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7.xml" ContentType="application/vnd.openxmlformats-officedocument.spreadsheetml.comments+xml"/>
  <Override PartName="/xl/comments8.xml" ContentType="application/vnd.openxmlformats-officedocument.spreadsheetml.comments+xml"/>
  <Override PartName="/xl/tables/table3.xml" ContentType="application/vnd.openxmlformats-officedocument.spreadsheetml.table+xml"/>
  <Override PartName="/xl/comments9.xml" ContentType="application/vnd.openxmlformats-officedocument.spreadsheetml.comments+xml"/>
  <Override PartName="/xl/tables/table4.xml" ContentType="application/vnd.openxmlformats-officedocument.spreadsheetml.table+xml"/>
  <Override PartName="/xl/comments10.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16"/>
  <workbookPr/>
  <mc:AlternateContent xmlns:mc="http://schemas.openxmlformats.org/markup-compatibility/2006">
    <mc:Choice Requires="x15">
      <x15ac:absPath xmlns:x15ac="http://schemas.microsoft.com/office/spreadsheetml/2010/11/ac" url="https://d.docs.live.net/082ed35cc73da8b8/"/>
    </mc:Choice>
  </mc:AlternateContent>
  <xr:revisionPtr revIDLastSave="0" documentId="8_{C38EE408-8F72-4D2B-BA02-E7856DD61E74}" xr6:coauthVersionLast="47" xr6:coauthVersionMax="47" xr10:uidLastSave="{00000000-0000-0000-0000-000000000000}"/>
  <bookViews>
    <workbookView xWindow="0" yWindow="0" windowWidth="28800" windowHeight="11835" tabRatio="767" firstSheet="3" activeTab="25" xr2:uid="{00000000-000D-0000-FFFF-FFFF00000000}"/>
  </bookViews>
  <sheets>
    <sheet name="Character Creation" sheetId="66" state="hidden" r:id="rId1"/>
    <sheet name="The Informatorium" sheetId="14" r:id="rId2"/>
    <sheet name="Scaling and Dual Wield" sheetId="12" r:id="rId3"/>
    <sheet name="Roll Information" sheetId="88" r:id="rId4"/>
    <sheet name="Races" sheetId="65" r:id="rId5"/>
    <sheet name="Classes" sheetId="8" r:id="rId6"/>
    <sheet name="Enemies 6.0 Creatures " sheetId="60" r:id="rId7"/>
    <sheet name="Sentient generator V5 prototype" sheetId="81" r:id="rId8"/>
    <sheet name="Abilities" sheetId="28" r:id="rId9"/>
    <sheet name="Abilities (2)" sheetId="97" r:id="rId10"/>
    <sheet name="Sheet1" sheetId="98" r:id="rId11"/>
    <sheet name="MASTER ABILITY" sheetId="96" r:id="rId12"/>
    <sheet name="Skills" sheetId="48" r:id="rId13"/>
    <sheet name="Merchant Generator" sheetId="47" r:id="rId14"/>
    <sheet name="Chest Generator" sheetId="45" r:id="rId15"/>
    <sheet name="Tavern" sheetId="51" r:id="rId16"/>
    <sheet name="Potion Generator" sheetId="44" r:id="rId17"/>
    <sheet name="Gear" sheetId="78" r:id="rId18"/>
    <sheet name="Items" sheetId="82" r:id="rId19"/>
    <sheet name="Zones" sheetId="19" r:id="rId20"/>
    <sheet name="More Holy Pot Work" sheetId="86" state="hidden" r:id="rId21"/>
    <sheet name="Gear Set" sheetId="17" r:id="rId22"/>
    <sheet name="Crafting" sheetId="53" r:id="rId23"/>
    <sheet name="Mythics + Astrals" sheetId="87" r:id="rId24"/>
    <sheet name="RESONANCE" sheetId="62" r:id="rId25"/>
    <sheet name="MASTERY" sheetId="61" r:id="rId26"/>
    <sheet name="LEGACY" sheetId="54" r:id="rId27"/>
    <sheet name="Legendary Gear Presence" sheetId="79" r:id="rId28"/>
    <sheet name="BUG REPORT" sheetId="71" r:id="rId29"/>
    <sheet name="Repeatable Gear (Hide)" sheetId="80" r:id="rId30"/>
    <sheet name="Legends" sheetId="49" r:id="rId31"/>
    <sheet name="Clarifications &amp; Mechanics" sheetId="39" r:id="rId32"/>
    <sheet name="Quests" sheetId="36" r:id="rId33"/>
    <sheet name="Character Creation -" sheetId="68" r:id="rId34"/>
    <sheet name="Diacovina Acterosa" sheetId="85" r:id="rId35"/>
    <sheet name="Pirates Got Bored and Spitefull" sheetId="90" r:id="rId36"/>
    <sheet name="Pirates Got Bored+BalanceBad" sheetId="94" r:id="rId37"/>
    <sheet name="Sentient Framework Testing" sheetId="95" r:id="rId38"/>
    <sheet name="NEW SENTIENTS FRAMEWORK" sheetId="92" r:id="rId39"/>
    <sheet name="Games Stat Compondium" sheetId="89" r:id="rId40"/>
    <sheet name="Beta Test Range!" sheetId="24" r:id="rId41"/>
    <sheet name="Winners (Idk tho)" sheetId="69" r:id="rId42"/>
    <sheet name="Hall of Fame" sheetId="27" r:id="rId43"/>
  </sheets>
  <definedNames>
    <definedName name="_xlnm._FilterDatabase" localSheetId="8" hidden="1">Abilities!$A$1:$G$2686</definedName>
    <definedName name="_xlnm._FilterDatabase" localSheetId="40" hidden="1">'Beta Test Range!'!$R$1:$S$1</definedName>
    <definedName name="_xlnm._FilterDatabase" localSheetId="17" hidden="1">Gear!$A$1:$A$1876</definedName>
    <definedName name="_xlnm._FilterDatabase" localSheetId="18" hidden="1">Items!$D$1:$D$724</definedName>
    <definedName name="_xlnm._FilterDatabase" localSheetId="20" hidden="1">'More Holy Pot Work'!$D$1:$D$1406</definedName>
    <definedName name="_xlnm._FilterDatabase" localSheetId="4" hidden="1">Races!$A$1:$AD$98</definedName>
    <definedName name="_xlnm._FilterDatabase" localSheetId="1" hidden="1">'The Informatorium'!$A$85:$B$98</definedName>
    <definedName name="_xlnm._FilterDatabase" localSheetId="9" hidden="1">'Abilities (2)'!$A$1:$G$2687</definedName>
    <definedName name="_xlnm._FilterDatabase" localSheetId="10" hidden="1">Sheet1!$AQ$1:$AQ$3216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7" i="98" l="1"/>
  <c r="AT7" i="98"/>
  <c r="AS22" i="98"/>
  <c r="AT22" i="98"/>
  <c r="AS37" i="98"/>
  <c r="AT37" i="98"/>
  <c r="AS52" i="98"/>
  <c r="AT52" i="98"/>
  <c r="AS67" i="98"/>
  <c r="AT67" i="98"/>
  <c r="AS82" i="98"/>
  <c r="AT82" i="98"/>
  <c r="AS97" i="98"/>
  <c r="AT97" i="98"/>
  <c r="AS112" i="98"/>
  <c r="AT112" i="98"/>
  <c r="AS127" i="98"/>
  <c r="AT127" i="98"/>
  <c r="AS142" i="98"/>
  <c r="AT142" i="98"/>
  <c r="AS157" i="98"/>
  <c r="AT157" i="98"/>
  <c r="AS172" i="98"/>
  <c r="AT172" i="98"/>
  <c r="AS187" i="98"/>
  <c r="AT187" i="98"/>
  <c r="AS202" i="98"/>
  <c r="AT202" i="98"/>
  <c r="AS217" i="98"/>
  <c r="AT217" i="98"/>
  <c r="AS232" i="98"/>
  <c r="AT232" i="98"/>
  <c r="AS247" i="98"/>
  <c r="AT247" i="98"/>
  <c r="AS262" i="98"/>
  <c r="AT262" i="98"/>
  <c r="AS277" i="98"/>
  <c r="AT277" i="98"/>
  <c r="AS292" i="98"/>
  <c r="AT292" i="98"/>
  <c r="AS307" i="98"/>
  <c r="AT307" i="98"/>
  <c r="AS322" i="98"/>
  <c r="AT322" i="98"/>
  <c r="AS337" i="98"/>
  <c r="AT337" i="98"/>
  <c r="AS352" i="98"/>
  <c r="AT352" i="98"/>
  <c r="AS367" i="98"/>
  <c r="AT367" i="98"/>
  <c r="AS382" i="98"/>
  <c r="AT382" i="98"/>
  <c r="AS397" i="98"/>
  <c r="AT397" i="98"/>
  <c r="AS412" i="98"/>
  <c r="AT412" i="98"/>
  <c r="AS427" i="98"/>
  <c r="AT427" i="98"/>
  <c r="AS442" i="98"/>
  <c r="AT442" i="98"/>
  <c r="AS457" i="98"/>
  <c r="AT457" i="98"/>
  <c r="AS472" i="98"/>
  <c r="AT472" i="98"/>
  <c r="AS487" i="98"/>
  <c r="AT487" i="98"/>
  <c r="AS502" i="98"/>
  <c r="AT502" i="98"/>
  <c r="AS517" i="98"/>
  <c r="AT517" i="98"/>
  <c r="AS532" i="98"/>
  <c r="AT532" i="98"/>
  <c r="AS547" i="98"/>
  <c r="AT547" i="98"/>
  <c r="AS562" i="98"/>
  <c r="AT562" i="98"/>
  <c r="AS577" i="98"/>
  <c r="AT577" i="98"/>
  <c r="AS592" i="98"/>
  <c r="AT592" i="98"/>
  <c r="AS607" i="98"/>
  <c r="AT607" i="98"/>
  <c r="AS622" i="98"/>
  <c r="AT622" i="98"/>
  <c r="AS637" i="98"/>
  <c r="AT637" i="98"/>
  <c r="AS652" i="98"/>
  <c r="AT652" i="98"/>
  <c r="AS667" i="98"/>
  <c r="AT667" i="98"/>
  <c r="AS682" i="98"/>
  <c r="AT682" i="98"/>
  <c r="AS697" i="98"/>
  <c r="AT697" i="98"/>
  <c r="AS712" i="98"/>
  <c r="AT712" i="98"/>
  <c r="AS727" i="98"/>
  <c r="AT727" i="98"/>
  <c r="AS742" i="98"/>
  <c r="AT742" i="98"/>
  <c r="AS757" i="98"/>
  <c r="AT757" i="98"/>
  <c r="AS772" i="98"/>
  <c r="AT772" i="98"/>
  <c r="AS787" i="98"/>
  <c r="AT787" i="98"/>
  <c r="AS802" i="98"/>
  <c r="AT802" i="98"/>
  <c r="AS817" i="98"/>
  <c r="AT817" i="98"/>
  <c r="AS832" i="98"/>
  <c r="AT832" i="98"/>
  <c r="AS847" i="98"/>
  <c r="AT847" i="98"/>
  <c r="AS862" i="98"/>
  <c r="AT862" i="98"/>
  <c r="AS877" i="98"/>
  <c r="AT877" i="98"/>
  <c r="AS892" i="98"/>
  <c r="AT892" i="98"/>
  <c r="AS907" i="98"/>
  <c r="AT907" i="98"/>
  <c r="AS922" i="98"/>
  <c r="AT922" i="98"/>
  <c r="AS937" i="98"/>
  <c r="AT937" i="98"/>
  <c r="AS952" i="98"/>
  <c r="AT952" i="98"/>
  <c r="AS967" i="98"/>
  <c r="AT967" i="98"/>
  <c r="AS982" i="98"/>
  <c r="AT982" i="98"/>
  <c r="AS997" i="98"/>
  <c r="AT997" i="98"/>
  <c r="AS1012" i="98"/>
  <c r="AT1012" i="98"/>
  <c r="AS1027" i="98"/>
  <c r="AT1027" i="98"/>
  <c r="AS1042" i="98"/>
  <c r="AT1042" i="98"/>
  <c r="AS1057" i="98"/>
  <c r="AT1057" i="98"/>
  <c r="AS1072" i="98"/>
  <c r="AT1072" i="98"/>
  <c r="AS1087" i="98"/>
  <c r="AT1087" i="98"/>
  <c r="AS1102" i="98"/>
  <c r="AT1102" i="98"/>
  <c r="AS1117" i="98"/>
  <c r="AT1117" i="98"/>
  <c r="AS1132" i="98"/>
  <c r="AT1132" i="98"/>
  <c r="AS1147" i="98"/>
  <c r="AT1147" i="98"/>
  <c r="AS1162" i="98"/>
  <c r="AT1162" i="98"/>
  <c r="AS1177" i="98"/>
  <c r="AT1177" i="98"/>
  <c r="AS1192" i="98"/>
  <c r="AT1192" i="98"/>
  <c r="AS1207" i="98"/>
  <c r="AT1207" i="98"/>
  <c r="AS1222" i="98"/>
  <c r="AT1222" i="98"/>
  <c r="AS1237" i="98"/>
  <c r="AT1237" i="98"/>
  <c r="AS1252" i="98"/>
  <c r="AT1252" i="98"/>
  <c r="AS1267" i="98"/>
  <c r="AT1267" i="98"/>
  <c r="AS1282" i="98"/>
  <c r="AT1282" i="98"/>
  <c r="AS1297" i="98"/>
  <c r="AT1297" i="98"/>
  <c r="AS1312" i="98"/>
  <c r="AT1312" i="98"/>
  <c r="AS1327" i="98"/>
  <c r="AT1327" i="98"/>
  <c r="AS1342" i="98"/>
  <c r="AT1342" i="98"/>
  <c r="AS1357" i="98"/>
  <c r="AT1357" i="98"/>
  <c r="AS1372" i="98"/>
  <c r="AT1372" i="98"/>
  <c r="AS1387" i="98"/>
  <c r="AT1387" i="98"/>
  <c r="AS1402" i="98"/>
  <c r="AT1402" i="98"/>
  <c r="AS1417" i="98"/>
  <c r="AT1417" i="98"/>
  <c r="AS1432" i="98"/>
  <c r="AT1432" i="98"/>
  <c r="AS1447" i="98"/>
  <c r="AT1447" i="98"/>
  <c r="AS1462" i="98"/>
  <c r="AT1462" i="98"/>
  <c r="AS1477" i="98"/>
  <c r="AT1477" i="98"/>
  <c r="AS1492" i="98"/>
  <c r="AT1492" i="98"/>
  <c r="AS1507" i="98"/>
  <c r="AT1507" i="98"/>
  <c r="AS1522" i="98"/>
  <c r="AT1522" i="98"/>
  <c r="AS1537" i="98"/>
  <c r="AT1537" i="98"/>
  <c r="AS1552" i="98"/>
  <c r="AT1552" i="98"/>
  <c r="AS1567" i="98"/>
  <c r="AT1567" i="98"/>
  <c r="AS1582" i="98"/>
  <c r="AT1582" i="98"/>
  <c r="AS1597" i="98"/>
  <c r="AT1597" i="98"/>
  <c r="AS1612" i="98"/>
  <c r="AT1612" i="98"/>
  <c r="AS1627" i="98"/>
  <c r="AT1627" i="98"/>
  <c r="AS1642" i="98"/>
  <c r="AT1642" i="98"/>
  <c r="AS1657" i="98"/>
  <c r="AT1657" i="98"/>
  <c r="AS1672" i="98"/>
  <c r="AT1672" i="98"/>
  <c r="AS1687" i="98"/>
  <c r="AT1687" i="98"/>
  <c r="AS1702" i="98"/>
  <c r="AT1702" i="98"/>
  <c r="AS1717" i="98"/>
  <c r="AT1717" i="98"/>
  <c r="AS1732" i="98"/>
  <c r="AT1732" i="98"/>
  <c r="AS1747" i="98"/>
  <c r="AT1747" i="98"/>
  <c r="AS1762" i="98"/>
  <c r="AT1762" i="98"/>
  <c r="AS1777" i="98"/>
  <c r="AT1777" i="98"/>
  <c r="AS1792" i="98"/>
  <c r="AT1792" i="98"/>
  <c r="AS1807" i="98"/>
  <c r="AT1807" i="98"/>
  <c r="AS1822" i="98"/>
  <c r="AT1822" i="98"/>
  <c r="AS1837" i="98"/>
  <c r="AT1837" i="98"/>
  <c r="AS1852" i="98"/>
  <c r="AT1852" i="98"/>
  <c r="AS1867" i="98"/>
  <c r="AT1867" i="98"/>
  <c r="AS1882" i="98"/>
  <c r="AT1882" i="98"/>
  <c r="AS1897" i="98"/>
  <c r="AT1897" i="98"/>
  <c r="AS1912" i="98"/>
  <c r="AT1912" i="98"/>
  <c r="AS1927" i="98"/>
  <c r="AT1927" i="98"/>
  <c r="AS1942" i="98"/>
  <c r="AT1942" i="98"/>
  <c r="AS1957" i="98"/>
  <c r="AT1957" i="98"/>
  <c r="AS1972" i="98"/>
  <c r="AT1972" i="98"/>
  <c r="AS1987" i="98"/>
  <c r="AT1987" i="98"/>
  <c r="AS2002" i="98"/>
  <c r="AT2002" i="98"/>
  <c r="AS2017" i="98"/>
  <c r="AT2017" i="98"/>
  <c r="AS2032" i="98"/>
  <c r="AT2032" i="98"/>
  <c r="AS2047" i="98"/>
  <c r="AT2047" i="98"/>
  <c r="AS2062" i="98"/>
  <c r="AT2062" i="98"/>
  <c r="AS2077" i="98"/>
  <c r="AT2077" i="98"/>
  <c r="AS2092" i="98"/>
  <c r="AT2092" i="98"/>
  <c r="AS2107" i="98"/>
  <c r="AT2107" i="98"/>
  <c r="AS2122" i="98"/>
  <c r="AT2122" i="98"/>
  <c r="AS2137" i="98"/>
  <c r="AT2137" i="98"/>
  <c r="AS2152" i="98"/>
  <c r="AT2152" i="98"/>
  <c r="AS2167" i="98"/>
  <c r="AT2167" i="98"/>
  <c r="AS2182" i="98"/>
  <c r="AT2182" i="98"/>
  <c r="AS2197" i="98"/>
  <c r="AT2197" i="98"/>
  <c r="AS2212" i="98"/>
  <c r="AT2212" i="98"/>
  <c r="AS2227" i="98"/>
  <c r="AT2227" i="98"/>
  <c r="AS2242" i="98"/>
  <c r="AT2242" i="98"/>
  <c r="AS2257" i="98"/>
  <c r="AT2257" i="98"/>
  <c r="AS2272" i="98"/>
  <c r="AT2272" i="98"/>
  <c r="AS2287" i="98"/>
  <c r="AT2287" i="98"/>
  <c r="AS8" i="98"/>
  <c r="AT8" i="98"/>
  <c r="AS23" i="98"/>
  <c r="AT23" i="98"/>
  <c r="AS38" i="98"/>
  <c r="AT38" i="98"/>
  <c r="AS53" i="98"/>
  <c r="AT53" i="98"/>
  <c r="AS68" i="98"/>
  <c r="AT68" i="98"/>
  <c r="AS83" i="98"/>
  <c r="AT83" i="98"/>
  <c r="AS98" i="98"/>
  <c r="AT98" i="98"/>
  <c r="AS113" i="98"/>
  <c r="AT113" i="98"/>
  <c r="AS128" i="98"/>
  <c r="AT128" i="98"/>
  <c r="AS143" i="98"/>
  <c r="AT143" i="98"/>
  <c r="AS158" i="98"/>
  <c r="AT158" i="98"/>
  <c r="AS173" i="98"/>
  <c r="AT173" i="98"/>
  <c r="AS188" i="98"/>
  <c r="AT188" i="98"/>
  <c r="AS203" i="98"/>
  <c r="AT203" i="98"/>
  <c r="AS218" i="98"/>
  <c r="AT218" i="98"/>
  <c r="AS233" i="98"/>
  <c r="AT233" i="98"/>
  <c r="AS248" i="98"/>
  <c r="AT248" i="98"/>
  <c r="AS263" i="98"/>
  <c r="AT263" i="98"/>
  <c r="AS278" i="98"/>
  <c r="AT278" i="98"/>
  <c r="AS293" i="98"/>
  <c r="AT293" i="98"/>
  <c r="AS308" i="98"/>
  <c r="AT308" i="98"/>
  <c r="AS323" i="98"/>
  <c r="AT323" i="98"/>
  <c r="AS338" i="98"/>
  <c r="AT338" i="98"/>
  <c r="AS353" i="98"/>
  <c r="AT353" i="98"/>
  <c r="AS368" i="98"/>
  <c r="AT368" i="98"/>
  <c r="AS383" i="98"/>
  <c r="AT383" i="98"/>
  <c r="AS398" i="98"/>
  <c r="AT398" i="98"/>
  <c r="AS413" i="98"/>
  <c r="AT413" i="98"/>
  <c r="AS428" i="98"/>
  <c r="AT428" i="98"/>
  <c r="AS443" i="98"/>
  <c r="AT443" i="98"/>
  <c r="AS458" i="98"/>
  <c r="AT458" i="98"/>
  <c r="AS473" i="98"/>
  <c r="AT473" i="98"/>
  <c r="AS488" i="98"/>
  <c r="AT488" i="98"/>
  <c r="AS503" i="98"/>
  <c r="AT503" i="98"/>
  <c r="AS518" i="98"/>
  <c r="AT518" i="98"/>
  <c r="AS533" i="98"/>
  <c r="AT533" i="98"/>
  <c r="AS548" i="98"/>
  <c r="AT548" i="98"/>
  <c r="AS563" i="98"/>
  <c r="AT563" i="98"/>
  <c r="AS578" i="98"/>
  <c r="AT578" i="98"/>
  <c r="AS593" i="98"/>
  <c r="AT593" i="98"/>
  <c r="AS608" i="98"/>
  <c r="AT608" i="98"/>
  <c r="AS623" i="98"/>
  <c r="AT623" i="98"/>
  <c r="AS638" i="98"/>
  <c r="AT638" i="98"/>
  <c r="AS653" i="98"/>
  <c r="AT653" i="98"/>
  <c r="AS668" i="98"/>
  <c r="AT668" i="98"/>
  <c r="AS683" i="98"/>
  <c r="AT683" i="98"/>
  <c r="AS698" i="98"/>
  <c r="AT698" i="98"/>
  <c r="AS713" i="98"/>
  <c r="AT713" i="98"/>
  <c r="AS728" i="98"/>
  <c r="AT728" i="98"/>
  <c r="AS743" i="98"/>
  <c r="AT743" i="98"/>
  <c r="AS758" i="98"/>
  <c r="AT758" i="98"/>
  <c r="AS773" i="98"/>
  <c r="AT773" i="98"/>
  <c r="AS788" i="98"/>
  <c r="AT788" i="98"/>
  <c r="AS803" i="98"/>
  <c r="AT803" i="98"/>
  <c r="AS818" i="98"/>
  <c r="AT818" i="98"/>
  <c r="AS833" i="98"/>
  <c r="AT833" i="98"/>
  <c r="AS848" i="98"/>
  <c r="AT848" i="98"/>
  <c r="AS863" i="98"/>
  <c r="AT863" i="98"/>
  <c r="AS878" i="98"/>
  <c r="AT878" i="98"/>
  <c r="AS893" i="98"/>
  <c r="AT893" i="98"/>
  <c r="AS908" i="98"/>
  <c r="AT908" i="98"/>
  <c r="AS923" i="98"/>
  <c r="AT923" i="98"/>
  <c r="AS938" i="98"/>
  <c r="AT938" i="98"/>
  <c r="AS953" i="98"/>
  <c r="AT953" i="98"/>
  <c r="AS968" i="98"/>
  <c r="AT968" i="98"/>
  <c r="AS983" i="98"/>
  <c r="AT983" i="98"/>
  <c r="AS998" i="98"/>
  <c r="AT998" i="98"/>
  <c r="AS1013" i="98"/>
  <c r="AT1013" i="98"/>
  <c r="AS1028" i="98"/>
  <c r="AT1028" i="98"/>
  <c r="AS1043" i="98"/>
  <c r="AT1043" i="98"/>
  <c r="AS1058" i="98"/>
  <c r="AT1058" i="98"/>
  <c r="AS1073" i="98"/>
  <c r="AT1073" i="98"/>
  <c r="AS1088" i="98"/>
  <c r="AT1088" i="98"/>
  <c r="AS1103" i="98"/>
  <c r="AT1103" i="98"/>
  <c r="AS1118" i="98"/>
  <c r="AT1118" i="98"/>
  <c r="AS1133" i="98"/>
  <c r="AT1133" i="98"/>
  <c r="AS1148" i="98"/>
  <c r="AT1148" i="98"/>
  <c r="AS1163" i="98"/>
  <c r="AT1163" i="98"/>
  <c r="AS1178" i="98"/>
  <c r="AT1178" i="98"/>
  <c r="AS1193" i="98"/>
  <c r="AT1193" i="98"/>
  <c r="AS1208" i="98"/>
  <c r="AT1208" i="98"/>
  <c r="AS1223" i="98"/>
  <c r="AT1223" i="98"/>
  <c r="AS1238" i="98"/>
  <c r="AT1238" i="98"/>
  <c r="AS1253" i="98"/>
  <c r="AT1253" i="98"/>
  <c r="AS1268" i="98"/>
  <c r="AT1268" i="98"/>
  <c r="AS1283" i="98"/>
  <c r="AT1283" i="98"/>
  <c r="AS1298" i="98"/>
  <c r="AT1298" i="98"/>
  <c r="AS1313" i="98"/>
  <c r="AT1313" i="98"/>
  <c r="AS1328" i="98"/>
  <c r="AT1328" i="98"/>
  <c r="AS1343" i="98"/>
  <c r="AT1343" i="98"/>
  <c r="AS1358" i="98"/>
  <c r="AT1358" i="98"/>
  <c r="AS1373" i="98"/>
  <c r="AT1373" i="98"/>
  <c r="AS1388" i="98"/>
  <c r="AT1388" i="98"/>
  <c r="AS1403" i="98"/>
  <c r="AT1403" i="98"/>
  <c r="AS1418" i="98"/>
  <c r="AT1418" i="98"/>
  <c r="AS1433" i="98"/>
  <c r="AT1433" i="98"/>
  <c r="AS1448" i="98"/>
  <c r="AT1448" i="98"/>
  <c r="AS1463" i="98"/>
  <c r="AT1463" i="98"/>
  <c r="AS1478" i="98"/>
  <c r="AT1478" i="98"/>
  <c r="AS1493" i="98"/>
  <c r="AT1493" i="98"/>
  <c r="AS1508" i="98"/>
  <c r="AT1508" i="98"/>
  <c r="AS1523" i="98"/>
  <c r="AT1523" i="98"/>
  <c r="AS1538" i="98"/>
  <c r="AT1538" i="98"/>
  <c r="AS1553" i="98"/>
  <c r="AT1553" i="98"/>
  <c r="AS1568" i="98"/>
  <c r="AT1568" i="98"/>
  <c r="AS1583" i="98"/>
  <c r="AT1583" i="98"/>
  <c r="AS1598" i="98"/>
  <c r="AT1598" i="98"/>
  <c r="AS1613" i="98"/>
  <c r="AT1613" i="98"/>
  <c r="AS1628" i="98"/>
  <c r="AT1628" i="98"/>
  <c r="AS1643" i="98"/>
  <c r="AT1643" i="98"/>
  <c r="AS1658" i="98"/>
  <c r="AT1658" i="98"/>
  <c r="AS1673" i="98"/>
  <c r="AT1673" i="98"/>
  <c r="AS1688" i="98"/>
  <c r="AT1688" i="98"/>
  <c r="AS1703" i="98"/>
  <c r="AT1703" i="98"/>
  <c r="AS1718" i="98"/>
  <c r="AT1718" i="98"/>
  <c r="AS1733" i="98"/>
  <c r="AT1733" i="98"/>
  <c r="AS1748" i="98"/>
  <c r="AT1748" i="98"/>
  <c r="AS1763" i="98"/>
  <c r="AT1763" i="98"/>
  <c r="AS1778" i="98"/>
  <c r="AT1778" i="98"/>
  <c r="AS1793" i="98"/>
  <c r="AT1793" i="98"/>
  <c r="AS1808" i="98"/>
  <c r="AT1808" i="98"/>
  <c r="AS1823" i="98"/>
  <c r="AT1823" i="98"/>
  <c r="AS1838" i="98"/>
  <c r="AT1838" i="98"/>
  <c r="AS1853" i="98"/>
  <c r="AT1853" i="98"/>
  <c r="AS1868" i="98"/>
  <c r="AT1868" i="98"/>
  <c r="AS1883" i="98"/>
  <c r="AT1883" i="98"/>
  <c r="AS1898" i="98"/>
  <c r="AT1898" i="98"/>
  <c r="AS1913" i="98"/>
  <c r="AT1913" i="98"/>
  <c r="AS1928" i="98"/>
  <c r="AT1928" i="98"/>
  <c r="AS1943" i="98"/>
  <c r="AT1943" i="98"/>
  <c r="AS1958" i="98"/>
  <c r="AT1958" i="98"/>
  <c r="AS1973" i="98"/>
  <c r="AT1973" i="98"/>
  <c r="AS1988" i="98"/>
  <c r="AT1988" i="98"/>
  <c r="AS2003" i="98"/>
  <c r="AT2003" i="98"/>
  <c r="AS2018" i="98"/>
  <c r="AT2018" i="98"/>
  <c r="AS2033" i="98"/>
  <c r="AT2033" i="98"/>
  <c r="AS2048" i="98"/>
  <c r="AT2048" i="98"/>
  <c r="AS2063" i="98"/>
  <c r="AT2063" i="98"/>
  <c r="AS2078" i="98"/>
  <c r="AT2078" i="98"/>
  <c r="AS2093" i="98"/>
  <c r="AT2093" i="98"/>
  <c r="AS2108" i="98"/>
  <c r="AT2108" i="98"/>
  <c r="AS2123" i="98"/>
  <c r="AT2123" i="98"/>
  <c r="AS2138" i="98"/>
  <c r="AT2138" i="98"/>
  <c r="AS2153" i="98"/>
  <c r="AT2153" i="98"/>
  <c r="AS2168" i="98"/>
  <c r="AT2168" i="98"/>
  <c r="AS2183" i="98"/>
  <c r="AT2183" i="98"/>
  <c r="AS2198" i="98"/>
  <c r="AT2198" i="98"/>
  <c r="AS2213" i="98"/>
  <c r="AT2213" i="98"/>
  <c r="AS2228" i="98"/>
  <c r="AT2228" i="98"/>
  <c r="AS2243" i="98"/>
  <c r="AT2243" i="98"/>
  <c r="AS2258" i="98"/>
  <c r="AT2258" i="98"/>
  <c r="AS2273" i="98"/>
  <c r="AT2273" i="98"/>
  <c r="AS2288" i="98"/>
  <c r="AT2288" i="98"/>
  <c r="AS9" i="98"/>
  <c r="AT9" i="98"/>
  <c r="AS24" i="98"/>
  <c r="AT24" i="98"/>
  <c r="AS39" i="98"/>
  <c r="AT39" i="98"/>
  <c r="AS54" i="98"/>
  <c r="AT54" i="98"/>
  <c r="AS69" i="98"/>
  <c r="AT69" i="98"/>
  <c r="AS84" i="98"/>
  <c r="AT84" i="98"/>
  <c r="AS99" i="98"/>
  <c r="AT99" i="98"/>
  <c r="AS114" i="98"/>
  <c r="AT114" i="98"/>
  <c r="AS129" i="98"/>
  <c r="AT129" i="98"/>
  <c r="AS144" i="98"/>
  <c r="AT144" i="98"/>
  <c r="AS159" i="98"/>
  <c r="AT159" i="98"/>
  <c r="AS174" i="98"/>
  <c r="AT174" i="98"/>
  <c r="AS189" i="98"/>
  <c r="AT189" i="98"/>
  <c r="AS204" i="98"/>
  <c r="AT204" i="98"/>
  <c r="AS219" i="98"/>
  <c r="AT219" i="98"/>
  <c r="AS234" i="98"/>
  <c r="AT234" i="98"/>
  <c r="AS249" i="98"/>
  <c r="AT249" i="98"/>
  <c r="AS264" i="98"/>
  <c r="AT264" i="98"/>
  <c r="AS279" i="98"/>
  <c r="AT279" i="98"/>
  <c r="AS294" i="98"/>
  <c r="AT294" i="98"/>
  <c r="AS309" i="98"/>
  <c r="AT309" i="98"/>
  <c r="AS324" i="98"/>
  <c r="AT324" i="98"/>
  <c r="AS339" i="98"/>
  <c r="AT339" i="98"/>
  <c r="AS354" i="98"/>
  <c r="AT354" i="98"/>
  <c r="AS369" i="98"/>
  <c r="AT369" i="98"/>
  <c r="AS384" i="98"/>
  <c r="AT384" i="98"/>
  <c r="AS399" i="98"/>
  <c r="AT399" i="98"/>
  <c r="AS414" i="98"/>
  <c r="AT414" i="98"/>
  <c r="AS429" i="98"/>
  <c r="AT429" i="98"/>
  <c r="AS444" i="98"/>
  <c r="AT444" i="98"/>
  <c r="AS459" i="98"/>
  <c r="AT459" i="98"/>
  <c r="AS474" i="98"/>
  <c r="AT474" i="98"/>
  <c r="AS489" i="98"/>
  <c r="AT489" i="98"/>
  <c r="AS504" i="98"/>
  <c r="AT504" i="98"/>
  <c r="AS519" i="98"/>
  <c r="AT519" i="98"/>
  <c r="AS534" i="98"/>
  <c r="AT534" i="98"/>
  <c r="AS549" i="98"/>
  <c r="AT549" i="98"/>
  <c r="AS564" i="98"/>
  <c r="AT564" i="98"/>
  <c r="AS579" i="98"/>
  <c r="AT579" i="98"/>
  <c r="AS594" i="98"/>
  <c r="AT594" i="98"/>
  <c r="AS609" i="98"/>
  <c r="AT609" i="98"/>
  <c r="AS624" i="98"/>
  <c r="AT624" i="98"/>
  <c r="AS639" i="98"/>
  <c r="AT639" i="98"/>
  <c r="AS654" i="98"/>
  <c r="AT654" i="98"/>
  <c r="AS669" i="98"/>
  <c r="AT669" i="98"/>
  <c r="AS684" i="98"/>
  <c r="AT684" i="98"/>
  <c r="AS699" i="98"/>
  <c r="AT699" i="98"/>
  <c r="AS714" i="98"/>
  <c r="AT714" i="98"/>
  <c r="AS729" i="98"/>
  <c r="AT729" i="98"/>
  <c r="AS744" i="98"/>
  <c r="AT744" i="98"/>
  <c r="AS759" i="98"/>
  <c r="AT759" i="98"/>
  <c r="AS774" i="98"/>
  <c r="AT774" i="98"/>
  <c r="AS789" i="98"/>
  <c r="AT789" i="98"/>
  <c r="AS804" i="98"/>
  <c r="AT804" i="98"/>
  <c r="AS819" i="98"/>
  <c r="AT819" i="98"/>
  <c r="AS834" i="98"/>
  <c r="AT834" i="98"/>
  <c r="AS849" i="98"/>
  <c r="AT849" i="98"/>
  <c r="AS864" i="98"/>
  <c r="AT864" i="98"/>
  <c r="AS879" i="98"/>
  <c r="AT879" i="98"/>
  <c r="AS894" i="98"/>
  <c r="AT894" i="98"/>
  <c r="AS909" i="98"/>
  <c r="AT909" i="98"/>
  <c r="AS924" i="98"/>
  <c r="AT924" i="98"/>
  <c r="AS939" i="98"/>
  <c r="AT939" i="98"/>
  <c r="AS954" i="98"/>
  <c r="AT954" i="98"/>
  <c r="AS969" i="98"/>
  <c r="AT969" i="98"/>
  <c r="AS984" i="98"/>
  <c r="AT984" i="98"/>
  <c r="AS999" i="98"/>
  <c r="AT999" i="98"/>
  <c r="AS1014" i="98"/>
  <c r="AT1014" i="98"/>
  <c r="AS1029" i="98"/>
  <c r="AT1029" i="98"/>
  <c r="AS1044" i="98"/>
  <c r="AT1044" i="98"/>
  <c r="AS1059" i="98"/>
  <c r="AT1059" i="98"/>
  <c r="AS1074" i="98"/>
  <c r="AT1074" i="98"/>
  <c r="AS1089" i="98"/>
  <c r="AT1089" i="98"/>
  <c r="AS1104" i="98"/>
  <c r="AT1104" i="98"/>
  <c r="AS1119" i="98"/>
  <c r="AT1119" i="98"/>
  <c r="AS1134" i="98"/>
  <c r="AT1134" i="98"/>
  <c r="AS1149" i="98"/>
  <c r="AT1149" i="98"/>
  <c r="AS1164" i="98"/>
  <c r="AT1164" i="98"/>
  <c r="AS1179" i="98"/>
  <c r="AT1179" i="98"/>
  <c r="AS1194" i="98"/>
  <c r="AT1194" i="98"/>
  <c r="AS1209" i="98"/>
  <c r="AT1209" i="98"/>
  <c r="AS1224" i="98"/>
  <c r="AT1224" i="98"/>
  <c r="AS1239" i="98"/>
  <c r="AT1239" i="98"/>
  <c r="AS1254" i="98"/>
  <c r="AT1254" i="98"/>
  <c r="AS1269" i="98"/>
  <c r="AT1269" i="98"/>
  <c r="AS1284" i="98"/>
  <c r="AT1284" i="98"/>
  <c r="AS1299" i="98"/>
  <c r="AT1299" i="98"/>
  <c r="AS1314" i="98"/>
  <c r="AT1314" i="98"/>
  <c r="AS1329" i="98"/>
  <c r="AT1329" i="98"/>
  <c r="AS1344" i="98"/>
  <c r="AT1344" i="98"/>
  <c r="AS1359" i="98"/>
  <c r="AT1359" i="98"/>
  <c r="AS1374" i="98"/>
  <c r="AT1374" i="98"/>
  <c r="AS1389" i="98"/>
  <c r="AT1389" i="98"/>
  <c r="AS1404" i="98"/>
  <c r="AT1404" i="98"/>
  <c r="AS1419" i="98"/>
  <c r="AT1419" i="98"/>
  <c r="AS1434" i="98"/>
  <c r="AT1434" i="98"/>
  <c r="AS1449" i="98"/>
  <c r="AT1449" i="98"/>
  <c r="AS1464" i="98"/>
  <c r="AT1464" i="98"/>
  <c r="AS1479" i="98"/>
  <c r="AT1479" i="98"/>
  <c r="AS1494" i="98"/>
  <c r="AT1494" i="98"/>
  <c r="AS1509" i="98"/>
  <c r="AT1509" i="98"/>
  <c r="AS1524" i="98"/>
  <c r="AT1524" i="98"/>
  <c r="AS1539" i="98"/>
  <c r="AT1539" i="98"/>
  <c r="AS1554" i="98"/>
  <c r="AT1554" i="98"/>
  <c r="AS1569" i="98"/>
  <c r="AT1569" i="98"/>
  <c r="AS1584" i="98"/>
  <c r="AT1584" i="98"/>
  <c r="AS1599" i="98"/>
  <c r="AT1599" i="98"/>
  <c r="AS1614" i="98"/>
  <c r="AT1614" i="98"/>
  <c r="AS1629" i="98"/>
  <c r="AT1629" i="98"/>
  <c r="AS1644" i="98"/>
  <c r="AT1644" i="98"/>
  <c r="AS1659" i="98"/>
  <c r="AT1659" i="98"/>
  <c r="AS1674" i="98"/>
  <c r="AT1674" i="98"/>
  <c r="AS1689" i="98"/>
  <c r="AT1689" i="98"/>
  <c r="AS1704" i="98"/>
  <c r="AT1704" i="98"/>
  <c r="AS1719" i="98"/>
  <c r="AT1719" i="98"/>
  <c r="AS1734" i="98"/>
  <c r="AT1734" i="98"/>
  <c r="AS1749" i="98"/>
  <c r="AT1749" i="98"/>
  <c r="AS1764" i="98"/>
  <c r="AT1764" i="98"/>
  <c r="AS1779" i="98"/>
  <c r="AT1779" i="98"/>
  <c r="AS1794" i="98"/>
  <c r="AT1794" i="98"/>
  <c r="AS1809" i="98"/>
  <c r="AT1809" i="98"/>
  <c r="AS1824" i="98"/>
  <c r="AT1824" i="98"/>
  <c r="AS1839" i="98"/>
  <c r="AT1839" i="98"/>
  <c r="AS1854" i="98"/>
  <c r="AT1854" i="98"/>
  <c r="AS1869" i="98"/>
  <c r="AT1869" i="98"/>
  <c r="AS1884" i="98"/>
  <c r="AT1884" i="98"/>
  <c r="AS1899" i="98"/>
  <c r="AT1899" i="98"/>
  <c r="AS1914" i="98"/>
  <c r="AT1914" i="98"/>
  <c r="AS1929" i="98"/>
  <c r="AT1929" i="98"/>
  <c r="AS1944" i="98"/>
  <c r="AT1944" i="98"/>
  <c r="AS1959" i="98"/>
  <c r="AT1959" i="98"/>
  <c r="AS1974" i="98"/>
  <c r="AT1974" i="98"/>
  <c r="AS1989" i="98"/>
  <c r="AT1989" i="98"/>
  <c r="AS2004" i="98"/>
  <c r="AT2004" i="98"/>
  <c r="AS2019" i="98"/>
  <c r="AT2019" i="98"/>
  <c r="AS2034" i="98"/>
  <c r="AT2034" i="98"/>
  <c r="AS2049" i="98"/>
  <c r="AT2049" i="98"/>
  <c r="AS2064" i="98"/>
  <c r="AT2064" i="98"/>
  <c r="AS2079" i="98"/>
  <c r="AT2079" i="98"/>
  <c r="AS2094" i="98"/>
  <c r="AT2094" i="98"/>
  <c r="AS2109" i="98"/>
  <c r="AT2109" i="98"/>
  <c r="AS2124" i="98"/>
  <c r="AT2124" i="98"/>
  <c r="AS2139" i="98"/>
  <c r="AT2139" i="98"/>
  <c r="AS2154" i="98"/>
  <c r="AT2154" i="98"/>
  <c r="AS2169" i="98"/>
  <c r="AT2169" i="98"/>
  <c r="AS2184" i="98"/>
  <c r="AT2184" i="98"/>
  <c r="AS2199" i="98"/>
  <c r="AT2199" i="98"/>
  <c r="AS2214" i="98"/>
  <c r="AT2214" i="98"/>
  <c r="AS2229" i="98"/>
  <c r="AT2229" i="98"/>
  <c r="AS2244" i="98"/>
  <c r="AT2244" i="98"/>
  <c r="AS2259" i="98"/>
  <c r="AT2259" i="98"/>
  <c r="AS2274" i="98"/>
  <c r="AT2274" i="98"/>
  <c r="AS2289" i="98"/>
  <c r="AT2289" i="98"/>
  <c r="AS10" i="98"/>
  <c r="AT10" i="98"/>
  <c r="AS25" i="98"/>
  <c r="AT25" i="98"/>
  <c r="AS40" i="98"/>
  <c r="AT40" i="98"/>
  <c r="AS55" i="98"/>
  <c r="AT55" i="98"/>
  <c r="AS70" i="98"/>
  <c r="AT70" i="98"/>
  <c r="AS85" i="98"/>
  <c r="AT85" i="98"/>
  <c r="AS100" i="98"/>
  <c r="AT100" i="98"/>
  <c r="AS115" i="98"/>
  <c r="AT115" i="98"/>
  <c r="AS130" i="98"/>
  <c r="AT130" i="98"/>
  <c r="AS145" i="98"/>
  <c r="AT145" i="98"/>
  <c r="AS160" i="98"/>
  <c r="AT160" i="98"/>
  <c r="AS175" i="98"/>
  <c r="AT175" i="98"/>
  <c r="AS190" i="98"/>
  <c r="AT190" i="98"/>
  <c r="AS205" i="98"/>
  <c r="AT205" i="98"/>
  <c r="AS220" i="98"/>
  <c r="AT220" i="98"/>
  <c r="AS235" i="98"/>
  <c r="AT235" i="98"/>
  <c r="AS250" i="98"/>
  <c r="AT250" i="98"/>
  <c r="AS265" i="98"/>
  <c r="AT265" i="98"/>
  <c r="AS280" i="98"/>
  <c r="AT280" i="98"/>
  <c r="AS295" i="98"/>
  <c r="AT295" i="98"/>
  <c r="AS310" i="98"/>
  <c r="AT310" i="98"/>
  <c r="AS325" i="98"/>
  <c r="AT325" i="98"/>
  <c r="AS340" i="98"/>
  <c r="AT340" i="98"/>
  <c r="AS355" i="98"/>
  <c r="AT355" i="98"/>
  <c r="AS370" i="98"/>
  <c r="AT370" i="98"/>
  <c r="AS385" i="98"/>
  <c r="AT385" i="98"/>
  <c r="AS400" i="98"/>
  <c r="AT400" i="98"/>
  <c r="AS415" i="98"/>
  <c r="AT415" i="98"/>
  <c r="AS430" i="98"/>
  <c r="AT430" i="98"/>
  <c r="AS445" i="98"/>
  <c r="AT445" i="98"/>
  <c r="AS460" i="98"/>
  <c r="AT460" i="98"/>
  <c r="AS475" i="98"/>
  <c r="AT475" i="98"/>
  <c r="AS490" i="98"/>
  <c r="AT490" i="98"/>
  <c r="AS505" i="98"/>
  <c r="AT505" i="98"/>
  <c r="AS520" i="98"/>
  <c r="AT520" i="98"/>
  <c r="AS535" i="98"/>
  <c r="AT535" i="98"/>
  <c r="AS550" i="98"/>
  <c r="AT550" i="98"/>
  <c r="AS565" i="98"/>
  <c r="AT565" i="98"/>
  <c r="AS580" i="98"/>
  <c r="AT580" i="98"/>
  <c r="AS595" i="98"/>
  <c r="AT595" i="98"/>
  <c r="AS610" i="98"/>
  <c r="AT610" i="98"/>
  <c r="AS625" i="98"/>
  <c r="AT625" i="98"/>
  <c r="AS640" i="98"/>
  <c r="AT640" i="98"/>
  <c r="AS655" i="98"/>
  <c r="AT655" i="98"/>
  <c r="AS670" i="98"/>
  <c r="AT670" i="98"/>
  <c r="AS685" i="98"/>
  <c r="AT685" i="98"/>
  <c r="AS700" i="98"/>
  <c r="AT700" i="98"/>
  <c r="AS715" i="98"/>
  <c r="AT715" i="98"/>
  <c r="AS730" i="98"/>
  <c r="AT730" i="98"/>
  <c r="AS745" i="98"/>
  <c r="AT745" i="98"/>
  <c r="AS760" i="98"/>
  <c r="AT760" i="98"/>
  <c r="AS775" i="98"/>
  <c r="AT775" i="98"/>
  <c r="AS790" i="98"/>
  <c r="AT790" i="98"/>
  <c r="AS805" i="98"/>
  <c r="AT805" i="98"/>
  <c r="AS820" i="98"/>
  <c r="AT820" i="98"/>
  <c r="AS835" i="98"/>
  <c r="AT835" i="98"/>
  <c r="AS850" i="98"/>
  <c r="AT850" i="98"/>
  <c r="AS865" i="98"/>
  <c r="AT865" i="98"/>
  <c r="AS880" i="98"/>
  <c r="AT880" i="98"/>
  <c r="AS895" i="98"/>
  <c r="AT895" i="98"/>
  <c r="AS910" i="98"/>
  <c r="AT910" i="98"/>
  <c r="AS925" i="98"/>
  <c r="AT925" i="98"/>
  <c r="AS940" i="98"/>
  <c r="AT940" i="98"/>
  <c r="AS955" i="98"/>
  <c r="AT955" i="98"/>
  <c r="AS970" i="98"/>
  <c r="AT970" i="98"/>
  <c r="AS985" i="98"/>
  <c r="AT985" i="98"/>
  <c r="AS1000" i="98"/>
  <c r="AT1000" i="98"/>
  <c r="AS1015" i="98"/>
  <c r="AT1015" i="98"/>
  <c r="AS1030" i="98"/>
  <c r="AT1030" i="98"/>
  <c r="AS1045" i="98"/>
  <c r="AT1045" i="98"/>
  <c r="AS1060" i="98"/>
  <c r="AT1060" i="98"/>
  <c r="AS1075" i="98"/>
  <c r="AT1075" i="98"/>
  <c r="AS1090" i="98"/>
  <c r="AT1090" i="98"/>
  <c r="AS1105" i="98"/>
  <c r="AT1105" i="98"/>
  <c r="AS1120" i="98"/>
  <c r="AT1120" i="98"/>
  <c r="AS1135" i="98"/>
  <c r="AT1135" i="98"/>
  <c r="AS1150" i="98"/>
  <c r="AT1150" i="98"/>
  <c r="AS1165" i="98"/>
  <c r="AT1165" i="98"/>
  <c r="AS1180" i="98"/>
  <c r="AT1180" i="98"/>
  <c r="AS1195" i="98"/>
  <c r="AT1195" i="98"/>
  <c r="AS1210" i="98"/>
  <c r="AT1210" i="98"/>
  <c r="AS1225" i="98"/>
  <c r="AT1225" i="98"/>
  <c r="AS1240" i="98"/>
  <c r="AT1240" i="98"/>
  <c r="AS1255" i="98"/>
  <c r="AT1255" i="98"/>
  <c r="AS1270" i="98"/>
  <c r="AT1270" i="98"/>
  <c r="AS1285" i="98"/>
  <c r="AT1285" i="98"/>
  <c r="AS1300" i="98"/>
  <c r="AT1300" i="98"/>
  <c r="AS1315" i="98"/>
  <c r="AT1315" i="98"/>
  <c r="AS1330" i="98"/>
  <c r="AT1330" i="98"/>
  <c r="AS1345" i="98"/>
  <c r="AT1345" i="98"/>
  <c r="AS1360" i="98"/>
  <c r="AT1360" i="98"/>
  <c r="AS1375" i="98"/>
  <c r="AT1375" i="98"/>
  <c r="AS1390" i="98"/>
  <c r="AT1390" i="98"/>
  <c r="AS1405" i="98"/>
  <c r="AT1405" i="98"/>
  <c r="AS1420" i="98"/>
  <c r="AT1420" i="98"/>
  <c r="AS1435" i="98"/>
  <c r="AT1435" i="98"/>
  <c r="AS1450" i="98"/>
  <c r="AT1450" i="98"/>
  <c r="AS1465" i="98"/>
  <c r="AT1465" i="98"/>
  <c r="AS1480" i="98"/>
  <c r="AT1480" i="98"/>
  <c r="AS1495" i="98"/>
  <c r="AT1495" i="98"/>
  <c r="AS1510" i="98"/>
  <c r="AT1510" i="98"/>
  <c r="AS1525" i="98"/>
  <c r="AT1525" i="98"/>
  <c r="AS1540" i="98"/>
  <c r="AT1540" i="98"/>
  <c r="AS1555" i="98"/>
  <c r="AT1555" i="98"/>
  <c r="AS1570" i="98"/>
  <c r="AT1570" i="98"/>
  <c r="AS1585" i="98"/>
  <c r="AT1585" i="98"/>
  <c r="AS1600" i="98"/>
  <c r="AT1600" i="98"/>
  <c r="AS1615" i="98"/>
  <c r="AT1615" i="98"/>
  <c r="AS1630" i="98"/>
  <c r="AT1630" i="98"/>
  <c r="AS1645" i="98"/>
  <c r="AT1645" i="98"/>
  <c r="AS1660" i="98"/>
  <c r="AT1660" i="98"/>
  <c r="AS1675" i="98"/>
  <c r="AT1675" i="98"/>
  <c r="AS1690" i="98"/>
  <c r="AT1690" i="98"/>
  <c r="AS1705" i="98"/>
  <c r="AT1705" i="98"/>
  <c r="AS1720" i="98"/>
  <c r="AT1720" i="98"/>
  <c r="AS1735" i="98"/>
  <c r="AT1735" i="98"/>
  <c r="AS1750" i="98"/>
  <c r="AT1750" i="98"/>
  <c r="AS1765" i="98"/>
  <c r="AT1765" i="98"/>
  <c r="AS1780" i="98"/>
  <c r="AT1780" i="98"/>
  <c r="AS1795" i="98"/>
  <c r="AT1795" i="98"/>
  <c r="AS1810" i="98"/>
  <c r="AT1810" i="98"/>
  <c r="AS1825" i="98"/>
  <c r="AT1825" i="98"/>
  <c r="AS1840" i="98"/>
  <c r="AT1840" i="98"/>
  <c r="AS1855" i="98"/>
  <c r="AT1855" i="98"/>
  <c r="AS1870" i="98"/>
  <c r="AT1870" i="98"/>
  <c r="AS1885" i="98"/>
  <c r="AT1885" i="98"/>
  <c r="AS1900" i="98"/>
  <c r="AT1900" i="98"/>
  <c r="AS1915" i="98"/>
  <c r="AT1915" i="98"/>
  <c r="AS1930" i="98"/>
  <c r="AT1930" i="98"/>
  <c r="AS1945" i="98"/>
  <c r="AT1945" i="98"/>
  <c r="AS1960" i="98"/>
  <c r="AT1960" i="98"/>
  <c r="AS1975" i="98"/>
  <c r="AT1975" i="98"/>
  <c r="AS1990" i="98"/>
  <c r="AT1990" i="98"/>
  <c r="AS2005" i="98"/>
  <c r="AT2005" i="98"/>
  <c r="AS2020" i="98"/>
  <c r="AT2020" i="98"/>
  <c r="AS2035" i="98"/>
  <c r="AT2035" i="98"/>
  <c r="AS2050" i="98"/>
  <c r="AT2050" i="98"/>
  <c r="AS2065" i="98"/>
  <c r="AT2065" i="98"/>
  <c r="AS2080" i="98"/>
  <c r="AT2080" i="98"/>
  <c r="AS2095" i="98"/>
  <c r="AT2095" i="98"/>
  <c r="AS2110" i="98"/>
  <c r="AT2110" i="98"/>
  <c r="AS2125" i="98"/>
  <c r="AT2125" i="98"/>
  <c r="AS2140" i="98"/>
  <c r="AT2140" i="98"/>
  <c r="AS2155" i="98"/>
  <c r="AT2155" i="98"/>
  <c r="AS2170" i="98"/>
  <c r="AT2170" i="98"/>
  <c r="AS2185" i="98"/>
  <c r="AT2185" i="98"/>
  <c r="AS2200" i="98"/>
  <c r="AT2200" i="98"/>
  <c r="AS2215" i="98"/>
  <c r="AT2215" i="98"/>
  <c r="AS2230" i="98"/>
  <c r="AT2230" i="98"/>
  <c r="AS2245" i="98"/>
  <c r="AT2245" i="98"/>
  <c r="AS2260" i="98"/>
  <c r="AT2260" i="98"/>
  <c r="AS2275" i="98"/>
  <c r="AT2275" i="98"/>
  <c r="AS2290" i="98"/>
  <c r="AT2290" i="98"/>
  <c r="AS11" i="98"/>
  <c r="AT11" i="98"/>
  <c r="AS26" i="98"/>
  <c r="AT26" i="98"/>
  <c r="AS41" i="98"/>
  <c r="AT41" i="98"/>
  <c r="AS56" i="98"/>
  <c r="AT56" i="98"/>
  <c r="AS71" i="98"/>
  <c r="AT71" i="98"/>
  <c r="AS86" i="98"/>
  <c r="AT86" i="98"/>
  <c r="AS101" i="98"/>
  <c r="AT101" i="98"/>
  <c r="AS116" i="98"/>
  <c r="AT116" i="98"/>
  <c r="AS131" i="98"/>
  <c r="AT131" i="98"/>
  <c r="AS146" i="98"/>
  <c r="AT146" i="98"/>
  <c r="AS161" i="98"/>
  <c r="AT161" i="98"/>
  <c r="AS176" i="98"/>
  <c r="AT176" i="98"/>
  <c r="AS191" i="98"/>
  <c r="AT191" i="98"/>
  <c r="AS206" i="98"/>
  <c r="AT206" i="98"/>
  <c r="AS221" i="98"/>
  <c r="AT221" i="98"/>
  <c r="AS236" i="98"/>
  <c r="AT236" i="98"/>
  <c r="AS251" i="98"/>
  <c r="AT251" i="98"/>
  <c r="AS266" i="98"/>
  <c r="AT266" i="98"/>
  <c r="AS281" i="98"/>
  <c r="AT281" i="98"/>
  <c r="AS296" i="98"/>
  <c r="AT296" i="98"/>
  <c r="AS311" i="98"/>
  <c r="AT311" i="98"/>
  <c r="AS326" i="98"/>
  <c r="AT326" i="98"/>
  <c r="AS341" i="98"/>
  <c r="AT341" i="98"/>
  <c r="AS356" i="98"/>
  <c r="AT356" i="98"/>
  <c r="AS371" i="98"/>
  <c r="AT371" i="98"/>
  <c r="AS386" i="98"/>
  <c r="AT386" i="98"/>
  <c r="AS401" i="98"/>
  <c r="AT401" i="98"/>
  <c r="AS416" i="98"/>
  <c r="AT416" i="98"/>
  <c r="AS431" i="98"/>
  <c r="AT431" i="98"/>
  <c r="AS446" i="98"/>
  <c r="AT446" i="98"/>
  <c r="AS461" i="98"/>
  <c r="AT461" i="98"/>
  <c r="AS476" i="98"/>
  <c r="AT476" i="98"/>
  <c r="AS491" i="98"/>
  <c r="AT491" i="98"/>
  <c r="AS506" i="98"/>
  <c r="AT506" i="98"/>
  <c r="AS521" i="98"/>
  <c r="AT521" i="98"/>
  <c r="AS536" i="98"/>
  <c r="AT536" i="98"/>
  <c r="AS551" i="98"/>
  <c r="AT551" i="98"/>
  <c r="AS566" i="98"/>
  <c r="AT566" i="98"/>
  <c r="AS581" i="98"/>
  <c r="AT581" i="98"/>
  <c r="AS596" i="98"/>
  <c r="AT596" i="98"/>
  <c r="AS611" i="98"/>
  <c r="AT611" i="98"/>
  <c r="AS626" i="98"/>
  <c r="AT626" i="98"/>
  <c r="AS641" i="98"/>
  <c r="AT641" i="98"/>
  <c r="AS656" i="98"/>
  <c r="AT656" i="98"/>
  <c r="AS671" i="98"/>
  <c r="AT671" i="98"/>
  <c r="AS686" i="98"/>
  <c r="AT686" i="98"/>
  <c r="AS701" i="98"/>
  <c r="AT701" i="98"/>
  <c r="AS716" i="98"/>
  <c r="AT716" i="98"/>
  <c r="AS731" i="98"/>
  <c r="AT731" i="98"/>
  <c r="AS746" i="98"/>
  <c r="AT746" i="98"/>
  <c r="AS761" i="98"/>
  <c r="AT761" i="98"/>
  <c r="AS776" i="98"/>
  <c r="AT776" i="98"/>
  <c r="AS791" i="98"/>
  <c r="AT791" i="98"/>
  <c r="AS806" i="98"/>
  <c r="AT806" i="98"/>
  <c r="AS821" i="98"/>
  <c r="AT821" i="98"/>
  <c r="AS836" i="98"/>
  <c r="AT836" i="98"/>
  <c r="AS851" i="98"/>
  <c r="AT851" i="98"/>
  <c r="AS866" i="98"/>
  <c r="AT866" i="98"/>
  <c r="AS881" i="98"/>
  <c r="AT881" i="98"/>
  <c r="AS896" i="98"/>
  <c r="AT896" i="98"/>
  <c r="AS911" i="98"/>
  <c r="AT911" i="98"/>
  <c r="AS926" i="98"/>
  <c r="AT926" i="98"/>
  <c r="AS941" i="98"/>
  <c r="AT941" i="98"/>
  <c r="AS956" i="98"/>
  <c r="AT956" i="98"/>
  <c r="AS971" i="98"/>
  <c r="AT971" i="98"/>
  <c r="AS986" i="98"/>
  <c r="AT986" i="98"/>
  <c r="AS1001" i="98"/>
  <c r="AT1001" i="98"/>
  <c r="AS1016" i="98"/>
  <c r="AT1016" i="98"/>
  <c r="AS1031" i="98"/>
  <c r="AT1031" i="98"/>
  <c r="AS1046" i="98"/>
  <c r="AT1046" i="98"/>
  <c r="AS1061" i="98"/>
  <c r="AT1061" i="98"/>
  <c r="AS1076" i="98"/>
  <c r="AT1076" i="98"/>
  <c r="AS1091" i="98"/>
  <c r="AT1091" i="98"/>
  <c r="AS1106" i="98"/>
  <c r="AT1106" i="98"/>
  <c r="AS1121" i="98"/>
  <c r="AT1121" i="98"/>
  <c r="AS1136" i="98"/>
  <c r="AT1136" i="98"/>
  <c r="AS1151" i="98"/>
  <c r="AT1151" i="98"/>
  <c r="AS1166" i="98"/>
  <c r="AT1166" i="98"/>
  <c r="AS1181" i="98"/>
  <c r="AT1181" i="98"/>
  <c r="AS1196" i="98"/>
  <c r="AT1196" i="98"/>
  <c r="AS1211" i="98"/>
  <c r="AT1211" i="98"/>
  <c r="AS1226" i="98"/>
  <c r="AT1226" i="98"/>
  <c r="AS1241" i="98"/>
  <c r="AT1241" i="98"/>
  <c r="AS1256" i="98"/>
  <c r="AT1256" i="98"/>
  <c r="AS1271" i="98"/>
  <c r="AT1271" i="98"/>
  <c r="AS1286" i="98"/>
  <c r="AT1286" i="98"/>
  <c r="AS1301" i="98"/>
  <c r="AT1301" i="98"/>
  <c r="AS1316" i="98"/>
  <c r="AT1316" i="98"/>
  <c r="AS1331" i="98"/>
  <c r="AT1331" i="98"/>
  <c r="AS1346" i="98"/>
  <c r="AT1346" i="98"/>
  <c r="AS1361" i="98"/>
  <c r="AT1361" i="98"/>
  <c r="AS1376" i="98"/>
  <c r="AT1376" i="98"/>
  <c r="AS1391" i="98"/>
  <c r="AT1391" i="98"/>
  <c r="AS1406" i="98"/>
  <c r="AT1406" i="98"/>
  <c r="AS1421" i="98"/>
  <c r="AT1421" i="98"/>
  <c r="AS1436" i="98"/>
  <c r="AT1436" i="98"/>
  <c r="AS1451" i="98"/>
  <c r="AT1451" i="98"/>
  <c r="AS1466" i="98"/>
  <c r="AT1466" i="98"/>
  <c r="AS1481" i="98"/>
  <c r="AT1481" i="98"/>
  <c r="AS1496" i="98"/>
  <c r="AT1496" i="98"/>
  <c r="AS1511" i="98"/>
  <c r="AT1511" i="98"/>
  <c r="AS1526" i="98"/>
  <c r="AT1526" i="98"/>
  <c r="AS1541" i="98"/>
  <c r="AT1541" i="98"/>
  <c r="AS1556" i="98"/>
  <c r="AT1556" i="98"/>
  <c r="AS1571" i="98"/>
  <c r="AT1571" i="98"/>
  <c r="AS1586" i="98"/>
  <c r="AT1586" i="98"/>
  <c r="AS1601" i="98"/>
  <c r="AT1601" i="98"/>
  <c r="AS1616" i="98"/>
  <c r="AT1616" i="98"/>
  <c r="AS1631" i="98"/>
  <c r="AT1631" i="98"/>
  <c r="AS1646" i="98"/>
  <c r="AT1646" i="98"/>
  <c r="AS1661" i="98"/>
  <c r="AT1661" i="98"/>
  <c r="AS1676" i="98"/>
  <c r="AT1676" i="98"/>
  <c r="AS1691" i="98"/>
  <c r="AT1691" i="98"/>
  <c r="AS1706" i="98"/>
  <c r="AT1706" i="98"/>
  <c r="AS1721" i="98"/>
  <c r="AT1721" i="98"/>
  <c r="AS1736" i="98"/>
  <c r="AT1736" i="98"/>
  <c r="AS1751" i="98"/>
  <c r="AT1751" i="98"/>
  <c r="AS1766" i="98"/>
  <c r="AT1766" i="98"/>
  <c r="AS1781" i="98"/>
  <c r="AT1781" i="98"/>
  <c r="AS1796" i="98"/>
  <c r="AT1796" i="98"/>
  <c r="AS1811" i="98"/>
  <c r="AT1811" i="98"/>
  <c r="AS1826" i="98"/>
  <c r="AT1826" i="98"/>
  <c r="AS1841" i="98"/>
  <c r="AT1841" i="98"/>
  <c r="AS1856" i="98"/>
  <c r="AT1856" i="98"/>
  <c r="AS1871" i="98"/>
  <c r="AT1871" i="98"/>
  <c r="AS1886" i="98"/>
  <c r="AT1886" i="98"/>
  <c r="AS1901" i="98"/>
  <c r="AT1901" i="98"/>
  <c r="AS1916" i="98"/>
  <c r="AT1916" i="98"/>
  <c r="AS1931" i="98"/>
  <c r="AT1931" i="98"/>
  <c r="AS1946" i="98"/>
  <c r="AT1946" i="98"/>
  <c r="AS1961" i="98"/>
  <c r="AT1961" i="98"/>
  <c r="AS1976" i="98"/>
  <c r="AT1976" i="98"/>
  <c r="AS1991" i="98"/>
  <c r="AT1991" i="98"/>
  <c r="AS2006" i="98"/>
  <c r="AT2006" i="98"/>
  <c r="AS2021" i="98"/>
  <c r="AT2021" i="98"/>
  <c r="AS2036" i="98"/>
  <c r="AT2036" i="98"/>
  <c r="AS2051" i="98"/>
  <c r="AT2051" i="98"/>
  <c r="AS2066" i="98"/>
  <c r="AT2066" i="98"/>
  <c r="AS2081" i="98"/>
  <c r="AT2081" i="98"/>
  <c r="AS2096" i="98"/>
  <c r="AT2096" i="98"/>
  <c r="AS2111" i="98"/>
  <c r="AT2111" i="98"/>
  <c r="AS2126" i="98"/>
  <c r="AT2126" i="98"/>
  <c r="AS2141" i="98"/>
  <c r="AT2141" i="98"/>
  <c r="AS2156" i="98"/>
  <c r="AT2156" i="98"/>
  <c r="AS2171" i="98"/>
  <c r="AT2171" i="98"/>
  <c r="AS2186" i="98"/>
  <c r="AT2186" i="98"/>
  <c r="AS2201" i="98"/>
  <c r="AT2201" i="98"/>
  <c r="AS2216" i="98"/>
  <c r="AT2216" i="98"/>
  <c r="AS2231" i="98"/>
  <c r="AT2231" i="98"/>
  <c r="AS2246" i="98"/>
  <c r="AT2246" i="98"/>
  <c r="AS2261" i="98"/>
  <c r="AT2261" i="98"/>
  <c r="AS2276" i="98"/>
  <c r="AT2276" i="98"/>
  <c r="AS2291" i="98"/>
  <c r="AT2291" i="98"/>
  <c r="AS12" i="98"/>
  <c r="AT12" i="98"/>
  <c r="AS27" i="98"/>
  <c r="AT27" i="98"/>
  <c r="AS42" i="98"/>
  <c r="AT42" i="98"/>
  <c r="AS57" i="98"/>
  <c r="AT57" i="98"/>
  <c r="AS72" i="98"/>
  <c r="AT72" i="98"/>
  <c r="AS87" i="98"/>
  <c r="AT87" i="98"/>
  <c r="AS102" i="98"/>
  <c r="AT102" i="98"/>
  <c r="AS117" i="98"/>
  <c r="AT117" i="98"/>
  <c r="AS132" i="98"/>
  <c r="AT132" i="98"/>
  <c r="AS147" i="98"/>
  <c r="AT147" i="98"/>
  <c r="AS162" i="98"/>
  <c r="AT162" i="98"/>
  <c r="AS177" i="98"/>
  <c r="AT177" i="98"/>
  <c r="AS192" i="98"/>
  <c r="AT192" i="98"/>
  <c r="AS207" i="98"/>
  <c r="AT207" i="98"/>
  <c r="AS222" i="98"/>
  <c r="AT222" i="98"/>
  <c r="AS237" i="98"/>
  <c r="AT237" i="98"/>
  <c r="AS252" i="98"/>
  <c r="AT252" i="98"/>
  <c r="AS267" i="98"/>
  <c r="AT267" i="98"/>
  <c r="AS282" i="98"/>
  <c r="AT282" i="98"/>
  <c r="AS297" i="98"/>
  <c r="AT297" i="98"/>
  <c r="AS312" i="98"/>
  <c r="AT312" i="98"/>
  <c r="AS327" i="98"/>
  <c r="AT327" i="98"/>
  <c r="AS342" i="98"/>
  <c r="AT342" i="98"/>
  <c r="AS357" i="98"/>
  <c r="AT357" i="98"/>
  <c r="AS372" i="98"/>
  <c r="AT372" i="98"/>
  <c r="AS387" i="98"/>
  <c r="AT387" i="98"/>
  <c r="AS402" i="98"/>
  <c r="AT402" i="98"/>
  <c r="AS417" i="98"/>
  <c r="AT417" i="98"/>
  <c r="AS432" i="98"/>
  <c r="AT432" i="98"/>
  <c r="AS447" i="98"/>
  <c r="AT447" i="98"/>
  <c r="AS462" i="98"/>
  <c r="AT462" i="98"/>
  <c r="AS477" i="98"/>
  <c r="AT477" i="98"/>
  <c r="AS492" i="98"/>
  <c r="AT492" i="98"/>
  <c r="AS507" i="98"/>
  <c r="AT507" i="98"/>
  <c r="AS522" i="98"/>
  <c r="AT522" i="98"/>
  <c r="AS537" i="98"/>
  <c r="AT537" i="98"/>
  <c r="AS552" i="98"/>
  <c r="AT552" i="98"/>
  <c r="AS567" i="98"/>
  <c r="AT567" i="98"/>
  <c r="AS582" i="98"/>
  <c r="AT582" i="98"/>
  <c r="AS597" i="98"/>
  <c r="AT597" i="98"/>
  <c r="AS612" i="98"/>
  <c r="AT612" i="98"/>
  <c r="AS627" i="98"/>
  <c r="AT627" i="98"/>
  <c r="AS642" i="98"/>
  <c r="AT642" i="98"/>
  <c r="AS657" i="98"/>
  <c r="AT657" i="98"/>
  <c r="AS672" i="98"/>
  <c r="AT672" i="98"/>
  <c r="AS687" i="98"/>
  <c r="AT687" i="98"/>
  <c r="AS702" i="98"/>
  <c r="AT702" i="98"/>
  <c r="AS717" i="98"/>
  <c r="AT717" i="98"/>
  <c r="AS732" i="98"/>
  <c r="AT732" i="98"/>
  <c r="AS747" i="98"/>
  <c r="AT747" i="98"/>
  <c r="AS762" i="98"/>
  <c r="AT762" i="98"/>
  <c r="AS777" i="98"/>
  <c r="AT777" i="98"/>
  <c r="AS792" i="98"/>
  <c r="AT792" i="98"/>
  <c r="AS807" i="98"/>
  <c r="AT807" i="98"/>
  <c r="AS822" i="98"/>
  <c r="AT822" i="98"/>
  <c r="AS837" i="98"/>
  <c r="AT837" i="98"/>
  <c r="AS852" i="98"/>
  <c r="AT852" i="98"/>
  <c r="AS867" i="98"/>
  <c r="AT867" i="98"/>
  <c r="AS882" i="98"/>
  <c r="AT882" i="98"/>
  <c r="AS897" i="98"/>
  <c r="AT897" i="98"/>
  <c r="AS912" i="98"/>
  <c r="AT912" i="98"/>
  <c r="AS927" i="98"/>
  <c r="AT927" i="98"/>
  <c r="AS942" i="98"/>
  <c r="AT942" i="98"/>
  <c r="AS957" i="98"/>
  <c r="AT957" i="98"/>
  <c r="AS972" i="98"/>
  <c r="AT972" i="98"/>
  <c r="AS987" i="98"/>
  <c r="AT987" i="98"/>
  <c r="AS1002" i="98"/>
  <c r="AT1002" i="98"/>
  <c r="AS1017" i="98"/>
  <c r="AT1017" i="98"/>
  <c r="AS1032" i="98"/>
  <c r="AT1032" i="98"/>
  <c r="AS1047" i="98"/>
  <c r="AT1047" i="98"/>
  <c r="AS1062" i="98"/>
  <c r="AT1062" i="98"/>
  <c r="AS1077" i="98"/>
  <c r="AT1077" i="98"/>
  <c r="AS1092" i="98"/>
  <c r="AT1092" i="98"/>
  <c r="AS1107" i="98"/>
  <c r="AT1107" i="98"/>
  <c r="AS1122" i="98"/>
  <c r="AT1122" i="98"/>
  <c r="AS1137" i="98"/>
  <c r="AT1137" i="98"/>
  <c r="AS1152" i="98"/>
  <c r="AT1152" i="98"/>
  <c r="AS1167" i="98"/>
  <c r="AT1167" i="98"/>
  <c r="AS1182" i="98"/>
  <c r="AT1182" i="98"/>
  <c r="AS1197" i="98"/>
  <c r="AT1197" i="98"/>
  <c r="AS1212" i="98"/>
  <c r="AT1212" i="98"/>
  <c r="AS1227" i="98"/>
  <c r="AT1227" i="98"/>
  <c r="AS1242" i="98"/>
  <c r="AT1242" i="98"/>
  <c r="AS1257" i="98"/>
  <c r="AT1257" i="98"/>
  <c r="AS1272" i="98"/>
  <c r="AT1272" i="98"/>
  <c r="AS1287" i="98"/>
  <c r="AT1287" i="98"/>
  <c r="AS1302" i="98"/>
  <c r="AT1302" i="98"/>
  <c r="AS1317" i="98"/>
  <c r="AT1317" i="98"/>
  <c r="AS1332" i="98"/>
  <c r="AT1332" i="98"/>
  <c r="AS1347" i="98"/>
  <c r="AT1347" i="98"/>
  <c r="AS1362" i="98"/>
  <c r="AT1362" i="98"/>
  <c r="AS1377" i="98"/>
  <c r="AT1377" i="98"/>
  <c r="AS1392" i="98"/>
  <c r="AT1392" i="98"/>
  <c r="AS1407" i="98"/>
  <c r="AT1407" i="98"/>
  <c r="AS1422" i="98"/>
  <c r="AT1422" i="98"/>
  <c r="AS1437" i="98"/>
  <c r="AT1437" i="98"/>
  <c r="AS1452" i="98"/>
  <c r="AT1452" i="98"/>
  <c r="AS1467" i="98"/>
  <c r="AT1467" i="98"/>
  <c r="AS1482" i="98"/>
  <c r="AT1482" i="98"/>
  <c r="AS1497" i="98"/>
  <c r="AT1497" i="98"/>
  <c r="AS1512" i="98"/>
  <c r="AT1512" i="98"/>
  <c r="AS1527" i="98"/>
  <c r="AT1527" i="98"/>
  <c r="AS1542" i="98"/>
  <c r="AT1542" i="98"/>
  <c r="AS1557" i="98"/>
  <c r="AT1557" i="98"/>
  <c r="AS1572" i="98"/>
  <c r="AT1572" i="98"/>
  <c r="AS1587" i="98"/>
  <c r="AT1587" i="98"/>
  <c r="AS1602" i="98"/>
  <c r="AT1602" i="98"/>
  <c r="AS1617" i="98"/>
  <c r="AT1617" i="98"/>
  <c r="AS1632" i="98"/>
  <c r="AT1632" i="98"/>
  <c r="AS1647" i="98"/>
  <c r="AT1647" i="98"/>
  <c r="AS1662" i="98"/>
  <c r="AT1662" i="98"/>
  <c r="AS1677" i="98"/>
  <c r="AT1677" i="98"/>
  <c r="AS1692" i="98"/>
  <c r="AT1692" i="98"/>
  <c r="AS1707" i="98"/>
  <c r="AT1707" i="98"/>
  <c r="AS1722" i="98"/>
  <c r="AT1722" i="98"/>
  <c r="AS1737" i="98"/>
  <c r="AT1737" i="98"/>
  <c r="AS1752" i="98"/>
  <c r="AT1752" i="98"/>
  <c r="AS1767" i="98"/>
  <c r="AT1767" i="98"/>
  <c r="AS1782" i="98"/>
  <c r="AT1782" i="98"/>
  <c r="AS1797" i="98"/>
  <c r="AT1797" i="98"/>
  <c r="AS1812" i="98"/>
  <c r="AT1812" i="98"/>
  <c r="AS1827" i="98"/>
  <c r="AT1827" i="98"/>
  <c r="AS1842" i="98"/>
  <c r="AT1842" i="98"/>
  <c r="AS1857" i="98"/>
  <c r="AT1857" i="98"/>
  <c r="AS1872" i="98"/>
  <c r="AT1872" i="98"/>
  <c r="AS1887" i="98"/>
  <c r="AT1887" i="98"/>
  <c r="AS1902" i="98"/>
  <c r="AT1902" i="98"/>
  <c r="AS1917" i="98"/>
  <c r="AT1917" i="98"/>
  <c r="AS1932" i="98"/>
  <c r="AT1932" i="98"/>
  <c r="AS1947" i="98"/>
  <c r="AT1947" i="98"/>
  <c r="AS1962" i="98"/>
  <c r="AT1962" i="98"/>
  <c r="AS1977" i="98"/>
  <c r="AT1977" i="98"/>
  <c r="AS1992" i="98"/>
  <c r="AT1992" i="98"/>
  <c r="AS2007" i="98"/>
  <c r="AT2007" i="98"/>
  <c r="AS2022" i="98"/>
  <c r="AT2022" i="98"/>
  <c r="AS2037" i="98"/>
  <c r="AT2037" i="98"/>
  <c r="AS2052" i="98"/>
  <c r="AT2052" i="98"/>
  <c r="AS2067" i="98"/>
  <c r="AT2067" i="98"/>
  <c r="AS2082" i="98"/>
  <c r="AT2082" i="98"/>
  <c r="AS2097" i="98"/>
  <c r="AT2097" i="98"/>
  <c r="AS2112" i="98"/>
  <c r="AT2112" i="98"/>
  <c r="AS2127" i="98"/>
  <c r="AT2127" i="98"/>
  <c r="AS2142" i="98"/>
  <c r="AT2142" i="98"/>
  <c r="AS2157" i="98"/>
  <c r="AT2157" i="98"/>
  <c r="AS2172" i="98"/>
  <c r="AT2172" i="98"/>
  <c r="AS2187" i="98"/>
  <c r="AT2187" i="98"/>
  <c r="AS2202" i="98"/>
  <c r="AT2202" i="98"/>
  <c r="AS2217" i="98"/>
  <c r="AT2217" i="98"/>
  <c r="AS2232" i="98"/>
  <c r="AT2232" i="98"/>
  <c r="AS2247" i="98"/>
  <c r="AT2247" i="98"/>
  <c r="AS2262" i="98"/>
  <c r="AT2262" i="98"/>
  <c r="AS2277" i="98"/>
  <c r="AT2277" i="98"/>
  <c r="AS2292" i="98"/>
  <c r="AT2292" i="98"/>
  <c r="AS13" i="98"/>
  <c r="AT13" i="98"/>
  <c r="AS28" i="98"/>
  <c r="AT28" i="98"/>
  <c r="AS43" i="98"/>
  <c r="AT43" i="98"/>
  <c r="AS58" i="98"/>
  <c r="AT58" i="98"/>
  <c r="AS73" i="98"/>
  <c r="AT73" i="98"/>
  <c r="AS88" i="98"/>
  <c r="AT88" i="98"/>
  <c r="AS103" i="98"/>
  <c r="AT103" i="98"/>
  <c r="AS118" i="98"/>
  <c r="AT118" i="98"/>
  <c r="AS133" i="98"/>
  <c r="AT133" i="98"/>
  <c r="AS148" i="98"/>
  <c r="AT148" i="98"/>
  <c r="AS163" i="98"/>
  <c r="AT163" i="98"/>
  <c r="AS178" i="98"/>
  <c r="AT178" i="98"/>
  <c r="AS193" i="98"/>
  <c r="AT193" i="98"/>
  <c r="AS208" i="98"/>
  <c r="AT208" i="98"/>
  <c r="AS223" i="98"/>
  <c r="AT223" i="98"/>
  <c r="AS238" i="98"/>
  <c r="AT238" i="98"/>
  <c r="AS253" i="98"/>
  <c r="AT253" i="98"/>
  <c r="AS268" i="98"/>
  <c r="AT268" i="98"/>
  <c r="AS283" i="98"/>
  <c r="AT283" i="98"/>
  <c r="AS298" i="98"/>
  <c r="AT298" i="98"/>
  <c r="AS313" i="98"/>
  <c r="AT313" i="98"/>
  <c r="AS328" i="98"/>
  <c r="AT328" i="98"/>
  <c r="AS343" i="98"/>
  <c r="AT343" i="98"/>
  <c r="AS358" i="98"/>
  <c r="AT358" i="98"/>
  <c r="AS373" i="98"/>
  <c r="AT373" i="98"/>
  <c r="AS388" i="98"/>
  <c r="AT388" i="98"/>
  <c r="AS403" i="98"/>
  <c r="AT403" i="98"/>
  <c r="AS418" i="98"/>
  <c r="AT418" i="98"/>
  <c r="AS433" i="98"/>
  <c r="AT433" i="98"/>
  <c r="AS448" i="98"/>
  <c r="AT448" i="98"/>
  <c r="AS463" i="98"/>
  <c r="AT463" i="98"/>
  <c r="AS478" i="98"/>
  <c r="AT478" i="98"/>
  <c r="AS493" i="98"/>
  <c r="AT493" i="98"/>
  <c r="AS508" i="98"/>
  <c r="AT508" i="98"/>
  <c r="AS523" i="98"/>
  <c r="AT523" i="98"/>
  <c r="AS538" i="98"/>
  <c r="AT538" i="98"/>
  <c r="AS553" i="98"/>
  <c r="AT553" i="98"/>
  <c r="AS568" i="98"/>
  <c r="AT568" i="98"/>
  <c r="AS583" i="98"/>
  <c r="AT583" i="98"/>
  <c r="AS598" i="98"/>
  <c r="AT598" i="98"/>
  <c r="AS613" i="98"/>
  <c r="AT613" i="98"/>
  <c r="AS628" i="98"/>
  <c r="AT628" i="98"/>
  <c r="AS643" i="98"/>
  <c r="AT643" i="98"/>
  <c r="AS658" i="98"/>
  <c r="AT658" i="98"/>
  <c r="AS673" i="98"/>
  <c r="AT673" i="98"/>
  <c r="AS688" i="98"/>
  <c r="AT688" i="98"/>
  <c r="AS703" i="98"/>
  <c r="AT703" i="98"/>
  <c r="AS718" i="98"/>
  <c r="AT718" i="98"/>
  <c r="AS733" i="98"/>
  <c r="AT733" i="98"/>
  <c r="AS748" i="98"/>
  <c r="AT748" i="98"/>
  <c r="AS763" i="98"/>
  <c r="AT763" i="98"/>
  <c r="AS778" i="98"/>
  <c r="AT778" i="98"/>
  <c r="AS793" i="98"/>
  <c r="AT793" i="98"/>
  <c r="AS808" i="98"/>
  <c r="AT808" i="98"/>
  <c r="AS823" i="98"/>
  <c r="AT823" i="98"/>
  <c r="AS838" i="98"/>
  <c r="AT838" i="98"/>
  <c r="AS853" i="98"/>
  <c r="AT853" i="98"/>
  <c r="AS868" i="98"/>
  <c r="AT868" i="98"/>
  <c r="AS883" i="98"/>
  <c r="AT883" i="98"/>
  <c r="AS898" i="98"/>
  <c r="AT898" i="98"/>
  <c r="AS913" i="98"/>
  <c r="AT913" i="98"/>
  <c r="AS928" i="98"/>
  <c r="AT928" i="98"/>
  <c r="AS943" i="98"/>
  <c r="AT943" i="98"/>
  <c r="AS958" i="98"/>
  <c r="AT958" i="98"/>
  <c r="AS973" i="98"/>
  <c r="AT973" i="98"/>
  <c r="AS988" i="98"/>
  <c r="AT988" i="98"/>
  <c r="AS1003" i="98"/>
  <c r="AT1003" i="98"/>
  <c r="AS1018" i="98"/>
  <c r="AT1018" i="98"/>
  <c r="AS1033" i="98"/>
  <c r="AT1033" i="98"/>
  <c r="AS1048" i="98"/>
  <c r="AT1048" i="98"/>
  <c r="AS1063" i="98"/>
  <c r="AT1063" i="98"/>
  <c r="AS1078" i="98"/>
  <c r="AT1078" i="98"/>
  <c r="AS1093" i="98"/>
  <c r="AT1093" i="98"/>
  <c r="AS1108" i="98"/>
  <c r="AT1108" i="98"/>
  <c r="AS1123" i="98"/>
  <c r="AT1123" i="98"/>
  <c r="AS1138" i="98"/>
  <c r="AT1138" i="98"/>
  <c r="AS1153" i="98"/>
  <c r="AT1153" i="98"/>
  <c r="AS1168" i="98"/>
  <c r="AT1168" i="98"/>
  <c r="AS1183" i="98"/>
  <c r="AT1183" i="98"/>
  <c r="AS1198" i="98"/>
  <c r="AT1198" i="98"/>
  <c r="AS1213" i="98"/>
  <c r="AT1213" i="98"/>
  <c r="AS1228" i="98"/>
  <c r="AT1228" i="98"/>
  <c r="AS1243" i="98"/>
  <c r="AT1243" i="98"/>
  <c r="AS1258" i="98"/>
  <c r="AT1258" i="98"/>
  <c r="AS1273" i="98"/>
  <c r="AT1273" i="98"/>
  <c r="AS1288" i="98"/>
  <c r="AT1288" i="98"/>
  <c r="AS1303" i="98"/>
  <c r="AT1303" i="98"/>
  <c r="AS1318" i="98"/>
  <c r="AT1318" i="98"/>
  <c r="AS1333" i="98"/>
  <c r="AT1333" i="98"/>
  <c r="AS1348" i="98"/>
  <c r="AT1348" i="98"/>
  <c r="AS1363" i="98"/>
  <c r="AT1363" i="98"/>
  <c r="AS1378" i="98"/>
  <c r="AT1378" i="98"/>
  <c r="AS1393" i="98"/>
  <c r="AT1393" i="98"/>
  <c r="AS1408" i="98"/>
  <c r="AT1408" i="98"/>
  <c r="AS1423" i="98"/>
  <c r="AT1423" i="98"/>
  <c r="AS1438" i="98"/>
  <c r="AT1438" i="98"/>
  <c r="AS1453" i="98"/>
  <c r="AT1453" i="98"/>
  <c r="AS1468" i="98"/>
  <c r="AT1468" i="98"/>
  <c r="AS1483" i="98"/>
  <c r="AT1483" i="98"/>
  <c r="AS1498" i="98"/>
  <c r="AT1498" i="98"/>
  <c r="AS1513" i="98"/>
  <c r="AT1513" i="98"/>
  <c r="AS1528" i="98"/>
  <c r="AT1528" i="98"/>
  <c r="AS1543" i="98"/>
  <c r="AT1543" i="98"/>
  <c r="AS1558" i="98"/>
  <c r="AT1558" i="98"/>
  <c r="AS1573" i="98"/>
  <c r="AT1573" i="98"/>
  <c r="AS1588" i="98"/>
  <c r="AT1588" i="98"/>
  <c r="AS1603" i="98"/>
  <c r="AT1603" i="98"/>
  <c r="AS1618" i="98"/>
  <c r="AT1618" i="98"/>
  <c r="AS1633" i="98"/>
  <c r="AT1633" i="98"/>
  <c r="AS1648" i="98"/>
  <c r="AT1648" i="98"/>
  <c r="AS1663" i="98"/>
  <c r="AT1663" i="98"/>
  <c r="AS1678" i="98"/>
  <c r="AT1678" i="98"/>
  <c r="AS1693" i="98"/>
  <c r="AT1693" i="98"/>
  <c r="AS1708" i="98"/>
  <c r="AT1708" i="98"/>
  <c r="AS1723" i="98"/>
  <c r="AT1723" i="98"/>
  <c r="AS1738" i="98"/>
  <c r="AT1738" i="98"/>
  <c r="AS1753" i="98"/>
  <c r="AT1753" i="98"/>
  <c r="AS1768" i="98"/>
  <c r="AT1768" i="98"/>
  <c r="AS1783" i="98"/>
  <c r="AT1783" i="98"/>
  <c r="AS1798" i="98"/>
  <c r="AT1798" i="98"/>
  <c r="AS1813" i="98"/>
  <c r="AT1813" i="98"/>
  <c r="AS1828" i="98"/>
  <c r="AT1828" i="98"/>
  <c r="AS1843" i="98"/>
  <c r="AT1843" i="98"/>
  <c r="AS1858" i="98"/>
  <c r="AT1858" i="98"/>
  <c r="AS1873" i="98"/>
  <c r="AT1873" i="98"/>
  <c r="AS1888" i="98"/>
  <c r="AT1888" i="98"/>
  <c r="AS1903" i="98"/>
  <c r="AT1903" i="98"/>
  <c r="AS1918" i="98"/>
  <c r="AT1918" i="98"/>
  <c r="AS1933" i="98"/>
  <c r="AT1933" i="98"/>
  <c r="AS1948" i="98"/>
  <c r="AT1948" i="98"/>
  <c r="AS1963" i="98"/>
  <c r="AT1963" i="98"/>
  <c r="AS1978" i="98"/>
  <c r="AT1978" i="98"/>
  <c r="AS1993" i="98"/>
  <c r="AT1993" i="98"/>
  <c r="AS2008" i="98"/>
  <c r="AT2008" i="98"/>
  <c r="AS2023" i="98"/>
  <c r="AT2023" i="98"/>
  <c r="AS2038" i="98"/>
  <c r="AT2038" i="98"/>
  <c r="AS2053" i="98"/>
  <c r="AT2053" i="98"/>
  <c r="AS2068" i="98"/>
  <c r="AT2068" i="98"/>
  <c r="AS2083" i="98"/>
  <c r="AT2083" i="98"/>
  <c r="AS2098" i="98"/>
  <c r="AT2098" i="98"/>
  <c r="AS2113" i="98"/>
  <c r="AT2113" i="98"/>
  <c r="AS2128" i="98"/>
  <c r="AT2128" i="98"/>
  <c r="AS2143" i="98"/>
  <c r="AT2143" i="98"/>
  <c r="AS2158" i="98"/>
  <c r="AT2158" i="98"/>
  <c r="AS2173" i="98"/>
  <c r="AT2173" i="98"/>
  <c r="AS2188" i="98"/>
  <c r="AT2188" i="98"/>
  <c r="AS2203" i="98"/>
  <c r="AT2203" i="98"/>
  <c r="AS2218" i="98"/>
  <c r="AT2218" i="98"/>
  <c r="AS2233" i="98"/>
  <c r="AT2233" i="98"/>
  <c r="AS2248" i="98"/>
  <c r="AT2248" i="98"/>
  <c r="AS2263" i="98"/>
  <c r="AT2263" i="98"/>
  <c r="AS2278" i="98"/>
  <c r="AT2278" i="98"/>
  <c r="AS2293" i="98"/>
  <c r="AT2293" i="98"/>
  <c r="AS14" i="98"/>
  <c r="AT14" i="98"/>
  <c r="AS29" i="98"/>
  <c r="AT29" i="98"/>
  <c r="AS44" i="98"/>
  <c r="AT44" i="98"/>
  <c r="AS59" i="98"/>
  <c r="AT59" i="98"/>
  <c r="AS74" i="98"/>
  <c r="AT74" i="98"/>
  <c r="AS89" i="98"/>
  <c r="AT89" i="98"/>
  <c r="AS104" i="98"/>
  <c r="AT104" i="98"/>
  <c r="AS119" i="98"/>
  <c r="AT119" i="98"/>
  <c r="AS134" i="98"/>
  <c r="AT134" i="98"/>
  <c r="AS149" i="98"/>
  <c r="AT149" i="98"/>
  <c r="AS164" i="98"/>
  <c r="AT164" i="98"/>
  <c r="AS179" i="98"/>
  <c r="AT179" i="98"/>
  <c r="AS194" i="98"/>
  <c r="AT194" i="98"/>
  <c r="AS209" i="98"/>
  <c r="AT209" i="98"/>
  <c r="AS224" i="98"/>
  <c r="AT224" i="98"/>
  <c r="AS239" i="98"/>
  <c r="AT239" i="98"/>
  <c r="AS254" i="98"/>
  <c r="AT254" i="98"/>
  <c r="AS269" i="98"/>
  <c r="AT269" i="98"/>
  <c r="AS284" i="98"/>
  <c r="AT284" i="98"/>
  <c r="AS299" i="98"/>
  <c r="AT299" i="98"/>
  <c r="AS314" i="98"/>
  <c r="AT314" i="98"/>
  <c r="AS329" i="98"/>
  <c r="AT329" i="98"/>
  <c r="AS344" i="98"/>
  <c r="AT344" i="98"/>
  <c r="AS359" i="98"/>
  <c r="AT359" i="98"/>
  <c r="AS374" i="98"/>
  <c r="AT374" i="98"/>
  <c r="AS389" i="98"/>
  <c r="AT389" i="98"/>
  <c r="AS404" i="98"/>
  <c r="AT404" i="98"/>
  <c r="AS419" i="98"/>
  <c r="AT419" i="98"/>
  <c r="AS434" i="98"/>
  <c r="AT434" i="98"/>
  <c r="AS449" i="98"/>
  <c r="AT449" i="98"/>
  <c r="AS464" i="98"/>
  <c r="AT464" i="98"/>
  <c r="AS479" i="98"/>
  <c r="AT479" i="98"/>
  <c r="AS494" i="98"/>
  <c r="AT494" i="98"/>
  <c r="AS509" i="98"/>
  <c r="AT509" i="98"/>
  <c r="AS524" i="98"/>
  <c r="AT524" i="98"/>
  <c r="AS539" i="98"/>
  <c r="AT539" i="98"/>
  <c r="AS554" i="98"/>
  <c r="AT554" i="98"/>
  <c r="AS569" i="98"/>
  <c r="AT569" i="98"/>
  <c r="AS584" i="98"/>
  <c r="AT584" i="98"/>
  <c r="AS599" i="98"/>
  <c r="AT599" i="98"/>
  <c r="AS614" i="98"/>
  <c r="AT614" i="98"/>
  <c r="AS629" i="98"/>
  <c r="AT629" i="98"/>
  <c r="AS644" i="98"/>
  <c r="AT644" i="98"/>
  <c r="AS659" i="98"/>
  <c r="AT659" i="98"/>
  <c r="AS674" i="98"/>
  <c r="AT674" i="98"/>
  <c r="AS689" i="98"/>
  <c r="AT689" i="98"/>
  <c r="AS704" i="98"/>
  <c r="AT704" i="98"/>
  <c r="AS719" i="98"/>
  <c r="AT719" i="98"/>
  <c r="AS734" i="98"/>
  <c r="AT734" i="98"/>
  <c r="AS749" i="98"/>
  <c r="AT749" i="98"/>
  <c r="AS764" i="98"/>
  <c r="AT764" i="98"/>
  <c r="AS779" i="98"/>
  <c r="AT779" i="98"/>
  <c r="AS794" i="98"/>
  <c r="AT794" i="98"/>
  <c r="AS809" i="98"/>
  <c r="AT809" i="98"/>
  <c r="AS824" i="98"/>
  <c r="AT824" i="98"/>
  <c r="AS839" i="98"/>
  <c r="AT839" i="98"/>
  <c r="AS854" i="98"/>
  <c r="AT854" i="98"/>
  <c r="AS869" i="98"/>
  <c r="AT869" i="98"/>
  <c r="AS884" i="98"/>
  <c r="AT884" i="98"/>
  <c r="AS899" i="98"/>
  <c r="AT899" i="98"/>
  <c r="AS914" i="98"/>
  <c r="AT914" i="98"/>
  <c r="AS929" i="98"/>
  <c r="AT929" i="98"/>
  <c r="AS944" i="98"/>
  <c r="AT944" i="98"/>
  <c r="AS959" i="98"/>
  <c r="AT959" i="98"/>
  <c r="AS974" i="98"/>
  <c r="AT974" i="98"/>
  <c r="AS989" i="98"/>
  <c r="AT989" i="98"/>
  <c r="AS1004" i="98"/>
  <c r="AT1004" i="98"/>
  <c r="AS1019" i="98"/>
  <c r="AT1019" i="98"/>
  <c r="AS1034" i="98"/>
  <c r="AT1034" i="98"/>
  <c r="AS1049" i="98"/>
  <c r="AT1049" i="98"/>
  <c r="AS1064" i="98"/>
  <c r="AT1064" i="98"/>
  <c r="AS1079" i="98"/>
  <c r="AT1079" i="98"/>
  <c r="AS1094" i="98"/>
  <c r="AT1094" i="98"/>
  <c r="AS1109" i="98"/>
  <c r="AT1109" i="98"/>
  <c r="AS1124" i="98"/>
  <c r="AT1124" i="98"/>
  <c r="AS1139" i="98"/>
  <c r="AT1139" i="98"/>
  <c r="AS1154" i="98"/>
  <c r="AT1154" i="98"/>
  <c r="AS1169" i="98"/>
  <c r="AT1169" i="98"/>
  <c r="AS1184" i="98"/>
  <c r="AT1184" i="98"/>
  <c r="AS1199" i="98"/>
  <c r="AT1199" i="98"/>
  <c r="AS1214" i="98"/>
  <c r="AT1214" i="98"/>
  <c r="AS1229" i="98"/>
  <c r="AT1229" i="98"/>
  <c r="AS1244" i="98"/>
  <c r="AT1244" i="98"/>
  <c r="AS1259" i="98"/>
  <c r="AT1259" i="98"/>
  <c r="AS1274" i="98"/>
  <c r="AT1274" i="98"/>
  <c r="AS1289" i="98"/>
  <c r="AT1289" i="98"/>
  <c r="AS1304" i="98"/>
  <c r="AT1304" i="98"/>
  <c r="AS1319" i="98"/>
  <c r="AT1319" i="98"/>
  <c r="AS1334" i="98"/>
  <c r="AT1334" i="98"/>
  <c r="AS1349" i="98"/>
  <c r="AT1349" i="98"/>
  <c r="AS1364" i="98"/>
  <c r="AT1364" i="98"/>
  <c r="AS1379" i="98"/>
  <c r="AT1379" i="98"/>
  <c r="AS1394" i="98"/>
  <c r="AT1394" i="98"/>
  <c r="AS1409" i="98"/>
  <c r="AT1409" i="98"/>
  <c r="AS1424" i="98"/>
  <c r="AT1424" i="98"/>
  <c r="AS1439" i="98"/>
  <c r="AT1439" i="98"/>
  <c r="AS1454" i="98"/>
  <c r="AT1454" i="98"/>
  <c r="AS1469" i="98"/>
  <c r="AT1469" i="98"/>
  <c r="AS1484" i="98"/>
  <c r="AT1484" i="98"/>
  <c r="AS1499" i="98"/>
  <c r="AT1499" i="98"/>
  <c r="AS1514" i="98"/>
  <c r="AT1514" i="98"/>
  <c r="AS1529" i="98"/>
  <c r="AT1529" i="98"/>
  <c r="AS1544" i="98"/>
  <c r="AT1544" i="98"/>
  <c r="AS1559" i="98"/>
  <c r="AT1559" i="98"/>
  <c r="AS1574" i="98"/>
  <c r="AT1574" i="98"/>
  <c r="AS1589" i="98"/>
  <c r="AT1589" i="98"/>
  <c r="AS1604" i="98"/>
  <c r="AT1604" i="98"/>
  <c r="AS1619" i="98"/>
  <c r="AT1619" i="98"/>
  <c r="AS1634" i="98"/>
  <c r="AT1634" i="98"/>
  <c r="AS1649" i="98"/>
  <c r="AT1649" i="98"/>
  <c r="AS1664" i="98"/>
  <c r="AT1664" i="98"/>
  <c r="AS1679" i="98"/>
  <c r="AT1679" i="98"/>
  <c r="AS1694" i="98"/>
  <c r="AT1694" i="98"/>
  <c r="AS1709" i="98"/>
  <c r="AT1709" i="98"/>
  <c r="AS1724" i="98"/>
  <c r="AT1724" i="98"/>
  <c r="AS1739" i="98"/>
  <c r="AT1739" i="98"/>
  <c r="AS1754" i="98"/>
  <c r="AT1754" i="98"/>
  <c r="AS1769" i="98"/>
  <c r="AT1769" i="98"/>
  <c r="AS1784" i="98"/>
  <c r="AT1784" i="98"/>
  <c r="AS1799" i="98"/>
  <c r="AT1799" i="98"/>
  <c r="AS1814" i="98"/>
  <c r="AT1814" i="98"/>
  <c r="AS1829" i="98"/>
  <c r="AT1829" i="98"/>
  <c r="AS1844" i="98"/>
  <c r="AT1844" i="98"/>
  <c r="AS1859" i="98"/>
  <c r="AT1859" i="98"/>
  <c r="AS1874" i="98"/>
  <c r="AT1874" i="98"/>
  <c r="AS1889" i="98"/>
  <c r="AT1889" i="98"/>
  <c r="AS1904" i="98"/>
  <c r="AT1904" i="98"/>
  <c r="AS1919" i="98"/>
  <c r="AT1919" i="98"/>
  <c r="AS1934" i="98"/>
  <c r="AT1934" i="98"/>
  <c r="AS1949" i="98"/>
  <c r="AT1949" i="98"/>
  <c r="AS1964" i="98"/>
  <c r="AT1964" i="98"/>
  <c r="AS1979" i="98"/>
  <c r="AT1979" i="98"/>
  <c r="AS1994" i="98"/>
  <c r="AT1994" i="98"/>
  <c r="AS2009" i="98"/>
  <c r="AT2009" i="98"/>
  <c r="AS2024" i="98"/>
  <c r="AT2024" i="98"/>
  <c r="AS2039" i="98"/>
  <c r="AT2039" i="98"/>
  <c r="AS2054" i="98"/>
  <c r="AT2054" i="98"/>
  <c r="AS2069" i="98"/>
  <c r="AT2069" i="98"/>
  <c r="AS2084" i="98"/>
  <c r="AT2084" i="98"/>
  <c r="AS2099" i="98"/>
  <c r="AT2099" i="98"/>
  <c r="AS2114" i="98"/>
  <c r="AT2114" i="98"/>
  <c r="AS2129" i="98"/>
  <c r="AT2129" i="98"/>
  <c r="AS2144" i="98"/>
  <c r="AT2144" i="98"/>
  <c r="AS2159" i="98"/>
  <c r="AT2159" i="98"/>
  <c r="AS2174" i="98"/>
  <c r="AT2174" i="98"/>
  <c r="AS2189" i="98"/>
  <c r="AT2189" i="98"/>
  <c r="AS2204" i="98"/>
  <c r="AT2204" i="98"/>
  <c r="AS2219" i="98"/>
  <c r="AT2219" i="98"/>
  <c r="AS2234" i="98"/>
  <c r="AT2234" i="98"/>
  <c r="AS2249" i="98"/>
  <c r="AT2249" i="98"/>
  <c r="AS2264" i="98"/>
  <c r="AT2264" i="98"/>
  <c r="AS2279" i="98"/>
  <c r="AT2279" i="98"/>
  <c r="AS2294" i="98"/>
  <c r="AT2294" i="98"/>
  <c r="AS15" i="98"/>
  <c r="AT15" i="98"/>
  <c r="AS30" i="98"/>
  <c r="AT30" i="98"/>
  <c r="AS45" i="98"/>
  <c r="AT45" i="98"/>
  <c r="AS60" i="98"/>
  <c r="AT60" i="98"/>
  <c r="AS75" i="98"/>
  <c r="AT75" i="98"/>
  <c r="AS90" i="98"/>
  <c r="AT90" i="98"/>
  <c r="AS105" i="98"/>
  <c r="AT105" i="98"/>
  <c r="AS120" i="98"/>
  <c r="AT120" i="98"/>
  <c r="AS135" i="98"/>
  <c r="AT135" i="98"/>
  <c r="AS150" i="98"/>
  <c r="AT150" i="98"/>
  <c r="AS165" i="98"/>
  <c r="AT165" i="98"/>
  <c r="AS180" i="98"/>
  <c r="AT180" i="98"/>
  <c r="AS195" i="98"/>
  <c r="AT195" i="98"/>
  <c r="AS210" i="98"/>
  <c r="AT210" i="98"/>
  <c r="AS225" i="98"/>
  <c r="AT225" i="98"/>
  <c r="AS240" i="98"/>
  <c r="AT240" i="98"/>
  <c r="AS255" i="98"/>
  <c r="AT255" i="98"/>
  <c r="AS270" i="98"/>
  <c r="AT270" i="98"/>
  <c r="AS285" i="98"/>
  <c r="AT285" i="98"/>
  <c r="AS300" i="98"/>
  <c r="AT300" i="98"/>
  <c r="AS315" i="98"/>
  <c r="AT315" i="98"/>
  <c r="AS330" i="98"/>
  <c r="AT330" i="98"/>
  <c r="AS345" i="98"/>
  <c r="AT345" i="98"/>
  <c r="AS360" i="98"/>
  <c r="AT360" i="98"/>
  <c r="AS375" i="98"/>
  <c r="AT375" i="98"/>
  <c r="AS390" i="98"/>
  <c r="AT390" i="98"/>
  <c r="AS405" i="98"/>
  <c r="AT405" i="98"/>
  <c r="AS420" i="98"/>
  <c r="AT420" i="98"/>
  <c r="AS435" i="98"/>
  <c r="AT435" i="98"/>
  <c r="AS450" i="98"/>
  <c r="AT450" i="98"/>
  <c r="AS465" i="98"/>
  <c r="AT465" i="98"/>
  <c r="AS480" i="98"/>
  <c r="AT480" i="98"/>
  <c r="AS495" i="98"/>
  <c r="AT495" i="98"/>
  <c r="AS510" i="98"/>
  <c r="AT510" i="98"/>
  <c r="AS525" i="98"/>
  <c r="AT525" i="98"/>
  <c r="AS540" i="98"/>
  <c r="AT540" i="98"/>
  <c r="AS555" i="98"/>
  <c r="AT555" i="98"/>
  <c r="AS570" i="98"/>
  <c r="AT570" i="98"/>
  <c r="AS585" i="98"/>
  <c r="AT585" i="98"/>
  <c r="AS600" i="98"/>
  <c r="AT600" i="98"/>
  <c r="AS615" i="98"/>
  <c r="AT615" i="98"/>
  <c r="AS630" i="98"/>
  <c r="AT630" i="98"/>
  <c r="AS645" i="98"/>
  <c r="AT645" i="98"/>
  <c r="AS660" i="98"/>
  <c r="AT660" i="98"/>
  <c r="AS675" i="98"/>
  <c r="AT675" i="98"/>
  <c r="AS690" i="98"/>
  <c r="AT690" i="98"/>
  <c r="AS705" i="98"/>
  <c r="AT705" i="98"/>
  <c r="AS720" i="98"/>
  <c r="AT720" i="98"/>
  <c r="AS735" i="98"/>
  <c r="AT735" i="98"/>
  <c r="AS750" i="98"/>
  <c r="AT750" i="98"/>
  <c r="AS765" i="98"/>
  <c r="AT765" i="98"/>
  <c r="AS780" i="98"/>
  <c r="AT780" i="98"/>
  <c r="AS795" i="98"/>
  <c r="AT795" i="98"/>
  <c r="AS810" i="98"/>
  <c r="AT810" i="98"/>
  <c r="AS825" i="98"/>
  <c r="AT825" i="98"/>
  <c r="AS840" i="98"/>
  <c r="AT840" i="98"/>
  <c r="AS855" i="98"/>
  <c r="AT855" i="98"/>
  <c r="AS870" i="98"/>
  <c r="AT870" i="98"/>
  <c r="AS885" i="98"/>
  <c r="AT885" i="98"/>
  <c r="AS900" i="98"/>
  <c r="AT900" i="98"/>
  <c r="AS915" i="98"/>
  <c r="AT915" i="98"/>
  <c r="AS930" i="98"/>
  <c r="AT930" i="98"/>
  <c r="AS945" i="98"/>
  <c r="AT945" i="98"/>
  <c r="AS960" i="98"/>
  <c r="AT960" i="98"/>
  <c r="AS975" i="98"/>
  <c r="AT975" i="98"/>
  <c r="AS990" i="98"/>
  <c r="AT990" i="98"/>
  <c r="AS1005" i="98"/>
  <c r="AT1005" i="98"/>
  <c r="AS1020" i="98"/>
  <c r="AT1020" i="98"/>
  <c r="AS1035" i="98"/>
  <c r="AT1035" i="98"/>
  <c r="AS1050" i="98"/>
  <c r="AT1050" i="98"/>
  <c r="AS1065" i="98"/>
  <c r="AT1065" i="98"/>
  <c r="AS1080" i="98"/>
  <c r="AT1080" i="98"/>
  <c r="AS1095" i="98"/>
  <c r="AT1095" i="98"/>
  <c r="AS1110" i="98"/>
  <c r="AT1110" i="98"/>
  <c r="AS1125" i="98"/>
  <c r="AT1125" i="98"/>
  <c r="AS1140" i="98"/>
  <c r="AT1140" i="98"/>
  <c r="AS1155" i="98"/>
  <c r="AT1155" i="98"/>
  <c r="AS1170" i="98"/>
  <c r="AT1170" i="98"/>
  <c r="AS1185" i="98"/>
  <c r="AT1185" i="98"/>
  <c r="AS1200" i="98"/>
  <c r="AT1200" i="98"/>
  <c r="AS1215" i="98"/>
  <c r="AT1215" i="98"/>
  <c r="AS1230" i="98"/>
  <c r="AT1230" i="98"/>
  <c r="AS1245" i="98"/>
  <c r="AT1245" i="98"/>
  <c r="AS1260" i="98"/>
  <c r="AT1260" i="98"/>
  <c r="AS1275" i="98"/>
  <c r="AT1275" i="98"/>
  <c r="AS1290" i="98"/>
  <c r="AT1290" i="98"/>
  <c r="AS1305" i="98"/>
  <c r="AT1305" i="98"/>
  <c r="AS1320" i="98"/>
  <c r="AT1320" i="98"/>
  <c r="AS1335" i="98"/>
  <c r="AT1335" i="98"/>
  <c r="AS1350" i="98"/>
  <c r="AT1350" i="98"/>
  <c r="AS1365" i="98"/>
  <c r="AT1365" i="98"/>
  <c r="AS1380" i="98"/>
  <c r="AT1380" i="98"/>
  <c r="AS1395" i="98"/>
  <c r="AT1395" i="98"/>
  <c r="AS1410" i="98"/>
  <c r="AT1410" i="98"/>
  <c r="AS1425" i="98"/>
  <c r="AT1425" i="98"/>
  <c r="AS1440" i="98"/>
  <c r="AT1440" i="98"/>
  <c r="AS1455" i="98"/>
  <c r="AT1455" i="98"/>
  <c r="AS1470" i="98"/>
  <c r="AT1470" i="98"/>
  <c r="AS1485" i="98"/>
  <c r="AT1485" i="98"/>
  <c r="AS1500" i="98"/>
  <c r="AT1500" i="98"/>
  <c r="AS1515" i="98"/>
  <c r="AT1515" i="98"/>
  <c r="AS1530" i="98"/>
  <c r="AT1530" i="98"/>
  <c r="AS1545" i="98"/>
  <c r="AT1545" i="98"/>
  <c r="AS1560" i="98"/>
  <c r="AT1560" i="98"/>
  <c r="AS1575" i="98"/>
  <c r="AT1575" i="98"/>
  <c r="AS1590" i="98"/>
  <c r="AT1590" i="98"/>
  <c r="AS1605" i="98"/>
  <c r="AT1605" i="98"/>
  <c r="AS1620" i="98"/>
  <c r="AT1620" i="98"/>
  <c r="AS1635" i="98"/>
  <c r="AT1635" i="98"/>
  <c r="AS1650" i="98"/>
  <c r="AT1650" i="98"/>
  <c r="AS1665" i="98"/>
  <c r="AT1665" i="98"/>
  <c r="AS1680" i="98"/>
  <c r="AT1680" i="98"/>
  <c r="AS1695" i="98"/>
  <c r="AT1695" i="98"/>
  <c r="AS1710" i="98"/>
  <c r="AT1710" i="98"/>
  <c r="AS1725" i="98"/>
  <c r="AT1725" i="98"/>
  <c r="AS1740" i="98"/>
  <c r="AT1740" i="98"/>
  <c r="AS1755" i="98"/>
  <c r="AT1755" i="98"/>
  <c r="AS1770" i="98"/>
  <c r="AT1770" i="98"/>
  <c r="AS1785" i="98"/>
  <c r="AT1785" i="98"/>
  <c r="AS1800" i="98"/>
  <c r="AT1800" i="98"/>
  <c r="AS1815" i="98"/>
  <c r="AT1815" i="98"/>
  <c r="AS1830" i="98"/>
  <c r="AT1830" i="98"/>
  <c r="AS1845" i="98"/>
  <c r="AT1845" i="98"/>
  <c r="AS1860" i="98"/>
  <c r="AT1860" i="98"/>
  <c r="AS1875" i="98"/>
  <c r="AT1875" i="98"/>
  <c r="AS1890" i="98"/>
  <c r="AT1890" i="98"/>
  <c r="AS1905" i="98"/>
  <c r="AT1905" i="98"/>
  <c r="AS1920" i="98"/>
  <c r="AT1920" i="98"/>
  <c r="AS1935" i="98"/>
  <c r="AT1935" i="98"/>
  <c r="AS1950" i="98"/>
  <c r="AT1950" i="98"/>
  <c r="AS1965" i="98"/>
  <c r="AT1965" i="98"/>
  <c r="AS1980" i="98"/>
  <c r="AT1980" i="98"/>
  <c r="AS1995" i="98"/>
  <c r="AT1995" i="98"/>
  <c r="AS2010" i="98"/>
  <c r="AT2010" i="98"/>
  <c r="AS2025" i="98"/>
  <c r="AT2025" i="98"/>
  <c r="AS2040" i="98"/>
  <c r="AT2040" i="98"/>
  <c r="AS2055" i="98"/>
  <c r="AT2055" i="98"/>
  <c r="AS2070" i="98"/>
  <c r="AT2070" i="98"/>
  <c r="AS2085" i="98"/>
  <c r="AT2085" i="98"/>
  <c r="AS2100" i="98"/>
  <c r="AT2100" i="98"/>
  <c r="AS2115" i="98"/>
  <c r="AT2115" i="98"/>
  <c r="AS2130" i="98"/>
  <c r="AT2130" i="98"/>
  <c r="AS2145" i="98"/>
  <c r="AT2145" i="98"/>
  <c r="AS2160" i="98"/>
  <c r="AT2160" i="98"/>
  <c r="AS2175" i="98"/>
  <c r="AT2175" i="98"/>
  <c r="AS2190" i="98"/>
  <c r="AT2190" i="98"/>
  <c r="AS2205" i="98"/>
  <c r="AT2205" i="98"/>
  <c r="AS2220" i="98"/>
  <c r="AT2220" i="98"/>
  <c r="AS2235" i="98"/>
  <c r="AT2235" i="98"/>
  <c r="AS2250" i="98"/>
  <c r="AT2250" i="98"/>
  <c r="AS2265" i="98"/>
  <c r="AT2265" i="98"/>
  <c r="AS2280" i="98"/>
  <c r="AT2280" i="98"/>
  <c r="AS2295" i="98"/>
  <c r="AT2295" i="98"/>
  <c r="AR2295" i="98"/>
  <c r="AR2280" i="98"/>
  <c r="AR2265" i="98"/>
  <c r="AR2250" i="98"/>
  <c r="AR2235" i="98"/>
  <c r="AR2220" i="98"/>
  <c r="AR2205" i="98"/>
  <c r="AR2190" i="98"/>
  <c r="AR2175" i="98"/>
  <c r="AR2160" i="98"/>
  <c r="AR2145" i="98"/>
  <c r="AR2130" i="98"/>
  <c r="AR2115" i="98"/>
  <c r="AR2100" i="98"/>
  <c r="AR2085" i="98"/>
  <c r="AR2070" i="98"/>
  <c r="AR2055" i="98"/>
  <c r="AR2040" i="98"/>
  <c r="AR2025" i="98"/>
  <c r="AR2010" i="98"/>
  <c r="AR1995" i="98"/>
  <c r="AR1980" i="98"/>
  <c r="AR1965" i="98"/>
  <c r="AR1950" i="98"/>
  <c r="AR1935" i="98"/>
  <c r="AR1920" i="98"/>
  <c r="AR1905" i="98"/>
  <c r="AR1890" i="98"/>
  <c r="AR1875" i="98"/>
  <c r="AR1860" i="98"/>
  <c r="AR1845" i="98"/>
  <c r="AR1830" i="98"/>
  <c r="AR1815" i="98"/>
  <c r="AR1800" i="98"/>
  <c r="AR1785" i="98"/>
  <c r="AR1770" i="98"/>
  <c r="AR1755" i="98"/>
  <c r="AR1740" i="98"/>
  <c r="AR1725" i="98"/>
  <c r="AR1710" i="98"/>
  <c r="AR1695" i="98"/>
  <c r="AR1680" i="98"/>
  <c r="AR1665" i="98"/>
  <c r="AR1650" i="98"/>
  <c r="AR1635" i="98"/>
  <c r="AR1620" i="98"/>
  <c r="AR1605" i="98"/>
  <c r="AR1590" i="98"/>
  <c r="AR1575" i="98"/>
  <c r="AR1560" i="98"/>
  <c r="AR1545" i="98"/>
  <c r="AR1530" i="98"/>
  <c r="AR1515" i="98"/>
  <c r="AR1500" i="98"/>
  <c r="AR1485" i="98"/>
  <c r="AR1470" i="98"/>
  <c r="AR1455" i="98"/>
  <c r="AR1440" i="98"/>
  <c r="AR1425" i="98"/>
  <c r="AR1410" i="98"/>
  <c r="AR1395" i="98"/>
  <c r="AR1380" i="98"/>
  <c r="AR1365" i="98"/>
  <c r="AR1350" i="98"/>
  <c r="AR1335" i="98"/>
  <c r="AR1320" i="98"/>
  <c r="AR1305" i="98"/>
  <c r="AR1290" i="98"/>
  <c r="AR1275" i="98"/>
  <c r="AR1260" i="98"/>
  <c r="AR1245" i="98"/>
  <c r="AR1230" i="98"/>
  <c r="AR1215" i="98"/>
  <c r="AR1200" i="98"/>
  <c r="AR1185" i="98"/>
  <c r="AR1170" i="98"/>
  <c r="AR1155" i="98"/>
  <c r="AR1140" i="98"/>
  <c r="AR1125" i="98"/>
  <c r="AR1110" i="98"/>
  <c r="AR1095" i="98"/>
  <c r="AR1080" i="98"/>
  <c r="AR1065" i="98"/>
  <c r="AR1050" i="98"/>
  <c r="AR1035" i="98"/>
  <c r="AR1020" i="98"/>
  <c r="AR1005" i="98"/>
  <c r="AR990" i="98"/>
  <c r="AR975" i="98"/>
  <c r="AR960" i="98"/>
  <c r="AR945" i="98"/>
  <c r="AR930" i="98"/>
  <c r="AR915" i="98"/>
  <c r="AR900" i="98"/>
  <c r="AR885" i="98"/>
  <c r="AR870" i="98"/>
  <c r="AR855" i="98"/>
  <c r="AR840" i="98"/>
  <c r="AR825" i="98"/>
  <c r="AR810" i="98"/>
  <c r="AR795" i="98"/>
  <c r="AR780" i="98"/>
  <c r="AR765" i="98"/>
  <c r="AR750" i="98"/>
  <c r="AR735" i="98"/>
  <c r="AR720" i="98"/>
  <c r="AR705" i="98"/>
  <c r="AR690" i="98"/>
  <c r="AR675" i="98"/>
  <c r="AR660" i="98"/>
  <c r="AR645" i="98"/>
  <c r="AR630" i="98"/>
  <c r="AR615" i="98"/>
  <c r="AR600" i="98"/>
  <c r="AR585" i="98"/>
  <c r="AR570" i="98"/>
  <c r="AR555" i="98"/>
  <c r="AR540" i="98"/>
  <c r="AR525" i="98"/>
  <c r="AR510" i="98"/>
  <c r="AR495" i="98"/>
  <c r="AR480" i="98"/>
  <c r="AR465" i="98"/>
  <c r="AR450" i="98"/>
  <c r="AR435" i="98"/>
  <c r="AR420" i="98"/>
  <c r="AR405" i="98"/>
  <c r="AR390" i="98"/>
  <c r="AR375" i="98"/>
  <c r="AR360" i="98"/>
  <c r="AR345" i="98"/>
  <c r="AR330" i="98"/>
  <c r="AR315" i="98"/>
  <c r="AR300" i="98"/>
  <c r="AR285" i="98"/>
  <c r="AR270" i="98"/>
  <c r="AR255" i="98"/>
  <c r="AR240" i="98"/>
  <c r="AR225" i="98"/>
  <c r="AR210" i="98"/>
  <c r="AR195" i="98"/>
  <c r="AR180" i="98"/>
  <c r="AR165" i="98"/>
  <c r="AR150" i="98"/>
  <c r="AR135" i="98"/>
  <c r="AR120" i="98"/>
  <c r="AR105" i="98"/>
  <c r="AR90" i="98"/>
  <c r="AR75" i="98"/>
  <c r="AR60" i="98"/>
  <c r="AR45" i="98"/>
  <c r="AR30" i="98"/>
  <c r="AR15" i="98"/>
  <c r="AR2294" i="98"/>
  <c r="AR2279" i="98"/>
  <c r="AR2264" i="98"/>
  <c r="AR2249" i="98"/>
  <c r="AR2234" i="98"/>
  <c r="AR2219" i="98"/>
  <c r="AR2204" i="98"/>
  <c r="AR2189" i="98"/>
  <c r="AR2174" i="98"/>
  <c r="AR2159" i="98"/>
  <c r="AR2144" i="98"/>
  <c r="AR2129" i="98"/>
  <c r="AR2114" i="98"/>
  <c r="AR2099" i="98"/>
  <c r="AR2084" i="98"/>
  <c r="AR2069" i="98"/>
  <c r="AR2054" i="98"/>
  <c r="AR2039" i="98"/>
  <c r="AR2024" i="98"/>
  <c r="AR2009" i="98"/>
  <c r="AR1994" i="98"/>
  <c r="AR1979" i="98"/>
  <c r="AR1964" i="98"/>
  <c r="AR1949" i="98"/>
  <c r="AR1934" i="98"/>
  <c r="AR1919" i="98"/>
  <c r="AR1904" i="98"/>
  <c r="AR1889" i="98"/>
  <c r="AR1874" i="98"/>
  <c r="AR1859" i="98"/>
  <c r="AR1844" i="98"/>
  <c r="AR1829" i="98"/>
  <c r="AR1814" i="98"/>
  <c r="AR1799" i="98"/>
  <c r="AR1784" i="98"/>
  <c r="AR1769" i="98"/>
  <c r="AR1754" i="98"/>
  <c r="AR1739" i="98"/>
  <c r="AR1724" i="98"/>
  <c r="AR1709" i="98"/>
  <c r="AR1694" i="98"/>
  <c r="AR1679" i="98"/>
  <c r="AR1664" i="98"/>
  <c r="AR1649" i="98"/>
  <c r="AR1634" i="98"/>
  <c r="AR1619" i="98"/>
  <c r="AR1604" i="98"/>
  <c r="AR1589" i="98"/>
  <c r="AR1574" i="98"/>
  <c r="AR1559" i="98"/>
  <c r="AR1544" i="98"/>
  <c r="AR1529" i="98"/>
  <c r="AR1514" i="98"/>
  <c r="AR1499" i="98"/>
  <c r="AR1484" i="98"/>
  <c r="AR1469" i="98"/>
  <c r="AR1454" i="98"/>
  <c r="AR1439" i="98"/>
  <c r="AR1424" i="98"/>
  <c r="AR1409" i="98"/>
  <c r="AR1394" i="98"/>
  <c r="AR1379" i="98"/>
  <c r="AR1364" i="98"/>
  <c r="AR1349" i="98"/>
  <c r="AR1334" i="98"/>
  <c r="AR1319" i="98"/>
  <c r="AR1304" i="98"/>
  <c r="AR1289" i="98"/>
  <c r="AR1274" i="98"/>
  <c r="AR1259" i="98"/>
  <c r="AR1244" i="98"/>
  <c r="AR1229" i="98"/>
  <c r="AR1214" i="98"/>
  <c r="AR1199" i="98"/>
  <c r="AR1184" i="98"/>
  <c r="AR1169" i="98"/>
  <c r="AR1154" i="98"/>
  <c r="AR1139" i="98"/>
  <c r="AR1124" i="98"/>
  <c r="AR1109" i="98"/>
  <c r="AR1094" i="98"/>
  <c r="AR1079" i="98"/>
  <c r="AR1064" i="98"/>
  <c r="AR1049" i="98"/>
  <c r="AR1034" i="98"/>
  <c r="AR1019" i="98"/>
  <c r="AR1004" i="98"/>
  <c r="AR989" i="98"/>
  <c r="AR974" i="98"/>
  <c r="AR959" i="98"/>
  <c r="AR944" i="98"/>
  <c r="AR929" i="98"/>
  <c r="AR914" i="98"/>
  <c r="AR899" i="98"/>
  <c r="AR884" i="98"/>
  <c r="AR869" i="98"/>
  <c r="AR854" i="98"/>
  <c r="AR839" i="98"/>
  <c r="AR824" i="98"/>
  <c r="AR809" i="98"/>
  <c r="AR794" i="98"/>
  <c r="AR779" i="98"/>
  <c r="AR764" i="98"/>
  <c r="AR749" i="98"/>
  <c r="AR734" i="98"/>
  <c r="AR719" i="98"/>
  <c r="AR704" i="98"/>
  <c r="AR689" i="98"/>
  <c r="AR674" i="98"/>
  <c r="AR659" i="98"/>
  <c r="AR644" i="98"/>
  <c r="AR629" i="98"/>
  <c r="AR614" i="98"/>
  <c r="AR599" i="98"/>
  <c r="AR584" i="98"/>
  <c r="AR569" i="98"/>
  <c r="AR554" i="98"/>
  <c r="AR539" i="98"/>
  <c r="AR524" i="98"/>
  <c r="AR509" i="98"/>
  <c r="AR494" i="98"/>
  <c r="AR479" i="98"/>
  <c r="AR464" i="98"/>
  <c r="AR449" i="98"/>
  <c r="AR434" i="98"/>
  <c r="AR419" i="98"/>
  <c r="AR404" i="98"/>
  <c r="AR389" i="98"/>
  <c r="AR374" i="98"/>
  <c r="AR359" i="98"/>
  <c r="AR344" i="98"/>
  <c r="AR329" i="98"/>
  <c r="AR314" i="98"/>
  <c r="AR299" i="98"/>
  <c r="AR284" i="98"/>
  <c r="AR269" i="98"/>
  <c r="AR254" i="98"/>
  <c r="AR239" i="98"/>
  <c r="AR224" i="98"/>
  <c r="AR209" i="98"/>
  <c r="AR194" i="98"/>
  <c r="AR179" i="98"/>
  <c r="AR164" i="98"/>
  <c r="AR149" i="98"/>
  <c r="AR134" i="98"/>
  <c r="AR119" i="98"/>
  <c r="AR104" i="98"/>
  <c r="AR89" i="98"/>
  <c r="AR74" i="98"/>
  <c r="AR59" i="98"/>
  <c r="AR44" i="98"/>
  <c r="AR29" i="98"/>
  <c r="AR14" i="98"/>
  <c r="AR2293" i="98"/>
  <c r="AR2278" i="98"/>
  <c r="AR2263" i="98"/>
  <c r="AR2248" i="98"/>
  <c r="AR2233" i="98"/>
  <c r="AR2218" i="98"/>
  <c r="AR2203" i="98"/>
  <c r="AR2188" i="98"/>
  <c r="AR2173" i="98"/>
  <c r="AR2158" i="98"/>
  <c r="AR2143" i="98"/>
  <c r="AR2128" i="98"/>
  <c r="AR2113" i="98"/>
  <c r="AR2098" i="98"/>
  <c r="AR2083" i="98"/>
  <c r="AR2068" i="98"/>
  <c r="AR2053" i="98"/>
  <c r="AR2038" i="98"/>
  <c r="AR2023" i="98"/>
  <c r="AR2008" i="98"/>
  <c r="AR1993" i="98"/>
  <c r="AR1978" i="98"/>
  <c r="AR1963" i="98"/>
  <c r="AR1948" i="98"/>
  <c r="AR1933" i="98"/>
  <c r="AR1918" i="98"/>
  <c r="AR1903" i="98"/>
  <c r="AR1888" i="98"/>
  <c r="AR1873" i="98"/>
  <c r="AR1858" i="98"/>
  <c r="AR1843" i="98"/>
  <c r="AR1828" i="98"/>
  <c r="AR1813" i="98"/>
  <c r="AR1798" i="98"/>
  <c r="AR1783" i="98"/>
  <c r="AR1768" i="98"/>
  <c r="AR1753" i="98"/>
  <c r="AR1738" i="98"/>
  <c r="AR1723" i="98"/>
  <c r="AR1708" i="98"/>
  <c r="AR1693" i="98"/>
  <c r="AR1678" i="98"/>
  <c r="AR1663" i="98"/>
  <c r="AR1648" i="98"/>
  <c r="AR1633" i="98"/>
  <c r="AR1618" i="98"/>
  <c r="AR1603" i="98"/>
  <c r="AR1588" i="98"/>
  <c r="AR1573" i="98"/>
  <c r="AR1558" i="98"/>
  <c r="AR1543" i="98"/>
  <c r="AR1528" i="98"/>
  <c r="AR1513" i="98"/>
  <c r="AR1498" i="98"/>
  <c r="AR1483" i="98"/>
  <c r="AR1468" i="98"/>
  <c r="AR1453" i="98"/>
  <c r="AR1438" i="98"/>
  <c r="AR1423" i="98"/>
  <c r="AR1408" i="98"/>
  <c r="AR1393" i="98"/>
  <c r="AR1378" i="98"/>
  <c r="AR1363" i="98"/>
  <c r="AR1348" i="98"/>
  <c r="AR1333" i="98"/>
  <c r="AR1318" i="98"/>
  <c r="AR1303" i="98"/>
  <c r="AR1288" i="98"/>
  <c r="AR1273" i="98"/>
  <c r="AR1258" i="98"/>
  <c r="AR1243" i="98"/>
  <c r="AR1228" i="98"/>
  <c r="AR1213" i="98"/>
  <c r="AR1198" i="98"/>
  <c r="AR1183" i="98"/>
  <c r="AR1168" i="98"/>
  <c r="AR1153" i="98"/>
  <c r="AR1138" i="98"/>
  <c r="AR1123" i="98"/>
  <c r="AR1108" i="98"/>
  <c r="AR1093" i="98"/>
  <c r="AR1078" i="98"/>
  <c r="AR1063" i="98"/>
  <c r="AR1048" i="98"/>
  <c r="AR1033" i="98"/>
  <c r="AR1018" i="98"/>
  <c r="AR1003" i="98"/>
  <c r="AR988" i="98"/>
  <c r="AR973" i="98"/>
  <c r="AR958" i="98"/>
  <c r="AR943" i="98"/>
  <c r="AR928" i="98"/>
  <c r="AR913" i="98"/>
  <c r="AR898" i="98"/>
  <c r="AR883" i="98"/>
  <c r="AR868" i="98"/>
  <c r="AR853" i="98"/>
  <c r="AR838" i="98"/>
  <c r="AR823" i="98"/>
  <c r="AR808" i="98"/>
  <c r="AR793" i="98"/>
  <c r="AR778" i="98"/>
  <c r="AR763" i="98"/>
  <c r="AR748" i="98"/>
  <c r="AR733" i="98"/>
  <c r="AR718" i="98"/>
  <c r="AR703" i="98"/>
  <c r="AR688" i="98"/>
  <c r="AR673" i="98"/>
  <c r="AR658" i="98"/>
  <c r="AR643" i="98"/>
  <c r="AR628" i="98"/>
  <c r="AR613" i="98"/>
  <c r="AR598" i="98"/>
  <c r="AR583" i="98"/>
  <c r="AR568" i="98"/>
  <c r="AR553" i="98"/>
  <c r="AR538" i="98"/>
  <c r="AR523" i="98"/>
  <c r="AR508" i="98"/>
  <c r="AR493" i="98"/>
  <c r="AR478" i="98"/>
  <c r="AR463" i="98"/>
  <c r="AR448" i="98"/>
  <c r="AR433" i="98"/>
  <c r="AR418" i="98"/>
  <c r="AR403" i="98"/>
  <c r="AR388" i="98"/>
  <c r="AR373" i="98"/>
  <c r="AR358" i="98"/>
  <c r="AR343" i="98"/>
  <c r="AR328" i="98"/>
  <c r="AR313" i="98"/>
  <c r="AR298" i="98"/>
  <c r="AR283" i="98"/>
  <c r="AR268" i="98"/>
  <c r="AR253" i="98"/>
  <c r="AR238" i="98"/>
  <c r="AR223" i="98"/>
  <c r="AR208" i="98"/>
  <c r="AR193" i="98"/>
  <c r="AR178" i="98"/>
  <c r="AR163" i="98"/>
  <c r="AR148" i="98"/>
  <c r="AR133" i="98"/>
  <c r="AR118" i="98"/>
  <c r="AR103" i="98"/>
  <c r="AR88" i="98"/>
  <c r="AR73" i="98"/>
  <c r="AR58" i="98"/>
  <c r="AR43" i="98"/>
  <c r="AR28" i="98"/>
  <c r="AR13" i="98"/>
  <c r="AR2292" i="98"/>
  <c r="AR2277" i="98"/>
  <c r="AR2262" i="98"/>
  <c r="AR2247" i="98"/>
  <c r="AR2232" i="98"/>
  <c r="AR2217" i="98"/>
  <c r="AR2202" i="98"/>
  <c r="AR2187" i="98"/>
  <c r="AR2172" i="98"/>
  <c r="AR2157" i="98"/>
  <c r="AR2142" i="98"/>
  <c r="AR2127" i="98"/>
  <c r="AR2112" i="98"/>
  <c r="AR2097" i="98"/>
  <c r="AR2082" i="98"/>
  <c r="AR2067" i="98"/>
  <c r="AR2052" i="98"/>
  <c r="AR2037" i="98"/>
  <c r="AR2022" i="98"/>
  <c r="AR2007" i="98"/>
  <c r="AR1992" i="98"/>
  <c r="AR1977" i="98"/>
  <c r="AR1962" i="98"/>
  <c r="AR1947" i="98"/>
  <c r="AR1932" i="98"/>
  <c r="AR1917" i="98"/>
  <c r="AR1902" i="98"/>
  <c r="AR1887" i="98"/>
  <c r="AR1872" i="98"/>
  <c r="AR1857" i="98"/>
  <c r="AR1842" i="98"/>
  <c r="AR1827" i="98"/>
  <c r="AR1812" i="98"/>
  <c r="AR1797" i="98"/>
  <c r="AR1782" i="98"/>
  <c r="AR1767" i="98"/>
  <c r="AR1752" i="98"/>
  <c r="AR1737" i="98"/>
  <c r="AR1722" i="98"/>
  <c r="AR1707" i="98"/>
  <c r="AR1692" i="98"/>
  <c r="AR1677" i="98"/>
  <c r="AR1662" i="98"/>
  <c r="AR1647" i="98"/>
  <c r="AR1632" i="98"/>
  <c r="AR1617" i="98"/>
  <c r="AR1602" i="98"/>
  <c r="AR1587" i="98"/>
  <c r="AR1572" i="98"/>
  <c r="AR1557" i="98"/>
  <c r="AR1542" i="98"/>
  <c r="AR1527" i="98"/>
  <c r="AR1512" i="98"/>
  <c r="AR1497" i="98"/>
  <c r="AR1482" i="98"/>
  <c r="AR1467" i="98"/>
  <c r="AR1452" i="98"/>
  <c r="AR1437" i="98"/>
  <c r="AR1422" i="98"/>
  <c r="AR1407" i="98"/>
  <c r="AR1392" i="98"/>
  <c r="AR1377" i="98"/>
  <c r="AR1362" i="98"/>
  <c r="AR1347" i="98"/>
  <c r="AR1332" i="98"/>
  <c r="AR1317" i="98"/>
  <c r="AR1302" i="98"/>
  <c r="AR1287" i="98"/>
  <c r="AR1272" i="98"/>
  <c r="AR1257" i="98"/>
  <c r="AR1242" i="98"/>
  <c r="AR1227" i="98"/>
  <c r="AR1212" i="98"/>
  <c r="AR1197" i="98"/>
  <c r="AR1182" i="98"/>
  <c r="AR1167" i="98"/>
  <c r="AR1152" i="98"/>
  <c r="AR1137" i="98"/>
  <c r="AR1122" i="98"/>
  <c r="AR1107" i="98"/>
  <c r="AR1092" i="98"/>
  <c r="AR1077" i="98"/>
  <c r="AR1062" i="98"/>
  <c r="AR1047" i="98"/>
  <c r="AR1032" i="98"/>
  <c r="AR1017" i="98"/>
  <c r="AR1002" i="98"/>
  <c r="AR987" i="98"/>
  <c r="AR972" i="98"/>
  <c r="AR957" i="98"/>
  <c r="AR942" i="98"/>
  <c r="AR927" i="98"/>
  <c r="AR912" i="98"/>
  <c r="AR897" i="98"/>
  <c r="AR882" i="98"/>
  <c r="AR867" i="98"/>
  <c r="AR852" i="98"/>
  <c r="AR837" i="98"/>
  <c r="AR822" i="98"/>
  <c r="AR807" i="98"/>
  <c r="AR792" i="98"/>
  <c r="AR777" i="98"/>
  <c r="AR762" i="98"/>
  <c r="AR747" i="98"/>
  <c r="AR732" i="98"/>
  <c r="AR717" i="98"/>
  <c r="AR702" i="98"/>
  <c r="AR687" i="98"/>
  <c r="AR672" i="98"/>
  <c r="AR657" i="98"/>
  <c r="AR642" i="98"/>
  <c r="AR627" i="98"/>
  <c r="AR612" i="98"/>
  <c r="AR597" i="98"/>
  <c r="AR582" i="98"/>
  <c r="AR567" i="98"/>
  <c r="AR552" i="98"/>
  <c r="AR537" i="98"/>
  <c r="AR522" i="98"/>
  <c r="AR507" i="98"/>
  <c r="AR492" i="98"/>
  <c r="AR477" i="98"/>
  <c r="AR462" i="98"/>
  <c r="AR447" i="98"/>
  <c r="AR432" i="98"/>
  <c r="AR417" i="98"/>
  <c r="AR402" i="98"/>
  <c r="AR387" i="98"/>
  <c r="AR372" i="98"/>
  <c r="AR357" i="98"/>
  <c r="AR342" i="98"/>
  <c r="AR327" i="98"/>
  <c r="AR312" i="98"/>
  <c r="AR297" i="98"/>
  <c r="AR282" i="98"/>
  <c r="AR267" i="98"/>
  <c r="AR252" i="98"/>
  <c r="AR237" i="98"/>
  <c r="AR222" i="98"/>
  <c r="AR207" i="98"/>
  <c r="AR192" i="98"/>
  <c r="AR177" i="98"/>
  <c r="AR162" i="98"/>
  <c r="AR147" i="98"/>
  <c r="AR132" i="98"/>
  <c r="AR117" i="98"/>
  <c r="AR102" i="98"/>
  <c r="AR87" i="98"/>
  <c r="AR72" i="98"/>
  <c r="AR57" i="98"/>
  <c r="AR42" i="98"/>
  <c r="AR27" i="98"/>
  <c r="AR12" i="98"/>
  <c r="AR2291" i="98"/>
  <c r="AR2276" i="98"/>
  <c r="AR2261" i="98"/>
  <c r="AR2246" i="98"/>
  <c r="AR2231" i="98"/>
  <c r="AR2216" i="98"/>
  <c r="AR2201" i="98"/>
  <c r="AR2186" i="98"/>
  <c r="AR2171" i="98"/>
  <c r="AR2156" i="98"/>
  <c r="AR2141" i="98"/>
  <c r="AR2126" i="98"/>
  <c r="AR2111" i="98"/>
  <c r="AR2096" i="98"/>
  <c r="AR2081" i="98"/>
  <c r="AR2066" i="98"/>
  <c r="AR2051" i="98"/>
  <c r="AR2036" i="98"/>
  <c r="AR2021" i="98"/>
  <c r="AR2006" i="98"/>
  <c r="AR1991" i="98"/>
  <c r="AR1976" i="98"/>
  <c r="AR1961" i="98"/>
  <c r="AR1946" i="98"/>
  <c r="AR1931" i="98"/>
  <c r="AR1916" i="98"/>
  <c r="AR1901" i="98"/>
  <c r="AR1886" i="98"/>
  <c r="AR1871" i="98"/>
  <c r="AR1856" i="98"/>
  <c r="AR1841" i="98"/>
  <c r="AR1826" i="98"/>
  <c r="AR1811" i="98"/>
  <c r="AR1796" i="98"/>
  <c r="AR1781" i="98"/>
  <c r="AR1766" i="98"/>
  <c r="AR1751" i="98"/>
  <c r="AR1736" i="98"/>
  <c r="AR1721" i="98"/>
  <c r="AR1706" i="98"/>
  <c r="AR1691" i="98"/>
  <c r="AR1676" i="98"/>
  <c r="AR1661" i="98"/>
  <c r="AR1646" i="98"/>
  <c r="AR1631" i="98"/>
  <c r="AR1616" i="98"/>
  <c r="AR1601" i="98"/>
  <c r="AR1586" i="98"/>
  <c r="AR1571" i="98"/>
  <c r="AR1556" i="98"/>
  <c r="AR1541" i="98"/>
  <c r="AR1526" i="98"/>
  <c r="AR1511" i="98"/>
  <c r="AR1496" i="98"/>
  <c r="AR1481" i="98"/>
  <c r="AR1466" i="98"/>
  <c r="AR1451" i="98"/>
  <c r="AR1436" i="98"/>
  <c r="AR1421" i="98"/>
  <c r="AR1406" i="98"/>
  <c r="AR1391" i="98"/>
  <c r="AR1376" i="98"/>
  <c r="AR1361" i="98"/>
  <c r="AR1346" i="98"/>
  <c r="AR1331" i="98"/>
  <c r="AR1316" i="98"/>
  <c r="AR1301" i="98"/>
  <c r="AR1286" i="98"/>
  <c r="AR1271" i="98"/>
  <c r="AR1256" i="98"/>
  <c r="AR1241" i="98"/>
  <c r="AR1226" i="98"/>
  <c r="AR1211" i="98"/>
  <c r="AR1196" i="98"/>
  <c r="AR1181" i="98"/>
  <c r="AR1166" i="98"/>
  <c r="AR1151" i="98"/>
  <c r="AR1136" i="98"/>
  <c r="AR1121" i="98"/>
  <c r="AR1106" i="98"/>
  <c r="AR1091" i="98"/>
  <c r="AR1076" i="98"/>
  <c r="AR1061" i="98"/>
  <c r="AR1046" i="98"/>
  <c r="AR1031" i="98"/>
  <c r="AR1016" i="98"/>
  <c r="AR1001" i="98"/>
  <c r="AR986" i="98"/>
  <c r="AR971" i="98"/>
  <c r="AR956" i="98"/>
  <c r="AR941" i="98"/>
  <c r="AR926" i="98"/>
  <c r="AR911" i="98"/>
  <c r="AR896" i="98"/>
  <c r="AR881" i="98"/>
  <c r="AR866" i="98"/>
  <c r="AR851" i="98"/>
  <c r="AR836" i="98"/>
  <c r="AR821" i="98"/>
  <c r="AR806" i="98"/>
  <c r="AR791" i="98"/>
  <c r="AR776" i="98"/>
  <c r="AR761" i="98"/>
  <c r="AR746" i="98"/>
  <c r="AR731" i="98"/>
  <c r="AR716" i="98"/>
  <c r="AR701" i="98"/>
  <c r="AR686" i="98"/>
  <c r="AR671" i="98"/>
  <c r="AR656" i="98"/>
  <c r="AR641" i="98"/>
  <c r="AR626" i="98"/>
  <c r="AR611" i="98"/>
  <c r="AR596" i="98"/>
  <c r="AR581" i="98"/>
  <c r="AR566" i="98"/>
  <c r="AR551" i="98"/>
  <c r="AR536" i="98"/>
  <c r="AR521" i="98"/>
  <c r="AR506" i="98"/>
  <c r="AR491" i="98"/>
  <c r="AR476" i="98"/>
  <c r="AR461" i="98"/>
  <c r="AR446" i="98"/>
  <c r="AR431" i="98"/>
  <c r="AR416" i="98"/>
  <c r="AR401" i="98"/>
  <c r="AR386" i="98"/>
  <c r="AR371" i="98"/>
  <c r="AR356" i="98"/>
  <c r="AR341" i="98"/>
  <c r="AR326" i="98"/>
  <c r="AR311" i="98"/>
  <c r="AR296" i="98"/>
  <c r="AR281" i="98"/>
  <c r="AR266" i="98"/>
  <c r="AR251" i="98"/>
  <c r="AR236" i="98"/>
  <c r="AR221" i="98"/>
  <c r="AR206" i="98"/>
  <c r="AR191" i="98"/>
  <c r="AR176" i="98"/>
  <c r="AR161" i="98"/>
  <c r="AR146" i="98"/>
  <c r="AR131" i="98"/>
  <c r="AR116" i="98"/>
  <c r="AR101" i="98"/>
  <c r="AR86" i="98"/>
  <c r="AR71" i="98"/>
  <c r="AR56" i="98"/>
  <c r="AR41" i="98"/>
  <c r="AR26" i="98"/>
  <c r="AR11" i="98"/>
  <c r="AR2290" i="98"/>
  <c r="AR2275" i="98"/>
  <c r="AR2260" i="98"/>
  <c r="AR2245" i="98"/>
  <c r="AR2230" i="98"/>
  <c r="AR2215" i="98"/>
  <c r="AR2200" i="98"/>
  <c r="AR2185" i="98"/>
  <c r="AR2170" i="98"/>
  <c r="AR2155" i="98"/>
  <c r="AR2140" i="98"/>
  <c r="AR2125" i="98"/>
  <c r="AR2110" i="98"/>
  <c r="AR2095" i="98"/>
  <c r="AR2080" i="98"/>
  <c r="AR2065" i="98"/>
  <c r="AR2050" i="98"/>
  <c r="AR2035" i="98"/>
  <c r="AR2020" i="98"/>
  <c r="AR2005" i="98"/>
  <c r="AR1990" i="98"/>
  <c r="AR1975" i="98"/>
  <c r="AR1960" i="98"/>
  <c r="AR1945" i="98"/>
  <c r="AR1930" i="98"/>
  <c r="AR1915" i="98"/>
  <c r="AR1900" i="98"/>
  <c r="AR1885" i="98"/>
  <c r="AR1870" i="98"/>
  <c r="AR1855" i="98"/>
  <c r="AR1840" i="98"/>
  <c r="AR1825" i="98"/>
  <c r="AR1810" i="98"/>
  <c r="AR1795" i="98"/>
  <c r="AR1780" i="98"/>
  <c r="AR1765" i="98"/>
  <c r="AR1750" i="98"/>
  <c r="AR1735" i="98"/>
  <c r="AR1720" i="98"/>
  <c r="AR1705" i="98"/>
  <c r="AR1690" i="98"/>
  <c r="AR1675" i="98"/>
  <c r="AR1660" i="98"/>
  <c r="AR1645" i="98"/>
  <c r="AR1630" i="98"/>
  <c r="AR1615" i="98"/>
  <c r="AR1600" i="98"/>
  <c r="AR1585" i="98"/>
  <c r="AR1570" i="98"/>
  <c r="AR1555" i="98"/>
  <c r="AR1540" i="98"/>
  <c r="AR1525" i="98"/>
  <c r="AR1510" i="98"/>
  <c r="AR1495" i="98"/>
  <c r="AR1480" i="98"/>
  <c r="AR1465" i="98"/>
  <c r="AR1450" i="98"/>
  <c r="AR1435" i="98"/>
  <c r="AR1420" i="98"/>
  <c r="AR1405" i="98"/>
  <c r="AR1390" i="98"/>
  <c r="AR1375" i="98"/>
  <c r="AR1360" i="98"/>
  <c r="AR1345" i="98"/>
  <c r="AR1330" i="98"/>
  <c r="AR1315" i="98"/>
  <c r="AR1300" i="98"/>
  <c r="AR1285" i="98"/>
  <c r="AR1270" i="98"/>
  <c r="AR1255" i="98"/>
  <c r="AR1240" i="98"/>
  <c r="AR1225" i="98"/>
  <c r="AR1210" i="98"/>
  <c r="AR1195" i="98"/>
  <c r="AR1180" i="98"/>
  <c r="AR1165" i="98"/>
  <c r="AR1150" i="98"/>
  <c r="AR1135" i="98"/>
  <c r="AR1120" i="98"/>
  <c r="AR1105" i="98"/>
  <c r="AR1090" i="98"/>
  <c r="AR1075" i="98"/>
  <c r="AR1060" i="98"/>
  <c r="AR1045" i="98"/>
  <c r="AR1030" i="98"/>
  <c r="AR1015" i="98"/>
  <c r="AR1000" i="98"/>
  <c r="AR985" i="98"/>
  <c r="AR970" i="98"/>
  <c r="AR955" i="98"/>
  <c r="AR940" i="98"/>
  <c r="AR925" i="98"/>
  <c r="AR910" i="98"/>
  <c r="AR895" i="98"/>
  <c r="AR880" i="98"/>
  <c r="AR865" i="98"/>
  <c r="AR850" i="98"/>
  <c r="AR835" i="98"/>
  <c r="AR820" i="98"/>
  <c r="AR805" i="98"/>
  <c r="AR790" i="98"/>
  <c r="AR775" i="98"/>
  <c r="AR760" i="98"/>
  <c r="AR745" i="98"/>
  <c r="AR730" i="98"/>
  <c r="AR715" i="98"/>
  <c r="AR700" i="98"/>
  <c r="AR685" i="98"/>
  <c r="AR670" i="98"/>
  <c r="AR655" i="98"/>
  <c r="AR640" i="98"/>
  <c r="AR625" i="98"/>
  <c r="AR610" i="98"/>
  <c r="AR595" i="98"/>
  <c r="AR580" i="98"/>
  <c r="AR565" i="98"/>
  <c r="AR550" i="98"/>
  <c r="AR535" i="98"/>
  <c r="AR520" i="98"/>
  <c r="AR505" i="98"/>
  <c r="AR490" i="98"/>
  <c r="AR475" i="98"/>
  <c r="AR460" i="98"/>
  <c r="AR445" i="98"/>
  <c r="AR430" i="98"/>
  <c r="AR415" i="98"/>
  <c r="AR400" i="98"/>
  <c r="AR385" i="98"/>
  <c r="AR370" i="98"/>
  <c r="AR355" i="98"/>
  <c r="AR340" i="98"/>
  <c r="AR325" i="98"/>
  <c r="AR310" i="98"/>
  <c r="AR295" i="98"/>
  <c r="AR280" i="98"/>
  <c r="AR265" i="98"/>
  <c r="AR250" i="98"/>
  <c r="AR235" i="98"/>
  <c r="AR220" i="98"/>
  <c r="AR205" i="98"/>
  <c r="AR190" i="98"/>
  <c r="AR175" i="98"/>
  <c r="AR160" i="98"/>
  <c r="AR145" i="98"/>
  <c r="AR130" i="98"/>
  <c r="AR115" i="98"/>
  <c r="AR100" i="98"/>
  <c r="AR85" i="98"/>
  <c r="AR70" i="98"/>
  <c r="AR55" i="98"/>
  <c r="AR40" i="98"/>
  <c r="AR25" i="98"/>
  <c r="AR10" i="98"/>
  <c r="AR2289" i="98"/>
  <c r="AR2274" i="98"/>
  <c r="AR2259" i="98"/>
  <c r="AR2244" i="98"/>
  <c r="AR2229" i="98"/>
  <c r="AR2214" i="98"/>
  <c r="AR2199" i="98"/>
  <c r="AR2184" i="98"/>
  <c r="AR2169" i="98"/>
  <c r="AR2154" i="98"/>
  <c r="AR2139" i="98"/>
  <c r="AR2124" i="98"/>
  <c r="AR2109" i="98"/>
  <c r="AR2094" i="98"/>
  <c r="AR2079" i="98"/>
  <c r="AR2064" i="98"/>
  <c r="AR2049" i="98"/>
  <c r="AR2034" i="98"/>
  <c r="AR2019" i="98"/>
  <c r="AR2004" i="98"/>
  <c r="AR1989" i="98"/>
  <c r="AR1974" i="98"/>
  <c r="AR1959" i="98"/>
  <c r="AR1944" i="98"/>
  <c r="AR1929" i="98"/>
  <c r="AR1914" i="98"/>
  <c r="AR1899" i="98"/>
  <c r="AR1884" i="98"/>
  <c r="AR1869" i="98"/>
  <c r="AR1854" i="98"/>
  <c r="AR1839" i="98"/>
  <c r="AR1824" i="98"/>
  <c r="AR1809" i="98"/>
  <c r="AR1794" i="98"/>
  <c r="AR1779" i="98"/>
  <c r="AR1764" i="98"/>
  <c r="AR1749" i="98"/>
  <c r="AR1734" i="98"/>
  <c r="AR1719" i="98"/>
  <c r="AR1704" i="98"/>
  <c r="AR1689" i="98"/>
  <c r="AR1674" i="98"/>
  <c r="AR1659" i="98"/>
  <c r="AR1644" i="98"/>
  <c r="AR1629" i="98"/>
  <c r="AR1614" i="98"/>
  <c r="AR1599" i="98"/>
  <c r="AR1584" i="98"/>
  <c r="AR1569" i="98"/>
  <c r="AR1554" i="98"/>
  <c r="AR1539" i="98"/>
  <c r="AR1524" i="98"/>
  <c r="AR1509" i="98"/>
  <c r="AR1494" i="98"/>
  <c r="AR1479" i="98"/>
  <c r="AR1464" i="98"/>
  <c r="AR1449" i="98"/>
  <c r="AR1434" i="98"/>
  <c r="AR1419" i="98"/>
  <c r="AR1404" i="98"/>
  <c r="AR1389" i="98"/>
  <c r="AR1374" i="98"/>
  <c r="AR1359" i="98"/>
  <c r="AR1344" i="98"/>
  <c r="AR1329" i="98"/>
  <c r="AR1314" i="98"/>
  <c r="AR1299" i="98"/>
  <c r="AR1284" i="98"/>
  <c r="AR1269" i="98"/>
  <c r="AR1254" i="98"/>
  <c r="AR1239" i="98"/>
  <c r="AR1224" i="98"/>
  <c r="AR1209" i="98"/>
  <c r="AR1194" i="98"/>
  <c r="AR1179" i="98"/>
  <c r="AR1164" i="98"/>
  <c r="AR1149" i="98"/>
  <c r="AR1134" i="98"/>
  <c r="AR1119" i="98"/>
  <c r="AR1104" i="98"/>
  <c r="AR1089" i="98"/>
  <c r="AR1074" i="98"/>
  <c r="AR1059" i="98"/>
  <c r="AR1044" i="98"/>
  <c r="AR1029" i="98"/>
  <c r="AR1014" i="98"/>
  <c r="AR999" i="98"/>
  <c r="AR984" i="98"/>
  <c r="AR969" i="98"/>
  <c r="AR954" i="98"/>
  <c r="AR939" i="98"/>
  <c r="AR924" i="98"/>
  <c r="AR909" i="98"/>
  <c r="AR894" i="98"/>
  <c r="AR879" i="98"/>
  <c r="AR864" i="98"/>
  <c r="AR849" i="98"/>
  <c r="AR834" i="98"/>
  <c r="AR819" i="98"/>
  <c r="AR804" i="98"/>
  <c r="AR789" i="98"/>
  <c r="AR774" i="98"/>
  <c r="AR759" i="98"/>
  <c r="AR744" i="98"/>
  <c r="AR729" i="98"/>
  <c r="AR714" i="98"/>
  <c r="AR699" i="98"/>
  <c r="AR684" i="98"/>
  <c r="AR669" i="98"/>
  <c r="AR654" i="98"/>
  <c r="AR639" i="98"/>
  <c r="AR624" i="98"/>
  <c r="AR609" i="98"/>
  <c r="AR594" i="98"/>
  <c r="AR579" i="98"/>
  <c r="AR564" i="98"/>
  <c r="AR549" i="98"/>
  <c r="AR534" i="98"/>
  <c r="AR519" i="98"/>
  <c r="AR504" i="98"/>
  <c r="AR489" i="98"/>
  <c r="AR474" i="98"/>
  <c r="AR459" i="98"/>
  <c r="AR444" i="98"/>
  <c r="AR429" i="98"/>
  <c r="AR414" i="98"/>
  <c r="AR399" i="98"/>
  <c r="AR384" i="98"/>
  <c r="AR369" i="98"/>
  <c r="AR354" i="98"/>
  <c r="AR339" i="98"/>
  <c r="AR324" i="98"/>
  <c r="AR309" i="98"/>
  <c r="AR294" i="98"/>
  <c r="AR279" i="98"/>
  <c r="AR264" i="98"/>
  <c r="AR249" i="98"/>
  <c r="AR234" i="98"/>
  <c r="AR219" i="98"/>
  <c r="AR204" i="98"/>
  <c r="AR189" i="98"/>
  <c r="AR174" i="98"/>
  <c r="AR159" i="98"/>
  <c r="AR144" i="98"/>
  <c r="AR129" i="98"/>
  <c r="AR114" i="98"/>
  <c r="AR99" i="98"/>
  <c r="AR84" i="98"/>
  <c r="AR69" i="98"/>
  <c r="AR54" i="98"/>
  <c r="AR39" i="98"/>
  <c r="AR24" i="98"/>
  <c r="AR9" i="98"/>
  <c r="AR2288" i="98"/>
  <c r="AR2273" i="98"/>
  <c r="AR2258" i="98"/>
  <c r="AR2243" i="98"/>
  <c r="AR2228" i="98"/>
  <c r="AR2213" i="98"/>
  <c r="AR2198" i="98"/>
  <c r="AR2183" i="98"/>
  <c r="AR2168" i="98"/>
  <c r="AR2153" i="98"/>
  <c r="AR2138" i="98"/>
  <c r="AR2123" i="98"/>
  <c r="AR2108" i="98"/>
  <c r="AR2093" i="98"/>
  <c r="AR2078" i="98"/>
  <c r="AR2063" i="98"/>
  <c r="AR2048" i="98"/>
  <c r="AR2033" i="98"/>
  <c r="AR2018" i="98"/>
  <c r="AR2003" i="98"/>
  <c r="AR1988" i="98"/>
  <c r="AR1973" i="98"/>
  <c r="AR1958" i="98"/>
  <c r="AR1943" i="98"/>
  <c r="AR1928" i="98"/>
  <c r="AR1913" i="98"/>
  <c r="AR1898" i="98"/>
  <c r="AR1883" i="98"/>
  <c r="AR1868" i="98"/>
  <c r="AR1853" i="98"/>
  <c r="AR1838" i="98"/>
  <c r="AR1823" i="98"/>
  <c r="AR1808" i="98"/>
  <c r="AR1793" i="98"/>
  <c r="AR1778" i="98"/>
  <c r="AR1763" i="98"/>
  <c r="AR1748" i="98"/>
  <c r="AR1733" i="98"/>
  <c r="AR1718" i="98"/>
  <c r="AR1703" i="98"/>
  <c r="AR1688" i="98"/>
  <c r="AR1673" i="98"/>
  <c r="AR1658" i="98"/>
  <c r="AR1643" i="98"/>
  <c r="AR1628" i="98"/>
  <c r="AR1613" i="98"/>
  <c r="AR1598" i="98"/>
  <c r="AR1583" i="98"/>
  <c r="AR1568" i="98"/>
  <c r="AR1553" i="98"/>
  <c r="AR1538" i="98"/>
  <c r="AR1523" i="98"/>
  <c r="AR1508" i="98"/>
  <c r="AR1493" i="98"/>
  <c r="AR1478" i="98"/>
  <c r="AR1463" i="98"/>
  <c r="AR1448" i="98"/>
  <c r="AR1433" i="98"/>
  <c r="AR1418" i="98"/>
  <c r="AR1403" i="98"/>
  <c r="AR1388" i="98"/>
  <c r="AR1373" i="98"/>
  <c r="AR1358" i="98"/>
  <c r="AR1343" i="98"/>
  <c r="AR1328" i="98"/>
  <c r="AR1313" i="98"/>
  <c r="AR1298" i="98"/>
  <c r="AR1283" i="98"/>
  <c r="AR1268" i="98"/>
  <c r="AR1253" i="98"/>
  <c r="AR1238" i="98"/>
  <c r="AR1223" i="98"/>
  <c r="AR1208" i="98"/>
  <c r="AR1193" i="98"/>
  <c r="AR1178" i="98"/>
  <c r="AR1163" i="98"/>
  <c r="AR1148" i="98"/>
  <c r="AR1133" i="98"/>
  <c r="AR1118" i="98"/>
  <c r="AR1103" i="98"/>
  <c r="AR1088" i="98"/>
  <c r="AR1073" i="98"/>
  <c r="AR1058" i="98"/>
  <c r="AR1043" i="98"/>
  <c r="AR1028" i="98"/>
  <c r="AR1013" i="98"/>
  <c r="AR998" i="98"/>
  <c r="AR983" i="98"/>
  <c r="AR968" i="98"/>
  <c r="AR953" i="98"/>
  <c r="AR938" i="98"/>
  <c r="AR923" i="98"/>
  <c r="AR908" i="98"/>
  <c r="AR893" i="98"/>
  <c r="AR878" i="98"/>
  <c r="AR863" i="98"/>
  <c r="AR848" i="98"/>
  <c r="AR833" i="98"/>
  <c r="AR818" i="98"/>
  <c r="AR803" i="98"/>
  <c r="AR788" i="98"/>
  <c r="AR773" i="98"/>
  <c r="AR758" i="98"/>
  <c r="AR743" i="98"/>
  <c r="AR728" i="98"/>
  <c r="AR713" i="98"/>
  <c r="AR698" i="98"/>
  <c r="AR683" i="98"/>
  <c r="AR668" i="98"/>
  <c r="AR653" i="98"/>
  <c r="AR638" i="98"/>
  <c r="AR623" i="98"/>
  <c r="AR608" i="98"/>
  <c r="AR593" i="98"/>
  <c r="AR578" i="98"/>
  <c r="AR563" i="98"/>
  <c r="AR548" i="98"/>
  <c r="AR533" i="98"/>
  <c r="AR518" i="98"/>
  <c r="AR503" i="98"/>
  <c r="AR488" i="98"/>
  <c r="AR473" i="98"/>
  <c r="AR458" i="98"/>
  <c r="AR443" i="98"/>
  <c r="AR428" i="98"/>
  <c r="AR413" i="98"/>
  <c r="AR398" i="98"/>
  <c r="AR383" i="98"/>
  <c r="AR368" i="98"/>
  <c r="AR353" i="98"/>
  <c r="AR338" i="98"/>
  <c r="AR323" i="98"/>
  <c r="AR308" i="98"/>
  <c r="AR293" i="98"/>
  <c r="AR278" i="98"/>
  <c r="AR263" i="98"/>
  <c r="AR248" i="98"/>
  <c r="AR233" i="98"/>
  <c r="AR218" i="98"/>
  <c r="AR203" i="98"/>
  <c r="AR188" i="98"/>
  <c r="AR173" i="98"/>
  <c r="AR158" i="98"/>
  <c r="AR143" i="98"/>
  <c r="AR128" i="98"/>
  <c r="AR113" i="98"/>
  <c r="AR98" i="98"/>
  <c r="AR83" i="98"/>
  <c r="AR68" i="98"/>
  <c r="AR53" i="98"/>
  <c r="AR38" i="98"/>
  <c r="AR23" i="98"/>
  <c r="AR8" i="98"/>
  <c r="AR2287" i="98"/>
  <c r="AR2272" i="98"/>
  <c r="AR2257" i="98"/>
  <c r="AR2242" i="98"/>
  <c r="AR2227" i="98"/>
  <c r="AR2212" i="98"/>
  <c r="AR2197" i="98"/>
  <c r="AR2182" i="98"/>
  <c r="AR2167" i="98"/>
  <c r="AR2152" i="98"/>
  <c r="AR2137" i="98"/>
  <c r="AR2122" i="98"/>
  <c r="AR2107" i="98"/>
  <c r="AR2092" i="98"/>
  <c r="AR2077" i="98"/>
  <c r="AR2062" i="98"/>
  <c r="AR2047" i="98"/>
  <c r="AR2032" i="98"/>
  <c r="AR2017" i="98"/>
  <c r="AR2002" i="98"/>
  <c r="AR1987" i="98"/>
  <c r="AR1972" i="98"/>
  <c r="AR1957" i="98"/>
  <c r="AR1942" i="98"/>
  <c r="AR1927" i="98"/>
  <c r="AR1912" i="98"/>
  <c r="AR1897" i="98"/>
  <c r="AR1882" i="98"/>
  <c r="AR1867" i="98"/>
  <c r="AR1852" i="98"/>
  <c r="AR1837" i="98"/>
  <c r="AR1822" i="98"/>
  <c r="AR1807" i="98"/>
  <c r="AR1792" i="98"/>
  <c r="AR1777" i="98"/>
  <c r="AR1762" i="98"/>
  <c r="AR1747" i="98"/>
  <c r="AR1732" i="98"/>
  <c r="AR1717" i="98"/>
  <c r="AR1702" i="98"/>
  <c r="AR1687" i="98"/>
  <c r="AR1672" i="98"/>
  <c r="AR1657" i="98"/>
  <c r="AR1642" i="98"/>
  <c r="AR1627" i="98"/>
  <c r="AR1612" i="98"/>
  <c r="AR1597" i="98"/>
  <c r="AR1582" i="98"/>
  <c r="AR1567" i="98"/>
  <c r="AR1552" i="98"/>
  <c r="AR1537" i="98"/>
  <c r="AR1522" i="98"/>
  <c r="AR1507" i="98"/>
  <c r="AR1492" i="98"/>
  <c r="AR1477" i="98"/>
  <c r="AR1462" i="98"/>
  <c r="AR1447" i="98"/>
  <c r="AR1432" i="98"/>
  <c r="AR1417" i="98"/>
  <c r="AR1402" i="98"/>
  <c r="AR1387" i="98"/>
  <c r="AR1372" i="98"/>
  <c r="AR1357" i="98"/>
  <c r="AR1342" i="98"/>
  <c r="AR1327" i="98"/>
  <c r="AR1312" i="98"/>
  <c r="AR1297" i="98"/>
  <c r="AR1282" i="98"/>
  <c r="AR1267" i="98"/>
  <c r="AR1252" i="98"/>
  <c r="AR1237" i="98"/>
  <c r="AR1222" i="98"/>
  <c r="AR1207" i="98"/>
  <c r="AR1192" i="98"/>
  <c r="AR1177" i="98"/>
  <c r="AR1162" i="98"/>
  <c r="AR1147" i="98"/>
  <c r="AR1132" i="98"/>
  <c r="AR1117" i="98"/>
  <c r="AR1102" i="98"/>
  <c r="AR1087" i="98"/>
  <c r="AR1072" i="98"/>
  <c r="AR1057" i="98"/>
  <c r="AR1042" i="98"/>
  <c r="AR1027" i="98"/>
  <c r="AR1012" i="98"/>
  <c r="AR997" i="98"/>
  <c r="AR982" i="98"/>
  <c r="AR967" i="98"/>
  <c r="AR952" i="98"/>
  <c r="AR937" i="98"/>
  <c r="AR922" i="98"/>
  <c r="AR907" i="98"/>
  <c r="AR892" i="98"/>
  <c r="AR877" i="98"/>
  <c r="AR862" i="98"/>
  <c r="AR847" i="98"/>
  <c r="AR832" i="98"/>
  <c r="AR817" i="98"/>
  <c r="AR802" i="98"/>
  <c r="AR787" i="98"/>
  <c r="AR772" i="98"/>
  <c r="AR757" i="98"/>
  <c r="AR742" i="98"/>
  <c r="AR727" i="98"/>
  <c r="AR712" i="98"/>
  <c r="AR697" i="98"/>
  <c r="AR682" i="98"/>
  <c r="AR667" i="98"/>
  <c r="AR652" i="98"/>
  <c r="AR637" i="98"/>
  <c r="AR622" i="98"/>
  <c r="AR607" i="98"/>
  <c r="AR592" i="98"/>
  <c r="AR577" i="98"/>
  <c r="AR562" i="98"/>
  <c r="AR547" i="98"/>
  <c r="AR532" i="98"/>
  <c r="AR517" i="98"/>
  <c r="AR502" i="98"/>
  <c r="AR487" i="98"/>
  <c r="AR472" i="98"/>
  <c r="AR457" i="98"/>
  <c r="AR442" i="98"/>
  <c r="AR427" i="98"/>
  <c r="AR412" i="98"/>
  <c r="AR397" i="98"/>
  <c r="AR382" i="98"/>
  <c r="AR367" i="98"/>
  <c r="AR352" i="98"/>
  <c r="AR337" i="98"/>
  <c r="AR322" i="98"/>
  <c r="AR307" i="98"/>
  <c r="AR292" i="98"/>
  <c r="AR277" i="98"/>
  <c r="AR262" i="98"/>
  <c r="AR247" i="98"/>
  <c r="AR232" i="98"/>
  <c r="AR217" i="98"/>
  <c r="AR202" i="98"/>
  <c r="AR187" i="98"/>
  <c r="AR172" i="98"/>
  <c r="AR157" i="98"/>
  <c r="AR142" i="98"/>
  <c r="AR127" i="98"/>
  <c r="AR112" i="98"/>
  <c r="AR97" i="98"/>
  <c r="AR82" i="98"/>
  <c r="AR67" i="98"/>
  <c r="AR52" i="98"/>
  <c r="AR37" i="98"/>
  <c r="AR22" i="98"/>
  <c r="AR7" i="98"/>
  <c r="AS6" i="98"/>
  <c r="AT6" i="98"/>
  <c r="AS21" i="98"/>
  <c r="AT21" i="98"/>
  <c r="AS36" i="98"/>
  <c r="AT36" i="98"/>
  <c r="AS51" i="98"/>
  <c r="AT51" i="98"/>
  <c r="AS66" i="98"/>
  <c r="AT66" i="98"/>
  <c r="AS81" i="98"/>
  <c r="AT81" i="98"/>
  <c r="AS96" i="98"/>
  <c r="AT96" i="98"/>
  <c r="AS111" i="98"/>
  <c r="AT111" i="98"/>
  <c r="AS126" i="98"/>
  <c r="AT126" i="98"/>
  <c r="AS141" i="98"/>
  <c r="AT141" i="98"/>
  <c r="AS156" i="98"/>
  <c r="AT156" i="98"/>
  <c r="AS171" i="98"/>
  <c r="AT171" i="98"/>
  <c r="AS186" i="98"/>
  <c r="AT186" i="98"/>
  <c r="AS201" i="98"/>
  <c r="AT201" i="98"/>
  <c r="AS216" i="98"/>
  <c r="AT216" i="98"/>
  <c r="AS231" i="98"/>
  <c r="AT231" i="98"/>
  <c r="AS246" i="98"/>
  <c r="AT246" i="98"/>
  <c r="AS261" i="98"/>
  <c r="AT261" i="98"/>
  <c r="AS276" i="98"/>
  <c r="AT276" i="98"/>
  <c r="AS291" i="98"/>
  <c r="AT291" i="98"/>
  <c r="AS306" i="98"/>
  <c r="AT306" i="98"/>
  <c r="AS321" i="98"/>
  <c r="AT321" i="98"/>
  <c r="AS336" i="98"/>
  <c r="AT336" i="98"/>
  <c r="AS351" i="98"/>
  <c r="AT351" i="98"/>
  <c r="AS366" i="98"/>
  <c r="AT366" i="98"/>
  <c r="AS381" i="98"/>
  <c r="AT381" i="98"/>
  <c r="AS396" i="98"/>
  <c r="AT396" i="98"/>
  <c r="AS411" i="98"/>
  <c r="AT411" i="98"/>
  <c r="AS426" i="98"/>
  <c r="AT426" i="98"/>
  <c r="AS441" i="98"/>
  <c r="AT441" i="98"/>
  <c r="AS456" i="98"/>
  <c r="AT456" i="98"/>
  <c r="AS471" i="98"/>
  <c r="AT471" i="98"/>
  <c r="AS486" i="98"/>
  <c r="AT486" i="98"/>
  <c r="AS501" i="98"/>
  <c r="AT501" i="98"/>
  <c r="AS516" i="98"/>
  <c r="AT516" i="98"/>
  <c r="AS531" i="98"/>
  <c r="AT531" i="98"/>
  <c r="AS546" i="98"/>
  <c r="AT546" i="98"/>
  <c r="AS561" i="98"/>
  <c r="AT561" i="98"/>
  <c r="AS576" i="98"/>
  <c r="AT576" i="98"/>
  <c r="AS591" i="98"/>
  <c r="AT591" i="98"/>
  <c r="AS606" i="98"/>
  <c r="AT606" i="98"/>
  <c r="AS621" i="98"/>
  <c r="AT621" i="98"/>
  <c r="AS636" i="98"/>
  <c r="AT636" i="98"/>
  <c r="AS651" i="98"/>
  <c r="AT651" i="98"/>
  <c r="AS666" i="98"/>
  <c r="AT666" i="98"/>
  <c r="AS681" i="98"/>
  <c r="AT681" i="98"/>
  <c r="AS696" i="98"/>
  <c r="AT696" i="98"/>
  <c r="AS711" i="98"/>
  <c r="AT711" i="98"/>
  <c r="AS726" i="98"/>
  <c r="AT726" i="98"/>
  <c r="AS741" i="98"/>
  <c r="AT741" i="98"/>
  <c r="AS756" i="98"/>
  <c r="AT756" i="98"/>
  <c r="AS771" i="98"/>
  <c r="AT771" i="98"/>
  <c r="AS786" i="98"/>
  <c r="AT786" i="98"/>
  <c r="AS801" i="98"/>
  <c r="AT801" i="98"/>
  <c r="AS816" i="98"/>
  <c r="AT816" i="98"/>
  <c r="AS831" i="98"/>
  <c r="AT831" i="98"/>
  <c r="AS846" i="98"/>
  <c r="AT846" i="98"/>
  <c r="AS861" i="98"/>
  <c r="AT861" i="98"/>
  <c r="AS876" i="98"/>
  <c r="AT876" i="98"/>
  <c r="AS891" i="98"/>
  <c r="AT891" i="98"/>
  <c r="AS906" i="98"/>
  <c r="AT906" i="98"/>
  <c r="AS921" i="98"/>
  <c r="AT921" i="98"/>
  <c r="AS936" i="98"/>
  <c r="AT936" i="98"/>
  <c r="AS951" i="98"/>
  <c r="AT951" i="98"/>
  <c r="AS966" i="98"/>
  <c r="AT966" i="98"/>
  <c r="AS981" i="98"/>
  <c r="AT981" i="98"/>
  <c r="AS996" i="98"/>
  <c r="AT996" i="98"/>
  <c r="AS1011" i="98"/>
  <c r="AT1011" i="98"/>
  <c r="AS1026" i="98"/>
  <c r="AT1026" i="98"/>
  <c r="AS1041" i="98"/>
  <c r="AT1041" i="98"/>
  <c r="AS1056" i="98"/>
  <c r="AT1056" i="98"/>
  <c r="AS1071" i="98"/>
  <c r="AT1071" i="98"/>
  <c r="AS1086" i="98"/>
  <c r="AT1086" i="98"/>
  <c r="AS1101" i="98"/>
  <c r="AT1101" i="98"/>
  <c r="AS1116" i="98"/>
  <c r="AT1116" i="98"/>
  <c r="AS1131" i="98"/>
  <c r="AT1131" i="98"/>
  <c r="AS1146" i="98"/>
  <c r="AT1146" i="98"/>
  <c r="AS1161" i="98"/>
  <c r="AT1161" i="98"/>
  <c r="AS1176" i="98"/>
  <c r="AT1176" i="98"/>
  <c r="AS1191" i="98"/>
  <c r="AT1191" i="98"/>
  <c r="AS1206" i="98"/>
  <c r="AT1206" i="98"/>
  <c r="AS1221" i="98"/>
  <c r="AT1221" i="98"/>
  <c r="AS1236" i="98"/>
  <c r="AT1236" i="98"/>
  <c r="AS1251" i="98"/>
  <c r="AT1251" i="98"/>
  <c r="AS1266" i="98"/>
  <c r="AT1266" i="98"/>
  <c r="AS1281" i="98"/>
  <c r="AT1281" i="98"/>
  <c r="AS1296" i="98"/>
  <c r="AT1296" i="98"/>
  <c r="AS1311" i="98"/>
  <c r="AT1311" i="98"/>
  <c r="AS1326" i="98"/>
  <c r="AT1326" i="98"/>
  <c r="AS1341" i="98"/>
  <c r="AT1341" i="98"/>
  <c r="AS1356" i="98"/>
  <c r="AT1356" i="98"/>
  <c r="AS1371" i="98"/>
  <c r="AT1371" i="98"/>
  <c r="AS1386" i="98"/>
  <c r="AT1386" i="98"/>
  <c r="AS1401" i="98"/>
  <c r="AT1401" i="98"/>
  <c r="AS1416" i="98"/>
  <c r="AT1416" i="98"/>
  <c r="AS1431" i="98"/>
  <c r="AT1431" i="98"/>
  <c r="AS1446" i="98"/>
  <c r="AT1446" i="98"/>
  <c r="AS1461" i="98"/>
  <c r="AT1461" i="98"/>
  <c r="AS1476" i="98"/>
  <c r="AT1476" i="98"/>
  <c r="AS1491" i="98"/>
  <c r="AT1491" i="98"/>
  <c r="AS1506" i="98"/>
  <c r="AT1506" i="98"/>
  <c r="AS1521" i="98"/>
  <c r="AT1521" i="98"/>
  <c r="AS1536" i="98"/>
  <c r="AT1536" i="98"/>
  <c r="AS1551" i="98"/>
  <c r="AT1551" i="98"/>
  <c r="AS1566" i="98"/>
  <c r="AT1566" i="98"/>
  <c r="AS1581" i="98"/>
  <c r="AT1581" i="98"/>
  <c r="AS1596" i="98"/>
  <c r="AT1596" i="98"/>
  <c r="AS1611" i="98"/>
  <c r="AT1611" i="98"/>
  <c r="AS1626" i="98"/>
  <c r="AT1626" i="98"/>
  <c r="AS1641" i="98"/>
  <c r="AT1641" i="98"/>
  <c r="AS1656" i="98"/>
  <c r="AT1656" i="98"/>
  <c r="AS1671" i="98"/>
  <c r="AT1671" i="98"/>
  <c r="AS1686" i="98"/>
  <c r="AT1686" i="98"/>
  <c r="AS1701" i="98"/>
  <c r="AT1701" i="98"/>
  <c r="AS1716" i="98"/>
  <c r="AT1716" i="98"/>
  <c r="AS1731" i="98"/>
  <c r="AT1731" i="98"/>
  <c r="AS1746" i="98"/>
  <c r="AT1746" i="98"/>
  <c r="AS1761" i="98"/>
  <c r="AT1761" i="98"/>
  <c r="AS1776" i="98"/>
  <c r="AT1776" i="98"/>
  <c r="AS1791" i="98"/>
  <c r="AT1791" i="98"/>
  <c r="AS1806" i="98"/>
  <c r="AT1806" i="98"/>
  <c r="AS1821" i="98"/>
  <c r="AT1821" i="98"/>
  <c r="AS1836" i="98"/>
  <c r="AT1836" i="98"/>
  <c r="AS1851" i="98"/>
  <c r="AT1851" i="98"/>
  <c r="AS1866" i="98"/>
  <c r="AT1866" i="98"/>
  <c r="AS1881" i="98"/>
  <c r="AT1881" i="98"/>
  <c r="AS1896" i="98"/>
  <c r="AT1896" i="98"/>
  <c r="AS1911" i="98"/>
  <c r="AT1911" i="98"/>
  <c r="AS1926" i="98"/>
  <c r="AT1926" i="98"/>
  <c r="AS1941" i="98"/>
  <c r="AT1941" i="98"/>
  <c r="AS1956" i="98"/>
  <c r="AT1956" i="98"/>
  <c r="AS1971" i="98"/>
  <c r="AT1971" i="98"/>
  <c r="AS1986" i="98"/>
  <c r="AT1986" i="98"/>
  <c r="AS2001" i="98"/>
  <c r="AT2001" i="98"/>
  <c r="AS2016" i="98"/>
  <c r="AT2016" i="98"/>
  <c r="AS2031" i="98"/>
  <c r="AT2031" i="98"/>
  <c r="AS2046" i="98"/>
  <c r="AT2046" i="98"/>
  <c r="AS2061" i="98"/>
  <c r="AT2061" i="98"/>
  <c r="AS2076" i="98"/>
  <c r="AT2076" i="98"/>
  <c r="AS2091" i="98"/>
  <c r="AT2091" i="98"/>
  <c r="AS2106" i="98"/>
  <c r="AT2106" i="98"/>
  <c r="AS2121" i="98"/>
  <c r="AT2121" i="98"/>
  <c r="AS2136" i="98"/>
  <c r="AT2136" i="98"/>
  <c r="AS2151" i="98"/>
  <c r="AT2151" i="98"/>
  <c r="AS2166" i="98"/>
  <c r="AT2166" i="98"/>
  <c r="AS2181" i="98"/>
  <c r="AT2181" i="98"/>
  <c r="AS2196" i="98"/>
  <c r="AT2196" i="98"/>
  <c r="AS2211" i="98"/>
  <c r="AT2211" i="98"/>
  <c r="AS2226" i="98"/>
  <c r="AT2226" i="98"/>
  <c r="AS2241" i="98"/>
  <c r="AT2241" i="98"/>
  <c r="AS2256" i="98"/>
  <c r="AT2256" i="98"/>
  <c r="AS2271" i="98"/>
  <c r="AT2271" i="98"/>
  <c r="AS2286" i="98"/>
  <c r="AT2286" i="98"/>
  <c r="AR2286" i="98"/>
  <c r="AR2271" i="98"/>
  <c r="AR2256" i="98"/>
  <c r="AR2241" i="98"/>
  <c r="AR2226" i="98"/>
  <c r="AR2211" i="98"/>
  <c r="AR2196" i="98"/>
  <c r="AR2181" i="98"/>
  <c r="AR2166" i="98"/>
  <c r="AR2151" i="98"/>
  <c r="AR2136" i="98"/>
  <c r="AR2121" i="98"/>
  <c r="AR2106" i="98"/>
  <c r="AR2091" i="98"/>
  <c r="AR2076" i="98"/>
  <c r="AR2061" i="98"/>
  <c r="AR2046" i="98"/>
  <c r="AR2031" i="98"/>
  <c r="AR2016" i="98"/>
  <c r="AR2001" i="98"/>
  <c r="AR1986" i="98"/>
  <c r="AR1971" i="98"/>
  <c r="AR1956" i="98"/>
  <c r="AR1941" i="98"/>
  <c r="AR1926" i="98"/>
  <c r="AR1911" i="98"/>
  <c r="AR1896" i="98"/>
  <c r="AR1881" i="98"/>
  <c r="AR1866" i="98"/>
  <c r="AR1851" i="98"/>
  <c r="AR1836" i="98"/>
  <c r="AR1821" i="98"/>
  <c r="AR1806" i="98"/>
  <c r="AR1791" i="98"/>
  <c r="AR1776" i="98"/>
  <c r="AR1761" i="98"/>
  <c r="AR1746" i="98"/>
  <c r="AR1731" i="98"/>
  <c r="AR1716" i="98"/>
  <c r="AR1701" i="98"/>
  <c r="AR1686" i="98"/>
  <c r="AR1671" i="98"/>
  <c r="AR1656" i="98"/>
  <c r="AR1641" i="98"/>
  <c r="AR1626" i="98"/>
  <c r="AR1611" i="98"/>
  <c r="AR1596" i="98"/>
  <c r="AR1581" i="98"/>
  <c r="AR1566" i="98"/>
  <c r="AR1551" i="98"/>
  <c r="AR1536" i="98"/>
  <c r="AR1521" i="98"/>
  <c r="AR1506" i="98"/>
  <c r="AR1491" i="98"/>
  <c r="AR1476" i="98"/>
  <c r="AR1461" i="98"/>
  <c r="AR1446" i="98"/>
  <c r="AR1431" i="98"/>
  <c r="AR1416" i="98"/>
  <c r="AR1401" i="98"/>
  <c r="AR1386" i="98"/>
  <c r="AR1371" i="98"/>
  <c r="AR1356" i="98"/>
  <c r="AR1341" i="98"/>
  <c r="AR1326" i="98"/>
  <c r="AR1311" i="98"/>
  <c r="AR1296" i="98"/>
  <c r="AR1281" i="98"/>
  <c r="AR1266" i="98"/>
  <c r="AR1251" i="98"/>
  <c r="AR1236" i="98"/>
  <c r="AR1221" i="98"/>
  <c r="AR1206" i="98"/>
  <c r="AR1191" i="98"/>
  <c r="AR1176" i="98"/>
  <c r="AR1161" i="98"/>
  <c r="AR1146" i="98"/>
  <c r="AR1131" i="98"/>
  <c r="AR1116" i="98"/>
  <c r="AR1101" i="98"/>
  <c r="AR1086" i="98"/>
  <c r="AR1071" i="98"/>
  <c r="AR1056" i="98"/>
  <c r="AR1041" i="98"/>
  <c r="AR1026" i="98"/>
  <c r="AR1011" i="98"/>
  <c r="AR996" i="98"/>
  <c r="AR981" i="98"/>
  <c r="AR966" i="98"/>
  <c r="AR951" i="98"/>
  <c r="AR936" i="98"/>
  <c r="AR921" i="98"/>
  <c r="AR906" i="98"/>
  <c r="AR891" i="98"/>
  <c r="AR876" i="98"/>
  <c r="AR861" i="98"/>
  <c r="AR846" i="98"/>
  <c r="AR831" i="98"/>
  <c r="AR816" i="98"/>
  <c r="AR801" i="98"/>
  <c r="AR786" i="98"/>
  <c r="AR771" i="98"/>
  <c r="AR756" i="98"/>
  <c r="AR741" i="98"/>
  <c r="AR726" i="98"/>
  <c r="AR711" i="98"/>
  <c r="AR696" i="98"/>
  <c r="AR681" i="98"/>
  <c r="AR666" i="98"/>
  <c r="AR651" i="98"/>
  <c r="AR636" i="98"/>
  <c r="AR621" i="98"/>
  <c r="AR606" i="98"/>
  <c r="AR591" i="98"/>
  <c r="AR576" i="98"/>
  <c r="AR561" i="98"/>
  <c r="AR546" i="98"/>
  <c r="AR531" i="98"/>
  <c r="AR516" i="98"/>
  <c r="AR501" i="98"/>
  <c r="AR486" i="98"/>
  <c r="AR471" i="98"/>
  <c r="AR456" i="98"/>
  <c r="AR441" i="98"/>
  <c r="AR426" i="98"/>
  <c r="AR411" i="98"/>
  <c r="AR396" i="98"/>
  <c r="AR381" i="98"/>
  <c r="AR366" i="98"/>
  <c r="AR351" i="98"/>
  <c r="AR336" i="98"/>
  <c r="AR321" i="98"/>
  <c r="AR306" i="98"/>
  <c r="AR291" i="98"/>
  <c r="AR276" i="98"/>
  <c r="AR261" i="98"/>
  <c r="AR246" i="98"/>
  <c r="AR231" i="98"/>
  <c r="AR216" i="98"/>
  <c r="AR201" i="98"/>
  <c r="AR186" i="98"/>
  <c r="AR171" i="98"/>
  <c r="AR156" i="98"/>
  <c r="AR141" i="98"/>
  <c r="AR126" i="98"/>
  <c r="AR111" i="98"/>
  <c r="AR96" i="98"/>
  <c r="AR81" i="98"/>
  <c r="AR66" i="98"/>
  <c r="AR51" i="98"/>
  <c r="AR36" i="98"/>
  <c r="AR21" i="98"/>
  <c r="AR6" i="98"/>
  <c r="AR2283" i="98"/>
  <c r="AR2268" i="98"/>
  <c r="AR2253" i="98"/>
  <c r="AR2238" i="98"/>
  <c r="AR2223" i="98"/>
  <c r="AR2208" i="98"/>
  <c r="AR2193" i="98"/>
  <c r="AR2178" i="98"/>
  <c r="AR2163" i="98"/>
  <c r="AR2148" i="98"/>
  <c r="AR2133" i="98"/>
  <c r="AR2118" i="98"/>
  <c r="AR2103" i="98"/>
  <c r="AR2088" i="98"/>
  <c r="AR2073" i="98"/>
  <c r="AR2058" i="98"/>
  <c r="AR2043" i="98"/>
  <c r="AR2028" i="98"/>
  <c r="AR2013" i="98"/>
  <c r="AR1998" i="98"/>
  <c r="AR1983" i="98"/>
  <c r="AR1968" i="98"/>
  <c r="AR1953" i="98"/>
  <c r="AR1938" i="98"/>
  <c r="AR1923" i="98"/>
  <c r="AR1908" i="98"/>
  <c r="AR1893" i="98"/>
  <c r="AR1878" i="98"/>
  <c r="AR1863" i="98"/>
  <c r="AR1848" i="98"/>
  <c r="AR1833" i="98"/>
  <c r="AR1818" i="98"/>
  <c r="AR1803" i="98"/>
  <c r="AR1788" i="98"/>
  <c r="AR1773" i="98"/>
  <c r="AR1758" i="98"/>
  <c r="AR1743" i="98"/>
  <c r="AR1728" i="98"/>
  <c r="AR1713" i="98"/>
  <c r="AR1698" i="98"/>
  <c r="AR1683" i="98"/>
  <c r="AR1668" i="98"/>
  <c r="AR1653" i="98"/>
  <c r="AR1638" i="98"/>
  <c r="AR1623" i="98"/>
  <c r="AR1608" i="98"/>
  <c r="AR1593" i="98"/>
  <c r="AR1578" i="98"/>
  <c r="AR1563" i="98"/>
  <c r="AR1548" i="98"/>
  <c r="AR1533" i="98"/>
  <c r="AR1518" i="98"/>
  <c r="AR1503" i="98"/>
  <c r="AR1488" i="98"/>
  <c r="AR1473" i="98"/>
  <c r="AR1458" i="98"/>
  <c r="AR1443" i="98"/>
  <c r="AR1428" i="98"/>
  <c r="AR1413" i="98"/>
  <c r="AR1398" i="98"/>
  <c r="AR1383" i="98"/>
  <c r="AR1368" i="98"/>
  <c r="AR1353" i="98"/>
  <c r="AR1338" i="98"/>
  <c r="AR1323" i="98"/>
  <c r="AR1308" i="98"/>
  <c r="AR1293" i="98"/>
  <c r="AR1278" i="98"/>
  <c r="AR1263" i="98"/>
  <c r="AR1248" i="98"/>
  <c r="AR1233" i="98"/>
  <c r="AR1218" i="98"/>
  <c r="AR1203" i="98"/>
  <c r="AR1188" i="98"/>
  <c r="AR1173" i="98"/>
  <c r="AR1158" i="98"/>
  <c r="AR1143" i="98"/>
  <c r="AR1128" i="98"/>
  <c r="AR1113" i="98"/>
  <c r="AR1098" i="98"/>
  <c r="AR1083" i="98"/>
  <c r="AR1068" i="98"/>
  <c r="AR1053" i="98"/>
  <c r="AR1038" i="98"/>
  <c r="AR1023" i="98"/>
  <c r="AR1008" i="98"/>
  <c r="AR993" i="98"/>
  <c r="AR978" i="98"/>
  <c r="AR963" i="98"/>
  <c r="AR948" i="98"/>
  <c r="AR933" i="98"/>
  <c r="AR918" i="98"/>
  <c r="AR903" i="98"/>
  <c r="AR888" i="98"/>
  <c r="AR873" i="98"/>
  <c r="AR858" i="98"/>
  <c r="AR843" i="98"/>
  <c r="AR828" i="98"/>
  <c r="AR813" i="98"/>
  <c r="AR798" i="98"/>
  <c r="AR783" i="98"/>
  <c r="AR768" i="98"/>
  <c r="AR753" i="98"/>
  <c r="AR738" i="98"/>
  <c r="AR723" i="98"/>
  <c r="AR708" i="98"/>
  <c r="AR693" i="98"/>
  <c r="AR678" i="98"/>
  <c r="AR663" i="98"/>
  <c r="AR648" i="98"/>
  <c r="AR633" i="98"/>
  <c r="AR618" i="98"/>
  <c r="AR603" i="98"/>
  <c r="AR588" i="98"/>
  <c r="AR573" i="98"/>
  <c r="AR558" i="98"/>
  <c r="AR543" i="98"/>
  <c r="AR528" i="98"/>
  <c r="AR513" i="98"/>
  <c r="AR498" i="98"/>
  <c r="AR483" i="98"/>
  <c r="AR468" i="98"/>
  <c r="AR453" i="98"/>
  <c r="AR438" i="98"/>
  <c r="AR423" i="98"/>
  <c r="AR408" i="98"/>
  <c r="AR393" i="98"/>
  <c r="AR378" i="98"/>
  <c r="AR363" i="98"/>
  <c r="AR348" i="98"/>
  <c r="AR333" i="98"/>
  <c r="AR318" i="98"/>
  <c r="AR303" i="98"/>
  <c r="AR288" i="98"/>
  <c r="AR273" i="98"/>
  <c r="AR258" i="98"/>
  <c r="AR243" i="98"/>
  <c r="AR228" i="98"/>
  <c r="AR213" i="98"/>
  <c r="AR198" i="98"/>
  <c r="AR183" i="98"/>
  <c r="AR168" i="98"/>
  <c r="AR153" i="98"/>
  <c r="AR138" i="98"/>
  <c r="AR123" i="98"/>
  <c r="AR108" i="98"/>
  <c r="AR93" i="98"/>
  <c r="AR78" i="98"/>
  <c r="AR63" i="98"/>
  <c r="AR48" i="98"/>
  <c r="AR33" i="98"/>
  <c r="AR18" i="98"/>
  <c r="AR3" i="98"/>
  <c r="AR2282" i="98"/>
  <c r="AR2267" i="98"/>
  <c r="AR2252" i="98"/>
  <c r="AR2237" i="98"/>
  <c r="AR2222" i="98"/>
  <c r="AR2207" i="98"/>
  <c r="AR2192" i="98"/>
  <c r="AR2177" i="98"/>
  <c r="AR2162" i="98"/>
  <c r="AR2147" i="98"/>
  <c r="AR2132" i="98"/>
  <c r="AR2117" i="98"/>
  <c r="AR2102" i="98"/>
  <c r="AR2087" i="98"/>
  <c r="AR2072" i="98"/>
  <c r="AR2057" i="98"/>
  <c r="AR2042" i="98"/>
  <c r="AR2027" i="98"/>
  <c r="AR2012" i="98"/>
  <c r="AR1997" i="98"/>
  <c r="AR1982" i="98"/>
  <c r="AR1967" i="98"/>
  <c r="AR1952" i="98"/>
  <c r="AR1937" i="98"/>
  <c r="AR1922" i="98"/>
  <c r="AR1907" i="98"/>
  <c r="AR1892" i="98"/>
  <c r="AR1877" i="98"/>
  <c r="AR1862" i="98"/>
  <c r="AR1847" i="98"/>
  <c r="AR1832" i="98"/>
  <c r="AR1817" i="98"/>
  <c r="AR1802" i="98"/>
  <c r="AR1787" i="98"/>
  <c r="AR1772" i="98"/>
  <c r="AR1757" i="98"/>
  <c r="AR1742" i="98"/>
  <c r="AR1727" i="98"/>
  <c r="AR1712" i="98"/>
  <c r="AR1697" i="98"/>
  <c r="AR1682" i="98"/>
  <c r="AR1667" i="98"/>
  <c r="AR1652" i="98"/>
  <c r="AR1637" i="98"/>
  <c r="AR1622" i="98"/>
  <c r="AR1607" i="98"/>
  <c r="AR1592" i="98"/>
  <c r="AR1577" i="98"/>
  <c r="AR1562" i="98"/>
  <c r="AR1547" i="98"/>
  <c r="AR1532" i="98"/>
  <c r="AR1517" i="98"/>
  <c r="AR1502" i="98"/>
  <c r="AR1487" i="98"/>
  <c r="AR1472" i="98"/>
  <c r="AR1457" i="98"/>
  <c r="AR1442" i="98"/>
  <c r="AR1427" i="98"/>
  <c r="AR1412" i="98"/>
  <c r="AR1397" i="98"/>
  <c r="AR1382" i="98"/>
  <c r="AR1367" i="98"/>
  <c r="AR1352" i="98"/>
  <c r="AR1337" i="98"/>
  <c r="AR1322" i="98"/>
  <c r="AR1307" i="98"/>
  <c r="AR1292" i="98"/>
  <c r="AR1277" i="98"/>
  <c r="AR1262" i="98"/>
  <c r="AR1247" i="98"/>
  <c r="AR1232" i="98"/>
  <c r="AR1217" i="98"/>
  <c r="AR1202" i="98"/>
  <c r="AR1187" i="98"/>
  <c r="AR1172" i="98"/>
  <c r="AR1157" i="98"/>
  <c r="AR1142" i="98"/>
  <c r="AR1127" i="98"/>
  <c r="AR1112" i="98"/>
  <c r="AR1097" i="98"/>
  <c r="AR1082" i="98"/>
  <c r="AR1067" i="98"/>
  <c r="AR1052" i="98"/>
  <c r="AR1037" i="98"/>
  <c r="AR1022" i="98"/>
  <c r="AR1007" i="98"/>
  <c r="AR992" i="98"/>
  <c r="AR977" i="98"/>
  <c r="AR962" i="98"/>
  <c r="AR947" i="98"/>
  <c r="AR932" i="98"/>
  <c r="AR917" i="98"/>
  <c r="AR902" i="98"/>
  <c r="AR887" i="98"/>
  <c r="AR872" i="98"/>
  <c r="AR857" i="98"/>
  <c r="AR842" i="98"/>
  <c r="AR827" i="98"/>
  <c r="AR812" i="98"/>
  <c r="AR797" i="98"/>
  <c r="AR782" i="98"/>
  <c r="AR767" i="98"/>
  <c r="AR752" i="98"/>
  <c r="AR737" i="98"/>
  <c r="AR722" i="98"/>
  <c r="AR707" i="98"/>
  <c r="AR692" i="98"/>
  <c r="AR677" i="98"/>
  <c r="AR662" i="98"/>
  <c r="AR647" i="98"/>
  <c r="AR632" i="98"/>
  <c r="AR617" i="98"/>
  <c r="AR602" i="98"/>
  <c r="AR587" i="98"/>
  <c r="AR572" i="98"/>
  <c r="AR557" i="98"/>
  <c r="AR542" i="98"/>
  <c r="AR527" i="98"/>
  <c r="AR512" i="98"/>
  <c r="AR497" i="98"/>
  <c r="AR482" i="98"/>
  <c r="AR467" i="98"/>
  <c r="AR452" i="98"/>
  <c r="AR437" i="98"/>
  <c r="AR422" i="98"/>
  <c r="AR407" i="98"/>
  <c r="AR392" i="98"/>
  <c r="AR377" i="98"/>
  <c r="AR362" i="98"/>
  <c r="AR347" i="98"/>
  <c r="AR332" i="98"/>
  <c r="AR317" i="98"/>
  <c r="AR302" i="98"/>
  <c r="AR287" i="98"/>
  <c r="AR272" i="98"/>
  <c r="AR257" i="98"/>
  <c r="AR242" i="98"/>
  <c r="AR227" i="98"/>
  <c r="AR212" i="98"/>
  <c r="AR197" i="98"/>
  <c r="AR182" i="98"/>
  <c r="AR167" i="98"/>
  <c r="AR152" i="98"/>
  <c r="AR137" i="98"/>
  <c r="AR122" i="98"/>
  <c r="AR107" i="98"/>
  <c r="AR92" i="98"/>
  <c r="AR77" i="98"/>
  <c r="AR62" i="98"/>
  <c r="AR47" i="98"/>
  <c r="AR32" i="98"/>
  <c r="AR17" i="98"/>
  <c r="AR2" i="98"/>
  <c r="AS1846" i="98"/>
  <c r="AT1846" i="98"/>
  <c r="AS1861" i="98"/>
  <c r="AT1861" i="98"/>
  <c r="AS1876" i="98"/>
  <c r="AT1876" i="98"/>
  <c r="AR2281" i="98"/>
  <c r="AR2266" i="98"/>
  <c r="AR2251" i="98"/>
  <c r="AR2236" i="98"/>
  <c r="AR2221" i="98"/>
  <c r="AR2206" i="98"/>
  <c r="AR2191" i="98"/>
  <c r="AR2176" i="98"/>
  <c r="AR2161" i="98"/>
  <c r="AR2146" i="98"/>
  <c r="AR2131" i="98"/>
  <c r="AR2116" i="98"/>
  <c r="AR2101" i="98"/>
  <c r="AR2086" i="98"/>
  <c r="AR2071" i="98"/>
  <c r="AR2056" i="98"/>
  <c r="AR2041" i="98"/>
  <c r="AR2026" i="98"/>
  <c r="AR2011" i="98"/>
  <c r="AR1996" i="98"/>
  <c r="AR1981" i="98"/>
  <c r="AR1966" i="98"/>
  <c r="AR1951" i="98"/>
  <c r="AR1936" i="98"/>
  <c r="AR1921" i="98"/>
  <c r="AR1906" i="98"/>
  <c r="AR1891" i="98"/>
  <c r="AR1876" i="98"/>
  <c r="AR1861" i="98"/>
  <c r="AR1846" i="98"/>
  <c r="AR1831" i="98"/>
  <c r="AR1816" i="98"/>
  <c r="AR1801" i="98"/>
  <c r="AR1786" i="98"/>
  <c r="AR1771" i="98"/>
  <c r="AR1756" i="98"/>
  <c r="AR1741" i="98"/>
  <c r="AR1726" i="98"/>
  <c r="AR1711" i="98"/>
  <c r="AR1696" i="98"/>
  <c r="AR1681" i="98"/>
  <c r="AR1666" i="98"/>
  <c r="AR1651" i="98"/>
  <c r="AR1636" i="98"/>
  <c r="AR1621" i="98"/>
  <c r="AR1606" i="98"/>
  <c r="AR1591" i="98"/>
  <c r="AR1576" i="98"/>
  <c r="AR1561" i="98"/>
  <c r="AR1546" i="98"/>
  <c r="AR1531" i="98"/>
  <c r="AR1516" i="98"/>
  <c r="AR1501" i="98"/>
  <c r="AR1486" i="98"/>
  <c r="AR1471" i="98"/>
  <c r="AR1456" i="98"/>
  <c r="AR1441" i="98"/>
  <c r="AR1426" i="98"/>
  <c r="AR1411" i="98"/>
  <c r="AR1396" i="98"/>
  <c r="AR1381" i="98"/>
  <c r="AR1366" i="98"/>
  <c r="AR1351" i="98"/>
  <c r="AR1336" i="98"/>
  <c r="AR1321" i="98"/>
  <c r="AR1306" i="98"/>
  <c r="AR1291" i="98"/>
  <c r="AR1276" i="98"/>
  <c r="AR1261" i="98"/>
  <c r="AR1246" i="98"/>
  <c r="AR1231" i="98"/>
  <c r="AR1216" i="98"/>
  <c r="AR1201" i="98"/>
  <c r="AR1186" i="98"/>
  <c r="AR1171" i="98"/>
  <c r="AR1156" i="98"/>
  <c r="AR1141" i="98"/>
  <c r="AR1126" i="98"/>
  <c r="AR1111" i="98"/>
  <c r="AR1096" i="98"/>
  <c r="AR1081" i="98"/>
  <c r="AR1066" i="98"/>
  <c r="AR1051" i="98"/>
  <c r="AR1036" i="98"/>
  <c r="AR1021" i="98"/>
  <c r="AR1006" i="98"/>
  <c r="AR991" i="98"/>
  <c r="AR976" i="98"/>
  <c r="AR961" i="98"/>
  <c r="AR946" i="98"/>
  <c r="AR931" i="98"/>
  <c r="AR916" i="98"/>
  <c r="AR901" i="98"/>
  <c r="AR886" i="98"/>
  <c r="AR871" i="98"/>
  <c r="AR856" i="98"/>
  <c r="AR841" i="98"/>
  <c r="AR826" i="98"/>
  <c r="AR811" i="98"/>
  <c r="AR796" i="98"/>
  <c r="AR781" i="98"/>
  <c r="AR766" i="98"/>
  <c r="AR751" i="98"/>
  <c r="AR736" i="98"/>
  <c r="AR721" i="98"/>
  <c r="AR706" i="98"/>
  <c r="AR691" i="98"/>
  <c r="AR676" i="98"/>
  <c r="AR661" i="98"/>
  <c r="AR646" i="98"/>
  <c r="AR631" i="98"/>
  <c r="AR616" i="98"/>
  <c r="AR601" i="98"/>
  <c r="AR586" i="98"/>
  <c r="AR571" i="98"/>
  <c r="AR556" i="98"/>
  <c r="AR541" i="98"/>
  <c r="AR526" i="98"/>
  <c r="AR511" i="98"/>
  <c r="AR496" i="98"/>
  <c r="AR481" i="98"/>
  <c r="AR466" i="98"/>
  <c r="AR451" i="98"/>
  <c r="AR436" i="98"/>
  <c r="AR421" i="98"/>
  <c r="AR406" i="98"/>
  <c r="AR391" i="98"/>
  <c r="AR376" i="98"/>
  <c r="AR361" i="98"/>
  <c r="AR346" i="98"/>
  <c r="AR331" i="98"/>
  <c r="AR316" i="98"/>
  <c r="AR301" i="98"/>
  <c r="AR286" i="98"/>
  <c r="AR271" i="98"/>
  <c r="AR256" i="98"/>
  <c r="AR241" i="98"/>
  <c r="AR226" i="98"/>
  <c r="AR211" i="98"/>
  <c r="AR196" i="98"/>
  <c r="AR181" i="98"/>
  <c r="AR166" i="98"/>
  <c r="AR151" i="98"/>
  <c r="AR136" i="98"/>
  <c r="AR121" i="98"/>
  <c r="AR106" i="98"/>
  <c r="AR91" i="98"/>
  <c r="AR76" i="98"/>
  <c r="AR61" i="98"/>
  <c r="AR46" i="98"/>
  <c r="AR31" i="98"/>
  <c r="AR16" i="98"/>
  <c r="AR1" i="98"/>
  <c r="C1" i="98"/>
  <c r="AS5" i="98"/>
  <c r="AT5" i="98"/>
  <c r="AS20" i="98"/>
  <c r="AT20" i="98"/>
  <c r="AS35" i="98"/>
  <c r="AT35" i="98"/>
  <c r="AS50" i="98"/>
  <c r="AT50" i="98"/>
  <c r="AS65" i="98"/>
  <c r="AT65" i="98"/>
  <c r="AS80" i="98"/>
  <c r="AT80" i="98"/>
  <c r="AS95" i="98"/>
  <c r="AT95" i="98"/>
  <c r="AS110" i="98"/>
  <c r="AT110" i="98"/>
  <c r="AS125" i="98"/>
  <c r="AT125" i="98"/>
  <c r="AS140" i="98"/>
  <c r="AT140" i="98"/>
  <c r="AS155" i="98"/>
  <c r="AT155" i="98"/>
  <c r="AS170" i="98"/>
  <c r="AT170" i="98"/>
  <c r="AS185" i="98"/>
  <c r="AT185" i="98"/>
  <c r="AS200" i="98"/>
  <c r="AT200" i="98"/>
  <c r="AS215" i="98"/>
  <c r="AT215" i="98"/>
  <c r="AS230" i="98"/>
  <c r="AT230" i="98"/>
  <c r="AS245" i="98"/>
  <c r="AT245" i="98"/>
  <c r="AS260" i="98"/>
  <c r="AT260" i="98"/>
  <c r="AS275" i="98"/>
  <c r="AT275" i="98"/>
  <c r="AS290" i="98"/>
  <c r="AT290" i="98"/>
  <c r="AS305" i="98"/>
  <c r="AT305" i="98"/>
  <c r="AS320" i="98"/>
  <c r="AT320" i="98"/>
  <c r="AS335" i="98"/>
  <c r="AT335" i="98"/>
  <c r="AS350" i="98"/>
  <c r="AT350" i="98"/>
  <c r="AS365" i="98"/>
  <c r="AT365" i="98"/>
  <c r="AS380" i="98"/>
  <c r="AT380" i="98"/>
  <c r="AS395" i="98"/>
  <c r="AT395" i="98"/>
  <c r="AS410" i="98"/>
  <c r="AT410" i="98"/>
  <c r="AS425" i="98"/>
  <c r="AT425" i="98"/>
  <c r="AS440" i="98"/>
  <c r="AT440" i="98"/>
  <c r="AS455" i="98"/>
  <c r="AT455" i="98"/>
  <c r="AS470" i="98"/>
  <c r="AT470" i="98"/>
  <c r="AS485" i="98"/>
  <c r="AT485" i="98"/>
  <c r="AS500" i="98"/>
  <c r="AT500" i="98"/>
  <c r="AS515" i="98"/>
  <c r="AT515" i="98"/>
  <c r="AS530" i="98"/>
  <c r="AT530" i="98"/>
  <c r="AS545" i="98"/>
  <c r="AT545" i="98"/>
  <c r="AS560" i="98"/>
  <c r="AT560" i="98"/>
  <c r="AS575" i="98"/>
  <c r="AT575" i="98"/>
  <c r="AS590" i="98"/>
  <c r="AT590" i="98"/>
  <c r="AS605" i="98"/>
  <c r="AT605" i="98"/>
  <c r="AS620" i="98"/>
  <c r="AT620" i="98"/>
  <c r="AS635" i="98"/>
  <c r="AT635" i="98"/>
  <c r="AS650" i="98"/>
  <c r="AT650" i="98"/>
  <c r="AS665" i="98"/>
  <c r="AT665" i="98"/>
  <c r="AS680" i="98"/>
  <c r="AT680" i="98"/>
  <c r="AS695" i="98"/>
  <c r="AT695" i="98"/>
  <c r="AS710" i="98"/>
  <c r="AT710" i="98"/>
  <c r="AS725" i="98"/>
  <c r="AT725" i="98"/>
  <c r="AS740" i="98"/>
  <c r="AT740" i="98"/>
  <c r="AS755" i="98"/>
  <c r="AT755" i="98"/>
  <c r="AS770" i="98"/>
  <c r="AT770" i="98"/>
  <c r="AS785" i="98"/>
  <c r="AT785" i="98"/>
  <c r="AS800" i="98"/>
  <c r="AT800" i="98"/>
  <c r="AS815" i="98"/>
  <c r="AT815" i="98"/>
  <c r="AS830" i="98"/>
  <c r="AT830" i="98"/>
  <c r="AS845" i="98"/>
  <c r="AT845" i="98"/>
  <c r="AS860" i="98"/>
  <c r="AT860" i="98"/>
  <c r="AS875" i="98"/>
  <c r="AT875" i="98"/>
  <c r="AS890" i="98"/>
  <c r="AT890" i="98"/>
  <c r="AS905" i="98"/>
  <c r="AT905" i="98"/>
  <c r="AS920" i="98"/>
  <c r="AT920" i="98"/>
  <c r="AS935" i="98"/>
  <c r="AT935" i="98"/>
  <c r="AS950" i="98"/>
  <c r="AT950" i="98"/>
  <c r="AS965" i="98"/>
  <c r="AT965" i="98"/>
  <c r="AS980" i="98"/>
  <c r="AT980" i="98"/>
  <c r="AS995" i="98"/>
  <c r="AT995" i="98"/>
  <c r="AS1010" i="98"/>
  <c r="AT1010" i="98"/>
  <c r="AS1025" i="98"/>
  <c r="AT1025" i="98"/>
  <c r="AS1040" i="98"/>
  <c r="AT1040" i="98"/>
  <c r="AS1055" i="98"/>
  <c r="AT1055" i="98"/>
  <c r="AS1070" i="98"/>
  <c r="AT1070" i="98"/>
  <c r="AS1085" i="98"/>
  <c r="AT1085" i="98"/>
  <c r="AS1100" i="98"/>
  <c r="AT1100" i="98"/>
  <c r="AS1115" i="98"/>
  <c r="AT1115" i="98"/>
  <c r="AS1130" i="98"/>
  <c r="AT1130" i="98"/>
  <c r="AS1145" i="98"/>
  <c r="AT1145" i="98"/>
  <c r="AS1160" i="98"/>
  <c r="AT1160" i="98"/>
  <c r="AS1175" i="98"/>
  <c r="AT1175" i="98"/>
  <c r="AS1190" i="98"/>
  <c r="AT1190" i="98"/>
  <c r="AS1205" i="98"/>
  <c r="AT1205" i="98"/>
  <c r="AS1220" i="98"/>
  <c r="AT1220" i="98"/>
  <c r="AS1235" i="98"/>
  <c r="AT1235" i="98"/>
  <c r="AS1250" i="98"/>
  <c r="AT1250" i="98"/>
  <c r="AS1265" i="98"/>
  <c r="AT1265" i="98"/>
  <c r="AS1280" i="98"/>
  <c r="AT1280" i="98"/>
  <c r="AS1295" i="98"/>
  <c r="AT1295" i="98"/>
  <c r="AS1310" i="98"/>
  <c r="AT1310" i="98"/>
  <c r="AS1325" i="98"/>
  <c r="AT1325" i="98"/>
  <c r="AS1340" i="98"/>
  <c r="AT1340" i="98"/>
  <c r="AS1355" i="98"/>
  <c r="AT1355" i="98"/>
  <c r="AS1370" i="98"/>
  <c r="AT1370" i="98"/>
  <c r="AS1385" i="98"/>
  <c r="AT1385" i="98"/>
  <c r="AS1400" i="98"/>
  <c r="AT1400" i="98"/>
  <c r="AS1415" i="98"/>
  <c r="AT1415" i="98"/>
  <c r="AS1430" i="98"/>
  <c r="AT1430" i="98"/>
  <c r="AS1445" i="98"/>
  <c r="AT1445" i="98"/>
  <c r="AS1460" i="98"/>
  <c r="AT1460" i="98"/>
  <c r="AS1475" i="98"/>
  <c r="AT1475" i="98"/>
  <c r="AS1490" i="98"/>
  <c r="AT1490" i="98"/>
  <c r="AS1505" i="98"/>
  <c r="AT1505" i="98"/>
  <c r="AS1520" i="98"/>
  <c r="AT1520" i="98"/>
  <c r="AS1535" i="98"/>
  <c r="AT1535" i="98"/>
  <c r="AS1550" i="98"/>
  <c r="AT1550" i="98"/>
  <c r="AS1565" i="98"/>
  <c r="AT1565" i="98"/>
  <c r="AS1580" i="98"/>
  <c r="AT1580" i="98"/>
  <c r="AS1595" i="98"/>
  <c r="AT1595" i="98"/>
  <c r="AS1610" i="98"/>
  <c r="AT1610" i="98"/>
  <c r="AS1625" i="98"/>
  <c r="AT1625" i="98"/>
  <c r="AS1640" i="98"/>
  <c r="AT1640" i="98"/>
  <c r="AS1655" i="98"/>
  <c r="AT1655" i="98"/>
  <c r="AS1670" i="98"/>
  <c r="AT1670" i="98"/>
  <c r="AS1685" i="98"/>
  <c r="AT1685" i="98"/>
  <c r="AS1700" i="98"/>
  <c r="AT1700" i="98"/>
  <c r="AS1715" i="98"/>
  <c r="AT1715" i="98"/>
  <c r="AS1730" i="98"/>
  <c r="AT1730" i="98"/>
  <c r="AS1745" i="98"/>
  <c r="AT1745" i="98"/>
  <c r="AS1760" i="98"/>
  <c r="AT1760" i="98"/>
  <c r="AS1775" i="98"/>
  <c r="AT1775" i="98"/>
  <c r="AS1790" i="98"/>
  <c r="AT1790" i="98"/>
  <c r="AS1805" i="98"/>
  <c r="AT1805" i="98"/>
  <c r="AS1820" i="98"/>
  <c r="AT1820" i="98"/>
  <c r="AS1835" i="98"/>
  <c r="AT1835" i="98"/>
  <c r="AS1850" i="98"/>
  <c r="AT1850" i="98"/>
  <c r="AS1865" i="98"/>
  <c r="AT1865" i="98"/>
  <c r="AS1880" i="98"/>
  <c r="AT1880" i="98"/>
  <c r="AS1895" i="98"/>
  <c r="AT1895" i="98"/>
  <c r="AS1910" i="98"/>
  <c r="AT1910" i="98"/>
  <c r="AS1925" i="98"/>
  <c r="AT1925" i="98"/>
  <c r="AS1940" i="98"/>
  <c r="AT1940" i="98"/>
  <c r="AS1955" i="98"/>
  <c r="AT1955" i="98"/>
  <c r="AS1970" i="98"/>
  <c r="AT1970" i="98"/>
  <c r="AS1985" i="98"/>
  <c r="AT1985" i="98"/>
  <c r="AS2000" i="98"/>
  <c r="AT2000" i="98"/>
  <c r="AS2015" i="98"/>
  <c r="AT2015" i="98"/>
  <c r="AS2030" i="98"/>
  <c r="AT2030" i="98"/>
  <c r="AS2045" i="98"/>
  <c r="AT2045" i="98"/>
  <c r="AS2060" i="98"/>
  <c r="AT2060" i="98"/>
  <c r="AS2075" i="98"/>
  <c r="AT2075" i="98"/>
  <c r="AS2090" i="98"/>
  <c r="AT2090" i="98"/>
  <c r="AS2105" i="98"/>
  <c r="AT2105" i="98"/>
  <c r="AS2120" i="98"/>
  <c r="AT2120" i="98"/>
  <c r="AS2135" i="98"/>
  <c r="AT2135" i="98"/>
  <c r="AS2150" i="98"/>
  <c r="AT2150" i="98"/>
  <c r="AS2165" i="98"/>
  <c r="AT2165" i="98"/>
  <c r="AS2180" i="98"/>
  <c r="AT2180" i="98"/>
  <c r="AS2195" i="98"/>
  <c r="AT2195" i="98"/>
  <c r="AS2210" i="98"/>
  <c r="AT2210" i="98"/>
  <c r="AS2225" i="98"/>
  <c r="AT2225" i="98"/>
  <c r="AS2240" i="98"/>
  <c r="AT2240" i="98"/>
  <c r="AS2255" i="98"/>
  <c r="AT2255" i="98"/>
  <c r="AS2270" i="98"/>
  <c r="AT2270" i="98"/>
  <c r="AS2285" i="98"/>
  <c r="AT2285" i="98"/>
  <c r="AR5" i="98"/>
  <c r="AR20" i="98"/>
  <c r="AR35" i="98"/>
  <c r="AR50" i="98"/>
  <c r="AR65" i="98"/>
  <c r="AR80" i="98"/>
  <c r="AR95" i="98"/>
  <c r="AR110" i="98"/>
  <c r="AR125" i="98"/>
  <c r="AR140" i="98"/>
  <c r="AR155" i="98"/>
  <c r="AR170" i="98"/>
  <c r="AR185" i="98"/>
  <c r="AR200" i="98"/>
  <c r="AR215" i="98"/>
  <c r="AR230" i="98"/>
  <c r="AR245" i="98"/>
  <c r="AR260" i="98"/>
  <c r="AR275" i="98"/>
  <c r="AR290" i="98"/>
  <c r="AR305" i="98"/>
  <c r="AR320" i="98"/>
  <c r="AR335" i="98"/>
  <c r="AR350" i="98"/>
  <c r="AR365" i="98"/>
  <c r="AR380" i="98"/>
  <c r="AR395" i="98"/>
  <c r="AR410" i="98"/>
  <c r="AR425" i="98"/>
  <c r="AR440" i="98"/>
  <c r="AR455" i="98"/>
  <c r="AR470" i="98"/>
  <c r="AR485" i="98"/>
  <c r="AR500" i="98"/>
  <c r="AR515" i="98"/>
  <c r="AR530" i="98"/>
  <c r="AR545" i="98"/>
  <c r="AR560" i="98"/>
  <c r="AR575" i="98"/>
  <c r="AR590" i="98"/>
  <c r="AR605" i="98"/>
  <c r="AR620" i="98"/>
  <c r="AR635" i="98"/>
  <c r="AR650" i="98"/>
  <c r="AR665" i="98"/>
  <c r="AR680" i="98"/>
  <c r="AR695" i="98"/>
  <c r="AR710" i="98"/>
  <c r="AR725" i="98"/>
  <c r="AR740" i="98"/>
  <c r="AR755" i="98"/>
  <c r="AR770" i="98"/>
  <c r="AR785" i="98"/>
  <c r="AR800" i="98"/>
  <c r="AR815" i="98"/>
  <c r="AR830" i="98"/>
  <c r="AR845" i="98"/>
  <c r="AR860" i="98"/>
  <c r="AR875" i="98"/>
  <c r="AR890" i="98"/>
  <c r="AR905" i="98"/>
  <c r="AR920" i="98"/>
  <c r="AR935" i="98"/>
  <c r="AR950" i="98"/>
  <c r="AR965" i="98"/>
  <c r="AR980" i="98"/>
  <c r="AR995" i="98"/>
  <c r="AR1010" i="98"/>
  <c r="AR1025" i="98"/>
  <c r="AR1040" i="98"/>
  <c r="AR1055" i="98"/>
  <c r="AR1070" i="98"/>
  <c r="AR1085" i="98"/>
  <c r="AR1100" i="98"/>
  <c r="AR1115" i="98"/>
  <c r="AR1130" i="98"/>
  <c r="AR1145" i="98"/>
  <c r="AR1160" i="98"/>
  <c r="AR1175" i="98"/>
  <c r="AR1190" i="98"/>
  <c r="AR1205" i="98"/>
  <c r="AR1220" i="98"/>
  <c r="AR1235" i="98"/>
  <c r="AR1250" i="98"/>
  <c r="AR1265" i="98"/>
  <c r="AR1280" i="98"/>
  <c r="AR1295" i="98"/>
  <c r="AR1310" i="98"/>
  <c r="AR1325" i="98"/>
  <c r="AR1340" i="98"/>
  <c r="AR1355" i="98"/>
  <c r="AR1370" i="98"/>
  <c r="AR1385" i="98"/>
  <c r="AR1400" i="98"/>
  <c r="AR1415" i="98"/>
  <c r="AR1430" i="98"/>
  <c r="AR1445" i="98"/>
  <c r="AR1460" i="98"/>
  <c r="AR1475" i="98"/>
  <c r="AR1490" i="98"/>
  <c r="AR1505" i="98"/>
  <c r="AR1520" i="98"/>
  <c r="AR1535" i="98"/>
  <c r="AR1550" i="98"/>
  <c r="AR1565" i="98"/>
  <c r="AR1580" i="98"/>
  <c r="AR1595" i="98"/>
  <c r="AR1610" i="98"/>
  <c r="AR1625" i="98"/>
  <c r="AR1640" i="98"/>
  <c r="AR1655" i="98"/>
  <c r="AR1670" i="98"/>
  <c r="AR1685" i="98"/>
  <c r="AR1700" i="98"/>
  <c r="AR1715" i="98"/>
  <c r="AR1730" i="98"/>
  <c r="AR1745" i="98"/>
  <c r="AR1760" i="98"/>
  <c r="AR1775" i="98"/>
  <c r="AR1790" i="98"/>
  <c r="AR1805" i="98"/>
  <c r="AR1820" i="98"/>
  <c r="AR1835" i="98"/>
  <c r="AR1850" i="98"/>
  <c r="AR1865" i="98"/>
  <c r="AR1880" i="98"/>
  <c r="AR1895" i="98"/>
  <c r="AR1910" i="98"/>
  <c r="AR1925" i="98"/>
  <c r="AR1940" i="98"/>
  <c r="AR1955" i="98"/>
  <c r="AR1970" i="98"/>
  <c r="AR1985" i="98"/>
  <c r="AR2000" i="98"/>
  <c r="AR2015" i="98"/>
  <c r="AR2030" i="98"/>
  <c r="AR2045" i="98"/>
  <c r="AR2060" i="98"/>
  <c r="AR2075" i="98"/>
  <c r="AR2090" i="98"/>
  <c r="AR2105" i="98"/>
  <c r="AR2120" i="98"/>
  <c r="AR2135" i="98"/>
  <c r="AR2150" i="98"/>
  <c r="AR2165" i="98"/>
  <c r="AR2180" i="98"/>
  <c r="AR2195" i="98"/>
  <c r="AR2210" i="98"/>
  <c r="AR2225" i="98"/>
  <c r="AR2240" i="98"/>
  <c r="AR2255" i="98"/>
  <c r="AR2270" i="98"/>
  <c r="AR2285" i="98"/>
  <c r="AS4" i="98"/>
  <c r="AT4" i="98"/>
  <c r="AS19" i="98"/>
  <c r="AT19" i="98"/>
  <c r="AS34" i="98"/>
  <c r="AT34" i="98"/>
  <c r="AS49" i="98"/>
  <c r="AT49" i="98"/>
  <c r="AS64" i="98"/>
  <c r="AT64" i="98"/>
  <c r="AS79" i="98"/>
  <c r="AT79" i="98"/>
  <c r="AS94" i="98"/>
  <c r="AT94" i="98"/>
  <c r="AS109" i="98"/>
  <c r="AT109" i="98"/>
  <c r="AS124" i="98"/>
  <c r="AT124" i="98"/>
  <c r="AS139" i="98"/>
  <c r="AT139" i="98"/>
  <c r="AS154" i="98"/>
  <c r="AT154" i="98"/>
  <c r="AS169" i="98"/>
  <c r="AT169" i="98"/>
  <c r="AS184" i="98"/>
  <c r="AT184" i="98"/>
  <c r="AS199" i="98"/>
  <c r="AT199" i="98"/>
  <c r="AS214" i="98"/>
  <c r="AT214" i="98"/>
  <c r="AS229" i="98"/>
  <c r="AT229" i="98"/>
  <c r="AS244" i="98"/>
  <c r="AT244" i="98"/>
  <c r="AS259" i="98"/>
  <c r="AT259" i="98"/>
  <c r="AS274" i="98"/>
  <c r="AT274" i="98"/>
  <c r="AS289" i="98"/>
  <c r="AT289" i="98"/>
  <c r="AS304" i="98"/>
  <c r="AT304" i="98"/>
  <c r="AS319" i="98"/>
  <c r="AT319" i="98"/>
  <c r="AS334" i="98"/>
  <c r="AT334" i="98"/>
  <c r="AS349" i="98"/>
  <c r="AT349" i="98"/>
  <c r="AS364" i="98"/>
  <c r="AT364" i="98"/>
  <c r="AS379" i="98"/>
  <c r="AT379" i="98"/>
  <c r="AS394" i="98"/>
  <c r="AT394" i="98"/>
  <c r="AS409" i="98"/>
  <c r="AT409" i="98"/>
  <c r="AS424" i="98"/>
  <c r="AT424" i="98"/>
  <c r="AS439" i="98"/>
  <c r="AT439" i="98"/>
  <c r="AS454" i="98"/>
  <c r="AT454" i="98"/>
  <c r="AS469" i="98"/>
  <c r="AT469" i="98"/>
  <c r="AS484" i="98"/>
  <c r="AT484" i="98"/>
  <c r="AS499" i="98"/>
  <c r="AT499" i="98"/>
  <c r="AS514" i="98"/>
  <c r="AT514" i="98"/>
  <c r="AS529" i="98"/>
  <c r="AT529" i="98"/>
  <c r="AS544" i="98"/>
  <c r="AT544" i="98"/>
  <c r="AS559" i="98"/>
  <c r="AT559" i="98"/>
  <c r="AS574" i="98"/>
  <c r="AT574" i="98"/>
  <c r="AS589" i="98"/>
  <c r="AT589" i="98"/>
  <c r="AS604" i="98"/>
  <c r="AT604" i="98"/>
  <c r="AS619" i="98"/>
  <c r="AT619" i="98"/>
  <c r="AS634" i="98"/>
  <c r="AT634" i="98"/>
  <c r="AS649" i="98"/>
  <c r="AT649" i="98"/>
  <c r="AS664" i="98"/>
  <c r="AT664" i="98"/>
  <c r="AS679" i="98"/>
  <c r="AT679" i="98"/>
  <c r="AS694" i="98"/>
  <c r="AT694" i="98"/>
  <c r="AS709" i="98"/>
  <c r="AT709" i="98"/>
  <c r="AS724" i="98"/>
  <c r="AT724" i="98"/>
  <c r="AS739" i="98"/>
  <c r="AT739" i="98"/>
  <c r="AS754" i="98"/>
  <c r="AT754" i="98"/>
  <c r="AS769" i="98"/>
  <c r="AT769" i="98"/>
  <c r="AS784" i="98"/>
  <c r="AT784" i="98"/>
  <c r="AS799" i="98"/>
  <c r="AT799" i="98"/>
  <c r="AS814" i="98"/>
  <c r="AT814" i="98"/>
  <c r="AS829" i="98"/>
  <c r="AT829" i="98"/>
  <c r="AS844" i="98"/>
  <c r="AT844" i="98"/>
  <c r="AS859" i="98"/>
  <c r="AT859" i="98"/>
  <c r="AS874" i="98"/>
  <c r="AT874" i="98"/>
  <c r="AS889" i="98"/>
  <c r="AT889" i="98"/>
  <c r="AS904" i="98"/>
  <c r="AT904" i="98"/>
  <c r="AS919" i="98"/>
  <c r="AT919" i="98"/>
  <c r="AS934" i="98"/>
  <c r="AT934" i="98"/>
  <c r="AS949" i="98"/>
  <c r="AT949" i="98"/>
  <c r="AS964" i="98"/>
  <c r="AT964" i="98"/>
  <c r="AS979" i="98"/>
  <c r="AT979" i="98"/>
  <c r="AS994" i="98"/>
  <c r="AT994" i="98"/>
  <c r="AS1009" i="98"/>
  <c r="AT1009" i="98"/>
  <c r="AS1024" i="98"/>
  <c r="AT1024" i="98"/>
  <c r="AS1039" i="98"/>
  <c r="AT1039" i="98"/>
  <c r="AS1054" i="98"/>
  <c r="AT1054" i="98"/>
  <c r="AS1069" i="98"/>
  <c r="AT1069" i="98"/>
  <c r="AS1084" i="98"/>
  <c r="AT1084" i="98"/>
  <c r="AS1099" i="98"/>
  <c r="AT1099" i="98"/>
  <c r="AS1114" i="98"/>
  <c r="AT1114" i="98"/>
  <c r="AS1129" i="98"/>
  <c r="AT1129" i="98"/>
  <c r="AS1144" i="98"/>
  <c r="AT1144" i="98"/>
  <c r="AS1159" i="98"/>
  <c r="AT1159" i="98"/>
  <c r="AS1174" i="98"/>
  <c r="AT1174" i="98"/>
  <c r="AS1189" i="98"/>
  <c r="AT1189" i="98"/>
  <c r="AS1204" i="98"/>
  <c r="AT1204" i="98"/>
  <c r="AS1219" i="98"/>
  <c r="AT1219" i="98"/>
  <c r="AS1234" i="98"/>
  <c r="AT1234" i="98"/>
  <c r="AS1249" i="98"/>
  <c r="AT1249" i="98"/>
  <c r="AS1264" i="98"/>
  <c r="AT1264" i="98"/>
  <c r="AS1279" i="98"/>
  <c r="AT1279" i="98"/>
  <c r="AS1294" i="98"/>
  <c r="AT1294" i="98"/>
  <c r="AS1309" i="98"/>
  <c r="AT1309" i="98"/>
  <c r="AS1324" i="98"/>
  <c r="AT1324" i="98"/>
  <c r="AS1339" i="98"/>
  <c r="AT1339" i="98"/>
  <c r="AS1354" i="98"/>
  <c r="AT1354" i="98"/>
  <c r="AS1369" i="98"/>
  <c r="AT1369" i="98"/>
  <c r="AS1384" i="98"/>
  <c r="AT1384" i="98"/>
  <c r="AS1399" i="98"/>
  <c r="AT1399" i="98"/>
  <c r="AS1414" i="98"/>
  <c r="AT1414" i="98"/>
  <c r="AS1429" i="98"/>
  <c r="AT1429" i="98"/>
  <c r="AS1444" i="98"/>
  <c r="AT1444" i="98"/>
  <c r="AS1459" i="98"/>
  <c r="AT1459" i="98"/>
  <c r="AS1474" i="98"/>
  <c r="AT1474" i="98"/>
  <c r="AS1489" i="98"/>
  <c r="AT1489" i="98"/>
  <c r="AS1504" i="98"/>
  <c r="AT1504" i="98"/>
  <c r="AS1519" i="98"/>
  <c r="AT1519" i="98"/>
  <c r="AS1534" i="98"/>
  <c r="AT1534" i="98"/>
  <c r="AS1549" i="98"/>
  <c r="AT1549" i="98"/>
  <c r="AS1564" i="98"/>
  <c r="AT1564" i="98"/>
  <c r="AS1579" i="98"/>
  <c r="AT1579" i="98"/>
  <c r="AS1594" i="98"/>
  <c r="AT1594" i="98"/>
  <c r="AS1609" i="98"/>
  <c r="AT1609" i="98"/>
  <c r="AS1624" i="98"/>
  <c r="AT1624" i="98"/>
  <c r="AS1639" i="98"/>
  <c r="AT1639" i="98"/>
  <c r="AS1654" i="98"/>
  <c r="AT1654" i="98"/>
  <c r="AS1669" i="98"/>
  <c r="AT1669" i="98"/>
  <c r="AS1684" i="98"/>
  <c r="AT1684" i="98"/>
  <c r="AS1699" i="98"/>
  <c r="AT1699" i="98"/>
  <c r="AS1714" i="98"/>
  <c r="AT1714" i="98"/>
  <c r="AS1729" i="98"/>
  <c r="AT1729" i="98"/>
  <c r="AS1744" i="98"/>
  <c r="AT1744" i="98"/>
  <c r="AS1759" i="98"/>
  <c r="AT1759" i="98"/>
  <c r="AS1774" i="98"/>
  <c r="AT1774" i="98"/>
  <c r="AS1789" i="98"/>
  <c r="AT1789" i="98"/>
  <c r="AS1804" i="98"/>
  <c r="AT1804" i="98"/>
  <c r="AS1819" i="98"/>
  <c r="AT1819" i="98"/>
  <c r="AS1834" i="98"/>
  <c r="AT1834" i="98"/>
  <c r="AS1849" i="98"/>
  <c r="AT1849" i="98"/>
  <c r="AS1864" i="98"/>
  <c r="AT1864" i="98"/>
  <c r="AS1879" i="98"/>
  <c r="AT1879" i="98"/>
  <c r="AS1894" i="98"/>
  <c r="AT1894" i="98"/>
  <c r="AS1909" i="98"/>
  <c r="AT1909" i="98"/>
  <c r="AS1924" i="98"/>
  <c r="AT1924" i="98"/>
  <c r="AS1939" i="98"/>
  <c r="AT1939" i="98"/>
  <c r="AS1954" i="98"/>
  <c r="AT1954" i="98"/>
  <c r="AS1969" i="98"/>
  <c r="AT1969" i="98"/>
  <c r="AS1984" i="98"/>
  <c r="AT1984" i="98"/>
  <c r="AS1999" i="98"/>
  <c r="AT1999" i="98"/>
  <c r="AS2014" i="98"/>
  <c r="AT2014" i="98"/>
  <c r="AS2029" i="98"/>
  <c r="AT2029" i="98"/>
  <c r="AS2044" i="98"/>
  <c r="AT2044" i="98"/>
  <c r="AS2059" i="98"/>
  <c r="AT2059" i="98"/>
  <c r="AS2074" i="98"/>
  <c r="AT2074" i="98"/>
  <c r="AS2089" i="98"/>
  <c r="AT2089" i="98"/>
  <c r="AS2104" i="98"/>
  <c r="AT2104" i="98"/>
  <c r="AS2119" i="98"/>
  <c r="AT2119" i="98"/>
  <c r="AS2134" i="98"/>
  <c r="AT2134" i="98"/>
  <c r="AS2149" i="98"/>
  <c r="AT2149" i="98"/>
  <c r="AS2164" i="98"/>
  <c r="AT2164" i="98"/>
  <c r="AS2179" i="98"/>
  <c r="AT2179" i="98"/>
  <c r="AS2194" i="98"/>
  <c r="AT2194" i="98"/>
  <c r="AS2209" i="98"/>
  <c r="AT2209" i="98"/>
  <c r="AS2224" i="98"/>
  <c r="AT2224" i="98"/>
  <c r="AS2239" i="98"/>
  <c r="AT2239" i="98"/>
  <c r="AS2254" i="98"/>
  <c r="AT2254" i="98"/>
  <c r="AS2269" i="98"/>
  <c r="AT2269" i="98"/>
  <c r="AS2284" i="98"/>
  <c r="AT2284" i="98"/>
  <c r="AR4" i="98"/>
  <c r="AR19" i="98"/>
  <c r="AR34" i="98"/>
  <c r="AR49" i="98"/>
  <c r="AR64" i="98"/>
  <c r="AR79" i="98"/>
  <c r="AR94" i="98"/>
  <c r="AR109" i="98"/>
  <c r="AR124" i="98"/>
  <c r="AR139" i="98"/>
  <c r="AR154" i="98"/>
  <c r="AR169" i="98"/>
  <c r="AR184" i="98"/>
  <c r="AR199" i="98"/>
  <c r="AR214" i="98"/>
  <c r="AR229" i="98"/>
  <c r="AR244" i="98"/>
  <c r="AR259" i="98"/>
  <c r="AR274" i="98"/>
  <c r="AR289" i="98"/>
  <c r="AR304" i="98"/>
  <c r="AR319" i="98"/>
  <c r="AR334" i="98"/>
  <c r="AR349" i="98"/>
  <c r="AR364" i="98"/>
  <c r="AR379" i="98"/>
  <c r="AR394" i="98"/>
  <c r="AR409" i="98"/>
  <c r="AR424" i="98"/>
  <c r="AR439" i="98"/>
  <c r="AR454" i="98"/>
  <c r="AR469" i="98"/>
  <c r="AR484" i="98"/>
  <c r="AR499" i="98"/>
  <c r="AR514" i="98"/>
  <c r="AR529" i="98"/>
  <c r="AR544" i="98"/>
  <c r="AR559" i="98"/>
  <c r="AR574" i="98"/>
  <c r="AR589" i="98"/>
  <c r="AR604" i="98"/>
  <c r="AR619" i="98"/>
  <c r="AR634" i="98"/>
  <c r="AR649" i="98"/>
  <c r="AR664" i="98"/>
  <c r="AR679" i="98"/>
  <c r="AR694" i="98"/>
  <c r="AR709" i="98"/>
  <c r="AR724" i="98"/>
  <c r="AR739" i="98"/>
  <c r="AR754" i="98"/>
  <c r="AR769" i="98"/>
  <c r="AR784" i="98"/>
  <c r="AR799" i="98"/>
  <c r="AR814" i="98"/>
  <c r="AR829" i="98"/>
  <c r="AR844" i="98"/>
  <c r="AR859" i="98"/>
  <c r="AR874" i="98"/>
  <c r="AR889" i="98"/>
  <c r="AR904" i="98"/>
  <c r="AR919" i="98"/>
  <c r="AR934" i="98"/>
  <c r="AR949" i="98"/>
  <c r="AR964" i="98"/>
  <c r="AR979" i="98"/>
  <c r="AR994" i="98"/>
  <c r="AR1009" i="98"/>
  <c r="AR1024" i="98"/>
  <c r="AR1039" i="98"/>
  <c r="AR1054" i="98"/>
  <c r="AR1069" i="98"/>
  <c r="AR1084" i="98"/>
  <c r="AR1099" i="98"/>
  <c r="AR1114" i="98"/>
  <c r="AR1129" i="98"/>
  <c r="AR1144" i="98"/>
  <c r="AR1159" i="98"/>
  <c r="AR1174" i="98"/>
  <c r="AR1189" i="98"/>
  <c r="AR1204" i="98"/>
  <c r="AR1219" i="98"/>
  <c r="AR1234" i="98"/>
  <c r="AR1249" i="98"/>
  <c r="AR1264" i="98"/>
  <c r="AR1279" i="98"/>
  <c r="AR1294" i="98"/>
  <c r="AR1309" i="98"/>
  <c r="AR1324" i="98"/>
  <c r="AR1339" i="98"/>
  <c r="AR1354" i="98"/>
  <c r="AR1369" i="98"/>
  <c r="AR1384" i="98"/>
  <c r="AR1399" i="98"/>
  <c r="AR1414" i="98"/>
  <c r="AR1429" i="98"/>
  <c r="AR1444" i="98"/>
  <c r="AR1459" i="98"/>
  <c r="AR1474" i="98"/>
  <c r="AR1489" i="98"/>
  <c r="AR1504" i="98"/>
  <c r="AR1519" i="98"/>
  <c r="AR1534" i="98"/>
  <c r="AR1549" i="98"/>
  <c r="AR1564" i="98"/>
  <c r="AR1579" i="98"/>
  <c r="AR1594" i="98"/>
  <c r="AR1609" i="98"/>
  <c r="AR1624" i="98"/>
  <c r="AR1639" i="98"/>
  <c r="AR1654" i="98"/>
  <c r="AR1669" i="98"/>
  <c r="AR1684" i="98"/>
  <c r="AR1699" i="98"/>
  <c r="AR1714" i="98"/>
  <c r="AR1729" i="98"/>
  <c r="AR1744" i="98"/>
  <c r="AR1759" i="98"/>
  <c r="AR1774" i="98"/>
  <c r="AR1789" i="98"/>
  <c r="AR1804" i="98"/>
  <c r="AR1819" i="98"/>
  <c r="AR1834" i="98"/>
  <c r="AR1849" i="98"/>
  <c r="AR1864" i="98"/>
  <c r="AR1879" i="98"/>
  <c r="AR1894" i="98"/>
  <c r="AR1909" i="98"/>
  <c r="AR1924" i="98"/>
  <c r="AR1939" i="98"/>
  <c r="AR1954" i="98"/>
  <c r="AR1969" i="98"/>
  <c r="AR1984" i="98"/>
  <c r="AR1999" i="98"/>
  <c r="AR2014" i="98"/>
  <c r="AR2029" i="98"/>
  <c r="AR2044" i="98"/>
  <c r="AR2059" i="98"/>
  <c r="AR2074" i="98"/>
  <c r="AR2089" i="98"/>
  <c r="AR2104" i="98"/>
  <c r="AR2119" i="98"/>
  <c r="AR2134" i="98"/>
  <c r="AR2149" i="98"/>
  <c r="AR2164" i="98"/>
  <c r="AR2179" i="98"/>
  <c r="AR2194" i="98"/>
  <c r="AR2209" i="98"/>
  <c r="AR2224" i="98"/>
  <c r="AR2239" i="98"/>
  <c r="AR2254" i="98"/>
  <c r="AR2269" i="98"/>
  <c r="AR2284" i="98"/>
  <c r="F156" i="98"/>
  <c r="E156" i="98"/>
  <c r="D156" i="98"/>
  <c r="J1" i="98"/>
  <c r="N1" i="98"/>
  <c r="N2" i="98"/>
  <c r="N3" i="98"/>
  <c r="N4" i="98"/>
  <c r="N5" i="98"/>
  <c r="N6" i="98"/>
  <c r="N7" i="98"/>
  <c r="N8" i="98"/>
  <c r="N9" i="98"/>
  <c r="N10" i="98"/>
  <c r="N11" i="98"/>
  <c r="N12" i="98"/>
  <c r="N13" i="98"/>
  <c r="N14" i="98"/>
  <c r="N15" i="98"/>
  <c r="N16" i="98"/>
  <c r="N17" i="98"/>
  <c r="N18" i="98"/>
  <c r="N19" i="98"/>
  <c r="N20" i="98"/>
  <c r="N21" i="98"/>
  <c r="N22" i="98"/>
  <c r="N23" i="98"/>
  <c r="N24" i="98"/>
  <c r="N25" i="98"/>
  <c r="N26" i="98"/>
  <c r="N27" i="98"/>
  <c r="N28" i="98"/>
  <c r="N29" i="98"/>
  <c r="N30" i="98"/>
  <c r="N31" i="98"/>
  <c r="N32" i="98"/>
  <c r="N33" i="98"/>
  <c r="N34" i="98"/>
  <c r="N35" i="98"/>
  <c r="N36" i="98"/>
  <c r="N37" i="98"/>
  <c r="N38" i="98"/>
  <c r="N39" i="98"/>
  <c r="N40" i="98"/>
  <c r="N41" i="98"/>
  <c r="N42" i="98"/>
  <c r="N43" i="98"/>
  <c r="N44" i="98"/>
  <c r="N45" i="98"/>
  <c r="N46" i="98"/>
  <c r="N47" i="98"/>
  <c r="N48" i="98"/>
  <c r="N49" i="98"/>
  <c r="N50" i="98"/>
  <c r="N51" i="98"/>
  <c r="N52" i="98"/>
  <c r="N53" i="98"/>
  <c r="N54" i="98"/>
  <c r="N55" i="98"/>
  <c r="N56" i="98"/>
  <c r="N57" i="98"/>
  <c r="N58" i="98"/>
  <c r="N59" i="98"/>
  <c r="N60" i="98"/>
  <c r="N61" i="98"/>
  <c r="N62" i="98"/>
  <c r="N63" i="98"/>
  <c r="N64" i="98"/>
  <c r="N65" i="98"/>
  <c r="N66" i="98"/>
  <c r="N67" i="98"/>
  <c r="N68" i="98"/>
  <c r="N69" i="98"/>
  <c r="N70" i="98"/>
  <c r="N71" i="98"/>
  <c r="N72" i="98"/>
  <c r="N73" i="98"/>
  <c r="N74" i="98"/>
  <c r="N75" i="98"/>
  <c r="N76" i="98"/>
  <c r="N77" i="98"/>
  <c r="N78" i="98"/>
  <c r="N79" i="98"/>
  <c r="N80" i="98"/>
  <c r="N81" i="98"/>
  <c r="N82" i="98"/>
  <c r="N83" i="98"/>
  <c r="N84" i="98"/>
  <c r="N85" i="98"/>
  <c r="N86" i="98"/>
  <c r="N87" i="98"/>
  <c r="N88" i="98"/>
  <c r="N89" i="98"/>
  <c r="N90" i="98"/>
  <c r="N91" i="98"/>
  <c r="N92" i="98"/>
  <c r="N93" i="98"/>
  <c r="N94" i="98"/>
  <c r="N95" i="98"/>
  <c r="N96" i="98"/>
  <c r="N97" i="98"/>
  <c r="N98" i="98"/>
  <c r="N99" i="98"/>
  <c r="N100" i="98"/>
  <c r="N101" i="98"/>
  <c r="N102" i="98"/>
  <c r="N103" i="98"/>
  <c r="N104" i="98"/>
  <c r="N105" i="98"/>
  <c r="N106" i="98"/>
  <c r="N107" i="98"/>
  <c r="N108" i="98"/>
  <c r="N109" i="98"/>
  <c r="N110" i="98"/>
  <c r="N111" i="98"/>
  <c r="N112" i="98"/>
  <c r="N113" i="98"/>
  <c r="N114" i="98"/>
  <c r="N115" i="98"/>
  <c r="N116" i="98"/>
  <c r="N117" i="98"/>
  <c r="N118" i="98"/>
  <c r="N119" i="98"/>
  <c r="N120" i="98"/>
  <c r="N121" i="98"/>
  <c r="N122" i="98"/>
  <c r="N123" i="98"/>
  <c r="N124" i="98"/>
  <c r="N125" i="98"/>
  <c r="N126" i="98"/>
  <c r="N127" i="98"/>
  <c r="N128" i="98"/>
  <c r="N129" i="98"/>
  <c r="N130" i="98"/>
  <c r="N131" i="98"/>
  <c r="N132" i="98"/>
  <c r="N133" i="98"/>
  <c r="N134" i="98"/>
  <c r="N135" i="98"/>
  <c r="N136" i="98"/>
  <c r="N137" i="98"/>
  <c r="N138" i="98"/>
  <c r="N139" i="98"/>
  <c r="N140" i="98"/>
  <c r="N141" i="98"/>
  <c r="N142" i="98"/>
  <c r="N143" i="98"/>
  <c r="N144" i="98"/>
  <c r="N145" i="98"/>
  <c r="N146" i="98"/>
  <c r="N147" i="98"/>
  <c r="N148" i="98"/>
  <c r="N149" i="98"/>
  <c r="N150" i="98"/>
  <c r="N151" i="98"/>
  <c r="N152" i="98"/>
  <c r="N153" i="98"/>
  <c r="L1" i="98"/>
  <c r="L2" i="98"/>
  <c r="L3" i="98"/>
  <c r="L4" i="98"/>
  <c r="L5" i="98"/>
  <c r="L6" i="98"/>
  <c r="L7" i="98"/>
  <c r="L8" i="98"/>
  <c r="L9" i="98"/>
  <c r="L10" i="98"/>
  <c r="L11" i="98"/>
  <c r="L12" i="98"/>
  <c r="L13" i="98"/>
  <c r="L14" i="98"/>
  <c r="L15" i="98"/>
  <c r="L16" i="98"/>
  <c r="L17" i="98"/>
  <c r="L18" i="98"/>
  <c r="L19" i="98"/>
  <c r="L20" i="98"/>
  <c r="L21" i="98"/>
  <c r="L22" i="98"/>
  <c r="L23" i="98"/>
  <c r="L24" i="98"/>
  <c r="L25" i="98"/>
  <c r="L26" i="98"/>
  <c r="L27" i="98"/>
  <c r="L28" i="98"/>
  <c r="L29" i="98"/>
  <c r="L30" i="98"/>
  <c r="L31" i="98"/>
  <c r="L32" i="98"/>
  <c r="L33" i="98"/>
  <c r="L34" i="98"/>
  <c r="L35" i="98"/>
  <c r="L36" i="98"/>
  <c r="L37" i="98"/>
  <c r="L38" i="98"/>
  <c r="L39" i="98"/>
  <c r="L40" i="98"/>
  <c r="L41" i="98"/>
  <c r="L42" i="98"/>
  <c r="L43" i="98"/>
  <c r="L44" i="98"/>
  <c r="L45" i="98"/>
  <c r="L46" i="98"/>
  <c r="L47" i="98"/>
  <c r="L48" i="98"/>
  <c r="L49" i="98"/>
  <c r="L50" i="98"/>
  <c r="L51" i="98"/>
  <c r="L52" i="98"/>
  <c r="L53" i="98"/>
  <c r="L54" i="98"/>
  <c r="L55" i="98"/>
  <c r="L56" i="98"/>
  <c r="L57" i="98"/>
  <c r="L58" i="98"/>
  <c r="L59" i="98"/>
  <c r="L60" i="98"/>
  <c r="L61" i="98"/>
  <c r="L62" i="98"/>
  <c r="L63" i="98"/>
  <c r="L64" i="98"/>
  <c r="L65" i="98"/>
  <c r="L66" i="98"/>
  <c r="L67" i="98"/>
  <c r="L68" i="98"/>
  <c r="L69" i="98"/>
  <c r="L70" i="98"/>
  <c r="L71" i="98"/>
  <c r="L72" i="98"/>
  <c r="L73" i="98"/>
  <c r="L74" i="98"/>
  <c r="L75" i="98"/>
  <c r="L76" i="98"/>
  <c r="L77" i="98"/>
  <c r="L78" i="98"/>
  <c r="L79" i="98"/>
  <c r="L80" i="98"/>
  <c r="L81" i="98"/>
  <c r="L82" i="98"/>
  <c r="L83" i="98"/>
  <c r="L84" i="98"/>
  <c r="L85" i="98"/>
  <c r="L86" i="98"/>
  <c r="L87" i="98"/>
  <c r="L88" i="98"/>
  <c r="L89" i="98"/>
  <c r="L90" i="98"/>
  <c r="L91" i="98"/>
  <c r="L92" i="98"/>
  <c r="L93" i="98"/>
  <c r="L94" i="98"/>
  <c r="L95" i="98"/>
  <c r="L96" i="98"/>
  <c r="L97" i="98"/>
  <c r="L98" i="98"/>
  <c r="L99" i="98"/>
  <c r="L100" i="98"/>
  <c r="L101" i="98"/>
  <c r="L102" i="98"/>
  <c r="L103" i="98"/>
  <c r="L104" i="98"/>
  <c r="L105" i="98"/>
  <c r="L106" i="98"/>
  <c r="L107" i="98"/>
  <c r="L108" i="98"/>
  <c r="L109" i="98"/>
  <c r="L110" i="98"/>
  <c r="L111" i="98"/>
  <c r="L112" i="98"/>
  <c r="L113" i="98"/>
  <c r="L114" i="98"/>
  <c r="L115" i="98"/>
  <c r="L116" i="98"/>
  <c r="L117" i="98"/>
  <c r="L118" i="98"/>
  <c r="L119" i="98"/>
  <c r="L120" i="98"/>
  <c r="L121" i="98"/>
  <c r="L122" i="98"/>
  <c r="L123" i="98"/>
  <c r="L124" i="98"/>
  <c r="L125" i="98"/>
  <c r="L126" i="98"/>
  <c r="L127" i="98"/>
  <c r="L128" i="98"/>
  <c r="L129" i="98"/>
  <c r="L130" i="98"/>
  <c r="L131" i="98"/>
  <c r="L132" i="98"/>
  <c r="L133" i="98"/>
  <c r="L134" i="98"/>
  <c r="L135" i="98"/>
  <c r="L136" i="98"/>
  <c r="L137" i="98"/>
  <c r="L138" i="98"/>
  <c r="L139" i="98"/>
  <c r="L140" i="98"/>
  <c r="L141" i="98"/>
  <c r="L142" i="98"/>
  <c r="L143" i="98"/>
  <c r="L144" i="98"/>
  <c r="L145" i="98"/>
  <c r="L146" i="98"/>
  <c r="L147" i="98"/>
  <c r="L148" i="98"/>
  <c r="L149" i="98"/>
  <c r="L150" i="98"/>
  <c r="L151" i="98"/>
  <c r="L152" i="98"/>
  <c r="L153" i="98"/>
  <c r="J2" i="98"/>
  <c r="J3" i="98"/>
  <c r="J4" i="98"/>
  <c r="J5" i="98"/>
  <c r="J6" i="98"/>
  <c r="J7" i="98"/>
  <c r="J8" i="98"/>
  <c r="J9" i="98"/>
  <c r="J10" i="98"/>
  <c r="J11" i="98"/>
  <c r="J12" i="98"/>
  <c r="J13" i="98"/>
  <c r="J14" i="98"/>
  <c r="J15" i="98"/>
  <c r="J16" i="98"/>
  <c r="J17" i="98"/>
  <c r="J18" i="98"/>
  <c r="J19" i="98"/>
  <c r="J20" i="98"/>
  <c r="J21" i="98"/>
  <c r="J22" i="98"/>
  <c r="J23" i="98"/>
  <c r="J24" i="98"/>
  <c r="J25" i="98"/>
  <c r="J26" i="98"/>
  <c r="J27" i="98"/>
  <c r="J28" i="98"/>
  <c r="J29" i="98"/>
  <c r="J30" i="98"/>
  <c r="J31" i="98"/>
  <c r="J32" i="98"/>
  <c r="J33" i="98"/>
  <c r="J34" i="98"/>
  <c r="J35" i="98"/>
  <c r="J36" i="98"/>
  <c r="J37" i="98"/>
  <c r="J38" i="98"/>
  <c r="J39" i="98"/>
  <c r="J40" i="98"/>
  <c r="J41" i="98"/>
  <c r="J42" i="98"/>
  <c r="J43" i="98"/>
  <c r="J44" i="98"/>
  <c r="J45" i="98"/>
  <c r="J46" i="98"/>
  <c r="J47" i="98"/>
  <c r="J48" i="98"/>
  <c r="J49" i="98"/>
  <c r="J50" i="98"/>
  <c r="J51" i="98"/>
  <c r="J52" i="98"/>
  <c r="J53" i="98"/>
  <c r="J54" i="98"/>
  <c r="J55" i="98"/>
  <c r="J56" i="98"/>
  <c r="J57" i="98"/>
  <c r="J58" i="98"/>
  <c r="J59" i="98"/>
  <c r="J60" i="98"/>
  <c r="J61" i="98"/>
  <c r="J62" i="98"/>
  <c r="J63" i="98"/>
  <c r="J64" i="98"/>
  <c r="J65" i="98"/>
  <c r="J66" i="98"/>
  <c r="J67" i="98"/>
  <c r="J68" i="98"/>
  <c r="J69" i="98"/>
  <c r="J70" i="98"/>
  <c r="J71" i="98"/>
  <c r="J72" i="98"/>
  <c r="J73" i="98"/>
  <c r="J74" i="98"/>
  <c r="J75" i="98"/>
  <c r="J76" i="98"/>
  <c r="J77" i="98"/>
  <c r="J78" i="98"/>
  <c r="J79" i="98"/>
  <c r="J80" i="98"/>
  <c r="J81" i="98"/>
  <c r="J82" i="98"/>
  <c r="J83" i="98"/>
  <c r="J84" i="98"/>
  <c r="J85" i="98"/>
  <c r="J86" i="98"/>
  <c r="J87" i="98"/>
  <c r="J88" i="98"/>
  <c r="J89" i="98"/>
  <c r="J90" i="98"/>
  <c r="J91" i="98"/>
  <c r="J92" i="98"/>
  <c r="J93" i="98"/>
  <c r="J94" i="98"/>
  <c r="J95" i="98"/>
  <c r="J96" i="98"/>
  <c r="J97" i="98"/>
  <c r="J98" i="98"/>
  <c r="J99" i="98"/>
  <c r="J100" i="98"/>
  <c r="J101" i="98"/>
  <c r="J102" i="98"/>
  <c r="J103" i="98"/>
  <c r="J104" i="98"/>
  <c r="J105" i="98"/>
  <c r="J106" i="98"/>
  <c r="J107" i="98"/>
  <c r="J108" i="98"/>
  <c r="J109" i="98"/>
  <c r="J110" i="98"/>
  <c r="J111" i="98"/>
  <c r="J112" i="98"/>
  <c r="J113" i="98"/>
  <c r="J114" i="98"/>
  <c r="J115" i="98"/>
  <c r="J116" i="98"/>
  <c r="J117" i="98"/>
  <c r="J118" i="98"/>
  <c r="J119" i="98"/>
  <c r="J120" i="98"/>
  <c r="J121" i="98"/>
  <c r="J122" i="98"/>
  <c r="J123" i="98"/>
  <c r="J124" i="98"/>
  <c r="J125" i="98"/>
  <c r="J126" i="98"/>
  <c r="J127" i="98"/>
  <c r="J128" i="98"/>
  <c r="J129" i="98"/>
  <c r="J130" i="98"/>
  <c r="J131" i="98"/>
  <c r="J132" i="98"/>
  <c r="J133" i="98"/>
  <c r="J134" i="98"/>
  <c r="J135" i="98"/>
  <c r="J136" i="98"/>
  <c r="J137" i="98"/>
  <c r="J138" i="98"/>
  <c r="J139" i="98"/>
  <c r="J140" i="98"/>
  <c r="J141" i="98"/>
  <c r="J142" i="98"/>
  <c r="J143" i="98"/>
  <c r="J144" i="98"/>
  <c r="J145" i="98"/>
  <c r="J146" i="98"/>
  <c r="J147" i="98"/>
  <c r="J148" i="98"/>
  <c r="J149" i="98"/>
  <c r="J150" i="98"/>
  <c r="J151" i="98"/>
  <c r="J152" i="98"/>
  <c r="J153" i="98"/>
  <c r="H1" i="98"/>
  <c r="H2" i="98"/>
  <c r="H3" i="98"/>
  <c r="H4" i="98"/>
  <c r="H5" i="98"/>
  <c r="H6" i="98"/>
  <c r="H7" i="98"/>
  <c r="H8" i="98"/>
  <c r="H9" i="98"/>
  <c r="H10" i="98"/>
  <c r="H11" i="98"/>
  <c r="H12" i="98"/>
  <c r="H13" i="98"/>
  <c r="H14" i="98"/>
  <c r="H15" i="98"/>
  <c r="H16" i="98"/>
  <c r="H17" i="98"/>
  <c r="H18" i="98"/>
  <c r="H19" i="98"/>
  <c r="H20" i="98"/>
  <c r="H21" i="98"/>
  <c r="H22" i="98"/>
  <c r="H23" i="98"/>
  <c r="H24" i="98"/>
  <c r="H25" i="98"/>
  <c r="H26" i="98"/>
  <c r="H27" i="98"/>
  <c r="H28" i="98"/>
  <c r="H29" i="98"/>
  <c r="H30" i="98"/>
  <c r="H31" i="98"/>
  <c r="H32" i="98"/>
  <c r="H33" i="98"/>
  <c r="H34" i="98"/>
  <c r="H35" i="98"/>
  <c r="H36" i="98"/>
  <c r="H37" i="98"/>
  <c r="H38" i="98"/>
  <c r="H39" i="98"/>
  <c r="H40" i="98"/>
  <c r="H41" i="98"/>
  <c r="H42" i="98"/>
  <c r="H43" i="98"/>
  <c r="H44" i="98"/>
  <c r="H45" i="98"/>
  <c r="H46" i="98"/>
  <c r="H47" i="98"/>
  <c r="H48" i="98"/>
  <c r="H49" i="98"/>
  <c r="H50" i="98"/>
  <c r="H51" i="98"/>
  <c r="H52" i="98"/>
  <c r="H53" i="98"/>
  <c r="H54" i="98"/>
  <c r="H55" i="98"/>
  <c r="H56" i="98"/>
  <c r="H57" i="98"/>
  <c r="H58" i="98"/>
  <c r="H59" i="98"/>
  <c r="H60" i="98"/>
  <c r="H61" i="98"/>
  <c r="H62" i="98"/>
  <c r="H63" i="98"/>
  <c r="H64" i="98"/>
  <c r="H65" i="98"/>
  <c r="H66" i="98"/>
  <c r="H67" i="98"/>
  <c r="H68" i="98"/>
  <c r="H69" i="98"/>
  <c r="H70" i="98"/>
  <c r="H71" i="98"/>
  <c r="H72" i="98"/>
  <c r="H73" i="98"/>
  <c r="H74" i="98"/>
  <c r="H75" i="98"/>
  <c r="H76" i="98"/>
  <c r="H77" i="98"/>
  <c r="H78" i="98"/>
  <c r="H79" i="98"/>
  <c r="H80" i="98"/>
  <c r="H81" i="98"/>
  <c r="H82" i="98"/>
  <c r="H83" i="98"/>
  <c r="H84" i="98"/>
  <c r="H85" i="98"/>
  <c r="H86" i="98"/>
  <c r="H87" i="98"/>
  <c r="H88" i="98"/>
  <c r="H89" i="98"/>
  <c r="H90" i="98"/>
  <c r="H91" i="98"/>
  <c r="H92" i="98"/>
  <c r="H93" i="98"/>
  <c r="H94" i="98"/>
  <c r="H95" i="98"/>
  <c r="H96" i="98"/>
  <c r="H97" i="98"/>
  <c r="H98" i="98"/>
  <c r="H99" i="98"/>
  <c r="H100" i="98"/>
  <c r="H101" i="98"/>
  <c r="H102" i="98"/>
  <c r="H103" i="98"/>
  <c r="H104" i="98"/>
  <c r="H105" i="98"/>
  <c r="H106" i="98"/>
  <c r="H107" i="98"/>
  <c r="H108" i="98"/>
  <c r="H109" i="98"/>
  <c r="H110" i="98"/>
  <c r="H111" i="98"/>
  <c r="H112" i="98"/>
  <c r="H113" i="98"/>
  <c r="H114" i="98"/>
  <c r="H115" i="98"/>
  <c r="H116" i="98"/>
  <c r="H117" i="98"/>
  <c r="H118" i="98"/>
  <c r="H119" i="98"/>
  <c r="H120" i="98"/>
  <c r="H121" i="98"/>
  <c r="H122" i="98"/>
  <c r="H123" i="98"/>
  <c r="H124" i="98"/>
  <c r="H125" i="98"/>
  <c r="H126" i="98"/>
  <c r="H127" i="98"/>
  <c r="H128" i="98"/>
  <c r="H129" i="98"/>
  <c r="H130" i="98"/>
  <c r="H131" i="98"/>
  <c r="H132" i="98"/>
  <c r="H133" i="98"/>
  <c r="H134" i="98"/>
  <c r="H135" i="98"/>
  <c r="H136" i="98"/>
  <c r="H137" i="98"/>
  <c r="H138" i="98"/>
  <c r="H139" i="98"/>
  <c r="H140" i="98"/>
  <c r="H141" i="98"/>
  <c r="H142" i="98"/>
  <c r="H143" i="98"/>
  <c r="H144" i="98"/>
  <c r="H145" i="98"/>
  <c r="H146" i="98"/>
  <c r="H147" i="98"/>
  <c r="H148" i="98"/>
  <c r="H149" i="98"/>
  <c r="H150" i="98"/>
  <c r="H151" i="98"/>
  <c r="H152" i="98"/>
  <c r="H153" i="98"/>
  <c r="F1" i="98"/>
  <c r="F2" i="98"/>
  <c r="F3" i="98"/>
  <c r="F4" i="98"/>
  <c r="F5" i="98"/>
  <c r="F6" i="98"/>
  <c r="F7" i="98"/>
  <c r="F8" i="98"/>
  <c r="F9" i="98"/>
  <c r="F10" i="98"/>
  <c r="F11" i="98"/>
  <c r="F12" i="98"/>
  <c r="F13" i="98"/>
  <c r="F14" i="98"/>
  <c r="F15" i="98"/>
  <c r="F16" i="98"/>
  <c r="F17" i="98"/>
  <c r="F18" i="98"/>
  <c r="F19" i="98"/>
  <c r="F20" i="98"/>
  <c r="F21" i="98"/>
  <c r="F22" i="98"/>
  <c r="F23" i="98"/>
  <c r="F24" i="98"/>
  <c r="F25" i="98"/>
  <c r="F26" i="98"/>
  <c r="F27" i="98"/>
  <c r="F28" i="98"/>
  <c r="F29" i="98"/>
  <c r="F30" i="98"/>
  <c r="F31" i="98"/>
  <c r="F32" i="98"/>
  <c r="F33" i="98"/>
  <c r="F34" i="98"/>
  <c r="F35" i="98"/>
  <c r="F36" i="98"/>
  <c r="F37" i="98"/>
  <c r="F38" i="98"/>
  <c r="F39" i="98"/>
  <c r="F40" i="98"/>
  <c r="F41" i="98"/>
  <c r="F42" i="98"/>
  <c r="F43" i="98"/>
  <c r="F44" i="98"/>
  <c r="F45" i="98"/>
  <c r="F46" i="98"/>
  <c r="F47" i="98"/>
  <c r="F48" i="98"/>
  <c r="F49" i="98"/>
  <c r="F50" i="98"/>
  <c r="F51" i="98"/>
  <c r="F52" i="98"/>
  <c r="F53" i="98"/>
  <c r="F54" i="98"/>
  <c r="F55" i="98"/>
  <c r="F56" i="98"/>
  <c r="F57" i="98"/>
  <c r="F58" i="98"/>
  <c r="F59" i="98"/>
  <c r="F60" i="98"/>
  <c r="F61" i="98"/>
  <c r="F62" i="98"/>
  <c r="F63" i="98"/>
  <c r="F64" i="98"/>
  <c r="F65" i="98"/>
  <c r="F66" i="98"/>
  <c r="F67" i="98"/>
  <c r="F68" i="98"/>
  <c r="F69" i="98"/>
  <c r="F70" i="98"/>
  <c r="F71" i="98"/>
  <c r="F72" i="98"/>
  <c r="F73" i="98"/>
  <c r="F74" i="98"/>
  <c r="F75" i="98"/>
  <c r="F76" i="98"/>
  <c r="F77" i="98"/>
  <c r="F78" i="98"/>
  <c r="F79" i="98"/>
  <c r="F80" i="98"/>
  <c r="F81" i="98"/>
  <c r="F82" i="98"/>
  <c r="F83" i="98"/>
  <c r="F84" i="98"/>
  <c r="F85" i="98"/>
  <c r="F86" i="98"/>
  <c r="F87" i="98"/>
  <c r="F88" i="98"/>
  <c r="F89" i="98"/>
  <c r="F90" i="98"/>
  <c r="F91" i="98"/>
  <c r="F92" i="98"/>
  <c r="F93" i="98"/>
  <c r="F94" i="98"/>
  <c r="F95" i="98"/>
  <c r="F96" i="98"/>
  <c r="F97" i="98"/>
  <c r="F98" i="98"/>
  <c r="F99" i="98"/>
  <c r="F100" i="98"/>
  <c r="F101" i="98"/>
  <c r="F102" i="98"/>
  <c r="F103" i="98"/>
  <c r="F104" i="98"/>
  <c r="F105" i="98"/>
  <c r="F106" i="98"/>
  <c r="F107" i="98"/>
  <c r="F108" i="98"/>
  <c r="F109" i="98"/>
  <c r="F110" i="98"/>
  <c r="F111" i="98"/>
  <c r="F112" i="98"/>
  <c r="F113" i="98"/>
  <c r="F114" i="98"/>
  <c r="F115" i="98"/>
  <c r="F116" i="98"/>
  <c r="F117" i="98"/>
  <c r="F118" i="98"/>
  <c r="F119" i="98"/>
  <c r="F120" i="98"/>
  <c r="F121" i="98"/>
  <c r="F122" i="98"/>
  <c r="F123" i="98"/>
  <c r="F124" i="98"/>
  <c r="F125" i="98"/>
  <c r="F126" i="98"/>
  <c r="F127" i="98"/>
  <c r="F128" i="98"/>
  <c r="F129" i="98"/>
  <c r="F130" i="98"/>
  <c r="F131" i="98"/>
  <c r="F132" i="98"/>
  <c r="F133" i="98"/>
  <c r="F134" i="98"/>
  <c r="F135" i="98"/>
  <c r="F136" i="98"/>
  <c r="F137" i="98"/>
  <c r="F138" i="98"/>
  <c r="F139" i="98"/>
  <c r="F140" i="98"/>
  <c r="F141" i="98"/>
  <c r="F142" i="98"/>
  <c r="F143" i="98"/>
  <c r="F144" i="98"/>
  <c r="F145" i="98"/>
  <c r="F146" i="98"/>
  <c r="F147" i="98"/>
  <c r="F148" i="98"/>
  <c r="F149" i="98"/>
  <c r="F150" i="98"/>
  <c r="F151" i="98"/>
  <c r="F152" i="98"/>
  <c r="F153" i="98"/>
  <c r="C2" i="98"/>
  <c r="C3" i="98"/>
  <c r="C4" i="98"/>
  <c r="C5" i="98"/>
  <c r="C6" i="98"/>
  <c r="C7" i="98"/>
  <c r="C8" i="98"/>
  <c r="C9" i="98"/>
  <c r="C10" i="98"/>
  <c r="C11" i="98"/>
  <c r="C12" i="98"/>
  <c r="C13" i="98"/>
  <c r="C14" i="98"/>
  <c r="C15" i="98"/>
  <c r="C16" i="98"/>
  <c r="C17" i="98"/>
  <c r="C18" i="98"/>
  <c r="C19" i="98"/>
  <c r="C20" i="98"/>
  <c r="C21" i="98"/>
  <c r="C22" i="98"/>
  <c r="C23" i="98"/>
  <c r="C24" i="98"/>
  <c r="C25" i="98"/>
  <c r="C26" i="98"/>
  <c r="C27" i="98"/>
  <c r="C28" i="98"/>
  <c r="C29" i="98"/>
  <c r="C30" i="98"/>
  <c r="C31" i="98"/>
  <c r="C32" i="98"/>
  <c r="C33" i="98"/>
  <c r="C34" i="98"/>
  <c r="C35" i="98"/>
  <c r="C36" i="98"/>
  <c r="C37" i="98"/>
  <c r="C38" i="98"/>
  <c r="C39" i="98"/>
  <c r="C40" i="98"/>
  <c r="C41" i="98"/>
  <c r="C42" i="98"/>
  <c r="C43" i="98"/>
  <c r="C44" i="98"/>
  <c r="C45" i="98"/>
  <c r="C46" i="98"/>
  <c r="C47" i="98"/>
  <c r="C48" i="98"/>
  <c r="C49" i="98"/>
  <c r="C50" i="98"/>
  <c r="C51" i="98"/>
  <c r="C52" i="98"/>
  <c r="C53" i="98"/>
  <c r="C54" i="98"/>
  <c r="C55" i="98"/>
  <c r="C56" i="98"/>
  <c r="C57" i="98"/>
  <c r="C58" i="98"/>
  <c r="C59" i="98"/>
  <c r="C60" i="98"/>
  <c r="C61" i="98"/>
  <c r="C62" i="98"/>
  <c r="C63" i="98"/>
  <c r="C64" i="98"/>
  <c r="C65" i="98"/>
  <c r="C66" i="98"/>
  <c r="C67" i="98"/>
  <c r="C68" i="98"/>
  <c r="C69" i="98"/>
  <c r="C70" i="98"/>
  <c r="C71" i="98"/>
  <c r="C72" i="98"/>
  <c r="C73" i="98"/>
  <c r="C74" i="98"/>
  <c r="C75" i="98"/>
  <c r="C76" i="98"/>
  <c r="C77" i="98"/>
  <c r="C78" i="98"/>
  <c r="C79" i="98"/>
  <c r="C80" i="98"/>
  <c r="C81" i="98"/>
  <c r="C82" i="98"/>
  <c r="C83" i="98"/>
  <c r="C84" i="98"/>
  <c r="C85" i="98"/>
  <c r="C86" i="98"/>
  <c r="C87" i="98"/>
  <c r="C88" i="98"/>
  <c r="C89" i="98"/>
  <c r="C90" i="98"/>
  <c r="C91" i="98"/>
  <c r="C92" i="98"/>
  <c r="C93" i="98"/>
  <c r="C94" i="98"/>
  <c r="C95" i="98"/>
  <c r="C96" i="98"/>
  <c r="C97" i="98"/>
  <c r="C98" i="98"/>
  <c r="C99" i="98"/>
  <c r="C100" i="98"/>
  <c r="C101" i="98"/>
  <c r="C102" i="98"/>
  <c r="C103" i="98"/>
  <c r="C104" i="98"/>
  <c r="C105" i="98"/>
  <c r="C106" i="98"/>
  <c r="C107" i="98"/>
  <c r="C108" i="98"/>
  <c r="C109" i="98"/>
  <c r="C110" i="98"/>
  <c r="C111" i="98"/>
  <c r="C112" i="98"/>
  <c r="C113" i="98"/>
  <c r="C114" i="98"/>
  <c r="C115" i="98"/>
  <c r="C116" i="98"/>
  <c r="C117" i="98"/>
  <c r="C118" i="98"/>
  <c r="C119" i="98"/>
  <c r="C120" i="98"/>
  <c r="C121" i="98"/>
  <c r="C122" i="98"/>
  <c r="C123" i="98"/>
  <c r="C124" i="98"/>
  <c r="C125" i="98"/>
  <c r="C126" i="98"/>
  <c r="C127" i="98"/>
  <c r="C128" i="98"/>
  <c r="C129" i="98"/>
  <c r="C130" i="98"/>
  <c r="C131" i="98"/>
  <c r="C132" i="98"/>
  <c r="C133" i="98"/>
  <c r="C134" i="98"/>
  <c r="C135" i="98"/>
  <c r="C136" i="98"/>
  <c r="C137" i="98"/>
  <c r="C138" i="98"/>
  <c r="C139" i="98"/>
  <c r="C140" i="98"/>
  <c r="C141" i="98"/>
  <c r="C142" i="98"/>
  <c r="C143" i="98"/>
  <c r="C144" i="98"/>
  <c r="C145" i="98"/>
  <c r="C146" i="98"/>
  <c r="C147" i="98"/>
  <c r="C148" i="98"/>
  <c r="C149" i="98"/>
  <c r="C150" i="98"/>
  <c r="C151" i="98"/>
  <c r="C152" i="98"/>
  <c r="C153" i="98"/>
  <c r="Q164" i="44"/>
  <c r="J11" i="89"/>
  <c r="C11" i="89"/>
  <c r="D11" i="89"/>
  <c r="E11" i="89"/>
  <c r="F11" i="89"/>
  <c r="G11" i="89"/>
  <c r="H11" i="89"/>
  <c r="I11" i="89"/>
  <c r="K11" i="89"/>
  <c r="L11" i="89"/>
  <c r="M11" i="89"/>
  <c r="N11" i="89"/>
  <c r="O11" i="89"/>
  <c r="P11" i="89"/>
  <c r="Q11" i="89"/>
  <c r="B11" i="89"/>
  <c r="C10" i="89"/>
  <c r="D10" i="89"/>
  <c r="E10" i="89"/>
  <c r="F10" i="89"/>
  <c r="G10" i="89"/>
  <c r="H10" i="89"/>
  <c r="I10" i="89"/>
  <c r="J10" i="89"/>
  <c r="K10" i="89"/>
  <c r="L10" i="89"/>
  <c r="M10" i="89"/>
  <c r="N10" i="89"/>
  <c r="O10" i="89"/>
  <c r="P10" i="89"/>
  <c r="Q10" i="89"/>
  <c r="B10" i="89"/>
  <c r="G38" i="12"/>
  <c r="N9" i="92"/>
  <c r="E2" i="95"/>
  <c r="H49" i="44"/>
  <c r="H50" i="44"/>
  <c r="H51" i="44"/>
  <c r="H52" i="44"/>
  <c r="H53" i="44"/>
  <c r="H54" i="44"/>
  <c r="H55" i="44"/>
  <c r="H56" i="44"/>
  <c r="H57" i="44"/>
  <c r="H58" i="44"/>
  <c r="H59" i="44"/>
  <c r="H60" i="44"/>
  <c r="H61" i="44"/>
  <c r="H62" i="44"/>
  <c r="H63" i="44"/>
  <c r="H64" i="44"/>
  <c r="H65" i="44"/>
  <c r="H66" i="44"/>
  <c r="H67" i="44"/>
  <c r="H68" i="44"/>
  <c r="H69" i="44"/>
  <c r="H48" i="44"/>
  <c r="V99" i="65"/>
  <c r="B38" i="81" a="1"/>
  <c r="B38" i="81"/>
  <c r="B41" i="81"/>
  <c r="C38" i="81" a="1"/>
  <c r="C38" i="81"/>
  <c r="B24" i="51"/>
  <c r="B40" i="81"/>
  <c r="G48" i="94"/>
  <c r="U48" i="94"/>
  <c r="G49" i="94"/>
  <c r="U49" i="94"/>
  <c r="G50" i="94"/>
  <c r="U50" i="94"/>
  <c r="G51" i="94"/>
  <c r="U51" i="94"/>
  <c r="G52" i="94"/>
  <c r="U52" i="94"/>
  <c r="G53" i="94"/>
  <c r="U53" i="94"/>
  <c r="G54" i="94"/>
  <c r="U54" i="94"/>
  <c r="G55" i="94"/>
  <c r="U55" i="94"/>
  <c r="G56" i="94"/>
  <c r="U56" i="94"/>
  <c r="G57" i="94"/>
  <c r="U57" i="94"/>
  <c r="G58" i="94"/>
  <c r="U58" i="94"/>
  <c r="G59" i="94"/>
  <c r="U59" i="94"/>
  <c r="G60" i="94"/>
  <c r="U60" i="94"/>
  <c r="G61" i="94"/>
  <c r="U61" i="94"/>
  <c r="G62" i="94"/>
  <c r="U62" i="94"/>
  <c r="G63" i="94"/>
  <c r="U63" i="94"/>
  <c r="G64" i="94"/>
  <c r="U64" i="94"/>
  <c r="G65" i="94"/>
  <c r="U65" i="94"/>
  <c r="G66" i="94"/>
  <c r="U66" i="94"/>
  <c r="U47" i="94"/>
  <c r="F67" i="94"/>
  <c r="G47" i="94"/>
  <c r="E67" i="94"/>
  <c r="X26" i="94"/>
  <c r="Y26" i="94"/>
  <c r="X27" i="94"/>
  <c r="Y27" i="94"/>
  <c r="X28" i="94"/>
  <c r="Y28" i="94"/>
  <c r="X29" i="94"/>
  <c r="Y29" i="94"/>
  <c r="X30" i="94"/>
  <c r="Y30" i="94"/>
  <c r="X31" i="94"/>
  <c r="Y31" i="94"/>
  <c r="X32" i="94"/>
  <c r="Y32" i="94"/>
  <c r="X33" i="94"/>
  <c r="Y33" i="94"/>
  <c r="X34" i="94"/>
  <c r="Y34" i="94"/>
  <c r="X35" i="94"/>
  <c r="Y35" i="94"/>
  <c r="X36" i="94"/>
  <c r="Y36" i="94"/>
  <c r="X37" i="94"/>
  <c r="Y37" i="94"/>
  <c r="X38" i="94"/>
  <c r="Y38" i="94"/>
  <c r="X39" i="94"/>
  <c r="Y39" i="94"/>
  <c r="X40" i="94"/>
  <c r="Y40" i="94"/>
  <c r="X41" i="94"/>
  <c r="Y41" i="94"/>
  <c r="X42" i="94"/>
  <c r="Y42" i="94"/>
  <c r="X43" i="94"/>
  <c r="Y43" i="94"/>
  <c r="X44" i="94"/>
  <c r="Y44" i="94"/>
  <c r="Y25" i="94"/>
  <c r="W45" i="94"/>
  <c r="X25" i="94"/>
  <c r="V45" i="94"/>
  <c r="G26" i="94"/>
  <c r="G27" i="94"/>
  <c r="G28" i="94"/>
  <c r="G29" i="94"/>
  <c r="G30" i="94"/>
  <c r="G31" i="94"/>
  <c r="G32" i="94"/>
  <c r="G33" i="94"/>
  <c r="G34" i="94"/>
  <c r="G35" i="94"/>
  <c r="G36" i="94"/>
  <c r="G37" i="94"/>
  <c r="G38" i="94"/>
  <c r="G39" i="94"/>
  <c r="G40" i="94"/>
  <c r="G41" i="94"/>
  <c r="G42" i="94"/>
  <c r="G43" i="94"/>
  <c r="G44" i="94"/>
  <c r="G25" i="94"/>
  <c r="E45" i="94"/>
  <c r="F45" i="94"/>
  <c r="X3" i="94"/>
  <c r="X4" i="94"/>
  <c r="X5" i="94"/>
  <c r="X6" i="94"/>
  <c r="X7" i="94"/>
  <c r="X8" i="94"/>
  <c r="X9" i="94"/>
  <c r="X10" i="94"/>
  <c r="X11" i="94"/>
  <c r="X12" i="94"/>
  <c r="X13" i="94"/>
  <c r="X14" i="94"/>
  <c r="X15" i="94"/>
  <c r="X16" i="94"/>
  <c r="X17" i="94"/>
  <c r="X18" i="94"/>
  <c r="X19" i="94"/>
  <c r="X20" i="94"/>
  <c r="X21" i="94"/>
  <c r="X2" i="94"/>
  <c r="V22" i="94"/>
  <c r="H2" i="94"/>
  <c r="E3" i="94"/>
  <c r="H3" i="94"/>
  <c r="E4" i="94"/>
  <c r="H4" i="94"/>
  <c r="E5" i="94"/>
  <c r="H5" i="94"/>
  <c r="E6" i="94"/>
  <c r="H6" i="94"/>
  <c r="E7" i="94"/>
  <c r="H7" i="94"/>
  <c r="E8" i="94"/>
  <c r="H8" i="94"/>
  <c r="E9" i="94"/>
  <c r="H9" i="94"/>
  <c r="E10" i="94"/>
  <c r="H10" i="94"/>
  <c r="E21" i="94"/>
  <c r="H21" i="94"/>
  <c r="E18" i="94"/>
  <c r="H18" i="94"/>
  <c r="E19" i="94"/>
  <c r="H19" i="94"/>
  <c r="E20" i="94"/>
  <c r="H20" i="94"/>
  <c r="E17" i="94"/>
  <c r="H17" i="94"/>
  <c r="E16" i="94"/>
  <c r="H16" i="94"/>
  <c r="E12" i="94"/>
  <c r="H12" i="94"/>
  <c r="E13" i="94"/>
  <c r="H13" i="94"/>
  <c r="E14" i="94"/>
  <c r="H14" i="94"/>
  <c r="E15" i="94"/>
  <c r="H15" i="94"/>
  <c r="E11" i="94"/>
  <c r="H11" i="94"/>
  <c r="T3" i="94"/>
  <c r="T4" i="94"/>
  <c r="T5" i="94"/>
  <c r="T6" i="94"/>
  <c r="T2" i="94"/>
  <c r="T9" i="94"/>
  <c r="R3" i="94"/>
  <c r="R4" i="94"/>
  <c r="R5" i="94"/>
  <c r="R6" i="94"/>
  <c r="R7" i="94"/>
  <c r="R8" i="94"/>
  <c r="R2" i="94"/>
  <c r="R9" i="94"/>
  <c r="P3" i="94"/>
  <c r="P4" i="94"/>
  <c r="P5" i="94"/>
  <c r="P6" i="94"/>
  <c r="P7" i="94"/>
  <c r="P8" i="94"/>
  <c r="P2" i="94"/>
  <c r="P9" i="94"/>
  <c r="N3" i="94"/>
  <c r="N4" i="94"/>
  <c r="N5" i="94"/>
  <c r="N6" i="94"/>
  <c r="N7" i="94"/>
  <c r="N8" i="94"/>
  <c r="N2" i="94"/>
  <c r="N9" i="94"/>
  <c r="L3" i="94"/>
  <c r="L4" i="94"/>
  <c r="L5" i="94"/>
  <c r="L6" i="94"/>
  <c r="L7" i="94"/>
  <c r="L8" i="94"/>
  <c r="L2" i="94"/>
  <c r="L9" i="94"/>
  <c r="E7" i="81"/>
  <c r="Q12" i="47" a="1"/>
  <c r="Q12" i="47"/>
  <c r="Q7" i="47" a="1"/>
  <c r="Q7" i="47"/>
  <c r="B18" i="47" a="1"/>
  <c r="B18" i="47"/>
  <c r="C22" i="51" a="1"/>
  <c r="C22" i="51"/>
  <c r="B10" i="79"/>
  <c r="M99" i="79" a="1"/>
  <c r="M99" i="79"/>
  <c r="C3" i="51" a="1"/>
  <c r="C3" i="51"/>
  <c r="B3" i="51" a="1"/>
  <c r="B3" i="51"/>
  <c r="C41" i="81"/>
  <c r="C40" i="81"/>
  <c r="Q124" i="44"/>
  <c r="B4" i="90" a="1"/>
  <c r="B4" i="90"/>
  <c r="AZ5" i="65"/>
  <c r="Y43" i="81"/>
  <c r="Y39" i="81"/>
  <c r="Y38" i="81"/>
  <c r="AO34" i="81"/>
  <c r="AO33" i="81"/>
  <c r="AO32" i="81"/>
  <c r="AO31" i="81"/>
  <c r="AO30" i="81"/>
  <c r="AO29" i="81"/>
  <c r="AO28" i="81"/>
  <c r="AO27" i="81"/>
  <c r="AO26" i="81"/>
  <c r="AO25" i="81"/>
  <c r="AO24" i="81"/>
  <c r="AO23" i="81"/>
  <c r="AO22" i="81"/>
  <c r="AO21" i="81"/>
  <c r="AO20" i="81"/>
  <c r="AO19" i="81"/>
  <c r="AO18" i="81"/>
  <c r="AO17" i="81"/>
  <c r="AO16" i="81"/>
  <c r="AO15" i="81"/>
  <c r="AO14" i="81"/>
  <c r="AO13" i="81"/>
  <c r="AO12" i="81"/>
  <c r="AO11" i="81"/>
  <c r="AO10" i="81"/>
  <c r="AO9" i="81"/>
  <c r="AO8" i="81"/>
  <c r="AO7" i="81"/>
  <c r="AO6" i="81"/>
  <c r="AO5" i="81"/>
  <c r="AO4" i="81"/>
  <c r="B116" i="87"/>
  <c r="C116" i="87"/>
  <c r="J26" i="87"/>
  <c r="AH3" i="65"/>
  <c r="AH4" i="65"/>
  <c r="AH5" i="65"/>
  <c r="AH6" i="65"/>
  <c r="AH7" i="65"/>
  <c r="AH8" i="65"/>
  <c r="AH9" i="65"/>
  <c r="AH10" i="65"/>
  <c r="AH11" i="65"/>
  <c r="AH12" i="65"/>
  <c r="AH13" i="65"/>
  <c r="AH14" i="65"/>
  <c r="AH15" i="65"/>
  <c r="AH16" i="65"/>
  <c r="AH17" i="65"/>
  <c r="AH18" i="65"/>
  <c r="AH19" i="65"/>
  <c r="AH20" i="65"/>
  <c r="AH21" i="65"/>
  <c r="AH22" i="65"/>
  <c r="AH23" i="65"/>
  <c r="AH24" i="65"/>
  <c r="AH25" i="65"/>
  <c r="AH26" i="65"/>
  <c r="AH27" i="65"/>
  <c r="AH28" i="65"/>
  <c r="AH29" i="65"/>
  <c r="AH30" i="65"/>
  <c r="AH31" i="65"/>
  <c r="AH32" i="65"/>
  <c r="AH33" i="65"/>
  <c r="AH34" i="65"/>
  <c r="AH35" i="65"/>
  <c r="AH36" i="65"/>
  <c r="AH37" i="65"/>
  <c r="AH38" i="65"/>
  <c r="AH39" i="65"/>
  <c r="AH40" i="65"/>
  <c r="AH41" i="65"/>
  <c r="AH42" i="65"/>
  <c r="AH43" i="65"/>
  <c r="AH44" i="65"/>
  <c r="AH45" i="65"/>
  <c r="AH46" i="65"/>
  <c r="AH47" i="65"/>
  <c r="AH48" i="65"/>
  <c r="AH49" i="65"/>
  <c r="AH50" i="65"/>
  <c r="AH51" i="65"/>
  <c r="AH52" i="65"/>
  <c r="AH53" i="65"/>
  <c r="AH54" i="65"/>
  <c r="AH55" i="65"/>
  <c r="AH56" i="65"/>
  <c r="AH57" i="65"/>
  <c r="AH58" i="65"/>
  <c r="AH59" i="65"/>
  <c r="AH60" i="65"/>
  <c r="AH61" i="65"/>
  <c r="AH62" i="65"/>
  <c r="AH63" i="65"/>
  <c r="AH64" i="65"/>
  <c r="AH65" i="65"/>
  <c r="AH66" i="65"/>
  <c r="AH67" i="65"/>
  <c r="AH68" i="65"/>
  <c r="AH69" i="65"/>
  <c r="AH70" i="65"/>
  <c r="AH71" i="65"/>
  <c r="AH72" i="65"/>
  <c r="AH73" i="65"/>
  <c r="AH74" i="65"/>
  <c r="AH75" i="65"/>
  <c r="AH76" i="65"/>
  <c r="AH77" i="65"/>
  <c r="AH78" i="65"/>
  <c r="AH79" i="65"/>
  <c r="AH80" i="65"/>
  <c r="AH81" i="65"/>
  <c r="AH82" i="65"/>
  <c r="AH83" i="65"/>
  <c r="AH84" i="65"/>
  <c r="AH85" i="65"/>
  <c r="AH86" i="65"/>
  <c r="AH87" i="65"/>
  <c r="AH88" i="65"/>
  <c r="AH89" i="65"/>
  <c r="AH90" i="65"/>
  <c r="AH91" i="65"/>
  <c r="AH92" i="65"/>
  <c r="AH93" i="65"/>
  <c r="AH94" i="65"/>
  <c r="AH95" i="65"/>
  <c r="AH96" i="65"/>
  <c r="AH97" i="65"/>
  <c r="AH2" i="65"/>
  <c r="AB2" i="65"/>
  <c r="W2" i="65"/>
  <c r="AB5" i="65"/>
  <c r="AB6" i="65"/>
  <c r="AB8" i="65"/>
  <c r="AB10" i="65"/>
  <c r="AB11" i="65"/>
  <c r="AB13" i="65"/>
  <c r="AB15" i="65"/>
  <c r="AB16" i="65"/>
  <c r="AB17" i="65"/>
  <c r="AB18" i="65"/>
  <c r="AB19" i="65"/>
  <c r="AB20" i="65"/>
  <c r="AB22" i="65"/>
  <c r="AB23" i="65"/>
  <c r="AB24" i="65"/>
  <c r="AB25" i="65"/>
  <c r="AB26" i="65"/>
  <c r="AB28" i="65"/>
  <c r="AB30" i="65"/>
  <c r="AB31" i="65"/>
  <c r="AB32" i="65"/>
  <c r="AB33" i="65"/>
  <c r="AB35" i="65"/>
  <c r="AB36" i="65"/>
  <c r="AB37" i="65"/>
  <c r="AB38" i="65"/>
  <c r="AB39" i="65"/>
  <c r="AB41" i="65"/>
  <c r="AB42" i="65"/>
  <c r="AB44" i="65"/>
  <c r="AB45" i="65"/>
  <c r="AB46" i="65"/>
  <c r="AB48" i="65"/>
  <c r="AB49" i="65"/>
  <c r="AB50" i="65"/>
  <c r="AB51" i="65"/>
  <c r="AB54" i="65"/>
  <c r="AB56" i="65"/>
  <c r="AB57" i="65"/>
  <c r="AB58" i="65"/>
  <c r="AB59" i="65"/>
  <c r="AB62" i="65"/>
  <c r="AB63" i="65"/>
  <c r="AB64" i="65"/>
  <c r="AB66" i="65"/>
  <c r="AB68" i="65"/>
  <c r="AB70" i="65"/>
  <c r="AB71" i="65"/>
  <c r="AB72" i="65"/>
  <c r="AB73" i="65"/>
  <c r="AB74" i="65"/>
  <c r="AB76" i="65"/>
  <c r="AB77" i="65"/>
  <c r="AB78" i="65"/>
  <c r="AB80" i="65"/>
  <c r="AB81" i="65"/>
  <c r="AB83" i="65"/>
  <c r="AB85" i="65"/>
  <c r="AB86" i="65"/>
  <c r="AB87" i="65"/>
  <c r="AB88" i="65"/>
  <c r="AB92" i="65"/>
  <c r="AB93" i="65"/>
  <c r="AB94" i="65"/>
  <c r="AB97" i="65"/>
  <c r="W60" i="65"/>
  <c r="AG2" i="65"/>
  <c r="W9" i="65"/>
  <c r="X11" i="65"/>
  <c r="AA4" i="65"/>
  <c r="AB4" i="45"/>
  <c r="AB5" i="45"/>
  <c r="AB6" i="45"/>
  <c r="AA16" i="45"/>
  <c r="H43" i="80"/>
  <c r="B39" i="81"/>
  <c r="E6" i="81"/>
  <c r="L109" i="79"/>
  <c r="C23" i="51"/>
  <c r="F6" i="81"/>
  <c r="C6" i="81"/>
  <c r="F16" i="45"/>
  <c r="B6" i="81"/>
  <c r="C35" i="45"/>
  <c r="Y133" i="81"/>
  <c r="C39" i="81"/>
  <c r="B35" i="81" a="1"/>
  <c r="B35" i="81"/>
  <c r="B47" i="81" s="1"/>
  <c r="AS75" i="81"/>
  <c r="AS74" i="81"/>
  <c r="AS73" i="81"/>
  <c r="AS72" i="81"/>
  <c r="Y16" i="81"/>
  <c r="C35" i="81" a="1"/>
  <c r="C35" i="81"/>
  <c r="B2" i="81" a="1"/>
  <c r="B2" i="81"/>
  <c r="B8" i="81" s="1"/>
  <c r="C2" i="81" a="1"/>
  <c r="C2" i="81"/>
  <c r="C18" i="81" s="1"/>
  <c r="C13" i="81"/>
  <c r="G39" i="12"/>
  <c r="H37" i="80"/>
  <c r="H42" i="80"/>
  <c r="B59" i="80"/>
  <c r="B68" i="87"/>
  <c r="C68" i="87"/>
  <c r="B112" i="87"/>
  <c r="C112" i="87"/>
  <c r="B115" i="87"/>
  <c r="C115" i="87"/>
  <c r="B114" i="87"/>
  <c r="C114" i="87"/>
  <c r="B113" i="87"/>
  <c r="C113" i="87"/>
  <c r="B111" i="87"/>
  <c r="C111" i="87"/>
  <c r="B110" i="87"/>
  <c r="C110" i="87"/>
  <c r="B109" i="87"/>
  <c r="C109" i="87"/>
  <c r="B108" i="87"/>
  <c r="C108" i="87"/>
  <c r="B107" i="87"/>
  <c r="C107" i="87"/>
  <c r="B106" i="87"/>
  <c r="C106" i="87"/>
  <c r="B105" i="87"/>
  <c r="C105" i="87"/>
  <c r="B104" i="87"/>
  <c r="C104" i="87"/>
  <c r="B103" i="87"/>
  <c r="C103" i="87"/>
  <c r="B102" i="87"/>
  <c r="C102" i="87"/>
  <c r="B101" i="87"/>
  <c r="C101" i="87"/>
  <c r="B100" i="87"/>
  <c r="C100" i="87"/>
  <c r="B99" i="87"/>
  <c r="C99" i="87"/>
  <c r="B98" i="87"/>
  <c r="C98" i="87"/>
  <c r="B97" i="87"/>
  <c r="C97" i="87"/>
  <c r="B96" i="87"/>
  <c r="C96" i="87"/>
  <c r="B95" i="87"/>
  <c r="C95" i="87"/>
  <c r="B94" i="87"/>
  <c r="C94" i="87"/>
  <c r="B93" i="87"/>
  <c r="C93" i="87"/>
  <c r="B92" i="87"/>
  <c r="C92" i="87"/>
  <c r="B91" i="87"/>
  <c r="C91" i="87"/>
  <c r="B90" i="87"/>
  <c r="C90" i="87"/>
  <c r="B89" i="87"/>
  <c r="C89" i="87"/>
  <c r="B88" i="87"/>
  <c r="C88" i="87"/>
  <c r="B87" i="87"/>
  <c r="C87" i="87"/>
  <c r="B86" i="87"/>
  <c r="C86" i="87"/>
  <c r="B85" i="87"/>
  <c r="C85" i="87"/>
  <c r="B84" i="87"/>
  <c r="C84" i="87"/>
  <c r="B83" i="87"/>
  <c r="C83" i="87"/>
  <c r="B82" i="87"/>
  <c r="C82" i="87"/>
  <c r="B81" i="87"/>
  <c r="C81" i="87"/>
  <c r="B80" i="87"/>
  <c r="C80" i="87"/>
  <c r="B79" i="87"/>
  <c r="C79" i="87"/>
  <c r="B78" i="87"/>
  <c r="C78" i="87"/>
  <c r="B77" i="87"/>
  <c r="C77" i="87"/>
  <c r="B76" i="87"/>
  <c r="C76" i="87"/>
  <c r="B75" i="87"/>
  <c r="C75" i="87"/>
  <c r="B74" i="87"/>
  <c r="C74" i="87"/>
  <c r="B73" i="87"/>
  <c r="C73" i="87"/>
  <c r="B72" i="87"/>
  <c r="C72" i="87"/>
  <c r="B71" i="87"/>
  <c r="C71" i="87"/>
  <c r="B70" i="87"/>
  <c r="C70" i="87"/>
  <c r="B69" i="87"/>
  <c r="B67" i="87"/>
  <c r="B66" i="87"/>
  <c r="C66" i="87"/>
  <c r="B65" i="87"/>
  <c r="C65" i="87"/>
  <c r="B64" i="87"/>
  <c r="C64" i="87"/>
  <c r="B63" i="87"/>
  <c r="C63" i="87"/>
  <c r="B62" i="87"/>
  <c r="C62" i="87"/>
  <c r="B61" i="87"/>
  <c r="C61" i="87"/>
  <c r="B60" i="87"/>
  <c r="C60" i="87"/>
  <c r="B59" i="87"/>
  <c r="C59" i="87"/>
  <c r="B58" i="87"/>
  <c r="C58" i="87"/>
  <c r="B57" i="87"/>
  <c r="B56" i="87"/>
  <c r="C56" i="87"/>
  <c r="B55" i="87"/>
  <c r="C55" i="87"/>
  <c r="B54" i="87"/>
  <c r="C54" i="87"/>
  <c r="B53" i="87"/>
  <c r="C53" i="87"/>
  <c r="B52" i="87"/>
  <c r="C52" i="87"/>
  <c r="B51" i="87"/>
  <c r="C51" i="87"/>
  <c r="B50" i="87"/>
  <c r="C50" i="87"/>
  <c r="B49" i="87"/>
  <c r="C49" i="87"/>
  <c r="B48" i="87"/>
  <c r="C48" i="87"/>
  <c r="B47" i="87"/>
  <c r="C47" i="87"/>
  <c r="B46" i="87"/>
  <c r="C46" i="87"/>
  <c r="B45" i="87"/>
  <c r="C45" i="87"/>
  <c r="B44" i="87"/>
  <c r="C44" i="87"/>
  <c r="B43" i="87"/>
  <c r="C43" i="87"/>
  <c r="B42" i="87"/>
  <c r="C42" i="87"/>
  <c r="B41" i="87"/>
  <c r="C41" i="87"/>
  <c r="B40" i="87"/>
  <c r="C40" i="87"/>
  <c r="B38" i="87"/>
  <c r="F107" i="79"/>
  <c r="F7" i="81"/>
  <c r="E5" i="81" a="1"/>
  <c r="E5" i="81"/>
  <c r="Q11" i="47" a="1"/>
  <c r="Q11" i="47"/>
  <c r="B22" i="47" a="1"/>
  <c r="B22" i="47"/>
  <c r="Q10" i="47" a="1"/>
  <c r="Q10" i="47"/>
  <c r="B21" i="47" a="1"/>
  <c r="B21" i="47"/>
  <c r="Q9" i="47" a="1"/>
  <c r="Q9" i="47"/>
  <c r="B20" i="47" a="1"/>
  <c r="B20" i="47"/>
  <c r="Q8" i="47" a="1"/>
  <c r="Q8" i="47"/>
  <c r="B19" i="47" a="1"/>
  <c r="B19" i="47"/>
  <c r="Q6" i="47" a="1"/>
  <c r="Q6" i="47"/>
  <c r="B17" i="47" s="1" a="1"/>
  <c r="B17" i="47" s="1"/>
  <c r="N6" i="47" a="1"/>
  <c r="N6" i="47"/>
  <c r="Q5" i="47" a="1"/>
  <c r="Q5" i="47"/>
  <c r="B16" i="47" s="1" a="1"/>
  <c r="B16" i="47" s="1"/>
  <c r="B16" i="45"/>
  <c r="B13" i="45"/>
  <c r="AD1" i="80"/>
  <c r="C37" i="45"/>
  <c r="C36" i="45"/>
  <c r="B15" i="45"/>
  <c r="BB21" i="24"/>
  <c r="AY21" i="24"/>
  <c r="BB3" i="24"/>
  <c r="AY3" i="24"/>
  <c r="N2" i="47"/>
  <c r="Q50" i="44"/>
  <c r="Q51" i="44"/>
  <c r="Q52" i="44"/>
  <c r="Q53" i="44"/>
  <c r="Q54" i="44"/>
  <c r="Q55" i="44"/>
  <c r="Q56" i="44"/>
  <c r="Q57" i="44"/>
  <c r="Q58" i="44"/>
  <c r="Q59" i="44"/>
  <c r="Q60" i="44"/>
  <c r="Q61" i="44"/>
  <c r="Q62" i="44"/>
  <c r="Q63" i="44"/>
  <c r="Q64" i="44"/>
  <c r="Q65" i="44"/>
  <c r="Q66" i="44"/>
  <c r="Q67" i="44"/>
  <c r="Q68" i="44"/>
  <c r="Q69" i="44"/>
  <c r="Q70" i="44"/>
  <c r="Q71" i="44"/>
  <c r="Q72" i="44"/>
  <c r="Q73" i="44"/>
  <c r="Q74" i="44"/>
  <c r="Q75" i="44"/>
  <c r="Q76" i="44"/>
  <c r="Q77" i="44"/>
  <c r="Q78" i="44"/>
  <c r="Q79" i="44"/>
  <c r="Q80" i="44"/>
  <c r="Q81" i="44"/>
  <c r="Q82" i="44"/>
  <c r="Q83" i="44"/>
  <c r="Q84" i="44"/>
  <c r="Q85" i="44"/>
  <c r="Q86" i="44"/>
  <c r="Q87" i="44"/>
  <c r="Q88" i="44"/>
  <c r="Q89" i="44"/>
  <c r="Q90" i="44"/>
  <c r="Q91" i="44"/>
  <c r="Q92" i="44"/>
  <c r="Q93" i="44"/>
  <c r="Q94" i="44"/>
  <c r="Q95" i="44"/>
  <c r="Q96" i="44"/>
  <c r="Q97" i="44"/>
  <c r="Q98" i="44"/>
  <c r="Q99" i="44"/>
  <c r="Q100" i="44"/>
  <c r="Q101" i="44"/>
  <c r="Q102" i="44"/>
  <c r="Q103" i="44"/>
  <c r="Q104" i="44"/>
  <c r="Q105" i="44"/>
  <c r="Q106" i="44"/>
  <c r="Q107" i="44"/>
  <c r="Q108" i="44"/>
  <c r="Q109" i="44"/>
  <c r="Q110" i="44"/>
  <c r="Q111" i="44"/>
  <c r="Q112" i="44"/>
  <c r="Q113" i="44"/>
  <c r="Q114" i="44"/>
  <c r="Q115" i="44"/>
  <c r="Q116" i="44"/>
  <c r="Q117" i="44"/>
  <c r="Q118" i="44"/>
  <c r="Q119" i="44"/>
  <c r="Q120" i="44"/>
  <c r="Q121" i="44"/>
  <c r="Q122" i="44"/>
  <c r="Q123" i="44"/>
  <c r="Q125" i="44"/>
  <c r="Q126" i="44"/>
  <c r="Q127" i="44"/>
  <c r="Q128" i="44"/>
  <c r="Q129" i="44"/>
  <c r="Q130" i="44"/>
  <c r="Q131" i="44"/>
  <c r="Q132" i="44"/>
  <c r="Q133" i="44"/>
  <c r="Q134" i="44"/>
  <c r="Q135" i="44"/>
  <c r="Q136" i="44"/>
  <c r="Q137" i="44"/>
  <c r="Q138" i="44"/>
  <c r="Q139" i="44"/>
  <c r="Q140" i="44"/>
  <c r="Q141" i="44"/>
  <c r="Q142" i="44"/>
  <c r="Q143" i="44"/>
  <c r="Q144" i="44"/>
  <c r="Q145" i="44"/>
  <c r="Q146" i="44"/>
  <c r="Q147" i="44"/>
  <c r="Q148" i="44"/>
  <c r="Q149" i="44"/>
  <c r="Q150" i="44"/>
  <c r="Q151" i="44"/>
  <c r="Q152" i="44"/>
  <c r="Q153" i="44"/>
  <c r="Q154" i="44"/>
  <c r="Q155" i="44"/>
  <c r="Q156" i="44"/>
  <c r="Q157" i="44"/>
  <c r="Q158" i="44"/>
  <c r="Q159" i="44"/>
  <c r="Q160" i="44"/>
  <c r="Q161" i="44"/>
  <c r="Q162" i="44"/>
  <c r="Q163" i="44"/>
  <c r="Q165" i="44"/>
  <c r="Q166" i="44"/>
  <c r="Q167" i="44"/>
  <c r="Q168" i="44"/>
  <c r="Q169" i="44"/>
  <c r="Q170" i="44"/>
  <c r="Q171" i="44"/>
  <c r="Q172" i="44"/>
  <c r="Q173" i="44"/>
  <c r="Q174" i="44"/>
  <c r="Q175" i="44"/>
  <c r="Q176" i="44"/>
  <c r="Q177" i="44"/>
  <c r="Q178" i="44"/>
  <c r="Q179" i="44"/>
  <c r="Q180" i="44"/>
  <c r="Q181" i="44"/>
  <c r="Q182" i="44"/>
  <c r="Q183" i="44"/>
  <c r="Q184" i="44"/>
  <c r="Q185" i="44"/>
  <c r="Q186" i="44"/>
  <c r="Q187" i="44"/>
  <c r="Q188" i="44"/>
  <c r="Q189" i="44"/>
  <c r="Q190" i="44"/>
  <c r="Q191" i="44"/>
  <c r="Q192" i="44"/>
  <c r="Q193" i="44"/>
  <c r="Q194" i="44"/>
  <c r="Q195" i="44"/>
  <c r="Q196" i="44"/>
  <c r="Q197" i="44"/>
  <c r="Q198" i="44"/>
  <c r="Q199" i="44"/>
  <c r="Q200" i="44"/>
  <c r="Q201" i="44"/>
  <c r="Q202" i="44"/>
  <c r="Q203" i="44"/>
  <c r="Q204" i="44"/>
  <c r="Q205" i="44"/>
  <c r="Q206" i="44"/>
  <c r="Q207" i="44"/>
  <c r="Q208" i="44"/>
  <c r="Q209" i="44"/>
  <c r="Q210" i="44"/>
  <c r="Q211" i="44"/>
  <c r="Q212" i="44"/>
  <c r="Q213" i="44"/>
  <c r="Q214" i="44"/>
  <c r="Q215" i="44"/>
  <c r="Q216" i="44"/>
  <c r="Q217" i="44"/>
  <c r="Q218" i="44"/>
  <c r="Q219" i="44"/>
  <c r="Q220" i="44"/>
  <c r="Q221" i="44"/>
  <c r="Q222" i="44"/>
  <c r="Q223" i="44"/>
  <c r="Q224" i="44"/>
  <c r="Q225" i="44"/>
  <c r="Q226" i="44"/>
  <c r="Q227" i="44"/>
  <c r="Q228" i="44"/>
  <c r="Q229" i="44"/>
  <c r="Q230" i="44"/>
  <c r="Q231" i="44"/>
  <c r="Q232" i="44"/>
  <c r="Q233" i="44"/>
  <c r="Q234" i="44"/>
  <c r="Q235" i="44"/>
  <c r="Q236" i="44"/>
  <c r="Q237" i="44"/>
  <c r="Q238" i="44"/>
  <c r="Q239" i="44"/>
  <c r="Q240" i="44"/>
  <c r="Q241" i="44"/>
  <c r="Q242" i="44"/>
  <c r="Q243" i="44"/>
  <c r="Q244" i="44"/>
  <c r="Q245" i="44"/>
  <c r="Q246" i="44"/>
  <c r="Q247" i="44"/>
  <c r="Q248" i="44"/>
  <c r="Q249" i="44"/>
  <c r="Q250" i="44"/>
  <c r="Q251" i="44"/>
  <c r="Q252" i="44"/>
  <c r="Q253" i="44"/>
  <c r="Q254" i="44"/>
  <c r="Q255" i="44"/>
  <c r="Q256" i="44"/>
  <c r="Q257" i="44"/>
  <c r="Q258" i="44"/>
  <c r="Q259" i="44"/>
  <c r="Q260" i="44"/>
  <c r="Q261" i="44"/>
  <c r="Q262" i="44"/>
  <c r="Q263" i="44"/>
  <c r="Q264" i="44"/>
  <c r="Q265" i="44"/>
  <c r="Q266" i="44"/>
  <c r="Q267" i="44"/>
  <c r="Q268" i="44"/>
  <c r="Q269" i="44"/>
  <c r="Q270" i="44"/>
  <c r="Q271" i="44"/>
  <c r="Q272" i="44"/>
  <c r="Q273" i="44"/>
  <c r="Q274" i="44"/>
  <c r="Q275" i="44"/>
  <c r="Q276" i="44"/>
  <c r="Q277" i="44"/>
  <c r="Q278" i="44"/>
  <c r="Q279" i="44"/>
  <c r="Q280" i="44"/>
  <c r="Q281" i="44"/>
  <c r="Q282" i="44"/>
  <c r="Q283" i="44"/>
  <c r="Q284" i="44"/>
  <c r="Q285" i="44"/>
  <c r="Q286" i="44"/>
  <c r="Q287" i="44"/>
  <c r="Q288" i="44"/>
  <c r="Q289" i="44"/>
  <c r="Q290" i="44"/>
  <c r="Q291" i="44"/>
  <c r="Q292" i="44"/>
  <c r="Q293" i="44"/>
  <c r="Q294" i="44"/>
  <c r="Q295" i="44"/>
  <c r="Q296" i="44"/>
  <c r="Q297" i="44"/>
  <c r="Q298" i="44"/>
  <c r="Q299" i="44"/>
  <c r="Q300" i="44"/>
  <c r="Q301" i="44"/>
  <c r="Q302" i="44"/>
  <c r="Q303" i="44"/>
  <c r="Q304" i="44"/>
  <c r="Q305" i="44"/>
  <c r="Q306" i="44"/>
  <c r="Q307" i="44"/>
  <c r="Q308" i="44"/>
  <c r="Q309" i="44"/>
  <c r="Q310" i="44"/>
  <c r="Q311" i="44"/>
  <c r="Q312" i="44"/>
  <c r="Q313" i="44"/>
  <c r="Q314" i="44"/>
  <c r="Q315" i="44"/>
  <c r="Q316" i="44"/>
  <c r="Q317" i="44"/>
  <c r="Q318" i="44"/>
  <c r="Q319" i="44"/>
  <c r="Q320" i="44"/>
  <c r="Q321" i="44"/>
  <c r="Q322" i="44"/>
  <c r="Q323" i="44"/>
  <c r="Q324" i="44"/>
  <c r="Q325" i="44"/>
  <c r="Q326" i="44"/>
  <c r="Q327" i="44"/>
  <c r="Q328" i="44"/>
  <c r="Q329" i="44"/>
  <c r="Q330" i="44"/>
  <c r="Q331" i="44"/>
  <c r="Q332" i="44"/>
  <c r="Q333" i="44"/>
  <c r="Q334" i="44"/>
  <c r="Q335" i="44"/>
  <c r="Q336" i="44"/>
  <c r="Q337" i="44"/>
  <c r="Q338" i="44"/>
  <c r="Q339" i="44"/>
  <c r="Q340" i="44"/>
  <c r="Q341" i="44"/>
  <c r="Q342" i="44"/>
  <c r="Q343" i="44"/>
  <c r="Q344" i="44"/>
  <c r="Q345" i="44"/>
  <c r="Q346" i="44"/>
  <c r="Q347" i="44"/>
  <c r="Q348" i="44"/>
  <c r="Q349" i="44"/>
  <c r="Q350" i="44"/>
  <c r="Q351" i="44"/>
  <c r="Q352" i="44"/>
  <c r="Q353" i="44"/>
  <c r="Q354" i="44"/>
  <c r="Q355" i="44"/>
  <c r="Q356" i="44"/>
  <c r="Q357" i="44"/>
  <c r="Q358" i="44"/>
  <c r="Q359" i="44"/>
  <c r="Q360" i="44"/>
  <c r="Q361" i="44"/>
  <c r="Q362" i="44"/>
  <c r="Q363" i="44"/>
  <c r="Q364" i="44"/>
  <c r="Q365" i="44"/>
  <c r="Q366" i="44"/>
  <c r="Q367" i="44"/>
  <c r="Q368" i="44"/>
  <c r="Q369" i="44"/>
  <c r="Q370" i="44"/>
  <c r="Q371" i="44"/>
  <c r="Q372" i="44"/>
  <c r="Q373" i="44"/>
  <c r="Q374" i="44"/>
  <c r="Q375" i="44"/>
  <c r="Q376" i="44"/>
  <c r="Q377" i="44"/>
  <c r="Q378" i="44"/>
  <c r="Q379" i="44"/>
  <c r="Q380" i="44"/>
  <c r="Q381" i="44"/>
  <c r="Q382" i="44"/>
  <c r="Q383" i="44"/>
  <c r="Q384" i="44"/>
  <c r="Q385" i="44"/>
  <c r="Q386" i="44"/>
  <c r="Q387" i="44"/>
  <c r="Q388" i="44"/>
  <c r="Q389" i="44"/>
  <c r="Q390" i="44"/>
  <c r="Q391" i="44"/>
  <c r="Q392" i="44"/>
  <c r="Q393" i="44"/>
  <c r="Q394" i="44"/>
  <c r="Q395" i="44"/>
  <c r="Q396" i="44"/>
  <c r="Q397" i="44"/>
  <c r="Q398" i="44"/>
  <c r="Q399" i="44"/>
  <c r="Q400" i="44"/>
  <c r="Q401" i="44"/>
  <c r="Q402" i="44"/>
  <c r="Q403" i="44"/>
  <c r="Q404" i="44"/>
  <c r="Q405" i="44"/>
  <c r="Q406" i="44"/>
  <c r="Q407" i="44"/>
  <c r="Q408" i="44"/>
  <c r="Q409" i="44"/>
  <c r="Q410" i="44"/>
  <c r="Q411" i="44"/>
  <c r="Q412" i="44"/>
  <c r="Q413" i="44"/>
  <c r="Q414" i="44"/>
  <c r="Q415" i="44"/>
  <c r="Q416" i="44"/>
  <c r="Q417" i="44"/>
  <c r="Q418" i="44"/>
  <c r="Q419" i="44"/>
  <c r="Q420" i="44"/>
  <c r="Q421" i="44"/>
  <c r="Q422" i="44"/>
  <c r="Q423" i="44"/>
  <c r="Q424" i="44"/>
  <c r="Q425" i="44"/>
  <c r="Q426" i="44"/>
  <c r="Q427" i="44"/>
  <c r="Q428" i="44"/>
  <c r="Q429" i="44"/>
  <c r="Q430" i="44"/>
  <c r="Q431" i="44"/>
  <c r="Q432" i="44"/>
  <c r="Q433" i="44"/>
  <c r="Q434" i="44"/>
  <c r="Q435" i="44"/>
  <c r="Q436" i="44"/>
  <c r="Q437" i="44"/>
  <c r="Q438" i="44"/>
  <c r="Q439" i="44"/>
  <c r="Q440" i="44"/>
  <c r="Q441" i="44"/>
  <c r="Q442" i="44"/>
  <c r="Q443" i="44"/>
  <c r="Q444" i="44"/>
  <c r="Q445" i="44"/>
  <c r="Q446" i="44"/>
  <c r="Q447" i="44"/>
  <c r="Q448" i="44"/>
  <c r="Q449" i="44"/>
  <c r="Q450" i="44"/>
  <c r="Q451" i="44"/>
  <c r="Q452" i="44"/>
  <c r="Q453" i="44"/>
  <c r="Q454" i="44"/>
  <c r="Q455" i="44"/>
  <c r="Q456" i="44"/>
  <c r="Q457" i="44"/>
  <c r="Q458" i="44"/>
  <c r="Q459" i="44"/>
  <c r="Q460" i="44"/>
  <c r="Q461" i="44"/>
  <c r="Q462" i="44"/>
  <c r="Q463" i="44"/>
  <c r="Q464" i="44"/>
  <c r="Q465" i="44"/>
  <c r="Q466" i="44"/>
  <c r="Q467" i="44"/>
  <c r="Q468" i="44"/>
  <c r="Q469" i="44"/>
  <c r="Q470" i="44"/>
  <c r="Q471" i="44"/>
  <c r="Q472" i="44"/>
  <c r="Q473" i="44"/>
  <c r="Q474" i="44"/>
  <c r="Q475" i="44"/>
  <c r="Q476" i="44"/>
  <c r="Q477" i="44"/>
  <c r="Q478" i="44"/>
  <c r="Q479" i="44"/>
  <c r="Q480" i="44"/>
  <c r="Q481" i="44"/>
  <c r="Q482" i="44"/>
  <c r="Q483" i="44"/>
  <c r="Q484" i="44"/>
  <c r="Q485" i="44"/>
  <c r="Q486" i="44"/>
  <c r="Q487" i="44"/>
  <c r="Q488" i="44"/>
  <c r="Q489" i="44"/>
  <c r="Q490" i="44"/>
  <c r="Q491" i="44"/>
  <c r="Q492" i="44"/>
  <c r="Q493" i="44"/>
  <c r="Q494" i="44"/>
  <c r="Q495" i="44"/>
  <c r="Q496" i="44"/>
  <c r="Q497" i="44"/>
  <c r="Q498" i="44"/>
  <c r="Q499" i="44"/>
  <c r="Q500" i="44"/>
  <c r="Q501" i="44"/>
  <c r="Q502" i="44"/>
  <c r="Q503" i="44"/>
  <c r="Q504" i="44"/>
  <c r="Q505" i="44"/>
  <c r="Q506" i="44"/>
  <c r="Q507" i="44"/>
  <c r="Q508" i="44"/>
  <c r="Q509" i="44"/>
  <c r="Q510" i="44"/>
  <c r="Q511" i="44"/>
  <c r="Q512" i="44"/>
  <c r="Q513" i="44"/>
  <c r="Q514" i="44"/>
  <c r="Q515" i="44"/>
  <c r="Q516" i="44"/>
  <c r="Q517" i="44"/>
  <c r="Q518" i="44"/>
  <c r="Q519" i="44"/>
  <c r="Q520" i="44"/>
  <c r="Q521" i="44"/>
  <c r="Q522" i="44"/>
  <c r="Q523" i="44"/>
  <c r="Q524" i="44"/>
  <c r="Q525" i="44"/>
  <c r="Q526" i="44"/>
  <c r="Q527" i="44"/>
  <c r="Q528" i="44"/>
  <c r="Q529" i="44"/>
  <c r="Q530" i="44"/>
  <c r="Q531" i="44"/>
  <c r="Q532" i="44"/>
  <c r="Q533" i="44"/>
  <c r="Q534" i="44"/>
  <c r="Q535" i="44"/>
  <c r="Q536" i="44"/>
  <c r="Q537" i="44"/>
  <c r="Q538" i="44"/>
  <c r="Q539" i="44"/>
  <c r="Q540" i="44"/>
  <c r="Q541" i="44"/>
  <c r="Q542" i="44"/>
  <c r="Q543" i="44"/>
  <c r="Q544" i="44"/>
  <c r="Q545" i="44"/>
  <c r="Q546" i="44"/>
  <c r="Q547" i="44"/>
  <c r="Q548" i="44"/>
  <c r="Q549" i="44"/>
  <c r="Q550" i="44"/>
  <c r="Q551" i="44"/>
  <c r="Q552" i="44"/>
  <c r="Q553" i="44"/>
  <c r="Q554" i="44"/>
  <c r="Q555" i="44"/>
  <c r="Q556" i="44"/>
  <c r="Q557" i="44"/>
  <c r="Q558" i="44"/>
  <c r="Q559" i="44"/>
  <c r="Q560" i="44"/>
  <c r="Q561" i="44"/>
  <c r="Q562" i="44"/>
  <c r="Q563" i="44"/>
  <c r="Q564" i="44"/>
  <c r="Q565" i="44"/>
  <c r="Q566" i="44"/>
  <c r="Q567" i="44"/>
  <c r="Q568" i="44"/>
  <c r="Q569" i="44"/>
  <c r="Q570" i="44"/>
  <c r="Q571" i="44"/>
  <c r="Q572" i="44"/>
  <c r="Q573" i="44"/>
  <c r="Q574" i="44"/>
  <c r="Q575" i="44"/>
  <c r="Q576" i="44"/>
  <c r="Q577" i="44"/>
  <c r="Q578" i="44"/>
  <c r="Q579" i="44"/>
  <c r="Q580" i="44"/>
  <c r="Q581" i="44"/>
  <c r="Q582" i="44"/>
  <c r="Q583" i="44"/>
  <c r="Q584" i="44"/>
  <c r="Q585" i="44"/>
  <c r="Q586" i="44"/>
  <c r="Q587" i="44"/>
  <c r="Q588" i="44"/>
  <c r="Q589" i="44"/>
  <c r="Q590" i="44"/>
  <c r="Q591" i="44"/>
  <c r="Q592" i="44"/>
  <c r="Q593" i="44"/>
  <c r="Q594" i="44"/>
  <c r="Q595" i="44"/>
  <c r="Q596" i="44"/>
  <c r="Q597" i="44"/>
  <c r="Q598" i="44"/>
  <c r="Q599" i="44"/>
  <c r="Q600" i="44"/>
  <c r="Q601" i="44"/>
  <c r="Q602" i="44"/>
  <c r="Q603" i="44"/>
  <c r="Q604" i="44"/>
  <c r="Q605" i="44"/>
  <c r="Q606" i="44"/>
  <c r="Q607" i="44"/>
  <c r="Q608" i="44"/>
  <c r="Q609" i="44"/>
  <c r="Q610" i="44"/>
  <c r="Q611" i="44"/>
  <c r="Q612" i="44"/>
  <c r="Q613" i="44"/>
  <c r="Q614" i="44"/>
  <c r="Q615" i="44"/>
  <c r="Q616" i="44"/>
  <c r="Q617" i="44"/>
  <c r="Q618" i="44"/>
  <c r="Q619" i="44"/>
  <c r="Q620" i="44"/>
  <c r="Q621" i="44"/>
  <c r="Q622" i="44"/>
  <c r="Q623" i="44"/>
  <c r="Q624" i="44"/>
  <c r="Q625" i="44"/>
  <c r="Q626" i="44"/>
  <c r="Q627" i="44"/>
  <c r="Q628" i="44"/>
  <c r="Q629" i="44"/>
  <c r="Q630" i="44"/>
  <c r="Q631" i="44"/>
  <c r="Q632" i="44"/>
  <c r="Q633" i="44"/>
  <c r="Q634" i="44"/>
  <c r="Q635" i="44"/>
  <c r="Q636" i="44"/>
  <c r="Q637" i="44"/>
  <c r="Q638" i="44"/>
  <c r="Q639" i="44"/>
  <c r="Q640" i="44"/>
  <c r="Q641" i="44"/>
  <c r="Q642" i="44"/>
  <c r="Q643" i="44"/>
  <c r="Q644" i="44"/>
  <c r="Q645" i="44"/>
  <c r="Q646" i="44"/>
  <c r="Q647" i="44"/>
  <c r="Q648" i="44"/>
  <c r="Q649" i="44"/>
  <c r="Q650" i="44"/>
  <c r="Q651" i="44"/>
  <c r="Q652" i="44"/>
  <c r="Q653" i="44"/>
  <c r="Q654" i="44"/>
  <c r="Q655" i="44"/>
  <c r="Q656" i="44"/>
  <c r="Q657" i="44"/>
  <c r="Q658" i="44"/>
  <c r="Q659" i="44"/>
  <c r="Q660" i="44"/>
  <c r="Q661" i="44"/>
  <c r="Q662" i="44"/>
  <c r="Q663" i="44"/>
  <c r="Q664" i="44"/>
  <c r="Q665" i="44"/>
  <c r="Q666" i="44"/>
  <c r="Q667" i="44"/>
  <c r="Q668" i="44"/>
  <c r="Q669" i="44"/>
  <c r="Q670" i="44"/>
  <c r="Q671" i="44"/>
  <c r="Q672" i="44"/>
  <c r="Q673" i="44"/>
  <c r="Q674" i="44"/>
  <c r="Q675" i="44"/>
  <c r="Q676" i="44"/>
  <c r="Q677" i="44"/>
  <c r="Q678" i="44"/>
  <c r="Q679" i="44"/>
  <c r="Q680" i="44"/>
  <c r="Q681" i="44"/>
  <c r="Q682" i="44"/>
  <c r="Q683" i="44"/>
  <c r="Q684" i="44"/>
  <c r="Q685" i="44"/>
  <c r="Q686" i="44"/>
  <c r="Q687" i="44"/>
  <c r="Q688" i="44"/>
  <c r="Q689" i="44"/>
  <c r="Q690" i="44"/>
  <c r="Q691" i="44"/>
  <c r="Q692" i="44"/>
  <c r="Q693" i="44"/>
  <c r="Q694" i="44"/>
  <c r="Q695" i="44"/>
  <c r="Q696" i="44"/>
  <c r="Q697" i="44"/>
  <c r="Q698" i="44"/>
  <c r="Q699" i="44"/>
  <c r="Q700" i="44"/>
  <c r="Q701" i="44"/>
  <c r="Q702" i="44"/>
  <c r="Q703" i="44"/>
  <c r="Q704" i="44"/>
  <c r="Q705" i="44"/>
  <c r="Q706" i="44"/>
  <c r="Q707" i="44"/>
  <c r="Q708" i="44"/>
  <c r="Q709" i="44"/>
  <c r="Q710" i="44"/>
  <c r="Q711" i="44"/>
  <c r="Q712" i="44"/>
  <c r="Q713" i="44"/>
  <c r="Q714" i="44"/>
  <c r="Q715" i="44"/>
  <c r="Q716" i="44"/>
  <c r="Q717" i="44"/>
  <c r="Q718" i="44"/>
  <c r="Q719" i="44"/>
  <c r="Q720" i="44"/>
  <c r="Q721" i="44"/>
  <c r="Q722" i="44"/>
  <c r="Q723" i="44"/>
  <c r="Q724" i="44"/>
  <c r="Q725" i="44"/>
  <c r="Q726" i="44"/>
  <c r="Q727" i="44"/>
  <c r="Q728" i="44"/>
  <c r="Q729" i="44"/>
  <c r="Q730" i="44"/>
  <c r="Q731" i="44"/>
  <c r="Q732" i="44"/>
  <c r="Q733" i="44"/>
  <c r="Q734" i="44"/>
  <c r="Q735" i="44"/>
  <c r="Q736" i="44"/>
  <c r="Q737" i="44"/>
  <c r="Q738" i="44"/>
  <c r="Q739" i="44"/>
  <c r="Q740" i="44"/>
  <c r="Q741" i="44"/>
  <c r="Q742" i="44"/>
  <c r="Q743" i="44"/>
  <c r="Q744" i="44"/>
  <c r="Q745" i="44"/>
  <c r="Q746" i="44"/>
  <c r="Q747" i="44"/>
  <c r="Q748" i="44"/>
  <c r="Q749" i="44"/>
  <c r="Q750" i="44"/>
  <c r="Q751" i="44"/>
  <c r="Q752" i="44"/>
  <c r="Q753" i="44"/>
  <c r="Q754" i="44"/>
  <c r="Q755" i="44"/>
  <c r="Q756" i="44"/>
  <c r="Q757" i="44"/>
  <c r="Q758" i="44"/>
  <c r="Q759" i="44"/>
  <c r="Q760" i="44"/>
  <c r="Q761" i="44"/>
  <c r="Q762" i="44"/>
  <c r="Q763" i="44"/>
  <c r="Q764" i="44"/>
  <c r="Q765" i="44"/>
  <c r="Q766" i="44"/>
  <c r="Q767" i="44"/>
  <c r="Q768" i="44"/>
  <c r="Q769" i="44"/>
  <c r="Q770" i="44"/>
  <c r="Q771" i="44"/>
  <c r="Q772" i="44"/>
  <c r="Q773" i="44"/>
  <c r="Q774" i="44"/>
  <c r="Q775" i="44"/>
  <c r="Q776" i="44"/>
  <c r="Q777" i="44"/>
  <c r="Q778" i="44"/>
  <c r="Q779" i="44"/>
  <c r="Q780" i="44"/>
  <c r="Q781" i="44"/>
  <c r="Q782" i="44"/>
  <c r="Q783" i="44"/>
  <c r="Q784" i="44"/>
  <c r="Q785" i="44"/>
  <c r="Q786" i="44"/>
  <c r="Q787" i="44"/>
  <c r="Q788" i="44"/>
  <c r="Q789" i="44"/>
  <c r="Q790" i="44"/>
  <c r="Q791" i="44"/>
  <c r="Q792" i="44"/>
  <c r="Q793" i="44"/>
  <c r="Q794" i="44"/>
  <c r="Q795" i="44"/>
  <c r="Q796" i="44"/>
  <c r="Q797" i="44"/>
  <c r="Q798" i="44"/>
  <c r="Q799" i="44"/>
  <c r="Q800" i="44"/>
  <c r="Q801" i="44"/>
  <c r="Q802" i="44"/>
  <c r="Q803" i="44"/>
  <c r="Q804" i="44"/>
  <c r="Q805" i="44"/>
  <c r="Q806" i="44"/>
  <c r="Q807" i="44"/>
  <c r="Q808" i="44"/>
  <c r="Q809" i="44"/>
  <c r="Q810" i="44"/>
  <c r="Q811" i="44"/>
  <c r="Q812" i="44"/>
  <c r="Q813" i="44"/>
  <c r="Q814" i="44"/>
  <c r="Q815" i="44"/>
  <c r="Q816" i="44"/>
  <c r="Q817" i="44"/>
  <c r="Q818" i="44"/>
  <c r="Q819" i="44"/>
  <c r="Q820" i="44"/>
  <c r="Q821" i="44"/>
  <c r="Q822" i="44"/>
  <c r="Q823" i="44"/>
  <c r="Q824" i="44"/>
  <c r="Q825" i="44"/>
  <c r="Q826" i="44"/>
  <c r="Q827" i="44"/>
  <c r="Q828" i="44"/>
  <c r="Q829" i="44"/>
  <c r="Q830" i="44"/>
  <c r="Q831" i="44"/>
  <c r="Q832" i="44"/>
  <c r="Q833" i="44"/>
  <c r="Q834" i="44"/>
  <c r="Q835" i="44"/>
  <c r="Q836" i="44"/>
  <c r="Q837" i="44"/>
  <c r="Q838" i="44"/>
  <c r="Q839" i="44"/>
  <c r="Q840" i="44"/>
  <c r="Q841" i="44"/>
  <c r="Q842" i="44"/>
  <c r="Q843" i="44"/>
  <c r="Q844" i="44"/>
  <c r="Q845" i="44"/>
  <c r="Q846" i="44"/>
  <c r="Q847" i="44"/>
  <c r="Q848" i="44"/>
  <c r="Q849" i="44"/>
  <c r="Q850" i="44"/>
  <c r="Q851" i="44"/>
  <c r="Q852" i="44"/>
  <c r="Q853" i="44"/>
  <c r="Q854" i="44"/>
  <c r="Q855" i="44"/>
  <c r="Q856" i="44"/>
  <c r="Q857" i="44"/>
  <c r="Q858" i="44"/>
  <c r="Q859" i="44"/>
  <c r="Q860" i="44"/>
  <c r="Q861" i="44"/>
  <c r="Q862" i="44"/>
  <c r="Q863" i="44"/>
  <c r="Q864" i="44"/>
  <c r="Q865" i="44"/>
  <c r="Q866" i="44"/>
  <c r="Q867" i="44"/>
  <c r="Q868" i="44"/>
  <c r="Q869" i="44"/>
  <c r="Q870" i="44"/>
  <c r="Q871" i="44"/>
  <c r="Q872" i="44"/>
  <c r="Q873" i="44"/>
  <c r="Q874" i="44"/>
  <c r="Q875" i="44"/>
  <c r="Q876" i="44"/>
  <c r="Q877" i="44"/>
  <c r="Q878" i="44"/>
  <c r="Q879" i="44"/>
  <c r="Q880" i="44"/>
  <c r="Q881" i="44"/>
  <c r="Q882" i="44"/>
  <c r="Q883" i="44"/>
  <c r="Q884" i="44"/>
  <c r="Q885" i="44"/>
  <c r="Q886" i="44"/>
  <c r="Q887" i="44"/>
  <c r="Q888" i="44"/>
  <c r="Q889" i="44"/>
  <c r="Q890" i="44"/>
  <c r="Q891" i="44"/>
  <c r="Q892" i="44"/>
  <c r="Q893" i="44"/>
  <c r="Q894" i="44"/>
  <c r="Q895" i="44"/>
  <c r="Q896" i="44"/>
  <c r="Q897" i="44"/>
  <c r="Q898" i="44"/>
  <c r="Q899" i="44"/>
  <c r="Q900" i="44"/>
  <c r="Q901" i="44"/>
  <c r="Q902" i="44"/>
  <c r="Q903" i="44"/>
  <c r="Q904" i="44"/>
  <c r="Q905" i="44"/>
  <c r="Q906" i="44"/>
  <c r="Q907" i="44"/>
  <c r="Q908" i="44"/>
  <c r="Q909" i="44"/>
  <c r="Q910" i="44"/>
  <c r="Q911" i="44"/>
  <c r="Q912" i="44"/>
  <c r="Q913" i="44"/>
  <c r="Q914" i="44"/>
  <c r="Q915" i="44"/>
  <c r="Q916" i="44"/>
  <c r="Q917" i="44"/>
  <c r="Q918" i="44"/>
  <c r="Q919" i="44"/>
  <c r="Q920" i="44"/>
  <c r="Q921" i="44"/>
  <c r="Q922" i="44"/>
  <c r="Q923" i="44"/>
  <c r="Q924" i="44"/>
  <c r="Q925" i="44"/>
  <c r="Q926" i="44"/>
  <c r="Q927" i="44"/>
  <c r="Q928" i="44"/>
  <c r="Q929" i="44"/>
  <c r="Q930" i="44"/>
  <c r="Q931" i="44"/>
  <c r="Q932" i="44"/>
  <c r="Q933" i="44"/>
  <c r="Q934" i="44"/>
  <c r="Q935" i="44"/>
  <c r="Q936" i="44"/>
  <c r="Q937" i="44"/>
  <c r="Q938" i="44"/>
  <c r="Q939" i="44"/>
  <c r="Q940" i="44"/>
  <c r="Q941" i="44"/>
  <c r="Q942" i="44"/>
  <c r="Q943" i="44"/>
  <c r="Q944" i="44"/>
  <c r="Q945" i="44"/>
  <c r="Q946" i="44"/>
  <c r="Q947" i="44"/>
  <c r="Q948" i="44"/>
  <c r="Q949" i="44"/>
  <c r="Q950" i="44"/>
  <c r="Q951" i="44"/>
  <c r="Q952" i="44"/>
  <c r="Q953" i="44"/>
  <c r="Q954" i="44"/>
  <c r="Q955" i="44"/>
  <c r="Q956" i="44"/>
  <c r="Q957" i="44"/>
  <c r="Q958" i="44"/>
  <c r="Q959" i="44"/>
  <c r="Q960" i="44"/>
  <c r="Q961" i="44"/>
  <c r="Q962" i="44"/>
  <c r="Q963" i="44"/>
  <c r="Q964" i="44"/>
  <c r="Q965" i="44"/>
  <c r="Q966" i="44"/>
  <c r="Q967" i="44"/>
  <c r="Q968" i="44"/>
  <c r="Q969" i="44"/>
  <c r="Q970" i="44"/>
  <c r="Q971" i="44"/>
  <c r="Q972" i="44"/>
  <c r="Q973" i="44"/>
  <c r="Q974" i="44"/>
  <c r="Q975" i="44"/>
  <c r="Q976" i="44"/>
  <c r="Q977" i="44"/>
  <c r="Q978" i="44"/>
  <c r="Q979" i="44"/>
  <c r="Q980" i="44"/>
  <c r="Q981" i="44"/>
  <c r="Q982" i="44"/>
  <c r="Q983" i="44"/>
  <c r="Q984" i="44"/>
  <c r="Q985" i="44"/>
  <c r="Q986" i="44"/>
  <c r="Q987" i="44"/>
  <c r="Q988" i="44"/>
  <c r="Q989" i="44"/>
  <c r="Q990" i="44"/>
  <c r="Q991" i="44"/>
  <c r="Q992" i="44"/>
  <c r="Q993" i="44"/>
  <c r="Q994" i="44"/>
  <c r="Q995" i="44"/>
  <c r="Q996" i="44"/>
  <c r="Q997" i="44"/>
  <c r="Q998" i="44"/>
  <c r="Q999" i="44"/>
  <c r="Q1000" i="44"/>
  <c r="Q1001" i="44"/>
  <c r="Q1002" i="44"/>
  <c r="Q1003" i="44"/>
  <c r="Q1004" i="44"/>
  <c r="Q1005" i="44"/>
  <c r="Q1006" i="44"/>
  <c r="Q1007" i="44"/>
  <c r="Q1008" i="44"/>
  <c r="Q1009" i="44"/>
  <c r="Q1010" i="44"/>
  <c r="Q1011" i="44"/>
  <c r="Q1012" i="44"/>
  <c r="Q1013" i="44"/>
  <c r="Q1014" i="44"/>
  <c r="Q1015" i="44"/>
  <c r="Q1016" i="44"/>
  <c r="Q1017" i="44"/>
  <c r="Q1018" i="44"/>
  <c r="Q1019" i="44"/>
  <c r="Q1020" i="44"/>
  <c r="Q1021" i="44"/>
  <c r="Q1022" i="44"/>
  <c r="Q1023" i="44"/>
  <c r="Q1024" i="44"/>
  <c r="Q1025" i="44"/>
  <c r="Q1026" i="44"/>
  <c r="Q1027" i="44"/>
  <c r="Q1028" i="44"/>
  <c r="Q1029" i="44"/>
  <c r="Q1030" i="44"/>
  <c r="Q1031" i="44"/>
  <c r="Q1032" i="44"/>
  <c r="Q1033" i="44"/>
  <c r="Q1034" i="44"/>
  <c r="Q1035" i="44"/>
  <c r="Q1036" i="44"/>
  <c r="Q1037" i="44"/>
  <c r="Q1038" i="44"/>
  <c r="Q1039" i="44"/>
  <c r="Q1040" i="44"/>
  <c r="Q1041" i="44"/>
  <c r="Q1042" i="44"/>
  <c r="Q1043" i="44"/>
  <c r="Q1044" i="44"/>
  <c r="Q1045" i="44"/>
  <c r="Q1046" i="44"/>
  <c r="Q1047" i="44"/>
  <c r="Q1048" i="44"/>
  <c r="Q1049" i="44"/>
  <c r="Q1050" i="44"/>
  <c r="Q1051" i="44"/>
  <c r="Q1052" i="44"/>
  <c r="Q1053" i="44"/>
  <c r="Q1054" i="44"/>
  <c r="Q1055" i="44"/>
  <c r="Q1056" i="44"/>
  <c r="Q1057" i="44"/>
  <c r="Q1058" i="44"/>
  <c r="Q1059" i="44"/>
  <c r="Q1060" i="44"/>
  <c r="Q1061" i="44"/>
  <c r="Q1062" i="44"/>
  <c r="Q1063" i="44"/>
  <c r="Q1064" i="44"/>
  <c r="Q1065" i="44"/>
  <c r="Q1066" i="44"/>
  <c r="Q1067" i="44"/>
  <c r="Q1068" i="44"/>
  <c r="Q1069" i="44"/>
  <c r="Q1070" i="44"/>
  <c r="Q1071" i="44"/>
  <c r="Q1072" i="44"/>
  <c r="Q1073" i="44"/>
  <c r="Q1074" i="44"/>
  <c r="Q1075" i="44"/>
  <c r="Q1076" i="44"/>
  <c r="Q1077" i="44"/>
  <c r="Q1078" i="44"/>
  <c r="Q1079" i="44"/>
  <c r="Q1080" i="44"/>
  <c r="Q1081" i="44"/>
  <c r="Q1082" i="44"/>
  <c r="Q1083" i="44"/>
  <c r="Q1084" i="44"/>
  <c r="Q1085" i="44"/>
  <c r="Q1086" i="44"/>
  <c r="Q1087" i="44"/>
  <c r="Q1088" i="44"/>
  <c r="Q1089" i="44"/>
  <c r="Q1090" i="44"/>
  <c r="Q1091" i="44"/>
  <c r="Q1092" i="44"/>
  <c r="Q1093" i="44"/>
  <c r="Q1094" i="44"/>
  <c r="Q1095" i="44"/>
  <c r="Q1096" i="44"/>
  <c r="Q1097" i="44"/>
  <c r="Q1098" i="44"/>
  <c r="Q1099" i="44"/>
  <c r="Q1100" i="44"/>
  <c r="Q1101" i="44"/>
  <c r="Q1102" i="44"/>
  <c r="Q1103" i="44"/>
  <c r="Q1104" i="44"/>
  <c r="Q1105" i="44"/>
  <c r="Q1106" i="44"/>
  <c r="Q1107" i="44"/>
  <c r="Q1108" i="44"/>
  <c r="Q1109" i="44"/>
  <c r="Q1110" i="44"/>
  <c r="Q1111" i="44"/>
  <c r="Q1112" i="44"/>
  <c r="Q1113" i="44"/>
  <c r="Q1114" i="44"/>
  <c r="Q1115" i="44"/>
  <c r="Q1116" i="44"/>
  <c r="Q1117" i="44"/>
  <c r="Q1118" i="44"/>
  <c r="Q1119" i="44"/>
  <c r="Q1120" i="44"/>
  <c r="Q1121" i="44"/>
  <c r="Q1122" i="44"/>
  <c r="Q1123" i="44"/>
  <c r="Q1124" i="44"/>
  <c r="Q1125" i="44"/>
  <c r="Q1126" i="44"/>
  <c r="Q1127" i="44"/>
  <c r="Q1128" i="44"/>
  <c r="Q1129" i="44"/>
  <c r="Q1130" i="44"/>
  <c r="Q1131" i="44"/>
  <c r="Q1132" i="44"/>
  <c r="Q1133" i="44"/>
  <c r="Q1134" i="44"/>
  <c r="Q1135" i="44"/>
  <c r="Q1136" i="44"/>
  <c r="Q1137" i="44"/>
  <c r="Q1138" i="44"/>
  <c r="Q1139" i="44"/>
  <c r="Q1140" i="44"/>
  <c r="Q1141" i="44"/>
  <c r="Q1142" i="44"/>
  <c r="Q1143" i="44"/>
  <c r="Q1144" i="44"/>
  <c r="Q1145" i="44"/>
  <c r="Q1146" i="44"/>
  <c r="Q1147" i="44"/>
  <c r="Q1148" i="44"/>
  <c r="Q1149" i="44"/>
  <c r="Q1150" i="44"/>
  <c r="Q1151" i="44"/>
  <c r="Q1152" i="44"/>
  <c r="Q1153" i="44"/>
  <c r="Q1154" i="44"/>
  <c r="Q1155" i="44"/>
  <c r="Q1156" i="44"/>
  <c r="Q1157" i="44"/>
  <c r="Q1158" i="44"/>
  <c r="Q1159" i="44"/>
  <c r="Q1160" i="44"/>
  <c r="Q1161" i="44"/>
  <c r="Q1162" i="44"/>
  <c r="Q1163" i="44"/>
  <c r="Q1164" i="44"/>
  <c r="Q1165" i="44"/>
  <c r="Q1166" i="44"/>
  <c r="Q1167" i="44"/>
  <c r="Q1168" i="44"/>
  <c r="Q1169" i="44"/>
  <c r="Q1170" i="44"/>
  <c r="Q1171" i="44"/>
  <c r="Q1172" i="44"/>
  <c r="Q1173" i="44"/>
  <c r="Q1174" i="44"/>
  <c r="Q1175" i="44"/>
  <c r="Q1176" i="44"/>
  <c r="Q1177" i="44"/>
  <c r="Q1178" i="44"/>
  <c r="Q1179" i="44"/>
  <c r="Q1180" i="44"/>
  <c r="Q1181" i="44"/>
  <c r="Q1182" i="44"/>
  <c r="Q1183" i="44"/>
  <c r="Q1184" i="44"/>
  <c r="Q1185" i="44"/>
  <c r="Q1186" i="44"/>
  <c r="Q1187" i="44"/>
  <c r="Q1188" i="44"/>
  <c r="Q1189" i="44"/>
  <c r="Q1190" i="44"/>
  <c r="Q1191" i="44"/>
  <c r="Q1192" i="44"/>
  <c r="Q1193" i="44"/>
  <c r="Q1194" i="44"/>
  <c r="Q1195" i="44"/>
  <c r="Q1196" i="44"/>
  <c r="Q1197" i="44"/>
  <c r="Q1198" i="44"/>
  <c r="Q1199" i="44"/>
  <c r="Q1200" i="44"/>
  <c r="Q1201" i="44"/>
  <c r="Q1202" i="44"/>
  <c r="Q1203" i="44"/>
  <c r="Q1204" i="44"/>
  <c r="Q1205" i="44"/>
  <c r="Q1206" i="44"/>
  <c r="Q1207" i="44"/>
  <c r="Q1208" i="44"/>
  <c r="Q1209" i="44"/>
  <c r="Q1210" i="44"/>
  <c r="Q1211" i="44"/>
  <c r="Q1212" i="44"/>
  <c r="Q1213" i="44"/>
  <c r="Q1214" i="44"/>
  <c r="Q1215" i="44"/>
  <c r="Q1216" i="44"/>
  <c r="Q1217" i="44"/>
  <c r="Q1218" i="44"/>
  <c r="Q1219" i="44"/>
  <c r="Q1220" i="44"/>
  <c r="Q1221" i="44"/>
  <c r="Q1222" i="44"/>
  <c r="Q1223" i="44"/>
  <c r="Q1224" i="44"/>
  <c r="Q1225" i="44"/>
  <c r="Q1226" i="44"/>
  <c r="Q1227" i="44"/>
  <c r="Q1228" i="44"/>
  <c r="Q1229" i="44"/>
  <c r="Q1230" i="44"/>
  <c r="Q1231" i="44"/>
  <c r="Q1232" i="44"/>
  <c r="Q1233" i="44"/>
  <c r="Q1234" i="44"/>
  <c r="Q1235" i="44"/>
  <c r="Q1236" i="44"/>
  <c r="Q1237" i="44"/>
  <c r="Q1238" i="44"/>
  <c r="Q1239" i="44"/>
  <c r="Q1240" i="44"/>
  <c r="Q1241" i="44"/>
  <c r="Q1242" i="44"/>
  <c r="Q1243" i="44"/>
  <c r="Q1244" i="44"/>
  <c r="Q1245" i="44"/>
  <c r="Q1246" i="44"/>
  <c r="Q1247" i="44"/>
  <c r="Q1248" i="44"/>
  <c r="Q1249" i="44"/>
  <c r="Q1250" i="44"/>
  <c r="Q1251" i="44"/>
  <c r="Q1252" i="44"/>
  <c r="Q1253" i="44"/>
  <c r="Q1254" i="44"/>
  <c r="Q1255" i="44"/>
  <c r="Q1256" i="44"/>
  <c r="Q1257" i="44"/>
  <c r="Q1258" i="44"/>
  <c r="Q1259" i="44"/>
  <c r="Q1260" i="44"/>
  <c r="Q1261" i="44"/>
  <c r="Q1262" i="44"/>
  <c r="Q1263" i="44"/>
  <c r="Q1264" i="44"/>
  <c r="Q1265" i="44"/>
  <c r="Q1266" i="44"/>
  <c r="Q1267" i="44"/>
  <c r="Q1268" i="44"/>
  <c r="Q1269" i="44"/>
  <c r="Q1270" i="44"/>
  <c r="Q1271" i="44"/>
  <c r="Q1272" i="44"/>
  <c r="Q1273" i="44"/>
  <c r="Q1274" i="44"/>
  <c r="Q1275" i="44"/>
  <c r="Q1276" i="44"/>
  <c r="Q1277" i="44"/>
  <c r="Q1278" i="44"/>
  <c r="Q1279" i="44"/>
  <c r="Q1280" i="44"/>
  <c r="Q1281" i="44"/>
  <c r="Q1282" i="44"/>
  <c r="Q1283" i="44"/>
  <c r="Q1284" i="44"/>
  <c r="Q1285" i="44"/>
  <c r="Q1286" i="44"/>
  <c r="Q1287" i="44"/>
  <c r="Q1288" i="44"/>
  <c r="Q1289" i="44"/>
  <c r="Q1290" i="44"/>
  <c r="Q1291" i="44"/>
  <c r="Q1292" i="44"/>
  <c r="Q1293" i="44"/>
  <c r="Q1294" i="44"/>
  <c r="Q1295" i="44"/>
  <c r="Q1296" i="44"/>
  <c r="Q1297" i="44"/>
  <c r="Q1298" i="44"/>
  <c r="Q1299" i="44"/>
  <c r="Q1300" i="44"/>
  <c r="Q1301" i="44"/>
  <c r="Q1302" i="44"/>
  <c r="Q1303" i="44"/>
  <c r="Q1304" i="44"/>
  <c r="Q1305" i="44"/>
  <c r="Q1306" i="44"/>
  <c r="Q1307" i="44"/>
  <c r="Q1308" i="44"/>
  <c r="Q1309" i="44"/>
  <c r="Q1310" i="44"/>
  <c r="Q1311" i="44"/>
  <c r="Q1312" i="44"/>
  <c r="Q1313" i="44"/>
  <c r="Q1314" i="44"/>
  <c r="Q1315" i="44"/>
  <c r="Q1316" i="44"/>
  <c r="Q1317" i="44"/>
  <c r="Q1318" i="44"/>
  <c r="Q1319" i="44"/>
  <c r="Q1320" i="44"/>
  <c r="Q1321" i="44"/>
  <c r="Q1322" i="44"/>
  <c r="Q1323" i="44"/>
  <c r="Q1324" i="44"/>
  <c r="Q1325" i="44"/>
  <c r="Q1326" i="44"/>
  <c r="Q1327" i="44"/>
  <c r="Q1328" i="44"/>
  <c r="Q1329" i="44"/>
  <c r="Q1330" i="44"/>
  <c r="Q1331" i="44"/>
  <c r="Q1332" i="44"/>
  <c r="Q1333" i="44"/>
  <c r="Q1334" i="44"/>
  <c r="Q1335" i="44"/>
  <c r="Q1336" i="44"/>
  <c r="Q1337" i="44"/>
  <c r="Q1338" i="44"/>
  <c r="Q1339" i="44"/>
  <c r="Q1340" i="44"/>
  <c r="Q1341" i="44"/>
  <c r="Q1342" i="44"/>
  <c r="Q1343" i="44"/>
  <c r="Q1344" i="44"/>
  <c r="Q1345" i="44"/>
  <c r="Q1346" i="44"/>
  <c r="Q1347" i="44"/>
  <c r="Q1348" i="44"/>
  <c r="Q1349" i="44"/>
  <c r="Q1350" i="44"/>
  <c r="Q1351" i="44"/>
  <c r="Q1352" i="44"/>
  <c r="Q1353" i="44"/>
  <c r="Q1354" i="44"/>
  <c r="Q1355" i="44"/>
  <c r="Q1356" i="44"/>
  <c r="Q1357" i="44"/>
  <c r="Q1358" i="44"/>
  <c r="Q1359" i="44"/>
  <c r="Q1360" i="44"/>
  <c r="Q1361" i="44"/>
  <c r="Q1362" i="44"/>
  <c r="Q1363" i="44"/>
  <c r="Q1364" i="44"/>
  <c r="Q1365" i="44"/>
  <c r="Q1366" i="44"/>
  <c r="Q1367" i="44"/>
  <c r="Q1368" i="44"/>
  <c r="Q1369" i="44"/>
  <c r="Q1370" i="44"/>
  <c r="Q1371" i="44"/>
  <c r="Q1372" i="44"/>
  <c r="Q1373" i="44"/>
  <c r="Q1374" i="44"/>
  <c r="Q1375" i="44"/>
  <c r="Q1376" i="44"/>
  <c r="Q1377" i="44"/>
  <c r="Q1378" i="44"/>
  <c r="Q1379" i="44"/>
  <c r="Q1380" i="44"/>
  <c r="Q1381" i="44"/>
  <c r="Q1382" i="44"/>
  <c r="Q1383" i="44"/>
  <c r="Q1384" i="44"/>
  <c r="Q1385" i="44"/>
  <c r="Q1386" i="44"/>
  <c r="Q1387" i="44"/>
  <c r="Q1388" i="44"/>
  <c r="Q1389" i="44"/>
  <c r="Q1390" i="44"/>
  <c r="Q1391" i="44"/>
  <c r="Q1392" i="44"/>
  <c r="Q1393" i="44"/>
  <c r="Q1394" i="44"/>
  <c r="Q1395" i="44"/>
  <c r="Q1396" i="44"/>
  <c r="Q1397" i="44"/>
  <c r="Q1398" i="44"/>
  <c r="Q1399" i="44"/>
  <c r="Q1400" i="44"/>
  <c r="Q1401" i="44"/>
  <c r="Q1402" i="44"/>
  <c r="Q1403" i="44"/>
  <c r="Q1404" i="44"/>
  <c r="Q1405" i="44"/>
  <c r="Q1406" i="44"/>
  <c r="Q1407" i="44"/>
  <c r="Q1408" i="44"/>
  <c r="Q1409" i="44"/>
  <c r="Q1410" i="44"/>
  <c r="Q1411" i="44"/>
  <c r="Q1412" i="44"/>
  <c r="Q1413" i="44"/>
  <c r="Q1414" i="44"/>
  <c r="Q1415" i="44"/>
  <c r="Q1416" i="44"/>
  <c r="Q1417" i="44"/>
  <c r="Q49" i="44"/>
  <c r="B39" i="87"/>
  <c r="C39" i="87"/>
  <c r="A39" i="87"/>
  <c r="C38" i="87"/>
  <c r="A38" i="87"/>
  <c r="B37" i="87"/>
  <c r="C37" i="87"/>
  <c r="A37" i="87"/>
  <c r="B36" i="87"/>
  <c r="C36" i="87"/>
  <c r="A36" i="87"/>
  <c r="B35" i="87"/>
  <c r="C35" i="87"/>
  <c r="A35" i="87"/>
  <c r="B34" i="87"/>
  <c r="C34" i="87"/>
  <c r="A34" i="87"/>
  <c r="B33" i="87"/>
  <c r="C33" i="87"/>
  <c r="A33" i="87"/>
  <c r="B32" i="87"/>
  <c r="C32" i="87"/>
  <c r="A32" i="87"/>
  <c r="B31" i="87"/>
  <c r="C31" i="87"/>
  <c r="A31" i="87"/>
  <c r="B30" i="87"/>
  <c r="C30" i="87"/>
  <c r="A30" i="87"/>
  <c r="B29" i="87"/>
  <c r="C29" i="87"/>
  <c r="A29" i="87"/>
  <c r="B28" i="87"/>
  <c r="B27" i="87"/>
  <c r="C27" i="87"/>
  <c r="A27" i="87"/>
  <c r="B26" i="87"/>
  <c r="C26" i="87"/>
  <c r="A26" i="87"/>
  <c r="B25" i="87"/>
  <c r="C25" i="87"/>
  <c r="A25" i="87"/>
  <c r="B24" i="87"/>
  <c r="C24" i="87"/>
  <c r="A24" i="87"/>
  <c r="B23" i="87"/>
  <c r="C23" i="87"/>
  <c r="A23" i="87"/>
  <c r="B22" i="87"/>
  <c r="C22" i="87"/>
  <c r="A22" i="87"/>
  <c r="B21" i="87"/>
  <c r="C21" i="87"/>
  <c r="A21" i="87"/>
  <c r="B20" i="87"/>
  <c r="C20" i="87"/>
  <c r="A20" i="87"/>
  <c r="B19" i="87"/>
  <c r="C19" i="87"/>
  <c r="A19" i="87"/>
  <c r="B18" i="87"/>
  <c r="C18" i="87"/>
  <c r="A18" i="87"/>
  <c r="B17" i="87"/>
  <c r="E2" i="87" a="1"/>
  <c r="E2" i="87"/>
  <c r="B14" i="47"/>
  <c r="C17" i="87"/>
  <c r="A17" i="87"/>
  <c r="B16" i="87"/>
  <c r="C16" i="87"/>
  <c r="A16" i="87"/>
  <c r="B15" i="87"/>
  <c r="C15" i="87"/>
  <c r="A15" i="87"/>
  <c r="B14" i="87"/>
  <c r="C14" i="87"/>
  <c r="A14" i="87"/>
  <c r="B13" i="87"/>
  <c r="C13" i="87"/>
  <c r="A13" i="87"/>
  <c r="B12" i="87"/>
  <c r="C12" i="87"/>
  <c r="A12" i="87"/>
  <c r="B11" i="87"/>
  <c r="C11" i="87"/>
  <c r="A11" i="87"/>
  <c r="B10" i="87"/>
  <c r="C10" i="87"/>
  <c r="A10" i="87"/>
  <c r="B9" i="87"/>
  <c r="C9" i="87"/>
  <c r="A9" i="87"/>
  <c r="B8" i="87"/>
  <c r="B7" i="87"/>
  <c r="C7" i="87"/>
  <c r="A7" i="87"/>
  <c r="B6" i="87"/>
  <c r="B5" i="87"/>
  <c r="C5" i="87"/>
  <c r="A5" i="87"/>
  <c r="B4" i="87"/>
  <c r="C4" i="87"/>
  <c r="A4" i="87"/>
  <c r="B3" i="87"/>
  <c r="C3" i="87"/>
  <c r="A3" i="87"/>
  <c r="B2" i="87"/>
  <c r="C2" i="87"/>
  <c r="A2" i="87"/>
  <c r="F5" i="81" a="1"/>
  <c r="F5" i="81"/>
  <c r="F2" i="81" a="1"/>
  <c r="F2" i="81"/>
  <c r="F15" i="81"/>
  <c r="E2" i="81" a="1"/>
  <c r="E2" i="81"/>
  <c r="E10" i="81" s="1"/>
  <c r="H8" i="86"/>
  <c r="C5" i="81" a="1"/>
  <c r="C5" i="81"/>
  <c r="D24" i="85" a="1"/>
  <c r="D24" i="85"/>
  <c r="Y15" i="81"/>
  <c r="B5" i="81" a="1"/>
  <c r="B5" i="81"/>
  <c r="AR67" i="81"/>
  <c r="AR68" i="81"/>
  <c r="AR66" i="81"/>
  <c r="AG34" i="81"/>
  <c r="AA36" i="81"/>
  <c r="AG5" i="81"/>
  <c r="AG6" i="81"/>
  <c r="AG7" i="81"/>
  <c r="AG8" i="81"/>
  <c r="AG9" i="81"/>
  <c r="AG10"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4" i="81"/>
  <c r="AG36" i="81"/>
  <c r="Y20" i="81"/>
  <c r="U2" i="80"/>
  <c r="U3" i="80"/>
  <c r="U4" i="80"/>
  <c r="U5" i="80"/>
  <c r="U8" i="80"/>
  <c r="U9" i="80"/>
  <c r="U10" i="80"/>
  <c r="U11" i="80"/>
  <c r="U12" i="80"/>
  <c r="U13" i="80"/>
  <c r="U14" i="80"/>
  <c r="U15" i="80"/>
  <c r="U16" i="80"/>
  <c r="U17" i="80"/>
  <c r="U19" i="80"/>
  <c r="U20" i="80"/>
  <c r="U21" i="80"/>
  <c r="U22" i="80"/>
  <c r="U23" i="80"/>
  <c r="U24" i="80"/>
  <c r="U25" i="80"/>
  <c r="U26" i="80"/>
  <c r="U27" i="80"/>
  <c r="U28" i="80"/>
  <c r="U29" i="80"/>
  <c r="U31" i="80"/>
  <c r="U32" i="80"/>
  <c r="U33" i="80"/>
  <c r="U34" i="80"/>
  <c r="U35" i="80"/>
  <c r="U36" i="80"/>
  <c r="U37" i="80"/>
  <c r="U38" i="80"/>
  <c r="U39" i="80"/>
  <c r="U40" i="80"/>
  <c r="U41" i="80"/>
  <c r="U42" i="80"/>
  <c r="U43" i="80"/>
  <c r="U44" i="80"/>
  <c r="U45" i="80"/>
  <c r="U46" i="80"/>
  <c r="U47" i="80"/>
  <c r="U48" i="80"/>
  <c r="U49" i="80"/>
  <c r="U50" i="80"/>
  <c r="U51" i="80"/>
  <c r="U52" i="80"/>
  <c r="U53" i="80"/>
  <c r="U54" i="80"/>
  <c r="U55" i="80"/>
  <c r="U56" i="80"/>
  <c r="U57" i="80"/>
  <c r="U58" i="80"/>
  <c r="U59" i="80"/>
  <c r="U60" i="80"/>
  <c r="U61" i="80"/>
  <c r="U62" i="80"/>
  <c r="U63" i="80"/>
  <c r="U64" i="80"/>
  <c r="U65" i="80"/>
  <c r="U66" i="80"/>
  <c r="U67" i="80"/>
  <c r="U68" i="80"/>
  <c r="U69" i="80"/>
  <c r="U70" i="80"/>
  <c r="U71" i="80"/>
  <c r="U72" i="80"/>
  <c r="U73" i="80"/>
  <c r="S2" i="80"/>
  <c r="S3" i="80"/>
  <c r="S4" i="80"/>
  <c r="S5" i="80"/>
  <c r="S6" i="80"/>
  <c r="S7" i="80"/>
  <c r="S8" i="80"/>
  <c r="S9" i="80"/>
  <c r="S10" i="80"/>
  <c r="S11" i="80"/>
  <c r="S12" i="80"/>
  <c r="S13" i="80"/>
  <c r="S14" i="80"/>
  <c r="S15" i="80"/>
  <c r="S16" i="80"/>
  <c r="S17" i="80"/>
  <c r="O2" i="80"/>
  <c r="O3" i="80"/>
  <c r="O4" i="80"/>
  <c r="O5" i="80"/>
  <c r="O6" i="80"/>
  <c r="O7" i="80"/>
  <c r="O8" i="80"/>
  <c r="O9" i="80"/>
  <c r="O10" i="80"/>
  <c r="O11" i="80"/>
  <c r="O12" i="80"/>
  <c r="O13" i="80"/>
  <c r="O14" i="80"/>
  <c r="O15" i="80"/>
  <c r="O16" i="80"/>
  <c r="O17" i="80"/>
  <c r="O18" i="80"/>
  <c r="O19" i="80"/>
  <c r="O20" i="80"/>
  <c r="O21" i="80"/>
  <c r="O22" i="80"/>
  <c r="O23" i="80"/>
  <c r="O24" i="80"/>
  <c r="O25" i="80"/>
  <c r="O26" i="80"/>
  <c r="O27" i="80"/>
  <c r="O28" i="80"/>
  <c r="O29" i="80"/>
  <c r="O30" i="80"/>
  <c r="O31" i="80"/>
  <c r="O32" i="80"/>
  <c r="O33" i="80"/>
  <c r="O34" i="80"/>
  <c r="O35" i="80"/>
  <c r="O36" i="80"/>
  <c r="O37" i="80"/>
  <c r="O38" i="80"/>
  <c r="O39" i="80"/>
  <c r="O40" i="80"/>
  <c r="O41" i="80"/>
  <c r="O42" i="80"/>
  <c r="O43" i="80"/>
  <c r="O44" i="80"/>
  <c r="O45" i="80"/>
  <c r="O46" i="80"/>
  <c r="O47" i="80"/>
  <c r="O48" i="80"/>
  <c r="O49" i="80"/>
  <c r="O50" i="80"/>
  <c r="O51" i="80"/>
  <c r="O52" i="80"/>
  <c r="N2" i="80"/>
  <c r="N3" i="80"/>
  <c r="N4" i="80"/>
  <c r="N5" i="80"/>
  <c r="N6" i="80"/>
  <c r="N7" i="80"/>
  <c r="N8" i="80"/>
  <c r="N9" i="80"/>
  <c r="N10" i="80"/>
  <c r="N11" i="80"/>
  <c r="N12" i="80"/>
  <c r="N13" i="80"/>
  <c r="N14" i="80"/>
  <c r="N15" i="80"/>
  <c r="N16" i="80"/>
  <c r="N17" i="80"/>
  <c r="N18" i="80"/>
  <c r="N19" i="80"/>
  <c r="N20" i="80"/>
  <c r="N21" i="80"/>
  <c r="N22" i="80"/>
  <c r="N23" i="80"/>
  <c r="N24" i="80"/>
  <c r="N25" i="80"/>
  <c r="N26" i="80"/>
  <c r="N27" i="80"/>
  <c r="N28" i="80"/>
  <c r="N29" i="80"/>
  <c r="N30" i="80"/>
  <c r="N31" i="80"/>
  <c r="N32" i="80"/>
  <c r="N33" i="80"/>
  <c r="N34" i="80"/>
  <c r="N35" i="80"/>
  <c r="N36" i="80"/>
  <c r="N37" i="80"/>
  <c r="N38" i="80"/>
  <c r="N39" i="80"/>
  <c r="N40" i="80"/>
  <c r="N41" i="80"/>
  <c r="M2" i="80"/>
  <c r="M3" i="80"/>
  <c r="M4" i="80"/>
  <c r="M5" i="80"/>
  <c r="M6" i="80"/>
  <c r="M7" i="80"/>
  <c r="M8" i="80"/>
  <c r="M9" i="80"/>
  <c r="M10" i="80"/>
  <c r="M11" i="80"/>
  <c r="M12" i="80"/>
  <c r="M13" i="80"/>
  <c r="M14" i="80"/>
  <c r="M15" i="80"/>
  <c r="M16" i="80"/>
  <c r="M17" i="80"/>
  <c r="M18" i="80"/>
  <c r="M19" i="80"/>
  <c r="M20" i="80"/>
  <c r="M21" i="80"/>
  <c r="M22" i="80"/>
  <c r="M23" i="80"/>
  <c r="M24" i="80"/>
  <c r="M25" i="80"/>
  <c r="M26" i="80"/>
  <c r="M27" i="80"/>
  <c r="G2" i="80"/>
  <c r="P28" i="79"/>
  <c r="P31" i="79"/>
  <c r="P34" i="79"/>
  <c r="P37" i="79"/>
  <c r="P40" i="79"/>
  <c r="P43" i="79"/>
  <c r="P46" i="79"/>
  <c r="P49" i="79"/>
  <c r="P52" i="79"/>
  <c r="P55" i="79"/>
  <c r="P58" i="79"/>
  <c r="P61" i="79"/>
  <c r="P64" i="79"/>
  <c r="P67" i="79"/>
  <c r="P70" i="79"/>
  <c r="P73" i="79"/>
  <c r="P76" i="79"/>
  <c r="P79" i="79"/>
  <c r="P82" i="79"/>
  <c r="P85" i="79"/>
  <c r="O84" i="79"/>
  <c r="P84" i="79"/>
  <c r="O83" i="79"/>
  <c r="P83" i="79"/>
  <c r="O81" i="79"/>
  <c r="P81" i="79"/>
  <c r="O80" i="79"/>
  <c r="P80" i="79"/>
  <c r="O78" i="79"/>
  <c r="P78" i="79"/>
  <c r="O77" i="79"/>
  <c r="P77" i="79"/>
  <c r="O75" i="79"/>
  <c r="P75" i="79"/>
  <c r="O74" i="79"/>
  <c r="P74" i="79"/>
  <c r="O72" i="79"/>
  <c r="P72" i="79"/>
  <c r="O71" i="79"/>
  <c r="P71" i="79"/>
  <c r="O69" i="79"/>
  <c r="P69" i="79"/>
  <c r="O68" i="79"/>
  <c r="P68" i="79"/>
  <c r="O66" i="79"/>
  <c r="P66" i="79"/>
  <c r="O65" i="79"/>
  <c r="P65" i="79"/>
  <c r="O63" i="79"/>
  <c r="P63" i="79"/>
  <c r="O62" i="79"/>
  <c r="P62" i="79"/>
  <c r="O60" i="79"/>
  <c r="P60" i="79"/>
  <c r="O59" i="79"/>
  <c r="P59" i="79"/>
  <c r="O57" i="79"/>
  <c r="P57" i="79"/>
  <c r="O56" i="79"/>
  <c r="P56" i="79"/>
  <c r="O54" i="79"/>
  <c r="P54" i="79"/>
  <c r="O53" i="79"/>
  <c r="P53" i="79"/>
  <c r="O51" i="79"/>
  <c r="P51" i="79"/>
  <c r="O50" i="79"/>
  <c r="P50" i="79"/>
  <c r="O48" i="79"/>
  <c r="P48" i="79"/>
  <c r="O47" i="79"/>
  <c r="P47" i="79"/>
  <c r="O45" i="79"/>
  <c r="P45" i="79"/>
  <c r="O44" i="79"/>
  <c r="P44" i="79"/>
  <c r="O42" i="79"/>
  <c r="P42" i="79"/>
  <c r="O41" i="79"/>
  <c r="P41" i="79"/>
  <c r="O39" i="79"/>
  <c r="P39" i="79"/>
  <c r="O38" i="79"/>
  <c r="P38" i="79"/>
  <c r="O36" i="79"/>
  <c r="P36" i="79"/>
  <c r="O35" i="79"/>
  <c r="P35" i="79"/>
  <c r="O33" i="79"/>
  <c r="P33" i="79"/>
  <c r="O32" i="79"/>
  <c r="P32" i="79"/>
  <c r="O30" i="79"/>
  <c r="P30" i="79"/>
  <c r="O29" i="79"/>
  <c r="P29" i="79"/>
  <c r="O27" i="79"/>
  <c r="P27" i="79"/>
  <c r="O86" i="79"/>
  <c r="P86" i="79"/>
  <c r="I134" i="80"/>
  <c r="I133" i="80"/>
  <c r="I132" i="80"/>
  <c r="I131" i="80"/>
  <c r="I130" i="80"/>
  <c r="I129" i="80"/>
  <c r="I128" i="80"/>
  <c r="I127" i="80"/>
  <c r="I126" i="80"/>
  <c r="I125" i="80"/>
  <c r="I124" i="80"/>
  <c r="I123" i="80"/>
  <c r="I122" i="80"/>
  <c r="H111" i="80"/>
  <c r="H110" i="80"/>
  <c r="H109" i="80"/>
  <c r="H108" i="80"/>
  <c r="H107" i="80"/>
  <c r="H106" i="80"/>
  <c r="H105" i="80"/>
  <c r="H104" i="80"/>
  <c r="H103" i="80"/>
  <c r="H102" i="80"/>
  <c r="H101" i="80"/>
  <c r="H100" i="80"/>
  <c r="H99" i="80"/>
  <c r="H98" i="80"/>
  <c r="H97" i="80"/>
  <c r="H96" i="80"/>
  <c r="H95" i="80"/>
  <c r="H94" i="80"/>
  <c r="H93" i="80"/>
  <c r="H92" i="80"/>
  <c r="G72" i="80"/>
  <c r="G71" i="80"/>
  <c r="G70" i="80"/>
  <c r="G69" i="80"/>
  <c r="G68" i="80"/>
  <c r="G67" i="80"/>
  <c r="G66" i="80"/>
  <c r="G65" i="80"/>
  <c r="G64" i="80"/>
  <c r="G63" i="80"/>
  <c r="G62" i="80"/>
  <c r="I121" i="80"/>
  <c r="I120" i="80"/>
  <c r="I119" i="80"/>
  <c r="I118" i="80"/>
  <c r="I117" i="80"/>
  <c r="I116" i="80"/>
  <c r="I115" i="80"/>
  <c r="I114" i="80"/>
  <c r="I113" i="80"/>
  <c r="I112" i="80"/>
  <c r="I111" i="80"/>
  <c r="I110" i="80"/>
  <c r="I109" i="80"/>
  <c r="I108" i="80"/>
  <c r="I107" i="80"/>
  <c r="I106" i="80"/>
  <c r="I105" i="80"/>
  <c r="I104" i="80"/>
  <c r="I103" i="80"/>
  <c r="I102" i="80"/>
  <c r="I101" i="80"/>
  <c r="I100" i="80"/>
  <c r="I99" i="80"/>
  <c r="I98" i="80"/>
  <c r="I97" i="80"/>
  <c r="I96" i="80"/>
  <c r="I95" i="80"/>
  <c r="I94" i="80"/>
  <c r="I93" i="80"/>
  <c r="I92" i="80"/>
  <c r="I91" i="80"/>
  <c r="I90" i="80"/>
  <c r="I89" i="80"/>
  <c r="I88" i="80"/>
  <c r="I87" i="80"/>
  <c r="I86" i="80"/>
  <c r="I85" i="80"/>
  <c r="I84" i="80"/>
  <c r="I83" i="80"/>
  <c r="I82" i="80"/>
  <c r="I81" i="80"/>
  <c r="I80" i="80"/>
  <c r="I79" i="80"/>
  <c r="I78" i="80"/>
  <c r="I77" i="80"/>
  <c r="I76" i="80"/>
  <c r="I75" i="80"/>
  <c r="I74" i="80"/>
  <c r="I73" i="80"/>
  <c r="I72" i="80"/>
  <c r="I71" i="80"/>
  <c r="I70" i="80"/>
  <c r="I69" i="80"/>
  <c r="I68" i="80"/>
  <c r="I67" i="80"/>
  <c r="I66" i="80"/>
  <c r="I65" i="80"/>
  <c r="I64" i="80"/>
  <c r="I63" i="80"/>
  <c r="I62" i="80"/>
  <c r="I61" i="80"/>
  <c r="I60" i="80"/>
  <c r="I59" i="80"/>
  <c r="I58" i="80"/>
  <c r="I57" i="80"/>
  <c r="I56" i="80"/>
  <c r="I55" i="80"/>
  <c r="I54" i="80"/>
  <c r="I53" i="80"/>
  <c r="I52" i="80"/>
  <c r="I51" i="80"/>
  <c r="I50" i="80"/>
  <c r="I49" i="80"/>
  <c r="I48" i="80"/>
  <c r="I47" i="80"/>
  <c r="I46" i="80"/>
  <c r="I45" i="80"/>
  <c r="I44" i="80"/>
  <c r="I43" i="80"/>
  <c r="I42" i="80"/>
  <c r="I41" i="80"/>
  <c r="I40" i="80"/>
  <c r="I39" i="80"/>
  <c r="I38" i="80"/>
  <c r="I37" i="80"/>
  <c r="I36" i="80"/>
  <c r="I35" i="80"/>
  <c r="I34" i="80"/>
  <c r="I33" i="80"/>
  <c r="I32" i="80"/>
  <c r="I31" i="80"/>
  <c r="I30" i="80"/>
  <c r="I29" i="80"/>
  <c r="I28" i="80"/>
  <c r="I27" i="80"/>
  <c r="I26" i="80"/>
  <c r="I25" i="80"/>
  <c r="I24" i="80"/>
  <c r="I23" i="80"/>
  <c r="I22" i="80"/>
  <c r="I21" i="80"/>
  <c r="I20" i="80"/>
  <c r="I19" i="80"/>
  <c r="I18" i="80"/>
  <c r="I17" i="80"/>
  <c r="I16" i="80"/>
  <c r="I15" i="80"/>
  <c r="I14" i="80"/>
  <c r="I13" i="80"/>
  <c r="I12" i="80"/>
  <c r="I11" i="80"/>
  <c r="I10" i="80"/>
  <c r="I9" i="80"/>
  <c r="I8" i="80"/>
  <c r="I7" i="80"/>
  <c r="I6" i="80"/>
  <c r="I5" i="80"/>
  <c r="I4" i="80"/>
  <c r="I3" i="80"/>
  <c r="I2" i="80"/>
  <c r="L2" i="80" a="1"/>
  <c r="L2" i="80"/>
  <c r="H91" i="80"/>
  <c r="H90" i="80"/>
  <c r="H89" i="80"/>
  <c r="H88" i="80"/>
  <c r="H87" i="80"/>
  <c r="H86" i="80"/>
  <c r="H85" i="80"/>
  <c r="H84" i="80"/>
  <c r="H83" i="80"/>
  <c r="H82" i="80"/>
  <c r="H81" i="80"/>
  <c r="H80" i="80"/>
  <c r="H79" i="80"/>
  <c r="H78" i="80"/>
  <c r="H77" i="80"/>
  <c r="H76" i="80"/>
  <c r="H75" i="80"/>
  <c r="H74" i="80"/>
  <c r="H73" i="80"/>
  <c r="H72" i="80"/>
  <c r="H71" i="80"/>
  <c r="H70" i="80"/>
  <c r="H69" i="80"/>
  <c r="H68" i="80"/>
  <c r="H67" i="80"/>
  <c r="H66" i="80"/>
  <c r="H65" i="80"/>
  <c r="H64" i="80"/>
  <c r="H63" i="80"/>
  <c r="H62" i="80"/>
  <c r="H61" i="80"/>
  <c r="H60" i="80"/>
  <c r="H59" i="80"/>
  <c r="H58" i="80"/>
  <c r="H57" i="80"/>
  <c r="H56" i="80"/>
  <c r="H55" i="80"/>
  <c r="H54" i="80"/>
  <c r="H53" i="80"/>
  <c r="H52" i="80"/>
  <c r="H51" i="80"/>
  <c r="H50" i="80"/>
  <c r="H49" i="80"/>
  <c r="H48" i="80"/>
  <c r="H47" i="80"/>
  <c r="H46" i="80"/>
  <c r="H45" i="80"/>
  <c r="H44" i="80"/>
  <c r="H41" i="80"/>
  <c r="H40" i="80"/>
  <c r="H39" i="80"/>
  <c r="H38" i="80"/>
  <c r="H36" i="80"/>
  <c r="H35" i="80"/>
  <c r="H34" i="80"/>
  <c r="H33" i="80"/>
  <c r="H32" i="80"/>
  <c r="H31" i="80"/>
  <c r="H30" i="80"/>
  <c r="H29" i="80"/>
  <c r="H28" i="80"/>
  <c r="H27" i="80"/>
  <c r="H26" i="80"/>
  <c r="H25" i="80"/>
  <c r="H24" i="80"/>
  <c r="H23" i="80"/>
  <c r="H22" i="80"/>
  <c r="H21" i="80"/>
  <c r="H20" i="80"/>
  <c r="H19" i="80"/>
  <c r="H18" i="80"/>
  <c r="H17" i="80"/>
  <c r="H16" i="80"/>
  <c r="H15" i="80"/>
  <c r="H14" i="80"/>
  <c r="H13" i="80"/>
  <c r="H12" i="80"/>
  <c r="H11" i="80"/>
  <c r="H10" i="80"/>
  <c r="H9" i="80"/>
  <c r="H8" i="80"/>
  <c r="H7" i="80"/>
  <c r="H6" i="80"/>
  <c r="H5" i="80"/>
  <c r="H4" i="80"/>
  <c r="H3" i="80"/>
  <c r="H2" i="80"/>
  <c r="G61" i="80"/>
  <c r="G60" i="80"/>
  <c r="G59" i="80"/>
  <c r="G58" i="80"/>
  <c r="G57" i="80"/>
  <c r="G56" i="80"/>
  <c r="G55" i="80"/>
  <c r="G54" i="80"/>
  <c r="G53" i="80"/>
  <c r="G52" i="80"/>
  <c r="G51" i="80"/>
  <c r="G50" i="80"/>
  <c r="G49" i="80"/>
  <c r="G48" i="80"/>
  <c r="G47" i="80"/>
  <c r="G46" i="80"/>
  <c r="G45" i="80"/>
  <c r="G44" i="80"/>
  <c r="G43" i="80"/>
  <c r="G42" i="80"/>
  <c r="G41" i="80"/>
  <c r="G40" i="80"/>
  <c r="G39" i="80"/>
  <c r="G38" i="80"/>
  <c r="G37" i="80"/>
  <c r="G36" i="80"/>
  <c r="G35" i="80"/>
  <c r="G34" i="80"/>
  <c r="G33" i="80"/>
  <c r="G32" i="80"/>
  <c r="G31" i="80"/>
  <c r="G30" i="80"/>
  <c r="G29" i="80"/>
  <c r="G28" i="80"/>
  <c r="G27" i="80"/>
  <c r="G26" i="80"/>
  <c r="G25" i="80"/>
  <c r="G24" i="80"/>
  <c r="G23" i="80"/>
  <c r="G22" i="80"/>
  <c r="G21" i="80"/>
  <c r="G20" i="80"/>
  <c r="G19" i="80"/>
  <c r="G18" i="80"/>
  <c r="G17" i="80"/>
  <c r="G16" i="80"/>
  <c r="G15" i="80"/>
  <c r="G14" i="80"/>
  <c r="G13" i="80"/>
  <c r="G12" i="80"/>
  <c r="G11" i="80"/>
  <c r="G10" i="80"/>
  <c r="G9" i="80"/>
  <c r="G8" i="80"/>
  <c r="G7" i="80"/>
  <c r="G6" i="80"/>
  <c r="G5" i="80"/>
  <c r="G4" i="80"/>
  <c r="G3" i="80"/>
  <c r="A2" i="80"/>
  <c r="C113" i="80"/>
  <c r="C112" i="80"/>
  <c r="C111" i="80"/>
  <c r="C110" i="80"/>
  <c r="C109" i="80"/>
  <c r="C108" i="80"/>
  <c r="C107" i="80"/>
  <c r="C106" i="80"/>
  <c r="C105" i="80"/>
  <c r="C104" i="80"/>
  <c r="C103" i="80"/>
  <c r="C102" i="80"/>
  <c r="C101" i="80"/>
  <c r="C100" i="80"/>
  <c r="C99" i="80"/>
  <c r="C98" i="80"/>
  <c r="C97" i="80"/>
  <c r="C96" i="80"/>
  <c r="C95" i="80"/>
  <c r="C94" i="80"/>
  <c r="C93" i="80"/>
  <c r="C92" i="80"/>
  <c r="C91" i="80"/>
  <c r="C90" i="80"/>
  <c r="C89" i="80"/>
  <c r="C88" i="80"/>
  <c r="C87" i="80"/>
  <c r="C86" i="80"/>
  <c r="C85" i="80"/>
  <c r="C84" i="80"/>
  <c r="C83" i="80"/>
  <c r="C82" i="80"/>
  <c r="C81" i="80"/>
  <c r="C80" i="80"/>
  <c r="C79" i="80"/>
  <c r="C78" i="80"/>
  <c r="C77" i="80"/>
  <c r="C76" i="80"/>
  <c r="C75" i="80"/>
  <c r="C74" i="80"/>
  <c r="C73" i="80"/>
  <c r="C72" i="80"/>
  <c r="C71" i="80"/>
  <c r="C70" i="80"/>
  <c r="C69" i="80"/>
  <c r="C68" i="80"/>
  <c r="C67" i="80"/>
  <c r="C66" i="80"/>
  <c r="C65" i="80"/>
  <c r="C64" i="80"/>
  <c r="C63" i="80"/>
  <c r="C62" i="80"/>
  <c r="C61" i="80"/>
  <c r="C60" i="80"/>
  <c r="C59" i="80"/>
  <c r="C58" i="80"/>
  <c r="C57" i="80"/>
  <c r="C56" i="80"/>
  <c r="C55" i="80"/>
  <c r="C54" i="80"/>
  <c r="C53" i="80"/>
  <c r="C52" i="80"/>
  <c r="C51" i="80"/>
  <c r="C50" i="80"/>
  <c r="C49" i="80"/>
  <c r="C48" i="80"/>
  <c r="C47" i="80"/>
  <c r="C46" i="80"/>
  <c r="C45" i="80"/>
  <c r="C44" i="80"/>
  <c r="C43" i="80"/>
  <c r="C42" i="80"/>
  <c r="C41" i="80"/>
  <c r="C40" i="80"/>
  <c r="C39" i="80"/>
  <c r="C38" i="80"/>
  <c r="C37" i="80"/>
  <c r="C36" i="80"/>
  <c r="C35" i="80"/>
  <c r="C34" i="80"/>
  <c r="C33" i="80"/>
  <c r="C32" i="80"/>
  <c r="C31" i="80"/>
  <c r="C30" i="80"/>
  <c r="C2" i="80"/>
  <c r="C29" i="80"/>
  <c r="C28" i="80"/>
  <c r="C27" i="80"/>
  <c r="C26" i="80"/>
  <c r="C25" i="80"/>
  <c r="C24" i="80"/>
  <c r="C23" i="80"/>
  <c r="C22" i="80"/>
  <c r="C21" i="80"/>
  <c r="C20" i="80"/>
  <c r="C19" i="80"/>
  <c r="C18" i="80"/>
  <c r="C17" i="80"/>
  <c r="C16" i="80"/>
  <c r="C15" i="80"/>
  <c r="C14" i="80"/>
  <c r="C13" i="80"/>
  <c r="C12" i="80"/>
  <c r="C11" i="80"/>
  <c r="C10" i="80"/>
  <c r="C9" i="80"/>
  <c r="C8" i="80"/>
  <c r="C7" i="80"/>
  <c r="C6" i="80"/>
  <c r="C5" i="80"/>
  <c r="C4" i="80"/>
  <c r="C3" i="80"/>
  <c r="B85" i="80"/>
  <c r="B84" i="80"/>
  <c r="B83" i="80"/>
  <c r="B82" i="80"/>
  <c r="B81" i="80"/>
  <c r="B80" i="80"/>
  <c r="B79" i="80"/>
  <c r="B78" i="80"/>
  <c r="B77" i="80"/>
  <c r="B76" i="80"/>
  <c r="B75" i="80"/>
  <c r="B74" i="80"/>
  <c r="B73" i="80"/>
  <c r="B72" i="80"/>
  <c r="B71" i="80"/>
  <c r="B70" i="80"/>
  <c r="B69" i="80"/>
  <c r="B68" i="80"/>
  <c r="B67" i="80"/>
  <c r="B66" i="80"/>
  <c r="B65" i="80"/>
  <c r="B64" i="80"/>
  <c r="B63" i="80"/>
  <c r="B62" i="80"/>
  <c r="B61" i="80"/>
  <c r="B60" i="80"/>
  <c r="B58" i="80"/>
  <c r="B57" i="80"/>
  <c r="B56" i="80"/>
  <c r="B55" i="80"/>
  <c r="B54" i="80"/>
  <c r="B53" i="80"/>
  <c r="B52" i="80"/>
  <c r="B51" i="80"/>
  <c r="B50" i="80"/>
  <c r="B49" i="80"/>
  <c r="B48" i="80"/>
  <c r="B47" i="80"/>
  <c r="B46" i="80"/>
  <c r="B45" i="80"/>
  <c r="B44" i="80"/>
  <c r="B43" i="80"/>
  <c r="B42" i="80"/>
  <c r="B41" i="80"/>
  <c r="B40" i="80"/>
  <c r="B39" i="80"/>
  <c r="B38" i="80"/>
  <c r="B37" i="80"/>
  <c r="B36" i="80"/>
  <c r="B35" i="80"/>
  <c r="B34" i="80"/>
  <c r="B33" i="80"/>
  <c r="B32" i="80"/>
  <c r="B31" i="80"/>
  <c r="B30" i="80"/>
  <c r="B29" i="80"/>
  <c r="B28" i="80"/>
  <c r="B27" i="80"/>
  <c r="B26" i="80"/>
  <c r="B25" i="80"/>
  <c r="B24" i="80"/>
  <c r="B23" i="80"/>
  <c r="B22" i="80"/>
  <c r="B21" i="80"/>
  <c r="B20" i="80"/>
  <c r="B19" i="80"/>
  <c r="B18" i="80"/>
  <c r="B17" i="80"/>
  <c r="B16" i="80"/>
  <c r="B15" i="80"/>
  <c r="B14" i="80"/>
  <c r="B13" i="80"/>
  <c r="B12" i="80"/>
  <c r="B11" i="80"/>
  <c r="B10" i="80"/>
  <c r="B9" i="80"/>
  <c r="B8" i="80"/>
  <c r="B7" i="80"/>
  <c r="B6" i="80"/>
  <c r="B5" i="80"/>
  <c r="B4" i="80"/>
  <c r="B3" i="80"/>
  <c r="B2" i="80"/>
  <c r="A57" i="80"/>
  <c r="A56" i="80"/>
  <c r="A55" i="80"/>
  <c r="A54" i="80"/>
  <c r="A53" i="80"/>
  <c r="A52" i="80"/>
  <c r="A51" i="80"/>
  <c r="A50" i="80"/>
  <c r="A49" i="80"/>
  <c r="A48" i="80"/>
  <c r="A47" i="80"/>
  <c r="A46" i="80"/>
  <c r="A45" i="80"/>
  <c r="A44" i="80"/>
  <c r="A43" i="80"/>
  <c r="A42" i="80"/>
  <c r="A41" i="80"/>
  <c r="A40" i="80"/>
  <c r="A39" i="80"/>
  <c r="A38" i="80"/>
  <c r="A37" i="80"/>
  <c r="A36" i="80"/>
  <c r="A35" i="80"/>
  <c r="A34" i="80"/>
  <c r="A33" i="80"/>
  <c r="A32" i="80"/>
  <c r="A31" i="80"/>
  <c r="A30" i="80"/>
  <c r="A29" i="80"/>
  <c r="A28" i="80"/>
  <c r="A27" i="80"/>
  <c r="A26" i="80"/>
  <c r="A25" i="80"/>
  <c r="A24" i="80"/>
  <c r="A23" i="80"/>
  <c r="A22" i="80"/>
  <c r="A21" i="80"/>
  <c r="A20" i="80"/>
  <c r="A19" i="80"/>
  <c r="A18" i="80"/>
  <c r="A17" i="80"/>
  <c r="A16" i="80"/>
  <c r="A15" i="80"/>
  <c r="A14" i="80"/>
  <c r="A13" i="80"/>
  <c r="A12" i="80"/>
  <c r="A11" i="80"/>
  <c r="A10" i="80"/>
  <c r="A9" i="80"/>
  <c r="A8" i="80"/>
  <c r="A7" i="80"/>
  <c r="A6" i="80"/>
  <c r="A5" i="80"/>
  <c r="A4" i="80"/>
  <c r="A3" i="80"/>
  <c r="O24" i="79"/>
  <c r="P24" i="79"/>
  <c r="O23" i="79"/>
  <c r="P23" i="79"/>
  <c r="O22" i="79"/>
  <c r="O21" i="79"/>
  <c r="P21" i="79"/>
  <c r="O20" i="79"/>
  <c r="P20" i="79"/>
  <c r="O19" i="79"/>
  <c r="P19" i="79"/>
  <c r="O18" i="79"/>
  <c r="P18" i="79"/>
  <c r="O17" i="79"/>
  <c r="O16" i="79"/>
  <c r="P16" i="79"/>
  <c r="O15" i="79"/>
  <c r="P15" i="79"/>
  <c r="O12" i="79"/>
  <c r="P12" i="79"/>
  <c r="O11" i="79"/>
  <c r="P11" i="79"/>
  <c r="O10" i="79"/>
  <c r="O9" i="79"/>
  <c r="P9" i="79"/>
  <c r="O8" i="79"/>
  <c r="P8" i="79"/>
  <c r="O7" i="79"/>
  <c r="P7" i="79"/>
  <c r="O6" i="79"/>
  <c r="O5" i="79"/>
  <c r="P5" i="79"/>
  <c r="O4" i="79"/>
  <c r="P4" i="79"/>
  <c r="O3" i="79"/>
  <c r="AA14" i="45"/>
  <c r="P3" i="79"/>
  <c r="X10" i="79"/>
  <c r="X11" i="79"/>
  <c r="W10" i="79"/>
  <c r="W11" i="79"/>
  <c r="V10" i="79"/>
  <c r="V11" i="79"/>
  <c r="U10" i="79"/>
  <c r="U11" i="79"/>
  <c r="T10" i="79"/>
  <c r="X7" i="79"/>
  <c r="X8" i="79"/>
  <c r="W7" i="79"/>
  <c r="W8" i="79"/>
  <c r="V7" i="79"/>
  <c r="V8" i="79"/>
  <c r="U7" i="79"/>
  <c r="U8" i="79"/>
  <c r="T7" i="79"/>
  <c r="T4" i="79"/>
  <c r="X4" i="79"/>
  <c r="X5" i="79"/>
  <c r="W4" i="79"/>
  <c r="W5" i="79"/>
  <c r="V4" i="79"/>
  <c r="V5" i="79"/>
  <c r="U4" i="79"/>
  <c r="U5" i="79"/>
  <c r="T1" i="79"/>
  <c r="X1" i="79"/>
  <c r="X2" i="79"/>
  <c r="W1" i="79"/>
  <c r="W2" i="79"/>
  <c r="V1" i="79"/>
  <c r="V2" i="79"/>
  <c r="U1" i="79"/>
  <c r="AZ3" i="65"/>
  <c r="BA3" i="65"/>
  <c r="BB3" i="65"/>
  <c r="BC3" i="65"/>
  <c r="BD3" i="65"/>
  <c r="BE3" i="65"/>
  <c r="BI3" i="65"/>
  <c r="AZ4" i="65"/>
  <c r="BA4" i="65"/>
  <c r="BB4" i="65"/>
  <c r="BC4" i="65"/>
  <c r="BD4" i="65"/>
  <c r="BE4" i="65"/>
  <c r="BI4" i="65"/>
  <c r="BA5" i="65"/>
  <c r="BB5" i="65"/>
  <c r="BC5" i="65"/>
  <c r="BD5" i="65"/>
  <c r="BE5" i="65"/>
  <c r="BI5" i="65"/>
  <c r="AZ6" i="65"/>
  <c r="BA6" i="65"/>
  <c r="BB6" i="65"/>
  <c r="BC6" i="65"/>
  <c r="BD6" i="65"/>
  <c r="BE6" i="65"/>
  <c r="BI6" i="65"/>
  <c r="AZ7" i="65"/>
  <c r="BA7" i="65"/>
  <c r="BB7" i="65"/>
  <c r="BC7" i="65"/>
  <c r="BD7" i="65"/>
  <c r="BE7" i="65"/>
  <c r="BI7" i="65"/>
  <c r="AZ8" i="65"/>
  <c r="BA8" i="65"/>
  <c r="BB8" i="65"/>
  <c r="BC8" i="65"/>
  <c r="BD8" i="65"/>
  <c r="BE8" i="65"/>
  <c r="BI8" i="65"/>
  <c r="AZ9" i="65"/>
  <c r="BA9" i="65"/>
  <c r="BB9" i="65"/>
  <c r="BC9" i="65"/>
  <c r="BD9" i="65"/>
  <c r="BE9" i="65"/>
  <c r="BI9" i="65"/>
  <c r="AZ10" i="65"/>
  <c r="BA10" i="65"/>
  <c r="BB10" i="65"/>
  <c r="BC10" i="65"/>
  <c r="BD10" i="65"/>
  <c r="BE10" i="65"/>
  <c r="BI10" i="65"/>
  <c r="AZ11" i="65"/>
  <c r="BA11" i="65"/>
  <c r="BB11" i="65"/>
  <c r="BC11" i="65"/>
  <c r="BD11" i="65"/>
  <c r="BE11" i="65"/>
  <c r="BI11" i="65"/>
  <c r="AZ12" i="65"/>
  <c r="BA12" i="65"/>
  <c r="BB12" i="65"/>
  <c r="BC12" i="65"/>
  <c r="BD12" i="65"/>
  <c r="BE12" i="65"/>
  <c r="BI12" i="65"/>
  <c r="AZ13" i="65"/>
  <c r="BA13" i="65"/>
  <c r="BB13" i="65"/>
  <c r="BC13" i="65"/>
  <c r="BD13" i="65"/>
  <c r="BE13" i="65"/>
  <c r="BI13" i="65"/>
  <c r="AZ14" i="65"/>
  <c r="BA14" i="65"/>
  <c r="BB14" i="65"/>
  <c r="BC14" i="65"/>
  <c r="BD14" i="65"/>
  <c r="BE14" i="65"/>
  <c r="BI14" i="65"/>
  <c r="AZ15" i="65"/>
  <c r="BA15" i="65"/>
  <c r="BB15" i="65"/>
  <c r="BC15" i="65"/>
  <c r="BD15" i="65"/>
  <c r="BE15" i="65"/>
  <c r="BI15" i="65"/>
  <c r="AZ16" i="65"/>
  <c r="BA16" i="65"/>
  <c r="BB16" i="65"/>
  <c r="BC16" i="65"/>
  <c r="BD16" i="65"/>
  <c r="BE16" i="65"/>
  <c r="BI16" i="65"/>
  <c r="AZ17" i="65"/>
  <c r="BA17" i="65"/>
  <c r="BB17" i="65"/>
  <c r="BC17" i="65"/>
  <c r="BD17" i="65"/>
  <c r="BE17" i="65"/>
  <c r="BI17" i="65"/>
  <c r="AZ18" i="65"/>
  <c r="BA18" i="65"/>
  <c r="BB18" i="65"/>
  <c r="BC18" i="65"/>
  <c r="BE18" i="65"/>
  <c r="BI18" i="65"/>
  <c r="AZ19" i="65"/>
  <c r="BA19" i="65"/>
  <c r="BB19" i="65"/>
  <c r="BC19" i="65"/>
  <c r="BD19" i="65"/>
  <c r="BE19" i="65"/>
  <c r="BI19" i="65"/>
  <c r="AZ20" i="65"/>
  <c r="BA20" i="65"/>
  <c r="BB20" i="65"/>
  <c r="BC20" i="65"/>
  <c r="BD20" i="65"/>
  <c r="BE20" i="65"/>
  <c r="BI20" i="65"/>
  <c r="AZ21" i="65"/>
  <c r="BA21" i="65"/>
  <c r="BB21" i="65"/>
  <c r="BC21" i="65"/>
  <c r="BD21" i="65"/>
  <c r="BE21" i="65"/>
  <c r="BI21" i="65"/>
  <c r="AZ22" i="65"/>
  <c r="BA22" i="65"/>
  <c r="BB22" i="65"/>
  <c r="BC22" i="65"/>
  <c r="BD22" i="65"/>
  <c r="BE22" i="65"/>
  <c r="BI22" i="65"/>
  <c r="AZ23" i="65"/>
  <c r="BA23" i="65"/>
  <c r="BB23" i="65"/>
  <c r="BC23" i="65"/>
  <c r="BE23" i="65"/>
  <c r="BI23" i="65"/>
  <c r="AZ24" i="65"/>
  <c r="BA24" i="65"/>
  <c r="BB24" i="65"/>
  <c r="BC24" i="65"/>
  <c r="BE24" i="65"/>
  <c r="BI24" i="65"/>
  <c r="AZ25" i="65"/>
  <c r="BA25" i="65"/>
  <c r="BB25" i="65"/>
  <c r="BC25" i="65"/>
  <c r="BD25" i="65"/>
  <c r="BE25" i="65"/>
  <c r="BI25" i="65"/>
  <c r="AZ26" i="65"/>
  <c r="BA26" i="65"/>
  <c r="BB26" i="65"/>
  <c r="BC26" i="65"/>
  <c r="BD26" i="65"/>
  <c r="BE26" i="65"/>
  <c r="BI26" i="65"/>
  <c r="AZ27" i="65"/>
  <c r="BA27" i="65"/>
  <c r="BB27" i="65"/>
  <c r="BC27" i="65"/>
  <c r="BD27" i="65"/>
  <c r="BE27" i="65"/>
  <c r="BI27" i="65"/>
  <c r="AZ28" i="65"/>
  <c r="BA28" i="65"/>
  <c r="BB28" i="65"/>
  <c r="BC28" i="65"/>
  <c r="BD28" i="65"/>
  <c r="BE28" i="65"/>
  <c r="BI28" i="65"/>
  <c r="AZ29" i="65"/>
  <c r="BA29" i="65"/>
  <c r="BB29" i="65"/>
  <c r="BC29" i="65"/>
  <c r="BD29" i="65"/>
  <c r="BE29" i="65"/>
  <c r="BI29" i="65"/>
  <c r="AZ30" i="65"/>
  <c r="BA30" i="65"/>
  <c r="BB30" i="65"/>
  <c r="BC30" i="65"/>
  <c r="BD30" i="65"/>
  <c r="BE30" i="65"/>
  <c r="BI30" i="65"/>
  <c r="AZ31" i="65"/>
  <c r="BA31" i="65"/>
  <c r="BB31" i="65"/>
  <c r="BC31" i="65"/>
  <c r="BD31" i="65"/>
  <c r="BE31" i="65"/>
  <c r="BI31" i="65"/>
  <c r="AZ32" i="65"/>
  <c r="BA32" i="65"/>
  <c r="BB32" i="65"/>
  <c r="BC32" i="65"/>
  <c r="BD32" i="65"/>
  <c r="BE32" i="65"/>
  <c r="BI32" i="65"/>
  <c r="AZ33" i="65"/>
  <c r="BA33" i="65"/>
  <c r="BB33" i="65"/>
  <c r="BC33" i="65"/>
  <c r="BD33" i="65"/>
  <c r="BE33" i="65"/>
  <c r="BI33" i="65"/>
  <c r="AZ34" i="65"/>
  <c r="BA34" i="65"/>
  <c r="BB34" i="65"/>
  <c r="BC34" i="65"/>
  <c r="BD34" i="65"/>
  <c r="BE34" i="65"/>
  <c r="BI34" i="65"/>
  <c r="AZ35" i="65"/>
  <c r="BA35" i="65"/>
  <c r="BB35" i="65"/>
  <c r="BC35" i="65"/>
  <c r="BD35" i="65"/>
  <c r="BE35" i="65"/>
  <c r="BI35" i="65"/>
  <c r="AZ36" i="65"/>
  <c r="BA36" i="65"/>
  <c r="BB36" i="65"/>
  <c r="BC36" i="65"/>
  <c r="BD36" i="65"/>
  <c r="BE36" i="65"/>
  <c r="BI36" i="65"/>
  <c r="AZ37" i="65"/>
  <c r="BA37" i="65"/>
  <c r="BB37" i="65"/>
  <c r="BC37" i="65"/>
  <c r="BE37" i="65"/>
  <c r="BI37" i="65"/>
  <c r="AZ38" i="65"/>
  <c r="BA38" i="65"/>
  <c r="BB38" i="65"/>
  <c r="BC38" i="65"/>
  <c r="BD38" i="65"/>
  <c r="BE38" i="65"/>
  <c r="BI38" i="65"/>
  <c r="AZ39" i="65"/>
  <c r="BA39" i="65"/>
  <c r="BB39" i="65"/>
  <c r="BC39" i="65"/>
  <c r="BD39" i="65"/>
  <c r="BE39" i="65"/>
  <c r="BI39" i="65"/>
  <c r="AZ40" i="65"/>
  <c r="BA40" i="65"/>
  <c r="BB40" i="65"/>
  <c r="BC40" i="65"/>
  <c r="BD40" i="65"/>
  <c r="BE40" i="65"/>
  <c r="BI40" i="65"/>
  <c r="AZ41" i="65"/>
  <c r="BA41" i="65"/>
  <c r="BB41" i="65"/>
  <c r="BC41" i="65"/>
  <c r="BD41" i="65"/>
  <c r="BE41" i="65"/>
  <c r="BI41" i="65"/>
  <c r="AZ42" i="65"/>
  <c r="BA42" i="65"/>
  <c r="BB42" i="65"/>
  <c r="BC42" i="65"/>
  <c r="BD42" i="65"/>
  <c r="BE42" i="65"/>
  <c r="BI42" i="65"/>
  <c r="AZ43" i="65"/>
  <c r="BA43" i="65"/>
  <c r="BB43" i="65"/>
  <c r="BC43" i="65"/>
  <c r="BD43" i="65"/>
  <c r="BE43" i="65"/>
  <c r="BI43" i="65"/>
  <c r="AZ44" i="65"/>
  <c r="BA44" i="65"/>
  <c r="BB44" i="65"/>
  <c r="BC44" i="65"/>
  <c r="BD44" i="65"/>
  <c r="BE44" i="65"/>
  <c r="BI44" i="65"/>
  <c r="AZ45" i="65"/>
  <c r="BA45" i="65"/>
  <c r="BB45" i="65"/>
  <c r="BC45" i="65"/>
  <c r="BD45" i="65"/>
  <c r="BE45" i="65"/>
  <c r="BI45" i="65"/>
  <c r="AZ46" i="65"/>
  <c r="BA46" i="65"/>
  <c r="BB46" i="65"/>
  <c r="BC46" i="65"/>
  <c r="BD46" i="65"/>
  <c r="BE46" i="65"/>
  <c r="BI46" i="65"/>
  <c r="AZ47" i="65"/>
  <c r="BA47" i="65"/>
  <c r="BB47" i="65"/>
  <c r="BC47" i="65"/>
  <c r="BD47" i="65"/>
  <c r="BE47" i="65"/>
  <c r="BI47" i="65"/>
  <c r="AZ48" i="65"/>
  <c r="BA48" i="65"/>
  <c r="BB48" i="65"/>
  <c r="BC48" i="65"/>
  <c r="BD48" i="65"/>
  <c r="BE48" i="65"/>
  <c r="BI48" i="65"/>
  <c r="AZ49" i="65"/>
  <c r="BA49" i="65"/>
  <c r="BB49" i="65"/>
  <c r="BC49" i="65"/>
  <c r="BD49" i="65"/>
  <c r="BE49" i="65"/>
  <c r="BI49" i="65"/>
  <c r="AZ50" i="65"/>
  <c r="BA50" i="65"/>
  <c r="BB50" i="65"/>
  <c r="BC50" i="65"/>
  <c r="BD50" i="65"/>
  <c r="BE50" i="65"/>
  <c r="BI50" i="65"/>
  <c r="AZ51" i="65"/>
  <c r="BA51" i="65"/>
  <c r="BB51" i="65"/>
  <c r="BC51" i="65"/>
  <c r="BD51" i="65"/>
  <c r="BE51" i="65"/>
  <c r="BI51" i="65"/>
  <c r="AZ52" i="65"/>
  <c r="BA52" i="65"/>
  <c r="BB52" i="65"/>
  <c r="BC52" i="65"/>
  <c r="BD52" i="65"/>
  <c r="BE52" i="65"/>
  <c r="BI52" i="65"/>
  <c r="AZ53" i="65"/>
  <c r="BA53" i="65"/>
  <c r="BB53" i="65"/>
  <c r="BC53" i="65"/>
  <c r="BE53" i="65"/>
  <c r="BI53" i="65"/>
  <c r="AZ54" i="65"/>
  <c r="BA54" i="65"/>
  <c r="BB54" i="65"/>
  <c r="BC54" i="65"/>
  <c r="BD54" i="65"/>
  <c r="BE54" i="65"/>
  <c r="BI54" i="65"/>
  <c r="AZ55" i="65"/>
  <c r="BA55" i="65"/>
  <c r="BB55" i="65"/>
  <c r="BC55" i="65"/>
  <c r="BD55" i="65"/>
  <c r="BE55" i="65"/>
  <c r="BI55" i="65"/>
  <c r="AZ56" i="65"/>
  <c r="BA56" i="65"/>
  <c r="BB56" i="65"/>
  <c r="BC56" i="65"/>
  <c r="BD56" i="65"/>
  <c r="BE56" i="65"/>
  <c r="BI56" i="65"/>
  <c r="AZ57" i="65"/>
  <c r="BA57" i="65"/>
  <c r="BB57" i="65"/>
  <c r="BC57" i="65"/>
  <c r="BD57" i="65"/>
  <c r="BE57" i="65"/>
  <c r="BI57" i="65"/>
  <c r="AZ58" i="65"/>
  <c r="BA58" i="65"/>
  <c r="BB58" i="65"/>
  <c r="BC58" i="65"/>
  <c r="BD58" i="65"/>
  <c r="BE58" i="65"/>
  <c r="BI58" i="65"/>
  <c r="AZ59" i="65"/>
  <c r="BA59" i="65"/>
  <c r="BB59" i="65"/>
  <c r="BC59" i="65"/>
  <c r="BD59" i="65"/>
  <c r="BE59" i="65"/>
  <c r="BI59" i="65"/>
  <c r="AZ60" i="65"/>
  <c r="BA60" i="65"/>
  <c r="BB60" i="65"/>
  <c r="BC60" i="65"/>
  <c r="BD60" i="65"/>
  <c r="BE60" i="65"/>
  <c r="BI60" i="65"/>
  <c r="AZ61" i="65"/>
  <c r="BA61" i="65"/>
  <c r="BB61" i="65"/>
  <c r="BC61" i="65"/>
  <c r="BD61" i="65"/>
  <c r="BE61" i="65"/>
  <c r="BI61" i="65"/>
  <c r="AZ62" i="65"/>
  <c r="BA62" i="65"/>
  <c r="BB62" i="65"/>
  <c r="BC62" i="65"/>
  <c r="BD62" i="65"/>
  <c r="BE62" i="65"/>
  <c r="BI62" i="65"/>
  <c r="AZ63" i="65"/>
  <c r="BA63" i="65"/>
  <c r="BB63" i="65"/>
  <c r="BC63" i="65"/>
  <c r="BD63" i="65"/>
  <c r="BE63" i="65"/>
  <c r="BI63" i="65"/>
  <c r="AZ64" i="65"/>
  <c r="BA64" i="65"/>
  <c r="BB64" i="65"/>
  <c r="BC64" i="65"/>
  <c r="BD64" i="65"/>
  <c r="BE64" i="65"/>
  <c r="BI64" i="65"/>
  <c r="AZ65" i="65"/>
  <c r="BA65" i="65"/>
  <c r="BB65" i="65"/>
  <c r="BC65" i="65"/>
  <c r="BD65" i="65"/>
  <c r="BE65" i="65"/>
  <c r="BI65" i="65"/>
  <c r="AZ66" i="65"/>
  <c r="BA66" i="65"/>
  <c r="BB66" i="65"/>
  <c r="BC66" i="65"/>
  <c r="BD66" i="65"/>
  <c r="BE66" i="65"/>
  <c r="BI66" i="65"/>
  <c r="AZ67" i="65"/>
  <c r="BA67" i="65"/>
  <c r="BB67" i="65"/>
  <c r="BC67" i="65"/>
  <c r="BD67" i="65"/>
  <c r="BE67" i="65"/>
  <c r="BI67" i="65"/>
  <c r="AZ68" i="65"/>
  <c r="BA68" i="65"/>
  <c r="BB68" i="65"/>
  <c r="BC68" i="65"/>
  <c r="BD68" i="65"/>
  <c r="BE68" i="65"/>
  <c r="BI68" i="65"/>
  <c r="AZ69" i="65"/>
  <c r="BA69" i="65"/>
  <c r="BB69" i="65"/>
  <c r="BC69" i="65"/>
  <c r="BD69" i="65"/>
  <c r="BE69" i="65"/>
  <c r="BI69" i="65"/>
  <c r="AZ70" i="65"/>
  <c r="BA70" i="65"/>
  <c r="BB70" i="65"/>
  <c r="BC70" i="65"/>
  <c r="BD70" i="65"/>
  <c r="BE70" i="65"/>
  <c r="BI70" i="65"/>
  <c r="AZ71" i="65"/>
  <c r="BA71" i="65"/>
  <c r="BB71" i="65"/>
  <c r="BC71" i="65"/>
  <c r="BD71" i="65"/>
  <c r="BE71" i="65"/>
  <c r="BI71" i="65"/>
  <c r="AZ72" i="65"/>
  <c r="BA72" i="65"/>
  <c r="BB72" i="65"/>
  <c r="BC72" i="65"/>
  <c r="BD72" i="65"/>
  <c r="BE72" i="65"/>
  <c r="BI72" i="65"/>
  <c r="AZ73" i="65"/>
  <c r="BA73" i="65"/>
  <c r="BB73" i="65"/>
  <c r="BC73" i="65"/>
  <c r="BD73" i="65"/>
  <c r="BE73" i="65"/>
  <c r="BI73" i="65"/>
  <c r="AZ74" i="65"/>
  <c r="BA74" i="65"/>
  <c r="BB74" i="65"/>
  <c r="BC74" i="65"/>
  <c r="BD74" i="65"/>
  <c r="BE74" i="65"/>
  <c r="BI74" i="65"/>
  <c r="AZ75" i="65"/>
  <c r="BA75" i="65"/>
  <c r="BB75" i="65"/>
  <c r="BC75" i="65"/>
  <c r="BD75" i="65"/>
  <c r="BE75" i="65"/>
  <c r="BI75" i="65"/>
  <c r="AZ76" i="65"/>
  <c r="BA76" i="65"/>
  <c r="BB76" i="65"/>
  <c r="BC76" i="65"/>
  <c r="BD76" i="65"/>
  <c r="BE76" i="65"/>
  <c r="BI76" i="65"/>
  <c r="AZ77" i="65"/>
  <c r="BA77" i="65"/>
  <c r="BB77" i="65"/>
  <c r="BC77" i="65"/>
  <c r="BD77" i="65"/>
  <c r="BE77" i="65"/>
  <c r="BI77" i="65"/>
  <c r="AZ78" i="65"/>
  <c r="BA78" i="65"/>
  <c r="BB78" i="65"/>
  <c r="BC78" i="65"/>
  <c r="BD78" i="65"/>
  <c r="BE78" i="65"/>
  <c r="BI78" i="65"/>
  <c r="AZ79" i="65"/>
  <c r="BA79" i="65"/>
  <c r="BB79" i="65"/>
  <c r="BC79" i="65"/>
  <c r="BD79" i="65"/>
  <c r="BE79" i="65"/>
  <c r="BI79" i="65"/>
  <c r="AZ80" i="65"/>
  <c r="BA80" i="65"/>
  <c r="BB80" i="65"/>
  <c r="BC80" i="65"/>
  <c r="BD80" i="65"/>
  <c r="BE80" i="65"/>
  <c r="BI80" i="65"/>
  <c r="AZ81" i="65"/>
  <c r="BA81" i="65"/>
  <c r="BB81" i="65"/>
  <c r="BC81" i="65"/>
  <c r="BD81" i="65"/>
  <c r="BE81" i="65"/>
  <c r="BI81" i="65"/>
  <c r="AZ82" i="65"/>
  <c r="BA82" i="65"/>
  <c r="BB82" i="65"/>
  <c r="BC82" i="65"/>
  <c r="BD82" i="65"/>
  <c r="BE82" i="65"/>
  <c r="BI82" i="65"/>
  <c r="AZ83" i="65"/>
  <c r="BA83" i="65"/>
  <c r="BB83" i="65"/>
  <c r="BC83" i="65"/>
  <c r="BD83" i="65"/>
  <c r="BE83" i="65"/>
  <c r="BI83" i="65"/>
  <c r="AZ84" i="65"/>
  <c r="BA84" i="65"/>
  <c r="BB84" i="65"/>
  <c r="BC84" i="65"/>
  <c r="BD84" i="65"/>
  <c r="BE84" i="65"/>
  <c r="BI84" i="65"/>
  <c r="AZ85" i="65"/>
  <c r="BA85" i="65"/>
  <c r="BB85" i="65"/>
  <c r="BC85" i="65"/>
  <c r="BD85" i="65"/>
  <c r="BE85" i="65"/>
  <c r="BI85" i="65"/>
  <c r="AZ86" i="65"/>
  <c r="BA86" i="65"/>
  <c r="BB86" i="65"/>
  <c r="BC86" i="65"/>
  <c r="BD86" i="65"/>
  <c r="BE86" i="65"/>
  <c r="BI86" i="65"/>
  <c r="AZ87" i="65"/>
  <c r="BA87" i="65"/>
  <c r="BB87" i="65"/>
  <c r="BC87" i="65"/>
  <c r="BD87" i="65"/>
  <c r="BE87" i="65"/>
  <c r="BI87" i="65"/>
  <c r="AZ88" i="65"/>
  <c r="BA88" i="65"/>
  <c r="BB88" i="65"/>
  <c r="BC88" i="65"/>
  <c r="BD88" i="65"/>
  <c r="BE88" i="65"/>
  <c r="BI88" i="65"/>
  <c r="AZ89" i="65"/>
  <c r="BA89" i="65"/>
  <c r="BB89" i="65"/>
  <c r="BC89" i="65"/>
  <c r="BD89" i="65"/>
  <c r="BE89" i="65"/>
  <c r="BI89" i="65"/>
  <c r="AZ90" i="65"/>
  <c r="BA90" i="65"/>
  <c r="BB90" i="65"/>
  <c r="BC90" i="65"/>
  <c r="BD90" i="65"/>
  <c r="BE90" i="65"/>
  <c r="BI90" i="65"/>
  <c r="AZ91" i="65"/>
  <c r="BA91" i="65"/>
  <c r="BB91" i="65"/>
  <c r="BC91" i="65"/>
  <c r="BD91" i="65"/>
  <c r="BE91" i="65"/>
  <c r="BI91" i="65"/>
  <c r="AZ92" i="65"/>
  <c r="BA92" i="65"/>
  <c r="BB92" i="65"/>
  <c r="BC92" i="65"/>
  <c r="BD92" i="65"/>
  <c r="BE92" i="65"/>
  <c r="BI92" i="65"/>
  <c r="AZ93" i="65"/>
  <c r="BA93" i="65"/>
  <c r="BB93" i="65"/>
  <c r="BC93" i="65"/>
  <c r="BD93" i="65"/>
  <c r="BE93" i="65"/>
  <c r="BI93" i="65"/>
  <c r="AZ94" i="65"/>
  <c r="BA94" i="65"/>
  <c r="BB94" i="65"/>
  <c r="BC94" i="65"/>
  <c r="BD94" i="65"/>
  <c r="BE94" i="65"/>
  <c r="BI94" i="65"/>
  <c r="AZ95" i="65"/>
  <c r="BA95" i="65"/>
  <c r="BB95" i="65"/>
  <c r="BC95" i="65"/>
  <c r="BD95" i="65"/>
  <c r="BE95" i="65"/>
  <c r="BI95" i="65"/>
  <c r="AZ96" i="65"/>
  <c r="BA96" i="65"/>
  <c r="BB96" i="65"/>
  <c r="BC96" i="65"/>
  <c r="BD96" i="65"/>
  <c r="BE96" i="65"/>
  <c r="BI96" i="65"/>
  <c r="AZ97" i="65"/>
  <c r="BA97" i="65"/>
  <c r="BB97" i="65"/>
  <c r="BC97" i="65"/>
  <c r="BD97" i="65"/>
  <c r="BE97" i="65"/>
  <c r="BI97" i="65"/>
  <c r="AZ98" i="65"/>
  <c r="BA98" i="65"/>
  <c r="BB98" i="65"/>
  <c r="BC98" i="65"/>
  <c r="BD98" i="65"/>
  <c r="BE98" i="65"/>
  <c r="BI98" i="65"/>
  <c r="Z83" i="65"/>
  <c r="Z52" i="65"/>
  <c r="W29" i="65"/>
  <c r="X29" i="65"/>
  <c r="Y29" i="65"/>
  <c r="Z29" i="65"/>
  <c r="AA29" i="65"/>
  <c r="AD29" i="65"/>
  <c r="AB29" i="65"/>
  <c r="AF29" i="65"/>
  <c r="AG29" i="65"/>
  <c r="W30" i="65"/>
  <c r="X30" i="65"/>
  <c r="Y30" i="65"/>
  <c r="Z30" i="65"/>
  <c r="AA30" i="65"/>
  <c r="AD30" i="65"/>
  <c r="AF30" i="65"/>
  <c r="AG30" i="65"/>
  <c r="W31" i="65"/>
  <c r="X31" i="65"/>
  <c r="Y31" i="65"/>
  <c r="Z31" i="65"/>
  <c r="AA31" i="65"/>
  <c r="AD31" i="65"/>
  <c r="AF31" i="65"/>
  <c r="AG31" i="65"/>
  <c r="W32" i="65"/>
  <c r="X32" i="65"/>
  <c r="Y32" i="65"/>
  <c r="Z32" i="65"/>
  <c r="AA32" i="65"/>
  <c r="AD32" i="65"/>
  <c r="AF32" i="65"/>
  <c r="AG32" i="65"/>
  <c r="W33" i="65"/>
  <c r="X33" i="65"/>
  <c r="Y33" i="65"/>
  <c r="Z33" i="65"/>
  <c r="AA33" i="65"/>
  <c r="AD33" i="65"/>
  <c r="AF33" i="65"/>
  <c r="AG33" i="65"/>
  <c r="W34" i="65"/>
  <c r="X34" i="65"/>
  <c r="Y34" i="65"/>
  <c r="Z34" i="65"/>
  <c r="AA34" i="65"/>
  <c r="AD34" i="65"/>
  <c r="AB34" i="65"/>
  <c r="AF34" i="65"/>
  <c r="AG34" i="65"/>
  <c r="W35" i="65"/>
  <c r="X35" i="65"/>
  <c r="Y35" i="65"/>
  <c r="Z35" i="65"/>
  <c r="AA35" i="65"/>
  <c r="AD35" i="65"/>
  <c r="AF35" i="65"/>
  <c r="AG35" i="65"/>
  <c r="W36" i="65"/>
  <c r="X36" i="65"/>
  <c r="Y36" i="65"/>
  <c r="Z36" i="65"/>
  <c r="AA36" i="65"/>
  <c r="AD36" i="65"/>
  <c r="AF36" i="65"/>
  <c r="AG36" i="65"/>
  <c r="W37" i="65"/>
  <c r="X37" i="65"/>
  <c r="Y37" i="65"/>
  <c r="Z37" i="65"/>
  <c r="AA37" i="65"/>
  <c r="AD37" i="65"/>
  <c r="AF37" i="65"/>
  <c r="AG37" i="65"/>
  <c r="W38" i="65"/>
  <c r="X38" i="65"/>
  <c r="Y38" i="65"/>
  <c r="Z38" i="65"/>
  <c r="AA38" i="65"/>
  <c r="AD38" i="65"/>
  <c r="AF38" i="65"/>
  <c r="AG38" i="65"/>
  <c r="W39" i="65"/>
  <c r="X39" i="65"/>
  <c r="Y39" i="65"/>
  <c r="Z39" i="65"/>
  <c r="AA39" i="65"/>
  <c r="AD39" i="65"/>
  <c r="AF39" i="65"/>
  <c r="AG39" i="65"/>
  <c r="W40" i="65"/>
  <c r="X40" i="65"/>
  <c r="Y40" i="65"/>
  <c r="Z40" i="65"/>
  <c r="AA40" i="65"/>
  <c r="AB40" i="65"/>
  <c r="AD40" i="65"/>
  <c r="AF40" i="65"/>
  <c r="AG40" i="65"/>
  <c r="W41" i="65"/>
  <c r="X41" i="65"/>
  <c r="Y41" i="65"/>
  <c r="Z41" i="65"/>
  <c r="AA41" i="65"/>
  <c r="AD41" i="65"/>
  <c r="AF41" i="65"/>
  <c r="AG41" i="65"/>
  <c r="W42" i="65"/>
  <c r="X42" i="65"/>
  <c r="Y42" i="65"/>
  <c r="Z42" i="65"/>
  <c r="AA42" i="65"/>
  <c r="AD42" i="65"/>
  <c r="AF42" i="65"/>
  <c r="AG42" i="65"/>
  <c r="W43" i="65"/>
  <c r="X43" i="65"/>
  <c r="Y43" i="65"/>
  <c r="Z43" i="65"/>
  <c r="AA43" i="65"/>
  <c r="AD43" i="65"/>
  <c r="AB43" i="65"/>
  <c r="AF43" i="65"/>
  <c r="AG43" i="65"/>
  <c r="W44" i="65"/>
  <c r="X44" i="65"/>
  <c r="Y44" i="65"/>
  <c r="Z44" i="65"/>
  <c r="AA44" i="65"/>
  <c r="AD44" i="65"/>
  <c r="AF44" i="65"/>
  <c r="AG44" i="65"/>
  <c r="W45" i="65"/>
  <c r="X45" i="65"/>
  <c r="Y45" i="65"/>
  <c r="Z45" i="65"/>
  <c r="AA45" i="65"/>
  <c r="AD45" i="65"/>
  <c r="AF45" i="65"/>
  <c r="AG45" i="65"/>
  <c r="W46" i="65"/>
  <c r="X46" i="65"/>
  <c r="Y46" i="65"/>
  <c r="Z46" i="65"/>
  <c r="AA46" i="65"/>
  <c r="AD46" i="65"/>
  <c r="AF46" i="65"/>
  <c r="AG46" i="65"/>
  <c r="W47" i="65"/>
  <c r="X47" i="65"/>
  <c r="Y47" i="65"/>
  <c r="Z47" i="65"/>
  <c r="AA47" i="65"/>
  <c r="AD47" i="65"/>
  <c r="AB47" i="65"/>
  <c r="AF47" i="65"/>
  <c r="AG47" i="65"/>
  <c r="W48" i="65"/>
  <c r="X48" i="65"/>
  <c r="Y48" i="65"/>
  <c r="Z48" i="65"/>
  <c r="AA48" i="65"/>
  <c r="AD48" i="65"/>
  <c r="AF48" i="65"/>
  <c r="AG48" i="65"/>
  <c r="W49" i="65"/>
  <c r="X49" i="65"/>
  <c r="Y49" i="65"/>
  <c r="Z49" i="65"/>
  <c r="AA49" i="65"/>
  <c r="AD49" i="65"/>
  <c r="AF49" i="65"/>
  <c r="AG49" i="65"/>
  <c r="W50" i="65"/>
  <c r="X50" i="65"/>
  <c r="Y50" i="65"/>
  <c r="Z50" i="65"/>
  <c r="AA50" i="65"/>
  <c r="AD50" i="65"/>
  <c r="AF50" i="65"/>
  <c r="AG50" i="65"/>
  <c r="W51" i="65"/>
  <c r="X51" i="65"/>
  <c r="Y51" i="65"/>
  <c r="Z51" i="65"/>
  <c r="AA51" i="65"/>
  <c r="AD51" i="65"/>
  <c r="AF51" i="65"/>
  <c r="AG51" i="65"/>
  <c r="W52" i="65"/>
  <c r="X52" i="65"/>
  <c r="Y52" i="65"/>
  <c r="AA52" i="65"/>
  <c r="AD52" i="65"/>
  <c r="AB52" i="65"/>
  <c r="AF52" i="65"/>
  <c r="AG52" i="65"/>
  <c r="W53" i="65"/>
  <c r="X53" i="65"/>
  <c r="Y53" i="65"/>
  <c r="Z53" i="65"/>
  <c r="AA53" i="65"/>
  <c r="AD53" i="65"/>
  <c r="AB53" i="65"/>
  <c r="AF53" i="65"/>
  <c r="AG53" i="65"/>
  <c r="W54" i="65"/>
  <c r="X54" i="65"/>
  <c r="Y54" i="65"/>
  <c r="Z54" i="65"/>
  <c r="AA54" i="65"/>
  <c r="AD54" i="65"/>
  <c r="AF54" i="65"/>
  <c r="AG54" i="65"/>
  <c r="W55" i="65"/>
  <c r="X55" i="65"/>
  <c r="Y55" i="65"/>
  <c r="Z55" i="65"/>
  <c r="AA55" i="65"/>
  <c r="AD55" i="65"/>
  <c r="AB55" i="65"/>
  <c r="AF55" i="65"/>
  <c r="AG55" i="65"/>
  <c r="W56" i="65"/>
  <c r="X56" i="65"/>
  <c r="Y56" i="65"/>
  <c r="Z56" i="65"/>
  <c r="AA56" i="65"/>
  <c r="AD56" i="65"/>
  <c r="AF56" i="65"/>
  <c r="AG56" i="65"/>
  <c r="W57" i="65"/>
  <c r="X57" i="65"/>
  <c r="Y57" i="65"/>
  <c r="Z57" i="65"/>
  <c r="AA57" i="65"/>
  <c r="AD57" i="65"/>
  <c r="AF57" i="65"/>
  <c r="AG57" i="65"/>
  <c r="W58" i="65"/>
  <c r="X58" i="65"/>
  <c r="Y58" i="65"/>
  <c r="Z58" i="65"/>
  <c r="AA58" i="65"/>
  <c r="AD58" i="65"/>
  <c r="AF58" i="65"/>
  <c r="AG58" i="65"/>
  <c r="W59" i="65"/>
  <c r="X59" i="65"/>
  <c r="Y59" i="65"/>
  <c r="Z59" i="65"/>
  <c r="AA59" i="65"/>
  <c r="AD59" i="65"/>
  <c r="AF59" i="65"/>
  <c r="AG59" i="65"/>
  <c r="X60" i="65"/>
  <c r="Y60" i="65"/>
  <c r="Z60" i="65"/>
  <c r="AA60" i="65"/>
  <c r="AB60" i="65"/>
  <c r="AD60" i="65"/>
  <c r="AF60" i="65"/>
  <c r="AG60" i="65"/>
  <c r="W61" i="65"/>
  <c r="X61" i="65"/>
  <c r="Y61" i="65"/>
  <c r="Z61" i="65"/>
  <c r="AA61" i="65"/>
  <c r="AD61" i="65"/>
  <c r="AB61" i="65"/>
  <c r="AF61" i="65"/>
  <c r="AG61" i="65"/>
  <c r="W62" i="65"/>
  <c r="X62" i="65"/>
  <c r="Y62" i="65"/>
  <c r="Z62" i="65"/>
  <c r="AA62" i="65"/>
  <c r="AD62" i="65"/>
  <c r="AF62" i="65"/>
  <c r="AG62" i="65"/>
  <c r="W63" i="65"/>
  <c r="X63" i="65"/>
  <c r="Y63" i="65"/>
  <c r="Z63" i="65"/>
  <c r="AA63" i="65"/>
  <c r="AD63" i="65"/>
  <c r="AF63" i="65"/>
  <c r="AG63" i="65"/>
  <c r="W64" i="65"/>
  <c r="X64" i="65"/>
  <c r="Y64" i="65"/>
  <c r="Z64" i="65"/>
  <c r="AA64" i="65"/>
  <c r="AD64" i="65"/>
  <c r="AF64" i="65"/>
  <c r="AG64" i="65"/>
  <c r="W65" i="65"/>
  <c r="X65" i="65"/>
  <c r="Y65" i="65"/>
  <c r="Z65" i="65"/>
  <c r="AA65" i="65"/>
  <c r="AD65" i="65"/>
  <c r="AB65" i="65"/>
  <c r="AF65" i="65"/>
  <c r="AG65" i="65"/>
  <c r="W66" i="65"/>
  <c r="X66" i="65"/>
  <c r="Y66" i="65"/>
  <c r="Z66" i="65"/>
  <c r="AA66" i="65"/>
  <c r="AD66" i="65"/>
  <c r="AF66" i="65"/>
  <c r="AG66" i="65"/>
  <c r="W67" i="65"/>
  <c r="X67" i="65"/>
  <c r="Y67" i="65"/>
  <c r="Z67" i="65"/>
  <c r="AA67" i="65"/>
  <c r="AD67" i="65"/>
  <c r="AB67" i="65"/>
  <c r="AF67" i="65"/>
  <c r="AG67" i="65"/>
  <c r="W68" i="65"/>
  <c r="X68" i="65"/>
  <c r="Y68" i="65"/>
  <c r="Z68" i="65"/>
  <c r="AA68" i="65"/>
  <c r="AD68" i="65"/>
  <c r="AF68" i="65"/>
  <c r="AG68" i="65"/>
  <c r="W69" i="65"/>
  <c r="X69" i="65"/>
  <c r="Y69" i="65"/>
  <c r="Z69" i="65"/>
  <c r="AA69" i="65"/>
  <c r="AD69" i="65"/>
  <c r="AB69" i="65"/>
  <c r="AF69" i="65"/>
  <c r="AG69" i="65"/>
  <c r="W70" i="65"/>
  <c r="X70" i="65"/>
  <c r="Y70" i="65"/>
  <c r="Z70" i="65"/>
  <c r="AA70" i="65"/>
  <c r="AD70" i="65"/>
  <c r="AF70" i="65"/>
  <c r="AG70" i="65"/>
  <c r="W71" i="65"/>
  <c r="X71" i="65"/>
  <c r="Y71" i="65"/>
  <c r="Z71" i="65"/>
  <c r="AA71" i="65"/>
  <c r="AD71" i="65"/>
  <c r="AF71" i="65"/>
  <c r="AG71" i="65"/>
  <c r="W72" i="65"/>
  <c r="X72" i="65"/>
  <c r="Y72" i="65"/>
  <c r="Z72" i="65"/>
  <c r="AA72" i="65"/>
  <c r="AD72" i="65"/>
  <c r="AF72" i="65"/>
  <c r="AG72" i="65"/>
  <c r="W73" i="65"/>
  <c r="X73" i="65"/>
  <c r="Y73" i="65"/>
  <c r="Z73" i="65"/>
  <c r="AA73" i="65"/>
  <c r="AD73" i="65"/>
  <c r="AF73" i="65"/>
  <c r="AG73" i="65"/>
  <c r="W74" i="65"/>
  <c r="X74" i="65"/>
  <c r="Y74" i="65"/>
  <c r="Z74" i="65"/>
  <c r="AA74" i="65"/>
  <c r="AD74" i="65"/>
  <c r="AF74" i="65"/>
  <c r="AG74" i="65"/>
  <c r="W75" i="65"/>
  <c r="X75" i="65"/>
  <c r="Y75" i="65"/>
  <c r="Z75" i="65"/>
  <c r="AA75" i="65"/>
  <c r="AD75" i="65"/>
  <c r="AB75" i="65"/>
  <c r="AF75" i="65"/>
  <c r="AG75" i="65"/>
  <c r="W76" i="65"/>
  <c r="X76" i="65"/>
  <c r="Y76" i="65"/>
  <c r="Z76" i="65"/>
  <c r="AA76" i="65"/>
  <c r="AD76" i="65"/>
  <c r="AF76" i="65"/>
  <c r="AG76" i="65"/>
  <c r="W77" i="65"/>
  <c r="X77" i="65"/>
  <c r="Y77" i="65"/>
  <c r="Z77" i="65"/>
  <c r="AA77" i="65"/>
  <c r="AD77" i="65"/>
  <c r="AF77" i="65"/>
  <c r="AG77" i="65"/>
  <c r="W78" i="65"/>
  <c r="X78" i="65"/>
  <c r="Y78" i="65"/>
  <c r="Z78" i="65"/>
  <c r="AA78" i="65"/>
  <c r="AD78" i="65"/>
  <c r="AF78" i="65"/>
  <c r="AG78" i="65"/>
  <c r="W79" i="65"/>
  <c r="X79" i="65"/>
  <c r="Y79" i="65"/>
  <c r="Z79" i="65"/>
  <c r="AA79" i="65"/>
  <c r="AD79" i="65"/>
  <c r="AB79" i="65"/>
  <c r="AF79" i="65"/>
  <c r="AG79" i="65"/>
  <c r="W80" i="65"/>
  <c r="X80" i="65"/>
  <c r="Y80" i="65"/>
  <c r="Z80" i="65"/>
  <c r="AA80" i="65"/>
  <c r="AD80" i="65"/>
  <c r="AF80" i="65"/>
  <c r="AG80" i="65"/>
  <c r="W81" i="65"/>
  <c r="X81" i="65"/>
  <c r="Y81" i="65"/>
  <c r="Z81" i="65"/>
  <c r="AA81" i="65"/>
  <c r="AD81" i="65"/>
  <c r="AF81" i="65"/>
  <c r="AG81" i="65"/>
  <c r="W82" i="65"/>
  <c r="X82" i="65"/>
  <c r="Y82" i="65"/>
  <c r="Z82" i="65"/>
  <c r="AA82" i="65"/>
  <c r="AD82" i="65"/>
  <c r="AB82" i="65"/>
  <c r="AF82" i="65"/>
  <c r="AG82" i="65"/>
  <c r="W83" i="65"/>
  <c r="X83" i="65"/>
  <c r="Y83" i="65"/>
  <c r="AA83" i="65"/>
  <c r="AD83" i="65"/>
  <c r="AF83" i="65"/>
  <c r="AG83" i="65"/>
  <c r="W84" i="65"/>
  <c r="X84" i="65"/>
  <c r="Y84" i="65"/>
  <c r="Z84" i="65"/>
  <c r="AA84" i="65"/>
  <c r="AD84" i="65"/>
  <c r="AB84" i="65"/>
  <c r="AF84" i="65"/>
  <c r="AG84" i="65"/>
  <c r="W85" i="65"/>
  <c r="X85" i="65"/>
  <c r="Y85" i="65"/>
  <c r="Z85" i="65"/>
  <c r="AA85" i="65"/>
  <c r="AD85" i="65"/>
  <c r="AF85" i="65"/>
  <c r="AG85" i="65"/>
  <c r="W86" i="65"/>
  <c r="X86" i="65"/>
  <c r="Y86" i="65"/>
  <c r="Z86" i="65"/>
  <c r="AA86" i="65"/>
  <c r="AD86" i="65"/>
  <c r="AF86" i="65"/>
  <c r="AG86" i="65"/>
  <c r="W87" i="65"/>
  <c r="X87" i="65"/>
  <c r="Y87" i="65"/>
  <c r="Z87" i="65"/>
  <c r="AA87" i="65"/>
  <c r="AD87" i="65"/>
  <c r="AF87" i="65"/>
  <c r="AG87" i="65"/>
  <c r="W88" i="65"/>
  <c r="X88" i="65"/>
  <c r="Y88" i="65"/>
  <c r="Z88" i="65"/>
  <c r="AA88" i="65"/>
  <c r="AD88" i="65"/>
  <c r="AF88" i="65"/>
  <c r="AG88" i="65"/>
  <c r="W89" i="65"/>
  <c r="X89" i="65"/>
  <c r="Y89" i="65"/>
  <c r="Z89" i="65"/>
  <c r="AA89" i="65"/>
  <c r="AD89" i="65"/>
  <c r="AB89" i="65"/>
  <c r="AF89" i="65"/>
  <c r="AG89" i="65"/>
  <c r="W90" i="65"/>
  <c r="X90" i="65"/>
  <c r="Y90" i="65"/>
  <c r="Z90" i="65"/>
  <c r="AA90" i="65"/>
  <c r="AB90" i="65"/>
  <c r="AD90" i="65"/>
  <c r="AF90" i="65"/>
  <c r="AG90" i="65"/>
  <c r="W91" i="65"/>
  <c r="X91" i="65"/>
  <c r="Y91" i="65"/>
  <c r="Z91" i="65"/>
  <c r="AA91" i="65"/>
  <c r="AD91" i="65"/>
  <c r="AB91" i="65"/>
  <c r="AF91" i="65"/>
  <c r="AG91" i="65"/>
  <c r="W92" i="65"/>
  <c r="X92" i="65"/>
  <c r="Y92" i="65"/>
  <c r="Z92" i="65"/>
  <c r="AA92" i="65"/>
  <c r="AD92" i="65"/>
  <c r="AF92" i="65"/>
  <c r="AG92" i="65"/>
  <c r="W93" i="65"/>
  <c r="X93" i="65"/>
  <c r="Y93" i="65"/>
  <c r="Z93" i="65"/>
  <c r="AA93" i="65"/>
  <c r="AD93" i="65"/>
  <c r="AF93" i="65"/>
  <c r="AG93" i="65"/>
  <c r="W94" i="65"/>
  <c r="X94" i="65"/>
  <c r="Y94" i="65"/>
  <c r="Z94" i="65"/>
  <c r="AA94" i="65"/>
  <c r="AD94" i="65"/>
  <c r="AF94" i="65"/>
  <c r="AG94" i="65"/>
  <c r="W95" i="65"/>
  <c r="X95" i="65"/>
  <c r="Y95" i="65"/>
  <c r="Z95" i="65"/>
  <c r="AA95" i="65"/>
  <c r="AB95" i="65"/>
  <c r="AD95" i="65"/>
  <c r="AF95" i="65"/>
  <c r="AG95" i="65"/>
  <c r="W96" i="65"/>
  <c r="X96" i="65"/>
  <c r="Y96" i="65"/>
  <c r="Z96" i="65"/>
  <c r="AA96" i="65"/>
  <c r="AD96" i="65"/>
  <c r="AB96" i="65"/>
  <c r="AF96" i="65"/>
  <c r="AG96" i="65"/>
  <c r="W97" i="65"/>
  <c r="X97" i="65"/>
  <c r="Y97" i="65"/>
  <c r="Z97" i="65"/>
  <c r="AA97" i="65"/>
  <c r="AD97" i="65"/>
  <c r="AF97" i="65"/>
  <c r="AG97" i="65"/>
  <c r="U99" i="65"/>
  <c r="U100" i="65"/>
  <c r="X5" i="65"/>
  <c r="Z3" i="65"/>
  <c r="Z4" i="65"/>
  <c r="Z5" i="65"/>
  <c r="Z6" i="65"/>
  <c r="Z7" i="65"/>
  <c r="Z8" i="65"/>
  <c r="Z9" i="65"/>
  <c r="Z10" i="65"/>
  <c r="Z11" i="65"/>
  <c r="Z12" i="65"/>
  <c r="Z13" i="65"/>
  <c r="Z14" i="65"/>
  <c r="Z15" i="65"/>
  <c r="Z16" i="65"/>
  <c r="Z17" i="65"/>
  <c r="Z18" i="65"/>
  <c r="Z19" i="65"/>
  <c r="Z20" i="65"/>
  <c r="Z21" i="65"/>
  <c r="Z22" i="65"/>
  <c r="Z23" i="65"/>
  <c r="Z24" i="65"/>
  <c r="Z25" i="65"/>
  <c r="Z26" i="65"/>
  <c r="Z27" i="65"/>
  <c r="Z28" i="65"/>
  <c r="Z2" i="65"/>
  <c r="W15" i="65"/>
  <c r="W16" i="65"/>
  <c r="W17" i="65"/>
  <c r="W18" i="65"/>
  <c r="W19" i="65"/>
  <c r="W20" i="65"/>
  <c r="W21" i="65"/>
  <c r="W22" i="65"/>
  <c r="W23" i="65"/>
  <c r="W24" i="65"/>
  <c r="W25" i="65"/>
  <c r="W26" i="65"/>
  <c r="W27" i="65"/>
  <c r="W28" i="65"/>
  <c r="W3" i="65"/>
  <c r="W4" i="65"/>
  <c r="W5" i="65"/>
  <c r="W6" i="65"/>
  <c r="W7" i="65"/>
  <c r="W8" i="65"/>
  <c r="W10" i="65"/>
  <c r="W11" i="65"/>
  <c r="W12" i="65"/>
  <c r="W13" i="65"/>
  <c r="W14" i="65"/>
  <c r="M1" i="79"/>
  <c r="M2" i="79"/>
  <c r="M88" i="79"/>
  <c r="M89" i="79"/>
  <c r="L88" i="79"/>
  <c r="L89" i="79"/>
  <c r="K88" i="79"/>
  <c r="K89" i="79"/>
  <c r="J88" i="79"/>
  <c r="J89" i="79"/>
  <c r="I88" i="79"/>
  <c r="M85" i="79"/>
  <c r="M86" i="79"/>
  <c r="L85" i="79"/>
  <c r="L86" i="79"/>
  <c r="K85" i="79"/>
  <c r="K86" i="79"/>
  <c r="J85" i="79"/>
  <c r="J86" i="79"/>
  <c r="I85" i="79"/>
  <c r="M82" i="79"/>
  <c r="M83" i="79"/>
  <c r="L82" i="79"/>
  <c r="L83" i="79"/>
  <c r="K82" i="79"/>
  <c r="K83" i="79"/>
  <c r="J82" i="79"/>
  <c r="J83" i="79"/>
  <c r="I82" i="79"/>
  <c r="M79" i="79"/>
  <c r="M80" i="79"/>
  <c r="L79" i="79"/>
  <c r="L80" i="79"/>
  <c r="K79" i="79"/>
  <c r="K80" i="79"/>
  <c r="J79" i="79"/>
  <c r="J80" i="79"/>
  <c r="I79" i="79"/>
  <c r="M76" i="79"/>
  <c r="M77" i="79"/>
  <c r="L76" i="79"/>
  <c r="L77" i="79"/>
  <c r="K76" i="79"/>
  <c r="K77" i="79"/>
  <c r="J76" i="79"/>
  <c r="J77" i="79"/>
  <c r="I76" i="79"/>
  <c r="M73" i="79"/>
  <c r="M74" i="79"/>
  <c r="L73" i="79"/>
  <c r="L74" i="79"/>
  <c r="K73" i="79"/>
  <c r="K74" i="79"/>
  <c r="J73" i="79"/>
  <c r="J74" i="79"/>
  <c r="I73" i="79"/>
  <c r="M70" i="79"/>
  <c r="M71" i="79"/>
  <c r="L70" i="79"/>
  <c r="L71" i="79"/>
  <c r="K70" i="79"/>
  <c r="K71" i="79"/>
  <c r="J70" i="79"/>
  <c r="I70" i="79"/>
  <c r="I71" i="79"/>
  <c r="M67" i="79"/>
  <c r="M68" i="79"/>
  <c r="L67" i="79"/>
  <c r="L68" i="79"/>
  <c r="K67" i="79"/>
  <c r="K68" i="79"/>
  <c r="J67" i="79"/>
  <c r="J68" i="79"/>
  <c r="I67" i="79"/>
  <c r="M64" i="79"/>
  <c r="M65" i="79"/>
  <c r="L64" i="79"/>
  <c r="L65" i="79"/>
  <c r="K64" i="79"/>
  <c r="K65" i="79"/>
  <c r="J64" i="79"/>
  <c r="J65" i="79"/>
  <c r="I64" i="79"/>
  <c r="M61" i="79"/>
  <c r="M62" i="79"/>
  <c r="L61" i="79"/>
  <c r="L62" i="79"/>
  <c r="K61" i="79"/>
  <c r="K62" i="79"/>
  <c r="J61" i="79"/>
  <c r="I61" i="79"/>
  <c r="I62" i="79"/>
  <c r="M58" i="79"/>
  <c r="M59" i="79"/>
  <c r="L58" i="79"/>
  <c r="L59" i="79"/>
  <c r="K58" i="79"/>
  <c r="K59" i="79"/>
  <c r="J58" i="79"/>
  <c r="J59" i="79"/>
  <c r="I58" i="79"/>
  <c r="M55" i="79"/>
  <c r="M56" i="79"/>
  <c r="L55" i="79"/>
  <c r="L56" i="79"/>
  <c r="K55" i="79"/>
  <c r="K56" i="79"/>
  <c r="J55" i="79"/>
  <c r="J56" i="79"/>
  <c r="I55" i="79"/>
  <c r="M52" i="79"/>
  <c r="M53" i="79"/>
  <c r="L52" i="79"/>
  <c r="L53" i="79"/>
  <c r="K52" i="79"/>
  <c r="K53" i="79"/>
  <c r="J52" i="79"/>
  <c r="J53" i="79"/>
  <c r="I52" i="79"/>
  <c r="M49" i="79"/>
  <c r="M50" i="79"/>
  <c r="L49" i="79"/>
  <c r="L50" i="79"/>
  <c r="K49" i="79"/>
  <c r="K50" i="79"/>
  <c r="J49" i="79"/>
  <c r="I49" i="79"/>
  <c r="I50" i="79"/>
  <c r="M46" i="79"/>
  <c r="M47" i="79"/>
  <c r="L46" i="79"/>
  <c r="L47" i="79"/>
  <c r="K46" i="79"/>
  <c r="K47" i="79"/>
  <c r="J46" i="79"/>
  <c r="J47" i="79"/>
  <c r="I46" i="79"/>
  <c r="M43" i="79"/>
  <c r="M44" i="79"/>
  <c r="L43" i="79"/>
  <c r="L44" i="79"/>
  <c r="K43" i="79"/>
  <c r="K44" i="79"/>
  <c r="J43" i="79"/>
  <c r="J44" i="79"/>
  <c r="I43" i="79"/>
  <c r="M40" i="79"/>
  <c r="M41" i="79"/>
  <c r="L40" i="79"/>
  <c r="L41" i="79"/>
  <c r="K40" i="79"/>
  <c r="K41" i="79"/>
  <c r="J40" i="79"/>
  <c r="J41" i="79"/>
  <c r="I40" i="79"/>
  <c r="M37" i="79"/>
  <c r="M38" i="79"/>
  <c r="L37" i="79"/>
  <c r="L38" i="79"/>
  <c r="K37" i="79"/>
  <c r="K38" i="79"/>
  <c r="J37" i="79"/>
  <c r="J38" i="79"/>
  <c r="I37" i="79"/>
  <c r="M34" i="79"/>
  <c r="M35" i="79"/>
  <c r="L34" i="79"/>
  <c r="L35" i="79"/>
  <c r="K34" i="79"/>
  <c r="K35" i="79"/>
  <c r="J34" i="79"/>
  <c r="J35" i="79"/>
  <c r="I34" i="79"/>
  <c r="M31" i="79"/>
  <c r="M32" i="79"/>
  <c r="L31" i="79"/>
  <c r="L32" i="79"/>
  <c r="K31" i="79"/>
  <c r="K32" i="79"/>
  <c r="J31" i="79"/>
  <c r="J32" i="79"/>
  <c r="I31" i="79"/>
  <c r="I32" i="79"/>
  <c r="M28" i="79"/>
  <c r="M29" i="79"/>
  <c r="L28" i="79"/>
  <c r="L29" i="79"/>
  <c r="K28" i="79"/>
  <c r="K29" i="79"/>
  <c r="J28" i="79"/>
  <c r="J29" i="79"/>
  <c r="I28" i="79"/>
  <c r="M25" i="79"/>
  <c r="M26" i="79"/>
  <c r="L25" i="79"/>
  <c r="L26" i="79"/>
  <c r="K25" i="79"/>
  <c r="K26" i="79"/>
  <c r="J25" i="79"/>
  <c r="I25" i="79"/>
  <c r="I26" i="79"/>
  <c r="M22" i="79"/>
  <c r="M23" i="79"/>
  <c r="L22" i="79"/>
  <c r="L23" i="79"/>
  <c r="K22" i="79"/>
  <c r="K23" i="79"/>
  <c r="J22" i="79"/>
  <c r="J23" i="79"/>
  <c r="I22" i="79"/>
  <c r="M19" i="79"/>
  <c r="M20" i="79"/>
  <c r="L19" i="79"/>
  <c r="L20" i="79"/>
  <c r="K19" i="79"/>
  <c r="J19" i="79"/>
  <c r="J20" i="79"/>
  <c r="I19" i="79"/>
  <c r="I20" i="79"/>
  <c r="M16" i="79"/>
  <c r="M17" i="79"/>
  <c r="L16" i="79"/>
  <c r="L17" i="79"/>
  <c r="K16" i="79"/>
  <c r="K17" i="79"/>
  <c r="J16" i="79"/>
  <c r="J17" i="79"/>
  <c r="I16" i="79"/>
  <c r="M13" i="79"/>
  <c r="M14" i="79"/>
  <c r="L13" i="79"/>
  <c r="L14" i="79"/>
  <c r="K13" i="79"/>
  <c r="K14" i="79"/>
  <c r="J13" i="79"/>
  <c r="J14" i="79"/>
  <c r="I13" i="79"/>
  <c r="M10" i="79"/>
  <c r="M11" i="79"/>
  <c r="L10" i="79"/>
  <c r="L11" i="79"/>
  <c r="K10" i="79"/>
  <c r="K11" i="79"/>
  <c r="J10" i="79"/>
  <c r="J11" i="79"/>
  <c r="I10" i="79"/>
  <c r="M7" i="79"/>
  <c r="M8" i="79"/>
  <c r="L7" i="79"/>
  <c r="L8" i="79"/>
  <c r="K7" i="79"/>
  <c r="K8" i="79"/>
  <c r="J7" i="79"/>
  <c r="J8" i="79"/>
  <c r="I7" i="79"/>
  <c r="M4" i="79"/>
  <c r="M5" i="79"/>
  <c r="L4" i="79"/>
  <c r="L5" i="79"/>
  <c r="K4" i="79"/>
  <c r="K5" i="79"/>
  <c r="J4" i="79"/>
  <c r="I4" i="79"/>
  <c r="I5" i="79"/>
  <c r="L1" i="79"/>
  <c r="L2" i="79"/>
  <c r="K1" i="79"/>
  <c r="K2" i="79"/>
  <c r="J1" i="79"/>
  <c r="J2" i="79"/>
  <c r="I1" i="79"/>
  <c r="F19" i="79"/>
  <c r="F61" i="79"/>
  <c r="F62" i="79"/>
  <c r="E61" i="79"/>
  <c r="E62" i="79"/>
  <c r="D61" i="79"/>
  <c r="D62" i="79"/>
  <c r="C61" i="79"/>
  <c r="C62" i="79"/>
  <c r="F82" i="79"/>
  <c r="F83" i="79"/>
  <c r="F79" i="79"/>
  <c r="F80" i="79"/>
  <c r="F76" i="79"/>
  <c r="F77" i="79"/>
  <c r="F73" i="79"/>
  <c r="F74" i="79"/>
  <c r="F70" i="79"/>
  <c r="F71" i="79"/>
  <c r="F67" i="79"/>
  <c r="F68" i="79"/>
  <c r="F64" i="79"/>
  <c r="F65" i="79"/>
  <c r="F58" i="79"/>
  <c r="F59" i="79"/>
  <c r="F55" i="79"/>
  <c r="F56" i="79"/>
  <c r="F52" i="79"/>
  <c r="F53" i="79"/>
  <c r="F49" i="79"/>
  <c r="F50" i="79"/>
  <c r="F46" i="79"/>
  <c r="F47" i="79"/>
  <c r="F43" i="79"/>
  <c r="F44" i="79"/>
  <c r="F40" i="79"/>
  <c r="F41" i="79"/>
  <c r="F37" i="79"/>
  <c r="F38" i="79"/>
  <c r="F34" i="79"/>
  <c r="F35" i="79"/>
  <c r="F31" i="79"/>
  <c r="F32" i="79"/>
  <c r="F28" i="79"/>
  <c r="F29" i="79"/>
  <c r="F25" i="79"/>
  <c r="F22" i="79"/>
  <c r="F23" i="79"/>
  <c r="F20" i="79"/>
  <c r="F16" i="79"/>
  <c r="F17" i="79"/>
  <c r="F13" i="79"/>
  <c r="F14" i="79"/>
  <c r="F10" i="79"/>
  <c r="F11" i="79"/>
  <c r="F7" i="79"/>
  <c r="F8" i="79"/>
  <c r="F4" i="79"/>
  <c r="F5" i="79"/>
  <c r="F1" i="79"/>
  <c r="F2" i="79"/>
  <c r="E82" i="79"/>
  <c r="E83" i="79"/>
  <c r="E79" i="79"/>
  <c r="E80" i="79"/>
  <c r="E76" i="79"/>
  <c r="E77" i="79"/>
  <c r="E73" i="79"/>
  <c r="E74" i="79"/>
  <c r="E70" i="79"/>
  <c r="E71" i="79"/>
  <c r="E67" i="79"/>
  <c r="E68" i="79"/>
  <c r="E64" i="79"/>
  <c r="E65" i="79"/>
  <c r="E58" i="79"/>
  <c r="E59" i="79"/>
  <c r="E55" i="79"/>
  <c r="E56" i="79"/>
  <c r="E52" i="79"/>
  <c r="E53" i="79"/>
  <c r="E49" i="79"/>
  <c r="E50" i="79"/>
  <c r="E46" i="79"/>
  <c r="E47" i="79"/>
  <c r="E43" i="79"/>
  <c r="E44" i="79"/>
  <c r="E40" i="79"/>
  <c r="E41" i="79"/>
  <c r="E37" i="79"/>
  <c r="E38" i="79"/>
  <c r="E34" i="79"/>
  <c r="E35" i="79"/>
  <c r="E31" i="79"/>
  <c r="E32" i="79"/>
  <c r="E28" i="79"/>
  <c r="E29" i="79"/>
  <c r="E25" i="79"/>
  <c r="E26" i="79"/>
  <c r="E22" i="79"/>
  <c r="E23" i="79"/>
  <c r="E19" i="79"/>
  <c r="E20" i="79"/>
  <c r="E16" i="79"/>
  <c r="E17" i="79"/>
  <c r="E13" i="79"/>
  <c r="E14" i="79"/>
  <c r="E10" i="79"/>
  <c r="E11" i="79"/>
  <c r="E7" i="79"/>
  <c r="E8" i="79"/>
  <c r="E4" i="79"/>
  <c r="E5" i="79"/>
  <c r="E1" i="79"/>
  <c r="E2" i="79"/>
  <c r="D82" i="79"/>
  <c r="D83" i="79"/>
  <c r="D79" i="79"/>
  <c r="D80" i="79"/>
  <c r="D76" i="79"/>
  <c r="D77" i="79"/>
  <c r="D73" i="79"/>
  <c r="D74" i="79"/>
  <c r="D70" i="79"/>
  <c r="D71" i="79"/>
  <c r="D67" i="79"/>
  <c r="D68" i="79"/>
  <c r="D64" i="79"/>
  <c r="D58" i="79"/>
  <c r="D59" i="79"/>
  <c r="D55" i="79"/>
  <c r="D56" i="79"/>
  <c r="D52" i="79"/>
  <c r="D53" i="79"/>
  <c r="D49" i="79"/>
  <c r="D50" i="79"/>
  <c r="D46" i="79"/>
  <c r="D47" i="79"/>
  <c r="D43" i="79"/>
  <c r="D44" i="79"/>
  <c r="D40" i="79"/>
  <c r="D41" i="79"/>
  <c r="D37" i="79"/>
  <c r="D38" i="79"/>
  <c r="D34" i="79"/>
  <c r="D35" i="79"/>
  <c r="D31" i="79"/>
  <c r="D32" i="79"/>
  <c r="D28" i="79"/>
  <c r="D29" i="79"/>
  <c r="D25" i="79"/>
  <c r="D26" i="79"/>
  <c r="D22" i="79"/>
  <c r="D23" i="79"/>
  <c r="D19" i="79"/>
  <c r="D20" i="79"/>
  <c r="D16" i="79"/>
  <c r="D13" i="79"/>
  <c r="D14" i="79"/>
  <c r="D10" i="79"/>
  <c r="D11" i="79"/>
  <c r="D7" i="79"/>
  <c r="D8" i="79"/>
  <c r="D4" i="79"/>
  <c r="D5" i="79"/>
  <c r="D1" i="79"/>
  <c r="D2" i="79"/>
  <c r="C82" i="79"/>
  <c r="C83" i="79"/>
  <c r="C79" i="79"/>
  <c r="C80" i="79"/>
  <c r="C76" i="79"/>
  <c r="C77" i="79"/>
  <c r="C73" i="79"/>
  <c r="C74" i="79"/>
  <c r="C70" i="79"/>
  <c r="C71" i="79"/>
  <c r="C67" i="79"/>
  <c r="C68" i="79"/>
  <c r="C64" i="79"/>
  <c r="C65" i="79"/>
  <c r="C58" i="79"/>
  <c r="C59" i="79"/>
  <c r="C55" i="79"/>
  <c r="C56" i="79"/>
  <c r="C52" i="79"/>
  <c r="C53" i="79"/>
  <c r="C49" i="79"/>
  <c r="C50" i="79"/>
  <c r="C46" i="79"/>
  <c r="C47" i="79"/>
  <c r="C43" i="79"/>
  <c r="C44" i="79"/>
  <c r="C40" i="79"/>
  <c r="C41" i="79"/>
  <c r="C37" i="79"/>
  <c r="C38" i="79"/>
  <c r="C34" i="79"/>
  <c r="C35" i="79"/>
  <c r="C31" i="79"/>
  <c r="C32" i="79"/>
  <c r="C28" i="79"/>
  <c r="C29" i="79"/>
  <c r="C25" i="79"/>
  <c r="C26" i="79"/>
  <c r="C22" i="79"/>
  <c r="C19" i="79"/>
  <c r="C20" i="79"/>
  <c r="C16" i="79"/>
  <c r="C17" i="79"/>
  <c r="C13" i="79"/>
  <c r="C14" i="79"/>
  <c r="C10" i="79"/>
  <c r="C11" i="79"/>
  <c r="C7" i="79"/>
  <c r="C8" i="79"/>
  <c r="C4" i="79"/>
  <c r="C5" i="79"/>
  <c r="C1" i="79"/>
  <c r="C2" i="79"/>
  <c r="B82" i="79"/>
  <c r="B79" i="79"/>
  <c r="B76" i="79"/>
  <c r="B73" i="79"/>
  <c r="B70" i="79"/>
  <c r="B67" i="79"/>
  <c r="B64" i="79"/>
  <c r="B65" i="79"/>
  <c r="B61" i="79"/>
  <c r="B58" i="79"/>
  <c r="B55" i="79"/>
  <c r="B52" i="79"/>
  <c r="B49" i="79"/>
  <c r="B46" i="79"/>
  <c r="B43" i="79"/>
  <c r="B40" i="79"/>
  <c r="B37" i="79"/>
  <c r="B34" i="79"/>
  <c r="B31" i="79"/>
  <c r="B28" i="79"/>
  <c r="B25" i="79"/>
  <c r="B26" i="79"/>
  <c r="B22" i="79"/>
  <c r="B23" i="79"/>
  <c r="B19" i="79"/>
  <c r="B16" i="79"/>
  <c r="B13" i="79"/>
  <c r="B7" i="79"/>
  <c r="B4" i="79"/>
  <c r="B1" i="79"/>
  <c r="B2" i="79"/>
  <c r="D7" i="51" a="1"/>
  <c r="D7" i="51"/>
  <c r="B2" i="51" a="1"/>
  <c r="B2" i="51"/>
  <c r="B12" i="51"/>
  <c r="C19" i="45" a="1"/>
  <c r="C19" i="45"/>
  <c r="AG3" i="65"/>
  <c r="AG4" i="65"/>
  <c r="AG5" i="65"/>
  <c r="AG6" i="65"/>
  <c r="AG7" i="65"/>
  <c r="AG8" i="65"/>
  <c r="AG9" i="65"/>
  <c r="AG10" i="65"/>
  <c r="AG11" i="65"/>
  <c r="AG12" i="65"/>
  <c r="AG13" i="65"/>
  <c r="AG14" i="65"/>
  <c r="AG15" i="65"/>
  <c r="AG16" i="65"/>
  <c r="AG17" i="65"/>
  <c r="AG18" i="65"/>
  <c r="AG19" i="65"/>
  <c r="AG20" i="65"/>
  <c r="AG21" i="65"/>
  <c r="AG22" i="65"/>
  <c r="AG23" i="65"/>
  <c r="AG24" i="65"/>
  <c r="AG25" i="65"/>
  <c r="AG26" i="65"/>
  <c r="AG27" i="65"/>
  <c r="AG28" i="65"/>
  <c r="AF3" i="65"/>
  <c r="AF4" i="65"/>
  <c r="AF5" i="65"/>
  <c r="AF6" i="65"/>
  <c r="AF7" i="65"/>
  <c r="AF8" i="65"/>
  <c r="AF9" i="65"/>
  <c r="AF10" i="65"/>
  <c r="AF11" i="65"/>
  <c r="AF12" i="65"/>
  <c r="AF13" i="65"/>
  <c r="AF14" i="65"/>
  <c r="AF15" i="65"/>
  <c r="AF16" i="65"/>
  <c r="AF17" i="65"/>
  <c r="AF18" i="65"/>
  <c r="AF19" i="65"/>
  <c r="AF20" i="65"/>
  <c r="AF21" i="65"/>
  <c r="AF22" i="65"/>
  <c r="AF23" i="65"/>
  <c r="AF24" i="65"/>
  <c r="AF25" i="65"/>
  <c r="AF26" i="65"/>
  <c r="AF27" i="65"/>
  <c r="AF28" i="65"/>
  <c r="AF2" i="65"/>
  <c r="AA2" i="65"/>
  <c r="C23" i="45" a="1"/>
  <c r="C23" i="45"/>
  <c r="C22" i="45" a="1"/>
  <c r="C22" i="45"/>
  <c r="X27" i="12"/>
  <c r="X21" i="12"/>
  <c r="O369" i="60"/>
  <c r="C21" i="45" a="1"/>
  <c r="C21" i="45"/>
  <c r="I2" i="44" a="1"/>
  <c r="I2" i="44"/>
  <c r="F5" i="44"/>
  <c r="D2" i="44"/>
  <c r="AI10" i="24"/>
  <c r="AA5" i="65"/>
  <c r="AA14" i="65"/>
  <c r="AA15" i="65"/>
  <c r="AA16" i="65"/>
  <c r="AA17" i="65"/>
  <c r="AA18" i="65"/>
  <c r="AA19" i="65"/>
  <c r="AA20" i="65"/>
  <c r="AA21" i="65"/>
  <c r="AA22" i="65"/>
  <c r="AA23" i="65"/>
  <c r="AA24" i="65"/>
  <c r="AA25" i="65"/>
  <c r="AA26" i="65"/>
  <c r="AA27" i="65"/>
  <c r="AA28" i="65"/>
  <c r="AA3" i="65"/>
  <c r="AA6" i="65"/>
  <c r="AA7" i="65"/>
  <c r="AA8" i="65"/>
  <c r="AA9" i="65"/>
  <c r="AA10" i="65"/>
  <c r="AA11" i="65"/>
  <c r="AA12" i="65"/>
  <c r="AA13" i="65"/>
  <c r="X3" i="65"/>
  <c r="X4" i="65"/>
  <c r="X6" i="65"/>
  <c r="X7" i="65"/>
  <c r="X8" i="65"/>
  <c r="X9" i="65"/>
  <c r="X10" i="65"/>
  <c r="X12" i="65"/>
  <c r="X13" i="65"/>
  <c r="X14" i="65"/>
  <c r="X15" i="65"/>
  <c r="X16" i="65"/>
  <c r="X17" i="65"/>
  <c r="X18" i="65"/>
  <c r="X19" i="65"/>
  <c r="X20" i="65"/>
  <c r="X21" i="65"/>
  <c r="X22" i="65"/>
  <c r="X23" i="65"/>
  <c r="X24" i="65"/>
  <c r="X25" i="65"/>
  <c r="X26" i="65"/>
  <c r="X27" i="65"/>
  <c r="X28" i="65"/>
  <c r="X2" i="65"/>
  <c r="Y2" i="65"/>
  <c r="AD20" i="65"/>
  <c r="AD3" i="65"/>
  <c r="AB3" i="65"/>
  <c r="AD4" i="65"/>
  <c r="AB4" i="65"/>
  <c r="AD5" i="65"/>
  <c r="AD7" i="65"/>
  <c r="AB7" i="65"/>
  <c r="AD8" i="65"/>
  <c r="AD9" i="65"/>
  <c r="AB9" i="65"/>
  <c r="AD10" i="65"/>
  <c r="AD11" i="65"/>
  <c r="AD12" i="65"/>
  <c r="AB12" i="65"/>
  <c r="AD13" i="65"/>
  <c r="AD14" i="65"/>
  <c r="AB14" i="65"/>
  <c r="AD15" i="65"/>
  <c r="AD16" i="65"/>
  <c r="AD21" i="65"/>
  <c r="AB21" i="65"/>
  <c r="AD22" i="65"/>
  <c r="AD23" i="65"/>
  <c r="AD25" i="65"/>
  <c r="AD26" i="65"/>
  <c r="AD27" i="65"/>
  <c r="AB27" i="65"/>
  <c r="AD28" i="65"/>
  <c r="AD2" i="65"/>
  <c r="R27" i="60"/>
  <c r="D502" i="60"/>
  <c r="R28" i="60"/>
  <c r="S28" i="60"/>
  <c r="T28" i="60"/>
  <c r="U28" i="60"/>
  <c r="V28" i="60"/>
  <c r="W28" i="60"/>
  <c r="X28" i="60"/>
  <c r="Y28" i="60"/>
  <c r="Z28" i="60"/>
  <c r="AA28" i="60"/>
  <c r="R29" i="60"/>
  <c r="S29" i="60"/>
  <c r="T29" i="60"/>
  <c r="U29" i="60"/>
  <c r="V29" i="60"/>
  <c r="W29" i="60"/>
  <c r="X29" i="60"/>
  <c r="Y29" i="60"/>
  <c r="Z29" i="60"/>
  <c r="AA29" i="60"/>
  <c r="R30" i="60"/>
  <c r="S30" i="60"/>
  <c r="T30" i="60"/>
  <c r="U30" i="60"/>
  <c r="V30" i="60"/>
  <c r="W30" i="60"/>
  <c r="X30" i="60"/>
  <c r="Y30" i="60"/>
  <c r="Z30" i="60"/>
  <c r="AA30" i="60"/>
  <c r="R31" i="60"/>
  <c r="S31" i="60"/>
  <c r="T31" i="60"/>
  <c r="U31" i="60"/>
  <c r="V31" i="60"/>
  <c r="W31" i="60"/>
  <c r="X31" i="60"/>
  <c r="Y31" i="60"/>
  <c r="Z31" i="60"/>
  <c r="AA31" i="60"/>
  <c r="R32" i="60"/>
  <c r="S32" i="60"/>
  <c r="T32" i="60"/>
  <c r="U32" i="60"/>
  <c r="V32" i="60"/>
  <c r="W32" i="60"/>
  <c r="X32" i="60"/>
  <c r="Y32" i="60"/>
  <c r="Z32" i="60"/>
  <c r="AA32" i="60"/>
  <c r="R33" i="60"/>
  <c r="S33" i="60"/>
  <c r="T33" i="60"/>
  <c r="U33" i="60"/>
  <c r="V33" i="60"/>
  <c r="W33" i="60"/>
  <c r="X33" i="60"/>
  <c r="Y33" i="60"/>
  <c r="Z33" i="60"/>
  <c r="AA33" i="60"/>
  <c r="R34" i="60"/>
  <c r="S34" i="60"/>
  <c r="T34" i="60"/>
  <c r="U34" i="60"/>
  <c r="V34" i="60"/>
  <c r="W34" i="60"/>
  <c r="X34" i="60"/>
  <c r="Y34" i="60"/>
  <c r="Z34" i="60"/>
  <c r="AA34" i="60"/>
  <c r="R35" i="60"/>
  <c r="S35" i="60"/>
  <c r="T35" i="60"/>
  <c r="U35" i="60"/>
  <c r="V35" i="60"/>
  <c r="W35" i="60"/>
  <c r="X35" i="60"/>
  <c r="Y35" i="60"/>
  <c r="Z35" i="60"/>
  <c r="AA35" i="60"/>
  <c r="R36" i="60"/>
  <c r="S36" i="60"/>
  <c r="T36" i="60"/>
  <c r="U36" i="60"/>
  <c r="V36" i="60"/>
  <c r="W36" i="60"/>
  <c r="X36" i="60"/>
  <c r="Y36" i="60"/>
  <c r="Z36" i="60"/>
  <c r="AA36" i="60"/>
  <c r="R37" i="60"/>
  <c r="S37" i="60"/>
  <c r="T37" i="60"/>
  <c r="U37" i="60"/>
  <c r="V37" i="60"/>
  <c r="W37" i="60"/>
  <c r="X37" i="60"/>
  <c r="Y37" i="60"/>
  <c r="Z37" i="60"/>
  <c r="AA37" i="60"/>
  <c r="R38" i="60"/>
  <c r="S38" i="60"/>
  <c r="T38" i="60"/>
  <c r="U38" i="60"/>
  <c r="V38" i="60"/>
  <c r="W38" i="60"/>
  <c r="X38" i="60"/>
  <c r="Y38" i="60"/>
  <c r="Z38" i="60"/>
  <c r="AA38" i="60"/>
  <c r="R39" i="60"/>
  <c r="S39" i="60"/>
  <c r="T39" i="60"/>
  <c r="U39" i="60"/>
  <c r="V39" i="60"/>
  <c r="W39" i="60"/>
  <c r="X39" i="60"/>
  <c r="Y39" i="60"/>
  <c r="Z39" i="60"/>
  <c r="AA39" i="60"/>
  <c r="R40" i="60"/>
  <c r="S40" i="60"/>
  <c r="T40" i="60"/>
  <c r="U40" i="60"/>
  <c r="V40" i="60"/>
  <c r="W40" i="60"/>
  <c r="X40" i="60"/>
  <c r="Y40" i="60"/>
  <c r="Z40" i="60"/>
  <c r="AA40" i="60"/>
  <c r="R41" i="60"/>
  <c r="S41" i="60"/>
  <c r="T41" i="60"/>
  <c r="U41" i="60"/>
  <c r="V41" i="60"/>
  <c r="W41" i="60"/>
  <c r="X41" i="60"/>
  <c r="Y41" i="60"/>
  <c r="Z41" i="60"/>
  <c r="AA41" i="60"/>
  <c r="R42" i="60"/>
  <c r="S42" i="60"/>
  <c r="T42" i="60"/>
  <c r="U42" i="60"/>
  <c r="V42" i="60"/>
  <c r="W42" i="60"/>
  <c r="X42" i="60"/>
  <c r="Y42" i="60"/>
  <c r="Z42" i="60"/>
  <c r="AA42" i="60"/>
  <c r="R43" i="60"/>
  <c r="S43" i="60"/>
  <c r="T43" i="60"/>
  <c r="U43" i="60"/>
  <c r="V43" i="60"/>
  <c r="W43" i="60"/>
  <c r="X43" i="60"/>
  <c r="Y43" i="60"/>
  <c r="Z43" i="60"/>
  <c r="AA43" i="60"/>
  <c r="R44" i="60"/>
  <c r="S44" i="60"/>
  <c r="T44" i="60"/>
  <c r="U44" i="60"/>
  <c r="V44" i="60"/>
  <c r="W44" i="60"/>
  <c r="X44" i="60"/>
  <c r="Y44" i="60"/>
  <c r="Z44" i="60"/>
  <c r="AA44" i="60"/>
  <c r="R45" i="60"/>
  <c r="S45" i="60"/>
  <c r="T45" i="60"/>
  <c r="U45" i="60"/>
  <c r="V45" i="60"/>
  <c r="W45" i="60"/>
  <c r="X45" i="60"/>
  <c r="Y45" i="60"/>
  <c r="Z45" i="60"/>
  <c r="AA45" i="60"/>
  <c r="R46" i="60"/>
  <c r="S46" i="60"/>
  <c r="T46" i="60"/>
  <c r="U46" i="60"/>
  <c r="V46" i="60"/>
  <c r="W46" i="60"/>
  <c r="X46" i="60"/>
  <c r="Y46" i="60"/>
  <c r="Z46" i="60"/>
  <c r="AA46" i="60"/>
  <c r="R47" i="60"/>
  <c r="S47" i="60"/>
  <c r="T47" i="60"/>
  <c r="U47" i="60"/>
  <c r="V47" i="60"/>
  <c r="W47" i="60"/>
  <c r="X47" i="60"/>
  <c r="Y47" i="60"/>
  <c r="Z47" i="60"/>
  <c r="AA47" i="60"/>
  <c r="R48" i="60"/>
  <c r="S48" i="60"/>
  <c r="T48" i="60"/>
  <c r="U48" i="60"/>
  <c r="V48" i="60"/>
  <c r="W48" i="60"/>
  <c r="X48" i="60"/>
  <c r="Y48" i="60"/>
  <c r="Z48" i="60"/>
  <c r="AA48" i="60"/>
  <c r="R49" i="60"/>
  <c r="S49" i="60"/>
  <c r="T49" i="60"/>
  <c r="U49" i="60"/>
  <c r="V49" i="60"/>
  <c r="W49" i="60"/>
  <c r="X49" i="60"/>
  <c r="Y49" i="60"/>
  <c r="Z49" i="60"/>
  <c r="AA49" i="60"/>
  <c r="R50" i="60"/>
  <c r="S50" i="60"/>
  <c r="T50" i="60"/>
  <c r="U50" i="60"/>
  <c r="V50" i="60"/>
  <c r="W50" i="60"/>
  <c r="X50" i="60"/>
  <c r="Y50" i="60"/>
  <c r="Z50" i="60"/>
  <c r="AA50" i="60"/>
  <c r="R51" i="60"/>
  <c r="S51" i="60"/>
  <c r="T51" i="60"/>
  <c r="U51" i="60"/>
  <c r="V51" i="60"/>
  <c r="W51" i="60"/>
  <c r="X51" i="60"/>
  <c r="Y51" i="60"/>
  <c r="Z51" i="60"/>
  <c r="AA51" i="60"/>
  <c r="R52" i="60"/>
  <c r="S52" i="60"/>
  <c r="T52" i="60"/>
  <c r="U52" i="60"/>
  <c r="V52" i="60"/>
  <c r="W52" i="60"/>
  <c r="X52" i="60"/>
  <c r="Y52" i="60"/>
  <c r="Z52" i="60"/>
  <c r="AA52" i="60"/>
  <c r="S27" i="60"/>
  <c r="T27" i="60"/>
  <c r="U27" i="60"/>
  <c r="V27" i="60"/>
  <c r="W27" i="60"/>
  <c r="X27" i="60"/>
  <c r="Y27" i="60"/>
  <c r="Z27" i="60"/>
  <c r="AA27" i="60"/>
  <c r="C2" i="51" a="1"/>
  <c r="C2" i="51"/>
  <c r="C16" i="51"/>
  <c r="B14" i="45"/>
  <c r="A14" i="45"/>
  <c r="A16" i="45"/>
  <c r="A15" i="45"/>
  <c r="C18" i="45" a="1"/>
  <c r="C18" i="45"/>
  <c r="C20" i="45" a="1"/>
  <c r="C20" i="45"/>
  <c r="B36" i="45"/>
  <c r="B37" i="45"/>
  <c r="B35" i="45"/>
  <c r="A13" i="45"/>
  <c r="F4" i="44"/>
  <c r="AD18" i="65"/>
  <c r="AD24" i="65"/>
  <c r="AD19" i="65"/>
  <c r="AD17" i="65"/>
  <c r="Y28" i="65"/>
  <c r="Y27" i="65"/>
  <c r="Y26" i="65"/>
  <c r="Y25" i="65"/>
  <c r="Y24" i="65"/>
  <c r="Y23" i="65"/>
  <c r="Y22" i="65"/>
  <c r="Y21" i="65"/>
  <c r="Y19" i="65"/>
  <c r="Y18" i="65"/>
  <c r="Y17" i="65"/>
  <c r="Y16" i="65"/>
  <c r="Y15" i="65"/>
  <c r="Y14" i="65"/>
  <c r="Y13" i="65"/>
  <c r="Y12" i="65"/>
  <c r="Y11" i="65"/>
  <c r="Y10" i="65"/>
  <c r="Y9" i="65"/>
  <c r="Y8" i="65"/>
  <c r="Y7" i="65"/>
  <c r="Y6" i="65"/>
  <c r="Y5" i="65"/>
  <c r="Y4" i="65"/>
  <c r="Y3" i="65"/>
  <c r="Y20" i="65"/>
  <c r="B4" i="51"/>
  <c r="C9" i="51"/>
  <c r="C15" i="51"/>
  <c r="C7" i="51"/>
  <c r="C19" i="51"/>
  <c r="B5" i="51"/>
  <c r="T2" i="80" a="1"/>
  <c r="T2" i="80"/>
  <c r="X10" i="80" a="1"/>
  <c r="X10" i="80"/>
  <c r="C63" i="81"/>
  <c r="V2" i="80" a="1"/>
  <c r="V2" i="80"/>
  <c r="X11" i="80" a="1"/>
  <c r="X11" i="80"/>
  <c r="R2" i="80" a="1"/>
  <c r="R2" i="80"/>
  <c r="X9" i="80" a="1"/>
  <c r="X9" i="80"/>
  <c r="C62" i="81"/>
  <c r="J2" i="80" a="1"/>
  <c r="J2" i="80"/>
  <c r="AA1" i="80" a="1"/>
  <c r="AA1" i="80"/>
  <c r="B5" i="47"/>
  <c r="P2" i="80" a="1"/>
  <c r="P2" i="80"/>
  <c r="X7" i="80" a="1"/>
  <c r="X7" i="80"/>
  <c r="Q2" i="80" a="1"/>
  <c r="Q2" i="80"/>
  <c r="X8" i="80" a="1"/>
  <c r="X8" i="80"/>
  <c r="F2" i="80" a="1"/>
  <c r="F2" i="80"/>
  <c r="D2" i="80" a="1"/>
  <c r="D2" i="80"/>
  <c r="P6" i="79"/>
  <c r="M100" i="79" a="1"/>
  <c r="M100" i="79"/>
  <c r="P10" i="79"/>
  <c r="P17" i="79"/>
  <c r="P22" i="79"/>
  <c r="T2" i="79"/>
  <c r="T5" i="79"/>
  <c r="P96" i="79" a="1"/>
  <c r="P96" i="79"/>
  <c r="M104" i="79" a="1"/>
  <c r="M104" i="79"/>
  <c r="T8" i="79"/>
  <c r="P101" i="79" a="1"/>
  <c r="P101" i="79"/>
  <c r="M105" i="79" a="1"/>
  <c r="M105" i="79"/>
  <c r="T11" i="79"/>
  <c r="P106" i="79" a="1"/>
  <c r="P106" i="79"/>
  <c r="M106" i="79" a="1"/>
  <c r="M106" i="79"/>
  <c r="U2" i="79"/>
  <c r="AD6" i="65"/>
  <c r="I2" i="79"/>
  <c r="J5" i="79"/>
  <c r="I8" i="79"/>
  <c r="I11" i="79"/>
  <c r="I14" i="79"/>
  <c r="I17" i="79"/>
  <c r="K20" i="79"/>
  <c r="I23" i="79"/>
  <c r="J26" i="79"/>
  <c r="I29" i="79"/>
  <c r="I35" i="79"/>
  <c r="I38" i="79"/>
  <c r="I41" i="79"/>
  <c r="I44" i="79"/>
  <c r="I47" i="79"/>
  <c r="J50" i="79"/>
  <c r="I53" i="79"/>
  <c r="I56" i="79"/>
  <c r="I59" i="79"/>
  <c r="J62" i="79"/>
  <c r="I65" i="79"/>
  <c r="I68" i="79"/>
  <c r="J71" i="79"/>
  <c r="I74" i="79"/>
  <c r="I77" i="79"/>
  <c r="I80" i="79"/>
  <c r="I83" i="79"/>
  <c r="I86" i="79"/>
  <c r="I89" i="79"/>
  <c r="B17" i="79"/>
  <c r="B20" i="79"/>
  <c r="B29" i="79"/>
  <c r="B32" i="79"/>
  <c r="B35" i="79"/>
  <c r="B38" i="79"/>
  <c r="B41" i="79"/>
  <c r="B44" i="79"/>
  <c r="B47" i="79"/>
  <c r="B50" i="79"/>
  <c r="B53" i="79"/>
  <c r="B56" i="79"/>
  <c r="B59" i="79"/>
  <c r="B62" i="79"/>
  <c r="B68" i="79"/>
  <c r="B71" i="79"/>
  <c r="B74" i="79"/>
  <c r="B77" i="79"/>
  <c r="B80" i="79"/>
  <c r="B83" i="79"/>
  <c r="C23" i="79"/>
  <c r="D65" i="79"/>
  <c r="F26" i="79"/>
  <c r="B11" i="79"/>
  <c r="B14" i="79"/>
  <c r="D17" i="79"/>
  <c r="B5" i="79"/>
  <c r="B8" i="79"/>
  <c r="P91" i="79" a="1"/>
  <c r="P91" i="79"/>
  <c r="M103" i="79" a="1"/>
  <c r="M103" i="79"/>
  <c r="B55" i="81"/>
  <c r="B40" i="51"/>
  <c r="C14" i="45"/>
  <c r="C6" i="87"/>
  <c r="A6" i="87"/>
  <c r="C8" i="87"/>
  <c r="A8" i="87"/>
  <c r="C28" i="87"/>
  <c r="A28" i="87"/>
  <c r="M6" i="47"/>
  <c r="F18" i="81"/>
  <c r="F11" i="81"/>
  <c r="F9" i="81"/>
  <c r="C7" i="81"/>
  <c r="C3" i="81"/>
  <c r="F6" i="44"/>
  <c r="F7" i="44"/>
  <c r="D4" i="44"/>
  <c r="F8" i="44"/>
  <c r="D5" i="44"/>
  <c r="F9" i="44"/>
  <c r="D6" i="44"/>
  <c r="F10" i="44"/>
  <c r="D7" i="44"/>
  <c r="F11" i="44"/>
  <c r="D8" i="44"/>
  <c r="F12" i="44"/>
  <c r="D9" i="44"/>
  <c r="F13" i="44"/>
  <c r="D10" i="44"/>
  <c r="F14" i="44"/>
  <c r="D11" i="44"/>
  <c r="F15" i="44"/>
  <c r="D12" i="44"/>
  <c r="F16" i="44"/>
  <c r="D13" i="44"/>
  <c r="F17" i="44"/>
  <c r="D14" i="44"/>
  <c r="F18" i="44"/>
  <c r="D15" i="44"/>
  <c r="F19" i="44"/>
  <c r="D16" i="44"/>
  <c r="F20" i="44"/>
  <c r="D17" i="44"/>
  <c r="F21" i="44"/>
  <c r="D18" i="44"/>
  <c r="F22" i="44"/>
  <c r="D19" i="44"/>
  <c r="F23" i="44"/>
  <c r="D20" i="44"/>
  <c r="F24" i="44"/>
  <c r="D21" i="44"/>
  <c r="F25" i="44"/>
  <c r="D22" i="44"/>
  <c r="F26" i="44"/>
  <c r="D23" i="44"/>
  <c r="F27" i="44"/>
  <c r="D24" i="44"/>
  <c r="F28" i="44"/>
  <c r="D25" i="44"/>
  <c r="F29" i="44"/>
  <c r="D26" i="44"/>
  <c r="F30" i="44"/>
  <c r="D27" i="44"/>
  <c r="F31" i="44"/>
  <c r="D28" i="44"/>
  <c r="F32" i="44"/>
  <c r="D29" i="44"/>
  <c r="F33" i="44"/>
  <c r="D30" i="44"/>
  <c r="F34" i="44"/>
  <c r="D31" i="44"/>
  <c r="F35" i="44"/>
  <c r="D32" i="44"/>
  <c r="F36" i="44"/>
  <c r="D33" i="44"/>
  <c r="F37" i="44"/>
  <c r="D34" i="44"/>
  <c r="F38" i="44"/>
  <c r="D35" i="44"/>
  <c r="F39" i="44"/>
  <c r="D36" i="44"/>
  <c r="F40" i="44"/>
  <c r="D37" i="44"/>
  <c r="F41" i="44"/>
  <c r="D38" i="44"/>
  <c r="F42" i="44"/>
  <c r="D39" i="44"/>
  <c r="F43" i="44"/>
  <c r="D40" i="44"/>
  <c r="F44" i="44"/>
  <c r="D41" i="44"/>
  <c r="F45" i="44"/>
  <c r="D42" i="44"/>
  <c r="F46" i="44"/>
  <c r="D43" i="44"/>
  <c r="F47" i="44"/>
  <c r="D44" i="44"/>
  <c r="F48" i="44"/>
  <c r="D45" i="44"/>
  <c r="F49" i="44"/>
  <c r="D46" i="44"/>
  <c r="F3" i="81"/>
  <c r="C14" i="81"/>
  <c r="C22" i="81"/>
  <c r="C15" i="81"/>
  <c r="B22" i="81"/>
  <c r="AV68" i="81"/>
  <c r="AS67" i="81"/>
  <c r="J6" i="47"/>
  <c r="D3" i="44"/>
  <c r="G2" i="44" a="1"/>
  <c r="G2" i="44"/>
  <c r="AA2" i="80" a="1"/>
  <c r="AA2" i="80"/>
  <c r="B6" i="47"/>
  <c r="AA6" i="80" a="1"/>
  <c r="AA6" i="80"/>
  <c r="AA5" i="80" a="1"/>
  <c r="AA5" i="80"/>
  <c r="B11" i="47" s="1"/>
  <c r="E2" i="80" a="1"/>
  <c r="E2" i="80"/>
  <c r="I223" i="79" a="1"/>
  <c r="I223" i="79"/>
  <c r="B181" i="79" a="1"/>
  <c r="B181" i="79"/>
  <c r="I148" i="79" a="1"/>
  <c r="I148" i="79"/>
  <c r="I128" i="79" a="1"/>
  <c r="I128" i="79"/>
  <c r="X3" i="80" a="1"/>
  <c r="X3" i="80"/>
  <c r="B7" i="47" s="1"/>
  <c r="X4" i="80" a="1"/>
  <c r="X4" i="80"/>
  <c r="X5" i="80" a="1"/>
  <c r="X5" i="80"/>
  <c r="X6" i="80" a="1"/>
  <c r="X6" i="80"/>
  <c r="B25" i="47"/>
  <c r="B10" i="47"/>
  <c r="B63" i="81"/>
  <c r="B48" i="51"/>
  <c r="B26" i="51"/>
  <c r="C50" i="81"/>
  <c r="K2" i="80" a="1"/>
  <c r="K2" i="80"/>
  <c r="B226" i="79" a="1"/>
  <c r="B226" i="79"/>
  <c r="AA4" i="80" a="1"/>
  <c r="AA4" i="80"/>
  <c r="B9" i="47"/>
  <c r="AA3" i="80" a="1"/>
  <c r="AA3" i="80"/>
  <c r="B8" i="47" s="1"/>
  <c r="C55" i="81"/>
  <c r="C52" i="81"/>
  <c r="B7" i="51"/>
  <c r="C25" i="51"/>
  <c r="X2" i="80" a="1"/>
  <c r="X2" i="80"/>
  <c r="B4" i="47"/>
  <c r="X1" i="80" a="1"/>
  <c r="X1" i="80"/>
  <c r="B96" i="79" a="1"/>
  <c r="B96" i="79"/>
  <c r="B171" i="79" a="1"/>
  <c r="B171" i="79"/>
  <c r="B216" i="79" a="1"/>
  <c r="B216" i="79"/>
  <c r="I133" i="79" a="1"/>
  <c r="I133" i="79"/>
  <c r="I113" i="79" a="1"/>
  <c r="I113" i="79"/>
  <c r="B32" i="47" a="1"/>
  <c r="B33" i="47" a="1"/>
  <c r="C8" i="81"/>
  <c r="C17" i="81"/>
  <c r="C16" i="81"/>
  <c r="C46" i="81"/>
  <c r="C53" i="81"/>
  <c r="F29" i="81"/>
  <c r="E11" i="81"/>
  <c r="E19" i="81"/>
  <c r="E17" i="81"/>
  <c r="E21" i="81"/>
  <c r="E22" i="94"/>
  <c r="E22" i="81"/>
  <c r="B17" i="81"/>
  <c r="F19" i="81"/>
  <c r="F22" i="81"/>
  <c r="E13" i="81"/>
  <c r="E4" i="81"/>
  <c r="E18" i="81"/>
  <c r="B20" i="81"/>
  <c r="B6" i="51"/>
  <c r="B10" i="51"/>
  <c r="B13" i="51"/>
  <c r="B14" i="51"/>
  <c r="B19" i="81"/>
  <c r="C54" i="81"/>
  <c r="C47" i="81"/>
  <c r="B131" i="79" a="1"/>
  <c r="B131" i="79"/>
  <c r="AD3" i="80"/>
  <c r="C41" i="45"/>
  <c r="C4" i="45"/>
  <c r="C16" i="47"/>
  <c r="C19" i="47"/>
  <c r="C22" i="47"/>
  <c r="B33" i="47"/>
  <c r="B32" i="47"/>
  <c r="AD4" i="80"/>
  <c r="C42" i="45"/>
  <c r="C5" i="45"/>
  <c r="E23" i="81"/>
  <c r="E20" i="81"/>
  <c r="E29" i="81"/>
  <c r="B3" i="47"/>
  <c r="AT68" i="81"/>
  <c r="AS68" i="81"/>
  <c r="AD2" i="80"/>
  <c r="C40" i="45"/>
  <c r="C3" i="45"/>
  <c r="AV67" i="81"/>
  <c r="AU68" i="81"/>
  <c r="AT66" i="81"/>
  <c r="C37" i="81"/>
  <c r="C6" i="51"/>
  <c r="C11" i="51"/>
  <c r="C5" i="51"/>
  <c r="C18" i="51"/>
  <c r="F14" i="81"/>
  <c r="F23" i="81"/>
  <c r="F17" i="81"/>
  <c r="F8" i="81"/>
  <c r="B23" i="81"/>
  <c r="B4" i="81"/>
  <c r="C43" i="81"/>
  <c r="B25" i="51"/>
  <c r="B3" i="81"/>
  <c r="AU67" i="81"/>
  <c r="C10" i="81"/>
  <c r="AV66" i="81"/>
  <c r="AS66" i="81"/>
  <c r="B56" i="81"/>
  <c r="B41" i="51"/>
  <c r="F10" i="81"/>
  <c r="F20" i="81"/>
  <c r="F13" i="81"/>
  <c r="C12" i="51"/>
  <c r="C17" i="51"/>
  <c r="B18" i="51"/>
  <c r="B16" i="51"/>
  <c r="B17" i="51"/>
  <c r="AU66" i="81"/>
  <c r="C9" i="81"/>
  <c r="AT67" i="81"/>
  <c r="C19" i="81"/>
  <c r="C4" i="81"/>
  <c r="C23" i="81"/>
  <c r="C11" i="81"/>
  <c r="C12" i="81" a="1"/>
  <c r="C12" i="81"/>
  <c r="C13" i="51"/>
  <c r="C10" i="51"/>
  <c r="C8" i="51"/>
  <c r="C4" i="51"/>
  <c r="C14" i="51"/>
  <c r="C56" i="81"/>
  <c r="F4" i="81"/>
  <c r="C36" i="81"/>
  <c r="C42" i="81"/>
  <c r="B21" i="51"/>
  <c r="E3" i="81"/>
  <c r="F9" i="90"/>
  <c r="G9" i="90"/>
  <c r="I53" i="90"/>
  <c r="F10" i="90"/>
  <c r="G10" i="90"/>
  <c r="I54" i="90"/>
  <c r="F11" i="90"/>
  <c r="G11" i="90"/>
  <c r="I55" i="90"/>
  <c r="F12" i="90"/>
  <c r="G12" i="90"/>
  <c r="I56" i="90"/>
  <c r="F13" i="90"/>
  <c r="G13" i="90"/>
  <c r="I57" i="90"/>
  <c r="F14" i="90"/>
  <c r="G14" i="90"/>
  <c r="I58" i="90"/>
  <c r="F15" i="90"/>
  <c r="G15" i="90"/>
  <c r="I59" i="90"/>
  <c r="F16" i="90"/>
  <c r="G16" i="90"/>
  <c r="F17" i="90"/>
  <c r="G17" i="90"/>
  <c r="F18" i="90"/>
  <c r="G18" i="90"/>
  <c r="I62" i="90"/>
  <c r="F19" i="90"/>
  <c r="G19" i="90"/>
  <c r="I63" i="90"/>
  <c r="F20" i="90"/>
  <c r="G20" i="90"/>
  <c r="I64" i="90"/>
  <c r="F21" i="90"/>
  <c r="G21" i="90"/>
  <c r="I65" i="90"/>
  <c r="F22" i="90"/>
  <c r="G22" i="90"/>
  <c r="I66" i="90"/>
  <c r="F23" i="90"/>
  <c r="G23" i="90"/>
  <c r="I67" i="90"/>
  <c r="F24" i="90"/>
  <c r="G24" i="90"/>
  <c r="I68" i="90"/>
  <c r="F25" i="90"/>
  <c r="G25" i="90"/>
  <c r="I69" i="90"/>
  <c r="F26" i="90"/>
  <c r="G26" i="90"/>
  <c r="I70" i="90"/>
  <c r="F27" i="90"/>
  <c r="G27" i="90"/>
  <c r="I71" i="90"/>
  <c r="F28" i="90"/>
  <c r="G28" i="90"/>
  <c r="I72" i="90"/>
  <c r="F8" i="90"/>
  <c r="G8" i="90"/>
  <c r="I52" i="90"/>
  <c r="Y58" i="81"/>
  <c r="Y59" i="81"/>
  <c r="Y60" i="81"/>
  <c r="B62" i="81"/>
  <c r="Y23" i="81"/>
  <c r="Y24" i="81"/>
  <c r="Y46" i="81"/>
  <c r="Y47" i="81"/>
  <c r="B19" i="51"/>
  <c r="B15" i="51"/>
  <c r="C20" i="81"/>
  <c r="C21" i="81"/>
  <c r="B21" i="81"/>
  <c r="B9" i="51"/>
  <c r="B8" i="51"/>
  <c r="B11" i="51"/>
  <c r="M101" i="79" a="1"/>
  <c r="M101" i="79"/>
  <c r="AE2" i="65"/>
  <c r="R16" i="47"/>
  <c r="B91" i="79" a="1"/>
  <c r="B91" i="79"/>
  <c r="B101" i="79" a="1"/>
  <c r="B101" i="79"/>
  <c r="B106" i="79" a="1"/>
  <c r="B106" i="79"/>
  <c r="B111" i="79" a="1"/>
  <c r="B111" i="79"/>
  <c r="B116" i="79" a="1"/>
  <c r="B116" i="79"/>
  <c r="B121" i="79" a="1"/>
  <c r="B121" i="79"/>
  <c r="B136" i="79" a="1"/>
  <c r="B136" i="79"/>
  <c r="B141" i="79" a="1"/>
  <c r="B141" i="79"/>
  <c r="B146" i="79" a="1"/>
  <c r="B146" i="79"/>
  <c r="B151" i="79" a="1"/>
  <c r="B151" i="79"/>
  <c r="B156" i="79" a="1"/>
  <c r="B156" i="79"/>
  <c r="B161" i="79" a="1"/>
  <c r="B161" i="79"/>
  <c r="B166" i="79" a="1"/>
  <c r="B166" i="79"/>
  <c r="B176" i="79" a="1"/>
  <c r="B176" i="79"/>
  <c r="B186" i="79" a="1"/>
  <c r="B186" i="79"/>
  <c r="B191" i="79" a="1"/>
  <c r="B191" i="79"/>
  <c r="B201" i="79" a="1"/>
  <c r="B201" i="79"/>
  <c r="B206" i="79" a="1"/>
  <c r="B206" i="79"/>
  <c r="B211" i="79" a="1"/>
  <c r="B211" i="79"/>
  <c r="B221" i="79" a="1"/>
  <c r="B221" i="79"/>
  <c r="B126" i="79" a="1"/>
  <c r="B126" i="79"/>
  <c r="B196" i="79" a="1"/>
  <c r="B196" i="79"/>
  <c r="I103" i="79" a="1"/>
  <c r="I103" i="79"/>
  <c r="I108" i="79" a="1"/>
  <c r="I108" i="79"/>
  <c r="I118" i="79" a="1"/>
  <c r="I118" i="79"/>
  <c r="I123" i="79" a="1"/>
  <c r="I123" i="79"/>
  <c r="I138" i="79" a="1"/>
  <c r="I138" i="79"/>
  <c r="I143" i="79" a="1"/>
  <c r="I143" i="79"/>
  <c r="I153" i="79" a="1"/>
  <c r="I153" i="79"/>
  <c r="I158" i="79" a="1"/>
  <c r="I158" i="79"/>
  <c r="I163" i="79" a="1"/>
  <c r="I163" i="79"/>
  <c r="I168" i="79" a="1"/>
  <c r="I168" i="79"/>
  <c r="I173" i="79" a="1"/>
  <c r="I173" i="79"/>
  <c r="I178" i="79" a="1"/>
  <c r="I178" i="79"/>
  <c r="I183" i="79" a="1"/>
  <c r="I183" i="79"/>
  <c r="I188" i="79" a="1"/>
  <c r="I188" i="79"/>
  <c r="I193" i="79" a="1"/>
  <c r="I193" i="79"/>
  <c r="I198" i="79" a="1"/>
  <c r="I198" i="79"/>
  <c r="I203" i="79" a="1"/>
  <c r="I203" i="79"/>
  <c r="I208" i="79" a="1"/>
  <c r="I208" i="79"/>
  <c r="I213" i="79" a="1"/>
  <c r="I213" i="79"/>
  <c r="I218" i="79" a="1"/>
  <c r="I218" i="79"/>
  <c r="I228" i="79" a="1"/>
  <c r="I228" i="79"/>
  <c r="I233" i="79" a="1"/>
  <c r="I233" i="79"/>
  <c r="I238" i="79" a="1"/>
  <c r="I238" i="79"/>
  <c r="M102" i="79" a="1"/>
  <c r="M102" i="79"/>
  <c r="M98" i="79" a="1"/>
  <c r="M98" i="79"/>
  <c r="M97" i="79" a="1"/>
  <c r="M97" i="79"/>
  <c r="B13" i="47" s="1"/>
  <c r="E3" i="87" a="1"/>
  <c r="E3" i="87"/>
  <c r="B28" i="47"/>
  <c r="C57" i="87"/>
  <c r="E4" i="87" a="1"/>
  <c r="E4" i="87"/>
  <c r="C67" i="87"/>
  <c r="C69" i="87"/>
  <c r="I98" i="79" a="1"/>
  <c r="I98" i="79"/>
  <c r="I93" i="79" a="1"/>
  <c r="I93" i="79"/>
  <c r="H2" i="44" a="1"/>
  <c r="H2" i="44"/>
  <c r="J2" i="47" a="1"/>
  <c r="B31" i="47" a="1"/>
  <c r="F93" i="79" a="1"/>
  <c r="F93" i="79"/>
  <c r="Y40" i="81"/>
  <c r="B31" i="47"/>
  <c r="J2" i="47"/>
  <c r="E2" i="45"/>
  <c r="D2" i="45" s="1"/>
  <c r="G6" i="45"/>
  <c r="C18" i="47"/>
  <c r="E4" i="45"/>
  <c r="C21" i="47"/>
  <c r="G5" i="45"/>
  <c r="E6" i="45"/>
  <c r="Y41" i="81"/>
  <c r="Y42" i="81"/>
  <c r="Y52" i="81"/>
  <c r="H8" i="90"/>
  <c r="H52" i="90"/>
  <c r="J118" i="90"/>
  <c r="J52" i="90"/>
  <c r="I118" i="90"/>
  <c r="H118" i="90"/>
  <c r="P8" i="90"/>
  <c r="J96" i="90"/>
  <c r="J74" i="90"/>
  <c r="I96" i="90"/>
  <c r="I74" i="90"/>
  <c r="H74" i="90"/>
  <c r="N8" i="90"/>
  <c r="H96" i="90"/>
  <c r="O8" i="90"/>
  <c r="J8" i="90"/>
  <c r="I8" i="90"/>
  <c r="H30" i="90"/>
  <c r="J30" i="90"/>
  <c r="I30" i="90"/>
  <c r="J138" i="90"/>
  <c r="I138" i="90"/>
  <c r="H138" i="90"/>
  <c r="P28" i="90"/>
  <c r="J116" i="90"/>
  <c r="I116" i="90"/>
  <c r="H116" i="90"/>
  <c r="O28" i="90"/>
  <c r="J94" i="90"/>
  <c r="I94" i="90"/>
  <c r="H94" i="90"/>
  <c r="N28" i="90"/>
  <c r="J72" i="90"/>
  <c r="H72" i="90"/>
  <c r="M28" i="90"/>
  <c r="J50" i="90"/>
  <c r="I50" i="90"/>
  <c r="H50" i="90"/>
  <c r="L28" i="90"/>
  <c r="J28" i="90"/>
  <c r="J137" i="90"/>
  <c r="I137" i="90"/>
  <c r="H137" i="90"/>
  <c r="P27" i="90"/>
  <c r="J115" i="90"/>
  <c r="I115" i="90"/>
  <c r="H115" i="90"/>
  <c r="O27" i="90"/>
  <c r="J93" i="90"/>
  <c r="I93" i="90"/>
  <c r="H93" i="90"/>
  <c r="N27" i="90"/>
  <c r="J71" i="90"/>
  <c r="H71" i="90"/>
  <c r="M27" i="90"/>
  <c r="J49" i="90"/>
  <c r="I49" i="90"/>
  <c r="H49" i="90"/>
  <c r="L27" i="90"/>
  <c r="J27" i="90"/>
  <c r="J136" i="90"/>
  <c r="I136" i="90"/>
  <c r="H136" i="90"/>
  <c r="P26" i="90"/>
  <c r="J114" i="90"/>
  <c r="I114" i="90"/>
  <c r="H114" i="90"/>
  <c r="O26" i="90"/>
  <c r="J92" i="90"/>
  <c r="I92" i="90"/>
  <c r="H92" i="90"/>
  <c r="N26" i="90"/>
  <c r="J70" i="90"/>
  <c r="H70" i="90"/>
  <c r="M26" i="90"/>
  <c r="J48" i="90"/>
  <c r="I48" i="90"/>
  <c r="H48" i="90"/>
  <c r="L26" i="90"/>
  <c r="J26" i="90"/>
  <c r="J135" i="90"/>
  <c r="I135" i="90"/>
  <c r="H135" i="90"/>
  <c r="P25" i="90"/>
  <c r="J113" i="90"/>
  <c r="I113" i="90"/>
  <c r="H113" i="90"/>
  <c r="O25" i="90"/>
  <c r="J91" i="90"/>
  <c r="I91" i="90"/>
  <c r="H91" i="90"/>
  <c r="N25" i="90"/>
  <c r="J69" i="90"/>
  <c r="H69" i="90"/>
  <c r="M25" i="90"/>
  <c r="J47" i="90"/>
  <c r="I47" i="90"/>
  <c r="H47" i="90"/>
  <c r="L25" i="90"/>
  <c r="J25" i="90"/>
  <c r="J134" i="90"/>
  <c r="I134" i="90"/>
  <c r="H134" i="90"/>
  <c r="P24" i="90"/>
  <c r="J112" i="90"/>
  <c r="I112" i="90"/>
  <c r="H112" i="90"/>
  <c r="O24" i="90"/>
  <c r="J90" i="90"/>
  <c r="I90" i="90"/>
  <c r="H90" i="90"/>
  <c r="N24" i="90"/>
  <c r="J68" i="90"/>
  <c r="H68" i="90"/>
  <c r="M24" i="90"/>
  <c r="J46" i="90"/>
  <c r="I46" i="90"/>
  <c r="H46" i="90"/>
  <c r="L24" i="90"/>
  <c r="J24" i="90"/>
  <c r="J133" i="90"/>
  <c r="I133" i="90"/>
  <c r="H133" i="90"/>
  <c r="P23" i="90"/>
  <c r="J111" i="90"/>
  <c r="I111" i="90"/>
  <c r="H111" i="90"/>
  <c r="O23" i="90"/>
  <c r="J89" i="90"/>
  <c r="I89" i="90"/>
  <c r="H89" i="90"/>
  <c r="N23" i="90"/>
  <c r="J67" i="90"/>
  <c r="H67" i="90"/>
  <c r="M23" i="90"/>
  <c r="J45" i="90"/>
  <c r="I45" i="90"/>
  <c r="H45" i="90"/>
  <c r="L23" i="90"/>
  <c r="J23" i="90"/>
  <c r="J132" i="90"/>
  <c r="I132" i="90"/>
  <c r="H132" i="90"/>
  <c r="P22" i="90"/>
  <c r="J110" i="90"/>
  <c r="I110" i="90"/>
  <c r="H110" i="90"/>
  <c r="O22" i="90"/>
  <c r="J88" i="90"/>
  <c r="I88" i="90"/>
  <c r="H88" i="90"/>
  <c r="N22" i="90"/>
  <c r="J66" i="90"/>
  <c r="H66" i="90"/>
  <c r="M22" i="90"/>
  <c r="J44" i="90"/>
  <c r="I44" i="90"/>
  <c r="H44" i="90"/>
  <c r="L22" i="90"/>
  <c r="J22" i="90"/>
  <c r="J131" i="90"/>
  <c r="I131" i="90"/>
  <c r="H131" i="90"/>
  <c r="P21" i="90"/>
  <c r="J109" i="90"/>
  <c r="I109" i="90"/>
  <c r="H109" i="90"/>
  <c r="O21" i="90"/>
  <c r="J87" i="90"/>
  <c r="I87" i="90"/>
  <c r="H87" i="90"/>
  <c r="N21" i="90"/>
  <c r="J65" i="90"/>
  <c r="H65" i="90"/>
  <c r="M21" i="90"/>
  <c r="J43" i="90"/>
  <c r="I43" i="90"/>
  <c r="H43" i="90"/>
  <c r="L21" i="90"/>
  <c r="J21" i="90"/>
  <c r="J130" i="90"/>
  <c r="I130" i="90"/>
  <c r="H130" i="90"/>
  <c r="P20" i="90"/>
  <c r="J108" i="90"/>
  <c r="I108" i="90"/>
  <c r="H108" i="90"/>
  <c r="O20" i="90"/>
  <c r="J86" i="90"/>
  <c r="I86" i="90"/>
  <c r="H86" i="90"/>
  <c r="N20" i="90"/>
  <c r="J64" i="90"/>
  <c r="H64" i="90"/>
  <c r="M20" i="90"/>
  <c r="J42" i="90"/>
  <c r="I42" i="90"/>
  <c r="H42" i="90"/>
  <c r="L20" i="90"/>
  <c r="J20" i="90"/>
  <c r="J129" i="90"/>
  <c r="I129" i="90"/>
  <c r="H129" i="90"/>
  <c r="P19" i="90"/>
  <c r="J107" i="90"/>
  <c r="I107" i="90"/>
  <c r="H107" i="90"/>
  <c r="O19" i="90"/>
  <c r="J85" i="90"/>
  <c r="I85" i="90"/>
  <c r="H85" i="90"/>
  <c r="N19" i="90"/>
  <c r="J63" i="90"/>
  <c r="H63" i="90"/>
  <c r="M19" i="90"/>
  <c r="J41" i="90"/>
  <c r="I41" i="90"/>
  <c r="H41" i="90"/>
  <c r="L19" i="90"/>
  <c r="J19" i="90"/>
  <c r="J128" i="90"/>
  <c r="I128" i="90"/>
  <c r="H128" i="90"/>
  <c r="P18" i="90"/>
  <c r="J106" i="90"/>
  <c r="I106" i="90"/>
  <c r="H106" i="90"/>
  <c r="O18" i="90"/>
  <c r="J84" i="90"/>
  <c r="I84" i="90"/>
  <c r="H84" i="90"/>
  <c r="N18" i="90"/>
  <c r="J62" i="90"/>
  <c r="H62" i="90"/>
  <c r="M18" i="90"/>
  <c r="J40" i="90"/>
  <c r="I40" i="90"/>
  <c r="H40" i="90"/>
  <c r="L18" i="90"/>
  <c r="J18" i="90"/>
  <c r="J127" i="90"/>
  <c r="I127" i="90"/>
  <c r="H127" i="90"/>
  <c r="P17" i="90"/>
  <c r="J105" i="90"/>
  <c r="I105" i="90"/>
  <c r="H105" i="90"/>
  <c r="O17" i="90"/>
  <c r="J83" i="90"/>
  <c r="I83" i="90"/>
  <c r="H83" i="90"/>
  <c r="N17" i="90"/>
  <c r="J61" i="90"/>
  <c r="H61" i="90"/>
  <c r="J39" i="90"/>
  <c r="H39" i="90"/>
  <c r="J17" i="90"/>
  <c r="J126" i="90"/>
  <c r="I126" i="90"/>
  <c r="H126" i="90"/>
  <c r="P16" i="90"/>
  <c r="J104" i="90"/>
  <c r="I104" i="90"/>
  <c r="H104" i="90"/>
  <c r="O16" i="90"/>
  <c r="J82" i="90"/>
  <c r="I82" i="90"/>
  <c r="H82" i="90"/>
  <c r="N16" i="90"/>
  <c r="J38" i="90"/>
  <c r="I38" i="90"/>
  <c r="H38" i="90"/>
  <c r="L16" i="90"/>
  <c r="J16" i="90"/>
  <c r="J125" i="90"/>
  <c r="I125" i="90"/>
  <c r="H125" i="90"/>
  <c r="P15" i="90"/>
  <c r="J103" i="90"/>
  <c r="I103" i="90"/>
  <c r="H103" i="90"/>
  <c r="O15" i="90"/>
  <c r="J81" i="90"/>
  <c r="I81" i="90"/>
  <c r="H81" i="90"/>
  <c r="N15" i="90"/>
  <c r="J59" i="90"/>
  <c r="H59" i="90"/>
  <c r="M15" i="90"/>
  <c r="J37" i="90"/>
  <c r="I37" i="90"/>
  <c r="H37" i="90"/>
  <c r="L15" i="90"/>
  <c r="J15" i="90"/>
  <c r="J124" i="90"/>
  <c r="I124" i="90"/>
  <c r="H124" i="90"/>
  <c r="P14" i="90"/>
  <c r="J102" i="90"/>
  <c r="I102" i="90"/>
  <c r="H102" i="90"/>
  <c r="O14" i="90"/>
  <c r="J80" i="90"/>
  <c r="I80" i="90"/>
  <c r="H80" i="90"/>
  <c r="N14" i="90"/>
  <c r="J58" i="90"/>
  <c r="H58" i="90"/>
  <c r="M14" i="90"/>
  <c r="J36" i="90"/>
  <c r="I36" i="90"/>
  <c r="H36" i="90"/>
  <c r="L14" i="90"/>
  <c r="J14" i="90"/>
  <c r="J123" i="90"/>
  <c r="I123" i="90"/>
  <c r="H123" i="90"/>
  <c r="P13" i="90"/>
  <c r="J101" i="90"/>
  <c r="I101" i="90"/>
  <c r="H101" i="90"/>
  <c r="O13" i="90"/>
  <c r="J79" i="90"/>
  <c r="I79" i="90"/>
  <c r="H79" i="90"/>
  <c r="N13" i="90"/>
  <c r="J57" i="90"/>
  <c r="H57" i="90"/>
  <c r="M13" i="90"/>
  <c r="J35" i="90"/>
  <c r="I35" i="90"/>
  <c r="H35" i="90"/>
  <c r="L13" i="90"/>
  <c r="J13" i="90"/>
  <c r="J122" i="90"/>
  <c r="I122" i="90"/>
  <c r="H122" i="90"/>
  <c r="P12" i="90"/>
  <c r="J100" i="90"/>
  <c r="I100" i="90"/>
  <c r="H100" i="90"/>
  <c r="O12" i="90"/>
  <c r="J78" i="90"/>
  <c r="I78" i="90"/>
  <c r="H78" i="90"/>
  <c r="N12" i="90"/>
  <c r="J56" i="90"/>
  <c r="H56" i="90"/>
  <c r="M12" i="90"/>
  <c r="J34" i="90"/>
  <c r="I34" i="90"/>
  <c r="H34" i="90"/>
  <c r="L12" i="90"/>
  <c r="H12" i="90"/>
  <c r="J12" i="90"/>
  <c r="J121" i="90"/>
  <c r="I121" i="90"/>
  <c r="H121" i="90"/>
  <c r="P11" i="90"/>
  <c r="J99" i="90"/>
  <c r="I99" i="90"/>
  <c r="H99" i="90"/>
  <c r="O11" i="90"/>
  <c r="J77" i="90"/>
  <c r="I77" i="90"/>
  <c r="H77" i="90"/>
  <c r="N11" i="90"/>
  <c r="J55" i="90"/>
  <c r="H55" i="90"/>
  <c r="M11" i="90"/>
  <c r="J33" i="90"/>
  <c r="I33" i="90"/>
  <c r="H33" i="90"/>
  <c r="L11" i="90"/>
  <c r="J11" i="90"/>
  <c r="J120" i="90"/>
  <c r="I120" i="90"/>
  <c r="H120" i="90"/>
  <c r="P10" i="90"/>
  <c r="J98" i="90"/>
  <c r="I98" i="90"/>
  <c r="H98" i="90"/>
  <c r="O10" i="90"/>
  <c r="J76" i="90"/>
  <c r="I76" i="90"/>
  <c r="H76" i="90"/>
  <c r="N10" i="90"/>
  <c r="J54" i="90"/>
  <c r="H54" i="90"/>
  <c r="M10" i="90"/>
  <c r="J32" i="90"/>
  <c r="I32" i="90"/>
  <c r="H32" i="90"/>
  <c r="L10" i="90"/>
  <c r="J10" i="90"/>
  <c r="J119" i="90"/>
  <c r="I119" i="90"/>
  <c r="H119" i="90"/>
  <c r="P9" i="90"/>
  <c r="J97" i="90"/>
  <c r="I97" i="90"/>
  <c r="H97" i="90"/>
  <c r="O9" i="90"/>
  <c r="J75" i="90"/>
  <c r="I75" i="90"/>
  <c r="H75" i="90"/>
  <c r="N9" i="90"/>
  <c r="J53" i="90"/>
  <c r="H53" i="90"/>
  <c r="M9" i="90"/>
  <c r="J31" i="90"/>
  <c r="I31" i="90"/>
  <c r="H31" i="90"/>
  <c r="L9" i="90"/>
  <c r="J9" i="90"/>
  <c r="I28" i="90"/>
  <c r="H28" i="90"/>
  <c r="K28" i="90"/>
  <c r="I27" i="90"/>
  <c r="H27" i="90"/>
  <c r="K27" i="90"/>
  <c r="I26" i="90"/>
  <c r="H26" i="90"/>
  <c r="K26" i="90"/>
  <c r="I25" i="90"/>
  <c r="H25" i="90"/>
  <c r="K25" i="90"/>
  <c r="I24" i="90"/>
  <c r="H24" i="90"/>
  <c r="K24" i="90"/>
  <c r="I23" i="90"/>
  <c r="H23" i="90"/>
  <c r="K23" i="90"/>
  <c r="I22" i="90"/>
  <c r="H22" i="90"/>
  <c r="K22" i="90"/>
  <c r="I21" i="90"/>
  <c r="H21" i="90"/>
  <c r="K21" i="90"/>
  <c r="I20" i="90"/>
  <c r="H20" i="90"/>
  <c r="K20" i="90"/>
  <c r="I19" i="90"/>
  <c r="H19" i="90"/>
  <c r="K19" i="90"/>
  <c r="I18" i="90"/>
  <c r="H18" i="90"/>
  <c r="K18" i="90"/>
  <c r="I17" i="90"/>
  <c r="H17" i="90"/>
  <c r="K17" i="90"/>
  <c r="I16" i="90"/>
  <c r="H16" i="90"/>
  <c r="K16" i="90"/>
  <c r="I15" i="90"/>
  <c r="H15" i="90"/>
  <c r="K15" i="90"/>
  <c r="I14" i="90"/>
  <c r="H14" i="90"/>
  <c r="K14" i="90"/>
  <c r="I13" i="90"/>
  <c r="H13" i="90"/>
  <c r="K13" i="90"/>
  <c r="I12" i="90"/>
  <c r="I11" i="90"/>
  <c r="H11" i="90"/>
  <c r="K11" i="90"/>
  <c r="I10" i="90"/>
  <c r="H10" i="90"/>
  <c r="K10" i="90"/>
  <c r="I9" i="90"/>
  <c r="H9" i="90"/>
  <c r="K9" i="90"/>
  <c r="L110" i="79"/>
  <c r="K2" i="81"/>
  <c r="B47" i="51"/>
  <c r="Y56" i="81"/>
  <c r="C30" i="81"/>
  <c r="L2" i="81"/>
  <c r="L3" i="81"/>
  <c r="C57" i="81"/>
  <c r="C24" i="81"/>
  <c r="C29" i="81"/>
  <c r="F6" i="45"/>
  <c r="H6" i="45"/>
  <c r="B27" i="47"/>
  <c r="F89" i="79" a="1"/>
  <c r="F89" i="79"/>
  <c r="AA12" i="45"/>
  <c r="F91" i="79" a="1"/>
  <c r="F91" i="79"/>
  <c r="F92" i="79" a="1"/>
  <c r="F92" i="79"/>
  <c r="F90" i="79" a="1"/>
  <c r="F90" i="79"/>
  <c r="F98" i="79"/>
  <c r="M95" i="79" a="1"/>
  <c r="M95" i="79"/>
  <c r="F111" i="79"/>
  <c r="M96" i="79" a="1"/>
  <c r="M96" i="79"/>
  <c r="M94" i="79" a="1"/>
  <c r="M94" i="79"/>
  <c r="M93" i="79" a="1"/>
  <c r="M93" i="79"/>
  <c r="M92" i="79" a="1"/>
  <c r="M92" i="79"/>
  <c r="Y45" i="81"/>
  <c r="K3" i="81"/>
  <c r="B57" i="81"/>
  <c r="E3" i="45"/>
  <c r="C17" i="47"/>
  <c r="E5" i="45"/>
  <c r="C20" i="47"/>
  <c r="K12" i="90"/>
  <c r="L8" i="90"/>
  <c r="M8" i="90"/>
  <c r="K8" i="90"/>
  <c r="C31" i="81"/>
  <c r="F112" i="79"/>
  <c r="B61" i="81"/>
  <c r="B46" i="51"/>
  <c r="B58" i="81"/>
  <c r="B43" i="51"/>
  <c r="B42" i="51"/>
  <c r="C60" i="81"/>
  <c r="C61" i="81"/>
  <c r="C58" i="81"/>
  <c r="C59" i="81"/>
  <c r="C27" i="81"/>
  <c r="C28" i="81"/>
  <c r="C25" i="81"/>
  <c r="C26" i="81"/>
  <c r="AA13" i="45"/>
  <c r="Y22" i="81"/>
  <c r="F108" i="79"/>
  <c r="B26" i="47"/>
  <c r="Y17" i="81"/>
  <c r="F97" i="79"/>
  <c r="F110" i="79"/>
  <c r="F114" i="79"/>
  <c r="B12" i="47" s="1"/>
  <c r="C43" i="45"/>
  <c r="AR71" i="81"/>
  <c r="AR72" i="81"/>
  <c r="B60" i="81"/>
  <c r="B59" i="81"/>
  <c r="B44" i="51"/>
  <c r="B45" i="51"/>
  <c r="Y18" i="81"/>
  <c r="Y33" i="81"/>
  <c r="Y29" i="81"/>
  <c r="B30" i="81"/>
  <c r="E24" i="81"/>
  <c r="E25" i="81"/>
  <c r="F24" i="81"/>
  <c r="Y19" i="81"/>
  <c r="F26" i="81"/>
  <c r="F25" i="81"/>
  <c r="Y21" i="81"/>
  <c r="Y44" i="81"/>
  <c r="B29" i="81"/>
  <c r="B28" i="81"/>
  <c r="B26" i="81"/>
  <c r="B25" i="81"/>
  <c r="B24" i="81"/>
  <c r="B27" i="81"/>
  <c r="AS19" i="81"/>
  <c r="Y30" i="81"/>
  <c r="B31" i="81"/>
  <c r="Y53" i="81"/>
  <c r="Y31" i="81"/>
  <c r="B32" i="81"/>
  <c r="Y54" i="81"/>
  <c r="C32" i="81"/>
  <c r="I61" i="90"/>
  <c r="M17" i="90"/>
  <c r="I39" i="90"/>
  <c r="L17" i="90"/>
  <c r="M60" i="90"/>
  <c r="J60" i="90"/>
  <c r="L60" i="90"/>
  <c r="I60" i="90"/>
  <c r="H60" i="90"/>
  <c r="M16" i="90"/>
  <c r="K60" i="90"/>
  <c r="F16" i="81"/>
  <c r="F21" i="81"/>
  <c r="N60" i="90"/>
  <c r="E3" i="95" l="1"/>
  <c r="E4" i="95"/>
  <c r="Z17" i="45"/>
  <c r="AA8" i="45" s="1"/>
  <c r="C6" i="45" s="1"/>
  <c r="D6" i="45" s="1"/>
  <c r="B37" i="81"/>
  <c r="B48" i="81"/>
  <c r="C48" i="81"/>
  <c r="C44" i="81"/>
  <c r="C45" i="81" s="1" a="1"/>
  <c r="C45" i="81" s="1"/>
  <c r="E16" i="81"/>
  <c r="E9" i="81"/>
  <c r="E14" i="81"/>
  <c r="C51" i="81"/>
  <c r="C49" i="81"/>
  <c r="F12" i="81" a="1"/>
  <c r="F12" i="81" s="1"/>
  <c r="D5" i="45"/>
  <c r="E8" i="81"/>
  <c r="B18" i="81"/>
  <c r="B16" i="81"/>
  <c r="B13" i="81"/>
  <c r="D3" i="45"/>
  <c r="B36" i="81"/>
  <c r="B22" i="51" s="1"/>
  <c r="B23" i="51"/>
  <c r="B42" i="81"/>
  <c r="B7" i="81"/>
  <c r="B9" i="81"/>
  <c r="B14" i="81"/>
  <c r="B11" i="81"/>
  <c r="B10" i="81"/>
  <c r="B15" i="81"/>
  <c r="D4" i="45"/>
  <c r="B50" i="81"/>
  <c r="B51" i="81"/>
  <c r="B49" i="81"/>
  <c r="B44" i="81"/>
  <c r="B36" i="51"/>
  <c r="E15" i="81"/>
  <c r="B43" i="81"/>
  <c r="B46" i="81"/>
  <c r="B31" i="51" s="1"/>
  <c r="B52" i="81"/>
  <c r="B37" i="51" s="1"/>
  <c r="B28" i="51"/>
  <c r="B33" i="51"/>
  <c r="B32" i="51"/>
  <c r="B35" i="51"/>
  <c r="B34" i="51"/>
  <c r="B54" i="81"/>
  <c r="B39" i="51" s="1"/>
  <c r="B53" i="81"/>
  <c r="B38" i="51" s="1"/>
  <c r="E5" i="95" l="1"/>
  <c r="A3" i="95" s="1" a="1"/>
  <c r="A3" i="95" s="1"/>
  <c r="F13" i="45"/>
  <c r="F12" i="45"/>
  <c r="B45" i="81" a="1"/>
  <c r="B45" i="81" s="1"/>
  <c r="E12" i="81" a="1"/>
  <c r="E12" i="81" s="1"/>
  <c r="B12" i="81" a="1"/>
  <c r="B12" i="81" s="1"/>
  <c r="B27" i="51"/>
  <c r="B30" i="51"/>
  <c r="B29" i="51"/>
  <c r="F2" i="45" l="1"/>
  <c r="H2" i="45" s="1"/>
  <c r="F3" i="45"/>
  <c r="H3" i="45" s="1"/>
  <c r="F4" i="45"/>
  <c r="H4" i="45" s="1"/>
  <c r="F5" i="45"/>
  <c r="H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F6" authorId="0" shapeId="0" xr:uid="{77B7B2CE-D183-4CE3-9A9F-DB13AE188210}">
      <text>
        <r>
          <rPr>
            <sz val="11"/>
            <color theme="1"/>
            <rFont val="Arial"/>
          </rPr>
          <t xml:space="preserve">STARTING BONUS:
Start The Game with 5 Common Ore in inventory.
STARTING WEAPON: 
Any Strength or Dexterity Melee Weapon.
</t>
        </r>
      </text>
    </comment>
    <comment ref="G6" authorId="0" shapeId="0" xr:uid="{0946E11A-FA08-473D-B882-A2DA717F8201}">
      <text>
        <r>
          <rPr>
            <sz val="11"/>
            <color theme="1"/>
            <rFont val="Arial"/>
            <family val="2"/>
          </rPr>
          <t>AFFINITY: Molten
DIFFICULTY: Neutral
DESCRIPTION: This class is adept at creating and manipulating ore, and exploiting fire for combat as well.</t>
        </r>
      </text>
    </comment>
    <comment ref="H6" authorId="0" shapeId="0" xr:uid="{A98BE54F-F4CD-4F07-BEC0-19BB92CD3A3B}">
      <text>
        <r>
          <rPr>
            <sz val="11"/>
            <color theme="1"/>
            <rFont val="Arial"/>
            <family val="2"/>
          </rPr>
          <t>AFFINITY: Rune-Carver
DIFFICULTY: Challenging
DESCRIPTION: Specialized in Forging new runes and applying them on weapons and armor for special effects.</t>
        </r>
      </text>
    </comment>
    <comment ref="I6" authorId="0" shapeId="0" xr:uid="{24875A20-2F8A-4AE2-8C36-199B1F52D88E}">
      <text>
        <r>
          <rPr>
            <sz val="11"/>
            <color theme="1"/>
            <rFont val="Arial"/>
            <family val="2"/>
          </rPr>
          <t>AFFINITY: Mountain-Smith
DIFFICULTY: Hardcore
DESCRIPTION: Specialized in getting materials from mountains and crafting rare items from them.</t>
        </r>
      </text>
    </comment>
    <comment ref="J6" authorId="0" shapeId="0" xr:uid="{B85DB288-5498-4213-8F2A-485FB1BE12E5}">
      <text>
        <r>
          <rPr>
            <sz val="11"/>
            <color theme="1"/>
            <rFont val="Arial"/>
            <family val="2"/>
          </rPr>
          <t>AFFINITY: Battle-Smith
DIFFICULTY: Simple
DESCRIPTION:Specialized in combat as well as Weapon Forging.</t>
        </r>
      </text>
    </comment>
    <comment ref="F7" authorId="0" shapeId="0" xr:uid="{AADDF8EA-1775-44BE-BDFF-03F1AF009529}">
      <text>
        <r>
          <rPr>
            <sz val="11"/>
            <color theme="1"/>
            <rFont val="Arial"/>
            <family val="2"/>
          </rPr>
          <t>STARTING BONUS:
Start the Game with a Lucky Charm Equipped.
STARTING WEAPON: 
Any Weapon.</t>
        </r>
      </text>
    </comment>
    <comment ref="G7" authorId="0" shapeId="0" xr:uid="{0F99389C-1AA5-4C01-AB53-4DD74BD05D02}">
      <text>
        <r>
          <rPr>
            <sz val="11"/>
            <color theme="1"/>
            <rFont val="Arial"/>
            <family val="2"/>
          </rPr>
          <t>AFFINITY: Tentacle
DIFFICULTY: Neutral
DESCRIPTION:Specialized in the art of tentacles.</t>
        </r>
      </text>
    </comment>
    <comment ref="H7" authorId="0" shapeId="0" xr:uid="{40748728-B2B4-47F8-9D1C-3C13242C8AE6}">
      <text>
        <r>
          <rPr>
            <sz val="11"/>
            <color theme="1"/>
            <rFont val="Arial"/>
            <family val="2"/>
          </rPr>
          <t>AFFINITY: Void Worshipper
DIFFICULTY: Grimcore
DESCRIPTION: Specialized in calling forth the Void.</t>
        </r>
      </text>
    </comment>
    <comment ref="I7" authorId="0" shapeId="0" xr:uid="{CAA7BFBA-3B2B-4FBF-AE8D-C75EE26C82A3}">
      <text>
        <r>
          <rPr>
            <sz val="11"/>
            <color theme="1"/>
            <rFont val="Arial"/>
            <family val="2"/>
          </rPr>
          <t>AFFINITY: Invoker
DIFFICULTY: Challenging
DESCRIPTION: Specialized in using the powers of his gods.</t>
        </r>
      </text>
    </comment>
    <comment ref="J7" authorId="0" shapeId="0" xr:uid="{ECC34304-C9DB-4210-9272-4D823733A061}">
      <text>
        <r>
          <rPr>
            <sz val="11"/>
            <color theme="1"/>
            <rFont val="Arial"/>
          </rPr>
          <t>AFFINITY: Acolyte
DIFFICULTY: Grimcore
DESCRIPTION: Specialized in dying for his gods….but have they forsaken him?</t>
        </r>
      </text>
    </comment>
    <comment ref="K7" authorId="0" shapeId="0" xr:uid="{91D0EB8C-9BB9-4D30-9A78-21BEA7D95523}">
      <text>
        <r>
          <rPr>
            <sz val="11"/>
            <color theme="1"/>
            <rFont val="Arial"/>
            <family val="2"/>
          </rPr>
          <t>AFFINITY: Zealot
DIFFICULTY: Simple
DESCRIPTION: Specialized in Melee Combat.</t>
        </r>
      </text>
    </comment>
    <comment ref="L7" authorId="0" shapeId="0" xr:uid="{36066FC1-A275-456F-990C-537905FE394E}">
      <text>
        <r>
          <rPr>
            <sz val="11"/>
            <color theme="1"/>
            <rFont val="Arial"/>
            <family val="2"/>
          </rPr>
          <t>AFFINITY: Molten
DIFFICULTY: Neutral
DESCRIPTION: Specialized in Gravitational Powers.</t>
        </r>
      </text>
    </comment>
    <comment ref="F8" authorId="0" shapeId="0" xr:uid="{30AEADD6-827E-46C3-8B2E-A3F13836A8DC}">
      <text>
        <r>
          <rPr>
            <sz val="11"/>
            <color theme="1"/>
            <rFont val="Arial"/>
            <family val="2"/>
          </rPr>
          <t>STARTING BONUS:
Start the Game with a Random Rare Scroll.
STARTING WEAPON: 
Any Power Weapon.</t>
        </r>
      </text>
    </comment>
    <comment ref="G8" authorId="0" shapeId="0" xr:uid="{40974B16-9256-419A-8C7C-A3D047AA54CB}">
      <text>
        <r>
          <rPr>
            <sz val="11"/>
            <color theme="1"/>
            <rFont val="Arial"/>
            <family val="2"/>
          </rPr>
          <t>AFFINITY: Silencer
DIFFICULTY: Neutral
DESCRIPTION: Specialized in denying any form of magic.</t>
        </r>
      </text>
    </comment>
    <comment ref="H8" authorId="0" shapeId="0" xr:uid="{1BE501B9-4280-40F3-8948-32C6282E94B1}">
      <text>
        <r>
          <rPr>
            <sz val="11"/>
            <color theme="1"/>
            <rFont val="Arial"/>
            <family val="2"/>
          </rPr>
          <t>AFFINITY: Mastermind
DIFFICULTY: Challenging
DESCRIPTION: Specialized in the knowledge of many things.</t>
        </r>
      </text>
    </comment>
    <comment ref="I8" authorId="0" shapeId="0" xr:uid="{2108B15B-BA35-4DCB-AA91-60C853EEFF1D}">
      <text>
        <r>
          <rPr>
            <sz val="11"/>
            <color theme="1"/>
            <rFont val="Arial"/>
            <family val="2"/>
          </rPr>
          <t>AFFINITY: Mastermind
DIFFICULTY: Hardcore
DESCRIPTION: Specialized in toying with his oppoenents.</t>
        </r>
      </text>
    </comment>
    <comment ref="J8" authorId="0" shapeId="0" xr:uid="{441F8271-7F39-41D1-A651-6FBEC29BF4E6}">
      <text>
        <r>
          <rPr>
            <sz val="11"/>
            <color theme="1"/>
            <rFont val="Arial"/>
            <family val="2"/>
          </rPr>
          <t>AFFINITY: Scholar
DIFFICULTY: Neutral
DESCRIPTION: Specialized in Learning.</t>
        </r>
      </text>
    </comment>
    <comment ref="K8" authorId="0" shapeId="0" xr:uid="{7B2642A9-DDA2-427E-83E3-61D6FF2F042A}">
      <text>
        <r>
          <rPr>
            <sz val="11"/>
            <color theme="1"/>
            <rFont val="Arial"/>
            <family val="2"/>
          </rPr>
          <t>AFFINITY: Arbiter
DIFFICULTY: Neutral
DESCRIPTION: Specialized in Raining Orbital Arcane Bombardment on his enemies.</t>
        </r>
      </text>
    </comment>
    <comment ref="L8" authorId="0" shapeId="0" xr:uid="{EEEC21E4-C27D-4C32-A953-376C7536A638}">
      <text>
        <r>
          <rPr>
            <sz val="11"/>
            <color theme="1"/>
            <rFont val="Arial"/>
            <family val="2"/>
          </rPr>
          <t>AFFINITY: Diplomat
DIFFICULTY: Hardcore
DESCRIPTION: Specialized in Strategy.</t>
        </r>
      </text>
    </comment>
    <comment ref="F9" authorId="0" shapeId="0" xr:uid="{5804861F-4B84-4AD6-AB67-A9C2F66CB2DA}">
      <text>
        <r>
          <rPr>
            <sz val="11"/>
            <color theme="1"/>
            <rFont val="Arial"/>
          </rPr>
          <t xml:space="preserve">STARTING BONUS:
Start the Game with Supply as a Bonus Resource; You may always convert 10 Mana to 1 Supply; Supply is Uncapped.
STARTING WEAPON: 
Any Strength or Dexterity Weapon.
</t>
        </r>
      </text>
    </comment>
    <comment ref="G9" authorId="0" shapeId="0" xr:uid="{2BA8C120-3C1F-4A26-8E63-4DE66BD8F958}">
      <text>
        <r>
          <rPr>
            <sz val="11"/>
            <color theme="1"/>
            <rFont val="Arial"/>
            <family val="2"/>
          </rPr>
          <t>AFFINITY: Strategist
DIFFICULTY: Challenging
DESCRIPTION: Specialized in gathering a strong Army to fight for him.</t>
        </r>
      </text>
    </comment>
    <comment ref="H9" authorId="0" shapeId="0" xr:uid="{A7555477-50EE-4882-89D0-A03C48D2131E}">
      <text>
        <r>
          <rPr>
            <sz val="11"/>
            <color theme="1"/>
            <rFont val="Arial"/>
            <family val="2"/>
          </rPr>
          <t>AFFINITY: Overseer
DIFFICULTY: Neutral
DESCRIPTION: Specialized in Mercenaries and Banner Effects.</t>
        </r>
      </text>
    </comment>
    <comment ref="I9" authorId="0" shapeId="0" xr:uid="{E874E2C8-C7DE-48E7-8F32-B3680C1B07F6}">
      <text>
        <r>
          <rPr>
            <sz val="11"/>
            <color theme="1"/>
            <rFont val="Arial"/>
            <family val="2"/>
          </rPr>
          <t>AFFINITY: Bannerlord
DIFFICULTY: Neutral
DESCRIPTION: Specialized in Ruling with an Iron Fist.</t>
        </r>
      </text>
    </comment>
    <comment ref="F10" authorId="0" shapeId="0" xr:uid="{DB744BA4-D1F1-43CA-9ECF-E5976062886D}">
      <text>
        <r>
          <rPr>
            <sz val="11"/>
            <color theme="1"/>
            <rFont val="Arial"/>
          </rPr>
          <t>STARTING BONUS:
Start the Game with 5 Extra Throwing Knives.
Any Dexterity Weapon.
Starting with a Knife grants a second one as well.</t>
        </r>
      </text>
    </comment>
    <comment ref="G10" authorId="0" shapeId="0" xr:uid="{FE1800E6-7120-4A73-9D6C-D7DE10E7320D}">
      <text>
        <r>
          <rPr>
            <sz val="11"/>
            <color theme="1"/>
            <rFont val="Arial"/>
            <family val="2"/>
          </rPr>
          <t>AFFINITY: Trickster
DIFFICULTY: Neutral
DESCRIPTION: Specialized in tricking his opponents in various ways.</t>
        </r>
      </text>
    </comment>
    <comment ref="H10" authorId="0" shapeId="0" xr:uid="{7B08BF45-C5E2-4134-B503-151AA610595F}">
      <text>
        <r>
          <rPr>
            <sz val="11"/>
            <color theme="1"/>
            <rFont val="Arial"/>
          </rPr>
          <t>AFFINITY: Joker
DIFFICULTY: Neutral
DESCRIPTION: Specialized in tarot cards, as well as making people believe his weaker than he actually is. Or sometimes…something else entirely.</t>
        </r>
      </text>
    </comment>
    <comment ref="I10" authorId="0" shapeId="0" xr:uid="{C15A53EF-1FAB-4FD6-BBAC-68C87510396E}">
      <text>
        <r>
          <rPr>
            <sz val="11"/>
            <color theme="1"/>
            <rFont val="Arial"/>
            <family val="2"/>
          </rPr>
          <t>AFFINITY: Spell-Gambler
DIFFICULTY: Hardcore
DESCRIPTION: Specialized in Stealing and Randomly Casting Spells.</t>
        </r>
      </text>
    </comment>
    <comment ref="J10" authorId="0" shapeId="0" xr:uid="{72F92329-0237-42D7-A401-C966364CE53C}">
      <text>
        <r>
          <rPr>
            <sz val="11"/>
            <color theme="1"/>
            <rFont val="Arial"/>
            <family val="2"/>
          </rPr>
          <t>AFFINITY: Nullifier
DIFFICULTY: Simple
DESCRIPTION: Specialized in rendering enemy attacks useless.</t>
        </r>
      </text>
    </comment>
    <comment ref="K10" authorId="0" shapeId="0" xr:uid="{DB78F334-9EF4-4B73-9F9E-5B94E5E6F487}">
      <text>
        <r>
          <rPr>
            <sz val="11"/>
            <color theme="1"/>
            <rFont val="Arial"/>
            <family val="2"/>
          </rPr>
          <t>AFFINITY: Maskbearer
DIFFICULTY: Simple
DESCRIPTION: Speicalized in switching masks with various effects.</t>
        </r>
      </text>
    </comment>
    <comment ref="F11" authorId="0" shapeId="0" xr:uid="{60D50E2D-43F8-4C55-93B5-4A0372EADA2B}">
      <text>
        <r>
          <rPr>
            <sz val="11"/>
            <color theme="1"/>
            <rFont val="Arial"/>
            <family val="2"/>
          </rPr>
          <t>STARTING BONUS:
Start the Game with a Cello.
STARTING WEAPON: 
Any Weapon.</t>
        </r>
      </text>
    </comment>
    <comment ref="G11" authorId="0" shapeId="0" xr:uid="{C16A9027-43DD-48A9-BEDF-8A748CC52AFD}">
      <text>
        <r>
          <rPr>
            <sz val="11"/>
            <color theme="1"/>
            <rFont val="Arial"/>
            <family val="2"/>
          </rPr>
          <t>AFFINITY: Story Teller
DIFFICULTY: Simple
DESCRIPTION: Specialized in charisma.</t>
        </r>
      </text>
    </comment>
    <comment ref="H11" authorId="0" shapeId="0" xr:uid="{0DD7E3D6-92CD-4246-BFE1-48C6C7072722}">
      <text>
        <r>
          <rPr>
            <sz val="11"/>
            <color theme="1"/>
            <rFont val="Arial"/>
            <family val="2"/>
          </rPr>
          <t>AFFINITY: Incanter
DIFFICULTY: Neutral
DESCRIPTION: Specialized in Debuffs.</t>
        </r>
      </text>
    </comment>
    <comment ref="I11" authorId="0" shapeId="0" xr:uid="{C0494839-C574-40FD-995D-84AB30561556}">
      <text>
        <r>
          <rPr>
            <sz val="11"/>
            <color theme="1"/>
            <rFont val="Arial"/>
            <family val="2"/>
          </rPr>
          <t>AFFINITY: Whisperer
DIFFICULTY: Challenging
DESCRIPTION: Specialized in Spreading Terror.</t>
        </r>
      </text>
    </comment>
    <comment ref="F12" authorId="0" shapeId="0" xr:uid="{DCF131F0-7659-44BF-9575-A22705C3C06B}">
      <text>
        <r>
          <rPr>
            <sz val="11"/>
            <color theme="1"/>
            <rFont val="Arial"/>
            <family val="2"/>
          </rPr>
          <t>STARTING BONUS:
Start the Game with 1 Extra Dispersion.
STARTING WEAPON: 
Any Strength Weapon.</t>
        </r>
      </text>
    </comment>
    <comment ref="G12" authorId="0" shapeId="0" xr:uid="{C6B9AA5D-4D0F-4D9C-8130-457C970921CE}">
      <text>
        <r>
          <rPr>
            <sz val="11"/>
            <color theme="1"/>
            <rFont val="Arial"/>
            <family val="2"/>
          </rPr>
          <t>AFFINITY: Warden
DIFFICULTY: Simple
DESCRIPTION: Specialized in holding his ground.</t>
        </r>
      </text>
    </comment>
    <comment ref="H12" authorId="0" shapeId="0" xr:uid="{F209696C-5E16-4F1F-9EF8-E1120D1E7F58}">
      <text>
        <r>
          <rPr>
            <sz val="11"/>
            <color theme="1"/>
            <rFont val="Arial"/>
            <family val="2"/>
          </rPr>
          <t>AFFINITY: Divine
DIFFICULTY: Hardcore
DESCRIPTION: Specialized in using his Divinity to emerge victorious in combat.</t>
        </r>
      </text>
    </comment>
    <comment ref="I12" authorId="0" shapeId="0" xr:uid="{C958AC8A-5243-496C-8CAA-65DEC63D388C}">
      <text>
        <r>
          <rPr>
            <sz val="11"/>
            <color theme="1"/>
            <rFont val="Arial"/>
            <family val="2"/>
          </rPr>
          <t>AFFINITY: Crusader
DIFFICULTY: Neutral
DESCRIPTION: Specialized in holy magic and crusading.</t>
        </r>
      </text>
    </comment>
    <comment ref="J12" authorId="0" shapeId="0" xr:uid="{DA87FCEC-76DC-4028-9230-58DA1DC73E1F}">
      <text>
        <r>
          <rPr>
            <sz val="11"/>
            <color theme="1"/>
            <rFont val="Arial"/>
            <family val="2"/>
          </rPr>
          <t>AFFINITY: Destroyer
DIFFICULTY: Challenging
DESCRIPTION: Specialized in Destroying.</t>
        </r>
      </text>
    </comment>
    <comment ref="F13" authorId="0" shapeId="0" xr:uid="{021089BC-FA95-4496-ABD0-88BD09E8B9B5}">
      <text>
        <r>
          <rPr>
            <sz val="11"/>
            <color theme="1"/>
            <rFont val="Arial"/>
            <family val="2"/>
          </rPr>
          <t>STARTING BONUS:
Start the Game with the Fire Wavelength.
STARTING WEAPON: 
Any Weapon.</t>
        </r>
      </text>
    </comment>
    <comment ref="G13" authorId="0" shapeId="0" xr:uid="{F7868AA0-5E04-40EE-88CC-00394E23EDB8}">
      <text>
        <r>
          <rPr>
            <sz val="11"/>
            <color theme="1"/>
            <rFont val="Arial"/>
            <family val="2"/>
          </rPr>
          <t>AFFINITY: Wildfire
DIFFICULTY: Simple
DESCRIPTION: Specialized in A lot of Fire Magic.</t>
        </r>
      </text>
    </comment>
    <comment ref="H13" authorId="0" shapeId="0" xr:uid="{D13D61F9-2ABA-49F0-8ECE-764C17271AED}">
      <text>
        <r>
          <rPr>
            <sz val="11"/>
            <color theme="1"/>
            <rFont val="Arial"/>
            <family val="2"/>
          </rPr>
          <t>AFFINITY: Frostburn
DIFFICULTY: Simple
DESCRIPTION: Specialized in Fire and Frost Magic.</t>
        </r>
      </text>
    </comment>
    <comment ref="I13" authorId="0" shapeId="0" xr:uid="{E8EA1209-D361-4C2A-9EB3-E1B2ACEDE2F4}">
      <text>
        <r>
          <rPr>
            <sz val="11"/>
            <color theme="1"/>
            <rFont val="Arial"/>
            <family val="2"/>
          </rPr>
          <t>AFFINITY: Shadowflame
DIFFICULTY: Neutral
DESCRIPTION: Specialized in Fire and Dark Magic.</t>
        </r>
      </text>
    </comment>
    <comment ref="J13" authorId="0" shapeId="0" xr:uid="{8C7E8474-92C9-4A26-8E12-8970DE01781D}">
      <text>
        <r>
          <rPr>
            <sz val="11"/>
            <color theme="1"/>
            <rFont val="Arial"/>
            <family val="2"/>
          </rPr>
          <t>AFFINITY: Living Flame
DIFFICULTY: Neutral
DESCRIPTION: Specialized in Living Fire Magic.</t>
        </r>
      </text>
    </comment>
    <comment ref="K13" authorId="0" shapeId="0" xr:uid="{F72E9939-E304-40B3-AAF3-8BFAE171DD58}">
      <text>
        <r>
          <rPr>
            <sz val="11"/>
            <color theme="1"/>
            <rFont val="Arial"/>
            <family val="2"/>
          </rPr>
          <t>AFFINITY: Manaburn
DIFFICULTY: Challenging
DESCRIPTION: Specialized in Burning the opponents Mana.</t>
        </r>
      </text>
    </comment>
    <comment ref="F14" authorId="0" shapeId="0" xr:uid="{4A9BA088-3B7D-4ACD-9D01-9CACA1971881}">
      <text>
        <r>
          <rPr>
            <sz val="11"/>
            <color theme="1"/>
            <rFont val="Arial"/>
            <family val="2"/>
          </rPr>
          <t>STARTING BONUS:
Start the Game with Rage as a Resource; It starts at 0 and is uncapped; You gain 10 Rage when landing Basic Attacks; Max Mana is converted automatically to Max Health.
STARTING WEAPON: 
Any Strength Weapon.</t>
        </r>
      </text>
    </comment>
    <comment ref="G14" authorId="0" shapeId="0" xr:uid="{79092143-81A0-4261-9F74-5925EDF3C549}">
      <text>
        <r>
          <rPr>
            <sz val="11"/>
            <color theme="1"/>
            <rFont val="Arial"/>
            <family val="2"/>
          </rPr>
          <t>AFFINITY: Berzerker
DIFFICULTY: Hardcore
DESCRIPTION: Specialized in Dual Wielding Axes.</t>
        </r>
      </text>
    </comment>
    <comment ref="H14" authorId="0" shapeId="0" xr:uid="{EF8BB61D-317D-4A18-8F1D-FC1710638FA0}">
      <text>
        <r>
          <rPr>
            <sz val="11"/>
            <color theme="1"/>
            <rFont val="Arial"/>
            <family val="2"/>
          </rPr>
          <t>AFFINITY: Savage
DIFFICULTY: Neutral
DESCRIPTION: Specialized in utilizing the land around themselves to their advantage, always adapting.</t>
        </r>
      </text>
    </comment>
    <comment ref="I14" authorId="0" shapeId="0" xr:uid="{B6BF784B-62D4-4590-B7A6-3FF936AC18B8}">
      <text>
        <r>
          <rPr>
            <sz val="11"/>
            <color theme="1"/>
            <rFont val="Arial"/>
          </rPr>
          <t xml:space="preserve">
AFFINITY: Hellbreaker
DIFFICULTY: Simple
DESCRIPTION: Specialized in unleashing Hell!</t>
        </r>
      </text>
    </comment>
    <comment ref="J14" authorId="0" shapeId="0" xr:uid="{14721F1F-128A-4BF0-91D3-CEAACBD9A4CA}">
      <text>
        <r>
          <rPr>
            <sz val="11"/>
            <color theme="1"/>
            <rFont val="Arial"/>
            <family val="2"/>
          </rPr>
          <t>AFFINITY: Waraxe
DIFFICULTY: Simple
DESCRIPTION: Specialized in Two-Handed Axes.</t>
        </r>
      </text>
    </comment>
    <comment ref="F15" authorId="0" shapeId="0" xr:uid="{02B506E2-1B1B-4990-88C5-334B125BBF69}">
      <text>
        <r>
          <rPr>
            <sz val="11"/>
            <color theme="1"/>
            <rFont val="Arial"/>
            <family val="2"/>
          </rPr>
          <t>STARTING BONUS:
Start the Game with 1 Skill Point in Potion Crafting.
STARTING WEAPON: 
Any Weapon.</t>
        </r>
      </text>
    </comment>
    <comment ref="G15" authorId="0" shapeId="0" xr:uid="{A4285BFF-6EC8-40B6-86B6-D4D1E33D485D}">
      <text>
        <r>
          <rPr>
            <sz val="11"/>
            <color theme="1"/>
            <rFont val="Arial"/>
            <family val="2"/>
          </rPr>
          <t>AFFINITY: Life Exchanger
DIFFICULTY: Hardcore
DESCRIPTION: Specialized in gaining more life from defeated enemies and other tricks.</t>
        </r>
      </text>
    </comment>
    <comment ref="H15" authorId="0" shapeId="0" xr:uid="{F60703DC-4EFD-4D2B-95D8-E4FF5848DF7E}">
      <text>
        <r>
          <rPr>
            <sz val="11"/>
            <color theme="1"/>
            <rFont val="Arial"/>
            <family val="2"/>
          </rPr>
          <t>AFFINITY: Manipulator
DIFFICULTY: Hardcore
DESCRIPTION: Specialized in transformation of various things.</t>
        </r>
      </text>
    </comment>
    <comment ref="I15" authorId="0" shapeId="0" xr:uid="{44610B6F-0EEF-4949-954A-00BD40F1C55D}">
      <text>
        <r>
          <rPr>
            <sz val="11"/>
            <color theme="1"/>
            <rFont val="Arial"/>
            <family val="2"/>
          </rPr>
          <t>AFFINITY: Apothecary
DIFFICULTY: Challenging
DESCRIPTION: Specialized in the making of Drugs.</t>
        </r>
      </text>
    </comment>
    <comment ref="F16" authorId="0" shapeId="0" xr:uid="{F5006047-8B4F-44E2-B848-2405D5995874}">
      <text>
        <r>
          <rPr>
            <sz val="11"/>
            <color theme="1"/>
            <rFont val="Arial"/>
            <family val="2"/>
          </rPr>
          <t>STARTING BONUS:
Start the Game with 1 Extra Strength.
STARTING WEAPON: 
Any Strength Weapon.</t>
        </r>
      </text>
    </comment>
    <comment ref="G16" authorId="0" shapeId="0" xr:uid="{9CF2142C-73D7-4934-BD7A-CC65F47F307B}">
      <text>
        <r>
          <rPr>
            <sz val="11"/>
            <color theme="1"/>
            <rFont val="Arial"/>
            <family val="2"/>
          </rPr>
          <t>AFFINITY: Samurai
DIFFICULTY: Neutral
DESCRIPTION: Specialized in slashing his opponents.</t>
        </r>
      </text>
    </comment>
    <comment ref="H16" authorId="0" shapeId="0" xr:uid="{CEC55887-9AC2-4293-81D0-BFBAB13706F0}">
      <text>
        <r>
          <rPr>
            <sz val="11"/>
            <color theme="1"/>
            <rFont val="Arial"/>
            <family val="2"/>
          </rPr>
          <t>AFFINITY: Duelist
DIFFICULTY: Neutral
DESCRIPTION: Specialized in fencing.</t>
        </r>
      </text>
    </comment>
    <comment ref="I16" authorId="0" shapeId="0" xr:uid="{9DE9149F-6B94-455D-90A7-60775BBB578D}">
      <text>
        <r>
          <rPr>
            <sz val="11"/>
            <color theme="1"/>
            <rFont val="Arial"/>
            <family val="2"/>
          </rPr>
          <t>AFFINITY: Lancer
DIFFICULTY: Neutral
DESCRIPTION: Specialized in Spear, Javelins and other Throwables.</t>
        </r>
      </text>
    </comment>
    <comment ref="J16" authorId="0" shapeId="0" xr:uid="{33AC798B-763A-4F59-9101-7C8166BAF9CF}">
      <text>
        <r>
          <rPr>
            <sz val="11"/>
            <color theme="1"/>
            <rFont val="Arial"/>
            <family val="2"/>
          </rPr>
          <t>AFFINITY: Hoplite
DIFFICULTY: Simple
DESCRIPTION: Specialized in Spear and Shield.</t>
        </r>
      </text>
    </comment>
    <comment ref="K16" authorId="0" shapeId="0" xr:uid="{1E8EEE3F-7114-48B9-B28C-5983D26C29EC}">
      <text>
        <r>
          <rPr>
            <sz val="11"/>
            <color theme="1"/>
            <rFont val="Arial"/>
            <family val="2"/>
          </rPr>
          <t>AFFINITY: Slayer
DIFFICULTY: Simple
DESCRIPTION: Specialized in Slaying Creatures.</t>
        </r>
      </text>
    </comment>
    <comment ref="F17" authorId="0" shapeId="0" xr:uid="{4C2CEC34-8D88-4D51-AEEE-17143E617308}">
      <text>
        <r>
          <rPr>
            <sz val="11"/>
            <color theme="1"/>
            <rFont val="Arial"/>
            <family val="2"/>
          </rPr>
          <t>STARTING BONUS:
Start the Game with an Extra Quiver holding 20 Arrows or 5 Common Throwing Axes.
STARTING WEAPON: 
Any Dexterity Weapon.</t>
        </r>
      </text>
    </comment>
    <comment ref="G17" authorId="0" shapeId="0" xr:uid="{3EDFE221-9700-43DB-A2B4-1F4F8E97DD3B}">
      <text>
        <r>
          <rPr>
            <sz val="11"/>
            <color theme="1"/>
            <rFont val="Arial"/>
            <family val="2"/>
          </rPr>
          <t>AFFINITY: Lockdown Hunter
DIFFICULTY: Neutral
DESCRIPTION: Specialized in hunting down pray by using traps and luring enemies into them.</t>
        </r>
      </text>
    </comment>
    <comment ref="H17" authorId="0" shapeId="0" xr:uid="{6118E1B7-5786-4A50-A828-5930498FFADF}">
      <text>
        <r>
          <rPr>
            <sz val="11"/>
            <color theme="1"/>
            <rFont val="Arial"/>
            <family val="2"/>
          </rPr>
          <t>AFFINITY: Bounty Hunter
DIFFICULTY: Neutral
DESCRIPTION: Specialized in hunting down pray by chasing it down, and collecting rewards for their heads.</t>
        </r>
      </text>
    </comment>
    <comment ref="I17" authorId="0" shapeId="0" xr:uid="{E2CBD138-B759-4A71-B9B6-3BCFE219C199}">
      <text>
        <r>
          <rPr>
            <sz val="11"/>
            <color theme="1"/>
            <rFont val="Arial"/>
            <family val="2"/>
          </rPr>
          <t>AFFINITY: Archer
DIFFICULTY: Simple
DESCRIPTION: Specialized in torrenting the enemy with arrows, killing it before it comes in close quarters.</t>
        </r>
      </text>
    </comment>
    <comment ref="J17" authorId="0" shapeId="0" xr:uid="{FB79DFFF-EB08-474B-8DFD-1874B14359D1}">
      <text>
        <r>
          <rPr>
            <sz val="11"/>
            <color theme="1"/>
            <rFont val="Arial"/>
            <family val="2"/>
          </rPr>
          <t>AFFINITY: Shadow
DIFFICULTY: Challenging
DESCRIPTION: Specialized in Offense dark magic, and bow to end an opponents life.</t>
        </r>
      </text>
    </comment>
    <comment ref="K17" authorId="0" shapeId="0" xr:uid="{F75358BE-B531-4A69-8FAF-7C29945C74CB}">
      <text>
        <r>
          <rPr>
            <sz val="11"/>
            <color theme="1"/>
            <rFont val="Arial"/>
            <family val="2"/>
          </rPr>
          <t>AFFINITY: Arbalest
DIFFICULTY: Simple
DESCRIPTION: Specialized in using crossbows.</t>
        </r>
      </text>
    </comment>
    <comment ref="F18" authorId="0" shapeId="0" xr:uid="{DBF54A74-1A49-4914-9AF6-1FE448B1BB37}">
      <text>
        <r>
          <rPr>
            <sz val="11"/>
            <color theme="1"/>
            <rFont val="Arial"/>
            <family val="2"/>
          </rPr>
          <t>STARTING BONUS:
Start the Game with 1 Extra Power.
STARTING WEAPON: 
Any Power Weapon.</t>
        </r>
      </text>
    </comment>
    <comment ref="G18" authorId="0" shapeId="0" xr:uid="{B77F4145-1DE1-4A80-AF9B-6276A70F59E1}">
      <text>
        <r>
          <rPr>
            <sz val="11"/>
            <color theme="1"/>
            <rFont val="Arial"/>
          </rPr>
          <t xml:space="preserve">AFFINITY: Elemental
DIFFICULTY: Neutral
DESCRIPTION: Find your opponents weakness and decimate him with the perfect elemental combination. 
 </t>
        </r>
      </text>
    </comment>
    <comment ref="H18" authorId="0" shapeId="0" xr:uid="{2021C32B-C710-48AA-B87B-AF94B8916376}">
      <text>
        <r>
          <rPr>
            <sz val="11"/>
            <color theme="1"/>
            <rFont val="Arial"/>
          </rPr>
          <t>AFFINITY: Blood
DIFFICULTY: Challenging
DESCRIPTION: Control not only your own blood, but also your opponents' and witness the crimson spectacle.</t>
        </r>
      </text>
    </comment>
    <comment ref="I18" authorId="0" shapeId="0" xr:uid="{8C058C49-7868-462C-B7D1-7B235F2323CC}">
      <text>
        <r>
          <rPr>
            <sz val="11"/>
            <color theme="1"/>
            <rFont val="Arial"/>
            <family val="2"/>
          </rPr>
          <t>AFFINITY: Battle
DIFFICULTY: Challenging
DESCRIPTION: Summon in the arcane and the power of Helixes to aid you in battle.</t>
        </r>
      </text>
    </comment>
    <comment ref="J18" authorId="0" shapeId="0" xr:uid="{BC306E14-B4D3-4EE8-B368-F4717B0FE9CC}">
      <text>
        <r>
          <rPr>
            <sz val="11"/>
            <color theme="1"/>
            <rFont val="Arial"/>
            <family val="2"/>
          </rPr>
          <t>AFFINITY: Crystal
DIFFICULTY: Neutral
DESCRIPTION: Use the powers of the frost to both freeze your opponents but to also protect and save yourself.</t>
        </r>
      </text>
    </comment>
    <comment ref="K18" authorId="0" shapeId="0" xr:uid="{9D5C0688-86EB-4FF6-8940-444B97511C80}">
      <text>
        <r>
          <rPr>
            <sz val="11"/>
            <color theme="1"/>
            <rFont val="Arial"/>
            <family val="2"/>
          </rPr>
          <t>AFFINITY: Solar
DIFFICULTY: Neutral
DESCRIPTION: Use the power of the sun to burn and blind your target.</t>
        </r>
      </text>
    </comment>
    <comment ref="L18" authorId="0" shapeId="0" xr:uid="{EC462B1D-F598-45DD-8F0D-3A0E91023002}">
      <text>
        <r>
          <rPr>
            <sz val="11"/>
            <color theme="1"/>
            <rFont val="Arial"/>
            <family val="2"/>
          </rPr>
          <t>AFFINITY: Caster
DIFFICULTY: Hardcore
DESCRIPTION: Specialized in the use of Scrolls.</t>
        </r>
      </text>
    </comment>
    <comment ref="F19" authorId="0" shapeId="0" xr:uid="{F72B40CA-62D4-4BDA-8812-B9532BF1C23D}">
      <text>
        <r>
          <rPr>
            <sz val="11"/>
            <color theme="1"/>
            <rFont val="Arial"/>
          </rPr>
          <t xml:space="preserve">STARTING BONUS:
Start the Game with 1 Extra Dexterity.
STARTING WEAPON: 
Any Melee Dexterity Weapon.
Starting with a Knife grants a second one as well.
</t>
        </r>
      </text>
    </comment>
    <comment ref="G19" authorId="0" shapeId="0" xr:uid="{9370A178-3792-423A-B940-DE016319FA9D}">
      <text>
        <r>
          <rPr>
            <sz val="11"/>
            <color theme="1"/>
            <rFont val="Arial"/>
          </rPr>
          <t>AFFINITY: Assassin
DIFFICULTY: Simple
DESCRIPTION: Speicalized in the Offensey art of killing the enemy with poison or a large number of knife stabs in the opponents back.</t>
        </r>
      </text>
    </comment>
    <comment ref="H19" authorId="0" shapeId="0" xr:uid="{1A3AFFB7-FDD4-4060-9B71-83A0DA739449}">
      <text>
        <r>
          <rPr>
            <sz val="11"/>
            <color theme="1"/>
            <rFont val="Arial"/>
            <family val="2"/>
          </rPr>
          <t>AFFINITY: Thief
DIFFICULTY: Neutral
DESCRIPTION: Steal not your targets loot, but their sanity and their will to continue living as they realize what was theirs is now gone.</t>
        </r>
      </text>
    </comment>
    <comment ref="I19" authorId="0" shapeId="0" xr:uid="{9550186D-05DA-4B03-A155-617101911AE2}">
      <text>
        <r>
          <rPr>
            <sz val="11"/>
            <color theme="1"/>
            <rFont val="Arial"/>
            <family val="2"/>
          </rPr>
          <t>AFFINITY: Graverobber
DIFFICULTY: Neutral
DESCRIPTION: Specialized in Dark magic as well as the ability to loot from cemeteries. Stealing from the dead is far less risky than stealing from the living, isn't it?</t>
        </r>
      </text>
    </comment>
    <comment ref="J19" authorId="0" shapeId="0" xr:uid="{FD12F830-4817-4C26-A5C1-7C34617EDB70}">
      <text>
        <r>
          <rPr>
            <sz val="11"/>
            <color theme="1"/>
            <rFont val="Arial"/>
          </rPr>
          <t>AFFINITY: Phantom
DIFFICULTY: Hardcore
DESCRIPTION: Move with the likeness of a ghost whilst Striking Silently and Offenseily from the shadows.</t>
        </r>
      </text>
    </comment>
    <comment ref="K19" authorId="0" shapeId="0" xr:uid="{C214AB7F-CB62-44B6-ABBA-9ED2C0036BA7}">
      <text>
        <r>
          <rPr>
            <sz val="11"/>
            <color theme="1"/>
            <rFont val="Arial"/>
            <family val="2"/>
          </rPr>
          <t>AFFINITY: Scout
DIFFICULTY: Simple
DESCRIPTION: Move with unparraled speed on the map, explore and learn and once you have gathered what you need, turn around and strike as a new force.</t>
        </r>
      </text>
    </comment>
    <comment ref="L19" authorId="0" shapeId="0" xr:uid="{EE662DAE-FE95-40EE-8AD1-7C3EFF53A834}">
      <text>
        <r>
          <rPr>
            <sz val="11"/>
            <color theme="1"/>
            <rFont val="Arial"/>
            <family val="2"/>
          </rPr>
          <t>AFFINITY: Stalker
DIFFICULTY: Hardcore
DESCRIPTION: Track and stalk your target, waiting for the perfect opportunity and then provide the finishing strike when they least suspect it.</t>
        </r>
      </text>
    </comment>
    <comment ref="M19" authorId="0" shapeId="0" xr:uid="{51F1F8BD-63C4-4BAA-90D0-FE6778454E7D}">
      <text>
        <r>
          <rPr>
            <sz val="11"/>
            <color theme="1"/>
            <rFont val="Arial"/>
            <family val="2"/>
          </rPr>
          <t>AFFINITY: Tracker
DIFFICULTY: Challenging
DESCRIPTION: Specialized in finding opponents Trails and Tracking them down.</t>
        </r>
      </text>
    </comment>
    <comment ref="F20" authorId="0" shapeId="0" xr:uid="{75356086-DC5D-4AEB-9365-2B4E87732982}">
      <text>
        <r>
          <rPr>
            <sz val="11"/>
            <color theme="1"/>
            <rFont val="Arial"/>
          </rPr>
          <t>STARTING BONUS:
Start the Game with 1 Extra Defense.
STARTING WEAPON: 
Any Melee Strength/Dexterity Weapon.
One-Handed Weapons gain a Shield or Buckler as well.</t>
        </r>
      </text>
    </comment>
    <comment ref="G20" authorId="0" shapeId="0" xr:uid="{8B0BD9E9-E25C-45B3-AED3-8AF1AAF14C03}">
      <text>
        <r>
          <rPr>
            <sz val="11"/>
            <color theme="1"/>
            <rFont val="Arial"/>
            <family val="2"/>
          </rPr>
          <t>AFFINITY: Dread
DIFFICULTY: Simple
DESCRIPTION: With the dark arts fear your opponent with your skills as a knight.</t>
        </r>
      </text>
    </comment>
    <comment ref="H20" authorId="0" shapeId="0" xr:uid="{CC94EF10-3503-4FFE-90A5-CD03A4CCC32C}">
      <text>
        <r>
          <rPr>
            <sz val="11"/>
            <color theme="1"/>
            <rFont val="Arial"/>
            <family val="2"/>
          </rPr>
          <t>AFFINITY: Holy
DIFFICULTY: Simple
DESCRIPTION: Use your divine righteusness and holy powers to overcome evil.</t>
        </r>
      </text>
    </comment>
    <comment ref="I20" authorId="0" shapeId="0" xr:uid="{95C78252-6EA0-4D78-BB92-960EFB4F8E2E}">
      <text>
        <r>
          <rPr>
            <sz val="11"/>
            <color theme="1"/>
            <rFont val="Arial"/>
            <family val="2"/>
          </rPr>
          <t>AFFINITY: Shock
DIFFICULTY: Neutral
DESCRIPTION: Specialized in Lightning and Bleed Attacks, Shocking targets and Staggering them.</t>
        </r>
      </text>
    </comment>
    <comment ref="J20" authorId="0" shapeId="0" xr:uid="{8329B710-CDD6-4B15-8AB4-B8E8118108C8}">
      <text>
        <r>
          <rPr>
            <sz val="11"/>
            <color theme="1"/>
            <rFont val="Arial"/>
            <family val="2"/>
          </rPr>
          <t>AFFINITY: Trueborn
DIFFICULTY: Simple
DESCRIPTION: Slay the unfaithful and protect your empire with a balanced combination of sword and shield.</t>
        </r>
      </text>
    </comment>
    <comment ref="K20" authorId="0" shapeId="0" xr:uid="{EE5FDA34-F31B-4236-9C09-7190FE2DD794}">
      <text>
        <r>
          <rPr>
            <sz val="11"/>
            <color theme="1"/>
            <rFont val="Arial"/>
            <family val="2"/>
          </rPr>
          <t>AFFINITY: Rune
DIFFICULTY: Challenging
DESCRIPTION: Specialized in Rune enchantment to make his weapon or armor more efficient in combat.</t>
        </r>
      </text>
    </comment>
    <comment ref="L20" authorId="0" shapeId="0" xr:uid="{80D53616-CE70-4581-B7D4-54ED85F96B5C}">
      <text>
        <r>
          <rPr>
            <sz val="11"/>
            <color theme="1"/>
            <rFont val="Arial"/>
            <family val="2"/>
          </rPr>
          <t>AFFINITY: Solar
DIFFICULTY: Challenging
DESCRIPTION: Harness the power of the Sun to blind and burn your opponents as you advance forward to punish with your knightly skills.</t>
        </r>
      </text>
    </comment>
    <comment ref="F21" authorId="0" shapeId="0" xr:uid="{EE1D0C4E-9FA9-4772-A95B-A96064DB641E}">
      <text>
        <r>
          <rPr>
            <sz val="11"/>
            <color theme="1"/>
            <rFont val="Arial"/>
            <family val="2"/>
          </rPr>
          <t>STARTING BONUS:
Start the Game with 10 Extra Health and Mana.
STARTING WEAPON: 
Any Power Weapon.</t>
        </r>
      </text>
    </comment>
    <comment ref="G21" authorId="0" shapeId="0" xr:uid="{765FC8E3-7F52-4717-8FD1-31AB6B038491}">
      <text>
        <r>
          <rPr>
            <sz val="11"/>
            <color theme="1"/>
            <rFont val="Arial"/>
            <family val="2"/>
          </rPr>
          <t>AFFINITY: Spirit Caller
DIFFICULTY: Challenging
DESCRIPTION: Communicate with the spirits to guide you to new places and to help deal with any obsticales in your way, wether they be living or not.</t>
        </r>
      </text>
    </comment>
    <comment ref="H21" authorId="0" shapeId="0" xr:uid="{840070EF-959D-4CC3-92AA-8C99A34B4754}">
      <text>
        <r>
          <rPr>
            <sz val="11"/>
            <color theme="1"/>
            <rFont val="Arial"/>
            <family val="2"/>
          </rPr>
          <t>AFFINITY: Treant Caller
DIFFICULTY: Simple
DESCRIPTION: Specialized in Calling the trees from forests to fight for him.</t>
        </r>
      </text>
    </comment>
    <comment ref="I21" authorId="0" shapeId="0" xr:uid="{C2FF4472-D945-460F-B1A9-587279CE1D64}">
      <text>
        <r>
          <rPr>
            <sz val="11"/>
            <color theme="1"/>
            <rFont val="Arial"/>
            <family val="2"/>
          </rPr>
          <t>AFFINITY: Beast Caller
DIFFICULTY: Neutral
DESCRIPTION: Summon in beasts of terrifing proportions to fight for you and clear the path to victory.</t>
        </r>
      </text>
    </comment>
    <comment ref="J21" authorId="0" shapeId="0" xr:uid="{1DA364A3-642C-4D7A-AB43-89FD7C6DBBBA}">
      <text>
        <r>
          <rPr>
            <sz val="11"/>
            <color theme="1"/>
            <rFont val="Arial"/>
            <family val="2"/>
          </rPr>
          <t>AFFINITY: Star Caller
DIFFICULTY: Neutral
DESCRIPTION: The stars from the heavens will guide your way, and during combat rain the heavens down onto your enemies.</t>
        </r>
      </text>
    </comment>
    <comment ref="F22" authorId="0" shapeId="0" xr:uid="{1A173876-1E97-4AFF-94D5-955EBC7AF223}">
      <text>
        <r>
          <rPr>
            <sz val="11"/>
            <color theme="1"/>
            <rFont val="Arial"/>
            <family val="2"/>
          </rPr>
          <t>STARTING BONUS:
Start the Game with 2 Random Rare Ingredients.
STARTING WEAPON: 
Any Power Weapon.</t>
        </r>
      </text>
    </comment>
    <comment ref="G22" authorId="0" shapeId="0" xr:uid="{044028B3-3BCF-4830-BE9A-3797CCCA1491}">
      <text>
        <r>
          <rPr>
            <sz val="11"/>
            <color theme="1"/>
            <rFont val="Arial"/>
            <family val="2"/>
          </rPr>
          <t>AFFINITY: Totemic
DIFFICULTY: Grimcore
DESCRIPTION: Summon in totems to aid in you in combat both offensivly and defensivly.</t>
        </r>
      </text>
    </comment>
    <comment ref="H22" authorId="0" shapeId="0" xr:uid="{E2FFCF08-B1E7-4E70-9C2F-9276133CE736}">
      <text>
        <r>
          <rPr>
            <sz val="11"/>
            <color theme="1"/>
            <rFont val="Arial"/>
            <family val="2"/>
          </rPr>
          <t>AFFINITY: Stormbringer
DIFFICULTY: Simple
DESCRIPTION: Specialized in Lightning Magic.</t>
        </r>
      </text>
    </comment>
    <comment ref="I22" authorId="0" shapeId="0" xr:uid="{D9160863-DEF6-4B3B-8773-9F262A70A7ED}">
      <text>
        <r>
          <rPr>
            <sz val="11"/>
            <color theme="1"/>
            <rFont val="Arial"/>
            <family val="2"/>
          </rPr>
          <t>AFFINITY: Herbalist
DIFFICULTY: Challenging
DESCRIPTION: Specialized in Plants</t>
        </r>
      </text>
    </comment>
    <comment ref="J22" authorId="0" shapeId="0" xr:uid="{FBB3F746-D99B-4773-A919-58D19B2A0573}">
      <text>
        <r>
          <rPr>
            <sz val="11"/>
            <color theme="1"/>
            <rFont val="Arial"/>
          </rPr>
          <t>AFFINITY: Voodoo
DIFFICULTY: Simple
DESCRIPTION: Once again your enemies will fear the tiny inconspicous doll that you hold as it rips the soul and life out thier bodies.</t>
        </r>
      </text>
    </comment>
    <comment ref="K22" authorId="0" shapeId="0" xr:uid="{452E8EED-74C9-4B71-A500-16277D0E220F}">
      <text>
        <r>
          <rPr>
            <sz val="11"/>
            <color theme="1"/>
            <rFont val="Arial"/>
          </rPr>
          <t>AFFINITY: Plague Spreader
DIFFICULTY: Challenging
DESCRIPTION: Spread a global Plague over the Planes and make all the other Heroes suffer.</t>
        </r>
      </text>
    </comment>
    <comment ref="F23" authorId="0" shapeId="0" xr:uid="{5342EE99-30D3-4013-ABE6-3BEBADB038F7}">
      <text>
        <r>
          <rPr>
            <sz val="11"/>
            <color theme="1"/>
            <rFont val="Arial"/>
            <family val="2"/>
          </rPr>
          <t>STARTING BONUS:
Start the Game with 1 Potion of Health.
STARTING WEAPON: 
Any Weapon.</t>
        </r>
      </text>
    </comment>
    <comment ref="G23" authorId="0" shapeId="0" xr:uid="{C9F7517F-449B-4126-897C-66F97870A4A8}">
      <text>
        <r>
          <rPr>
            <sz val="11"/>
            <color theme="1"/>
            <rFont val="Arial"/>
            <family val="2"/>
          </rPr>
          <t>AFFINITY: Priest
DIFFICULTY: Simple
DESCRIPTION: Specialized in Healing with Light magic.</t>
        </r>
      </text>
    </comment>
    <comment ref="H23" authorId="0" shapeId="0" xr:uid="{6C4A21A1-6E8F-438D-91E9-1025FD4D080C}">
      <text>
        <r>
          <rPr>
            <sz val="11"/>
            <color theme="1"/>
            <rFont val="Arial"/>
            <family val="2"/>
          </rPr>
          <t>AFFINITY: Cleric
DIFFICULTY: Simple
DESCRIPTION: Specialized in versatility, both capable in combat and skilled in the use of holy magic.</t>
        </r>
      </text>
    </comment>
    <comment ref="I23" authorId="0" shapeId="0" xr:uid="{A481698F-2A0E-45D7-9F15-7093340B53B1}">
      <text>
        <r>
          <rPr>
            <sz val="11"/>
            <color theme="1"/>
            <rFont val="Arial"/>
          </rPr>
          <t>AFFINITY: Vestal
DIFFICULTY: Simple
DESCRIPTION: With the power of healing you will stun your opponents in awe as they fail to kill you 20 times in a row.</t>
        </r>
      </text>
    </comment>
    <comment ref="J23" authorId="0" shapeId="0" xr:uid="{0DB225D7-D4C8-48DA-B942-99703B6B339B}">
      <text>
        <r>
          <rPr>
            <sz val="11"/>
            <color theme="1"/>
            <rFont val="Arial"/>
          </rPr>
          <t>AFFINITY: Mana-Tech Medic
DIFFICULTY: Neutral
DESCRIPTION: Modern medicine and portable hospitalization at an affordable price!</t>
        </r>
      </text>
    </comment>
    <comment ref="K23" authorId="0" shapeId="0" xr:uid="{B5A1D53A-76A9-440F-B579-2AEBAD1C81AA}">
      <text>
        <r>
          <rPr>
            <sz val="11"/>
            <color theme="1"/>
            <rFont val="Arial"/>
          </rPr>
          <t>AFFINITY: Mender
DIFFICULTY: Neutral
DESCRIPTION: Heal yourself, Heal your Followers... What else could you want when everything around wants you dead.</t>
        </r>
      </text>
    </comment>
    <comment ref="L23" authorId="0" shapeId="0" xr:uid="{CC8AC29C-FFCA-4CCE-98A0-AEA670BA69FA}">
      <text>
        <r>
          <rPr>
            <sz val="11"/>
            <color theme="1"/>
            <rFont val="Arial"/>
            <family val="2"/>
          </rPr>
          <t>AFFINITY: Immortal
DIFFICULTY: Neutral
DESCRIPTION: Specialized in Living.</t>
        </r>
      </text>
    </comment>
    <comment ref="F24" authorId="0" shapeId="0" xr:uid="{CFE94444-CAE6-4AB6-91B1-873E47F09CE9}">
      <text>
        <r>
          <rPr>
            <sz val="11"/>
            <color theme="1"/>
            <rFont val="Arial"/>
            <family val="2"/>
          </rPr>
          <t>STARTING BONUS:
Start the Game with a Random Common Ring.
STARTING WEAPON: 
Any Power Weapon.</t>
        </r>
      </text>
    </comment>
    <comment ref="G24" authorId="0" shapeId="0" xr:uid="{13EEDB20-11D1-4203-B869-AC1304D3641C}">
      <text>
        <r>
          <rPr>
            <sz val="11"/>
            <color theme="1"/>
            <rFont val="Arial"/>
            <family val="2"/>
          </rPr>
          <t>AFFINITY: Conjourer
DIFFICULTY: Challenging
DESCRIPTION: Summon in the demons with an arcane arts damaging those who are near, enemies who don't flee will face your army of increasing terrifying demons.</t>
        </r>
      </text>
    </comment>
    <comment ref="H24" authorId="0" shapeId="0" xr:uid="{DA8A0DC1-391F-43AD-9734-E25BEEC7988B}">
      <text>
        <r>
          <rPr>
            <sz val="11"/>
            <color theme="1"/>
            <rFont val="Arial"/>
          </rPr>
          <t>AFFINITY: Sandbearer
DIFFICULTY: Challenging
DESCRIPTION: Summon and surf the deserts of the world from which you will summon powerful Sand creatures to aid you in combat.</t>
        </r>
      </text>
    </comment>
    <comment ref="I24" authorId="0" shapeId="0" xr:uid="{F0D501C1-97B7-4BAD-8382-75429F19F916}">
      <text>
        <r>
          <rPr>
            <sz val="11"/>
            <color theme="1"/>
            <rFont val="Arial"/>
          </rPr>
          <t>AFFINITY: Spectral
DIFFICULTY: Neutral
DESCRIPTION: Summon Spectral Entities to aid you in combat or split your soul in order to conquer your enemies.</t>
        </r>
      </text>
    </comment>
    <comment ref="J24" authorId="0" shapeId="0" xr:uid="{8C753FF3-306C-41D8-9619-66E0C983FB86}">
      <text>
        <r>
          <rPr>
            <sz val="11"/>
            <color theme="1"/>
            <rFont val="Arial"/>
          </rPr>
          <t>AFFINITY: Elementalist
DIFFICULTY: Neutral
DESCRIPTION: Summon in an army of elementals! If they won't kill your opponent your offensive Abilities sure will.</t>
        </r>
      </text>
    </comment>
    <comment ref="F25" authorId="0" shapeId="0" xr:uid="{86349513-954E-4F03-B9EF-BAE95E1EE485}">
      <text>
        <r>
          <rPr>
            <sz val="11"/>
            <color theme="1"/>
            <rFont val="Arial"/>
            <family val="2"/>
          </rPr>
          <t>STARTING BONUS:
Start the Game with 20 Extra Mana.
STARTING WEAPON: 
Any Power Weapon.</t>
        </r>
      </text>
    </comment>
    <comment ref="G25" authorId="0" shapeId="0" xr:uid="{E45CAC8C-233A-45F6-AFAA-732BC21AAF1A}">
      <text>
        <r>
          <rPr>
            <sz val="11"/>
            <color theme="1"/>
            <rFont val="Arial"/>
            <family val="2"/>
          </rPr>
          <t>AFFINITY: Dreamer
DIFFICULTY: Neutral
DESCRIPTION: If you dream of the infinite you can achieve the infinite, bring your dreams into reality.</t>
        </r>
      </text>
    </comment>
    <comment ref="H25" authorId="0" shapeId="0" xr:uid="{70E66FA6-3028-473A-92F4-CB0B7F75505F}">
      <text>
        <r>
          <rPr>
            <sz val="11"/>
            <color theme="1"/>
            <rFont val="Arial"/>
          </rPr>
          <t>AFFINITY: Illusionist
DIFFICULTY: Challenging
DESCRIPTION: Bring your illusions to life, confuse the enemy, make them all question what is real!</t>
        </r>
      </text>
    </comment>
    <comment ref="I25" authorId="0" shapeId="0" xr:uid="{62A0B78E-05EF-43B4-A278-6ADB91687B00}">
      <text>
        <r>
          <rPr>
            <sz val="11"/>
            <color theme="1"/>
            <rFont val="Arial"/>
            <family val="2"/>
          </rPr>
          <t>AFFINITY: Psychic
DIFFICULTY: Hardcore
DESCRIPTION: Specialized in making the enemy think he has no idea what the fuck is going on.</t>
        </r>
      </text>
    </comment>
    <comment ref="J25" authorId="0" shapeId="0" xr:uid="{E07EC19E-5117-43CB-998E-D6EC27C4BA49}">
      <text>
        <r>
          <rPr>
            <sz val="11"/>
            <color theme="1"/>
            <rFont val="Arial"/>
            <family val="2"/>
          </rPr>
          <t>AFFINITY: Warlock
DIFFICULTY: Neutral
DESCRIPTION: Specialized in Dark Magic.</t>
        </r>
      </text>
    </comment>
    <comment ref="K25" authorId="0" shapeId="0" xr:uid="{24318C2C-9825-41B2-A065-8C6652BD5C9F}">
      <text>
        <r>
          <rPr>
            <sz val="11"/>
            <color theme="1"/>
            <rFont val="Arial"/>
          </rPr>
          <t>AFFINITY: Charmer
DIFFICULTY: Neutral
DESCRIPTION: Charm and seduce your enemies into dropping their guard and once you've caught them with their pants down strike and take it all.</t>
        </r>
      </text>
    </comment>
    <comment ref="F26" authorId="0" shapeId="0" xr:uid="{C2FA64DD-9CA9-4DFB-9E9C-F1A45632A21C}">
      <text>
        <r>
          <rPr>
            <sz val="11"/>
            <color theme="1"/>
            <rFont val="Arial"/>
            <family val="2"/>
          </rPr>
          <t xml:space="preserve">STARTING BONUS:
Start the Game with a new Faction: Inquisition
WARNING: NOT FINAL
STARTING WEAPON: 
Any Weapon.											</t>
        </r>
      </text>
    </comment>
    <comment ref="G26" authorId="0" shapeId="0" xr:uid="{5BE9AE81-CD5F-4AF1-B795-651250CB5609}">
      <text>
        <r>
          <rPr>
            <sz val="11"/>
            <color theme="1"/>
            <rFont val="Arial"/>
            <family val="2"/>
          </rPr>
          <t>AFFINITY: Adjudicator
DIFFICULTY: Hardcore
DESCRIPTION: Specialized in making decisions that affect the whole plains.</t>
        </r>
      </text>
    </comment>
    <comment ref="H26" authorId="0" shapeId="0" xr:uid="{4962EA04-AD09-405B-B966-FB94E104EC6A}">
      <text>
        <r>
          <rPr>
            <sz val="11"/>
            <color theme="1"/>
            <rFont val="Arial"/>
            <family val="2"/>
          </rPr>
          <t>AFFINITY: Purifier
DIFFICULTY: Unknown
DESCRIPTION: Specialized in cleansing away the demons.</t>
        </r>
      </text>
    </comment>
    <comment ref="I26" authorId="0" shapeId="0" xr:uid="{9C2DFB9F-F365-43D9-8F60-956216CE2D6A}">
      <text>
        <r>
          <rPr>
            <sz val="11"/>
            <color theme="1"/>
            <rFont val="Arial"/>
            <family val="2"/>
          </rPr>
          <t>AFFINITY: Sentinel
DIFFICULTY: Unknown
DESCRIPTION: Specialized in dual wielding crossbows.</t>
        </r>
      </text>
    </comment>
    <comment ref="F27" authorId="0" shapeId="0" xr:uid="{AC552CAF-2B14-4931-8A05-C9476DAC1A1A}">
      <text>
        <r>
          <rPr>
            <sz val="11"/>
            <color theme="1"/>
            <rFont val="Arial"/>
            <family val="2"/>
          </rPr>
          <t>STARTING BONUS:
Start the Game Wavelengthless; with Focus Replacing Mana; Regenerate 5 Focus Per Resonance while in Combat at the Start of your Turn; Outside of Combat Focus is always Maxed.
STARTING WEAPON: 
Common Staff.</t>
        </r>
      </text>
    </comment>
    <comment ref="G27" authorId="0" shapeId="0" xr:uid="{9F840083-C079-4B37-8759-356D4BE48943}">
      <text>
        <r>
          <rPr>
            <sz val="11"/>
            <color theme="1"/>
            <rFont val="Arial"/>
            <family val="2"/>
          </rPr>
          <t>AFFINITY: Fistfighter
DIFFICULTY: Simple
DESCRIPTION: Close your body and mind to pain, channel your inner self and dodge all incoming blows while returning the greeting with your fist.</t>
        </r>
      </text>
    </comment>
    <comment ref="H27" authorId="0" shapeId="0" xr:uid="{EA23E4A1-E49A-44D8-870A-D00DF4DD350A}">
      <text>
        <r>
          <rPr>
            <sz val="11"/>
            <color theme="1"/>
            <rFont val="Arial"/>
            <family val="2"/>
          </rPr>
          <t>AFFINITY: Mist Weaver
DIFFICULTY: Challenging
DESCRIPTION: Specialized in using different types of mists to confuse enemies or poison them.</t>
        </r>
      </text>
    </comment>
    <comment ref="I27" authorId="0" shapeId="0" xr:uid="{08EFC7F6-73E8-4D7A-9B2F-AD03F6A57D61}">
      <text>
        <r>
          <rPr>
            <sz val="11"/>
            <color theme="1"/>
            <rFont val="Arial"/>
            <family val="2"/>
          </rPr>
          <t>AFFINITY: Brewmaster
DIFFICULTY: Challenging
DESCRIPTION: Specialized in making ale with powerful properties.</t>
        </r>
      </text>
    </comment>
    <comment ref="J27" authorId="0" shapeId="0" xr:uid="{8A7A894A-7630-4CA4-AAE3-A458E989392A}">
      <text>
        <r>
          <rPr>
            <sz val="11"/>
            <color theme="1"/>
            <rFont val="Arial"/>
            <family val="2"/>
          </rPr>
          <t>AFFINITY: Hermit
DIFFICULTY: Neutral
DESCRIPTION: Specialized in solidarity.</t>
        </r>
      </text>
    </comment>
    <comment ref="F28" authorId="0" shapeId="0" xr:uid="{B2DFC3A7-A603-4053-8177-0FEE9B6C0729}">
      <text>
        <r>
          <rPr>
            <sz val="11"/>
            <color theme="1"/>
            <rFont val="Arial"/>
            <family val="2"/>
          </rPr>
          <t>STARTING BONUS:
Start the Game with nothing.
STARTING WEAPON: 
No Weapon.</t>
        </r>
      </text>
    </comment>
    <comment ref="G28" authorId="0" shapeId="0" xr:uid="{52DCA421-7467-4D70-8705-ADCD079D7562}">
      <text>
        <r>
          <rPr>
            <sz val="11"/>
            <color theme="1"/>
            <rFont val="Arial"/>
            <family val="2"/>
          </rPr>
          <t xml:space="preserve">AFFINITY: Talented
DIFFICULTY: Grimcore
DESCRIPTION: Who needs spells or fancy techniques when you can simply train your body to be better and stronger. </t>
        </r>
      </text>
    </comment>
    <comment ref="H28" authorId="0" shapeId="0" xr:uid="{C47ECDEB-136A-420E-A7FE-91531A897A46}">
      <text>
        <r>
          <rPr>
            <sz val="11"/>
            <color theme="1"/>
            <rFont val="Arial"/>
            <family val="2"/>
          </rPr>
          <t>AFFINITY: Faceless
DIFFICULTY: Grimcore
DESCRIPTION: Who are you? No one knows, not even you.</t>
        </r>
      </text>
    </comment>
    <comment ref="I28" authorId="0" shapeId="0" xr:uid="{651F70A3-7827-4C41-8C30-D10A69A8157E}">
      <text>
        <r>
          <rPr>
            <sz val="11"/>
            <color theme="1"/>
            <rFont val="Arial"/>
            <family val="2"/>
          </rPr>
          <t>AFFINITY: Fate-Chosen
DIFFICULTY: Grimcore
DESCRIPTION: Call down the gods to either aid you directly with their blessing, or have them curse the enemy.</t>
        </r>
      </text>
    </comment>
    <comment ref="F29" authorId="0" shapeId="0" xr:uid="{16946E5A-0C23-4A97-80C7-A335551030D0}">
      <text>
        <r>
          <rPr>
            <sz val="11"/>
            <color theme="1"/>
            <rFont val="Arial"/>
            <family val="2"/>
          </rPr>
          <t>STARTING BONUS:
Start the Game with 20 Extra Health.
STARTING WEAPON: 
Common Whip.</t>
        </r>
      </text>
    </comment>
    <comment ref="G29" authorId="0" shapeId="0" xr:uid="{A13517B4-15E0-4F1A-88BD-15347D262541}">
      <text>
        <r>
          <rPr>
            <sz val="11"/>
            <color theme="1"/>
            <rFont val="Arial"/>
          </rPr>
          <t>AFFINITY: Whiplasher
DIFFICULTY: Neutral
DESCRIPTION: Flex your whip far and wide, Enslave those who have not already perished to the stripping the flesh or your massive Wind Damage.</t>
        </r>
      </text>
    </comment>
    <comment ref="H29" authorId="0" shapeId="0" xr:uid="{08E21584-A542-4C02-B535-3511F292FFBF}">
      <text>
        <r>
          <rPr>
            <sz val="11"/>
            <color theme="1"/>
            <rFont val="Arial"/>
            <family val="2"/>
          </rPr>
          <t>AFFINITY: Sado-Masochist
DIFFICULTY: Grimcore
DESCRIPTION: Specialized in inflicting self damage to deal more damage.</t>
        </r>
      </text>
    </comment>
    <comment ref="I29" authorId="0" shapeId="0" xr:uid="{CF3CA9F3-1DDB-47B9-A176-8F46EA2DD575}">
      <text>
        <r>
          <rPr>
            <sz val="11"/>
            <color theme="1"/>
            <rFont val="Arial"/>
            <family val="2"/>
          </rPr>
          <t>AFFINITY: Cannibal
DIFFICULTY: hardcore
DESCRIPTION: Devour your enemies to gain their strength and life, and once you're finished with your current meal, you must venture out to the next one with your superior sense of smell.</t>
        </r>
      </text>
    </comment>
    <comment ref="J29" authorId="0" shapeId="0" xr:uid="{0BEB8E8D-AE5C-4560-9F75-E01045CFC63F}">
      <text>
        <r>
          <rPr>
            <sz val="11"/>
            <color theme="1"/>
            <rFont val="Arial"/>
            <family val="2"/>
          </rPr>
          <t>AFFINITY: Maniac
DIFFICULTY: Challlenging
DESCRIPTION: Your insanity allows you to achieve what others would consider unnatural feats of pure strength.</t>
        </r>
      </text>
    </comment>
    <comment ref="K29" authorId="0" shapeId="0" xr:uid="{7F347613-D2C7-4DDA-A170-D418576D9BDE}">
      <text>
        <r>
          <rPr>
            <sz val="11"/>
            <color theme="1"/>
            <rFont val="Arial"/>
            <family val="2"/>
          </rPr>
          <t>AFFINITY: Tormentor
DIFFICULTY: Challenging
DESCRIPTION: Torment your target and deprive them of their sense while at the same reaping the benefits of their pain.</t>
        </r>
      </text>
    </comment>
    <comment ref="F30" authorId="0" shapeId="0" xr:uid="{2DE0C44A-3615-4080-A549-908001DDF483}">
      <text>
        <r>
          <rPr>
            <sz val="11"/>
            <color theme="1"/>
            <rFont val="Arial"/>
            <family val="2"/>
          </rPr>
          <t>STARTING BONUS:
Start the Game with a Common Pouch containing 20 Pellets.
STARTING WEAPON: 
Common Pistol or Rifle.</t>
        </r>
      </text>
    </comment>
    <comment ref="G30" authorId="0" shapeId="0" xr:uid="{A91D3FE7-3CC5-4C82-9218-C32FB355AABA}">
      <text>
        <r>
          <rPr>
            <sz val="11"/>
            <color theme="1"/>
            <rFont val="Arial"/>
            <family val="2"/>
          </rPr>
          <t>AFFINITY: Wire-Trapper
DIFFICULTY: Challenging
DESCRIPTION: Place down traps on the map to maime and trap your prey, once trapped follow through with the finishing blow</t>
        </r>
      </text>
    </comment>
    <comment ref="H30" authorId="0" shapeId="0" xr:uid="{EA9E971D-3C3D-4D13-8AAE-8A9C3B5EE48B}">
      <text>
        <r>
          <rPr>
            <sz val="11"/>
            <color theme="1"/>
            <rFont val="Arial"/>
          </rPr>
          <t>AFFINITY: Marksmen
DIFFICULTY: Simple
DESCRIPTION: Carefully aim, hold your breath and once you pull your trigger it is lights out.</t>
        </r>
      </text>
    </comment>
    <comment ref="I30" authorId="0" shapeId="0" xr:uid="{2176ABD8-665F-4F7F-B338-5622E7DE7F40}">
      <text>
        <r>
          <rPr>
            <sz val="11"/>
            <color theme="1"/>
            <rFont val="Arial"/>
          </rPr>
          <t>AFFINITY: Pistoleer
DIFFICULTY: Neutral
DESCRIPTION: You have two pistols, one for the enemy and one for his corpse when he falls down dead infront your feet.</t>
        </r>
      </text>
    </comment>
    <comment ref="J30" authorId="0" shapeId="0" xr:uid="{2BD93A65-8654-4EAF-964A-44FA9A9F89EB}">
      <text>
        <r>
          <rPr>
            <sz val="11"/>
            <color theme="1"/>
            <rFont val="Arial"/>
          </rPr>
          <t>AFFINITY: Bomber
DIFFICULTY: Neutral
DESCRIPTION: If you ever worry about any obstacles  in your way, a trusty stick of high explosive will clear them out. It never mattered if they were living or not.</t>
        </r>
      </text>
    </comment>
    <comment ref="F31" authorId="0" shapeId="0" xr:uid="{8A7AEBD5-87EB-4B37-9BB8-E18C8199517C}">
      <text>
        <r>
          <rPr>
            <sz val="11"/>
            <color theme="1"/>
            <rFont val="Arial"/>
            <family val="2"/>
          </rPr>
          <t>STARTING BONUS:
Start the Game with a Common Body Piece.
STARTING WEAPON: 
Any Strength Weapon.</t>
        </r>
      </text>
    </comment>
    <comment ref="G31" authorId="0" shapeId="0" xr:uid="{BB0BA3DE-DCBF-43C4-B9B9-CFEDDB743669}">
      <text>
        <r>
          <rPr>
            <sz val="11"/>
            <color theme="1"/>
            <rFont val="Arial"/>
            <family val="2"/>
          </rPr>
          <t>AFFINITY: Unstoppable
DIFFICULTY: Simple
DESCRIPTION: Specialized in not giving up and breaking through the toughest obstacles.</t>
        </r>
      </text>
    </comment>
    <comment ref="H31" authorId="0" shapeId="0" xr:uid="{188533F6-5813-4580-AF31-44ECCF998C73}">
      <text>
        <r>
          <rPr>
            <sz val="11"/>
            <color theme="1"/>
            <rFont val="Arial"/>
            <family val="2"/>
          </rPr>
          <t>AFFINITY: Earthshaker
DIFFICULTY: Neutral
DESCRIPTION: Specialized in Earth Abilities, while using Brute force to demolish his opponents.</t>
        </r>
      </text>
    </comment>
    <comment ref="I31" authorId="0" shapeId="0" xr:uid="{EF513DBB-AB57-404E-9145-914E6683C999}">
      <text>
        <r>
          <rPr>
            <sz val="11"/>
            <color theme="1"/>
            <rFont val="Arial"/>
            <family val="2"/>
          </rPr>
          <t>AFFINITY: Brawler
DIFFICULTY: Neutral
DESCRIPTION: Specialized in Fist Brawls.</t>
        </r>
      </text>
    </comment>
    <comment ref="J31" authorId="0" shapeId="0" xr:uid="{75B377C9-AC53-43DC-B116-E261C43598FA}">
      <text>
        <r>
          <rPr>
            <sz val="11"/>
            <color theme="1"/>
            <rFont val="Arial"/>
            <family val="2"/>
          </rPr>
          <t>AFFINITY: Dreadnaught
DIFFICULTY: Neutral
DESCRIPTION: Your enemies will dread ever encountering you, the moving mounting who will crush mere ants beneath himself.</t>
        </r>
      </text>
    </comment>
    <comment ref="F32" authorId="0" shapeId="0" xr:uid="{362674B2-0461-4714-A0A7-0EF065F1CC43}">
      <text>
        <r>
          <rPr>
            <sz val="11"/>
            <color theme="1"/>
            <rFont val="Arial"/>
          </rPr>
          <t>STARTING BONUS:
Start the Game with 2 Random Common Items.
STARTING WEAPON: 
Any Weapon.</t>
        </r>
      </text>
    </comment>
    <comment ref="G32" authorId="0" shapeId="0" xr:uid="{FB093083-279F-44C7-924C-DAB50103E7D1}">
      <text>
        <r>
          <rPr>
            <sz val="11"/>
            <color theme="1"/>
            <rFont val="Arial"/>
            <family val="2"/>
          </rPr>
          <t>AFFINITY: Trader
DIFFICULTY: Neutral
DESCRIPTION: Knowing your way around trade routes and bargaining, you will end up with more than others would have in your place.</t>
        </r>
      </text>
    </comment>
    <comment ref="H32" authorId="0" shapeId="0" xr:uid="{022F39A7-937C-4750-8981-515754E82FC0}">
      <text>
        <r>
          <rPr>
            <sz val="11"/>
            <color theme="1"/>
            <rFont val="Arial"/>
            <family val="2"/>
          </rPr>
          <t>AFFINITY: Hoarder
DIFFICULTY: Challenging
DESCRIPTION: With bargaining as your strong suit, you have an even easier time acquiring things that normally cost a fortune.</t>
        </r>
      </text>
    </comment>
    <comment ref="I32" authorId="0" shapeId="0" xr:uid="{33B39847-1F73-4DBF-9F61-117D1AF6D6C2}">
      <text>
        <r>
          <rPr>
            <sz val="11"/>
            <color theme="1"/>
            <rFont val="Arial"/>
            <family val="2"/>
          </rPr>
          <t>AFFINITY: Baron
DIFFICULTY: Simple
DESCRIPTION: Like any noble child going adventuring, naturally you start with a fortune of funds from your diseased parents, as well as a cool backstory.</t>
        </r>
      </text>
    </comment>
    <comment ref="J32" authorId="0" shapeId="0" xr:uid="{64A93765-EABC-45C4-9814-6491AED4250E}">
      <text>
        <r>
          <rPr>
            <sz val="11"/>
            <color theme="1"/>
            <rFont val="Arial"/>
            <family val="2"/>
          </rPr>
          <t>AFFINITY: Cartographer
DIFFICULTY: Grimcore
DESCRIPTION: Knowing the land, even if it's only on paper, is very handy when it comes to navigating your surroundings, finding safe spaces and knowing where to look for forgoten treasure.</t>
        </r>
      </text>
    </comment>
    <comment ref="F33" authorId="0" shapeId="0" xr:uid="{AAE7B395-DFA2-4B4A-844E-5726E176AD96}">
      <text>
        <r>
          <rPr>
            <sz val="11"/>
            <color theme="1"/>
            <rFont val="Arial"/>
            <family val="2"/>
          </rPr>
          <t>STARTING BONUS:
Start the Game with an Extra 200 Gold.
STARTING WEAPON: 
Any Melee Strength or Dexterity Weapon.</t>
        </r>
      </text>
    </comment>
    <comment ref="G33" authorId="0" shapeId="0" xr:uid="{4526FFF5-FDD9-45AE-BFDB-98DA8BF6E026}">
      <text>
        <r>
          <rPr>
            <sz val="11"/>
            <color theme="1"/>
            <rFont val="Arial"/>
            <family val="2"/>
          </rPr>
          <t>AFFINITY: Viking
DIFFICULTY: Simple
DESCRIPTION: Enhance your fighting capability with primarily passive abilities.</t>
        </r>
      </text>
    </comment>
    <comment ref="H33" authorId="0" shapeId="0" xr:uid="{9362B274-46A4-424A-9170-C9AF3AA8BCC0}">
      <text>
        <r>
          <rPr>
            <sz val="11"/>
            <color theme="1"/>
            <rFont val="Arial"/>
            <family val="2"/>
          </rPr>
          <t>AFFINITY: Pirate
DIFFICULTY: Simple
DESCRIPTION: Live as a pirate! Plunder, loot and search for treasure, sometimes with the aid of your crew.</t>
        </r>
      </text>
    </comment>
    <comment ref="I33" authorId="0" shapeId="0" xr:uid="{E58277FA-1BC3-4FCA-86D9-EE05689C96A5}">
      <text>
        <r>
          <rPr>
            <sz val="11"/>
            <color theme="1"/>
            <rFont val="Arial"/>
            <family val="2"/>
          </rPr>
          <t>AFFINITY: Raider
DIFFICULTY: Neutral
DESCRIPTION: Plundering and raiding, as well as brutal, merciless slaughter!</t>
        </r>
      </text>
    </comment>
    <comment ref="J33" authorId="0" shapeId="0" xr:uid="{8C27F283-DDEA-4F8D-9421-9759464FB9DE}">
      <text>
        <r>
          <rPr>
            <sz val="11"/>
            <color theme="1"/>
            <rFont val="Arial"/>
            <family val="2"/>
          </rPr>
          <t>AFFINITY: Reaver
DIFFICULTY: Challenging
DESCRIPTION: Heighten your odds by magically destroying the equipment of your enemies.</t>
        </r>
      </text>
    </comment>
    <comment ref="F34" authorId="0" shapeId="0" xr:uid="{EAC78B51-4CED-418E-B5F6-39868A6BFAC4}">
      <text>
        <r>
          <rPr>
            <sz val="11"/>
            <color theme="1"/>
            <rFont val="Arial"/>
            <family val="2"/>
          </rPr>
          <t>STARTING BONUS:
Start the Game with +1 Hex Vision in the First Day.
STARTING WEAPON: 
Any Weapon.</t>
        </r>
      </text>
    </comment>
    <comment ref="G34" authorId="0" shapeId="0" xr:uid="{B5F2B799-1777-4F1F-BD7F-C49D4DD63A73}">
      <text>
        <r>
          <rPr>
            <sz val="11"/>
            <color theme="1"/>
            <rFont val="Arial"/>
            <family val="2"/>
          </rPr>
          <t>AFFINITY: Seer
DIFFICULTY: Challenging
DESCRIPTION: Specialized in Perceiving and Reavealing hidden truths.</t>
        </r>
      </text>
    </comment>
    <comment ref="H34" authorId="0" shapeId="0" xr:uid="{F435686F-1EC7-48B9-84F5-7DAC6E116888}">
      <text>
        <r>
          <rPr>
            <sz val="11"/>
            <color theme="1"/>
            <rFont val="Arial"/>
            <family val="2"/>
          </rPr>
          <t>AFFINITY: Prophet
DIFFICULTY: Neutral
DESCRIPTION: By using the signs of the world, gain bonuses if you correctly predict what will occur.</t>
        </r>
      </text>
    </comment>
    <comment ref="I34" authorId="0" shapeId="0" xr:uid="{1D49ABF1-1D56-4252-94C9-F8DEF6CF0AF2}">
      <text>
        <r>
          <rPr>
            <sz val="11"/>
            <color theme="1"/>
            <rFont val="Arial"/>
            <family val="2"/>
          </rPr>
          <t>AFFINITY: Molten
DIFFICULTY: Challenging
DESCRIPTION: Through the power of the gods you see things that others do not, and recieve aditional bonuses on correct predictions.</t>
        </r>
      </text>
    </comment>
    <comment ref="J34" authorId="0" shapeId="0" xr:uid="{1228EE4B-5062-4DDD-9D0D-8D5F91F5BFD1}">
      <text>
        <r>
          <rPr>
            <sz val="11"/>
            <color theme="1"/>
            <rFont val="Arial"/>
            <family val="2"/>
          </rPr>
          <t>AFFINITY: Molten
DIFFICULTY: Hardcore
DESCRIPTION: Specialized in Bringing Death to the Planes.</t>
        </r>
      </text>
    </comment>
    <comment ref="F35" authorId="0" shapeId="0" xr:uid="{90E1629E-D429-4E39-BF2A-951FE3EA3D66}">
      <text>
        <r>
          <rPr>
            <sz val="11"/>
            <color theme="1"/>
            <rFont val="Arial"/>
            <family val="2"/>
          </rPr>
          <t>STARTING BONUS:
Start the Game with a Skeleton Weakling under your Banner.
STARTING WEAPON: 
Any Power Weapon.</t>
        </r>
      </text>
    </comment>
    <comment ref="G35" authorId="0" shapeId="0" xr:uid="{56F37808-3774-4AAA-A8B1-0087B4CC5FD1}">
      <text>
        <r>
          <rPr>
            <sz val="11"/>
            <color theme="1"/>
            <rFont val="Arial"/>
            <family val="2"/>
          </rPr>
          <t>AFFINITY: Bonemancer
DIFFICULTY: Simple
DESCRIPTION: Fight with the dark magic only known by the dead and other Necromancers, unless Necromancers are dead too.</t>
        </r>
      </text>
    </comment>
    <comment ref="H35" authorId="0" shapeId="0" xr:uid="{12DFF11D-6D01-4E72-A871-34510A91B88A}">
      <text>
        <r>
          <rPr>
            <sz val="11"/>
            <color theme="1"/>
            <rFont val="Arial"/>
          </rPr>
          <t>AFFINITY: Reaper
DIFFICULTY: Neutral
DESCRIPTION: Use Scythes to Reap the Souls of your Enemies and then use those Souls to empower yourself.</t>
        </r>
      </text>
    </comment>
    <comment ref="I35" authorId="0" shapeId="0" xr:uid="{E1A23B21-348B-4A28-9B03-6DCF53DFBBAC}">
      <text>
        <r>
          <rPr>
            <sz val="11"/>
            <color theme="1"/>
            <rFont val="Arial"/>
          </rPr>
          <t>AFFINITY: Deathbringer
DIFFICULTY: Hardcore
DESCRIPTION: Raise dead enemies to fight at your will.</t>
        </r>
      </text>
    </comment>
    <comment ref="J35" authorId="0" shapeId="0" xr:uid="{D2CC2F3F-36CF-473A-A4CA-C22C208636AE}">
      <text>
        <r>
          <rPr>
            <sz val="11"/>
            <color theme="1"/>
            <rFont val="Arial"/>
          </rPr>
          <t>AFFINITY: Curse-Bearer
DIFFICULTY: Challenging
DESCRIPTION: Specialized in curses.</t>
        </r>
      </text>
    </comment>
    <comment ref="F36" authorId="0" shapeId="0" xr:uid="{DCACAD0C-EC5F-480B-B4E8-AD7F05712407}">
      <text>
        <r>
          <rPr>
            <sz val="11"/>
            <color theme="1"/>
            <rFont val="Arial"/>
          </rPr>
          <t>STARTING BONUS:
Start the Game Wavelengthless with Soul replacing Mana; You Regenerate 5% Max Soul Per Resonance at the Start of each Day; While you have 0 Soul or below, you are Weakened and Vulnerable.
STARTING WEAPON: 
Any Power Weapon.</t>
        </r>
      </text>
    </comment>
    <comment ref="G36" authorId="0" shapeId="0" xr:uid="{207B10B0-4BC9-4FBF-8B45-191160B7D3E8}">
      <text>
        <r>
          <rPr>
            <sz val="11"/>
            <color theme="1"/>
            <rFont val="Arial"/>
          </rPr>
          <t>AFFINITY: Soulstealer
DIFFICULTY: Neutral
DESCRIPTION: Specialized in utilising his Soul as a weapon.</t>
        </r>
      </text>
    </comment>
    <comment ref="H36" authorId="0" shapeId="0" xr:uid="{5C3B3F61-C5D6-413E-A516-9B2D1BCD4861}">
      <text>
        <r>
          <rPr>
            <sz val="11"/>
            <color theme="1"/>
            <rFont val="Arial"/>
          </rPr>
          <t>AFFINITY: Soulblade
DIFFICULTY: Simple
DESCRIPTION: Your souls power aids you specifically through the shape of weapons that may fight independently.</t>
        </r>
      </text>
    </comment>
    <comment ref="I36" authorId="0" shapeId="0" xr:uid="{4DBD56E3-0B0A-4CFD-AB45-7CE5A6B050EC}">
      <text>
        <r>
          <rPr>
            <sz val="11"/>
            <color theme="1"/>
            <rFont val="Arial"/>
          </rPr>
          <t>AFFINITY: Etherealist
DIFFICULTY: Hardcore
DESCRIPTION: Pop Enteties in and out of existence, travel between the worlds, reality is your playground.</t>
        </r>
      </text>
    </comment>
    <comment ref="J36" authorId="0" shapeId="0" xr:uid="{AD0691FC-4774-4E2A-AFD4-6427BED9ACA9}">
      <text>
        <r>
          <rPr>
            <sz val="11"/>
            <color theme="1"/>
            <rFont val="Arial"/>
          </rPr>
          <t>AFFINITY: Soulcrusher
DIFFICULTY: Hardcore
DESCRIPTION: Increase your souls pressure until everything around you dies.</t>
        </r>
      </text>
    </comment>
    <comment ref="F37" authorId="0" shapeId="0" xr:uid="{CED0951A-9C8A-415A-807C-7B3A3D79727C}">
      <text>
        <r>
          <rPr>
            <sz val="11"/>
            <color theme="1"/>
            <rFont val="Arial"/>
            <family val="2"/>
          </rPr>
          <t>STARTING BONUS:
Start the Game with an Hourglass Artifact.
STARTING WEAPON: 
Any Power Weapon.</t>
        </r>
      </text>
    </comment>
    <comment ref="G37" authorId="0" shapeId="0" xr:uid="{00F04749-9445-49C3-965E-D9310ED64DC0}">
      <text>
        <r>
          <rPr>
            <sz val="11"/>
            <color theme="1"/>
            <rFont val="Arial"/>
            <family val="2"/>
          </rPr>
          <t>AFFINITY: Time-Keeper
DIFFICULTY: Challenging
DESCRIPTION: Specialized in Controlling Time.</t>
        </r>
      </text>
    </comment>
    <comment ref="H37" authorId="0" shapeId="0" xr:uid="{48A4C1B6-1ACB-44E4-A695-884A736304EC}">
      <text>
        <r>
          <rPr>
            <sz val="11"/>
            <color theme="1"/>
            <rFont val="Arial"/>
            <family val="2"/>
          </rPr>
          <t>AFFINITY: Chrono-Splitter
DIFFICULTY: Hardcore
DESCRIPTION: Manage combat through changing the speed of time.</t>
        </r>
      </text>
    </comment>
    <comment ref="I37" authorId="0" shapeId="0" xr:uid="{DE206098-48B7-4C1C-B33D-D9D2E48CBD05}">
      <text>
        <r>
          <rPr>
            <sz val="11"/>
            <color theme="1"/>
            <rFont val="Arial"/>
            <family val="2"/>
          </rPr>
          <t>AFFINITY: Chrono-Phaser
DIFFICULTY: Grimcore
DESCRIPTION: Use time travel to correct your mistakes.</t>
        </r>
      </text>
    </comment>
    <comment ref="F38" authorId="0" shapeId="0" xr:uid="{C2349F8B-CE1A-4599-9245-A2F858374D7D}">
      <text>
        <r>
          <rPr>
            <sz val="11"/>
            <color theme="1"/>
            <rFont val="Arial"/>
            <family val="2"/>
          </rPr>
          <t>STARTING BONUS:
Start the Game with 5 Cogs.
STARTING WEAPON: 
Any Power or Dexterity Weapon.</t>
        </r>
      </text>
    </comment>
    <comment ref="G38" authorId="0" shapeId="0" xr:uid="{EEAAE7D0-EE44-46F6-99D9-70EF944F9A99}">
      <text>
        <r>
          <rPr>
            <sz val="11"/>
            <color theme="1"/>
            <rFont val="Arial"/>
          </rPr>
          <t>AFFINITY: Mana-Tech Artificer
DIFFICULTY: Challenging
DESCRIPTION: Mana-Tech Gears, creations and abilities aid you in combat.</t>
        </r>
      </text>
    </comment>
    <comment ref="H38" authorId="0" shapeId="0" xr:uid="{23B1F323-2E4D-4FCD-95AD-B2A8ED95C73E}">
      <text>
        <r>
          <rPr>
            <sz val="11"/>
            <color theme="1"/>
            <rFont val="Arial"/>
          </rPr>
          <t>AFFINITY: Tinkerer
DIFFICULTY: Neutral
DESCRIPTION: Strengthen your character through the use of gear, summons and other things that you create with Cogs.</t>
        </r>
      </text>
    </comment>
    <comment ref="I38" authorId="0" shapeId="0" xr:uid="{64EAE238-BDC8-4B48-AAB8-F951EBFEB1C3}">
      <text>
        <r>
          <rPr>
            <sz val="11"/>
            <color theme="1"/>
            <rFont val="Arial"/>
            <family val="2"/>
          </rPr>
          <t>AFFINITY: Architect
DIFFICULTY: Neutral
DESCRIPTION: Gear can be dismanteled into Cogs, and you can create custom gear.</t>
        </r>
      </text>
    </comment>
    <comment ref="F39" authorId="0" shapeId="0" xr:uid="{312485F8-149B-4922-9F92-6092488C46CE}">
      <text>
        <r>
          <rPr>
            <sz val="11"/>
            <color theme="1"/>
            <rFont val="Arial"/>
          </rPr>
          <t>STARTING BONUS:
Start the Game with 5 Meat/Flour.
STARTING WEAPON: 
Any Melee Strength/Dexterity Weapon.</t>
        </r>
      </text>
    </comment>
    <comment ref="G39" authorId="0" shapeId="0" xr:uid="{67274A89-8BD8-4AAF-B46B-BF132D1E7D66}">
      <text>
        <r>
          <rPr>
            <sz val="11"/>
            <color theme="1"/>
            <rFont val="Arial"/>
            <family val="2"/>
          </rPr>
          <t>AFFINITY: Baker
DIFFICULTY: Neutral
DESCRIPTION: Specialized in pastries! Yum!</t>
        </r>
      </text>
    </comment>
    <comment ref="H39" authorId="0" shapeId="0" xr:uid="{08FD9D43-90FF-40BE-8EE2-629B968725CE}">
      <text>
        <r>
          <rPr>
            <sz val="11"/>
            <color theme="1"/>
            <rFont val="Arial"/>
            <family val="2"/>
          </rPr>
          <t>AFFINITY: Butcher
DIFFICULTY: Simple
DESCRIPTION: Specialized in Chopping up enemies and preparing their meat.</t>
        </r>
      </text>
    </comment>
    <comment ref="F40" authorId="0" shapeId="0" xr:uid="{C46EFF5D-47F4-49EF-AD9E-6B2A96434F18}">
      <text>
        <r>
          <rPr>
            <sz val="11"/>
            <color theme="1"/>
            <rFont val="Arial"/>
            <family val="2"/>
          </rPr>
          <t xml:space="preserve">STARTING BONUS:
Start the Game with 1 Extra Stamina in the first day.
STARTING WEAPON: 
Any Melee Weapon.						</t>
        </r>
      </text>
    </comment>
    <comment ref="G40" authorId="0" shapeId="0" xr:uid="{C1E2F4D1-994B-4BA3-93B7-FB80DA7BF0D2}">
      <text>
        <r>
          <rPr>
            <sz val="11"/>
            <color theme="1"/>
            <rFont val="Arial"/>
            <family val="2"/>
          </rPr>
          <t>AFFINITY: Leaper
DIFFICULTY: Neutral
DESCRIPTION: Specialized in Strong legs able to jump entire Lands.</t>
        </r>
      </text>
    </comment>
    <comment ref="H40" authorId="0" shapeId="0" xr:uid="{54EE6F55-59C1-425E-8450-EA5720FA2351}">
      <text>
        <r>
          <rPr>
            <sz val="11"/>
            <color theme="1"/>
            <rFont val="Arial"/>
            <family val="2"/>
          </rPr>
          <t>AFFINITY: Worldwalker
DIFFICULTY: Neutral
DESCRIPTION: Specialized in World Traversal.</t>
        </r>
      </text>
    </comment>
    <comment ref="I40" authorId="0" shapeId="0" xr:uid="{E738C09F-5BF7-4A08-9150-051C9F333432}">
      <text>
        <r>
          <rPr>
            <sz val="11"/>
            <color theme="1"/>
            <rFont val="Arial"/>
            <family val="2"/>
          </rPr>
          <t>AFFINITY: Teleporter
DIFFICULTY: Neutral
DESCRIPTION: Specialized in Portals.</t>
        </r>
      </text>
    </comment>
    <comment ref="B42" authorId="0" shapeId="0" xr:uid="{B35B5BA2-BC77-452B-8D2F-A6D5C2E3059D}">
      <text>
        <r>
          <rPr>
            <sz val="11"/>
            <color theme="1"/>
            <rFont val="Arial"/>
          </rPr>
          <t/>
        </r>
      </text>
    </comment>
    <comment ref="C42" authorId="0" shapeId="0" xr:uid="{5EF672A8-09BD-495A-81E8-21B4A592B02E}">
      <text>
        <r>
          <rPr>
            <sz val="11"/>
            <color theme="1"/>
            <rFont val="Arial"/>
          </rPr>
          <t/>
        </r>
      </text>
    </comment>
    <comment ref="C43" authorId="0" shapeId="0" xr:uid="{8AD70369-7099-440B-954F-761A1542948E}">
      <text>
        <r>
          <rPr>
            <sz val="11"/>
            <color theme="1"/>
            <rFont val="Arial"/>
          </rPr>
          <t/>
        </r>
      </text>
    </comment>
    <comment ref="C44" authorId="0" shapeId="0" xr:uid="{53D6306F-B65C-4238-BF83-FDF6854B2A69}">
      <text>
        <r>
          <rPr>
            <sz val="11"/>
            <color theme="1"/>
            <rFont val="Arial"/>
          </rPr>
          <t/>
        </r>
      </text>
    </comment>
    <comment ref="B45" authorId="0" shapeId="0" xr:uid="{E92F4419-D0ED-4A72-BFBB-C452788A5A15}">
      <text>
        <r>
          <rPr>
            <sz val="11"/>
            <color theme="1"/>
            <rFont val="Arial"/>
          </rPr>
          <t/>
        </r>
      </text>
    </comment>
    <comment ref="C45" authorId="0" shapeId="0" xr:uid="{00D569A9-A9C1-47F2-B3BE-0B0909379354}">
      <text>
        <r>
          <rPr>
            <sz val="11"/>
            <color theme="1"/>
            <rFont val="Arial"/>
          </rPr>
          <t/>
        </r>
      </text>
    </comment>
    <comment ref="C46" authorId="0" shapeId="0" xr:uid="{E971DB1D-0792-425A-B3F4-0D3D8EBD2106}">
      <text>
        <r>
          <rPr>
            <sz val="11"/>
            <color theme="1"/>
            <rFont val="Arial"/>
          </rPr>
          <t/>
        </r>
      </text>
    </comment>
    <comment ref="C47" authorId="0" shapeId="0" xr:uid="{AF471BD2-694B-4F10-947F-25653A4FB7AC}">
      <text>
        <r>
          <rPr>
            <sz val="11"/>
            <color theme="1"/>
            <rFont val="Arial"/>
          </rPr>
          <t/>
        </r>
      </text>
    </comment>
    <comment ref="B48" authorId="0" shapeId="0" xr:uid="{F51E2134-87D5-411F-8A55-9AE5BEC1E3D6}">
      <text>
        <r>
          <rPr>
            <sz val="11"/>
            <color theme="1"/>
            <rFont val="Arial"/>
          </rPr>
          <t/>
        </r>
      </text>
    </comment>
    <comment ref="C48" authorId="0" shapeId="0" xr:uid="{8AB0C718-791C-4179-AB59-FEE38E91F718}">
      <text>
        <r>
          <rPr>
            <sz val="11"/>
            <color theme="1"/>
            <rFont val="Arial"/>
          </rPr>
          <t/>
        </r>
      </text>
    </comment>
    <comment ref="C49" authorId="0" shapeId="0" xr:uid="{0BACB6C4-605C-420D-9EA1-FD79D7312A1A}">
      <text>
        <r>
          <rPr>
            <sz val="11"/>
            <color theme="1"/>
            <rFont val="Arial"/>
          </rPr>
          <t/>
        </r>
      </text>
    </comment>
    <comment ref="C50" authorId="0" shapeId="0" xr:uid="{1E81E077-24FA-48C3-AFDF-8B8322E6CB92}">
      <text>
        <r>
          <rPr>
            <sz val="11"/>
            <color theme="1"/>
            <rFont val="Arial"/>
          </rPr>
          <t/>
        </r>
      </text>
    </comment>
    <comment ref="B51" authorId="0" shapeId="0" xr:uid="{23ABA2ED-F96C-40FD-B055-1DEE95943D3B}">
      <text>
        <r>
          <rPr>
            <sz val="11"/>
            <color theme="1"/>
            <rFont val="Arial"/>
          </rPr>
          <t/>
        </r>
      </text>
    </comment>
    <comment ref="C51" authorId="0" shapeId="0" xr:uid="{991B7367-D45D-4C85-8386-861019D49240}">
      <text>
        <r>
          <rPr>
            <sz val="11"/>
            <color theme="1"/>
            <rFont val="Arial"/>
          </rPr>
          <t/>
        </r>
      </text>
    </comment>
    <comment ref="C52" authorId="0" shapeId="0" xr:uid="{3D217E87-72B6-4CDD-9FE9-EA81ECA0CE69}">
      <text>
        <r>
          <rPr>
            <sz val="11"/>
            <color theme="1"/>
            <rFont val="Arial"/>
          </rPr>
          <t/>
        </r>
      </text>
    </comment>
    <comment ref="C53" authorId="0" shapeId="0" xr:uid="{FA92282D-4271-4EA1-9321-5033519E23B7}">
      <text>
        <r>
          <rPr>
            <sz val="11"/>
            <color theme="1"/>
            <rFont val="Arial"/>
          </rPr>
          <t/>
        </r>
      </text>
    </comment>
    <comment ref="B54" authorId="0" shapeId="0" xr:uid="{7713BE02-5744-4F82-A3DD-8F2F5748EE91}">
      <text>
        <r>
          <rPr>
            <sz val="11"/>
            <color theme="1"/>
            <rFont val="Arial"/>
          </rPr>
          <t/>
        </r>
      </text>
    </comment>
    <comment ref="C54" authorId="0" shapeId="0" xr:uid="{31F3B8DD-FE6E-416D-952E-272444973945}">
      <text>
        <r>
          <rPr>
            <sz val="11"/>
            <color theme="1"/>
            <rFont val="Arial"/>
          </rPr>
          <t/>
        </r>
      </text>
    </comment>
    <comment ref="C55" authorId="0" shapeId="0" xr:uid="{EABA3AD5-00C0-4A77-AF00-7D151C463FD8}">
      <text>
        <r>
          <rPr>
            <sz val="11"/>
            <color theme="1"/>
            <rFont val="Arial"/>
          </rPr>
          <t/>
        </r>
      </text>
    </comment>
    <comment ref="C56" authorId="0" shapeId="0" xr:uid="{39F7E14B-207F-4744-81F9-B2244DE6974B}">
      <text>
        <r>
          <rPr>
            <sz val="11"/>
            <color theme="1"/>
            <rFont val="Arial"/>
          </rPr>
          <t/>
        </r>
      </text>
    </comment>
    <comment ref="B57" authorId="0" shapeId="0" xr:uid="{96B17051-3DA5-4B5D-AD21-C3E7938E08AF}">
      <text>
        <r>
          <rPr>
            <sz val="11"/>
            <color theme="1"/>
            <rFont val="Arial"/>
          </rPr>
          <t/>
        </r>
      </text>
    </comment>
    <comment ref="C57" authorId="0" shapeId="0" xr:uid="{33CB3BBB-19D8-4E60-B0E6-067C52913E24}">
      <text>
        <r>
          <rPr>
            <sz val="11"/>
            <color theme="1"/>
            <rFont val="Arial"/>
          </rPr>
          <t/>
        </r>
      </text>
    </comment>
    <comment ref="C58" authorId="0" shapeId="0" xr:uid="{862FFFB3-77F7-4345-A98C-58BDA75DE55E}">
      <text>
        <r>
          <rPr>
            <sz val="11"/>
            <color theme="1"/>
            <rFont val="Arial"/>
          </rPr>
          <t/>
        </r>
      </text>
    </comment>
    <comment ref="C59" authorId="0" shapeId="0" xr:uid="{4E6B7D98-BF72-4233-93C6-F551BFAFE748}">
      <text>
        <r>
          <rPr>
            <sz val="11"/>
            <color theme="1"/>
            <rFont val="Arial"/>
          </rPr>
          <t/>
        </r>
      </text>
    </comment>
    <comment ref="B60" authorId="0" shapeId="0" xr:uid="{C3D57A25-1588-47EA-9798-1BF8F00A40FB}">
      <text>
        <r>
          <rPr>
            <sz val="11"/>
            <color theme="1"/>
            <rFont val="Arial"/>
          </rPr>
          <t/>
        </r>
      </text>
    </comment>
    <comment ref="C60" authorId="0" shapeId="0" xr:uid="{DFC2EF9C-3A95-4707-B87C-AC258DB92830}">
      <text>
        <r>
          <rPr>
            <sz val="11"/>
            <color theme="1"/>
            <rFont val="Arial"/>
          </rPr>
          <t/>
        </r>
      </text>
    </comment>
    <comment ref="C61" authorId="0" shapeId="0" xr:uid="{0D3578EA-B3AC-4481-841B-707A6E1C4004}">
      <text>
        <r>
          <rPr>
            <sz val="11"/>
            <color theme="1"/>
            <rFont val="Arial"/>
          </rPr>
          <t/>
        </r>
      </text>
    </comment>
    <comment ref="C62" authorId="0" shapeId="0" xr:uid="{52DDF9FA-BBBB-4D4A-BE01-26C6370EDB6A}">
      <text>
        <r>
          <rPr>
            <sz val="11"/>
            <color theme="1"/>
            <rFont val="Arial"/>
          </rPr>
          <t/>
        </r>
      </text>
    </comment>
    <comment ref="B63" authorId="0" shapeId="0" xr:uid="{4DF02F86-1B5A-4274-92DD-196F6983D51A}">
      <text>
        <r>
          <rPr>
            <sz val="11"/>
            <color theme="1"/>
            <rFont val="Arial"/>
          </rPr>
          <t/>
        </r>
      </text>
    </comment>
    <comment ref="C63" authorId="0" shapeId="0" xr:uid="{F88659DC-B0E7-4B82-9DDF-1DB83A818857}">
      <text>
        <r>
          <rPr>
            <sz val="11"/>
            <color theme="1"/>
            <rFont val="Arial"/>
          </rPr>
          <t/>
        </r>
      </text>
    </comment>
    <comment ref="C64" authorId="0" shapeId="0" xr:uid="{EED80254-602E-44FC-8E9F-8FB110E0A8BB}">
      <text>
        <r>
          <rPr>
            <sz val="11"/>
            <color theme="1"/>
            <rFont val="Arial"/>
          </rPr>
          <t/>
        </r>
      </text>
    </comment>
    <comment ref="C65" authorId="0" shapeId="0" xr:uid="{41C54990-8EFE-42D6-BFA2-C1A4C4B915C3}">
      <text>
        <r>
          <rPr>
            <sz val="11"/>
            <color theme="1"/>
            <rFont val="Arial"/>
          </rPr>
          <t/>
        </r>
      </text>
    </comment>
    <comment ref="B66" authorId="0" shapeId="0" xr:uid="{F2CF3AB5-AA52-40BE-A767-9E4068635DBD}">
      <text>
        <r>
          <rPr>
            <sz val="11"/>
            <color theme="1"/>
            <rFont val="Arial"/>
          </rPr>
          <t/>
        </r>
      </text>
    </comment>
    <comment ref="C66" authorId="0" shapeId="0" xr:uid="{79C1E464-0B07-418A-BA18-6638F1E2335B}">
      <text>
        <r>
          <rPr>
            <sz val="11"/>
            <color theme="1"/>
            <rFont val="Arial"/>
          </rPr>
          <t/>
        </r>
      </text>
    </comment>
    <comment ref="C67" authorId="0" shapeId="0" xr:uid="{D4696BA6-BE9E-417E-8F87-B2D7958D6C04}">
      <text>
        <r>
          <rPr>
            <sz val="11"/>
            <color theme="1"/>
            <rFont val="Arial"/>
          </rPr>
          <t/>
        </r>
      </text>
    </comment>
    <comment ref="C68" authorId="0" shapeId="0" xr:uid="{A9B91201-8EE6-45D5-85F4-99260BCF0DF9}">
      <text>
        <r>
          <rPr>
            <sz val="11"/>
            <color theme="1"/>
            <rFont val="Arial"/>
          </rPr>
          <t/>
        </r>
      </text>
    </comment>
    <comment ref="B69" authorId="0" shapeId="0" xr:uid="{20916829-6F62-4000-8595-C87470FCB501}">
      <text>
        <r>
          <rPr>
            <sz val="11"/>
            <color theme="1"/>
            <rFont val="Arial"/>
          </rPr>
          <t/>
        </r>
      </text>
    </comment>
    <comment ref="C69" authorId="0" shapeId="0" xr:uid="{3D0B658D-3B68-4713-8EC1-AB81D7870088}">
      <text>
        <r>
          <rPr>
            <sz val="11"/>
            <color theme="1"/>
            <rFont val="Arial"/>
          </rPr>
          <t/>
        </r>
      </text>
    </comment>
    <comment ref="C70" authorId="0" shapeId="0" xr:uid="{AE8C049C-D337-4D98-A251-51084D989FBB}">
      <text>
        <r>
          <rPr>
            <sz val="11"/>
            <color theme="1"/>
            <rFont val="Arial"/>
          </rPr>
          <t/>
        </r>
      </text>
    </comment>
    <comment ref="C71" authorId="0" shapeId="0" xr:uid="{06DD104C-B344-4ABF-B62E-980F03C3A840}">
      <text>
        <r>
          <rPr>
            <sz val="11"/>
            <color theme="1"/>
            <rFont val="Arial"/>
          </rPr>
          <t/>
        </r>
      </text>
    </comment>
    <comment ref="B72" authorId="0" shapeId="0" xr:uid="{5292E396-A082-4BB9-9AB2-A9875C2A6510}">
      <text>
        <r>
          <rPr>
            <sz val="11"/>
            <color theme="1"/>
            <rFont val="Arial"/>
          </rPr>
          <t/>
        </r>
      </text>
    </comment>
    <comment ref="C72" authorId="0" shapeId="0" xr:uid="{FD9853D3-5790-4281-8B57-D1D86E2F457B}">
      <text>
        <r>
          <rPr>
            <sz val="11"/>
            <color theme="1"/>
            <rFont val="Arial"/>
          </rPr>
          <t/>
        </r>
      </text>
    </comment>
    <comment ref="C73" authorId="0" shapeId="0" xr:uid="{2D78153F-9B5C-49CE-AC88-0815153D4D84}">
      <text>
        <r>
          <rPr>
            <sz val="11"/>
            <color theme="1"/>
            <rFont val="Arial"/>
          </rPr>
          <t/>
        </r>
      </text>
    </comment>
    <comment ref="C74" authorId="0" shapeId="0" xr:uid="{D1FD8E52-4487-413D-8B50-D8D5060F34D2}">
      <text>
        <r>
          <rPr>
            <sz val="11"/>
            <color theme="1"/>
            <rFont val="Arial"/>
          </rPr>
          <t/>
        </r>
      </text>
    </comment>
    <comment ref="B75" authorId="0" shapeId="0" xr:uid="{E89E4477-4D3C-4356-9186-32E2E7865D4C}">
      <text>
        <r>
          <rPr>
            <sz val="11"/>
            <color theme="1"/>
            <rFont val="Arial"/>
          </rPr>
          <t/>
        </r>
      </text>
    </comment>
    <comment ref="C75" authorId="0" shapeId="0" xr:uid="{5B776BE3-40B3-44BD-B6BC-F72E2E1A811B}">
      <text>
        <r>
          <rPr>
            <sz val="11"/>
            <color theme="1"/>
            <rFont val="Arial"/>
          </rPr>
          <t/>
        </r>
      </text>
    </comment>
    <comment ref="C76" authorId="0" shapeId="0" xr:uid="{750EE2BD-353E-4E82-ACC6-0038D083C64A}">
      <text>
        <r>
          <rPr>
            <sz val="11"/>
            <color theme="1"/>
            <rFont val="Arial"/>
          </rPr>
          <t/>
        </r>
      </text>
    </comment>
    <comment ref="C77" authorId="0" shapeId="0" xr:uid="{D63D7792-4156-4920-B54D-C04072466A90}">
      <text>
        <r>
          <rPr>
            <sz val="11"/>
            <color theme="1"/>
            <rFont val="Arial"/>
          </rPr>
          <t/>
        </r>
      </text>
    </comment>
    <comment ref="B78" authorId="0" shapeId="0" xr:uid="{5FCAA8AE-DDC6-4B6C-9BF1-C9A085B67B5E}">
      <text>
        <r>
          <rPr>
            <sz val="11"/>
            <color theme="1"/>
            <rFont val="Arial"/>
          </rPr>
          <t/>
        </r>
      </text>
    </comment>
    <comment ref="C78" authorId="0" shapeId="0" xr:uid="{1FE18AC9-73DD-4AA1-B4AB-1FCC851CB18F}">
      <text>
        <r>
          <rPr>
            <sz val="11"/>
            <color theme="1"/>
            <rFont val="Arial"/>
          </rPr>
          <t/>
        </r>
      </text>
    </comment>
    <comment ref="C79" authorId="0" shapeId="0" xr:uid="{9C55E328-AA8C-4061-A258-C30D87378E6A}">
      <text>
        <r>
          <rPr>
            <sz val="11"/>
            <color theme="1"/>
            <rFont val="Arial"/>
          </rPr>
          <t/>
        </r>
      </text>
    </comment>
    <comment ref="C80" authorId="0" shapeId="0" xr:uid="{23AE691E-4DD6-4C09-8C67-97A09E4B2B97}">
      <text>
        <r>
          <rPr>
            <sz val="11"/>
            <color theme="1"/>
            <rFont val="Arial"/>
          </rPr>
          <t/>
        </r>
      </text>
    </comment>
    <comment ref="B81" authorId="0" shapeId="0" xr:uid="{C8F70029-F945-4D97-AAE3-A14FDC9EC3CB}">
      <text>
        <r>
          <rPr>
            <sz val="11"/>
            <color theme="1"/>
            <rFont val="Arial"/>
          </rPr>
          <t/>
        </r>
      </text>
    </comment>
    <comment ref="C81" authorId="0" shapeId="0" xr:uid="{0912C5CD-0BF7-4AD3-AD5D-9B621FF537EC}">
      <text>
        <r>
          <rPr>
            <sz val="11"/>
            <color theme="1"/>
            <rFont val="Arial"/>
          </rPr>
          <t/>
        </r>
      </text>
    </comment>
    <comment ref="C82" authorId="0" shapeId="0" xr:uid="{AA1A2942-D40C-4DCC-9863-0153B7C19937}">
      <text>
        <r>
          <rPr>
            <sz val="11"/>
            <color theme="1"/>
            <rFont val="Arial"/>
          </rPr>
          <t/>
        </r>
      </text>
    </comment>
    <comment ref="C83" authorId="0" shapeId="0" xr:uid="{D5DE02AF-287D-4675-9A89-8333A25B5CEF}">
      <text>
        <r>
          <rPr>
            <sz val="11"/>
            <color theme="1"/>
            <rFont val="Arial"/>
          </rPr>
          <t/>
        </r>
      </text>
    </comment>
    <comment ref="B84" authorId="0" shapeId="0" xr:uid="{EFB2C48F-FF5C-479F-8474-315D37AB1CBC}">
      <text>
        <r>
          <rPr>
            <sz val="11"/>
            <color theme="1"/>
            <rFont val="Arial"/>
          </rPr>
          <t/>
        </r>
      </text>
    </comment>
    <comment ref="C84" authorId="0" shapeId="0" xr:uid="{1929B0AF-CC12-45AE-89ED-B1385A4EEBF9}">
      <text>
        <r>
          <rPr>
            <sz val="11"/>
            <color theme="1"/>
            <rFont val="Arial"/>
          </rPr>
          <t/>
        </r>
      </text>
    </comment>
    <comment ref="C85" authorId="0" shapeId="0" xr:uid="{A5BD750A-93A1-4C2B-B061-C985001226A0}">
      <text>
        <r>
          <rPr>
            <sz val="11"/>
            <color theme="1"/>
            <rFont val="Arial"/>
          </rPr>
          <t/>
        </r>
      </text>
    </comment>
    <comment ref="C86" authorId="0" shapeId="0" xr:uid="{FDBBD04B-667C-4D49-A90A-2477F1273604}">
      <text>
        <r>
          <rPr>
            <sz val="11"/>
            <color theme="1"/>
            <rFont val="Arial"/>
          </rPr>
          <t/>
        </r>
      </text>
    </comment>
    <comment ref="B87" authorId="0" shapeId="0" xr:uid="{E3183D34-A5D7-437C-8D15-0B953B8F5FEC}">
      <text>
        <r>
          <rPr>
            <sz val="11"/>
            <color theme="1"/>
            <rFont val="Arial"/>
          </rPr>
          <t/>
        </r>
      </text>
    </comment>
    <comment ref="C87" authorId="0" shapeId="0" xr:uid="{FBED0F2D-92F8-436A-8553-ADE8D0D7B8C3}">
      <text>
        <r>
          <rPr>
            <sz val="11"/>
            <color theme="1"/>
            <rFont val="Arial"/>
          </rPr>
          <t/>
        </r>
      </text>
    </comment>
    <comment ref="C88" authorId="0" shapeId="0" xr:uid="{5D32D2CE-7663-4068-8177-F79B78DDBC2B}">
      <text>
        <r>
          <rPr>
            <sz val="11"/>
            <color theme="1"/>
            <rFont val="Arial"/>
          </rPr>
          <t/>
        </r>
      </text>
    </comment>
    <comment ref="C89" authorId="0" shapeId="0" xr:uid="{A907E77D-CAFD-439E-9DFE-0EAB3EA98D29}">
      <text>
        <r>
          <rPr>
            <sz val="11"/>
            <color theme="1"/>
            <rFont val="Arial"/>
          </rPr>
          <t/>
        </r>
      </text>
    </comment>
    <comment ref="B90" authorId="0" shapeId="0" xr:uid="{D6AA9F54-EF68-466B-8D29-63D794B14905}">
      <text>
        <r>
          <rPr>
            <sz val="11"/>
            <color theme="1"/>
            <rFont val="Arial"/>
          </rPr>
          <t/>
        </r>
      </text>
    </comment>
    <comment ref="C90" authorId="0" shapeId="0" xr:uid="{61809C5E-89AB-4A0E-BB76-CE95CEC1DE64}">
      <text>
        <r>
          <rPr>
            <sz val="11"/>
            <color theme="1"/>
            <rFont val="Arial"/>
          </rPr>
          <t/>
        </r>
      </text>
    </comment>
    <comment ref="C91" authorId="0" shapeId="0" xr:uid="{3594277B-EF43-4D48-BC51-61034A5FEB22}">
      <text>
        <r>
          <rPr>
            <sz val="11"/>
            <color theme="1"/>
            <rFont val="Arial"/>
          </rPr>
          <t/>
        </r>
      </text>
    </comment>
    <comment ref="C92" authorId="0" shapeId="0" xr:uid="{0CC433EF-091E-4840-9DDF-13BD0C542458}">
      <text>
        <r>
          <rPr>
            <sz val="11"/>
            <color theme="1"/>
            <rFont val="Arial"/>
          </rPr>
          <t/>
        </r>
      </text>
    </comment>
    <comment ref="B93" authorId="0" shapeId="0" xr:uid="{403F4185-F043-47E5-959E-BFBD895DC5A8}">
      <text>
        <r>
          <rPr>
            <sz val="11"/>
            <color theme="1"/>
            <rFont val="Arial"/>
          </rPr>
          <t/>
        </r>
      </text>
    </comment>
    <comment ref="C93" authorId="0" shapeId="0" xr:uid="{34D1F281-BD50-472D-B05F-B88CD324CAEF}">
      <text>
        <r>
          <rPr>
            <sz val="11"/>
            <color theme="1"/>
            <rFont val="Arial"/>
          </rPr>
          <t/>
        </r>
      </text>
    </comment>
    <comment ref="C94" authorId="0" shapeId="0" xr:uid="{00ADBE7B-8AF2-4B35-9923-3E7F801D97EC}">
      <text>
        <r>
          <rPr>
            <sz val="11"/>
            <color theme="1"/>
            <rFont val="Arial"/>
          </rPr>
          <t/>
        </r>
      </text>
    </comment>
    <comment ref="C95" authorId="0" shapeId="0" xr:uid="{66D1606F-2269-4DE4-BBE7-9F2CFE4B26DB}">
      <text>
        <r>
          <rPr>
            <sz val="11"/>
            <color theme="1"/>
            <rFont val="Arial"/>
          </rPr>
          <t/>
        </r>
      </text>
    </comment>
    <comment ref="B96" authorId="0" shapeId="0" xr:uid="{39CEB4EE-B617-4A13-933F-5F51192DD361}">
      <text>
        <r>
          <rPr>
            <sz val="11"/>
            <color theme="1"/>
            <rFont val="Arial"/>
          </rPr>
          <t/>
        </r>
      </text>
    </comment>
    <comment ref="C96" authorId="0" shapeId="0" xr:uid="{D8B8045A-C598-4693-A181-F4E91A0BC626}">
      <text>
        <r>
          <rPr>
            <sz val="11"/>
            <color theme="1"/>
            <rFont val="Arial"/>
          </rPr>
          <t/>
        </r>
      </text>
    </comment>
    <comment ref="C97" authorId="0" shapeId="0" xr:uid="{7F87962B-4010-4E50-8907-8BAB2880EAC7}">
      <text>
        <r>
          <rPr>
            <sz val="11"/>
            <color theme="1"/>
            <rFont val="Arial"/>
          </rPr>
          <t/>
        </r>
      </text>
    </comment>
    <comment ref="C98" authorId="0" shapeId="0" xr:uid="{97C8D11C-46A4-4A03-8A31-96080239E3FA}">
      <text>
        <r>
          <rPr>
            <sz val="11"/>
            <color theme="1"/>
            <rFont val="Arial"/>
          </rPr>
          <t/>
        </r>
      </text>
    </comment>
    <comment ref="B99" authorId="0" shapeId="0" xr:uid="{ECB7EDC7-4924-4917-931D-1211B08914BC}">
      <text>
        <r>
          <rPr>
            <sz val="11"/>
            <color theme="1"/>
            <rFont val="Arial"/>
          </rPr>
          <t/>
        </r>
      </text>
    </comment>
    <comment ref="C99" authorId="0" shapeId="0" xr:uid="{E2E64DB9-D29F-4B27-90A2-E691ADC43AA3}">
      <text>
        <r>
          <rPr>
            <sz val="11"/>
            <color theme="1"/>
            <rFont val="Arial"/>
          </rPr>
          <t/>
        </r>
      </text>
    </comment>
    <comment ref="C100" authorId="0" shapeId="0" xr:uid="{3756A430-9C53-4E3A-B1F1-25F8E05AEC96}">
      <text>
        <r>
          <rPr>
            <sz val="11"/>
            <color theme="1"/>
            <rFont val="Arial"/>
          </rPr>
          <t/>
        </r>
      </text>
    </comment>
    <comment ref="C101" authorId="0" shapeId="0" xr:uid="{2BD63F85-36A2-4780-9FAD-2E4A764FBF98}">
      <text>
        <r>
          <rPr>
            <sz val="11"/>
            <color theme="1"/>
            <rFont val="Arial"/>
          </rPr>
          <t/>
        </r>
      </text>
    </comment>
    <comment ref="B102" authorId="0" shapeId="0" xr:uid="{0E7E8839-04F4-48FA-87CE-7787DA691D4C}">
      <text>
        <r>
          <rPr>
            <sz val="11"/>
            <color theme="1"/>
            <rFont val="Arial"/>
          </rPr>
          <t/>
        </r>
      </text>
    </comment>
    <comment ref="C102" authorId="0" shapeId="0" xr:uid="{C8C48FB0-CCB4-4A93-8742-BB756BC1C6CC}">
      <text>
        <r>
          <rPr>
            <sz val="11"/>
            <color theme="1"/>
            <rFont val="Arial"/>
          </rPr>
          <t/>
        </r>
      </text>
    </comment>
    <comment ref="C103" authorId="0" shapeId="0" xr:uid="{DB4624C5-140B-4E83-95C4-5768C4ABB573}">
      <text>
        <r>
          <rPr>
            <sz val="11"/>
            <color theme="1"/>
            <rFont val="Arial"/>
          </rPr>
          <t/>
        </r>
      </text>
    </comment>
    <comment ref="C104" authorId="0" shapeId="0" xr:uid="{2F34F414-9217-490C-9C23-49596A33681F}">
      <text>
        <r>
          <rPr>
            <sz val="11"/>
            <color theme="1"/>
            <rFont val="Arial"/>
          </rPr>
          <t/>
        </r>
      </text>
    </comment>
    <comment ref="B105" authorId="0" shapeId="0" xr:uid="{EBB2A81B-263A-4231-B981-F9EE946FEA57}">
      <text>
        <r>
          <rPr>
            <sz val="11"/>
            <color theme="1"/>
            <rFont val="Arial"/>
          </rPr>
          <t/>
        </r>
      </text>
    </comment>
    <comment ref="C105" authorId="0" shapeId="0" xr:uid="{FF972FDA-D3E7-4638-8E65-01978E5C6C19}">
      <text>
        <r>
          <rPr>
            <sz val="11"/>
            <color theme="1"/>
            <rFont val="Arial"/>
          </rPr>
          <t/>
        </r>
      </text>
    </comment>
    <comment ref="C106" authorId="0" shapeId="0" xr:uid="{0CAEA625-9BEF-4313-AE6C-77ACE5825960}">
      <text>
        <r>
          <rPr>
            <sz val="11"/>
            <color theme="1"/>
            <rFont val="Arial"/>
          </rPr>
          <t/>
        </r>
      </text>
    </comment>
    <comment ref="C107" authorId="0" shapeId="0" xr:uid="{2D3575A4-0BEC-4611-99EE-444641EB62FB}">
      <text>
        <r>
          <rPr>
            <sz val="11"/>
            <color theme="1"/>
            <rFont val="Arial"/>
          </rPr>
          <t/>
        </r>
      </text>
    </comment>
    <comment ref="B108" authorId="0" shapeId="0" xr:uid="{207D78EE-CFE6-4659-A887-E8E8E1C0CABE}">
      <text>
        <r>
          <rPr>
            <sz val="11"/>
            <color theme="1"/>
            <rFont val="Arial"/>
          </rPr>
          <t/>
        </r>
      </text>
    </comment>
    <comment ref="C108" authorId="0" shapeId="0" xr:uid="{11E4EE5F-3BA3-426B-B674-6819EBAFF3D0}">
      <text>
        <r>
          <rPr>
            <sz val="11"/>
            <color theme="1"/>
            <rFont val="Arial"/>
          </rPr>
          <t/>
        </r>
      </text>
    </comment>
    <comment ref="C109" authorId="0" shapeId="0" xr:uid="{2712D739-C189-44CC-88EA-0E43F0553098}">
      <text>
        <r>
          <rPr>
            <sz val="11"/>
            <color theme="1"/>
            <rFont val="Arial"/>
          </rPr>
          <t/>
        </r>
      </text>
    </comment>
    <comment ref="C110" authorId="0" shapeId="0" xr:uid="{E9FC1852-CAF9-4508-A71E-F0CF7758D0F0}">
      <text>
        <r>
          <rPr>
            <sz val="11"/>
            <color theme="1"/>
            <rFont val="Arial"/>
          </rPr>
          <t/>
        </r>
      </text>
    </comment>
    <comment ref="B111" authorId="0" shapeId="0" xr:uid="{FD0198B0-FE0C-4C46-9363-4292BBEFADAA}">
      <text>
        <r>
          <rPr>
            <sz val="11"/>
            <color theme="1"/>
            <rFont val="Arial"/>
          </rPr>
          <t/>
        </r>
      </text>
    </comment>
    <comment ref="C111" authorId="0" shapeId="0" xr:uid="{2A23AFB6-C5DE-4312-923F-8901011BBC11}">
      <text>
        <r>
          <rPr>
            <sz val="11"/>
            <color theme="1"/>
            <rFont val="Arial"/>
          </rPr>
          <t/>
        </r>
      </text>
    </comment>
    <comment ref="C112" authorId="0" shapeId="0" xr:uid="{6EEC4C5D-DC8E-4DE4-808A-DBE8DFA57F37}">
      <text>
        <r>
          <rPr>
            <sz val="11"/>
            <color theme="1"/>
            <rFont val="Arial"/>
          </rPr>
          <t/>
        </r>
      </text>
    </comment>
    <comment ref="C113" authorId="0" shapeId="0" xr:uid="{A6182C66-A598-49F2-A009-0BD031E0AA25}">
      <text>
        <r>
          <rPr>
            <sz val="11"/>
            <color theme="1"/>
            <rFont val="Arial"/>
          </rPr>
          <t/>
        </r>
      </text>
    </comment>
    <comment ref="B114" authorId="0" shapeId="0" xr:uid="{A712DB59-1D9E-4D0C-9007-B9F809E76284}">
      <text>
        <r>
          <rPr>
            <sz val="11"/>
            <color theme="1"/>
            <rFont val="Arial"/>
          </rPr>
          <t/>
        </r>
      </text>
    </comment>
    <comment ref="C114" authorId="0" shapeId="0" xr:uid="{ADF20178-5389-42CE-B1A9-7B797F1EC665}">
      <text>
        <r>
          <rPr>
            <sz val="11"/>
            <color theme="1"/>
            <rFont val="Arial"/>
          </rPr>
          <t/>
        </r>
      </text>
    </comment>
    <comment ref="C115" authorId="0" shapeId="0" xr:uid="{3A0827F3-D7F9-4E56-A91D-A2940CC262F8}">
      <text>
        <r>
          <rPr>
            <sz val="11"/>
            <color theme="1"/>
            <rFont val="Arial"/>
          </rPr>
          <t/>
        </r>
      </text>
    </comment>
    <comment ref="C116" authorId="0" shapeId="0" xr:uid="{5F3E555F-866F-4EC6-BAC9-065E09166118}">
      <text>
        <r>
          <rPr>
            <sz val="11"/>
            <color theme="1"/>
            <rFont val="Arial"/>
          </rPr>
          <t/>
        </r>
      </text>
    </comment>
    <comment ref="B117" authorId="0" shapeId="0" xr:uid="{77F5E34D-AC32-48A7-9CAD-AFF56B2D0D65}">
      <text>
        <r>
          <rPr>
            <sz val="11"/>
            <color theme="1"/>
            <rFont val="Arial"/>
          </rPr>
          <t/>
        </r>
      </text>
    </comment>
    <comment ref="C117" authorId="0" shapeId="0" xr:uid="{E4B77EFE-B375-4ADA-B413-00CFA7B37604}">
      <text>
        <r>
          <rPr>
            <sz val="11"/>
            <color theme="1"/>
            <rFont val="Arial"/>
          </rPr>
          <t/>
        </r>
      </text>
    </comment>
    <comment ref="C118" authorId="0" shapeId="0" xr:uid="{2368853F-7F07-4B4F-A5D8-B36B7BE334C7}">
      <text>
        <r>
          <rPr>
            <sz val="11"/>
            <color theme="1"/>
            <rFont val="Arial"/>
          </rPr>
          <t/>
        </r>
      </text>
    </comment>
    <comment ref="C119" authorId="0" shapeId="0" xr:uid="{9B89EF38-3F05-47AA-8F14-E3B1AC964C45}">
      <text>
        <r>
          <rPr>
            <sz val="11"/>
            <color theme="1"/>
            <rFont val="Arial"/>
          </rPr>
          <t/>
        </r>
      </text>
    </comment>
    <comment ref="B120" authorId="0" shapeId="0" xr:uid="{DE017E11-F203-48F5-9DB4-6AAC4062DE9F}">
      <text>
        <r>
          <rPr>
            <sz val="11"/>
            <color theme="1"/>
            <rFont val="Arial"/>
          </rPr>
          <t/>
        </r>
      </text>
    </comment>
    <comment ref="C120" authorId="0" shapeId="0" xr:uid="{3A9005A7-2808-4216-BB17-0730FA0A0343}">
      <text>
        <r>
          <rPr>
            <sz val="11"/>
            <color theme="1"/>
            <rFont val="Arial"/>
          </rPr>
          <t/>
        </r>
      </text>
    </comment>
    <comment ref="C121" authorId="0" shapeId="0" xr:uid="{C5B27A5F-CC68-4FAE-892B-4C3498188D69}">
      <text>
        <r>
          <rPr>
            <sz val="11"/>
            <color theme="1"/>
            <rFont val="Arial"/>
          </rPr>
          <t/>
        </r>
      </text>
    </comment>
    <comment ref="C122" authorId="0" shapeId="0" xr:uid="{658A920C-7864-4BB0-9E0A-F0B5655977B0}">
      <text>
        <r>
          <rPr>
            <sz val="11"/>
            <color theme="1"/>
            <rFont val="Arial"/>
          </rPr>
          <t/>
        </r>
      </text>
    </comment>
    <comment ref="B123" authorId="0" shapeId="0" xr:uid="{2F8CE161-F347-409F-BD61-E7DB161824EE}">
      <text>
        <r>
          <rPr>
            <sz val="11"/>
            <color theme="1"/>
            <rFont val="Arial"/>
          </rPr>
          <t/>
        </r>
      </text>
    </comment>
    <comment ref="C123" authorId="0" shapeId="0" xr:uid="{26493AF0-B1BE-4AA1-80A7-03868C9F9BD0}">
      <text>
        <r>
          <rPr>
            <sz val="11"/>
            <color theme="1"/>
            <rFont val="Arial"/>
          </rPr>
          <t/>
        </r>
      </text>
    </comment>
    <comment ref="C124" authorId="0" shapeId="0" xr:uid="{7D5C4318-6EFD-4E69-9AC7-577A33B715CC}">
      <text>
        <r>
          <rPr>
            <sz val="11"/>
            <color theme="1"/>
            <rFont val="Arial"/>
          </rPr>
          <t/>
        </r>
      </text>
    </comment>
    <comment ref="C125" authorId="0" shapeId="0" xr:uid="{FB437A46-476E-4639-956A-EF106F5BBD7D}">
      <text>
        <r>
          <rPr>
            <sz val="11"/>
            <color theme="1"/>
            <rFont val="Arial"/>
          </rPr>
          <t/>
        </r>
      </text>
    </comment>
    <comment ref="B126" authorId="0" shapeId="0" xr:uid="{5291CE83-716C-48FE-A075-859547DC4435}">
      <text>
        <r>
          <rPr>
            <sz val="11"/>
            <color theme="1"/>
            <rFont val="Arial"/>
          </rPr>
          <t/>
        </r>
      </text>
    </comment>
    <comment ref="C126" authorId="0" shapeId="0" xr:uid="{7DD96FD8-835C-4871-9AE7-B5E6B3A3BC96}">
      <text>
        <r>
          <rPr>
            <sz val="11"/>
            <color theme="1"/>
            <rFont val="Arial"/>
          </rPr>
          <t/>
        </r>
      </text>
    </comment>
    <comment ref="C127" authorId="0" shapeId="0" xr:uid="{572D4F6D-ED38-43D5-9B2D-BADF184F154E}">
      <text>
        <r>
          <rPr>
            <sz val="11"/>
            <color theme="1"/>
            <rFont val="Arial"/>
          </rPr>
          <t/>
        </r>
      </text>
    </comment>
    <comment ref="C128" authorId="0" shapeId="0" xr:uid="{756F01F2-B3BE-4A8E-809B-0DE9B89533B2}">
      <text>
        <r>
          <rPr>
            <sz val="11"/>
            <color theme="1"/>
            <rFont val="Arial"/>
          </rPr>
          <t/>
        </r>
      </text>
    </comment>
    <comment ref="B129" authorId="0" shapeId="0" xr:uid="{54F44F88-97B6-4CA8-AAA1-75683DDD75D4}">
      <text>
        <r>
          <rPr>
            <sz val="11"/>
            <color theme="1"/>
            <rFont val="Arial"/>
          </rPr>
          <t/>
        </r>
      </text>
    </comment>
    <comment ref="C129" authorId="0" shapeId="0" xr:uid="{E8E96689-A572-4127-963E-11D71A8ACA0D}">
      <text>
        <r>
          <rPr>
            <sz val="11"/>
            <color theme="1"/>
            <rFont val="Arial"/>
          </rPr>
          <t/>
        </r>
      </text>
    </comment>
    <comment ref="C130" authorId="0" shapeId="0" xr:uid="{C384ADED-5CB1-4CFA-8BC4-55D8CF5CE171}">
      <text>
        <r>
          <rPr>
            <sz val="11"/>
            <color theme="1"/>
            <rFont val="Arial"/>
          </rPr>
          <t/>
        </r>
      </text>
    </comment>
    <comment ref="C131" authorId="0" shapeId="0" xr:uid="{42E1B53C-7AC6-403D-9BA5-8EA8745A7057}">
      <text>
        <r>
          <rPr>
            <sz val="11"/>
            <color theme="1"/>
            <rFont val="Arial"/>
          </rPr>
          <t/>
        </r>
      </text>
    </comment>
    <comment ref="B132" authorId="0" shapeId="0" xr:uid="{C5B122F1-E939-4C53-A24A-E25BCB0B0405}">
      <text>
        <r>
          <rPr>
            <sz val="11"/>
            <color theme="1"/>
            <rFont val="Arial"/>
          </rPr>
          <t/>
        </r>
      </text>
    </comment>
    <comment ref="C132" authorId="0" shapeId="0" xr:uid="{F305CFB9-F835-464A-A7E6-883570AFA270}">
      <text>
        <r>
          <rPr>
            <sz val="11"/>
            <color theme="1"/>
            <rFont val="Arial"/>
          </rPr>
          <t/>
        </r>
      </text>
    </comment>
    <comment ref="C133" authorId="0" shapeId="0" xr:uid="{1BAFEE78-961C-4DD1-B8D3-39203A4355AE}">
      <text>
        <r>
          <rPr>
            <sz val="11"/>
            <color theme="1"/>
            <rFont val="Arial"/>
          </rPr>
          <t/>
        </r>
      </text>
    </comment>
    <comment ref="C134" authorId="0" shapeId="0" xr:uid="{BF78925E-24C6-4BFB-9BF6-0D50CEAEE465}">
      <text>
        <r>
          <rPr>
            <sz val="11"/>
            <color theme="1"/>
            <rFont val="Arial"/>
          </rPr>
          <t/>
        </r>
      </text>
    </comment>
    <comment ref="B135" authorId="0" shapeId="0" xr:uid="{728266A7-4121-4199-A34B-201C195451AF}">
      <text>
        <r>
          <rPr>
            <sz val="11"/>
            <color theme="1"/>
            <rFont val="Arial"/>
          </rPr>
          <t/>
        </r>
      </text>
    </comment>
    <comment ref="C135" authorId="0" shapeId="0" xr:uid="{EB29C95C-BD19-4A98-91E5-EC5E1B5A34B7}">
      <text>
        <r>
          <rPr>
            <sz val="11"/>
            <color theme="1"/>
            <rFont val="Arial"/>
          </rPr>
          <t/>
        </r>
      </text>
    </comment>
    <comment ref="C136" authorId="0" shapeId="0" xr:uid="{4BE0D5B7-3A80-4491-A5ED-DA5DDF82FF23}">
      <text>
        <r>
          <rPr>
            <sz val="11"/>
            <color theme="1"/>
            <rFont val="Arial"/>
          </rPr>
          <t/>
        </r>
      </text>
    </comment>
    <comment ref="C137" authorId="0" shapeId="0" xr:uid="{3F80D905-D0E9-445B-9642-6BC01A45F6C2}">
      <text>
        <r>
          <rPr>
            <sz val="11"/>
            <color theme="1"/>
            <rFont val="Arial"/>
          </rP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A2" authorId="0" shapeId="0" xr:uid="{8863E409-7204-4707-997A-AB94464D7DEB}">
      <text>
        <r>
          <rPr>
            <sz val="11"/>
            <color theme="1"/>
            <rFont val="Arial"/>
          </rPr>
          <t/>
        </r>
      </text>
    </comment>
    <comment ref="B2" authorId="0" shapeId="0" xr:uid="{00000000-0006-0000-0B00-000001000000}">
      <text>
        <r>
          <rPr>
            <sz val="11"/>
            <color theme="1"/>
            <rFont val="Arial"/>
          </rPr>
          <t>ORIGIN: Old-Worlders
One of the first Races to arrive from the "Old World" into the Planes, they stand as the most numerous amongst all races. They stand at the basis of most wars as well as most creations.</t>
        </r>
      </text>
    </comment>
    <comment ref="C2" authorId="0" shapeId="0" xr:uid="{00000000-0006-0000-0B00-000002000000}">
      <text>
        <r>
          <rPr>
            <sz val="11"/>
            <color theme="1"/>
            <rFont val="Arial"/>
          </rPr>
          <t>The Dunians settled eastward in the Sundunian Region on the Main Planic and formed the Domos Republic. Their skin has grown darker over generations due to the need to adapt to the radical climate. Their incredible Adaptiveness has transcended landscape, they are quick learners.</t>
        </r>
      </text>
    </comment>
    <comment ref="A3" authorId="0" shapeId="0" xr:uid="{CF1F6AAE-15A4-43C0-B3FF-9F4787422C2F}">
      <text>
        <r>
          <rPr>
            <sz val="11"/>
            <color theme="1"/>
            <rFont val="Arial"/>
          </rPr>
          <t/>
        </r>
      </text>
    </comment>
    <comment ref="B3" authorId="0" shapeId="0" xr:uid="{DB904175-9EAD-476B-8D4A-8AAA30E68BD8}">
      <text>
        <r>
          <rPr>
            <sz val="11"/>
            <color theme="1"/>
            <rFont val="Arial"/>
          </rPr>
          <t>ORIGIN: Old-Worlders
One of the first Races to arrive from the "Old World" into the Planes, they stand as the most numerous amongst all races. They stand at the basis of most wars as well as most creations.</t>
        </r>
      </text>
    </comment>
    <comment ref="C3" authorId="0" shapeId="0" xr:uid="{5DFC3940-A9BF-451B-AA5F-C2F5EC7A8C5C}">
      <text>
        <r>
          <rPr>
            <sz val="11"/>
            <color theme="1"/>
            <rFont val="Arial"/>
          </rPr>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r>
      </text>
    </comment>
    <comment ref="AQ3" authorId="0" shapeId="0" xr:uid="{10779D2E-AA40-40C9-9E76-5C6A690ED122}">
      <text>
        <r>
          <rPr>
            <sz val="11"/>
            <color theme="1"/>
            <rFont val="Arial"/>
          </rPr>
          <t/>
        </r>
      </text>
    </comment>
    <comment ref="A4" authorId="0" shapeId="0" xr:uid="{261B22EC-CA3D-4EE6-97FC-0E2E550301ED}">
      <text>
        <r>
          <rPr>
            <sz val="11"/>
            <color theme="1"/>
            <rFont val="Arial"/>
          </rPr>
          <t/>
        </r>
      </text>
    </comment>
    <comment ref="B4" authorId="0" shapeId="0" xr:uid="{786B9B1F-B016-4EA5-A7C9-1AF4CA107792}">
      <text>
        <r>
          <rPr>
            <sz val="11"/>
            <color theme="1"/>
            <rFont val="Arial"/>
          </rPr>
          <t>ORIGIN: Old-Worlders
One of the first Races to arrive from the "Old World" into the Planes, they stand as the most numerous amongst all races. They stand at the basis of most wars as well as most creations.</t>
        </r>
      </text>
    </comment>
    <comment ref="C4" authorId="0" shapeId="0" xr:uid="{06F09C95-85E7-4E1C-8B9C-56D2E2B9CB84}">
      <text>
        <r>
          <rPr>
            <sz val="11"/>
            <color theme="1"/>
            <rFont val="Arial"/>
          </rPr>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r>
      </text>
    </comment>
    <comment ref="AQ4" authorId="0" shapeId="0" xr:uid="{6FFF1AB8-A26A-47B6-B88A-4BD595E75A37}">
      <text>
        <r>
          <rPr>
            <sz val="11"/>
            <color theme="1"/>
            <rFont val="Arial"/>
          </rPr>
          <t/>
        </r>
      </text>
    </comment>
    <comment ref="A5" authorId="0" shapeId="0" xr:uid="{5987F311-14A8-4AFB-BFE3-10F01FC101B8}">
      <text>
        <r>
          <rPr>
            <sz val="11"/>
            <color theme="1"/>
            <rFont val="Arial"/>
          </rPr>
          <t/>
        </r>
      </text>
    </comment>
    <comment ref="B5" authorId="0" shapeId="0" xr:uid="{00000000-0006-0000-0B00-000003000000}">
      <text>
        <r>
          <rPr>
            <sz val="11"/>
            <color theme="1"/>
            <rFont val="Arial"/>
          </rPr>
          <t>ORIGIN: Planian
Planic born beings, they were mere tribal creatures when the Portal of the old world first opened, however, in more recent times they've adapted themselves to using weapons, armor and learnt the common tongue.</t>
        </r>
      </text>
    </comment>
    <comment ref="C5" authorId="0" shapeId="0" xr:uid="{EB401E7E-A714-4584-84F4-D7EE73A0F49F}">
      <text>
        <r>
          <rPr>
            <sz val="11"/>
            <color theme="1"/>
            <rFont val="Arial"/>
          </rPr>
          <t>The Lurkers are a solidary Reptilion strain. It is believed they were thrown into the depts of the Planes after the Troglodytes banished them. They don't often resurface, but when they do, it's a bad omen.</t>
        </r>
      </text>
    </comment>
    <comment ref="AQ5" authorId="0" shapeId="0" xr:uid="{C77AD1CE-EA34-4D4D-9E5C-1A407B4B4494}">
      <text>
        <r>
          <rPr>
            <sz val="11"/>
            <color theme="1"/>
            <rFont val="Arial"/>
          </rPr>
          <t/>
        </r>
      </text>
    </comment>
    <comment ref="A6" authorId="0" shapeId="0" xr:uid="{D330A6C5-5984-441E-8679-6FED21E91AA7}">
      <text>
        <r>
          <rPr>
            <sz val="11"/>
            <color theme="1"/>
            <rFont val="Arial"/>
          </rPr>
          <t/>
        </r>
      </text>
    </comment>
    <comment ref="B6" authorId="0" shapeId="0" xr:uid="{EE516FC8-5E95-4D53-8DD6-553C001DE278}">
      <text>
        <r>
          <rPr>
            <sz val="11"/>
            <color theme="1"/>
            <rFont val="Arial"/>
          </rPr>
          <t>ORIGIN: Planian
Planic born beings, they were mere tribal creatures when the Portal of the old world first opened, however, in more recent times they've adapted themselves to using weapons, armor and learnt the common tongue.</t>
        </r>
      </text>
    </comment>
    <comment ref="C6" authorId="0" shapeId="0" xr:uid="{25158987-ECE4-4004-A32A-F84864D7D55D}">
      <text>
        <r>
          <rPr>
            <sz val="11"/>
            <color theme="1"/>
            <rFont val="Arial"/>
          </rPr>
          <t>The Kobolds, originaly from the Volcanic regions of the main Planic, joined the other races and were fully accepted in their communities due to their quick mastery of magic and language. Their resistance to fire forged them renoun among the Dwarven Population.</t>
        </r>
      </text>
    </comment>
    <comment ref="AQ6" authorId="0" shapeId="0" xr:uid="{0CFC17C2-EFA5-498F-BED9-94A0DECE8394}">
      <text>
        <r>
          <rPr>
            <sz val="11"/>
            <color theme="1"/>
            <rFont val="Arial"/>
          </rPr>
          <t/>
        </r>
      </text>
    </comment>
    <comment ref="A7" authorId="0" shapeId="0" xr:uid="{3A04574D-94F0-44B2-A7A7-B945EA560A7C}">
      <text>
        <r>
          <rPr>
            <sz val="11"/>
            <color theme="1"/>
            <rFont val="Arial"/>
          </rPr>
          <t/>
        </r>
      </text>
    </comment>
    <comment ref="B7" authorId="0" shapeId="0" xr:uid="{7C06FF16-5B5C-45F9-9287-0719C76CA795}">
      <text>
        <r>
          <rPr>
            <sz val="11"/>
            <color theme="1"/>
            <rFont val="Arial"/>
          </rPr>
          <t>ORIGIN: Planian
Planic born beings, they were mere tribal creatures when the Portal of the old world first opened, however, in more recent times they've adapted themselves to using weapons, armor and learnt the common tongue.</t>
        </r>
      </text>
    </comment>
    <comment ref="C7" authorId="0" shapeId="0" xr:uid="{C5B7BE12-16FF-47A1-A46C-625996C7532D}">
      <text>
        <r>
          <rPr>
            <sz val="11"/>
            <color theme="1"/>
            <rFont val="Arial"/>
          </rPr>
          <t>Reptilion cavedwellers found in the Midlands. Unexpectedly fierce, the Troglodytes live in tribes and outcast themselves from the general populus of the Planes.</t>
        </r>
      </text>
    </comment>
    <comment ref="AQ7" authorId="0" shapeId="0" xr:uid="{EC91E93C-3A51-4F6C-9135-EC206608C9AC}">
      <text>
        <r>
          <rPr>
            <sz val="11"/>
            <color theme="1"/>
            <rFont val="Arial"/>
          </rPr>
          <t/>
        </r>
      </text>
    </comment>
    <comment ref="A8" authorId="0" shapeId="0" xr:uid="{178B2684-70D2-4D6E-B6BB-7887E371C09F}">
      <text>
        <r>
          <rPr>
            <sz val="11"/>
            <color theme="1"/>
            <rFont val="Arial"/>
          </rPr>
          <t/>
        </r>
      </text>
    </comment>
    <comment ref="B8" authorId="0" shapeId="0" xr:uid="{00000000-0006-0000-0B00-000005000000}">
      <text>
        <r>
          <rPr>
            <sz val="11"/>
            <color theme="1"/>
            <rFont val="Arial"/>
          </rPr>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r>
      </text>
    </comment>
    <comment ref="C8" authorId="0" shapeId="0" xr:uid="{C632C242-DF52-4EB1-8BB6-79378C04380C}">
      <text>
        <r>
          <rPr>
            <sz val="11"/>
            <color theme="1"/>
            <rFont val="Arial"/>
          </rPr>
          <t xml:space="preserve">The result of the interspecies merging between the Felines and Humans. They are masters at hunting their prey.
</t>
        </r>
      </text>
    </comment>
    <comment ref="AQ8" authorId="0" shapeId="0" xr:uid="{7619BA20-B371-4845-AA0C-ED7DD2E73292}">
      <text>
        <r>
          <rPr>
            <sz val="11"/>
            <color theme="1"/>
            <rFont val="Arial"/>
          </rPr>
          <t/>
        </r>
      </text>
    </comment>
    <comment ref="A9" authorId="0" shapeId="0" xr:uid="{064B284D-3EAD-452D-A897-0BE40085AD98}">
      <text>
        <r>
          <rPr>
            <sz val="11"/>
            <color theme="1"/>
            <rFont val="Arial"/>
          </rPr>
          <t/>
        </r>
      </text>
    </comment>
    <comment ref="B9" authorId="0" shapeId="0" xr:uid="{34E902B4-B3EE-4B1A-BB05-2A2FEB9FD793}">
      <text>
        <r>
          <rPr>
            <sz val="11"/>
            <color theme="1"/>
            <rFont val="Arial"/>
          </rPr>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r>
      </text>
    </comment>
    <comment ref="C9" authorId="0" shapeId="0" xr:uid="{37D4B0DB-F0A9-4DD9-AE72-1F53F40A7BBF}">
      <text>
        <r>
          <rPr>
            <sz val="11"/>
            <color theme="1"/>
            <rFont val="Arial"/>
          </rPr>
          <t>The result of the interspecies merging between the Foxes and Humans. They master the art of mana sensing and are able to easily find their tracks in forests.</t>
        </r>
      </text>
    </comment>
    <comment ref="AQ9" authorId="0" shapeId="0" xr:uid="{2A5A2948-E00A-4FA2-8E95-6029D8162548}">
      <text>
        <r>
          <rPr>
            <sz val="11"/>
            <color theme="1"/>
            <rFont val="Arial"/>
          </rPr>
          <t/>
        </r>
      </text>
    </comment>
    <comment ref="A10" authorId="0" shapeId="0" xr:uid="{707CDBD8-4E59-4C36-8076-C82E2A8D3F82}">
      <text>
        <r>
          <rPr>
            <sz val="11"/>
            <color theme="1"/>
            <rFont val="Arial"/>
          </rPr>
          <t/>
        </r>
      </text>
    </comment>
    <comment ref="B10" authorId="0" shapeId="0" xr:uid="{C8F7CD80-DB0A-46F4-B161-3AA0E51D2BD9}">
      <text>
        <r>
          <rPr>
            <sz val="11"/>
            <color theme="1"/>
            <rFont val="Arial"/>
          </rPr>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r>
      </text>
    </comment>
    <comment ref="C10" authorId="0" shapeId="0" xr:uid="{912AFDC2-9329-4DDC-827B-973A600C607E}">
      <text>
        <r>
          <rPr>
            <sz val="11"/>
            <color theme="1"/>
            <rFont val="Arial"/>
          </rPr>
          <t>The result of the interspecies merging between the Wolves and Humans. They are deadly warriors engulfed in layers of thick fur and even deadlier teeth.</t>
        </r>
      </text>
    </comment>
    <comment ref="AQ10" authorId="0" shapeId="0" xr:uid="{375922B0-FA00-483B-82A8-9C39644EC8D9}">
      <text>
        <r>
          <rPr>
            <sz val="11"/>
            <color theme="1"/>
            <rFont val="Arial"/>
          </rPr>
          <t/>
        </r>
      </text>
    </comment>
    <comment ref="A11" authorId="0" shapeId="0" xr:uid="{A3B85193-8F74-41E8-B968-8735E039A011}">
      <text>
        <r>
          <rPr>
            <sz val="11"/>
            <color theme="1"/>
            <rFont val="Arial"/>
          </rPr>
          <t/>
        </r>
      </text>
    </comment>
    <comment ref="B11" authorId="0" shapeId="0" xr:uid="{00000000-0006-0000-0B00-000007000000}">
      <text>
        <r>
          <rPr>
            <sz val="11"/>
            <color theme="1"/>
            <rFont val="Arial"/>
          </rPr>
          <t xml:space="preserve">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0" shapeId="0" xr:uid="{9A9661B5-D5E3-439D-BFEA-98B6172B6B4A}">
      <text>
        <r>
          <rPr>
            <sz val="11"/>
            <color theme="1"/>
            <rFont val="Arial"/>
          </rPr>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r>
      </text>
    </comment>
    <comment ref="AQ11" authorId="0" shapeId="0" xr:uid="{BD61B45F-7815-4E51-8103-A0C1D5D0B1A3}">
      <text>
        <r>
          <rPr>
            <sz val="11"/>
            <color theme="1"/>
            <rFont val="Arial"/>
          </rPr>
          <t/>
        </r>
      </text>
    </comment>
    <comment ref="A12" authorId="0" shapeId="0" xr:uid="{8BB27A93-F7D7-410A-8CAE-5DA094963E26}">
      <text>
        <r>
          <rPr>
            <sz val="11"/>
            <color theme="1"/>
            <rFont val="Arial"/>
          </rPr>
          <t/>
        </r>
      </text>
    </comment>
    <comment ref="C12" authorId="0" shapeId="0" xr:uid="{B75DEEC2-49CA-4F3B-993D-6332F7AE7004}">
      <text>
        <r>
          <rPr>
            <sz val="11"/>
            <color theme="1"/>
            <rFont val="Arial"/>
          </rPr>
          <t xml:space="preserve">The Strix is an Owl-type Avian which hatches only from an Owls Egg which is incubated by a Harpy.
Their eyes allow them to see what most can not, additionaly they have a higher affinity to magic. </t>
        </r>
      </text>
    </comment>
    <comment ref="AQ12" authorId="0" shapeId="0" xr:uid="{955153B6-4EE1-4DA8-9232-AC53B95D161B}">
      <text>
        <r>
          <rPr>
            <sz val="11"/>
            <color theme="1"/>
            <rFont val="Arial"/>
          </rPr>
          <t/>
        </r>
      </text>
    </comment>
    <comment ref="A13" authorId="0" shapeId="0" xr:uid="{89301FAC-7504-4038-A16B-342936CE49A5}">
      <text>
        <r>
          <rPr>
            <sz val="11"/>
            <color theme="1"/>
            <rFont val="Arial"/>
          </rPr>
          <t/>
        </r>
      </text>
    </comment>
    <comment ref="B13" authorId="0" shapeId="0" xr:uid="{31DA95B6-73F6-4567-BE64-69FE66168617}">
      <text>
        <r>
          <rPr>
            <sz val="11"/>
            <color theme="1"/>
            <rFont val="Arial"/>
          </rPr>
          <t xml:space="preserve">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0" shapeId="0" xr:uid="{4EA962F1-AEDD-4BAE-AB61-8DC8715E8B94}">
      <text>
        <r>
          <rPr>
            <sz val="11"/>
            <color theme="1"/>
            <rFont val="Arial"/>
          </rPr>
          <t xml:space="preserve">The Ravian is a Raven-type Avian which hatches only from a Ravens Egg which is incubated by a Harpy. They are fearless hunters with incredible reflexes. </t>
        </r>
      </text>
    </comment>
    <comment ref="AQ13" authorId="0" shapeId="0" xr:uid="{4C0BC04C-2335-421B-A2FE-2ED25725AA4C}">
      <text>
        <r>
          <rPr>
            <sz val="11"/>
            <color theme="1"/>
            <rFont val="Arial"/>
          </rPr>
          <t/>
        </r>
      </text>
    </comment>
    <comment ref="A14" authorId="0" shapeId="0" xr:uid="{FB58451C-5A9D-4AA0-B688-F8547B1485F7}">
      <text>
        <r>
          <rPr>
            <sz val="11"/>
            <color theme="1"/>
            <rFont val="Arial"/>
          </rPr>
          <t/>
        </r>
      </text>
    </comment>
    <comment ref="B14" authorId="0" shapeId="0" xr:uid="{00000000-0006-0000-0B00-000009000000}">
      <text>
        <r>
          <rPr>
            <sz val="11"/>
            <color theme="1"/>
            <rFont val="Arial"/>
          </rPr>
          <t>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t>
        </r>
      </text>
    </comment>
    <comment ref="C14" authorId="0" shapeId="0" xr:uid="{927750AC-5EB2-49EE-A97B-4B520D51FE2C}">
      <text>
        <r>
          <rPr>
            <sz val="11"/>
            <color theme="1"/>
            <rFont val="Arial"/>
          </rPr>
          <t>Horns of fury, thichk fur and raging eyes. This absolute unit not short of a monster will tear through the toughest enemies without much care.</t>
        </r>
      </text>
    </comment>
    <comment ref="AQ14" authorId="0" shapeId="0" xr:uid="{2DF97BF5-9B31-4376-B32F-3FDCD9BE375A}">
      <text>
        <r>
          <rPr>
            <sz val="11"/>
            <color theme="1"/>
            <rFont val="Arial"/>
          </rPr>
          <t/>
        </r>
      </text>
    </comment>
    <comment ref="A15" authorId="0" shapeId="0" xr:uid="{868F6B84-9908-43EC-9DD8-85EAC2304B8B}">
      <text>
        <r>
          <rPr>
            <sz val="11"/>
            <color theme="1"/>
            <rFont val="Arial"/>
          </rPr>
          <t/>
        </r>
      </text>
    </comment>
    <comment ref="B15" authorId="0" shapeId="0" xr:uid="{9AD54823-ACAE-4C7B-8301-5A03F42375DD}">
      <text>
        <r>
          <rPr>
            <sz val="11"/>
            <color theme="1"/>
            <rFont val="Arial"/>
          </rPr>
          <t>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t>
        </r>
      </text>
    </comment>
    <comment ref="C15" authorId="0" shapeId="0" xr:uid="{F221EB71-82B0-4ED5-851D-12B4F0F0F924}">
      <text>
        <r>
          <rPr>
            <sz val="11"/>
            <color theme="1"/>
            <rFont val="Arial"/>
          </rPr>
          <t>The true Half-orcs that originally came from the Old-World were bread with Humans, trolls and even Dwarves. If there is something that they all have in common it is their Solid build.</t>
        </r>
      </text>
    </comment>
    <comment ref="AQ15" authorId="0" shapeId="0" xr:uid="{F3659D10-BAAA-4B7C-B77C-739C0B560044}">
      <text>
        <r>
          <rPr>
            <sz val="11"/>
            <color theme="1"/>
            <rFont val="Arial"/>
          </rPr>
          <t/>
        </r>
      </text>
    </comment>
    <comment ref="A16" authorId="0" shapeId="0" xr:uid="{ED0DB12B-B586-4F76-86D3-B7938190E81B}">
      <text>
        <r>
          <rPr>
            <sz val="11"/>
            <color theme="1"/>
            <rFont val="Arial"/>
          </rPr>
          <t/>
        </r>
      </text>
    </comment>
    <comment ref="B16" authorId="0" shapeId="0" xr:uid="{6B54E0C5-1EC0-4B7A-8A5F-48C93E520A75}">
      <text>
        <r>
          <rPr>
            <sz val="11"/>
            <color theme="1"/>
            <rFont val="Arial"/>
          </rPr>
          <t>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t>
        </r>
      </text>
    </comment>
    <comment ref="C16" authorId="0" shapeId="0" xr:uid="{DB9FD4FF-4E10-4455-BBDF-3BCB8DD26AB7}">
      <text>
        <r>
          <rPr>
            <sz val="11"/>
            <color theme="1"/>
            <rFont val="Arial"/>
          </rPr>
          <t>Even though it looks like the Satyrs drew the short end of the stick, their upper strength never changed and their improved hoves allowed them for higher agility. They are cunning and never let their guard down, they know very well which fights to take and which not to.</t>
        </r>
      </text>
    </comment>
    <comment ref="AQ16" authorId="0" shapeId="0" xr:uid="{31982742-09A9-426D-89F4-79A079D15DB0}">
      <text>
        <r>
          <rPr>
            <sz val="11"/>
            <color theme="1"/>
            <rFont val="Arial"/>
          </rPr>
          <t/>
        </r>
      </text>
    </comment>
    <comment ref="A17" authorId="0" shapeId="0" xr:uid="{FE6676FE-D73F-4230-A975-58074E4C1FE1}">
      <text>
        <r>
          <rPr>
            <sz val="11"/>
            <color theme="1"/>
            <rFont val="Arial"/>
          </rPr>
          <t/>
        </r>
      </text>
    </comment>
    <comment ref="B17" authorId="0" shapeId="0" xr:uid="{00000000-0006-0000-0B00-00000B000000}">
      <text>
        <r>
          <rPr>
            <sz val="11"/>
            <color theme="1"/>
            <rFont val="Arial"/>
          </rPr>
          <t xml:space="preserve">ORIGIN: Old-Worlder
</t>
        </r>
      </text>
    </comment>
    <comment ref="C17" authorId="0" shapeId="0" xr:uid="{49FDD1CA-326A-4E92-9A10-5EF21D58A353}">
      <text>
        <r>
          <rPr>
            <sz val="11"/>
            <color theme="1"/>
            <rFont val="Arial"/>
          </rPr>
          <t/>
        </r>
      </text>
    </comment>
    <comment ref="AQ17" authorId="0" shapeId="0" xr:uid="{401B9B5F-CF6C-46B9-8BE6-98269BBA5D28}">
      <text>
        <r>
          <rPr>
            <sz val="11"/>
            <color theme="1"/>
            <rFont val="Arial"/>
          </rPr>
          <t/>
        </r>
      </text>
    </comment>
    <comment ref="A18" authorId="0" shapeId="0" xr:uid="{A5BD5D41-9BF9-4EF7-96D5-77926DBA4850}">
      <text>
        <r>
          <rPr>
            <sz val="11"/>
            <color theme="1"/>
            <rFont val="Arial"/>
          </rPr>
          <t/>
        </r>
      </text>
    </comment>
    <comment ref="B18" authorId="0" shapeId="0" xr:uid="{99CD4176-74EC-4284-8F7D-B982F3BB5F5C}">
      <text>
        <r>
          <rPr>
            <sz val="11"/>
            <color theme="1"/>
            <rFont val="Arial"/>
          </rPr>
          <t xml:space="preserve">ORIGIN: Old-Worlder
</t>
        </r>
      </text>
    </comment>
    <comment ref="C18" authorId="0" shapeId="0" xr:uid="{C993B7D8-F2BD-4809-952D-10BEBF98586E}">
      <text>
        <r>
          <rPr>
            <sz val="11"/>
            <color theme="1"/>
            <rFont val="Arial"/>
          </rPr>
          <t/>
        </r>
      </text>
    </comment>
    <comment ref="AQ18" authorId="0" shapeId="0" xr:uid="{3CA66BEC-87ED-42F8-9720-1C9D81FC6397}">
      <text>
        <r>
          <rPr>
            <sz val="11"/>
            <color theme="1"/>
            <rFont val="Arial"/>
          </rPr>
          <t/>
        </r>
      </text>
    </comment>
    <comment ref="A19" authorId="0" shapeId="0" xr:uid="{07F29750-DCF3-4623-A8FB-C110F3D6CBB3}">
      <text>
        <r>
          <rPr>
            <sz val="11"/>
            <color theme="1"/>
            <rFont val="Arial"/>
          </rPr>
          <t/>
        </r>
      </text>
    </comment>
    <comment ref="B19" authorId="0" shapeId="0" xr:uid="{55D8D114-7226-47F6-BA49-2908E8D37CF1}">
      <text>
        <r>
          <rPr>
            <sz val="11"/>
            <color theme="1"/>
            <rFont val="Arial"/>
          </rPr>
          <t xml:space="preserve">ORIGIN: Old-Worlder
</t>
        </r>
      </text>
    </comment>
    <comment ref="C19" authorId="0" shapeId="0" xr:uid="{329C4223-F507-47B7-BF0F-498BBF3A65A4}">
      <text>
        <r>
          <rPr>
            <sz val="11"/>
            <color theme="1"/>
            <rFont val="Arial"/>
          </rPr>
          <t/>
        </r>
      </text>
    </comment>
    <comment ref="AQ19" authorId="0" shapeId="0" xr:uid="{8D60798C-F4C7-4650-B40D-9A4119208436}">
      <text>
        <r>
          <rPr>
            <sz val="11"/>
            <color theme="1"/>
            <rFont val="Arial"/>
          </rPr>
          <t/>
        </r>
      </text>
    </comment>
    <comment ref="A20" authorId="0" shapeId="0" xr:uid="{6D5EBBAA-D478-4105-B05B-6CF7FDD08214}">
      <text>
        <r>
          <rPr>
            <sz val="11"/>
            <color theme="1"/>
            <rFont val="Arial"/>
          </rPr>
          <t/>
        </r>
      </text>
    </comment>
    <comment ref="B20" authorId="0" shapeId="0" xr:uid="{00000000-0006-0000-0B00-00000D000000}">
      <text>
        <r>
          <rPr>
            <sz val="11"/>
            <color theme="1"/>
            <rFont val="Arial"/>
          </rPr>
          <t>ORIGIN: Old-Worlder</t>
        </r>
      </text>
    </comment>
    <comment ref="C20" authorId="0" shapeId="0" xr:uid="{101D9555-97B3-4364-9282-9A556234E1F3}">
      <text>
        <r>
          <rPr>
            <sz val="11"/>
            <color theme="1"/>
            <rFont val="Arial"/>
          </rPr>
          <t/>
        </r>
      </text>
    </comment>
    <comment ref="AQ20" authorId="0" shapeId="0" xr:uid="{4E7B07D9-0F20-4AA3-86B1-6B88E8C8A6DB}">
      <text>
        <r>
          <rPr>
            <sz val="11"/>
            <color theme="1"/>
            <rFont val="Arial"/>
          </rPr>
          <t/>
        </r>
      </text>
    </comment>
    <comment ref="A21" authorId="0" shapeId="0" xr:uid="{C210D82E-F6F9-457E-A64E-93AD2DBE803D}">
      <text>
        <r>
          <rPr>
            <sz val="11"/>
            <color theme="1"/>
            <rFont val="Arial"/>
          </rPr>
          <t/>
        </r>
      </text>
    </comment>
    <comment ref="B21" authorId="0" shapeId="0" xr:uid="{0D2CE347-8C40-4F8F-B2DD-6B1CD80D503F}">
      <text>
        <r>
          <rPr>
            <sz val="11"/>
            <color theme="1"/>
            <rFont val="Arial"/>
          </rPr>
          <t>ORIGIN: Old-Worlder</t>
        </r>
      </text>
    </comment>
    <comment ref="C21" authorId="0" shapeId="0" xr:uid="{EB7FAC57-D815-44F6-9A9B-83195B485C5A}">
      <text>
        <r>
          <rPr>
            <sz val="11"/>
            <color theme="1"/>
            <rFont val="Arial"/>
          </rPr>
          <t/>
        </r>
      </text>
    </comment>
    <comment ref="AQ21" authorId="0" shapeId="0" xr:uid="{36B064BC-87CE-4912-82F2-2210CEB31D92}">
      <text>
        <r>
          <rPr>
            <sz val="11"/>
            <color theme="1"/>
            <rFont val="Arial"/>
          </rPr>
          <t/>
        </r>
      </text>
    </comment>
    <comment ref="A22" authorId="0" shapeId="0" xr:uid="{4D9400C1-6A1F-4B5C-935F-AB1488140F91}">
      <text>
        <r>
          <rPr>
            <sz val="11"/>
            <color theme="1"/>
            <rFont val="Arial"/>
          </rPr>
          <t/>
        </r>
      </text>
    </comment>
    <comment ref="B22" authorId="0" shapeId="0" xr:uid="{C511D059-042A-4355-8CA5-6C8CA1F03E3E}">
      <text>
        <r>
          <rPr>
            <sz val="11"/>
            <color theme="1"/>
            <rFont val="Arial"/>
          </rPr>
          <t>ORIGIN: Old-Worlder</t>
        </r>
      </text>
    </comment>
    <comment ref="C22" authorId="0" shapeId="0" xr:uid="{A05A5C1A-D70F-4A17-B224-A8DD25B3E534}">
      <text>
        <r>
          <rPr>
            <sz val="11"/>
            <color theme="1"/>
            <rFont val="Arial"/>
          </rPr>
          <t/>
        </r>
      </text>
    </comment>
    <comment ref="AQ22" authorId="0" shapeId="0" xr:uid="{F2A7C007-1E8E-4F1D-8602-48DE2B11C11A}">
      <text>
        <r>
          <rPr>
            <sz val="11"/>
            <color theme="1"/>
            <rFont val="Arial"/>
          </rPr>
          <t/>
        </r>
      </text>
    </comment>
    <comment ref="A23" authorId="0" shapeId="0" xr:uid="{7223D38E-34C6-4899-BF86-CCD3DB8672A3}">
      <text>
        <r>
          <rPr>
            <sz val="11"/>
            <color theme="1"/>
            <rFont val="Arial"/>
          </rPr>
          <t/>
        </r>
      </text>
    </comment>
    <comment ref="B23" authorId="0" shapeId="0" xr:uid="{00000000-0006-0000-0B00-00000F000000}">
      <text>
        <r>
          <rPr>
            <sz val="11"/>
            <color theme="1"/>
            <rFont val="Arial"/>
          </rPr>
          <t>ORIGIN: Old-Worlder</t>
        </r>
      </text>
    </comment>
    <comment ref="C23" authorId="0" shapeId="0" xr:uid="{8D77675D-2B44-4421-B0E5-F4D8E74024C1}">
      <text>
        <r>
          <rPr>
            <sz val="11"/>
            <color theme="1"/>
            <rFont val="Arial"/>
          </rPr>
          <t/>
        </r>
      </text>
    </comment>
    <comment ref="AQ23" authorId="0" shapeId="0" xr:uid="{452DC85E-EDA8-4989-8B4C-38775E13B4CF}">
      <text>
        <r>
          <rPr>
            <sz val="11"/>
            <color theme="1"/>
            <rFont val="Arial"/>
          </rPr>
          <t/>
        </r>
      </text>
    </comment>
    <comment ref="A24" authorId="0" shapeId="0" xr:uid="{15987CEE-3B86-4139-A5FB-F24F109A6C3D}">
      <text>
        <r>
          <rPr>
            <sz val="11"/>
            <color theme="1"/>
            <rFont val="Arial"/>
          </rPr>
          <t/>
        </r>
      </text>
    </comment>
    <comment ref="B24" authorId="0" shapeId="0" xr:uid="{C51DA00F-92F2-4641-B35D-CEDDF8C64167}">
      <text>
        <r>
          <rPr>
            <sz val="11"/>
            <color theme="1"/>
            <rFont val="Arial"/>
          </rPr>
          <t>ORIGIN: Old-Worlder</t>
        </r>
      </text>
    </comment>
    <comment ref="C24" authorId="0" shapeId="0" xr:uid="{7262D6F1-4DA4-46E5-A515-EDBE29F1DB4A}">
      <text>
        <r>
          <rPr>
            <sz val="11"/>
            <color theme="1"/>
            <rFont val="Arial"/>
          </rPr>
          <t/>
        </r>
      </text>
    </comment>
    <comment ref="AQ24" authorId="0" shapeId="0" xr:uid="{9E9F7566-8C3B-4DA9-ADA6-57F81D8E6CDB}">
      <text>
        <r>
          <rPr>
            <sz val="11"/>
            <color theme="1"/>
            <rFont val="Arial"/>
          </rPr>
          <t/>
        </r>
      </text>
    </comment>
    <comment ref="A25" authorId="0" shapeId="0" xr:uid="{E3FAA506-0366-4F59-A868-027B72083F6A}">
      <text>
        <r>
          <rPr>
            <sz val="11"/>
            <color theme="1"/>
            <rFont val="Arial"/>
          </rPr>
          <t/>
        </r>
      </text>
    </comment>
    <comment ref="C25" authorId="0" shapeId="0" xr:uid="{65194FF3-62CD-41C1-805C-97B6718E38B8}">
      <text>
        <r>
          <rPr>
            <sz val="11"/>
            <color theme="1"/>
            <rFont val="Arial"/>
          </rPr>
          <t/>
        </r>
      </text>
    </comment>
    <comment ref="AQ25" authorId="0" shapeId="0" xr:uid="{DEA5F9FD-64BB-4E6E-A7C4-61A53CDEEABD}">
      <text>
        <r>
          <rPr>
            <sz val="11"/>
            <color theme="1"/>
            <rFont val="Arial"/>
          </rPr>
          <t/>
        </r>
      </text>
    </comment>
    <comment ref="A26" authorId="0" shapeId="0" xr:uid="{0B8E4963-9303-4DA7-B7EC-9DF32D013074}">
      <text>
        <r>
          <rPr>
            <sz val="11"/>
            <color theme="1"/>
            <rFont val="Arial"/>
          </rPr>
          <t/>
        </r>
      </text>
    </comment>
    <comment ref="B26" authorId="0" shapeId="0" xr:uid="{00000000-0006-0000-0B00-000011000000}">
      <text>
        <r>
          <rPr>
            <sz val="11"/>
            <color theme="1"/>
            <rFont val="Arial"/>
          </rPr>
          <t>ORIGIN: Planian</t>
        </r>
      </text>
    </comment>
    <comment ref="C26" authorId="0" shapeId="0" xr:uid="{7AF057C9-E9C3-4033-A12D-B823C4F162D1}">
      <text>
        <r>
          <rPr>
            <sz val="11"/>
            <color theme="1"/>
            <rFont val="Arial"/>
          </rPr>
          <t/>
        </r>
      </text>
    </comment>
    <comment ref="AQ26" authorId="0" shapeId="0" xr:uid="{B4FFB506-40D9-41C3-8E7A-35A312EEF3D0}">
      <text>
        <r>
          <rPr>
            <sz val="11"/>
            <color theme="1"/>
            <rFont val="Arial"/>
          </rPr>
          <t/>
        </r>
      </text>
    </comment>
    <comment ref="A27" authorId="0" shapeId="0" xr:uid="{EC7DC67E-EDF3-482F-A60B-BCBF10214A14}">
      <text>
        <r>
          <rPr>
            <sz val="11"/>
            <color theme="1"/>
            <rFont val="Arial"/>
          </rPr>
          <t/>
        </r>
      </text>
    </comment>
    <comment ref="C27" authorId="0" shapeId="0" xr:uid="{016BAB4A-FACE-4FBA-AAA1-62B3467FC8AA}">
      <text>
        <r>
          <rPr>
            <sz val="11"/>
            <color theme="1"/>
            <rFont val="Arial"/>
          </rPr>
          <t/>
        </r>
      </text>
    </comment>
    <comment ref="AQ27" authorId="0" shapeId="0" xr:uid="{479B0D11-B2B8-4A00-814C-22C157030313}">
      <text>
        <r>
          <rPr>
            <sz val="11"/>
            <color theme="1"/>
            <rFont val="Arial"/>
          </rPr>
          <t/>
        </r>
      </text>
    </comment>
    <comment ref="A28" authorId="0" shapeId="0" xr:uid="{FDF5B339-F274-491B-BBE6-CF367036C5C3}">
      <text>
        <r>
          <rPr>
            <sz val="11"/>
            <color theme="1"/>
            <rFont val="Arial"/>
          </rPr>
          <t/>
        </r>
      </text>
    </comment>
    <comment ref="C28" authorId="0" shapeId="0" xr:uid="{D5E6D2BE-0341-4E67-81DF-DDAD433CBCA8}">
      <text>
        <r>
          <rPr>
            <sz val="11"/>
            <color theme="1"/>
            <rFont val="Arial"/>
          </rPr>
          <t/>
        </r>
      </text>
    </comment>
    <comment ref="AQ28" authorId="0" shapeId="0" xr:uid="{973E9420-233A-4535-8763-30D1B7A419E7}">
      <text>
        <r>
          <rPr>
            <sz val="11"/>
            <color theme="1"/>
            <rFont val="Arial"/>
          </rPr>
          <t/>
        </r>
      </text>
    </comment>
    <comment ref="A29" authorId="0" shapeId="0" xr:uid="{C1798DD7-894E-4BD4-B160-D626FC2F91C9}">
      <text>
        <r>
          <rPr>
            <sz val="11"/>
            <color theme="1"/>
            <rFont val="Arial"/>
          </rPr>
          <t/>
        </r>
      </text>
    </comment>
    <comment ref="B29" authorId="0" shapeId="0" xr:uid="{00000000-0006-0000-0B00-000013000000}">
      <text>
        <r>
          <rPr>
            <sz val="11"/>
            <color theme="1"/>
            <rFont val="Arial"/>
          </rPr>
          <t>ORIGIN: Planian</t>
        </r>
      </text>
    </comment>
    <comment ref="C29" authorId="0" shapeId="0" xr:uid="{1884EBB8-9BB8-42B6-88AA-2E72DCDB7920}">
      <text>
        <r>
          <rPr>
            <sz val="11"/>
            <color theme="1"/>
            <rFont val="Arial"/>
          </rPr>
          <t/>
        </r>
      </text>
    </comment>
    <comment ref="AQ29" authorId="0" shapeId="0" xr:uid="{35C7A9F9-64BE-47BD-885A-4CB905CE40D5}">
      <text>
        <r>
          <rPr>
            <sz val="11"/>
            <color theme="1"/>
            <rFont val="Arial"/>
          </rPr>
          <t/>
        </r>
      </text>
    </comment>
    <comment ref="A30" authorId="0" shapeId="0" xr:uid="{2D0C0CFD-4EB2-4C94-B682-4987AB9282D2}">
      <text>
        <r>
          <rPr>
            <sz val="11"/>
            <color theme="1"/>
            <rFont val="Arial"/>
          </rPr>
          <t/>
        </r>
      </text>
    </comment>
    <comment ref="C30" authorId="0" shapeId="0" xr:uid="{2DACAED1-C1DD-4F53-A595-CBD5524D7E50}">
      <text>
        <r>
          <rPr>
            <sz val="11"/>
            <color theme="1"/>
            <rFont val="Arial"/>
          </rPr>
          <t/>
        </r>
      </text>
    </comment>
    <comment ref="AQ30" authorId="0" shapeId="0" xr:uid="{8AEAC853-736A-4498-8383-E85C7815D332}">
      <text>
        <r>
          <rPr>
            <sz val="11"/>
            <color theme="1"/>
            <rFont val="Arial"/>
          </rPr>
          <t/>
        </r>
      </text>
    </comment>
    <comment ref="A31" authorId="0" shapeId="0" xr:uid="{9A4211A7-5BDC-4B99-978D-413EE603D5AC}">
      <text>
        <r>
          <rPr>
            <sz val="11"/>
            <color theme="1"/>
            <rFont val="Arial"/>
          </rPr>
          <t/>
        </r>
      </text>
    </comment>
    <comment ref="C31" authorId="0" shapeId="0" xr:uid="{9BC6E739-54E1-4EE6-A356-8F95DBDDEA96}">
      <text>
        <r>
          <rPr>
            <sz val="11"/>
            <color theme="1"/>
            <rFont val="Arial"/>
          </rPr>
          <t/>
        </r>
      </text>
    </comment>
    <comment ref="AQ31" authorId="0" shapeId="0" xr:uid="{878523FF-DCDB-42F4-A376-1C23B129400C}">
      <text>
        <r>
          <rPr>
            <sz val="11"/>
            <color theme="1"/>
            <rFont val="Arial"/>
          </rPr>
          <t/>
        </r>
      </text>
    </comment>
    <comment ref="A32" authorId="0" shapeId="0" xr:uid="{33B2BE90-061D-4A4D-B0E1-DEEAFC6B2C76}">
      <text>
        <r>
          <rPr>
            <sz val="11"/>
            <color theme="1"/>
            <rFont val="Arial"/>
          </rPr>
          <t/>
        </r>
      </text>
    </comment>
    <comment ref="B32" authorId="0" shapeId="0" xr:uid="{00000000-0006-0000-0B00-000015000000}">
      <text>
        <r>
          <rPr>
            <sz val="11"/>
            <color theme="1"/>
            <rFont val="Arial"/>
          </rPr>
          <t>ORIGIN: Planian</t>
        </r>
      </text>
    </comment>
    <comment ref="C32" authorId="0" shapeId="0" xr:uid="{654A066B-B424-4C9C-9038-1DFC395F7F0C}">
      <text>
        <r>
          <rPr>
            <sz val="11"/>
            <color theme="1"/>
            <rFont val="Arial"/>
          </rPr>
          <t/>
        </r>
      </text>
    </comment>
    <comment ref="AQ32" authorId="0" shapeId="0" xr:uid="{CE7A5D89-6474-4D0F-9295-9BBA641C9191}">
      <text>
        <r>
          <rPr>
            <sz val="11"/>
            <color theme="1"/>
            <rFont val="Arial"/>
          </rPr>
          <t/>
        </r>
      </text>
    </comment>
    <comment ref="A33" authorId="0" shapeId="0" xr:uid="{F022C9D3-27BB-4C5A-99E2-301BF4978C43}">
      <text>
        <r>
          <rPr>
            <sz val="11"/>
            <color theme="1"/>
            <rFont val="Arial"/>
          </rPr>
          <t/>
        </r>
      </text>
    </comment>
    <comment ref="C33" authorId="0" shapeId="0" xr:uid="{345FBCDC-2D1F-4872-8386-7FBD759734A0}">
      <text>
        <r>
          <rPr>
            <sz val="11"/>
            <color theme="1"/>
            <rFont val="Arial"/>
          </rPr>
          <t/>
        </r>
      </text>
    </comment>
    <comment ref="AQ33" authorId="0" shapeId="0" xr:uid="{60DA9545-5D4D-443C-9DC6-391275156878}">
      <text>
        <r>
          <rPr>
            <sz val="11"/>
            <color theme="1"/>
            <rFont val="Arial"/>
          </rPr>
          <t/>
        </r>
      </text>
    </comment>
    <comment ref="A34" authorId="0" shapeId="0" xr:uid="{ACA9C37A-BECC-471E-8017-9CBF01EEB8B2}">
      <text>
        <r>
          <rPr>
            <sz val="11"/>
            <color theme="1"/>
            <rFont val="Arial"/>
          </rPr>
          <t/>
        </r>
      </text>
    </comment>
    <comment ref="C34" authorId="0" shapeId="0" xr:uid="{D996650C-840F-49C4-A677-AAF5DA950399}">
      <text>
        <r>
          <rPr>
            <sz val="11"/>
            <color theme="1"/>
            <rFont val="Arial"/>
          </rPr>
          <t/>
        </r>
      </text>
    </comment>
    <comment ref="AQ34" authorId="0" shapeId="0" xr:uid="{514D3DDB-630B-4A50-B9AD-78B4DE379F8E}">
      <text>
        <r>
          <rPr>
            <sz val="11"/>
            <color theme="1"/>
            <rFont val="Arial"/>
          </rPr>
          <t/>
        </r>
      </text>
    </comment>
    <comment ref="A35" authorId="0" shapeId="0" xr:uid="{5AF0216F-116F-4CEF-9ADC-D91F529BA8EC}">
      <text>
        <r>
          <rPr>
            <sz val="11"/>
            <color theme="1"/>
            <rFont val="Arial"/>
          </rPr>
          <t/>
        </r>
      </text>
    </comment>
    <comment ref="B35" authorId="0" shapeId="0" xr:uid="{00000000-0006-0000-0B00-000017000000}">
      <text>
        <r>
          <rPr>
            <sz val="11"/>
            <color theme="1"/>
            <rFont val="Arial"/>
          </rPr>
          <t>ORIGIN: Old-Worlder</t>
        </r>
      </text>
    </comment>
    <comment ref="C35" authorId="0" shapeId="0" xr:uid="{17EED2A9-0AD0-4D2E-98B3-C647A1745036}">
      <text>
        <r>
          <rPr>
            <sz val="11"/>
            <color theme="1"/>
            <rFont val="Arial"/>
          </rPr>
          <t/>
        </r>
      </text>
    </comment>
    <comment ref="AQ35" authorId="0" shapeId="0" xr:uid="{4D778F9C-00B5-406F-BD5E-9230DA0A3EFF}">
      <text>
        <r>
          <rPr>
            <sz val="11"/>
            <color theme="1"/>
            <rFont val="Arial"/>
          </rPr>
          <t/>
        </r>
      </text>
    </comment>
    <comment ref="A36" authorId="0" shapeId="0" xr:uid="{D7663269-B766-4493-9BB4-60BCCC7D8FB8}">
      <text>
        <r>
          <rPr>
            <sz val="11"/>
            <color theme="1"/>
            <rFont val="Arial"/>
          </rPr>
          <t/>
        </r>
      </text>
    </comment>
    <comment ref="C36" authorId="0" shapeId="0" xr:uid="{FA18FA97-D41F-4E79-924E-F916C1BA4474}">
      <text>
        <r>
          <rPr>
            <sz val="11"/>
            <color theme="1"/>
            <rFont val="Arial"/>
          </rPr>
          <t/>
        </r>
      </text>
    </comment>
    <comment ref="AQ36" authorId="0" shapeId="0" xr:uid="{91C94A73-C978-4D06-B2C0-352FFD4AFCD1}">
      <text>
        <r>
          <rPr>
            <sz val="11"/>
            <color theme="1"/>
            <rFont val="Arial"/>
          </rPr>
          <t/>
        </r>
      </text>
    </comment>
    <comment ref="A37" authorId="0" shapeId="0" xr:uid="{DB0C6ECF-7C01-400D-B759-FCCF80F21F04}">
      <text>
        <r>
          <rPr>
            <sz val="11"/>
            <color theme="1"/>
            <rFont val="Arial"/>
          </rPr>
          <t/>
        </r>
      </text>
    </comment>
    <comment ref="C37" authorId="0" shapeId="0" xr:uid="{14875CDA-2321-4519-A074-DC5AADCDC525}">
      <text>
        <r>
          <rPr>
            <sz val="11"/>
            <color theme="1"/>
            <rFont val="Arial"/>
          </rPr>
          <t/>
        </r>
      </text>
    </comment>
    <comment ref="AQ37" authorId="0" shapeId="0" xr:uid="{2D276DA0-986B-4F84-9ADD-C8C44B4EB288}">
      <text>
        <r>
          <rPr>
            <sz val="11"/>
            <color theme="1"/>
            <rFont val="Arial"/>
          </rPr>
          <t/>
        </r>
      </text>
    </comment>
    <comment ref="B38" authorId="0" shapeId="0" xr:uid="{00000000-0006-0000-0B00-000019000000}">
      <text>
        <r>
          <rPr>
            <sz val="11"/>
            <color theme="1"/>
            <rFont val="Arial"/>
          </rPr>
          <t>ORIGIN: Arkafaerian</t>
        </r>
      </text>
    </comment>
    <comment ref="C38" authorId="0" shapeId="0" xr:uid="{F989BC9C-E29D-4396-B13F-7EDDDA08F9F0}">
      <text>
        <r>
          <rPr>
            <sz val="11"/>
            <color theme="1"/>
            <rFont val="Arial"/>
          </rPr>
          <t/>
        </r>
      </text>
    </comment>
    <comment ref="AQ38" authorId="0" shapeId="0" xr:uid="{C8301698-C669-4510-A42E-7042439DEFF2}">
      <text>
        <r>
          <rPr>
            <sz val="11"/>
            <color theme="1"/>
            <rFont val="Arial"/>
          </rPr>
          <t/>
        </r>
      </text>
    </comment>
    <comment ref="C39" authorId="0" shapeId="0" xr:uid="{26275268-2338-4F4D-97BB-6D43A8251072}">
      <text>
        <r>
          <rPr>
            <sz val="11"/>
            <color theme="1"/>
            <rFont val="Arial"/>
          </rPr>
          <t/>
        </r>
      </text>
    </comment>
    <comment ref="AQ39" authorId="0" shapeId="0" xr:uid="{3502D795-F16B-4699-AEFA-4D0EF407A907}">
      <text>
        <r>
          <rPr>
            <sz val="11"/>
            <color theme="1"/>
            <rFont val="Arial"/>
          </rPr>
          <t/>
        </r>
      </text>
    </comment>
    <comment ref="C40" authorId="0" shapeId="0" xr:uid="{FC0C153C-018D-4BE1-9778-844E461EC700}">
      <text>
        <r>
          <rPr>
            <sz val="11"/>
            <color theme="1"/>
            <rFont val="Arial"/>
          </rPr>
          <t/>
        </r>
      </text>
    </comment>
    <comment ref="AQ40" authorId="0" shapeId="0" xr:uid="{EE13DCA2-B084-4775-9612-2D41D718AE69}">
      <text>
        <r>
          <rPr>
            <sz val="11"/>
            <color theme="1"/>
            <rFont val="Arial"/>
          </rPr>
          <t/>
        </r>
      </text>
    </comment>
    <comment ref="B41" authorId="0" shapeId="0" xr:uid="{00000000-0006-0000-0B00-00001B000000}">
      <text>
        <r>
          <rPr>
            <sz val="11"/>
            <color theme="1"/>
            <rFont val="Arial"/>
          </rPr>
          <t>ORIGIN: Arkafaerian</t>
        </r>
      </text>
    </comment>
    <comment ref="C41" authorId="0" shapeId="0" xr:uid="{4E9DEA88-5F26-4E7A-B47F-437E1182B1AE}">
      <text>
        <r>
          <rPr>
            <sz val="11"/>
            <color theme="1"/>
            <rFont val="Arial"/>
          </rPr>
          <t/>
        </r>
      </text>
    </comment>
    <comment ref="AQ41" authorId="0" shapeId="0" xr:uid="{54646F83-F97F-4420-A826-0F489284B030}">
      <text>
        <r>
          <rPr>
            <sz val="11"/>
            <color theme="1"/>
            <rFont val="Arial"/>
          </rPr>
          <t/>
        </r>
      </text>
    </comment>
    <comment ref="C42" authorId="0" shapeId="0" xr:uid="{46B7D7A9-88B1-4D46-A747-43E009E2F01C}">
      <text>
        <r>
          <rPr>
            <sz val="11"/>
            <color theme="1"/>
            <rFont val="Arial"/>
          </rPr>
          <t/>
        </r>
      </text>
    </comment>
    <comment ref="AQ42" authorId="0" shapeId="0" xr:uid="{14A44A71-1675-4FA6-A5EB-17EF6B7E22E2}">
      <text>
        <r>
          <rPr>
            <sz val="11"/>
            <color theme="1"/>
            <rFont val="Arial"/>
          </rPr>
          <t/>
        </r>
      </text>
    </comment>
    <comment ref="C43" authorId="0" shapeId="0" xr:uid="{E9019CFB-C0FA-4BD3-8215-4AC894474539}">
      <text>
        <r>
          <rPr>
            <sz val="11"/>
            <color theme="1"/>
            <rFont val="Arial"/>
          </rPr>
          <t/>
        </r>
      </text>
    </comment>
    <comment ref="AQ43" authorId="0" shapeId="0" xr:uid="{72957417-2097-4191-9CEB-26296EEE4EF1}">
      <text>
        <r>
          <rPr>
            <sz val="11"/>
            <color theme="1"/>
            <rFont val="Arial"/>
          </rPr>
          <t/>
        </r>
      </text>
    </comment>
    <comment ref="B44" authorId="0" shapeId="0" xr:uid="{00000000-0006-0000-0B00-00001D000000}">
      <text>
        <r>
          <rPr>
            <sz val="11"/>
            <color theme="1"/>
            <rFont val="Arial"/>
          </rPr>
          <t>ORIGIN: Arkafaerian</t>
        </r>
      </text>
    </comment>
    <comment ref="C44" authorId="0" shapeId="0" xr:uid="{2B1EE550-9E77-44FE-B7BC-0E3091D51EBA}">
      <text>
        <r>
          <rPr>
            <sz val="11"/>
            <color theme="1"/>
            <rFont val="Arial"/>
          </rPr>
          <t/>
        </r>
      </text>
    </comment>
    <comment ref="AQ44" authorId="0" shapeId="0" xr:uid="{848C0144-4EB1-43D8-AAA5-8FDBE6394487}">
      <text>
        <r>
          <rPr>
            <sz val="11"/>
            <color theme="1"/>
            <rFont val="Arial"/>
          </rPr>
          <t/>
        </r>
      </text>
    </comment>
    <comment ref="C45" authorId="0" shapeId="0" xr:uid="{AFA63B55-9A3D-4BF2-98D3-5843E8FDDE02}">
      <text>
        <r>
          <rPr>
            <sz val="11"/>
            <color theme="1"/>
            <rFont val="Arial"/>
          </rPr>
          <t/>
        </r>
      </text>
    </comment>
    <comment ref="AQ45" authorId="0" shapeId="0" xr:uid="{0014E636-E32C-4526-8546-F0AFB9A37B4E}">
      <text>
        <r>
          <rPr>
            <sz val="11"/>
            <color theme="1"/>
            <rFont val="Arial"/>
          </rPr>
          <t/>
        </r>
      </text>
    </comment>
    <comment ref="C46" authorId="0" shapeId="0" xr:uid="{17211D0A-1ACC-4991-A93C-B05BB850349E}">
      <text>
        <r>
          <rPr>
            <sz val="11"/>
            <color theme="1"/>
            <rFont val="Arial"/>
          </rPr>
          <t/>
        </r>
      </text>
    </comment>
    <comment ref="AQ46" authorId="0" shapeId="0" xr:uid="{FA14D2DC-1BA3-43CA-860F-C865D188EDE5}">
      <text>
        <r>
          <rPr>
            <sz val="11"/>
            <color theme="1"/>
            <rFont val="Arial"/>
          </rPr>
          <t/>
        </r>
      </text>
    </comment>
    <comment ref="B47" authorId="0" shapeId="0" xr:uid="{00000000-0006-0000-0B00-00001F000000}">
      <text>
        <r>
          <rPr>
            <sz val="11"/>
            <color theme="1"/>
            <rFont val="Arial"/>
          </rPr>
          <t>ORIGIN: Arkafaerian</t>
        </r>
      </text>
    </comment>
    <comment ref="C47" authorId="0" shapeId="0" xr:uid="{C35455F7-7A09-4645-AA61-EACD430134DB}">
      <text>
        <r>
          <rPr>
            <sz val="11"/>
            <color theme="1"/>
            <rFont val="Arial"/>
          </rPr>
          <t/>
        </r>
      </text>
    </comment>
    <comment ref="AQ47" authorId="0" shapeId="0" xr:uid="{1531289D-AAC2-4B59-8651-CD4DE71706CD}">
      <text>
        <r>
          <rPr>
            <sz val="11"/>
            <color theme="1"/>
            <rFont val="Arial"/>
          </rPr>
          <t/>
        </r>
      </text>
    </comment>
    <comment ref="C48" authorId="0" shapeId="0" xr:uid="{7E2152BB-86C8-46C5-8EE5-FAE60D7810CC}">
      <text>
        <r>
          <rPr>
            <sz val="11"/>
            <color theme="1"/>
            <rFont val="Arial"/>
          </rPr>
          <t/>
        </r>
      </text>
    </comment>
    <comment ref="AQ48" authorId="0" shapeId="0" xr:uid="{B5978C1A-ADA2-4906-AD99-43AF0628285E}">
      <text>
        <r>
          <rPr>
            <sz val="11"/>
            <color theme="1"/>
            <rFont val="Arial"/>
          </rPr>
          <t/>
        </r>
      </text>
    </comment>
    <comment ref="C49" authorId="0" shapeId="0" xr:uid="{A14CA6E8-05D9-423A-AE3B-06FFF1461DA8}">
      <text>
        <r>
          <rPr>
            <sz val="11"/>
            <color theme="1"/>
            <rFont val="Arial"/>
          </rPr>
          <t/>
        </r>
      </text>
    </comment>
    <comment ref="AQ49" authorId="0" shapeId="0" xr:uid="{2EC17D52-4714-4DD1-B669-410986A70821}">
      <text>
        <r>
          <rPr>
            <sz val="11"/>
            <color theme="1"/>
            <rFont val="Arial"/>
          </rPr>
          <t/>
        </r>
      </text>
    </comment>
    <comment ref="A50" authorId="0" shapeId="0" xr:uid="{5C4637AD-0935-426E-BDD8-0523E1F13E86}">
      <text>
        <r>
          <rPr>
            <sz val="11"/>
            <color theme="1"/>
            <rFont val="Arial"/>
          </rPr>
          <t/>
        </r>
      </text>
    </comment>
    <comment ref="B50" authorId="0" shapeId="0" xr:uid="{00000000-0006-0000-0B00-000021000000}">
      <text>
        <r>
          <rPr>
            <sz val="11"/>
            <color theme="1"/>
            <rFont val="Arial"/>
          </rPr>
          <t>ORIGIN: Created</t>
        </r>
      </text>
    </comment>
    <comment ref="C50" authorId="0" shapeId="0" xr:uid="{0BABB4E0-1409-491C-898B-C0FC206ADE9B}">
      <text>
        <r>
          <rPr>
            <sz val="11"/>
            <color theme="1"/>
            <rFont val="Arial"/>
          </rPr>
          <t/>
        </r>
      </text>
    </comment>
    <comment ref="AQ50" authorId="0" shapeId="0" xr:uid="{31107CEA-C949-48AD-ABBD-33853EB85B70}">
      <text>
        <r>
          <rPr>
            <sz val="11"/>
            <color theme="1"/>
            <rFont val="Arial"/>
          </rPr>
          <t/>
        </r>
      </text>
    </comment>
    <comment ref="A51" authorId="0" shapeId="0" xr:uid="{E5E54EAF-9E7D-4ABC-A18C-9F73767594CC}">
      <text>
        <r>
          <rPr>
            <sz val="11"/>
            <color theme="1"/>
            <rFont val="Arial"/>
          </rPr>
          <t/>
        </r>
      </text>
    </comment>
    <comment ref="C51" authorId="0" shapeId="0" xr:uid="{353ECFCB-8E19-491D-9983-0A95E7B3D3C3}">
      <text>
        <r>
          <rPr>
            <sz val="11"/>
            <color theme="1"/>
            <rFont val="Arial"/>
          </rPr>
          <t/>
        </r>
      </text>
    </comment>
    <comment ref="AQ51" authorId="0" shapeId="0" xr:uid="{FFDC717E-C578-4B15-AA52-5D32EB24BE49}">
      <text>
        <r>
          <rPr>
            <sz val="11"/>
            <color theme="1"/>
            <rFont val="Arial"/>
          </rPr>
          <t/>
        </r>
      </text>
    </comment>
    <comment ref="A52" authorId="0" shapeId="0" xr:uid="{99E72974-B841-4C4A-8AAC-42A1881FF879}">
      <text>
        <r>
          <rPr>
            <sz val="11"/>
            <color theme="1"/>
            <rFont val="Arial"/>
          </rPr>
          <t/>
        </r>
      </text>
    </comment>
    <comment ref="C52" authorId="0" shapeId="0" xr:uid="{4FEA0EE9-E351-405C-B9C0-FF0864A8061F}">
      <text>
        <r>
          <rPr>
            <sz val="11"/>
            <color theme="1"/>
            <rFont val="Arial"/>
          </rPr>
          <t/>
        </r>
      </text>
    </comment>
    <comment ref="AQ52" authorId="0" shapeId="0" xr:uid="{31918657-DD5E-4AF2-8C07-F7904D12DAD9}">
      <text>
        <r>
          <rPr>
            <sz val="11"/>
            <color theme="1"/>
            <rFont val="Arial"/>
          </rPr>
          <t/>
        </r>
      </text>
    </comment>
    <comment ref="A53" authorId="0" shapeId="0" xr:uid="{8685A4C6-7414-4A15-895E-FE58323F457B}">
      <text>
        <r>
          <rPr>
            <sz val="11"/>
            <color theme="1"/>
            <rFont val="Arial"/>
          </rPr>
          <t/>
        </r>
      </text>
    </comment>
    <comment ref="B53" authorId="0" shapeId="0" xr:uid="{00000000-0006-0000-0B00-000023000000}">
      <text>
        <r>
          <rPr>
            <sz val="11"/>
            <color theme="1"/>
            <rFont val="Arial"/>
          </rPr>
          <t>ORIGIN: Created</t>
        </r>
      </text>
    </comment>
    <comment ref="C53" authorId="0" shapeId="0" xr:uid="{897C0081-7B7F-4BCF-96D6-5C6DAA9F7C95}">
      <text>
        <r>
          <rPr>
            <sz val="11"/>
            <color theme="1"/>
            <rFont val="Arial"/>
          </rPr>
          <t/>
        </r>
      </text>
    </comment>
    <comment ref="AQ53" authorId="0" shapeId="0" xr:uid="{E0A93D57-70DD-4FF7-9040-A6A10FB2BEC8}">
      <text>
        <r>
          <rPr>
            <sz val="11"/>
            <color theme="1"/>
            <rFont val="Arial"/>
          </rPr>
          <t/>
        </r>
      </text>
    </comment>
    <comment ref="A54" authorId="0" shapeId="0" xr:uid="{85049440-BDD0-4668-A857-D49A133CDDA3}">
      <text>
        <r>
          <rPr>
            <sz val="11"/>
            <color theme="1"/>
            <rFont val="Arial"/>
          </rPr>
          <t/>
        </r>
      </text>
    </comment>
    <comment ref="C54" authorId="0" shapeId="0" xr:uid="{4A25A070-F867-4507-95A8-1D854CCB65CE}">
      <text>
        <r>
          <rPr>
            <sz val="11"/>
            <color theme="1"/>
            <rFont val="Arial"/>
          </rPr>
          <t/>
        </r>
      </text>
    </comment>
    <comment ref="AQ54" authorId="0" shapeId="0" xr:uid="{6F6425FD-2BD6-4287-880E-DFEFDD9C8814}">
      <text>
        <r>
          <rPr>
            <sz val="11"/>
            <color theme="1"/>
            <rFont val="Arial"/>
          </rPr>
          <t/>
        </r>
      </text>
    </comment>
    <comment ref="A55" authorId="0" shapeId="0" xr:uid="{00E05C48-37FC-415F-BB5C-A45D044C62CB}">
      <text>
        <r>
          <rPr>
            <sz val="11"/>
            <color theme="1"/>
            <rFont val="Arial"/>
          </rPr>
          <t/>
        </r>
      </text>
    </comment>
    <comment ref="C55" authorId="0" shapeId="0" xr:uid="{45B58A0C-482C-4128-9C14-BEEB83785C8F}">
      <text>
        <r>
          <rPr>
            <sz val="11"/>
            <color theme="1"/>
            <rFont val="Arial"/>
          </rPr>
          <t/>
        </r>
      </text>
    </comment>
    <comment ref="AQ55" authorId="0" shapeId="0" xr:uid="{E95ED5C7-8574-448E-B16C-E3A8DCF17424}">
      <text>
        <r>
          <rPr>
            <sz val="11"/>
            <color theme="1"/>
            <rFont val="Arial"/>
          </rPr>
          <t/>
        </r>
      </text>
    </comment>
    <comment ref="A56" authorId="0" shapeId="0" xr:uid="{8251DB61-3387-461A-8ABC-E277D1E29314}">
      <text>
        <r>
          <rPr>
            <sz val="11"/>
            <color theme="1"/>
            <rFont val="Arial"/>
          </rPr>
          <t/>
        </r>
      </text>
    </comment>
    <comment ref="B56" authorId="0" shapeId="0" xr:uid="{00000000-0006-0000-0B00-000025000000}">
      <text>
        <r>
          <rPr>
            <sz val="11"/>
            <color theme="1"/>
            <rFont val="Arial"/>
          </rPr>
          <t>ORIGIN: Planian</t>
        </r>
      </text>
    </comment>
    <comment ref="C56" authorId="0" shapeId="0" xr:uid="{C1BD4202-B7C8-424D-9C07-1B780C775925}">
      <text>
        <r>
          <rPr>
            <sz val="11"/>
            <color theme="1"/>
            <rFont val="Arial"/>
          </rPr>
          <t/>
        </r>
      </text>
    </comment>
    <comment ref="AQ56" authorId="0" shapeId="0" xr:uid="{3C5B121D-6152-42E0-AAA7-8C15F1AAC4B4}">
      <text>
        <r>
          <rPr>
            <sz val="11"/>
            <color theme="1"/>
            <rFont val="Arial"/>
          </rPr>
          <t/>
        </r>
      </text>
    </comment>
    <comment ref="A57" authorId="0" shapeId="0" xr:uid="{6CD8F7B7-68A3-4696-B0EA-50CBFBA58CC6}">
      <text>
        <r>
          <rPr>
            <sz val="11"/>
            <color theme="1"/>
            <rFont val="Arial"/>
          </rPr>
          <t/>
        </r>
      </text>
    </comment>
    <comment ref="C57" authorId="0" shapeId="0" xr:uid="{C4C053A4-F4E8-4C6A-A0CF-DEDC7E3FF548}">
      <text>
        <r>
          <rPr>
            <sz val="11"/>
            <color theme="1"/>
            <rFont val="Arial"/>
          </rPr>
          <t/>
        </r>
      </text>
    </comment>
    <comment ref="AQ57" authorId="0" shapeId="0" xr:uid="{929331E7-7314-444E-87AE-4DE6607BEF51}">
      <text>
        <r>
          <rPr>
            <sz val="11"/>
            <color theme="1"/>
            <rFont val="Arial"/>
          </rPr>
          <t/>
        </r>
      </text>
    </comment>
    <comment ref="A58" authorId="0" shapeId="0" xr:uid="{A89301AF-316D-4AF1-83E0-8C4745FDF7DB}">
      <text>
        <r>
          <rPr>
            <sz val="11"/>
            <color theme="1"/>
            <rFont val="Arial"/>
          </rPr>
          <t/>
        </r>
      </text>
    </comment>
    <comment ref="C58" authorId="0" shapeId="0" xr:uid="{4E781BA6-875D-4793-B7D1-91DBC9836805}">
      <text>
        <r>
          <rPr>
            <sz val="11"/>
            <color theme="1"/>
            <rFont val="Arial"/>
          </rPr>
          <t/>
        </r>
      </text>
    </comment>
    <comment ref="AQ58" authorId="0" shapeId="0" xr:uid="{9696D447-DC59-4D2F-8B1E-DC56C34C055E}">
      <text>
        <r>
          <rPr>
            <sz val="11"/>
            <color theme="1"/>
            <rFont val="Arial"/>
          </rPr>
          <t/>
        </r>
      </text>
    </comment>
    <comment ref="A59" authorId="0" shapeId="0" xr:uid="{F66C2EDA-1496-4F79-A0CD-F9FE65A5FF11}">
      <text>
        <r>
          <rPr>
            <sz val="11"/>
            <color theme="1"/>
            <rFont val="Arial"/>
          </rPr>
          <t/>
        </r>
      </text>
    </comment>
    <comment ref="B59" authorId="0" shapeId="0" xr:uid="{00000000-0006-0000-0B00-000027000000}">
      <text>
        <r>
          <rPr>
            <sz val="11"/>
            <color theme="1"/>
            <rFont val="Arial"/>
          </rPr>
          <t>ORIGIN: Created/Planian</t>
        </r>
      </text>
    </comment>
    <comment ref="C59" authorId="0" shapeId="0" xr:uid="{0F7A33CE-BCE8-4034-B172-F3A9C43AD464}">
      <text>
        <r>
          <rPr>
            <sz val="11"/>
            <color theme="1"/>
            <rFont val="Arial"/>
          </rPr>
          <t/>
        </r>
      </text>
    </comment>
    <comment ref="AQ59" authorId="0" shapeId="0" xr:uid="{A42212B0-F92D-4BD7-BE58-3700C03CBB8D}">
      <text>
        <r>
          <rPr>
            <sz val="11"/>
            <color theme="1"/>
            <rFont val="Arial"/>
          </rPr>
          <t/>
        </r>
      </text>
    </comment>
    <comment ref="A60" authorId="0" shapeId="0" xr:uid="{C425C0B8-C5BA-4079-959C-0C5ABCEEF04A}">
      <text>
        <r>
          <rPr>
            <sz val="11"/>
            <color theme="1"/>
            <rFont val="Arial"/>
          </rPr>
          <t/>
        </r>
      </text>
    </comment>
    <comment ref="C60" authorId="0" shapeId="0" xr:uid="{35F9ECDF-32A9-44D8-B9CB-2BD6937138C2}">
      <text>
        <r>
          <rPr>
            <sz val="11"/>
            <color theme="1"/>
            <rFont val="Arial"/>
          </rPr>
          <t/>
        </r>
      </text>
    </comment>
    <comment ref="AQ60" authorId="0" shapeId="0" xr:uid="{94AD6163-1744-4089-9DA6-1840E2A7D5BA}">
      <text>
        <r>
          <rPr>
            <sz val="11"/>
            <color theme="1"/>
            <rFont val="Arial"/>
          </rPr>
          <t/>
        </r>
      </text>
    </comment>
    <comment ref="A61" authorId="0" shapeId="0" xr:uid="{458AF7AF-FFFF-4A02-94C4-4FC608FACF68}">
      <text>
        <r>
          <rPr>
            <sz val="11"/>
            <color theme="1"/>
            <rFont val="Arial"/>
          </rPr>
          <t/>
        </r>
      </text>
    </comment>
    <comment ref="C61" authorId="0" shapeId="0" xr:uid="{1B6C5FD6-2250-4B08-8DFF-801A5FD73160}">
      <text>
        <r>
          <rPr>
            <sz val="11"/>
            <color theme="1"/>
            <rFont val="Arial"/>
          </rPr>
          <t/>
        </r>
      </text>
    </comment>
    <comment ref="AQ61" authorId="0" shapeId="0" xr:uid="{FF39FBF1-F3AE-4DD4-89E6-9B24F7ABD62E}">
      <text>
        <r>
          <rPr>
            <sz val="11"/>
            <color theme="1"/>
            <rFont val="Arial"/>
          </rPr>
          <t/>
        </r>
      </text>
    </comment>
    <comment ref="A62" authorId="0" shapeId="0" xr:uid="{6A08FE17-34AB-4E84-8992-BCD21DE2692B}">
      <text>
        <r>
          <rPr>
            <sz val="11"/>
            <color theme="1"/>
            <rFont val="Arial"/>
          </rPr>
          <t/>
        </r>
      </text>
    </comment>
    <comment ref="B62" authorId="0" shapeId="0" xr:uid="{00000000-0006-0000-0B00-000029000000}">
      <text>
        <r>
          <rPr>
            <sz val="11"/>
            <color theme="1"/>
            <rFont val="Arial"/>
          </rPr>
          <t>ORIGIN: Created</t>
        </r>
      </text>
    </comment>
    <comment ref="C62" authorId="0" shapeId="0" xr:uid="{5B426D59-9A50-47AC-89A9-58A3BAC988F3}">
      <text>
        <r>
          <rPr>
            <sz val="11"/>
            <color theme="1"/>
            <rFont val="Arial"/>
          </rPr>
          <t/>
        </r>
      </text>
    </comment>
    <comment ref="AQ62" authorId="0" shapeId="0" xr:uid="{EB2AD0C2-F1AA-4D57-96D0-E4FBD9C8B7F3}">
      <text>
        <r>
          <rPr>
            <sz val="11"/>
            <color theme="1"/>
            <rFont val="Arial"/>
          </rPr>
          <t/>
        </r>
      </text>
    </comment>
    <comment ref="A63" authorId="0" shapeId="0" xr:uid="{DDB82C52-78D7-47D5-B97C-1E576B70299D}">
      <text>
        <r>
          <rPr>
            <sz val="11"/>
            <color theme="1"/>
            <rFont val="Arial"/>
          </rPr>
          <t/>
        </r>
      </text>
    </comment>
    <comment ref="C63" authorId="0" shapeId="0" xr:uid="{A1C96DDA-2B95-4941-8FDB-1470F8C4B67C}">
      <text>
        <r>
          <rPr>
            <sz val="11"/>
            <color theme="1"/>
            <rFont val="Arial"/>
          </rPr>
          <t/>
        </r>
      </text>
    </comment>
    <comment ref="AQ63" authorId="0" shapeId="0" xr:uid="{ACA7B814-F70D-4E44-9F89-64CE490C00F4}">
      <text>
        <r>
          <rPr>
            <sz val="11"/>
            <color theme="1"/>
            <rFont val="Arial"/>
          </rPr>
          <t/>
        </r>
      </text>
    </comment>
    <comment ref="A64" authorId="0" shapeId="0" xr:uid="{30F78D4D-1E31-4C8D-9474-34581B2EAC4E}">
      <text>
        <r>
          <rPr>
            <sz val="11"/>
            <color theme="1"/>
            <rFont val="Arial"/>
          </rPr>
          <t/>
        </r>
      </text>
    </comment>
    <comment ref="C64" authorId="0" shapeId="0" xr:uid="{BFCA38D5-C1A1-4AF7-8C6A-671E03A46453}">
      <text>
        <r>
          <rPr>
            <sz val="11"/>
            <color theme="1"/>
            <rFont val="Arial"/>
          </rPr>
          <t/>
        </r>
      </text>
    </comment>
    <comment ref="AQ64" authorId="0" shapeId="0" xr:uid="{D478036D-95B7-437C-9BA7-F575B3CF5616}">
      <text>
        <r>
          <rPr>
            <sz val="11"/>
            <color theme="1"/>
            <rFont val="Arial"/>
          </rPr>
          <t/>
        </r>
      </text>
    </comment>
    <comment ref="A65" authorId="0" shapeId="0" xr:uid="{06D60C2D-72CE-46AE-AEB5-86CE2A3D601D}">
      <text>
        <r>
          <rPr>
            <sz val="11"/>
            <color theme="1"/>
            <rFont val="Arial"/>
          </rPr>
          <t/>
        </r>
      </text>
    </comment>
    <comment ref="B65" authorId="0" shapeId="0" xr:uid="{00000000-0006-0000-0B00-00002B000000}">
      <text>
        <r>
          <rPr>
            <sz val="11"/>
            <color theme="1"/>
            <rFont val="Arial"/>
          </rPr>
          <t>ORIGIN: Planian</t>
        </r>
      </text>
    </comment>
    <comment ref="C65" authorId="0" shapeId="0" xr:uid="{745DE836-36C6-42C4-B2F7-E099F6571648}">
      <text>
        <r>
          <rPr>
            <sz val="11"/>
            <color theme="1"/>
            <rFont val="Arial"/>
          </rPr>
          <t/>
        </r>
      </text>
    </comment>
    <comment ref="AQ65" authorId="0" shapeId="0" xr:uid="{893CC7A4-4F56-493A-A5EE-62E8F594F9FC}">
      <text>
        <r>
          <rPr>
            <sz val="11"/>
            <color theme="1"/>
            <rFont val="Arial"/>
          </rPr>
          <t/>
        </r>
      </text>
    </comment>
    <comment ref="A66" authorId="0" shapeId="0" xr:uid="{52DC3DEC-6ACF-408C-9022-9E82DF5AA510}">
      <text>
        <r>
          <rPr>
            <sz val="11"/>
            <color theme="1"/>
            <rFont val="Arial"/>
          </rPr>
          <t/>
        </r>
      </text>
    </comment>
    <comment ref="C66" authorId="0" shapeId="0" xr:uid="{35E180D4-4168-4EF3-8BAC-1BDFE0566968}">
      <text>
        <r>
          <rPr>
            <sz val="11"/>
            <color theme="1"/>
            <rFont val="Arial"/>
          </rPr>
          <t/>
        </r>
      </text>
    </comment>
    <comment ref="AQ66" authorId="0" shapeId="0" xr:uid="{DDAF9E0B-1EF0-416A-85A1-0F67EBD4652E}">
      <text>
        <r>
          <rPr>
            <sz val="11"/>
            <color theme="1"/>
            <rFont val="Arial"/>
          </rPr>
          <t/>
        </r>
      </text>
    </comment>
    <comment ref="A67" authorId="0" shapeId="0" xr:uid="{848BA5C8-A056-4738-AD76-89E24C9F9AE0}">
      <text>
        <r>
          <rPr>
            <sz val="11"/>
            <color theme="1"/>
            <rFont val="Arial"/>
          </rPr>
          <t/>
        </r>
      </text>
    </comment>
    <comment ref="C67" authorId="0" shapeId="0" xr:uid="{B3543E61-D766-4694-A8C9-48435B38EFEC}">
      <text>
        <r>
          <rPr>
            <sz val="11"/>
            <color theme="1"/>
            <rFont val="Arial"/>
          </rPr>
          <t/>
        </r>
      </text>
    </comment>
    <comment ref="AQ67" authorId="0" shapeId="0" xr:uid="{5E44192C-FB23-4E19-82F9-15F785DF1076}">
      <text>
        <r>
          <rPr>
            <sz val="11"/>
            <color theme="1"/>
            <rFont val="Arial"/>
          </rPr>
          <t/>
        </r>
      </text>
    </comment>
    <comment ref="A68" authorId="0" shapeId="0" xr:uid="{A64D03E8-1858-4541-8083-29892A9C0E14}">
      <text>
        <r>
          <rPr>
            <sz val="11"/>
            <color theme="1"/>
            <rFont val="Arial"/>
          </rPr>
          <t/>
        </r>
      </text>
    </comment>
    <comment ref="B68" authorId="0" shapeId="0" xr:uid="{00000000-0006-0000-0B00-00002D000000}">
      <text>
        <r>
          <rPr>
            <sz val="11"/>
            <color theme="1"/>
            <rFont val="Arial"/>
          </rPr>
          <t>ORIGIN: Planian</t>
        </r>
      </text>
    </comment>
    <comment ref="C68" authorId="0" shapeId="0" xr:uid="{0EFC73E0-1DA3-4A89-A208-20FF5A8C57B2}">
      <text>
        <r>
          <rPr>
            <sz val="11"/>
            <color theme="1"/>
            <rFont val="Arial"/>
          </rPr>
          <t/>
        </r>
      </text>
    </comment>
    <comment ref="AQ68" authorId="0" shapeId="0" xr:uid="{B2F42EE1-48C0-4CA3-ACB3-34C7DA21DEF7}">
      <text>
        <r>
          <rPr>
            <sz val="11"/>
            <color theme="1"/>
            <rFont val="Arial"/>
          </rPr>
          <t/>
        </r>
      </text>
    </comment>
    <comment ref="A69" authorId="0" shapeId="0" xr:uid="{1431CA82-F6CD-4CBF-8782-F360FF817273}">
      <text>
        <r>
          <rPr>
            <sz val="11"/>
            <color theme="1"/>
            <rFont val="Arial"/>
          </rPr>
          <t/>
        </r>
      </text>
    </comment>
    <comment ref="C69" authorId="0" shapeId="0" xr:uid="{B0E08420-15C7-48C0-8C22-2FF9820EA7B1}">
      <text>
        <r>
          <rPr>
            <sz val="11"/>
            <color theme="1"/>
            <rFont val="Arial"/>
          </rPr>
          <t/>
        </r>
      </text>
    </comment>
    <comment ref="AQ69" authorId="0" shapeId="0" xr:uid="{0C50893B-A213-44D6-A04D-554CE2BC9979}">
      <text>
        <r>
          <rPr>
            <sz val="11"/>
            <color theme="1"/>
            <rFont val="Arial"/>
          </rPr>
          <t/>
        </r>
      </text>
    </comment>
    <comment ref="A70" authorId="0" shapeId="0" xr:uid="{00E9E771-197E-4BC3-A87B-5A64B1E12595}">
      <text>
        <r>
          <rPr>
            <sz val="11"/>
            <color theme="1"/>
            <rFont val="Arial"/>
          </rPr>
          <t/>
        </r>
      </text>
    </comment>
    <comment ref="C70" authorId="0" shapeId="0" xr:uid="{CD6FFB48-DE9E-48EB-A653-970773FFA4E4}">
      <text>
        <r>
          <rPr>
            <sz val="11"/>
            <color theme="1"/>
            <rFont val="Arial"/>
          </rPr>
          <t/>
        </r>
      </text>
    </comment>
    <comment ref="AQ70" authorId="0" shapeId="0" xr:uid="{FCC524F9-2828-4626-B011-7A33B0C2E1E5}">
      <text>
        <r>
          <rPr>
            <sz val="11"/>
            <color theme="1"/>
            <rFont val="Arial"/>
          </rPr>
          <t/>
        </r>
      </text>
    </comment>
    <comment ref="A71" authorId="0" shapeId="0" xr:uid="{FC402211-6D30-41BA-ADF7-A75FACF4D808}">
      <text>
        <r>
          <rPr>
            <sz val="11"/>
            <color theme="1"/>
            <rFont val="Arial"/>
          </rPr>
          <t/>
        </r>
      </text>
    </comment>
    <comment ref="B71" authorId="0" shapeId="0" xr:uid="{00000000-0006-0000-0B00-00002F000000}">
      <text>
        <r>
          <rPr>
            <sz val="11"/>
            <color theme="1"/>
            <rFont val="Arial"/>
          </rPr>
          <t>ORIGIN: Created</t>
        </r>
      </text>
    </comment>
    <comment ref="C71" authorId="0" shapeId="0" xr:uid="{DDDE5E38-7DB7-45E5-84CC-470218DE456D}">
      <text>
        <r>
          <rPr>
            <sz val="11"/>
            <color theme="1"/>
            <rFont val="Arial"/>
          </rPr>
          <t/>
        </r>
      </text>
    </comment>
    <comment ref="AQ71" authorId="0" shapeId="0" xr:uid="{1867A821-41DA-4B50-BE29-BE20EB6C1AEC}">
      <text>
        <r>
          <rPr>
            <sz val="11"/>
            <color theme="1"/>
            <rFont val="Arial"/>
          </rPr>
          <t/>
        </r>
      </text>
    </comment>
    <comment ref="A72" authorId="0" shapeId="0" xr:uid="{DAD6C2B1-07AD-4451-92A9-011340F4D741}">
      <text>
        <r>
          <rPr>
            <sz val="11"/>
            <color theme="1"/>
            <rFont val="Arial"/>
          </rPr>
          <t/>
        </r>
      </text>
    </comment>
    <comment ref="C72" authorId="0" shapeId="0" xr:uid="{CD3BEC90-C3F3-4719-B77A-B61460751B51}">
      <text>
        <r>
          <rPr>
            <sz val="11"/>
            <color theme="1"/>
            <rFont val="Arial"/>
          </rPr>
          <t/>
        </r>
      </text>
    </comment>
    <comment ref="AQ72" authorId="0" shapeId="0" xr:uid="{30CD0D78-6FEC-4FCB-8648-BE579423AA1D}">
      <text>
        <r>
          <rPr>
            <sz val="11"/>
            <color theme="1"/>
            <rFont val="Arial"/>
          </rPr>
          <t/>
        </r>
      </text>
    </comment>
    <comment ref="A73" authorId="0" shapeId="0" xr:uid="{F50AC881-1BEA-4CEE-B1D0-C6158A923AB5}">
      <text>
        <r>
          <rPr>
            <sz val="11"/>
            <color theme="1"/>
            <rFont val="Arial"/>
          </rPr>
          <t/>
        </r>
      </text>
    </comment>
    <comment ref="C73" authorId="0" shapeId="0" xr:uid="{F7DEFA2D-8A61-40A4-8E38-27269D76E490}">
      <text>
        <r>
          <rPr>
            <sz val="11"/>
            <color theme="1"/>
            <rFont val="Arial"/>
          </rPr>
          <t/>
        </r>
      </text>
    </comment>
    <comment ref="AQ73" authorId="0" shapeId="0" xr:uid="{B7096D52-569D-4A8E-8E75-4A5000D50B34}">
      <text>
        <r>
          <rPr>
            <sz val="11"/>
            <color theme="1"/>
            <rFont val="Arial"/>
          </rPr>
          <t/>
        </r>
      </text>
    </comment>
    <comment ref="A74" authorId="0" shapeId="0" xr:uid="{D0509DB2-0071-4995-97CC-C7D85FCD2E26}">
      <text>
        <r>
          <rPr>
            <sz val="11"/>
            <color theme="1"/>
            <rFont val="Arial"/>
          </rPr>
          <t/>
        </r>
      </text>
    </comment>
    <comment ref="B74" authorId="0" shapeId="0" xr:uid="{00000000-0006-0000-0B00-000031000000}">
      <text>
        <r>
          <rPr>
            <sz val="11"/>
            <color theme="1"/>
            <rFont val="Arial"/>
          </rPr>
          <t>ORIGIN: Old-Worlder</t>
        </r>
      </text>
    </comment>
    <comment ref="C74" authorId="0" shapeId="0" xr:uid="{FD3D8EB6-4C8F-4335-80D3-795C70DFE622}">
      <text>
        <r>
          <rPr>
            <sz val="11"/>
            <color theme="1"/>
            <rFont val="Arial"/>
          </rPr>
          <t/>
        </r>
      </text>
    </comment>
    <comment ref="AQ74" authorId="0" shapeId="0" xr:uid="{1DA947B4-672C-4CF5-9637-DED3541F492D}">
      <text>
        <r>
          <rPr>
            <sz val="11"/>
            <color theme="1"/>
            <rFont val="Arial"/>
          </rPr>
          <t/>
        </r>
      </text>
    </comment>
    <comment ref="A75" authorId="0" shapeId="0" xr:uid="{088D24AD-7C71-435F-9B75-95B1C28510E9}">
      <text>
        <r>
          <rPr>
            <sz val="11"/>
            <color theme="1"/>
            <rFont val="Arial"/>
          </rPr>
          <t/>
        </r>
      </text>
    </comment>
    <comment ref="C75" authorId="0" shapeId="0" xr:uid="{6B8768B7-F98E-4DA0-979A-060437FCA083}">
      <text>
        <r>
          <rPr>
            <sz val="11"/>
            <color theme="1"/>
            <rFont val="Arial"/>
          </rPr>
          <t/>
        </r>
      </text>
    </comment>
    <comment ref="AQ75" authorId="0" shapeId="0" xr:uid="{81BD33DF-865C-4F06-A957-ACBA569C2207}">
      <text>
        <r>
          <rPr>
            <sz val="11"/>
            <color theme="1"/>
            <rFont val="Arial"/>
          </rPr>
          <t/>
        </r>
      </text>
    </comment>
    <comment ref="A76" authorId="0" shapeId="0" xr:uid="{8F87EDF4-BFB9-44A5-BC76-AC6EC250D435}">
      <text>
        <r>
          <rPr>
            <sz val="11"/>
            <color theme="1"/>
            <rFont val="Arial"/>
          </rPr>
          <t/>
        </r>
      </text>
    </comment>
    <comment ref="C76" authorId="0" shapeId="0" xr:uid="{2480E59B-A83F-4C5F-9260-47A6774DB15A}">
      <text>
        <r>
          <rPr>
            <sz val="11"/>
            <color theme="1"/>
            <rFont val="Arial"/>
          </rPr>
          <t/>
        </r>
      </text>
    </comment>
    <comment ref="AQ76" authorId="0" shapeId="0" xr:uid="{3EE65A8A-82DF-40C4-ADA2-64F876E1EB2F}">
      <text>
        <r>
          <rPr>
            <sz val="11"/>
            <color theme="1"/>
            <rFont val="Arial"/>
          </rPr>
          <t/>
        </r>
      </text>
    </comment>
    <comment ref="A77" authorId="0" shapeId="0" xr:uid="{61B47B1E-5856-4912-A155-2A55ACB115B7}">
      <text>
        <r>
          <rPr>
            <sz val="11"/>
            <color theme="1"/>
            <rFont val="Arial"/>
          </rPr>
          <t/>
        </r>
      </text>
    </comment>
    <comment ref="B77" authorId="0" shapeId="0" xr:uid="{00000000-0006-0000-0B00-000033000000}">
      <text>
        <r>
          <rPr>
            <sz val="11"/>
            <color theme="1"/>
            <rFont val="Arial"/>
          </rPr>
          <t>ORIGIN: Hellgate</t>
        </r>
      </text>
    </comment>
    <comment ref="C77" authorId="0" shapeId="0" xr:uid="{9A882F3A-275C-40C7-8BFD-384F5675421F}">
      <text>
        <r>
          <rPr>
            <sz val="11"/>
            <color theme="1"/>
            <rFont val="Arial"/>
          </rPr>
          <t/>
        </r>
      </text>
    </comment>
    <comment ref="AQ77" authorId="0" shapeId="0" xr:uid="{25AFC0EC-968F-498B-BF8A-7498FADF711E}">
      <text>
        <r>
          <rPr>
            <sz val="11"/>
            <color theme="1"/>
            <rFont val="Arial"/>
          </rPr>
          <t/>
        </r>
      </text>
    </comment>
    <comment ref="A78" authorId="0" shapeId="0" xr:uid="{6DF7FBBB-E8B2-4D1B-80F7-2F1BA1047196}">
      <text>
        <r>
          <rPr>
            <sz val="11"/>
            <color theme="1"/>
            <rFont val="Arial"/>
          </rPr>
          <t/>
        </r>
      </text>
    </comment>
    <comment ref="C78" authorId="0" shapeId="0" xr:uid="{85A3FC17-9ABD-47F8-8768-F8B922043B15}">
      <text>
        <r>
          <rPr>
            <sz val="11"/>
            <color theme="1"/>
            <rFont val="Arial"/>
          </rPr>
          <t/>
        </r>
      </text>
    </comment>
    <comment ref="AQ78" authorId="0" shapeId="0" xr:uid="{8AF761D8-0B5A-4D48-BD83-BC9315646607}">
      <text>
        <r>
          <rPr>
            <sz val="11"/>
            <color theme="1"/>
            <rFont val="Arial"/>
          </rPr>
          <t/>
        </r>
      </text>
    </comment>
    <comment ref="A79" authorId="0" shapeId="0" xr:uid="{C61FA49A-412E-4B61-B297-B12D66C9C005}">
      <text>
        <r>
          <rPr>
            <sz val="11"/>
            <color theme="1"/>
            <rFont val="Arial"/>
          </rPr>
          <t/>
        </r>
      </text>
    </comment>
    <comment ref="C79" authorId="0" shapeId="0" xr:uid="{9F60C9DC-F451-4D6F-A9E8-9AEDF9C9B362}">
      <text>
        <r>
          <rPr>
            <sz val="11"/>
            <color theme="1"/>
            <rFont val="Arial"/>
          </rPr>
          <t/>
        </r>
      </text>
    </comment>
    <comment ref="AQ79" authorId="0" shapeId="0" xr:uid="{9F52A258-534D-4698-8058-1F0ED46EF418}">
      <text>
        <r>
          <rPr>
            <sz val="11"/>
            <color theme="1"/>
            <rFont val="Arial"/>
          </rPr>
          <t/>
        </r>
      </text>
    </comment>
    <comment ref="A80" authorId="0" shapeId="0" xr:uid="{867B35BD-AA75-4A94-9789-6EA8242C7C6E}">
      <text>
        <r>
          <rPr>
            <sz val="11"/>
            <color theme="1"/>
            <rFont val="Arial"/>
          </rPr>
          <t/>
        </r>
      </text>
    </comment>
    <comment ref="B80" authorId="0" shapeId="0" xr:uid="{00000000-0006-0000-0B00-000035000000}">
      <text>
        <r>
          <rPr>
            <sz val="11"/>
            <color theme="1"/>
            <rFont val="Arial"/>
          </rPr>
          <t>ORIGIN: Created</t>
        </r>
      </text>
    </comment>
    <comment ref="C80" authorId="0" shapeId="0" xr:uid="{2674BC60-5F57-4700-9412-810E751F0A3B}">
      <text>
        <r>
          <rPr>
            <sz val="11"/>
            <color theme="1"/>
            <rFont val="Arial"/>
          </rPr>
          <t/>
        </r>
      </text>
    </comment>
    <comment ref="AQ80" authorId="0" shapeId="0" xr:uid="{66D3B66A-37FA-4464-82C3-CD41768E1353}">
      <text>
        <r>
          <rPr>
            <sz val="11"/>
            <color theme="1"/>
            <rFont val="Arial"/>
          </rPr>
          <t/>
        </r>
      </text>
    </comment>
    <comment ref="A81" authorId="0" shapeId="0" xr:uid="{0465DFF1-F5B2-4AC0-8CF7-8AF207156851}">
      <text>
        <r>
          <rPr>
            <sz val="11"/>
            <color theme="1"/>
            <rFont val="Arial"/>
          </rPr>
          <t/>
        </r>
      </text>
    </comment>
    <comment ref="C81" authorId="0" shapeId="0" xr:uid="{A7710C3C-292F-4A54-AA76-945B1CC3B298}">
      <text>
        <r>
          <rPr>
            <sz val="11"/>
            <color theme="1"/>
            <rFont val="Arial"/>
          </rPr>
          <t/>
        </r>
      </text>
    </comment>
    <comment ref="AQ81" authorId="0" shapeId="0" xr:uid="{688E41AD-79D8-4DB6-A500-FAA54843B65B}">
      <text>
        <r>
          <rPr>
            <sz val="11"/>
            <color theme="1"/>
            <rFont val="Arial"/>
          </rPr>
          <t/>
        </r>
      </text>
    </comment>
    <comment ref="A82" authorId="0" shapeId="0" xr:uid="{3583AE63-E963-4B28-9DF1-99A1AC538F6D}">
      <text>
        <r>
          <rPr>
            <sz val="11"/>
            <color theme="1"/>
            <rFont val="Arial"/>
          </rPr>
          <t/>
        </r>
      </text>
    </comment>
    <comment ref="C82" authorId="0" shapeId="0" xr:uid="{7F9DBB93-C4C9-4D7B-9F9B-FB8BB5B2C478}">
      <text>
        <r>
          <rPr>
            <sz val="11"/>
            <color theme="1"/>
            <rFont val="Arial"/>
          </rPr>
          <t/>
        </r>
      </text>
    </comment>
    <comment ref="AQ82" authorId="0" shapeId="0" xr:uid="{AA254E0E-E5E0-40D8-BFC0-76C986435979}">
      <text>
        <r>
          <rPr>
            <sz val="11"/>
            <color theme="1"/>
            <rFont val="Arial"/>
          </rPr>
          <t/>
        </r>
      </text>
    </comment>
    <comment ref="A83" authorId="0" shapeId="0" xr:uid="{D9AA9763-C97A-431F-B872-61C8ADA5AC8E}">
      <text>
        <r>
          <rPr>
            <sz val="11"/>
            <color theme="1"/>
            <rFont val="Arial"/>
          </rPr>
          <t/>
        </r>
      </text>
    </comment>
    <comment ref="B83" authorId="0" shapeId="0" xr:uid="{00000000-0006-0000-0B00-000037000000}">
      <text>
        <r>
          <rPr>
            <sz val="11"/>
            <color theme="1"/>
            <rFont val="Arial"/>
          </rPr>
          <t>ORIGIN: Hellgate</t>
        </r>
      </text>
    </comment>
    <comment ref="C83" authorId="0" shapeId="0" xr:uid="{A9A80B0A-D74D-43FC-ADC8-06C759B3B697}">
      <text>
        <r>
          <rPr>
            <sz val="11"/>
            <color theme="1"/>
            <rFont val="Arial"/>
          </rPr>
          <t/>
        </r>
      </text>
    </comment>
    <comment ref="AQ83" authorId="0" shapeId="0" xr:uid="{64AC48A0-823F-441B-9367-FAA36F138E2A}">
      <text>
        <r>
          <rPr>
            <sz val="11"/>
            <color theme="1"/>
            <rFont val="Arial"/>
          </rPr>
          <t/>
        </r>
      </text>
    </comment>
    <comment ref="A84" authorId="0" shapeId="0" xr:uid="{05934A06-A496-4670-928B-3FC7576A5C13}">
      <text>
        <r>
          <rPr>
            <sz val="11"/>
            <color theme="1"/>
            <rFont val="Arial"/>
          </rPr>
          <t/>
        </r>
      </text>
    </comment>
    <comment ref="C84" authorId="0" shapeId="0" xr:uid="{2A8CD4FE-57EB-414C-A4D6-3742997588AD}">
      <text>
        <r>
          <rPr>
            <sz val="11"/>
            <color theme="1"/>
            <rFont val="Arial"/>
          </rPr>
          <t/>
        </r>
      </text>
    </comment>
    <comment ref="AQ84" authorId="0" shapeId="0" xr:uid="{C2472139-181B-4C76-BF6F-AED5288DB0A5}">
      <text>
        <r>
          <rPr>
            <sz val="11"/>
            <color theme="1"/>
            <rFont val="Arial"/>
          </rPr>
          <t/>
        </r>
      </text>
    </comment>
    <comment ref="A85" authorId="0" shapeId="0" xr:uid="{32BA632A-41EC-4B56-8D68-E2AB4D8FE026}">
      <text>
        <r>
          <rPr>
            <sz val="11"/>
            <color theme="1"/>
            <rFont val="Arial"/>
          </rPr>
          <t/>
        </r>
      </text>
    </comment>
    <comment ref="C85" authorId="0" shapeId="0" xr:uid="{C975CD41-0EF7-4F08-ABDC-0492A0150A71}">
      <text>
        <r>
          <rPr>
            <sz val="11"/>
            <color theme="1"/>
            <rFont val="Arial"/>
          </rPr>
          <t/>
        </r>
      </text>
    </comment>
    <comment ref="AQ85" authorId="0" shapeId="0" xr:uid="{680DD3A9-75BD-4C3D-9498-E5DA1A7A75EA}">
      <text>
        <r>
          <rPr>
            <sz val="11"/>
            <color theme="1"/>
            <rFont val="Arial"/>
          </rPr>
          <t/>
        </r>
      </text>
    </comment>
    <comment ref="A86" authorId="0" shapeId="0" xr:uid="{E7B18C7B-4D34-4EB1-A916-5329A2E884DA}">
      <text>
        <r>
          <rPr>
            <sz val="11"/>
            <color theme="1"/>
            <rFont val="Arial"/>
          </rPr>
          <t/>
        </r>
      </text>
    </comment>
    <comment ref="B86" authorId="0" shapeId="0" xr:uid="{00000000-0006-0000-0B00-000039000000}">
      <text>
        <r>
          <rPr>
            <sz val="11"/>
            <color theme="1"/>
            <rFont val="Arial"/>
          </rPr>
          <t>ORIGIN: Old-Worlder</t>
        </r>
      </text>
    </comment>
    <comment ref="C86" authorId="0" shapeId="0" xr:uid="{66EBE567-D4DA-4960-AA9D-F3FF4D3DFF75}">
      <text>
        <r>
          <rPr>
            <sz val="11"/>
            <color theme="1"/>
            <rFont val="Arial"/>
          </rPr>
          <t/>
        </r>
      </text>
    </comment>
    <comment ref="AQ86" authorId="0" shapeId="0" xr:uid="{8C5BA3E6-AB83-4DF3-BE92-3987885D0A26}">
      <text>
        <r>
          <rPr>
            <sz val="11"/>
            <color theme="1"/>
            <rFont val="Arial"/>
          </rPr>
          <t/>
        </r>
      </text>
    </comment>
    <comment ref="A87" authorId="0" shapeId="0" xr:uid="{F86A82A6-35BA-4B59-AE51-AA568125FFD0}">
      <text>
        <r>
          <rPr>
            <sz val="11"/>
            <color theme="1"/>
            <rFont val="Arial"/>
          </rPr>
          <t/>
        </r>
      </text>
    </comment>
    <comment ref="C87" authorId="0" shapeId="0" xr:uid="{EC8141D3-F1E9-4BBC-B85E-2F9189D057B0}">
      <text>
        <r>
          <rPr>
            <sz val="11"/>
            <color theme="1"/>
            <rFont val="Arial"/>
          </rPr>
          <t/>
        </r>
      </text>
    </comment>
    <comment ref="AQ87" authorId="0" shapeId="0" xr:uid="{AC77DB2C-AC99-4424-8485-8304768CD0BE}">
      <text>
        <r>
          <rPr>
            <sz val="11"/>
            <color theme="1"/>
            <rFont val="Arial"/>
          </rPr>
          <t/>
        </r>
      </text>
    </comment>
    <comment ref="A88" authorId="0" shapeId="0" xr:uid="{F7E4574F-2DE9-41AE-B3DA-7B6A22F67DD7}">
      <text>
        <r>
          <rPr>
            <sz val="11"/>
            <color theme="1"/>
            <rFont val="Arial"/>
          </rPr>
          <t/>
        </r>
      </text>
    </comment>
    <comment ref="C88" authorId="0" shapeId="0" xr:uid="{8415FD87-E05B-40EC-A2A1-670707691742}">
      <text>
        <r>
          <rPr>
            <sz val="11"/>
            <color theme="1"/>
            <rFont val="Arial"/>
          </rPr>
          <t/>
        </r>
      </text>
    </comment>
    <comment ref="AQ88" authorId="0" shapeId="0" xr:uid="{2010AAF2-B282-48EB-A579-3D1D9C6F8B7D}">
      <text>
        <r>
          <rPr>
            <sz val="11"/>
            <color theme="1"/>
            <rFont val="Arial"/>
          </rPr>
          <t/>
        </r>
      </text>
    </comment>
    <comment ref="A89" authorId="0" shapeId="0" xr:uid="{C5B81677-A757-4413-BBD9-013151F9334C}">
      <text>
        <r>
          <rPr>
            <sz val="11"/>
            <color theme="1"/>
            <rFont val="Arial"/>
          </rPr>
          <t/>
        </r>
      </text>
    </comment>
    <comment ref="B89" authorId="0" shapeId="0" xr:uid="{00000000-0006-0000-0B00-00003B000000}">
      <text>
        <r>
          <rPr>
            <sz val="11"/>
            <color theme="1"/>
            <rFont val="Arial"/>
          </rPr>
          <t>ORIGIN: Created</t>
        </r>
      </text>
    </comment>
    <comment ref="C89" authorId="0" shapeId="0" xr:uid="{DF16344B-C3EE-4318-9B5B-ABC30F45AD2C}">
      <text>
        <r>
          <rPr>
            <sz val="11"/>
            <color theme="1"/>
            <rFont val="Arial"/>
          </rPr>
          <t/>
        </r>
      </text>
    </comment>
    <comment ref="AQ89" authorId="0" shapeId="0" xr:uid="{CA0FCB29-1655-4339-B6FB-991400B1CCD8}">
      <text>
        <r>
          <rPr>
            <sz val="11"/>
            <color theme="1"/>
            <rFont val="Arial"/>
          </rPr>
          <t/>
        </r>
      </text>
    </comment>
    <comment ref="A90" authorId="0" shapeId="0" xr:uid="{50D5C313-3DD8-4281-A1F5-12FB19449BCE}">
      <text>
        <r>
          <rPr>
            <sz val="11"/>
            <color theme="1"/>
            <rFont val="Arial"/>
          </rPr>
          <t/>
        </r>
      </text>
    </comment>
    <comment ref="C90" authorId="0" shapeId="0" xr:uid="{FDCBB31D-E07A-45CE-9796-6810E6E4E9E1}">
      <text>
        <r>
          <rPr>
            <sz val="11"/>
            <color theme="1"/>
            <rFont val="Arial"/>
          </rPr>
          <t/>
        </r>
      </text>
    </comment>
    <comment ref="AQ90" authorId="0" shapeId="0" xr:uid="{4B15AC4D-2BFD-4A87-A287-0F4ED403FAE1}">
      <text>
        <r>
          <rPr>
            <sz val="11"/>
            <color theme="1"/>
            <rFont val="Arial"/>
          </rPr>
          <t/>
        </r>
      </text>
    </comment>
    <comment ref="A91" authorId="0" shapeId="0" xr:uid="{C0FB8F16-2724-4073-8765-81733B2A92FC}">
      <text>
        <r>
          <rPr>
            <sz val="11"/>
            <color theme="1"/>
            <rFont val="Arial"/>
          </rPr>
          <t/>
        </r>
      </text>
    </comment>
    <comment ref="C91" authorId="0" shapeId="0" xr:uid="{2DFC3FB1-CEA3-450A-8CF5-8F6C584AF475}">
      <text>
        <r>
          <rPr>
            <sz val="11"/>
            <color theme="1"/>
            <rFont val="Arial"/>
          </rPr>
          <t/>
        </r>
      </text>
    </comment>
    <comment ref="AQ91" authorId="0" shapeId="0" xr:uid="{11238030-20DF-4676-A469-4DFADDB4C200}">
      <text>
        <r>
          <rPr>
            <sz val="11"/>
            <color theme="1"/>
            <rFont val="Arial"/>
          </rPr>
          <t/>
        </r>
      </text>
    </comment>
    <comment ref="A92" authorId="0" shapeId="0" xr:uid="{BDC6C803-5C4E-4AA0-ADF6-2F39CD50D369}">
      <text>
        <r>
          <rPr>
            <sz val="11"/>
            <color theme="1"/>
            <rFont val="Arial"/>
          </rPr>
          <t/>
        </r>
      </text>
    </comment>
    <comment ref="B92" authorId="0" shapeId="0" xr:uid="{00000000-0006-0000-0B00-00003D000000}">
      <text>
        <r>
          <rPr>
            <sz val="11"/>
            <color theme="1"/>
            <rFont val="Arial"/>
          </rPr>
          <t>ORIGIN: Created</t>
        </r>
      </text>
    </comment>
    <comment ref="C92" authorId="0" shapeId="0" xr:uid="{B0F0A975-E4D4-4EF2-A8B5-325F1CF7A827}">
      <text>
        <r>
          <rPr>
            <sz val="11"/>
            <color theme="1"/>
            <rFont val="Arial"/>
          </rPr>
          <t/>
        </r>
      </text>
    </comment>
    <comment ref="AQ92" authorId="0" shapeId="0" xr:uid="{21A054EE-F037-4E16-A4C0-2CE97A34DA30}">
      <text>
        <r>
          <rPr>
            <sz val="11"/>
            <color theme="1"/>
            <rFont val="Arial"/>
          </rPr>
          <t/>
        </r>
      </text>
    </comment>
    <comment ref="A93" authorId="0" shapeId="0" xr:uid="{CA1414CB-6519-4DE0-8E81-50AB6B55BBC7}">
      <text>
        <r>
          <rPr>
            <sz val="11"/>
            <color theme="1"/>
            <rFont val="Arial"/>
          </rPr>
          <t/>
        </r>
      </text>
    </comment>
    <comment ref="C93" authorId="0" shapeId="0" xr:uid="{D9D03D8A-0064-45CA-82B7-F6B18118DE7F}">
      <text>
        <r>
          <rPr>
            <sz val="11"/>
            <color theme="1"/>
            <rFont val="Arial"/>
          </rPr>
          <t/>
        </r>
      </text>
    </comment>
    <comment ref="AQ93" authorId="0" shapeId="0" xr:uid="{F16F646B-3EC9-4E0C-BA00-B95B61611CA4}">
      <text>
        <r>
          <rPr>
            <sz val="11"/>
            <color theme="1"/>
            <rFont val="Arial"/>
          </rPr>
          <t/>
        </r>
      </text>
    </comment>
    <comment ref="A94" authorId="0" shapeId="0" xr:uid="{21437601-B973-4E75-9B1D-DA067CC00127}">
      <text>
        <r>
          <rPr>
            <sz val="11"/>
            <color theme="1"/>
            <rFont val="Arial"/>
          </rPr>
          <t/>
        </r>
      </text>
    </comment>
    <comment ref="C94" authorId="0" shapeId="0" xr:uid="{3DF4C09B-CBE1-4428-9F69-29652825DD2E}">
      <text>
        <r>
          <rPr>
            <sz val="11"/>
            <color theme="1"/>
            <rFont val="Arial"/>
          </rPr>
          <t/>
        </r>
      </text>
    </comment>
    <comment ref="AQ94" authorId="0" shapeId="0" xr:uid="{A2B28ED8-10AB-47AF-BA57-1656AD8CEFFA}">
      <text>
        <r>
          <rPr>
            <sz val="11"/>
            <color theme="1"/>
            <rFont val="Arial"/>
          </rPr>
          <t/>
        </r>
      </text>
    </comment>
    <comment ref="A95" authorId="0" shapeId="0" xr:uid="{38059BC9-A8B0-455C-B4BB-93932F15CACD}">
      <text>
        <r>
          <rPr>
            <sz val="11"/>
            <color theme="1"/>
            <rFont val="Arial"/>
          </rPr>
          <t/>
        </r>
      </text>
    </comment>
    <comment ref="B95" authorId="0" shapeId="0" xr:uid="{00000000-0006-0000-0B00-00003F000000}">
      <text>
        <r>
          <rPr>
            <sz val="11"/>
            <color theme="1"/>
            <rFont val="Arial"/>
          </rPr>
          <t>ORIGIN: Created</t>
        </r>
      </text>
    </comment>
    <comment ref="C95" authorId="0" shapeId="0" xr:uid="{603DCF83-47D5-4180-948D-7590000F8975}">
      <text>
        <r>
          <rPr>
            <sz val="11"/>
            <color theme="1"/>
            <rFont val="Arial"/>
          </rPr>
          <t/>
        </r>
      </text>
    </comment>
    <comment ref="AQ95" authorId="0" shapeId="0" xr:uid="{11E444BA-EA4C-4A7F-9FC5-D399D1D0E3E2}">
      <text>
        <r>
          <rPr>
            <sz val="11"/>
            <color theme="1"/>
            <rFont val="Arial"/>
          </rPr>
          <t/>
        </r>
      </text>
    </comment>
    <comment ref="A96" authorId="0" shapeId="0" xr:uid="{E0F4983E-19F6-40D8-A03E-ED2240550101}">
      <text>
        <r>
          <rPr>
            <sz val="11"/>
            <color theme="1"/>
            <rFont val="Arial"/>
          </rPr>
          <t/>
        </r>
      </text>
    </comment>
    <comment ref="C96" authorId="0" shapeId="0" xr:uid="{AE6BAE72-E3C7-4895-B8FA-F6FBC1E33B40}">
      <text>
        <r>
          <rPr>
            <sz val="11"/>
            <color theme="1"/>
            <rFont val="Arial"/>
          </rPr>
          <t/>
        </r>
      </text>
    </comment>
    <comment ref="AQ96" authorId="0" shapeId="0" xr:uid="{EE7356F1-1EAC-488D-9CE2-C64E9BCF3C69}">
      <text>
        <r>
          <rPr>
            <sz val="11"/>
            <color theme="1"/>
            <rFont val="Arial"/>
          </rPr>
          <t/>
        </r>
      </text>
    </comment>
    <comment ref="A97" authorId="0" shapeId="0" xr:uid="{B481FF59-08C3-4B8E-B1A7-4BACAE758A24}">
      <text>
        <r>
          <rPr>
            <sz val="11"/>
            <color theme="1"/>
            <rFont val="Arial"/>
          </rPr>
          <t/>
        </r>
      </text>
    </comment>
    <comment ref="C97" authorId="0" shapeId="0" xr:uid="{D6CB9D60-3ED0-492F-AEA9-5936A286545E}">
      <text>
        <r>
          <rPr>
            <sz val="11"/>
            <color theme="1"/>
            <rFont val="Arial"/>
          </rPr>
          <t/>
        </r>
      </text>
    </comment>
    <comment ref="AQ97" authorId="0" shapeId="0" xr:uid="{C301D52C-ECE7-4299-8A40-0432DF7EE2D9}">
      <text>
        <r>
          <rPr>
            <sz val="11"/>
            <color theme="1"/>
            <rFont val="Arial"/>
          </rPr>
          <t/>
        </r>
      </text>
    </comment>
    <comment ref="AQ98" authorId="0" shapeId="0" xr:uid="{DCDF6CB9-8E26-40FD-A520-E2A0D20B5FF1}">
      <text>
        <r>
          <rPr>
            <sz val="11"/>
            <color theme="1"/>
            <rFont val="Arial"/>
          </rPr>
          <t/>
        </r>
      </text>
    </comment>
    <comment ref="B577" authorId="0" shapeId="0" xr:uid="{14121FDA-76AC-4D9A-84A8-1F8FD4DA9432}">
      <text>
        <r>
          <rPr>
            <sz val="11"/>
            <color theme="1"/>
            <rFont val="Arial"/>
          </rPr>
          <t/>
        </r>
      </text>
    </comment>
    <comment ref="C577" authorId="0" shapeId="0" xr:uid="{3DED0814-FFC5-4B89-90DC-F79A19C6C374}">
      <text>
        <r>
          <rPr>
            <sz val="11"/>
            <color theme="1"/>
            <rFont val="Arial"/>
          </rPr>
          <t/>
        </r>
      </text>
    </comment>
    <comment ref="B580" authorId="0" shapeId="0" xr:uid="{CEF3907E-27EE-45C1-A61E-EF03DB5C2A7B}">
      <text>
        <r>
          <rPr>
            <sz val="11"/>
            <color theme="1"/>
            <rFont val="Arial"/>
          </rPr>
          <t/>
        </r>
      </text>
    </comment>
    <comment ref="C580" authorId="0" shapeId="0" xr:uid="{36FA15BA-3D48-4E98-9307-3648AD23C9AC}">
      <text>
        <r>
          <rPr>
            <sz val="11"/>
            <color theme="1"/>
            <rFont val="Arial"/>
          </rPr>
          <t/>
        </r>
      </text>
    </comment>
    <comment ref="B583" authorId="0" shapeId="0" xr:uid="{83856B4D-20DC-4556-AB38-5A7F6C558EA6}">
      <text>
        <r>
          <rPr>
            <sz val="11"/>
            <color theme="1"/>
            <rFont val="Arial"/>
          </rPr>
          <t/>
        </r>
      </text>
    </comment>
    <comment ref="C583" authorId="0" shapeId="0" xr:uid="{D792F069-F480-43C7-853D-41058B203C1F}">
      <text>
        <r>
          <rPr>
            <sz val="11"/>
            <color theme="1"/>
            <rFont val="Arial"/>
          </rPr>
          <t/>
        </r>
      </text>
    </comment>
    <comment ref="B586" authorId="0" shapeId="0" xr:uid="{34A63375-55E6-4FF1-896C-52BB2D6A2D9B}">
      <text>
        <r>
          <rPr>
            <sz val="11"/>
            <color theme="1"/>
            <rFont val="Arial"/>
          </rPr>
          <t/>
        </r>
      </text>
    </comment>
    <comment ref="C586" authorId="0" shapeId="0" xr:uid="{CD072BA7-2522-40A7-B019-0FE2A5AB0E48}">
      <text>
        <r>
          <rPr>
            <sz val="11"/>
            <color theme="1"/>
            <rFont val="Arial"/>
          </rP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C2" authorId="0" shapeId="0" xr:uid="{DC0913EA-3839-4CCD-9C79-30BF139FBA72}">
      <text>
        <r>
          <rPr>
            <sz val="11"/>
            <color theme="1"/>
            <rFont val="Arial"/>
          </rPr>
          <t xml:space="preserve">STARTING BONUS:
Start The Game with 5 Common Ore in inventory.
STARTING WEAPON: 
Any Strength or Dexterity Melee Weapon.
</t>
        </r>
      </text>
    </comment>
    <comment ref="D2" authorId="0" shapeId="0" xr:uid="{AAC4990D-D1F0-4874-A2C5-829078058058}">
      <text>
        <r>
          <rPr>
            <sz val="11"/>
            <color theme="1"/>
            <rFont val="Arial"/>
            <family val="2"/>
          </rPr>
          <t>AFFINITY: Molten
DIFFICULTY: Neutral
DESCRIPTION: This class is adept at creating and manipulating ore, and exploiting fire for combat as well.</t>
        </r>
      </text>
    </comment>
    <comment ref="E2" authorId="0" shapeId="0" xr:uid="{B393E263-F7EB-46C5-8FAC-84A7364C6E4B}">
      <text>
        <r>
          <rPr>
            <sz val="11"/>
            <color theme="1"/>
            <rFont val="Arial"/>
          </rPr>
          <t>AFFINITY: Rune-Carver
DIFFICULTY: Challenging
DESCRIPTION: Specialized in Forging new runes and applying them on your Gear or Body for special effects.</t>
        </r>
      </text>
    </comment>
    <comment ref="F2" authorId="0" shapeId="0" xr:uid="{8E82A1EE-9AF4-40D8-B2EF-38703343F95D}">
      <text>
        <r>
          <rPr>
            <sz val="11"/>
            <color theme="1"/>
            <rFont val="Arial"/>
            <family val="2"/>
          </rPr>
          <t>AFFINITY: Mountain-Smith
DIFFICULTY: Hardcore
DESCRIPTION: Specialized in getting materials from mountains and crafting rare items from them.</t>
        </r>
      </text>
    </comment>
    <comment ref="G2" authorId="0" shapeId="0" xr:uid="{249D6AB4-CFC1-428A-B076-6D4837A366CD}">
      <text>
        <r>
          <rPr>
            <sz val="11"/>
            <color theme="1"/>
            <rFont val="Arial"/>
            <family val="2"/>
          </rPr>
          <t>AFFINITY: Battle-Smith
DIFFICULTY: Simple
DESCRIPTION:Specialized in combat as well as Weapon Forging.</t>
        </r>
      </text>
    </comment>
    <comment ref="C3" authorId="0" shapeId="0" xr:uid="{5DDF1622-63DC-4CF5-BE3E-893DF8389EA0}">
      <text>
        <r>
          <rPr>
            <sz val="11"/>
            <color theme="1"/>
            <rFont val="Arial"/>
            <family val="2"/>
          </rPr>
          <t>STARTING BONUS:
Start the Game with a Lucky Charm Equipped.
STARTING WEAPON: 
Any Weapon.</t>
        </r>
      </text>
    </comment>
    <comment ref="D3" authorId="0" shapeId="0" xr:uid="{07D6EFD1-C61F-49E6-8D36-30BB8FFDEA24}">
      <text>
        <r>
          <rPr>
            <sz val="11"/>
            <color theme="1"/>
            <rFont val="Arial"/>
            <family val="2"/>
          </rPr>
          <t>AFFINITY: Tentacle
DIFFICULTY: Neutral
DESCRIPTION:Specialized in the art of tentacles.</t>
        </r>
      </text>
    </comment>
    <comment ref="E3" authorId="0" shapeId="0" xr:uid="{AAECDC11-2E48-491D-ADBA-37D4D372578E}">
      <text>
        <r>
          <rPr>
            <sz val="11"/>
            <color theme="1"/>
            <rFont val="Arial"/>
            <family val="2"/>
          </rPr>
          <t>AFFINITY: Void Worshipper
DIFFICULTY: Grimcore
DESCRIPTION: Specialized in calling forth the Void.</t>
        </r>
      </text>
    </comment>
    <comment ref="F3" authorId="0" shapeId="0" xr:uid="{D0A5271C-72DA-421A-B10A-248F1316358B}">
      <text>
        <r>
          <rPr>
            <sz val="11"/>
            <color theme="1"/>
            <rFont val="Arial"/>
            <family val="2"/>
          </rPr>
          <t>AFFINITY: Invoker
DIFFICULTY: Challenging
DESCRIPTION: Specialized in using the powers of his gods.</t>
        </r>
      </text>
    </comment>
    <comment ref="G3" authorId="0" shapeId="0" xr:uid="{A024FB7F-3602-4F67-B99E-F75804908FAA}">
      <text>
        <r>
          <rPr>
            <sz val="11"/>
            <color theme="1"/>
            <rFont val="Arial"/>
          </rPr>
          <t>AFFINITY: Acolyte
DIFFICULTY: Grimcore
DESCRIPTION: Specialized in dying for his gods….but have they forsaken him?</t>
        </r>
      </text>
    </comment>
    <comment ref="H3" authorId="0" shapeId="0" xr:uid="{1F33B125-CCDC-4EC7-8C8E-C5EBB88ADCB5}">
      <text>
        <r>
          <rPr>
            <sz val="11"/>
            <color theme="1"/>
            <rFont val="Arial"/>
            <family val="2"/>
          </rPr>
          <t>AFFINITY: Zealot
DIFFICULTY: Simple
DESCRIPTION: Specialized in Melee Combat.</t>
        </r>
      </text>
    </comment>
    <comment ref="I3" authorId="0" shapeId="0" xr:uid="{CDAE59D0-E392-4911-B7DD-C14F51F3DED6}">
      <text>
        <r>
          <rPr>
            <sz val="11"/>
            <color theme="1"/>
            <rFont val="Arial"/>
            <family val="2"/>
          </rPr>
          <t>AFFINITY: Molten
DIFFICULTY: Neutral
DESCRIPTION: Specialized in Gravitational Powers.</t>
        </r>
      </text>
    </comment>
    <comment ref="C4" authorId="0" shapeId="0" xr:uid="{9F0C677F-0A01-4926-B999-8169C1EFB362}">
      <text>
        <r>
          <rPr>
            <sz val="11"/>
            <color theme="1"/>
            <rFont val="Arial"/>
            <family val="2"/>
          </rPr>
          <t>STARTING BONUS:
Start the Game with a Random Rare Scroll.
STARTING WEAPON: 
Any Power Weapon.</t>
        </r>
      </text>
    </comment>
    <comment ref="D4" authorId="0" shapeId="0" xr:uid="{411D4D6F-E01E-4544-886E-8F21D31C28CA}">
      <text>
        <r>
          <rPr>
            <sz val="11"/>
            <color theme="1"/>
            <rFont val="Arial"/>
            <family val="2"/>
          </rPr>
          <t>AFFINITY: Silencer
DIFFICULTY: Neutral
DESCRIPTION: Specialized in denying any form of magic.</t>
        </r>
      </text>
    </comment>
    <comment ref="E4" authorId="0" shapeId="0" xr:uid="{ACE01EFC-3B65-48F3-93AF-A450A09C4BBD}">
      <text>
        <r>
          <rPr>
            <sz val="11"/>
            <color theme="1"/>
            <rFont val="Arial"/>
            <family val="2"/>
          </rPr>
          <t>AFFINITY: Mastermind
DIFFICULTY: Challenging
DESCRIPTION: Specialized in the knowledge of many things.</t>
        </r>
      </text>
    </comment>
    <comment ref="F4" authorId="0" shapeId="0" xr:uid="{5FA9AE95-6122-4DB7-B9C9-B322D9136305}">
      <text>
        <r>
          <rPr>
            <sz val="11"/>
            <color theme="1"/>
            <rFont val="Arial"/>
            <family val="2"/>
          </rPr>
          <t>AFFINITY: Mastermind
DIFFICULTY: Hardcore
DESCRIPTION: Specialized in toying with his oppoenents.</t>
        </r>
      </text>
    </comment>
    <comment ref="G4" authorId="0" shapeId="0" xr:uid="{81357AB7-BB71-4F11-822C-0752BB06F2AE}">
      <text>
        <r>
          <rPr>
            <sz val="11"/>
            <color theme="1"/>
            <rFont val="Arial"/>
            <family val="2"/>
          </rPr>
          <t>AFFINITY: Scholar
DIFFICULTY: Neutral
DESCRIPTION: Specialized in Learning.</t>
        </r>
      </text>
    </comment>
    <comment ref="H4" authorId="0" shapeId="0" xr:uid="{712E4A65-1C82-4A8F-8A49-096B99ABF861}">
      <text>
        <r>
          <rPr>
            <sz val="11"/>
            <color theme="1"/>
            <rFont val="Arial"/>
          </rPr>
          <t>AFFINITY: Arbiter
DIFFICULTY: Grimcore
DESCRIPTION: Specialized in Raining Orbital Arcane Bombardment on his enemies.</t>
        </r>
      </text>
    </comment>
    <comment ref="I4" authorId="0" shapeId="0" xr:uid="{85F82F79-1EFF-4FD5-801C-26114C73E8F8}">
      <text>
        <r>
          <rPr>
            <sz val="11"/>
            <color theme="1"/>
            <rFont val="Arial"/>
          </rPr>
          <t>AFFINITY: Diplomat
DIFFICULTY: Hardcore
DESCRIPTION: Specialized in Diplomacy.</t>
        </r>
      </text>
    </comment>
    <comment ref="C5" authorId="0" shapeId="0" xr:uid="{A699473F-AF1B-43A4-B450-40BD834862C5}">
      <text>
        <r>
          <rPr>
            <sz val="11"/>
            <color theme="1"/>
            <rFont val="Arial"/>
          </rPr>
          <t xml:space="preserve">STARTING BONUS:
Start the Game with Supply as a Bonus Resource; You may always convert 10 Mana to 1 Supply; Supply is Uncapped.
STARTING WEAPON: 
Any Strength or Dexterity Weapon.
</t>
        </r>
      </text>
    </comment>
    <comment ref="D5" authorId="0" shapeId="0" xr:uid="{C41B6830-4CC7-4E59-96C3-7EC1D3A3EB39}">
      <text>
        <r>
          <rPr>
            <sz val="11"/>
            <color theme="1"/>
            <rFont val="Arial"/>
            <family val="2"/>
          </rPr>
          <t>AFFINITY: Strategist
DIFFICULTY: Challenging
DESCRIPTION: Specialized in gathering a strong Army to fight for him.</t>
        </r>
      </text>
    </comment>
    <comment ref="E5" authorId="0" shapeId="0" xr:uid="{EDA36C75-724B-4137-A096-E9CB5F51D161}">
      <text>
        <r>
          <rPr>
            <sz val="11"/>
            <color theme="1"/>
            <rFont val="Arial"/>
            <family val="2"/>
          </rPr>
          <t>AFFINITY: Overseer
DIFFICULTY: Neutral
DESCRIPTION: Specialized in Mercenaries and Banner Effects.</t>
        </r>
      </text>
    </comment>
    <comment ref="F5" authorId="0" shapeId="0" xr:uid="{0D4C92EB-EEFF-4EC7-A8DD-67C260B02E73}">
      <text>
        <r>
          <rPr>
            <sz val="11"/>
            <color theme="1"/>
            <rFont val="Arial"/>
            <family val="2"/>
          </rPr>
          <t>AFFINITY: Bannerlord
DIFFICULTY: Neutral
DESCRIPTION: Specialized in Ruling with an Iron Fist.</t>
        </r>
      </text>
    </comment>
    <comment ref="C6" authorId="0" shapeId="0" xr:uid="{AB78E228-0333-4503-A282-688427884B64}">
      <text>
        <r>
          <rPr>
            <sz val="11"/>
            <color theme="1"/>
            <rFont val="Arial"/>
          </rPr>
          <t>STARTING BONUS:
Start the Game with 5 Extra Throwing Knives.
Any Dexterity Weapon.
Starting with a Knife grants a second one as well.</t>
        </r>
      </text>
    </comment>
    <comment ref="D6" authorId="0" shapeId="0" xr:uid="{7E759AD5-5F16-4307-A015-580EE2202213}">
      <text>
        <r>
          <rPr>
            <sz val="11"/>
            <color theme="1"/>
            <rFont val="Arial"/>
            <family val="2"/>
          </rPr>
          <t>AFFINITY: Trickster
DIFFICULTY: Neutral
DESCRIPTION: Specialized in tricking his opponents in various ways.</t>
        </r>
      </text>
    </comment>
    <comment ref="E6" authorId="0" shapeId="0" xr:uid="{4064FF50-0891-4A09-850C-97C6759F9DF9}">
      <text>
        <r>
          <rPr>
            <sz val="11"/>
            <color theme="1"/>
            <rFont val="Arial"/>
          </rPr>
          <t>AFFINITY: Joker
DIFFICULTY: Neutral
DESCRIPTION: Specialized in tarot cards, as well as making people believe his weaker than he actually is. Or sometimes…something else entirely.</t>
        </r>
      </text>
    </comment>
    <comment ref="F6" authorId="0" shapeId="0" xr:uid="{4FCD62ED-AE00-4AF6-A12F-C16613EDB860}">
      <text>
        <r>
          <rPr>
            <sz val="11"/>
            <color theme="1"/>
            <rFont val="Arial"/>
            <family val="2"/>
          </rPr>
          <t>AFFINITY: Spell-Gambler
DIFFICULTY: Hardcore
DESCRIPTION: Specialized in Stealing and Randomly Casting Spells.</t>
        </r>
      </text>
    </comment>
    <comment ref="G6" authorId="0" shapeId="0" xr:uid="{904E6AC3-A11E-47CE-BC4A-255ED6001A21}">
      <text>
        <r>
          <rPr>
            <sz val="11"/>
            <color theme="1"/>
            <rFont val="Arial"/>
            <family val="2"/>
          </rPr>
          <t>AFFINITY: Nullifier
DIFFICULTY: Simple
DESCRIPTION: Specialized in rendering enemy attacks useless.</t>
        </r>
      </text>
    </comment>
    <comment ref="H6" authorId="0" shapeId="0" xr:uid="{08147CF8-343F-4CC1-8912-17080C7BD2FE}">
      <text>
        <r>
          <rPr>
            <sz val="11"/>
            <color theme="1"/>
            <rFont val="Arial"/>
            <family val="2"/>
          </rPr>
          <t>AFFINITY: Maskbearer
DIFFICULTY: Simple
DESCRIPTION: Speicalized in switching masks with various effects.</t>
        </r>
      </text>
    </comment>
    <comment ref="C7" authorId="0" shapeId="0" xr:uid="{E5806614-F52C-45CF-8734-E73EC2664884}">
      <text>
        <r>
          <rPr>
            <sz val="11"/>
            <color theme="1"/>
            <rFont val="Arial"/>
            <family val="2"/>
          </rPr>
          <t>STARTING BONUS:
Start the Game with a Cello.
STARTING WEAPON: 
Any Weapon.</t>
        </r>
      </text>
    </comment>
    <comment ref="D7" authorId="0" shapeId="0" xr:uid="{A1610128-C235-407A-91B9-783C24A13F9A}">
      <text>
        <r>
          <rPr>
            <sz val="11"/>
            <color theme="1"/>
            <rFont val="Arial"/>
            <family val="2"/>
          </rPr>
          <t>AFFINITY: Story Teller
DIFFICULTY: Simple
DESCRIPTION: Specialized in charisma.</t>
        </r>
      </text>
    </comment>
    <comment ref="E7" authorId="0" shapeId="0" xr:uid="{EFE01253-6C07-4556-A278-CE5AC3B1C517}">
      <text>
        <r>
          <rPr>
            <sz val="11"/>
            <color theme="1"/>
            <rFont val="Arial"/>
            <family val="2"/>
          </rPr>
          <t>AFFINITY: Incanter
DIFFICULTY: Neutral
DESCRIPTION: Specialized in Debuffs.</t>
        </r>
      </text>
    </comment>
    <comment ref="F7" authorId="0" shapeId="0" xr:uid="{6B1ECE70-E91F-48DD-B0C5-27EAAF92FD2E}">
      <text>
        <r>
          <rPr>
            <sz val="11"/>
            <color theme="1"/>
            <rFont val="Arial"/>
            <family val="2"/>
          </rPr>
          <t>AFFINITY: Whisperer
DIFFICULTY: Challenging
DESCRIPTION: Specialized in Spreading Terror.</t>
        </r>
      </text>
    </comment>
    <comment ref="C8" authorId="0" shapeId="0" xr:uid="{A6E428AD-A94A-4ADF-93AD-7D77F92427F1}">
      <text>
        <r>
          <rPr>
            <sz val="11"/>
            <color theme="1"/>
            <rFont val="Arial"/>
            <family val="2"/>
          </rPr>
          <t>STARTING BONUS:
Start the Game with 1 Extra Dispersion.
STARTING WEAPON: 
Any Strength Weapon.</t>
        </r>
      </text>
    </comment>
    <comment ref="D8" authorId="0" shapeId="0" xr:uid="{74471724-C1F6-49B8-93AC-7FD1A58EDC4C}">
      <text>
        <r>
          <rPr>
            <sz val="11"/>
            <color theme="1"/>
            <rFont val="Arial"/>
            <family val="2"/>
          </rPr>
          <t>AFFINITY: Warden
DIFFICULTY: Simple
DESCRIPTION: Specialized in holding his ground.</t>
        </r>
      </text>
    </comment>
    <comment ref="E8" authorId="0" shapeId="0" xr:uid="{03D66076-116A-49D6-8125-243F0E828F4D}">
      <text>
        <r>
          <rPr>
            <sz val="11"/>
            <color theme="1"/>
            <rFont val="Arial"/>
            <family val="2"/>
          </rPr>
          <t>AFFINITY: Divine
DIFFICULTY: Hardcore
DESCRIPTION: Specialized in using his Divinity to emerge victorious in combat.</t>
        </r>
      </text>
    </comment>
    <comment ref="F8" authorId="0" shapeId="0" xr:uid="{91BAC125-F691-4FEC-A0EE-224F5A06D817}">
      <text>
        <r>
          <rPr>
            <sz val="11"/>
            <color theme="1"/>
            <rFont val="Arial"/>
            <family val="2"/>
          </rPr>
          <t>AFFINITY: Crusader
DIFFICULTY: Neutral
DESCRIPTION: Specialized in holy magic and crusading.</t>
        </r>
      </text>
    </comment>
    <comment ref="G8" authorId="0" shapeId="0" xr:uid="{0B0C205D-EF64-459D-8752-7F6BA36E6A5D}">
      <text>
        <r>
          <rPr>
            <sz val="11"/>
            <color theme="1"/>
            <rFont val="Arial"/>
            <family val="2"/>
          </rPr>
          <t>AFFINITY: Destroyer
DIFFICULTY: Challenging
DESCRIPTION: Specialized in Destroying.</t>
        </r>
      </text>
    </comment>
    <comment ref="C9" authorId="0" shapeId="0" xr:uid="{B080D1C9-05C4-4A0D-8205-F889A40F448A}">
      <text>
        <r>
          <rPr>
            <sz val="11"/>
            <color theme="1"/>
            <rFont val="Arial"/>
            <family val="2"/>
          </rPr>
          <t>STARTING BONUS:
Start the Game with the Fire Wavelength.
STARTING WEAPON: 
Any Weapon.</t>
        </r>
      </text>
    </comment>
    <comment ref="D9" authorId="0" shapeId="0" xr:uid="{0D81C4FE-C5A0-4DF1-8DB3-01DD5780075F}">
      <text>
        <r>
          <rPr>
            <sz val="11"/>
            <color theme="1"/>
            <rFont val="Arial"/>
            <family val="2"/>
          </rPr>
          <t>AFFINITY: Wildfire
DIFFICULTY: Simple
DESCRIPTION: Specialized in A lot of Fire Magic.</t>
        </r>
      </text>
    </comment>
    <comment ref="E9" authorId="0" shapeId="0" xr:uid="{18B9DF80-AC04-4565-931C-FDEF5577AC98}">
      <text>
        <r>
          <rPr>
            <sz val="11"/>
            <color theme="1"/>
            <rFont val="Arial"/>
            <family val="2"/>
          </rPr>
          <t>AFFINITY: Frostburn
DIFFICULTY: Simple
DESCRIPTION: Specialized in Fire and Frost Magic.</t>
        </r>
      </text>
    </comment>
    <comment ref="F9" authorId="0" shapeId="0" xr:uid="{7C4B3071-D57C-4EDE-B54B-37E8044DEE1E}">
      <text>
        <r>
          <rPr>
            <sz val="11"/>
            <color theme="1"/>
            <rFont val="Arial"/>
            <family val="2"/>
          </rPr>
          <t>AFFINITY: Shadowflame
DIFFICULTY: Neutral
DESCRIPTION: Specialized in Fire and Dark Magic.</t>
        </r>
      </text>
    </comment>
    <comment ref="G9" authorId="0" shapeId="0" xr:uid="{93D36436-7910-43EE-BF92-CA7B99CBD8D4}">
      <text>
        <r>
          <rPr>
            <sz val="11"/>
            <color theme="1"/>
            <rFont val="Arial"/>
            <family val="2"/>
          </rPr>
          <t>AFFINITY: Living Flame
DIFFICULTY: Neutral
DESCRIPTION: Specialized in Living Fire Magic.</t>
        </r>
      </text>
    </comment>
    <comment ref="H9" authorId="0" shapeId="0" xr:uid="{4C778AF2-7693-4B79-B206-7E2F0FAF82D3}">
      <text>
        <r>
          <rPr>
            <sz val="11"/>
            <color theme="1"/>
            <rFont val="Arial"/>
            <family val="2"/>
          </rPr>
          <t>AFFINITY: Manaburn
DIFFICULTY: Challenging
DESCRIPTION: Specialized in Burning the opponents Mana.</t>
        </r>
      </text>
    </comment>
    <comment ref="C10" authorId="0" shapeId="0" xr:uid="{31152617-7119-42E8-BB89-F42F20881A37}">
      <text>
        <r>
          <rPr>
            <sz val="11"/>
            <color theme="1"/>
            <rFont val="Arial"/>
          </rPr>
          <t>STARTING BONUS:
Start the Game with Rage as a Resource; It Starts at 0 and is uncapped and stays at 0 outside of Combat; You gain 10 Rage when landing Basic Attacks; Max Mana is converted automatically to Max Health.
STARTING WEAPON: 
Any Strength Weapon.</t>
        </r>
      </text>
    </comment>
    <comment ref="D10" authorId="0" shapeId="0" xr:uid="{1E3DFDE9-F9B9-4FD4-A16B-48895E796A51}">
      <text>
        <r>
          <rPr>
            <sz val="11"/>
            <color theme="1"/>
            <rFont val="Arial"/>
            <family val="2"/>
          </rPr>
          <t>AFFINITY: Berzerker
DIFFICULTY: Hardcore
DESCRIPTION: Specialized in Dual Wielding Axes.</t>
        </r>
      </text>
    </comment>
    <comment ref="E10" authorId="0" shapeId="0" xr:uid="{CC453DAC-7E95-49C3-8E25-FEFEEA07F638}">
      <text>
        <r>
          <rPr>
            <sz val="11"/>
            <color theme="1"/>
            <rFont val="Arial"/>
            <family val="2"/>
          </rPr>
          <t>AFFINITY: Savage
DIFFICULTY: Neutral
DESCRIPTION: Specialized in utilizing the land around themselves to their advantage, always adapting.</t>
        </r>
      </text>
    </comment>
    <comment ref="F10" authorId="0" shapeId="0" xr:uid="{EB7C7AE6-6C2C-4F71-98B2-61244FC35BF8}">
      <text>
        <r>
          <rPr>
            <sz val="11"/>
            <color theme="1"/>
            <rFont val="Arial"/>
          </rPr>
          <t xml:space="preserve">
AFFINITY: Hellbreaker
DIFFICULTY: Simple
DESCRIPTION: Specialized in unleashing Hell!</t>
        </r>
      </text>
    </comment>
    <comment ref="G10" authorId="0" shapeId="0" xr:uid="{AF6A4B3C-8805-43FC-9C76-9E6407085F79}">
      <text>
        <r>
          <rPr>
            <sz val="11"/>
            <color theme="1"/>
            <rFont val="Arial"/>
            <family val="2"/>
          </rPr>
          <t>AFFINITY: Waraxe
DIFFICULTY: Simple
DESCRIPTION: Specialized in Two-Handed Axes.</t>
        </r>
      </text>
    </comment>
    <comment ref="C11" authorId="0" shapeId="0" xr:uid="{EF35825F-E081-4B06-88E1-165C4778DD91}">
      <text>
        <r>
          <rPr>
            <sz val="11"/>
            <color theme="1"/>
            <rFont val="Arial"/>
            <family val="2"/>
          </rPr>
          <t>STARTING BONUS:
Start the Game with 1 Skill Point in Potion Crafting.
STARTING WEAPON: 
Any Weapon.</t>
        </r>
      </text>
    </comment>
    <comment ref="D11" authorId="0" shapeId="0" xr:uid="{EDF1B1F6-58F1-476A-A70E-FC0871D80B9D}">
      <text>
        <r>
          <rPr>
            <sz val="11"/>
            <color theme="1"/>
            <rFont val="Arial"/>
            <family val="2"/>
          </rPr>
          <t>AFFINITY: Life Exchanger
DIFFICULTY: Hardcore
DESCRIPTION: Specialized in gaining more life from defeated enemies and other tricks.</t>
        </r>
      </text>
    </comment>
    <comment ref="E11" authorId="0" shapeId="0" xr:uid="{13441D8C-DD46-403A-9C41-661EA6DCEE9B}">
      <text>
        <r>
          <rPr>
            <sz val="11"/>
            <color theme="1"/>
            <rFont val="Arial"/>
            <family val="2"/>
          </rPr>
          <t>AFFINITY: Manipulator
DIFFICULTY: Hardcore
DESCRIPTION: Specialized in transformation of various things.</t>
        </r>
      </text>
    </comment>
    <comment ref="F11" authorId="0" shapeId="0" xr:uid="{AC9615F8-6621-49D1-A2A6-CB34DDAABC8C}">
      <text>
        <r>
          <rPr>
            <sz val="11"/>
            <color theme="1"/>
            <rFont val="Arial"/>
            <family val="2"/>
          </rPr>
          <t>AFFINITY: Apothecary
DIFFICULTY: Challenging
DESCRIPTION: Specialized in the making of Drugs.</t>
        </r>
      </text>
    </comment>
    <comment ref="C12" authorId="0" shapeId="0" xr:uid="{0017E1D5-9B97-44B7-9211-12ADB0A65AD3}">
      <text>
        <r>
          <rPr>
            <sz val="11"/>
            <color theme="1"/>
            <rFont val="Arial"/>
            <family val="2"/>
          </rPr>
          <t>STARTING BONUS:
Start the Game with 1 Extra Strength.
STARTING WEAPON: 
Any Strength Weapon.</t>
        </r>
      </text>
    </comment>
    <comment ref="D12" authorId="0" shapeId="0" xr:uid="{F92906A1-905F-4636-9707-410EFC77088B}">
      <text>
        <r>
          <rPr>
            <sz val="11"/>
            <color theme="1"/>
            <rFont val="Arial"/>
            <family val="2"/>
          </rPr>
          <t>AFFINITY: Samurai
DIFFICULTY: Neutral
DESCRIPTION: Specialized in slashing his opponents.</t>
        </r>
      </text>
    </comment>
    <comment ref="E12" authorId="0" shapeId="0" xr:uid="{5611EBDF-3B02-4AD2-9E52-5056A89E5908}">
      <text>
        <r>
          <rPr>
            <sz val="11"/>
            <color theme="1"/>
            <rFont val="Arial"/>
            <family val="2"/>
          </rPr>
          <t>AFFINITY: Duelist
DIFFICULTY: Neutral
DESCRIPTION: Specialized in fencing.</t>
        </r>
      </text>
    </comment>
    <comment ref="F12" authorId="0" shapeId="0" xr:uid="{B12064B9-9659-4B02-9B9E-F4BF13CD2F8B}">
      <text>
        <r>
          <rPr>
            <sz val="11"/>
            <color theme="1"/>
            <rFont val="Arial"/>
            <family val="2"/>
          </rPr>
          <t>AFFINITY: Lancer
DIFFICULTY: Neutral
DESCRIPTION: Specialized in Spear, Javelins and other Throwables.</t>
        </r>
      </text>
    </comment>
    <comment ref="G12" authorId="0" shapeId="0" xr:uid="{C2D0340D-8A84-4F05-B5EE-773788C3EDE9}">
      <text>
        <r>
          <rPr>
            <sz val="11"/>
            <color theme="1"/>
            <rFont val="Arial"/>
            <family val="2"/>
          </rPr>
          <t>AFFINITY: Hoplite
DIFFICULTY: Simple
DESCRIPTION: Specialized in Spear and Shield.</t>
        </r>
      </text>
    </comment>
    <comment ref="H12" authorId="0" shapeId="0" xr:uid="{93772C08-EC8E-41AB-BC79-284BE4F22CBA}">
      <text>
        <r>
          <rPr>
            <sz val="11"/>
            <color theme="1"/>
            <rFont val="Arial"/>
            <family val="2"/>
          </rPr>
          <t>AFFINITY: Slayer
DIFFICULTY: Simple
DESCRIPTION: Specialized in Slaying Creatures.</t>
        </r>
      </text>
    </comment>
    <comment ref="C13" authorId="0" shapeId="0" xr:uid="{43D46D57-6F2F-43F3-ABF4-FDC327BAAC50}">
      <text>
        <r>
          <rPr>
            <sz val="11"/>
            <color theme="1"/>
            <rFont val="Arial"/>
          </rPr>
          <t>STARTING BONUS:
Start the Game with a Common Quiver or 5 Common Throwing Axes.
STARTING WEAPON: 
Any Dexterity Weapon.</t>
        </r>
      </text>
    </comment>
    <comment ref="D13" authorId="0" shapeId="0" xr:uid="{DD3FFDC7-2589-4E5A-BD17-AC0C41D2C675}">
      <text>
        <r>
          <rPr>
            <sz val="11"/>
            <color theme="1"/>
            <rFont val="Arial"/>
            <family val="2"/>
          </rPr>
          <t>AFFINITY: Lockdown Hunter
DIFFICULTY: Neutral
DESCRIPTION: Specialized in hunting down pray by using traps and luring enemies into them.</t>
        </r>
      </text>
    </comment>
    <comment ref="E13" authorId="0" shapeId="0" xr:uid="{28F33F46-656C-40A1-8D98-503CB8F08F78}">
      <text>
        <r>
          <rPr>
            <sz val="11"/>
            <color theme="1"/>
            <rFont val="Arial"/>
            <family val="2"/>
          </rPr>
          <t>AFFINITY: Bounty Hunter
DIFFICULTY: Neutral
DESCRIPTION: Specialized in hunting down pray by chasing it down, and collecting rewards for their heads.</t>
        </r>
      </text>
    </comment>
    <comment ref="F13" authorId="0" shapeId="0" xr:uid="{22110E9D-75F6-4A05-B8A1-ABB420DDCA1D}">
      <text>
        <r>
          <rPr>
            <sz val="11"/>
            <color theme="1"/>
            <rFont val="Arial"/>
            <family val="2"/>
          </rPr>
          <t>AFFINITY: Archer
DIFFICULTY: Simple
DESCRIPTION: Specialized in torrenting the enemy with arrows, killing it before it comes in close quarters.</t>
        </r>
      </text>
    </comment>
    <comment ref="G13" authorId="0" shapeId="0" xr:uid="{6FF2E61A-150C-4863-8495-8A0C5B43ACDC}">
      <text>
        <r>
          <rPr>
            <sz val="11"/>
            <color theme="1"/>
            <rFont val="Arial"/>
            <family val="2"/>
          </rPr>
          <t>AFFINITY: Shadow
DIFFICULTY: Challenging
DESCRIPTION: Specialized in Offense dark magic, and bow to end an opponents life.</t>
        </r>
      </text>
    </comment>
    <comment ref="H13" authorId="0" shapeId="0" xr:uid="{A694FD49-DB74-4E42-BCAB-BCB7165B8D9C}">
      <text>
        <r>
          <rPr>
            <sz val="11"/>
            <color theme="1"/>
            <rFont val="Arial"/>
            <family val="2"/>
          </rPr>
          <t>AFFINITY: Arbalest
DIFFICULTY: Simple
DESCRIPTION: Specialized in using crossbows.</t>
        </r>
      </text>
    </comment>
    <comment ref="C14" authorId="0" shapeId="0" xr:uid="{BB10AA58-1315-490D-A475-B8047BE485F4}">
      <text>
        <r>
          <rPr>
            <sz val="11"/>
            <color theme="1"/>
            <rFont val="Arial"/>
            <family val="2"/>
          </rPr>
          <t>STARTING BONUS:
Start the Game with 1 Extra Power.
STARTING WEAPON: 
Any Power Weapon.</t>
        </r>
      </text>
    </comment>
    <comment ref="D14" authorId="0" shapeId="0" xr:uid="{91A37D65-CF9A-4DDC-AA2E-791C7271C780}">
      <text>
        <r>
          <rPr>
            <sz val="11"/>
            <color theme="1"/>
            <rFont val="Arial"/>
          </rPr>
          <t xml:space="preserve">AFFINITY: Elemental
DIFFICULTY: Neutral
DESCRIPTION: Find your opponents weakness and decimate him with the perfect elemental combination. 
 </t>
        </r>
      </text>
    </comment>
    <comment ref="E14" authorId="0" shapeId="0" xr:uid="{E1F69C62-814E-4C69-A47F-741E5AE121CF}">
      <text>
        <r>
          <rPr>
            <sz val="11"/>
            <color theme="1"/>
            <rFont val="Arial"/>
          </rPr>
          <t>AFFINITY: Blood
DIFFICULTY: Challenging
DESCRIPTION: Control not only your own blood, but also your opponents' and witness the crimson spectacle.</t>
        </r>
      </text>
    </comment>
    <comment ref="F14" authorId="0" shapeId="0" xr:uid="{6ED94055-ED18-43A6-AF5E-EB5C1423DC8A}">
      <text>
        <r>
          <rPr>
            <sz val="11"/>
            <color theme="1"/>
            <rFont val="Arial"/>
          </rPr>
          <t>AFFINITY: Battle
DIFFICULTY: Neutral
DESCRIPTION: Summon in arcane weapons and Helixes and obliterate people with overwhelming magic.</t>
        </r>
      </text>
    </comment>
    <comment ref="G14" authorId="0" shapeId="0" xr:uid="{3EAE1E52-B15C-4E7E-A59E-EC80C40608A9}">
      <text>
        <r>
          <rPr>
            <sz val="11"/>
            <color theme="1"/>
            <rFont val="Arial"/>
            <family val="2"/>
          </rPr>
          <t>AFFINITY: Crystal
DIFFICULTY: Neutral
DESCRIPTION: Use the powers of the frost to both freeze your opponents but to also protect and save yourself.</t>
        </r>
      </text>
    </comment>
    <comment ref="H14" authorId="0" shapeId="0" xr:uid="{A7656BD3-2888-4934-A0CC-1789476B4A80}">
      <text>
        <r>
          <rPr>
            <sz val="11"/>
            <color theme="1"/>
            <rFont val="Arial"/>
            <family val="2"/>
          </rPr>
          <t>AFFINITY: Solar
DIFFICULTY: Neutral
DESCRIPTION: Use the power of the sun to burn and blind your target.</t>
        </r>
      </text>
    </comment>
    <comment ref="I14" authorId="0" shapeId="0" xr:uid="{18899F8F-F6B2-40B3-BB43-1CF5188C56CF}">
      <text>
        <r>
          <rPr>
            <sz val="11"/>
            <color theme="1"/>
            <rFont val="Arial"/>
            <family val="2"/>
          </rPr>
          <t>AFFINITY: Caster
DIFFICULTY: Hardcore
DESCRIPTION: Specialized in the use of Scrolls.</t>
        </r>
      </text>
    </comment>
    <comment ref="C15" authorId="0" shapeId="0" xr:uid="{6419560E-C548-473C-B5D4-D87F3D41D45B}">
      <text>
        <r>
          <rPr>
            <sz val="11"/>
            <color theme="1"/>
            <rFont val="Arial"/>
          </rPr>
          <t xml:space="preserve">STARTING BONUS:
Start the Game with 1 Extra Dexterity.
STARTING WEAPON: 
Any Melee Dexterity Weapon.
Starting with a Knife grants a second one as well.
</t>
        </r>
      </text>
    </comment>
    <comment ref="D15" authorId="0" shapeId="0" xr:uid="{79B02FC8-75A1-4B84-8D1B-8C6878B3EEF8}">
      <text>
        <r>
          <rPr>
            <sz val="11"/>
            <color theme="1"/>
            <rFont val="Arial"/>
          </rPr>
          <t>AFFINITY: Assassin
DIFFICULTY: Simple
DESCRIPTION: Speicalized in the Offensey art of killing the enemy with poison or a large number of knife stabs in the opponents back.</t>
        </r>
      </text>
    </comment>
    <comment ref="E15" authorId="0" shapeId="0" xr:uid="{F18962F0-2239-4C60-9FF5-387BDE7172BF}">
      <text>
        <r>
          <rPr>
            <sz val="11"/>
            <color theme="1"/>
            <rFont val="Arial"/>
            <family val="2"/>
          </rPr>
          <t>AFFINITY: Thief
DIFFICULTY: Neutral
DESCRIPTION: Steal not your targets loot, but their sanity and their will to continue living as they realize what was theirs is now gone.</t>
        </r>
      </text>
    </comment>
    <comment ref="F15" authorId="0" shapeId="0" xr:uid="{6B8AFF36-1E03-4EFC-87BB-166B1B76D23E}">
      <text>
        <r>
          <rPr>
            <sz val="11"/>
            <color theme="1"/>
            <rFont val="Arial"/>
          </rPr>
          <t>AFFINITY: Graverobber
DIFFICULTY: Challenging
DESCRIPTION: Use Knives, a Shovel and Dark Magic to drop people dead before stealing their goods. Looting from cemeteries and Stealing from the dead is far less risky than stealing from the living, isn't it?</t>
        </r>
      </text>
    </comment>
    <comment ref="G15" authorId="0" shapeId="0" xr:uid="{D77D4D05-8A87-4F23-8B2B-6EC619480D79}">
      <text>
        <r>
          <rPr>
            <sz val="11"/>
            <color theme="1"/>
            <rFont val="Arial"/>
          </rPr>
          <t>AFFINITY: Phantom
DIFFICULTY: Neutral
DESCRIPTION: Move with the likeness of a ghost whilst Striking Silently and Deadly from the shadows.</t>
        </r>
      </text>
    </comment>
    <comment ref="H15" authorId="0" shapeId="0" xr:uid="{DDE1B9EF-511E-4E39-8627-33A1FFC2789A}">
      <text>
        <r>
          <rPr>
            <sz val="11"/>
            <color theme="1"/>
            <rFont val="Arial"/>
          </rPr>
          <t>AFFINITY: Scout
DIFFICULTY: Neutral
DESCRIPTION: Move with unparraled speed on the map, explore and learn and once you have gathered what you need, turn around and strike as a new force.</t>
        </r>
      </text>
    </comment>
    <comment ref="I15" authorId="0" shapeId="0" xr:uid="{572922DE-DACC-42D3-AA14-8426FCEE5E7F}">
      <text>
        <r>
          <rPr>
            <sz val="11"/>
            <color theme="1"/>
            <rFont val="Arial"/>
            <family val="2"/>
          </rPr>
          <t>AFFINITY: Stalker
DIFFICULTY: Hardcore
DESCRIPTION: Track and stalk your target, waiting for the perfect opportunity and then provide the finishing strike when they least suspect it.</t>
        </r>
      </text>
    </comment>
    <comment ref="J15" authorId="0" shapeId="0" xr:uid="{686C0B4A-BA4A-486A-9FE3-11A77A5F7391}">
      <text>
        <r>
          <rPr>
            <sz val="11"/>
            <color theme="1"/>
            <rFont val="Arial"/>
          </rPr>
          <t>AFFINITY: Tracker
DIFFICULTY: Challenging
DESCRIPTION: Track them all down, information is your friend! And when they stand confused before you, pierce them with your deadly Daggers.</t>
        </r>
      </text>
    </comment>
    <comment ref="K15" authorId="0" shapeId="0" xr:uid="{2E2E5D1B-F7DC-4474-9FA3-16F546C69E83}">
      <text>
        <r>
          <rPr>
            <sz val="11"/>
            <color theme="1"/>
            <rFont val="Arial"/>
          </rPr>
          <t>AFFINITY: Tracker
DIFFICULTY: Hardcore
DESCRIPTION: You know why you are here, you have all the tools, now it is time to get the job done.</t>
        </r>
      </text>
    </comment>
    <comment ref="C16" authorId="0" shapeId="0" xr:uid="{6FB7E956-1A94-4D52-AEAC-6EDC95EABB15}">
      <text>
        <r>
          <rPr>
            <sz val="11"/>
            <color theme="1"/>
            <rFont val="Arial"/>
          </rPr>
          <t>STARTING BONUS:
Start the Game with 1 Extra Defense.
STARTING WEAPON: 
Any Melee Strength/Dexterity Weapon.
One-Handed Weapons gain a Shield or Buckler as well.</t>
        </r>
      </text>
    </comment>
    <comment ref="D16" authorId="0" shapeId="0" xr:uid="{900B772B-9A11-4CCF-B3FA-F2CE3EA61E38}">
      <text>
        <r>
          <rPr>
            <sz val="11"/>
            <color theme="1"/>
            <rFont val="Arial"/>
          </rPr>
          <t>AFFINITY: Dread
DIFFICULTY: Simple
DESCRIPTION: Send your opponents into dispair, let their darkest fears erode their minds. Sometimes the Abyss gazes back.</t>
        </r>
      </text>
    </comment>
    <comment ref="E16" authorId="0" shapeId="0" xr:uid="{C872131D-65EB-4397-B2D9-35BF51A883E2}">
      <text>
        <r>
          <rPr>
            <sz val="11"/>
            <color theme="1"/>
            <rFont val="Arial"/>
          </rPr>
          <t>AFFINITY: Holy
DIFFICULTY: Simple
DESCRIPTION: Use your divine righteusness and holy powers to overcome evil. Bathe the Blind in Holy Rays.</t>
        </r>
      </text>
    </comment>
    <comment ref="F16" authorId="0" shapeId="0" xr:uid="{7FC3DAE7-C4A6-433F-9153-F2B7B1814680}">
      <text>
        <r>
          <rPr>
            <sz val="11"/>
            <color theme="1"/>
            <rFont val="Arial"/>
          </rPr>
          <t>AFFINITY: Rune
DIFFICULTY: Challenging
DESCRIPTION: Specialized in Rune enchantment to make his weapon or armor more efficient in combat; Consume Runes to unleash devastating Attacks.</t>
        </r>
      </text>
    </comment>
    <comment ref="G16" authorId="0" shapeId="0" xr:uid="{3C6A9B1A-7D66-4BCB-8954-4E8705AEA72F}">
      <text>
        <r>
          <rPr>
            <sz val="11"/>
            <color theme="1"/>
            <rFont val="Arial"/>
            <family val="2"/>
          </rPr>
          <t>AFFINITY: Solar
DIFFICULTY: Challenging
DESCRIPTION: Harness the power of the Sun to blind and burn your opponents as you advance forward to punish with your knightly skills.</t>
        </r>
      </text>
    </comment>
    <comment ref="H16" authorId="0" shapeId="0" xr:uid="{164C8292-F636-4CCE-BAEE-75E16869C8C3}">
      <text>
        <r>
          <rPr>
            <sz val="11"/>
            <color theme="1"/>
            <rFont val="Arial"/>
            <family val="2"/>
          </rPr>
          <t>AFFINITY: Shock
DIFFICULTY: Neutral
DESCRIPTION: Specialized in Lightning and Bleed Attacks, Shocking targets and Staggering them.</t>
        </r>
      </text>
    </comment>
    <comment ref="I16" authorId="0" shapeId="0" xr:uid="{C0D3E21C-E81D-4A59-9B91-B6C8C20EA2ED}">
      <text>
        <r>
          <rPr>
            <sz val="11"/>
            <color theme="1"/>
            <rFont val="Arial"/>
            <family val="2"/>
          </rPr>
          <t>AFFINITY: Trueborn
DIFFICULTY: Simple
DESCRIPTION: Slay the unfaithful and protect your empire with a balanced combination of sword and shield.</t>
        </r>
      </text>
    </comment>
    <comment ref="C17" authorId="0" shapeId="0" xr:uid="{5BA111BF-4DAE-41A2-9189-EEEA91C6813F}">
      <text>
        <r>
          <rPr>
            <sz val="11"/>
            <color theme="1"/>
            <rFont val="Arial"/>
            <family val="2"/>
          </rPr>
          <t>STARTING BONUS:
Start the Game with 10 Extra Health and Mana.
STARTING WEAPON: 
Any Power Weapon.</t>
        </r>
      </text>
    </comment>
    <comment ref="D17" authorId="0" shapeId="0" xr:uid="{09C64C68-D103-4B06-89F2-5BC2F10DA7AA}">
      <text>
        <r>
          <rPr>
            <sz val="11"/>
            <color theme="1"/>
            <rFont val="Arial"/>
            <family val="2"/>
          </rPr>
          <t>AFFINITY: Spirit Caller
DIFFICULTY: Challenging
DESCRIPTION: Communicate with the spirits to guide you to new places and to help deal with any obsticales in your way, wether they be living or not.</t>
        </r>
      </text>
    </comment>
    <comment ref="E17" authorId="0" shapeId="0" xr:uid="{9E9DF37E-1814-49E9-B729-7E0A7D9150DA}">
      <text>
        <r>
          <rPr>
            <sz val="11"/>
            <color theme="1"/>
            <rFont val="Arial"/>
            <family val="2"/>
          </rPr>
          <t>AFFINITY: Treant Caller
DIFFICULTY: Simple
DESCRIPTION: Specialized in Calling the trees from forests to fight for him.</t>
        </r>
      </text>
    </comment>
    <comment ref="F17" authorId="0" shapeId="0" xr:uid="{C7E60B62-FF76-423A-AA1F-C54F5030075C}">
      <text>
        <r>
          <rPr>
            <sz val="11"/>
            <color theme="1"/>
            <rFont val="Arial"/>
            <family val="2"/>
          </rPr>
          <t>AFFINITY: Beast Caller
DIFFICULTY: Neutral
DESCRIPTION: Summon in beasts of terrifing proportions to fight for you and clear the path to victory.</t>
        </r>
      </text>
    </comment>
    <comment ref="G17" authorId="0" shapeId="0" xr:uid="{582658B2-7ADF-4E75-AE98-CB890A0F3B6F}">
      <text>
        <r>
          <rPr>
            <sz val="11"/>
            <color theme="1"/>
            <rFont val="Arial"/>
            <family val="2"/>
          </rPr>
          <t>AFFINITY: Star Caller
DIFFICULTY: Neutral
DESCRIPTION: The stars from the heavens will guide your way, and during combat rain the heavens down onto your enemies.</t>
        </r>
      </text>
    </comment>
    <comment ref="C18" authorId="0" shapeId="0" xr:uid="{D80B958F-79CC-4D9D-9702-B9EA341A8418}">
      <text>
        <r>
          <rPr>
            <sz val="11"/>
            <color theme="1"/>
            <rFont val="Arial"/>
            <family val="2"/>
          </rPr>
          <t>STARTING BONUS:
Start the Game with 2 Random Rare Ingredients.
STARTING WEAPON: 
Any Power Weapon.</t>
        </r>
      </text>
    </comment>
    <comment ref="D18" authorId="0" shapeId="0" xr:uid="{A7228C5E-2654-43DB-8B48-111E5DF483B8}">
      <text>
        <r>
          <rPr>
            <sz val="11"/>
            <color theme="1"/>
            <rFont val="Arial"/>
          </rPr>
          <t>AFFINITY: Totemic
DIFFICULTY: Hardcore
DESCRIPTION: Summon in totems to aid in you in combat both Offensively and Defensively.</t>
        </r>
      </text>
    </comment>
    <comment ref="E18" authorId="0" shapeId="0" xr:uid="{EABB3257-811F-4A45-A05A-CA886B1FEEA3}">
      <text>
        <r>
          <rPr>
            <sz val="11"/>
            <color theme="1"/>
            <rFont val="Arial"/>
          </rPr>
          <t>AFFINITY: Herbalist
DIFFICULTY: Challenging
DESCRIPTION: Specialized in Plants.</t>
        </r>
      </text>
    </comment>
    <comment ref="F18" authorId="0" shapeId="0" xr:uid="{7E6192F8-CCD2-4432-9B2A-9846A070C3F4}">
      <text>
        <r>
          <rPr>
            <sz val="11"/>
            <color theme="1"/>
            <rFont val="Arial"/>
          </rPr>
          <t>AFFINITY: Stormbringer
DIFFICULTY: Simple
DESCRIPTION: Specialized in bringing the Storm down on your opponents. Lightning and Wind Magic.</t>
        </r>
      </text>
    </comment>
    <comment ref="G18" authorId="0" shapeId="0" xr:uid="{F652337F-444B-4D1C-949E-902927BB7E95}">
      <text>
        <r>
          <rPr>
            <sz val="11"/>
            <color theme="1"/>
            <rFont val="Arial"/>
          </rPr>
          <t>AFFINITY: Voodoo
DIFFICULTY: Simple
DESCRIPTION: Once again your enemies will fear the tiny inconspicous doll that you hold as it rips the soul and life out thier bodies.</t>
        </r>
      </text>
    </comment>
    <comment ref="C19" authorId="0" shapeId="0" xr:uid="{55461ADF-38F3-4003-9D0B-80C47F94CBA2}">
      <text>
        <r>
          <rPr>
            <sz val="11"/>
            <color theme="1"/>
            <rFont val="Arial"/>
            <family val="2"/>
          </rPr>
          <t>STARTING BONUS:
Start the Game with 1 Potion of Health.
STARTING WEAPON: 
Any Weapon.</t>
        </r>
      </text>
    </comment>
    <comment ref="D19" authorId="0" shapeId="0" xr:uid="{E2833B9B-2010-4D89-9E94-EA8D33453A75}">
      <text>
        <r>
          <rPr>
            <sz val="11"/>
            <color theme="1"/>
            <rFont val="Arial"/>
            <family val="2"/>
          </rPr>
          <t>AFFINITY: Priest
DIFFICULTY: Simple
DESCRIPTION: Specialized in Healing with Light magic.</t>
        </r>
      </text>
    </comment>
    <comment ref="E19" authorId="0" shapeId="0" xr:uid="{BAD52612-9ECD-44CD-9316-59B54B445382}">
      <text>
        <r>
          <rPr>
            <sz val="11"/>
            <color theme="1"/>
            <rFont val="Arial"/>
            <family val="2"/>
          </rPr>
          <t>AFFINITY: Cleric
DIFFICULTY: Simple
DESCRIPTION: Specialized in versatility, both capable in combat and skilled in the use of holy magic.</t>
        </r>
      </text>
    </comment>
    <comment ref="F19" authorId="0" shapeId="0" xr:uid="{E27D8924-FD2D-410B-B1E9-3D656369E034}">
      <text>
        <r>
          <rPr>
            <sz val="11"/>
            <color theme="1"/>
            <rFont val="Arial"/>
          </rPr>
          <t>AFFINITY: Vestal
DIFFICULTY: Simple
DESCRIPTION: With the power of healing you will stun your opponents in awe as they fail to kill you 20 times in a row.</t>
        </r>
      </text>
    </comment>
    <comment ref="G19" authorId="0" shapeId="0" xr:uid="{CC55588A-9F41-4ABE-A623-B88087D97ABE}">
      <text>
        <r>
          <rPr>
            <sz val="11"/>
            <color theme="1"/>
            <rFont val="Arial"/>
          </rPr>
          <t>AFFINITY: Mana-Tech Medic
DIFFICULTY: Neutral
DESCRIPTION: Modern medicine and portable hospitalization at the price of ethics.</t>
        </r>
      </text>
    </comment>
    <comment ref="H19" authorId="0" shapeId="0" xr:uid="{E3C3AAFD-EB6A-43EA-946A-50A0485ED33E}">
      <text>
        <r>
          <rPr>
            <sz val="11"/>
            <color theme="1"/>
            <rFont val="Arial"/>
          </rPr>
          <t>AFFINITY: Mender
DIFFICULTY: Neutral
DESCRIPTION: Heal yourself, Heal your Followers... What else could you want when everything around wants you dead.</t>
        </r>
      </text>
    </comment>
    <comment ref="I19" authorId="0" shapeId="0" xr:uid="{39D80650-DC8E-45B1-8CD0-AD9C8C11030F}">
      <text>
        <r>
          <rPr>
            <sz val="11"/>
            <color theme="1"/>
            <rFont val="Arial"/>
            <family val="2"/>
          </rPr>
          <t>AFFINITY: Immortal
DIFFICULTY: Neutral
DESCRIPTION: Specialized in Living.</t>
        </r>
      </text>
    </comment>
    <comment ref="C20" authorId="0" shapeId="0" xr:uid="{30D016DB-A6CA-457E-A3FF-3AD82A4589D4}">
      <text>
        <r>
          <rPr>
            <sz val="11"/>
            <color theme="1"/>
            <rFont val="Arial"/>
            <family val="2"/>
          </rPr>
          <t>STARTING BONUS:
Start the Game with a Random Common Ring.
STARTING WEAPON: 
Any Power Weapon.</t>
        </r>
      </text>
    </comment>
    <comment ref="D20" authorId="0" shapeId="0" xr:uid="{7AA234D6-34B0-447E-A3DF-08E01F377418}">
      <text>
        <r>
          <rPr>
            <sz val="11"/>
            <color theme="1"/>
            <rFont val="Arial"/>
            <family val="2"/>
          </rPr>
          <t>AFFINITY: Conjourer
DIFFICULTY: Challenging
DESCRIPTION: Summon in the demons with an arcane arts damaging those who are near, enemies who don't flee will face your army of increasing terrifying demons.</t>
        </r>
      </text>
    </comment>
    <comment ref="E20" authorId="0" shapeId="0" xr:uid="{31CB7455-269A-4A42-BEDD-B0A40D54DD85}">
      <text>
        <r>
          <rPr>
            <sz val="11"/>
            <color theme="1"/>
            <rFont val="Arial"/>
          </rPr>
          <t>AFFINITY: Sandbearer
DIFFICULTY: Challenging
DESCRIPTION: Summon and surf the deserts of the world from which you will summon powerful Sand creatures to aid you in combat.</t>
        </r>
      </text>
    </comment>
    <comment ref="F20" authorId="0" shapeId="0" xr:uid="{A95D550A-6D45-4253-8F08-47723F86E0D1}">
      <text>
        <r>
          <rPr>
            <sz val="11"/>
            <color theme="1"/>
            <rFont val="Arial"/>
          </rPr>
          <t>AFFINITY: Spectral
DIFFICULTY: Neutral
DESCRIPTION: Summon Spectral Entities to aid you in combat or split your soul in order to conquer your enemies.</t>
        </r>
      </text>
    </comment>
    <comment ref="G20" authorId="0" shapeId="0" xr:uid="{BA9ED960-00D4-4018-A6B0-2026B0A238EE}">
      <text>
        <r>
          <rPr>
            <sz val="11"/>
            <color theme="1"/>
            <rFont val="Arial"/>
          </rPr>
          <t>AFFINITY: Elementalist
DIFFICULTY: Neutral
DESCRIPTION: Summon in an army of elementals! If they won't kill your opponent your offensive Abilities sure will.</t>
        </r>
      </text>
    </comment>
    <comment ref="C21" authorId="0" shapeId="0" xr:uid="{F4866B36-361F-46EC-B59B-8A7E4A3CF055}">
      <text>
        <r>
          <rPr>
            <sz val="11"/>
            <color theme="1"/>
            <rFont val="Arial"/>
            <family val="2"/>
          </rPr>
          <t>STARTING BONUS:
Start the Game with 20 Extra Mana.
STARTING WEAPON: 
Any Power Weapon.</t>
        </r>
      </text>
    </comment>
    <comment ref="D21" authorId="0" shapeId="0" xr:uid="{1D650750-2870-4C4D-AC52-4449E23A4B2D}">
      <text>
        <r>
          <rPr>
            <sz val="11"/>
            <color theme="1"/>
            <rFont val="Arial"/>
            <family val="2"/>
          </rPr>
          <t>AFFINITY: Dreamer
DIFFICULTY: Neutral
DESCRIPTION: If you dream of the infinite you can achieve the infinite, bring your dreams into reality.</t>
        </r>
      </text>
    </comment>
    <comment ref="E21" authorId="0" shapeId="0" xr:uid="{CC34232E-376B-47EC-AA96-204F1A0AEF9F}">
      <text>
        <r>
          <rPr>
            <sz val="11"/>
            <color theme="1"/>
            <rFont val="Arial"/>
          </rPr>
          <t>AFFINITY: Illusionist
DIFFICULTY: Challenging
DESCRIPTION: Bring your illusions to life, confuse the enemy, make them all question what is real!</t>
        </r>
      </text>
    </comment>
    <comment ref="F21" authorId="0" shapeId="0" xr:uid="{87A7FA68-BBD6-4510-B638-06094B976D48}">
      <text>
        <r>
          <rPr>
            <sz val="11"/>
            <color theme="1"/>
            <rFont val="Arial"/>
            <family val="2"/>
          </rPr>
          <t>AFFINITY: Psychic
DIFFICULTY: Hardcore
DESCRIPTION: Specialized in making the enemy think he has no idea what the fuck is going on.</t>
        </r>
      </text>
    </comment>
    <comment ref="G21" authorId="0" shapeId="0" xr:uid="{4E8F87D9-EBFB-49A7-8D69-6EE0518858AD}">
      <text>
        <r>
          <rPr>
            <sz val="11"/>
            <color theme="1"/>
            <rFont val="Arial"/>
          </rPr>
          <t>AFFINITY: Charmer
DIFFICULTY: Neutral
DESCRIPTION: Charm and seduce your enemies into dropping their guard and once you've caught them with their pants down strike and take it all.</t>
        </r>
      </text>
    </comment>
    <comment ref="C22" authorId="0" shapeId="0" xr:uid="{CDE8311C-226C-40C1-B93D-1F6DFE3A6CB0}">
      <text>
        <r>
          <rPr>
            <sz val="11"/>
            <color theme="1"/>
            <rFont val="Arial"/>
          </rPr>
          <t>STARTING BONUS:
Start the Game with 1 Extra Attunement Point; You may invest Attunement Points over your Level.
STARTING WEAPON: 
Any Power Weapon.</t>
        </r>
      </text>
    </comment>
    <comment ref="D22" authorId="0" shapeId="0" xr:uid="{D2BB9831-C5E9-4CC2-BF30-365F1671BCC0}">
      <text>
        <r>
          <rPr>
            <sz val="11"/>
            <color theme="1"/>
            <rFont val="Arial"/>
          </rPr>
          <t>AFFINITY: Curse-Bearer
DIFFICULTY: Challenging
DESCRIPTION: Specialized in curses.</t>
        </r>
      </text>
    </comment>
    <comment ref="E22" authorId="0" shapeId="0" xr:uid="{6CD15090-FE97-4093-88A3-0FC182BC711E}">
      <text>
        <r>
          <rPr>
            <sz val="11"/>
            <color theme="1"/>
            <rFont val="Arial"/>
          </rPr>
          <t>AFFINITY: Oathbringer
DIFFICULTY: Challenging
DESCRIPTION: Bind with other Entities, obtain stronger powers and unleash hellfire on those who oppose you.</t>
        </r>
      </text>
    </comment>
    <comment ref="F22" authorId="0" shapeId="0" xr:uid="{6516A543-8A8B-4BDA-AAB2-F79553D7ADF2}">
      <text>
        <r>
          <rPr>
            <sz val="11"/>
            <color theme="1"/>
            <rFont val="Arial"/>
          </rPr>
          <t>AFFINITY: Nether
DIFFICULTY: Hardcore
DESCRIPTION: Send your enemies to the Nether.</t>
        </r>
      </text>
    </comment>
    <comment ref="C23" authorId="0" shapeId="0" xr:uid="{DCF9680C-865A-433D-A63D-C1EFA7233720}">
      <text>
        <r>
          <rPr>
            <sz val="11"/>
            <color theme="1"/>
            <rFont val="Arial"/>
            <family val="2"/>
          </rPr>
          <t xml:space="preserve">STARTING BONUS:
Start the Game with a new Faction: Inquisition
WARNING: NOT FINAL
STARTING WEAPON: 
Any Weapon.											</t>
        </r>
      </text>
    </comment>
    <comment ref="D23" authorId="0" shapeId="0" xr:uid="{44F75726-45D0-41C0-B873-7995BCAB5807}">
      <text>
        <r>
          <rPr>
            <sz val="11"/>
            <color theme="1"/>
            <rFont val="Arial"/>
            <family val="2"/>
          </rPr>
          <t>AFFINITY: Adjudicator
DIFFICULTY: Hardcore
DESCRIPTION: Specialized in making decisions that affect the whole plains.</t>
        </r>
      </text>
    </comment>
    <comment ref="E23" authorId="0" shapeId="0" xr:uid="{62C295BD-9C98-439B-8B65-F3ABD2709924}">
      <text>
        <r>
          <rPr>
            <sz val="11"/>
            <color theme="1"/>
            <rFont val="Arial"/>
          </rPr>
          <t>AFFINITY: Purifier
DIFFICULTY: Unknown
DESCRIPTION: Specialized in cleansing away Demons and Heretics of the Inquisition.</t>
        </r>
      </text>
    </comment>
    <comment ref="F23" authorId="0" shapeId="0" xr:uid="{5CBC7903-951D-4718-8E7A-0B9A15E9ED6B}">
      <text>
        <r>
          <rPr>
            <sz val="11"/>
            <color theme="1"/>
            <rFont val="Arial"/>
          </rPr>
          <t>AFFINITY: Vindicator
DIFFICULTY: Unknown
DESCRIPTION: Specialized in dual wielding crossbows and Undead Cleansing.</t>
        </r>
      </text>
    </comment>
    <comment ref="C24" authorId="0" shapeId="0" xr:uid="{18BB4515-836F-43CE-B9FD-7EFDD42026C9}">
      <text>
        <r>
          <rPr>
            <sz val="11"/>
            <color theme="1"/>
            <rFont val="Arial"/>
            <family val="2"/>
          </rPr>
          <t>STARTING BONUS:
Start the Game Wavelengthless; with Focus Replacing Mana; Regenerate 5 Focus Per Resonance while in Combat at the Start of your Turn; Outside of Combat Focus is always Maxed.
STARTING WEAPON: 
Common Staff.</t>
        </r>
      </text>
    </comment>
    <comment ref="D24" authorId="0" shapeId="0" xr:uid="{091D4DFA-D92A-462A-8F88-D2F537E05CC5}">
      <text>
        <r>
          <rPr>
            <sz val="11"/>
            <color theme="1"/>
            <rFont val="Arial"/>
            <family val="2"/>
          </rPr>
          <t>AFFINITY: Fistfighter
DIFFICULTY: Simple
DESCRIPTION: Close your body and mind to pain, channel your inner self and dodge all incoming blows while returning the greeting with your fist.</t>
        </r>
      </text>
    </comment>
    <comment ref="E24" authorId="0" shapeId="0" xr:uid="{DEDC38E6-4159-4368-B5DD-B327CB97713B}">
      <text>
        <r>
          <rPr>
            <sz val="11"/>
            <color theme="1"/>
            <rFont val="Arial"/>
            <family val="2"/>
          </rPr>
          <t>AFFINITY: Mist Weaver
DIFFICULTY: Challenging
DESCRIPTION: Specialized in using different types of mists to confuse enemies or poison them.</t>
        </r>
      </text>
    </comment>
    <comment ref="F24" authorId="0" shapeId="0" xr:uid="{37A01C90-1F07-4C61-8497-BAF613DE7383}">
      <text>
        <r>
          <rPr>
            <sz val="11"/>
            <color theme="1"/>
            <rFont val="Arial"/>
            <family val="2"/>
          </rPr>
          <t>AFFINITY: Brewmaster
DIFFICULTY: Challenging
DESCRIPTION: Specialized in making ale with powerful properties.</t>
        </r>
      </text>
    </comment>
    <comment ref="G24" authorId="0" shapeId="0" xr:uid="{1432B9E7-141D-4E04-A425-5BFB0A1C4DB8}">
      <text>
        <r>
          <rPr>
            <sz val="11"/>
            <color theme="1"/>
            <rFont val="Arial"/>
            <family val="2"/>
          </rPr>
          <t>AFFINITY: Hermit
DIFFICULTY: Neutral
DESCRIPTION: Specialized in solidarity.</t>
        </r>
      </text>
    </comment>
    <comment ref="C25" authorId="0" shapeId="0" xr:uid="{48BB22A1-9573-4D92-B12C-4866DC0D042F}">
      <text>
        <r>
          <rPr>
            <sz val="11"/>
            <color theme="1"/>
            <rFont val="Arial"/>
            <family val="2"/>
          </rPr>
          <t>STARTING BONUS:
Start the Game with nothing.
STARTING WEAPON: 
No Weapon.</t>
        </r>
      </text>
    </comment>
    <comment ref="D25" authorId="0" shapeId="0" xr:uid="{41B876B7-AD8C-469F-9BEF-62AE1A0B1086}">
      <text>
        <r>
          <rPr>
            <sz val="11"/>
            <color theme="1"/>
            <rFont val="Arial"/>
          </rPr>
          <t>AFFINITY: Talented
DIFFICULTY: Grimcore
DESCRIPTION: Who needs spells or fancy techniques when you you are born Talented and can simply train your body to be better and stronger.</t>
        </r>
      </text>
    </comment>
    <comment ref="E25" authorId="0" shapeId="0" xr:uid="{D3C53202-929A-4673-AAFF-C4A35C2C7116}">
      <text>
        <r>
          <rPr>
            <sz val="11"/>
            <color theme="1"/>
            <rFont val="Arial"/>
            <family val="2"/>
          </rPr>
          <t>AFFINITY: Faceless
DIFFICULTY: Grimcore
DESCRIPTION: Who are you? No one knows, not even you.</t>
        </r>
      </text>
    </comment>
    <comment ref="F25" authorId="0" shapeId="0" xr:uid="{2AD1A0F7-AA40-4B43-A57F-A431B0B1C22A}">
      <text>
        <r>
          <rPr>
            <sz val="11"/>
            <color theme="1"/>
            <rFont val="Arial"/>
            <family val="2"/>
          </rPr>
          <t>AFFINITY: Fate-Chosen
DIFFICULTY: Grimcore
DESCRIPTION: Call down the gods to either aid you directly with their blessing, or have them curse the enemy.</t>
        </r>
      </text>
    </comment>
    <comment ref="C26" authorId="0" shapeId="0" xr:uid="{9C4EE604-D6B9-43F2-ADCF-E276D34D6323}">
      <text>
        <r>
          <rPr>
            <sz val="11"/>
            <color theme="1"/>
            <rFont val="Arial"/>
          </rPr>
          <t>STARTING BONUS:
Start the Game with 20 Extra Health.
STARTING WEAPON: 
Dexterity or Strength Weapon of Choice.</t>
        </r>
      </text>
    </comment>
    <comment ref="D26" authorId="0" shapeId="0" xr:uid="{BB179F15-0401-4D83-8CC1-B445C07C2EE8}">
      <text>
        <r>
          <rPr>
            <sz val="11"/>
            <color theme="1"/>
            <rFont val="Arial"/>
          </rPr>
          <t>AFFINITY: Whiplasher
DIFFICULTY: Neutral
DESCRIPTION: Flex your whip far and wide, Enslave those who have not already perished to the stripping the flesh or your massive Wind Damage.</t>
        </r>
      </text>
    </comment>
    <comment ref="E26" authorId="0" shapeId="0" xr:uid="{EC028367-89B6-4FE3-8B5E-915750B1E3BB}">
      <text>
        <r>
          <rPr>
            <sz val="11"/>
            <color theme="1"/>
            <rFont val="Arial"/>
            <family val="2"/>
          </rPr>
          <t>AFFINITY: Sado-Masochist
DIFFICULTY: Grimcore
DESCRIPTION: Specialized in inflicting self damage to deal more damage.</t>
        </r>
      </text>
    </comment>
    <comment ref="F26" authorId="0" shapeId="0" xr:uid="{CFC26462-8DF0-4B93-9685-B60A94AE50AF}">
      <text>
        <r>
          <rPr>
            <sz val="11"/>
            <color theme="1"/>
            <rFont val="Arial"/>
          </rPr>
          <t>AFFINITY: Cannibal
DIFFICULTY: Hardcore
DESCRIPTION: Devour your enemies to gain their strength and life, and once you're finished with your current meal, you must venture out to the next one with your superior sense of smell.</t>
        </r>
      </text>
    </comment>
    <comment ref="G26" authorId="0" shapeId="0" xr:uid="{FA977CF5-B66A-4595-A0B8-A531D7178004}">
      <text>
        <r>
          <rPr>
            <sz val="11"/>
            <color theme="1"/>
            <rFont val="Arial"/>
            <family val="2"/>
          </rPr>
          <t>AFFINITY: Maniac
DIFFICULTY: Challlenging
DESCRIPTION: Your insanity allows you to achieve what others would consider unnatural feats of pure strength.</t>
        </r>
      </text>
    </comment>
    <comment ref="H26" authorId="0" shapeId="0" xr:uid="{5EDDA9CD-C8F5-4F6F-90FD-6441615924D6}">
      <text>
        <r>
          <rPr>
            <sz val="11"/>
            <color theme="1"/>
            <rFont val="Arial"/>
            <family val="2"/>
          </rPr>
          <t>AFFINITY: Tormentor
DIFFICULTY: Challenging
DESCRIPTION: Torment your target and deprive them of their sense while at the same reaping the benefits of their pain.</t>
        </r>
      </text>
    </comment>
    <comment ref="I26" authorId="0" shapeId="0" xr:uid="{224B51AB-439C-463A-A552-B0F0974D47A8}">
      <text>
        <r>
          <rPr>
            <sz val="11"/>
            <color theme="1"/>
            <rFont val="Arial"/>
            <family val="2"/>
          </rPr>
          <t>AFFINITY: Butcher
DIFFICULTY: Simple
DESCRIPTION: Specialized in Chopping up enemies and preparing their meat.</t>
        </r>
      </text>
    </comment>
    <comment ref="C27" authorId="0" shapeId="0" xr:uid="{38504B04-3659-44EF-AF1C-38564BB6EA8F}">
      <text>
        <r>
          <rPr>
            <sz val="11"/>
            <color theme="1"/>
            <rFont val="Arial"/>
          </rPr>
          <t>STARTING BONUS:
Start the Game with a Common Pouch.
STARTING WEAPON: 
Common Pistol or Rifle.</t>
        </r>
      </text>
    </comment>
    <comment ref="D27" authorId="0" shapeId="0" xr:uid="{8EB92487-9F3C-4140-A89F-AB185CECB518}">
      <text>
        <r>
          <rPr>
            <sz val="11"/>
            <color theme="1"/>
            <rFont val="Arial"/>
            <family val="2"/>
          </rPr>
          <t>AFFINITY: Wire-Trapper
DIFFICULTY: Challenging
DESCRIPTION: Place down traps on the map to maime and trap your prey, once trapped follow through with the finishing blow</t>
        </r>
      </text>
    </comment>
    <comment ref="E27" authorId="0" shapeId="0" xr:uid="{EA397C81-35B2-48B9-BB45-12FFF221F5DF}">
      <text>
        <r>
          <rPr>
            <sz val="11"/>
            <color theme="1"/>
            <rFont val="Arial"/>
          </rPr>
          <t>AFFINITY: Marksmen
DIFFICULTY: Simple
DESCRIPTION: Carefully aim, hold your breath and once you pull your trigger it is lights out.</t>
        </r>
      </text>
    </comment>
    <comment ref="F27" authorId="0" shapeId="0" xr:uid="{5D3C52A9-CDB9-47F9-8506-75106DEC085E}">
      <text>
        <r>
          <rPr>
            <sz val="11"/>
            <color theme="1"/>
            <rFont val="Arial"/>
          </rPr>
          <t>AFFINITY: Pistoleer
DIFFICULTY: Neutral
DESCRIPTION: You have two pistols, one for the enemy and one for his corpse when he falls down dead infront your feet.</t>
        </r>
      </text>
    </comment>
    <comment ref="G27" authorId="0" shapeId="0" xr:uid="{43AD5EFC-9A89-49EB-A563-D849364F583F}">
      <text>
        <r>
          <rPr>
            <sz val="11"/>
            <color theme="1"/>
            <rFont val="Arial"/>
          </rPr>
          <t>AFFINITY: Bomber
DIFFICULTY: Neutral
DESCRIPTION: If you ever worry about any obstacles  in your way, a trusty stick of high explosive will clear them out. It never mattered if they were living or not.</t>
        </r>
      </text>
    </comment>
    <comment ref="H27" authorId="0" shapeId="0" xr:uid="{25538DD3-117F-4341-B3EC-13A3CD77D4BA}">
      <text>
        <r>
          <rPr>
            <sz val="11"/>
            <color theme="1"/>
            <rFont val="Arial"/>
          </rPr>
          <t>AFFINITY: Outlaw
DIFFICULTY: Neutral
DESCRIPTION: Scale to the top of the most wanted outlaws across the planes and place hot lead in anyone who dares think otherwise.</t>
        </r>
      </text>
    </comment>
    <comment ref="C28" authorId="0" shapeId="0" xr:uid="{455F122B-5BF9-4FF3-A821-2653654C6CBB}">
      <text>
        <r>
          <rPr>
            <sz val="11"/>
            <color theme="1"/>
            <rFont val="Arial"/>
            <family val="2"/>
          </rPr>
          <t>STARTING BONUS:
Start the Game with a Common Body Piece.
STARTING WEAPON: 
Any Strength Weapon.</t>
        </r>
      </text>
    </comment>
    <comment ref="D28" authorId="0" shapeId="0" xr:uid="{4B76B19A-9F2E-4CC6-B122-12EC230E6871}">
      <text>
        <r>
          <rPr>
            <sz val="11"/>
            <color theme="1"/>
            <rFont val="Arial"/>
            <family val="2"/>
          </rPr>
          <t>AFFINITY: Unstoppable
DIFFICULTY: Simple
DESCRIPTION: Specialized in not giving up and breaking through the toughest obstacles.</t>
        </r>
      </text>
    </comment>
    <comment ref="E28" authorId="0" shapeId="0" xr:uid="{3C5D0CC1-659A-4488-91AE-E58CF5838A90}">
      <text>
        <r>
          <rPr>
            <sz val="11"/>
            <color theme="1"/>
            <rFont val="Arial"/>
            <family val="2"/>
          </rPr>
          <t>AFFINITY: Earthshaker
DIFFICULTY: Neutral
DESCRIPTION: Specialized in Earth Abilities, while using Brute force to demolish his opponents.</t>
        </r>
      </text>
    </comment>
    <comment ref="F28" authorId="0" shapeId="0" xr:uid="{9ACF4938-E0EF-4E7D-8A75-95FC6BE4A01E}">
      <text>
        <r>
          <rPr>
            <sz val="11"/>
            <color theme="1"/>
            <rFont val="Arial"/>
            <family val="2"/>
          </rPr>
          <t>AFFINITY: Brawler
DIFFICULTY: Neutral
DESCRIPTION: Specialized in Fist Brawls.</t>
        </r>
      </text>
    </comment>
    <comment ref="G28" authorId="0" shapeId="0" xr:uid="{A538F991-5DCE-451B-99BB-28949E6A2FDB}">
      <text>
        <r>
          <rPr>
            <sz val="11"/>
            <color theme="1"/>
            <rFont val="Arial"/>
            <family val="2"/>
          </rPr>
          <t>AFFINITY: Dreadnaught
DIFFICULTY: Neutral
DESCRIPTION: Your enemies will dread ever encountering you, the moving mounting who will crush mere ants beneath himself.</t>
        </r>
      </text>
    </comment>
    <comment ref="C29" authorId="0" shapeId="0" xr:uid="{CC5B0B08-F61C-4207-9EB1-B842EFC6DBE7}">
      <text>
        <r>
          <rPr>
            <sz val="11"/>
            <color theme="1"/>
            <rFont val="Arial"/>
          </rPr>
          <t>STARTING BONUS:
Start the Game with 2 Random Common Items.
STARTING WEAPON: 
Any Weapon.</t>
        </r>
      </text>
    </comment>
    <comment ref="D29" authorId="0" shapeId="0" xr:uid="{1B922EB9-1AB6-4995-B9AC-CDB5F94DFE2C}">
      <text>
        <r>
          <rPr>
            <sz val="11"/>
            <color theme="1"/>
            <rFont val="Arial"/>
          </rPr>
          <t>AFFINITY: Trader
DIFFICULTY: Challenging
DESCRIPTION: The Art of the Trade is the bargain, become an adept of it and embrace capitalism.</t>
        </r>
      </text>
    </comment>
    <comment ref="E29" authorId="0" shapeId="0" xr:uid="{5B362D42-99A6-47E2-8D57-56F3915A094E}">
      <text>
        <r>
          <rPr>
            <sz val="11"/>
            <color theme="1"/>
            <rFont val="Arial"/>
          </rPr>
          <t>AFFINITY: Fisher
DIFFICULTY: Simple
DESCRIPTION: Really? A man of your talents?</t>
        </r>
      </text>
    </comment>
    <comment ref="F29" authorId="0" shapeId="0" xr:uid="{56AADE0A-755B-40E3-AAC1-5C12741882E3}">
      <text>
        <r>
          <rPr>
            <sz val="11"/>
            <color theme="1"/>
            <rFont val="Arial"/>
            <family val="2"/>
          </rPr>
          <t>AFFINITY: Cartographer
DIFFICULTY: Grimcore
DESCRIPTION: Knowing the land, even if it's only on paper, is very handy when it comes to navigating your surroundings, finding safe spaces and knowing where to look for forgoten treasure.</t>
        </r>
      </text>
    </comment>
    <comment ref="C30" authorId="0" shapeId="0" xr:uid="{4DCFD5CC-48E2-49BC-B8AF-9C000873E9F3}">
      <text>
        <r>
          <rPr>
            <sz val="11"/>
            <color theme="1"/>
            <rFont val="Arial"/>
          </rPr>
          <t>STARTING BONUS:
Start the Game with +1 Might.
STARTING WEAPON: 
Any Melee Strength or Dexterity Weapon.</t>
        </r>
      </text>
    </comment>
    <comment ref="D30" authorId="0" shapeId="0" xr:uid="{75B82900-C174-44EB-B8DD-6B235837E0B2}">
      <text>
        <r>
          <rPr>
            <sz val="11"/>
            <color theme="1"/>
            <rFont val="Arial"/>
            <family val="2"/>
          </rPr>
          <t>AFFINITY: Viking
DIFFICULTY: Simple
DESCRIPTION: Enhance your fighting capability with primarily passive abilities.</t>
        </r>
      </text>
    </comment>
    <comment ref="E30" authorId="0" shapeId="0" xr:uid="{C7DCA960-550A-4070-B170-437BD51A4C03}">
      <text>
        <r>
          <rPr>
            <sz val="11"/>
            <color theme="1"/>
            <rFont val="Arial"/>
            <family val="2"/>
          </rPr>
          <t>AFFINITY: Pirate
DIFFICULTY: Simple
DESCRIPTION: Live as a pirate! Plunder, loot and search for treasure, sometimes with the aid of your crew.</t>
        </r>
      </text>
    </comment>
    <comment ref="F30" authorId="0" shapeId="0" xr:uid="{E2DE850F-7816-4BCB-BB71-44A2FD7FDDDE}">
      <text>
        <r>
          <rPr>
            <sz val="11"/>
            <color theme="1"/>
            <rFont val="Arial"/>
            <family val="2"/>
          </rPr>
          <t>AFFINITY: Raider
DIFFICULTY: Neutral
DESCRIPTION: Plundering and raiding, as well as brutal, merciless slaughter!</t>
        </r>
      </text>
    </comment>
    <comment ref="G30" authorId="0" shapeId="0" xr:uid="{B2E01FE9-F056-421A-8977-819C6020E885}">
      <text>
        <r>
          <rPr>
            <sz val="11"/>
            <color theme="1"/>
            <rFont val="Arial"/>
            <family val="2"/>
          </rPr>
          <t>AFFINITY: Reaver
DIFFICULTY: Challenging
DESCRIPTION: Heighten your odds by magically destroying the equipment of your enemies.</t>
        </r>
      </text>
    </comment>
    <comment ref="C31" authorId="0" shapeId="0" xr:uid="{5DFC2735-BC42-4CDF-97E4-73FEC078BB39}">
      <text>
        <r>
          <rPr>
            <sz val="11"/>
            <color theme="1"/>
            <rFont val="Arial"/>
          </rPr>
          <t>STARTING BONUS:
Start the Game with +1 Wisdom.
STARTING WEAPON: 
Any Weapon.</t>
        </r>
      </text>
    </comment>
    <comment ref="D31" authorId="0" shapeId="0" xr:uid="{086BC729-C84B-47E8-8848-890CE288A996}">
      <text>
        <r>
          <rPr>
            <sz val="11"/>
            <color theme="1"/>
            <rFont val="Arial"/>
            <family val="2"/>
          </rPr>
          <t>AFFINITY: Seer
DIFFICULTY: Challenging
DESCRIPTION: Specialized in Perceiving and Reavealing hidden truths.</t>
        </r>
      </text>
    </comment>
    <comment ref="E31" authorId="0" shapeId="0" xr:uid="{C9E7991A-0513-46C7-A775-4D643C748D17}">
      <text>
        <r>
          <rPr>
            <sz val="11"/>
            <color theme="1"/>
            <rFont val="Arial"/>
            <family val="2"/>
          </rPr>
          <t>AFFINITY: Prophet
DIFFICULTY: Neutral
DESCRIPTION: By using the signs of the world, gain bonuses if you correctly predict what will occur.</t>
        </r>
      </text>
    </comment>
    <comment ref="F31" authorId="0" shapeId="0" xr:uid="{FDC2D90B-F15B-436A-B963-AF5FFB2E4D5C}">
      <text>
        <r>
          <rPr>
            <sz val="11"/>
            <color theme="1"/>
            <rFont val="Arial"/>
            <family val="2"/>
          </rPr>
          <t>AFFINITY: Molten
DIFFICULTY: Challenging
DESCRIPTION: Through the power of the gods you see things that others do not, and recieve aditional bonuses on correct predictions.</t>
        </r>
      </text>
    </comment>
    <comment ref="G31" authorId="0" shapeId="0" xr:uid="{822D4231-0CC8-4140-8DA3-EA2962FD7D4C}">
      <text>
        <r>
          <rPr>
            <sz val="11"/>
            <color theme="1"/>
            <rFont val="Arial"/>
            <family val="2"/>
          </rPr>
          <t>AFFINITY: Molten
DIFFICULTY: Hardcore
DESCRIPTION: Specialized in Bringing Death to the Planes.</t>
        </r>
      </text>
    </comment>
    <comment ref="C32" authorId="0" shapeId="0" xr:uid="{C24A244C-4D5E-4BD6-827F-3A7E440F45B7}">
      <text>
        <r>
          <rPr>
            <sz val="11"/>
            <color theme="1"/>
            <rFont val="Arial"/>
          </rPr>
          <t>STARTING BONUS:
Start the Game with a Skeleton Weakling under your Banner.
STARTING WEAPON: 
Any Weapon.</t>
        </r>
      </text>
    </comment>
    <comment ref="D32" authorId="0" shapeId="0" xr:uid="{C9F71CF5-59FD-4938-9918-8ECE7CC609CF}">
      <text>
        <r>
          <rPr>
            <sz val="11"/>
            <color theme="1"/>
            <rFont val="Arial"/>
          </rPr>
          <t>AFFINITY: Bonemancer
DIFFICULTY: Simple
DESCRIPTION: Summon armies of Skeletons, walls of bones, devour the Marrow of life itself and make sure everything left in your wake is Chaos.</t>
        </r>
      </text>
    </comment>
    <comment ref="E32" authorId="0" shapeId="0" xr:uid="{639BC41A-83C6-4EAD-A53A-AF9F9600E1BE}">
      <text>
        <r>
          <rPr>
            <sz val="11"/>
            <color theme="1"/>
            <rFont val="Arial"/>
          </rPr>
          <t>AFFINITY: Reaper
DIFFICULTY: Neutral
DESCRIPTION: Use Scythes to Reap the Souls of your Enemies and then use those Souls to empower yourself.</t>
        </r>
      </text>
    </comment>
    <comment ref="F32" authorId="0" shapeId="0" xr:uid="{8A040730-A5CF-4D09-9C80-90112E18D72B}">
      <text>
        <r>
          <rPr>
            <sz val="11"/>
            <color theme="1"/>
            <rFont val="Arial"/>
          </rPr>
          <t>AFFINITY: Deathbringer
DIFFICULTY: Hardcore
DESCRIPTION: Raise dead enemies to fight at your will.</t>
        </r>
      </text>
    </comment>
    <comment ref="G32" authorId="0" shapeId="0" xr:uid="{5C1D88CC-6253-45DD-B248-5819DAEDF381}">
      <text>
        <r>
          <rPr>
            <sz val="11"/>
            <color theme="1"/>
            <rFont val="Arial"/>
          </rPr>
          <t>AFFINITY: Plague Spreader
DIFFICULTY: Challenging
DESCRIPTION: Spread a global Plague over the Planes and make all the other Heroes suffer.</t>
        </r>
      </text>
    </comment>
    <comment ref="C33" authorId="0" shapeId="0" xr:uid="{5341EBDA-14F5-4523-88CD-DD378CD40404}">
      <text>
        <r>
          <rPr>
            <sz val="11"/>
            <color theme="1"/>
            <rFont val="Arial"/>
          </rPr>
          <t>STARTING BONUS:
Start the Game Wavelengthless with Soul replacing Mana; You Regenerate 5% Max Soul Per Resonance at the Start of each Day; While you have 0 Soul or below, you are Weakened and Vulnerable.
STARTING WEAPON: 
Any Weapon.</t>
        </r>
      </text>
    </comment>
    <comment ref="D33" authorId="0" shapeId="0" xr:uid="{D2FD97B4-2DF5-4240-8F89-BFBD448F4764}">
      <text>
        <r>
          <rPr>
            <sz val="11"/>
            <color theme="1"/>
            <rFont val="Arial"/>
          </rPr>
          <t>AFFINITY: Soulstealer
DIFFICULTY: Neutral
DESCRIPTION: Specialized in utilising his Soul as a weapon.</t>
        </r>
      </text>
    </comment>
    <comment ref="E33" authorId="0" shapeId="0" xr:uid="{4F8E60B2-ECE6-4EE4-9FF6-2CC8FE407F07}">
      <text>
        <r>
          <rPr>
            <sz val="11"/>
            <color theme="1"/>
            <rFont val="Arial"/>
          </rPr>
          <t>AFFINITY: Soulblade
DIFFICULTY: Simple
DESCRIPTION: Your souls power aids you specifically through the shape of weapons that may fight independently.</t>
        </r>
      </text>
    </comment>
    <comment ref="F33" authorId="0" shapeId="0" xr:uid="{571CCC7B-1905-48C5-967E-01B311C0405C}">
      <text>
        <r>
          <rPr>
            <sz val="11"/>
            <color theme="1"/>
            <rFont val="Arial"/>
          </rPr>
          <t>AFFINITY: Etherealist
DIFFICULTY: Hardcore
DESCRIPTION: Pop Enteties in and out of existence, travel between the worlds, reality is your playground.</t>
        </r>
      </text>
    </comment>
    <comment ref="G33" authorId="0" shapeId="0" xr:uid="{607D24F8-45A8-4100-A8D3-1D6B7BE532F3}">
      <text>
        <r>
          <rPr>
            <sz val="11"/>
            <color theme="1"/>
            <rFont val="Arial"/>
          </rPr>
          <t>AFFINITY: Soulcrusher
DIFFICULTY: Hardcore
DESCRIPTION: Increase your souls pressure until everything around you dies.</t>
        </r>
      </text>
    </comment>
    <comment ref="C34" authorId="0" shapeId="0" xr:uid="{A9605458-D65F-481F-BECE-B60A108263CC}">
      <text>
        <r>
          <rPr>
            <sz val="11"/>
            <color theme="1"/>
            <rFont val="Arial"/>
          </rPr>
          <t>STARTING BONUS:
Start the Game with an Hourglass Artifact.
STARTING WEAPON: 
Any Weapon.</t>
        </r>
      </text>
    </comment>
    <comment ref="D34" authorId="0" shapeId="0" xr:uid="{8993DF41-67E2-493D-A93A-01C12F5BD30F}">
      <text>
        <r>
          <rPr>
            <sz val="11"/>
            <color theme="1"/>
            <rFont val="Arial"/>
            <family val="2"/>
          </rPr>
          <t>AFFINITY: Time-Keeper
DIFFICULTY: Challenging
DESCRIPTION: Specialized in Controlling Time.</t>
        </r>
      </text>
    </comment>
    <comment ref="E34" authorId="0" shapeId="0" xr:uid="{6B09E900-A1C8-46B2-A54C-DF98789790DD}">
      <text>
        <r>
          <rPr>
            <sz val="11"/>
            <color theme="1"/>
            <rFont val="Arial"/>
            <family val="2"/>
          </rPr>
          <t>AFFINITY: Chrono-Splitter
DIFFICULTY: Hardcore
DESCRIPTION: Manage combat through changing the speed of time.</t>
        </r>
      </text>
    </comment>
    <comment ref="F34" authorId="0" shapeId="0" xr:uid="{37E866D8-2A0D-4752-BF3B-9127C76EFFAE}">
      <text>
        <r>
          <rPr>
            <sz val="11"/>
            <color theme="1"/>
            <rFont val="Arial"/>
            <family val="2"/>
          </rPr>
          <t>AFFINITY: Chrono-Phaser
DIFFICULTY: Grimcore
DESCRIPTION: Use time travel to correct your mistakes.</t>
        </r>
      </text>
    </comment>
    <comment ref="C35" authorId="0" shapeId="0" xr:uid="{24E23CE8-2954-4558-BE46-0ADE62453DF6}">
      <text>
        <r>
          <rPr>
            <sz val="11"/>
            <color theme="1"/>
            <rFont val="Arial"/>
            <family val="2"/>
          </rPr>
          <t>STARTING BONUS:
Start the Game with 5 Cogs.
STARTING WEAPON: 
Any Power or Dexterity Weapon.</t>
        </r>
      </text>
    </comment>
    <comment ref="D35" authorId="0" shapeId="0" xr:uid="{459B209F-0A20-49C8-AB68-19A6DC3C6E60}">
      <text>
        <r>
          <rPr>
            <sz val="11"/>
            <color theme="1"/>
            <rFont val="Arial"/>
          </rPr>
          <t>AFFINITY: Mana-Tech Artificer
DIFFICULTY: Challenging
DESCRIPTION: Mana-Tech Gears, creations and abilities aid you in combat.</t>
        </r>
      </text>
    </comment>
    <comment ref="E35" authorId="0" shapeId="0" xr:uid="{CDD98FE7-9E42-43C8-9D8C-D34FB0EEE6A6}">
      <text>
        <r>
          <rPr>
            <sz val="11"/>
            <color theme="1"/>
            <rFont val="Arial"/>
          </rPr>
          <t>AFFINITY: Tinkerer
DIFFICULTY: Neutral
DESCRIPTION: Strengthen your character through the use of gear, summons and other things that you create with Cogs.</t>
        </r>
      </text>
    </comment>
    <comment ref="F35" authorId="0" shapeId="0" xr:uid="{618ED376-CEDB-4F5C-99FD-BD868BABA3BF}">
      <text>
        <r>
          <rPr>
            <sz val="11"/>
            <color theme="1"/>
            <rFont val="Arial"/>
            <family val="2"/>
          </rPr>
          <t>AFFINITY: Architect
DIFFICULTY: Neutral
DESCRIPTION: Gear can be dismanteled into Cogs, and you can create custom gear.</t>
        </r>
      </text>
    </comment>
    <comment ref="C36" authorId="0" shapeId="0" xr:uid="{37E917E5-6F34-4FC0-9D2C-ABBCCF973AF2}">
      <text>
        <r>
          <rPr>
            <sz val="11"/>
            <color theme="1"/>
            <rFont val="Arial"/>
          </rPr>
          <t>STARTING BONUS:
Start the Game with 5 Meat/Flour.
STARTING WEAPON: 
Any Melee Strength/Dexterity Weapon.</t>
        </r>
      </text>
    </comment>
    <comment ref="D36" authorId="0" shapeId="0" xr:uid="{5953E899-8745-455C-9366-D356E28F4452}">
      <text>
        <r>
          <rPr>
            <sz val="11"/>
            <color theme="1"/>
            <rFont val="Arial"/>
            <family val="2"/>
          </rPr>
          <t>AFFINITY: Hoarder
DIFFICULTY: Challenging
DESCRIPTION: With bargaining as your strong suit, you have an even easier time acquiring things that normally cost a fortune.</t>
        </r>
      </text>
    </comment>
    <comment ref="E36" authorId="0" shapeId="0" xr:uid="{79061FE0-06BE-4D75-B9E4-402CB720A6B7}">
      <text>
        <r>
          <rPr>
            <sz val="11"/>
            <color theme="1"/>
            <rFont val="Arial"/>
            <family val="2"/>
          </rPr>
          <t>AFFINITY: Baron
DIFFICULTY: Simple
DESCRIPTION: Like any noble child going adventuring, naturally you start with a fortune of funds from your diseased parents, as well as a cool backstory.</t>
        </r>
      </text>
    </comment>
    <comment ref="C37" authorId="0" shapeId="0" xr:uid="{4C7BD549-4EF2-4030-B1FE-AEE3EDFC7406}">
      <text>
        <r>
          <rPr>
            <sz val="11"/>
            <color theme="1"/>
            <rFont val="Arial"/>
          </rPr>
          <t xml:space="preserve">STARTING BONUS:
Start the Game with 1 Extra Mobility.
STARTING WEAPON: 
Any Melee Weapon.						</t>
        </r>
      </text>
    </comment>
    <comment ref="D37" authorId="0" shapeId="0" xr:uid="{3DB4AF38-AB23-409B-ADF9-58D4A4265D75}">
      <text>
        <r>
          <rPr>
            <sz val="11"/>
            <color theme="1"/>
            <rFont val="Arial"/>
            <family val="2"/>
          </rPr>
          <t>AFFINITY: Leaper
DIFFICULTY: Neutral
DESCRIPTION: Specialized in Strong legs able to jump entire Lands.</t>
        </r>
      </text>
    </comment>
    <comment ref="E37" authorId="0" shapeId="0" xr:uid="{8A0B69CF-A8A9-4E42-A298-11AD1E647B0A}">
      <text>
        <r>
          <rPr>
            <sz val="11"/>
            <color theme="1"/>
            <rFont val="Arial"/>
            <family val="2"/>
          </rPr>
          <t>AFFINITY: Worldwalker
DIFFICULTY: Neutral
DESCRIPTION: Specialized in World Traversal.</t>
        </r>
      </text>
    </comment>
    <comment ref="F37" authorId="0" shapeId="0" xr:uid="{82F37A1E-8C38-49AA-A162-A58BA402385B}">
      <text>
        <r>
          <rPr>
            <sz val="11"/>
            <color theme="1"/>
            <rFont val="Arial"/>
            <family val="2"/>
          </rPr>
          <t>AFFINITY: Teleporter
DIFFICULTY: Neutral
DESCRIPTION: Specialized in Portals.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W134" authorId="0" shapeId="0" xr:uid="{08ED02E8-E19E-43EF-9BB9-630A7EA32268}">
      <text>
        <r>
          <rPr>
            <sz val="11"/>
            <color theme="1"/>
            <rFont val="Arial"/>
          </rPr>
          <t>The Dunians settled eastward in the Sundunian Region on the Main Planic and formed the Domos Republic. Their skin has grown darker over generations due to the need to adapt to the radical climate. Their incredible Adaptiveness has transcended landscape, they are quick learners.</t>
        </r>
      </text>
    </comment>
    <comment ref="W135" authorId="0" shapeId="0" xr:uid="{E2637B72-8555-48E5-B96B-16B3D8671088}">
      <text>
        <r>
          <rPr>
            <sz val="11"/>
            <color theme="1"/>
            <rFont val="Arial"/>
          </rPr>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r>
      </text>
    </comment>
    <comment ref="W136" authorId="0" shapeId="0" xr:uid="{74929C4B-9C47-4C47-8551-8FCFA0619C20}">
      <text>
        <r>
          <rPr>
            <sz val="11"/>
            <color theme="1"/>
            <rFont val="Arial"/>
          </rPr>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r>
      </text>
    </comment>
    <comment ref="W137" authorId="0" shapeId="0" xr:uid="{41CEC548-2D5F-4F88-90E0-D47A429DA4FE}">
      <text>
        <r>
          <rPr>
            <sz val="11"/>
            <color theme="1"/>
            <rFont val="Arial"/>
          </rPr>
          <t>The Lurkers are a solidary Reptilion strain. It is believed they were thrown into the depts of the Planes after the Troglodytes banished them. They don't often resurface, but when they do, it's a bad omen.</t>
        </r>
      </text>
    </comment>
    <comment ref="W138" authorId="0" shapeId="0" xr:uid="{A0EC6FCF-90B4-4192-9857-28E0EE7CFA87}">
      <text>
        <r>
          <rPr>
            <sz val="11"/>
            <color theme="1"/>
            <rFont val="Arial"/>
          </rPr>
          <t>The Kobolds, originaly from the Volcanic regions of the main Planic, joined the other races and were fully accepted in their communities due to their quick mastery of magic and language. Their resistance to fire forged them renoun among the Dwarven Population.</t>
        </r>
      </text>
    </comment>
    <comment ref="W139" authorId="0" shapeId="0" xr:uid="{5A2E9BD3-A4B0-4854-BE4F-019FF2A74311}">
      <text>
        <r>
          <rPr>
            <sz val="11"/>
            <color theme="1"/>
            <rFont val="Arial"/>
          </rPr>
          <t>Reptilion cavedwellers found in the Midlands. Unexpectedly fierce, the Troglodytes live in tribes and outcast themselves from the general populus of the Planes.</t>
        </r>
      </text>
    </comment>
    <comment ref="W140" authorId="0" shapeId="0" xr:uid="{81D03370-A798-401C-B6A3-FBBF927D71FD}">
      <text>
        <r>
          <rPr>
            <sz val="11"/>
            <color theme="1"/>
            <rFont val="Arial"/>
          </rPr>
          <t xml:space="preserve">The result of the interspecies merging between the Felines and Humans. They are masters at hunting their prey.
</t>
        </r>
      </text>
    </comment>
    <comment ref="W141" authorId="0" shapeId="0" xr:uid="{31690810-FEE1-4618-8412-E38FB3EC321D}">
      <text>
        <r>
          <rPr>
            <sz val="11"/>
            <color theme="1"/>
            <rFont val="Arial"/>
          </rPr>
          <t>The result of the interspecies merging between the Foxes and Humans. They master the art of mana sensing and are able to easily find their tracks in forests.</t>
        </r>
      </text>
    </comment>
    <comment ref="W142" authorId="0" shapeId="0" xr:uid="{FE057879-6D59-4F86-AEC4-5A3E22F70131}">
      <text>
        <r>
          <rPr>
            <sz val="11"/>
            <color theme="1"/>
            <rFont val="Arial"/>
          </rPr>
          <t>The result of the interspecies merging between the Wolves and Humans. They are deadly warriors engulfed in layers of thick fur and even deadlier teeth.</t>
        </r>
      </text>
    </comment>
    <comment ref="W143" authorId="0" shapeId="0" xr:uid="{ABFCBF8E-2FE0-4001-9A60-2A0F5990B370}">
      <text>
        <r>
          <rPr>
            <sz val="11"/>
            <color theme="1"/>
            <rFont val="Arial"/>
          </rPr>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r>
      </text>
    </comment>
    <comment ref="W144" authorId="0" shapeId="0" xr:uid="{D3E090ED-2BBE-4E7C-99FF-CA5AF92FD86B}">
      <text>
        <r>
          <rPr>
            <sz val="11"/>
            <color theme="1"/>
            <rFont val="Arial"/>
          </rPr>
          <t xml:space="preserve">The Strix is an Owl-type Avian which hatches only from an Owls Egg which is incubated by a Harpy.
Their eyes allow them to see what most can not, additionaly they have a higher affinity to magic. </t>
        </r>
      </text>
    </comment>
    <comment ref="W145" authorId="0" shapeId="0" xr:uid="{6C014870-11DC-4C31-83D2-DE21B5558F7D}">
      <text>
        <r>
          <rPr>
            <sz val="11"/>
            <color theme="1"/>
            <rFont val="Arial"/>
          </rPr>
          <t xml:space="preserve">The Ravian is a Raven-type Avian which hatches only from a Ravens Egg which is incubated by a Harpy. They are fearless hunters with incredible reflexes. </t>
        </r>
      </text>
    </comment>
    <comment ref="W146" authorId="0" shapeId="0" xr:uid="{3EB13752-FD91-4BF3-9769-D02D26AB60FF}">
      <text>
        <r>
          <rPr>
            <sz val="11"/>
            <color theme="1"/>
            <rFont val="Arial"/>
          </rPr>
          <t>Horns of fury, thichk fur and raging eyes. This absolute unit not short of a monster will tear through the toughest enemies without much care.</t>
        </r>
      </text>
    </comment>
    <comment ref="W147" authorId="0" shapeId="0" xr:uid="{13974EF9-56A4-4B54-9AF5-1F482154C161}">
      <text>
        <r>
          <rPr>
            <sz val="11"/>
            <color theme="1"/>
            <rFont val="Arial"/>
          </rPr>
          <t>The true Half-orcs that originally came from the Old-World were bread with Humans, trolls and even Dwarves. If there is something that they all have in common it is their Solid build.</t>
        </r>
      </text>
    </comment>
    <comment ref="W148" authorId="0" shapeId="0" xr:uid="{D22850FB-D7D5-4905-9AB5-673027A8F792}">
      <text>
        <r>
          <rPr>
            <sz val="11"/>
            <color theme="1"/>
            <rFont val="Arial"/>
          </rPr>
          <t>Even though it looks like the Satyrs drew the short end of the stick, their upper strength never changed and their improved hoves allowed them for higher agility. They are cunning and never let their guard down, they know very well which fights to take and which not to.</t>
        </r>
      </text>
    </comment>
    <comment ref="W149" authorId="0" shapeId="0" xr:uid="{74B01532-2235-4164-AA56-2B302ABE0053}">
      <text>
        <r>
          <rPr>
            <sz val="11"/>
            <color theme="1"/>
            <rFont val="Arial"/>
          </rPr>
          <t/>
        </r>
      </text>
    </comment>
    <comment ref="W150" authorId="0" shapeId="0" xr:uid="{1A6583F9-565A-48C2-AB89-746E10D91CF8}">
      <text>
        <r>
          <rPr>
            <sz val="11"/>
            <color theme="1"/>
            <rFont val="Arial"/>
          </rPr>
          <t/>
        </r>
      </text>
    </comment>
    <comment ref="W151" authorId="0" shapeId="0" xr:uid="{1F4909AE-BB4F-4E32-A5FF-6CAA9A6D27C7}">
      <text>
        <r>
          <rPr>
            <sz val="11"/>
            <color theme="1"/>
            <rFont val="Arial"/>
          </rPr>
          <t/>
        </r>
      </text>
    </comment>
    <comment ref="W152" authorId="0" shapeId="0" xr:uid="{BF74B9DF-C3E3-4443-9F06-BE954430F582}">
      <text>
        <r>
          <rPr>
            <sz val="11"/>
            <color theme="1"/>
            <rFont val="Arial"/>
          </rPr>
          <t/>
        </r>
      </text>
    </comment>
    <comment ref="W153" authorId="0" shapeId="0" xr:uid="{989D8923-D1C2-4E2B-860D-E0CD69EFC7B1}">
      <text>
        <r>
          <rPr>
            <sz val="11"/>
            <color theme="1"/>
            <rFont val="Arial"/>
          </rPr>
          <t/>
        </r>
      </text>
    </comment>
    <comment ref="W154" authorId="0" shapeId="0" xr:uid="{D71F4845-3CFE-418E-B702-5AA22739336C}">
      <text>
        <r>
          <rPr>
            <sz val="11"/>
            <color theme="1"/>
            <rFont val="Arial"/>
          </rPr>
          <t/>
        </r>
      </text>
    </comment>
    <comment ref="W155" authorId="0" shapeId="0" xr:uid="{A3203EDF-6586-434F-A7DB-551A489C6AE9}">
      <text>
        <r>
          <rPr>
            <sz val="11"/>
            <color theme="1"/>
            <rFont val="Arial"/>
          </rPr>
          <t/>
        </r>
      </text>
    </comment>
    <comment ref="W156" authorId="0" shapeId="0" xr:uid="{B6202CC8-8A53-4677-B0E1-E9735B49BA15}">
      <text>
        <r>
          <rPr>
            <sz val="11"/>
            <color theme="1"/>
            <rFont val="Arial"/>
          </rPr>
          <t/>
        </r>
      </text>
    </comment>
    <comment ref="W157" authorId="0" shapeId="0" xr:uid="{88E01B59-E12C-4564-B7C2-BA33801B7E58}">
      <text>
        <r>
          <rPr>
            <sz val="11"/>
            <color theme="1"/>
            <rFont val="Arial"/>
          </rPr>
          <t/>
        </r>
      </text>
    </comment>
    <comment ref="W158" authorId="0" shapeId="0" xr:uid="{AAE41867-F28A-422A-9AAF-F2B7C4EF34C9}">
      <text>
        <r>
          <rPr>
            <sz val="11"/>
            <color theme="1"/>
            <rFont val="Arial"/>
          </rPr>
          <t/>
        </r>
      </text>
    </comment>
    <comment ref="W159" authorId="0" shapeId="0" xr:uid="{260F13BA-41F6-48F8-A52F-96F27F780ABD}">
      <text>
        <r>
          <rPr>
            <sz val="11"/>
            <color theme="1"/>
            <rFont val="Arial"/>
          </rPr>
          <t/>
        </r>
      </text>
    </comment>
    <comment ref="W160" authorId="0" shapeId="0" xr:uid="{1B594B9C-0BC6-4FB1-914F-C4DB9E848952}">
      <text>
        <r>
          <rPr>
            <sz val="11"/>
            <color theme="1"/>
            <rFont val="Arial"/>
          </rPr>
          <t/>
        </r>
      </text>
    </comment>
    <comment ref="W161" authorId="0" shapeId="0" xr:uid="{A577C5BD-1409-4810-AB8A-CE01FE44300B}">
      <text>
        <r>
          <rPr>
            <sz val="11"/>
            <color theme="1"/>
            <rFont val="Arial"/>
          </rPr>
          <t/>
        </r>
      </text>
    </comment>
    <comment ref="W162" authorId="0" shapeId="0" xr:uid="{F116B087-5BF6-4B84-ACE7-85506DD6CFEA}">
      <text>
        <r>
          <rPr>
            <sz val="11"/>
            <color theme="1"/>
            <rFont val="Arial"/>
          </rPr>
          <t/>
        </r>
      </text>
    </comment>
    <comment ref="W163" authorId="0" shapeId="0" xr:uid="{BDC81438-B3F6-4914-BBB7-B2A407A32EBB}">
      <text>
        <r>
          <rPr>
            <sz val="11"/>
            <color theme="1"/>
            <rFont val="Arial"/>
          </rPr>
          <t/>
        </r>
      </text>
    </comment>
    <comment ref="W164" authorId="0" shapeId="0" xr:uid="{F066942F-0E6F-4771-90C1-125EC384AAC9}">
      <text>
        <r>
          <rPr>
            <sz val="11"/>
            <color theme="1"/>
            <rFont val="Arial"/>
          </rPr>
          <t/>
        </r>
      </text>
    </comment>
    <comment ref="W165" authorId="0" shapeId="0" xr:uid="{1C84A142-A2BA-4F29-95BC-5A88AC57A0AE}">
      <text>
        <r>
          <rPr>
            <sz val="11"/>
            <color theme="1"/>
            <rFont val="Arial"/>
          </rPr>
          <t/>
        </r>
      </text>
    </comment>
    <comment ref="W166" authorId="0" shapeId="0" xr:uid="{714101BE-44A3-4079-BCE7-104DB1165DBC}">
      <text>
        <r>
          <rPr>
            <sz val="11"/>
            <color theme="1"/>
            <rFont val="Arial"/>
          </rPr>
          <t/>
        </r>
      </text>
    </comment>
    <comment ref="W167" authorId="0" shapeId="0" xr:uid="{B2CA95E5-22E2-4D56-8F09-06F6370527E1}">
      <text>
        <r>
          <rPr>
            <sz val="11"/>
            <color theme="1"/>
            <rFont val="Arial"/>
          </rPr>
          <t/>
        </r>
      </text>
    </comment>
    <comment ref="W168" authorId="0" shapeId="0" xr:uid="{6C32E94B-EDD1-43A3-AF0A-2B1C6F01282B}">
      <text>
        <r>
          <rPr>
            <sz val="11"/>
            <color theme="1"/>
            <rFont val="Arial"/>
          </rPr>
          <t/>
        </r>
      </text>
    </comment>
    <comment ref="W169" authorId="0" shapeId="0" xr:uid="{9005C888-4495-4EB4-B6F8-67801888E3C2}">
      <text>
        <r>
          <rPr>
            <sz val="11"/>
            <color theme="1"/>
            <rFont val="Arial"/>
          </rPr>
          <t/>
        </r>
      </text>
    </comment>
    <comment ref="W170" authorId="0" shapeId="0" xr:uid="{11829144-7CE2-419B-8157-D5ECD3F0939A}">
      <text>
        <r>
          <rPr>
            <sz val="11"/>
            <color theme="1"/>
            <rFont val="Arial"/>
          </rPr>
          <t/>
        </r>
      </text>
    </comment>
    <comment ref="W171" authorId="0" shapeId="0" xr:uid="{16FCFE01-7AD5-4A89-9F6B-2A1D9FA07D43}">
      <text>
        <r>
          <rPr>
            <sz val="11"/>
            <color theme="1"/>
            <rFont val="Arial"/>
          </rPr>
          <t/>
        </r>
      </text>
    </comment>
    <comment ref="W172" authorId="0" shapeId="0" xr:uid="{1B8BF9F2-462A-4C58-AE6F-170177A929A1}">
      <text>
        <r>
          <rPr>
            <sz val="11"/>
            <color theme="1"/>
            <rFont val="Arial"/>
          </rPr>
          <t/>
        </r>
      </text>
    </comment>
    <comment ref="W173" authorId="0" shapeId="0" xr:uid="{734B9A77-3A5E-4035-BBAE-ACBADDA35C0A}">
      <text>
        <r>
          <rPr>
            <sz val="11"/>
            <color theme="1"/>
            <rFont val="Arial"/>
          </rPr>
          <t/>
        </r>
      </text>
    </comment>
    <comment ref="W174" authorId="0" shapeId="0" xr:uid="{C5D49543-60B0-4267-A36D-A7C11FF07DFD}">
      <text>
        <r>
          <rPr>
            <sz val="11"/>
            <color theme="1"/>
            <rFont val="Arial"/>
          </rPr>
          <t/>
        </r>
      </text>
    </comment>
    <comment ref="W175" authorId="0" shapeId="0" xr:uid="{4315E14B-9475-4002-AB6B-B3EF0916F8C3}">
      <text>
        <r>
          <rPr>
            <sz val="11"/>
            <color theme="1"/>
            <rFont val="Arial"/>
          </rPr>
          <t/>
        </r>
      </text>
    </comment>
    <comment ref="W176" authorId="0" shapeId="0" xr:uid="{D3AF6BAD-FC67-436B-90F2-41BFE832F469}">
      <text>
        <r>
          <rPr>
            <sz val="11"/>
            <color theme="1"/>
            <rFont val="Arial"/>
          </rPr>
          <t/>
        </r>
      </text>
    </comment>
    <comment ref="W177" authorId="0" shapeId="0" xr:uid="{7EFDD491-2943-4AAC-95DC-E2DE81C4119F}">
      <text>
        <r>
          <rPr>
            <sz val="11"/>
            <color theme="1"/>
            <rFont val="Arial"/>
          </rPr>
          <t/>
        </r>
      </text>
    </comment>
    <comment ref="W178" authorId="0" shapeId="0" xr:uid="{8D27F686-BB9F-4BE4-BD49-4ED511836955}">
      <text>
        <r>
          <rPr>
            <sz val="11"/>
            <color theme="1"/>
            <rFont val="Arial"/>
          </rPr>
          <t/>
        </r>
      </text>
    </comment>
    <comment ref="W179" authorId="0" shapeId="0" xr:uid="{EFDE7090-A3BE-4FF3-B85E-8A8FA1C02CFC}">
      <text>
        <r>
          <rPr>
            <sz val="11"/>
            <color theme="1"/>
            <rFont val="Arial"/>
          </rPr>
          <t/>
        </r>
      </text>
    </comment>
    <comment ref="W180" authorId="0" shapeId="0" xr:uid="{11463866-66ED-42DD-9B1B-1B3E81235169}">
      <text>
        <r>
          <rPr>
            <sz val="11"/>
            <color theme="1"/>
            <rFont val="Arial"/>
          </rPr>
          <t/>
        </r>
      </text>
    </comment>
    <comment ref="W181" authorId="0" shapeId="0" xr:uid="{7675C40A-BCD4-457D-B784-CBD673E5DEA4}">
      <text>
        <r>
          <rPr>
            <sz val="11"/>
            <color theme="1"/>
            <rFont val="Arial"/>
          </rPr>
          <t/>
        </r>
      </text>
    </comment>
    <comment ref="W182" authorId="0" shapeId="0" xr:uid="{60E25A04-DBDC-4DC3-A8A1-F8D9CA9AA2AF}">
      <text>
        <r>
          <rPr>
            <sz val="11"/>
            <color theme="1"/>
            <rFont val="Arial"/>
          </rPr>
          <t/>
        </r>
      </text>
    </comment>
    <comment ref="W183" authorId="0" shapeId="0" xr:uid="{F4D910F2-868B-466F-8CBC-66B9F177A5C7}">
      <text>
        <r>
          <rPr>
            <sz val="11"/>
            <color theme="1"/>
            <rFont val="Arial"/>
          </rPr>
          <t/>
        </r>
      </text>
    </comment>
    <comment ref="W184" authorId="0" shapeId="0" xr:uid="{4E2D1D15-B2D5-434D-BEB2-1C0B17A5F438}">
      <text>
        <r>
          <rPr>
            <sz val="11"/>
            <color theme="1"/>
            <rFont val="Arial"/>
          </rPr>
          <t/>
        </r>
      </text>
    </comment>
    <comment ref="W185" authorId="0" shapeId="0" xr:uid="{981E3112-0462-42A4-88D0-A494BDFD428F}">
      <text>
        <r>
          <rPr>
            <sz val="11"/>
            <color theme="1"/>
            <rFont val="Arial"/>
          </rPr>
          <t/>
        </r>
      </text>
    </comment>
    <comment ref="W186" authorId="0" shapeId="0" xr:uid="{49B2EC10-5368-46E3-9362-9AE6C56AA3DE}">
      <text>
        <r>
          <rPr>
            <sz val="11"/>
            <color theme="1"/>
            <rFont val="Arial"/>
          </rPr>
          <t/>
        </r>
      </text>
    </comment>
    <comment ref="W187" authorId="0" shapeId="0" xr:uid="{FCD308E6-3C2A-4322-8011-ECC453CB94E0}">
      <text>
        <r>
          <rPr>
            <sz val="11"/>
            <color theme="1"/>
            <rFont val="Arial"/>
          </rPr>
          <t/>
        </r>
      </text>
    </comment>
    <comment ref="W188" authorId="0" shapeId="0" xr:uid="{2D7F6591-1D68-4F91-8495-B767BA104BA6}">
      <text>
        <r>
          <rPr>
            <sz val="11"/>
            <color theme="1"/>
            <rFont val="Arial"/>
          </rPr>
          <t/>
        </r>
      </text>
    </comment>
    <comment ref="W189" authorId="0" shapeId="0" xr:uid="{1829EBB1-2CF4-4F35-971D-A5ECA324FCD4}">
      <text>
        <r>
          <rPr>
            <sz val="11"/>
            <color theme="1"/>
            <rFont val="Arial"/>
          </rPr>
          <t/>
        </r>
      </text>
    </comment>
    <comment ref="W190" authorId="0" shapeId="0" xr:uid="{779313D9-334A-4888-9001-998E116EE7BD}">
      <text>
        <r>
          <rPr>
            <sz val="11"/>
            <color theme="1"/>
            <rFont val="Arial"/>
          </rPr>
          <t/>
        </r>
      </text>
    </comment>
    <comment ref="W191" authorId="0" shapeId="0" xr:uid="{A6D74CB6-F306-459F-9D00-9539829DC98E}">
      <text>
        <r>
          <rPr>
            <sz val="11"/>
            <color theme="1"/>
            <rFont val="Arial"/>
          </rPr>
          <t/>
        </r>
      </text>
    </comment>
    <comment ref="W192" authorId="0" shapeId="0" xr:uid="{870D6922-B503-4880-A2E3-A305138C8CE3}">
      <text>
        <r>
          <rPr>
            <sz val="11"/>
            <color theme="1"/>
            <rFont val="Arial"/>
          </rPr>
          <t/>
        </r>
      </text>
    </comment>
    <comment ref="W193" authorId="0" shapeId="0" xr:uid="{9FCF9535-4552-4AD9-B2F3-975AAE158064}">
      <text>
        <r>
          <rPr>
            <sz val="11"/>
            <color theme="1"/>
            <rFont val="Arial"/>
          </rPr>
          <t/>
        </r>
      </text>
    </comment>
    <comment ref="W194" authorId="0" shapeId="0" xr:uid="{97A5FDC1-FDD7-431F-B1C5-0F1D76D0AE42}">
      <text>
        <r>
          <rPr>
            <sz val="11"/>
            <color theme="1"/>
            <rFont val="Arial"/>
          </rPr>
          <t/>
        </r>
      </text>
    </comment>
    <comment ref="W195" authorId="0" shapeId="0" xr:uid="{25A0E530-0767-412F-A383-90DDE7180076}">
      <text>
        <r>
          <rPr>
            <sz val="11"/>
            <color theme="1"/>
            <rFont val="Arial"/>
          </rPr>
          <t/>
        </r>
      </text>
    </comment>
    <comment ref="W196" authorId="0" shapeId="0" xr:uid="{0DF7B667-6C21-418D-9C6C-BBC789B59672}">
      <text>
        <r>
          <rPr>
            <sz val="11"/>
            <color theme="1"/>
            <rFont val="Arial"/>
          </rPr>
          <t/>
        </r>
      </text>
    </comment>
    <comment ref="W197" authorId="0" shapeId="0" xr:uid="{F37951B9-4A31-47EB-A552-A55B5D1B4D97}">
      <text>
        <r>
          <rPr>
            <sz val="11"/>
            <color theme="1"/>
            <rFont val="Arial"/>
          </rPr>
          <t/>
        </r>
      </text>
    </comment>
    <comment ref="W198" authorId="0" shapeId="0" xr:uid="{7652A5F0-D0D2-4EC5-8887-7BAB05D3974F}">
      <text>
        <r>
          <rPr>
            <sz val="11"/>
            <color theme="1"/>
            <rFont val="Arial"/>
          </rPr>
          <t/>
        </r>
      </text>
    </comment>
    <comment ref="W199" authorId="0" shapeId="0" xr:uid="{A6904A7B-6C2F-4310-9067-6AD2C8748963}">
      <text>
        <r>
          <rPr>
            <sz val="11"/>
            <color theme="1"/>
            <rFont val="Arial"/>
          </rPr>
          <t/>
        </r>
      </text>
    </comment>
    <comment ref="W200" authorId="0" shapeId="0" xr:uid="{C62B5241-1BB2-4D80-AAE8-DE653BC2A5A4}">
      <text>
        <r>
          <rPr>
            <sz val="11"/>
            <color theme="1"/>
            <rFont val="Arial"/>
          </rPr>
          <t/>
        </r>
      </text>
    </comment>
    <comment ref="W201" authorId="0" shapeId="0" xr:uid="{EA146C60-D4E0-46E3-BAAE-E06DD146ABE9}">
      <text>
        <r>
          <rPr>
            <sz val="11"/>
            <color theme="1"/>
            <rFont val="Arial"/>
          </rPr>
          <t/>
        </r>
      </text>
    </comment>
    <comment ref="W202" authorId="0" shapeId="0" xr:uid="{F573D9CF-B067-4717-A162-DE9B105181C0}">
      <text>
        <r>
          <rPr>
            <sz val="11"/>
            <color theme="1"/>
            <rFont val="Arial"/>
          </rPr>
          <t/>
        </r>
      </text>
    </comment>
    <comment ref="W203" authorId="0" shapeId="0" xr:uid="{E9EFD56B-AE15-4C2B-B824-ACCFE12817DF}">
      <text>
        <r>
          <rPr>
            <sz val="11"/>
            <color theme="1"/>
            <rFont val="Arial"/>
          </rPr>
          <t/>
        </r>
      </text>
    </comment>
    <comment ref="W204" authorId="0" shapeId="0" xr:uid="{6D90B145-2AE3-4C85-AA1E-04F4923AF9D8}">
      <text>
        <r>
          <rPr>
            <sz val="11"/>
            <color theme="1"/>
            <rFont val="Arial"/>
          </rPr>
          <t/>
        </r>
      </text>
    </comment>
    <comment ref="W205" authorId="0" shapeId="0" xr:uid="{B87845A8-535B-4830-8A20-AFED85422D3B}">
      <text>
        <r>
          <rPr>
            <sz val="11"/>
            <color theme="1"/>
            <rFont val="Arial"/>
          </rPr>
          <t/>
        </r>
      </text>
    </comment>
    <comment ref="W206" authorId="0" shapeId="0" xr:uid="{0B62E9B8-3EBB-4845-9A7F-A100DDE15469}">
      <text>
        <r>
          <rPr>
            <sz val="11"/>
            <color theme="1"/>
            <rFont val="Arial"/>
          </rPr>
          <t/>
        </r>
      </text>
    </comment>
    <comment ref="W207" authorId="0" shapeId="0" xr:uid="{42695A03-30CE-463F-90DE-C41F09C1467B}">
      <text>
        <r>
          <rPr>
            <sz val="11"/>
            <color theme="1"/>
            <rFont val="Arial"/>
          </rPr>
          <t/>
        </r>
      </text>
    </comment>
    <comment ref="W208" authorId="0" shapeId="0" xr:uid="{E67707B6-C0CF-48D0-93E4-904092A43ED1}">
      <text>
        <r>
          <rPr>
            <sz val="11"/>
            <color theme="1"/>
            <rFont val="Arial"/>
          </rPr>
          <t/>
        </r>
      </text>
    </comment>
    <comment ref="W209" authorId="0" shapeId="0" xr:uid="{370FA8B6-35E1-4D07-B365-B4B1EDDC6692}">
      <text>
        <r>
          <rPr>
            <sz val="11"/>
            <color theme="1"/>
            <rFont val="Arial"/>
          </rPr>
          <t/>
        </r>
      </text>
    </comment>
    <comment ref="W210" authorId="0" shapeId="0" xr:uid="{0EE2EF64-D2FC-4B09-8925-9A508F93F38F}">
      <text>
        <r>
          <rPr>
            <sz val="11"/>
            <color theme="1"/>
            <rFont val="Arial"/>
          </rPr>
          <t/>
        </r>
      </text>
    </comment>
    <comment ref="W211" authorId="0" shapeId="0" xr:uid="{E28A9090-FDDE-45ED-BD6F-52740B6AFE91}">
      <text>
        <r>
          <rPr>
            <sz val="11"/>
            <color theme="1"/>
            <rFont val="Arial"/>
          </rPr>
          <t/>
        </r>
      </text>
    </comment>
    <comment ref="W212" authorId="0" shapeId="0" xr:uid="{CDD8884E-D37C-4A1E-8CE6-76823C4DE8A9}">
      <text>
        <r>
          <rPr>
            <sz val="11"/>
            <color theme="1"/>
            <rFont val="Arial"/>
          </rPr>
          <t/>
        </r>
      </text>
    </comment>
    <comment ref="W213" authorId="0" shapeId="0" xr:uid="{F52862CD-ABC3-4FCC-B2E1-E54FCF269241}">
      <text>
        <r>
          <rPr>
            <sz val="11"/>
            <color theme="1"/>
            <rFont val="Arial"/>
          </rPr>
          <t/>
        </r>
      </text>
    </comment>
    <comment ref="W214" authorId="0" shapeId="0" xr:uid="{BBD278E2-C0D4-421B-9AE3-CF718977BFBF}">
      <text>
        <r>
          <rPr>
            <sz val="11"/>
            <color theme="1"/>
            <rFont val="Arial"/>
          </rPr>
          <t/>
        </r>
      </text>
    </comment>
    <comment ref="W215" authorId="0" shapeId="0" xr:uid="{6F87644C-F168-4026-8B21-D9D6DBF7F16D}">
      <text>
        <r>
          <rPr>
            <sz val="11"/>
            <color theme="1"/>
            <rFont val="Arial"/>
          </rPr>
          <t/>
        </r>
      </text>
    </comment>
    <comment ref="W216" authorId="0" shapeId="0" xr:uid="{4C5092D4-4E76-496D-85A4-047712A4F7E1}">
      <text>
        <r>
          <rPr>
            <sz val="11"/>
            <color theme="1"/>
            <rFont val="Arial"/>
          </rPr>
          <t/>
        </r>
      </text>
    </comment>
    <comment ref="W217" authorId="0" shapeId="0" xr:uid="{8EC16100-959D-473A-AB6C-3C99C3B745D9}">
      <text>
        <r>
          <rPr>
            <sz val="11"/>
            <color theme="1"/>
            <rFont val="Arial"/>
          </rPr>
          <t/>
        </r>
      </text>
    </comment>
    <comment ref="W218" authorId="0" shapeId="0" xr:uid="{2137C342-8A42-4AE3-9B7C-8E3413A338EC}">
      <text>
        <r>
          <rPr>
            <sz val="11"/>
            <color theme="1"/>
            <rFont val="Arial"/>
          </rPr>
          <t/>
        </r>
      </text>
    </comment>
    <comment ref="W219" authorId="0" shapeId="0" xr:uid="{609E498E-4BBD-4561-9671-E7748E213FB5}">
      <text>
        <r>
          <rPr>
            <sz val="11"/>
            <color theme="1"/>
            <rFont val="Arial"/>
          </rPr>
          <t/>
        </r>
      </text>
    </comment>
    <comment ref="W220" authorId="0" shapeId="0" xr:uid="{C67157FF-C1B1-4B8F-8A9F-4FD756EBD60C}">
      <text>
        <r>
          <rPr>
            <sz val="11"/>
            <color theme="1"/>
            <rFont val="Arial"/>
          </rPr>
          <t/>
        </r>
      </text>
    </comment>
    <comment ref="W221" authorId="0" shapeId="0" xr:uid="{A4E7CE9A-C596-4BA0-8C65-06A76A467319}">
      <text>
        <r>
          <rPr>
            <sz val="11"/>
            <color theme="1"/>
            <rFont val="Arial"/>
          </rPr>
          <t/>
        </r>
      </text>
    </comment>
    <comment ref="W222" authorId="0" shapeId="0" xr:uid="{53322A83-1B6D-4824-8799-97AE930A375B}">
      <text>
        <r>
          <rPr>
            <sz val="11"/>
            <color theme="1"/>
            <rFont val="Arial"/>
          </rPr>
          <t/>
        </r>
      </text>
    </comment>
    <comment ref="W223" authorId="0" shapeId="0" xr:uid="{067E338D-3DDB-481E-AB8B-1D88EFC281BE}">
      <text>
        <r>
          <rPr>
            <sz val="11"/>
            <color theme="1"/>
            <rFont val="Arial"/>
          </rPr>
          <t/>
        </r>
      </text>
    </comment>
    <comment ref="W224" authorId="0" shapeId="0" xr:uid="{119BB3DD-B7D3-4034-8954-3735FBE74F3E}">
      <text>
        <r>
          <rPr>
            <sz val="11"/>
            <color theme="1"/>
            <rFont val="Arial"/>
          </rPr>
          <t/>
        </r>
      </text>
    </comment>
    <comment ref="W225" authorId="0" shapeId="0" xr:uid="{D2C29104-AC92-44B5-912A-452E1E965E8C}">
      <text>
        <r>
          <rPr>
            <sz val="11"/>
            <color theme="1"/>
            <rFont val="Arial"/>
          </rPr>
          <t/>
        </r>
      </text>
    </comment>
    <comment ref="W226" authorId="0" shapeId="0" xr:uid="{2A589608-9E94-4979-B613-676D1452B47E}">
      <text>
        <r>
          <rPr>
            <sz val="11"/>
            <color theme="1"/>
            <rFont val="Arial"/>
          </rPr>
          <t/>
        </r>
      </text>
    </comment>
    <comment ref="W227" authorId="0" shapeId="0" xr:uid="{12E467B0-9F90-4187-A302-67C4354E4D17}">
      <text>
        <r>
          <rPr>
            <sz val="11"/>
            <color theme="1"/>
            <rFont val="Arial"/>
          </rPr>
          <t/>
        </r>
      </text>
    </comment>
    <comment ref="W228" authorId="0" shapeId="0" xr:uid="{17389499-D4E5-4388-9815-44597ED419BE}">
      <text>
        <r>
          <rPr>
            <sz val="11"/>
            <color theme="1"/>
            <rFont val="Arial"/>
          </rPr>
          <t/>
        </r>
      </text>
    </comment>
    <comment ref="W229" authorId="0" shapeId="0" xr:uid="{ADDEFC69-6CD5-4A42-A9E9-0D5B175937D0}">
      <text>
        <r>
          <rPr>
            <sz val="11"/>
            <color theme="1"/>
            <rFont val="Arial"/>
          </rP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D452" authorId="0" shapeId="0" xr:uid="{00000000-0006-0000-0500-000001000000}">
      <text>
        <r>
          <rPr>
            <sz val="11"/>
            <color theme="1"/>
            <rFont val="Arial"/>
            <family val="2"/>
          </rPr>
          <t xml:space="preserve">Gabor Daniel: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D440" authorId="0" shapeId="0" xr:uid="{B201D392-47AE-4BEC-B5EC-B1E14B43E48E}">
      <text>
        <r>
          <rPr>
            <sz val="11"/>
            <color theme="1"/>
            <rFont val="Arial"/>
            <family val="2"/>
          </rPr>
          <t xml:space="preserve">Gabor Daniel: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D42" authorId="0" shapeId="0" xr:uid="{FAE32718-FCC1-4E55-8F5F-498D70BDC19F}">
      <text>
        <r>
          <rPr>
            <sz val="11"/>
            <color theme="1"/>
            <rFont val="Arial"/>
            <family val="2"/>
          </rPr>
          <t>AFFINITY: Molten
DIFFICULTY: Neutral
DESCRIPTION: This class is adept at creating and manipulating ore, and exploiting fire for combat as well.</t>
        </r>
      </text>
    </comment>
    <comment ref="D43" authorId="0" shapeId="0" xr:uid="{9541E58C-AD93-4689-80B4-0A2126F56CB2}">
      <text>
        <r>
          <rPr>
            <sz val="11"/>
            <color theme="1"/>
            <rFont val="Arial"/>
            <family val="2"/>
          </rPr>
          <t>AFFINITY: Tentacle
DIFFICULTY: Neutral
DESCRIPTION:Specialized in the art of tentacles.</t>
        </r>
      </text>
    </comment>
    <comment ref="D44" authorId="0" shapeId="0" xr:uid="{CC1DD90B-E583-4FA2-99B9-60BB5FBD0BAC}">
      <text>
        <r>
          <rPr>
            <sz val="11"/>
            <color theme="1"/>
            <rFont val="Arial"/>
            <family val="2"/>
          </rPr>
          <t>AFFINITY: Silencer
DIFFICULTY: Neutral
DESCRIPTION: Specialized in denying any form of magic.</t>
        </r>
      </text>
    </comment>
    <comment ref="D45" authorId="0" shapeId="0" xr:uid="{37EB9357-FB1E-407D-981C-0D83A96B961F}">
      <text>
        <r>
          <rPr>
            <sz val="11"/>
            <color theme="1"/>
            <rFont val="Arial"/>
            <family val="2"/>
          </rPr>
          <t>AFFINITY: Trickster
DIFFICULTY: Neutral
DESCRIPTION: Specialized in tricking his opponents in various ways.</t>
        </r>
      </text>
    </comment>
    <comment ref="D46" authorId="0" shapeId="0" xr:uid="{29309F67-980E-427D-A708-28D75B18400A}">
      <text>
        <r>
          <rPr>
            <sz val="11"/>
            <color theme="1"/>
            <rFont val="Arial"/>
            <family val="2"/>
          </rPr>
          <t>AFFINITY: Story Teller
DIFFICULTY: Simple
DESCRIPTION: Specialized in charisma.</t>
        </r>
      </text>
    </comment>
    <comment ref="D47" authorId="0" shapeId="0" xr:uid="{52147115-1B3B-4CF1-8F1A-AB59798C3583}">
      <text>
        <r>
          <rPr>
            <sz val="11"/>
            <color theme="1"/>
            <rFont val="Arial"/>
            <family val="2"/>
          </rPr>
          <t>AFFINITY: Warden
DIFFICULTY: Simple
DESCRIPTION: Specialized in holding his ground.</t>
        </r>
      </text>
    </comment>
    <comment ref="D48" authorId="0" shapeId="0" xr:uid="{5D0042B4-1D04-4064-B625-C29E0B24B8BC}">
      <text>
        <r>
          <rPr>
            <sz val="11"/>
            <color theme="1"/>
            <rFont val="Arial"/>
            <family val="2"/>
          </rPr>
          <t>AFFINITY: Wildfire
DIFFICULTY: Simple
DESCRIPTION: Specialized in A lot of Fire Magic.</t>
        </r>
      </text>
    </comment>
    <comment ref="D49" authorId="0" shapeId="0" xr:uid="{8F387937-6BD6-4FD6-BF09-C9A7134E0DB6}">
      <text>
        <r>
          <rPr>
            <sz val="11"/>
            <color theme="1"/>
            <rFont val="Arial"/>
            <family val="2"/>
          </rPr>
          <t>AFFINITY: Berzerker
DIFFICULTY: Hardcore
DESCRIPTION: Specialized in Dual Wielding Axes.</t>
        </r>
      </text>
    </comment>
    <comment ref="D50" authorId="0" shapeId="0" xr:uid="{0D44CF33-2AA4-4381-AFEF-85BDA08A5C02}">
      <text>
        <r>
          <rPr>
            <sz val="11"/>
            <color theme="1"/>
            <rFont val="Arial"/>
            <family val="2"/>
          </rPr>
          <t>AFFINITY: Life Exchanger
DIFFICULTY: Hardcore
DESCRIPTION: Specialized in gaining more life from defeated enemies and other tricks.</t>
        </r>
      </text>
    </comment>
    <comment ref="D51" authorId="0" shapeId="0" xr:uid="{4B31AE6D-DD7E-4D35-8BCB-08046279AF83}">
      <text>
        <r>
          <rPr>
            <sz val="11"/>
            <color theme="1"/>
            <rFont val="Arial"/>
            <family val="2"/>
          </rPr>
          <t>AFFINITY: Samurai
DIFFICULTY: Neutral
DESCRIPTION: Specialized in slashing his opponents.</t>
        </r>
      </text>
    </comment>
    <comment ref="D52" authorId="0" shapeId="0" xr:uid="{4A268386-912B-427C-9406-1F7FD4C7FD6C}">
      <text>
        <r>
          <rPr>
            <sz val="11"/>
            <color theme="1"/>
            <rFont val="Arial"/>
            <family val="2"/>
          </rPr>
          <t>AFFINITY: Lockdown Hunter
DIFFICULTY: Neutral
DESCRIPTION: Specialized in hunting down pray by using traps and luring enemies into them.</t>
        </r>
      </text>
    </comment>
    <comment ref="D53" authorId="0" shapeId="0" xr:uid="{EE1F0016-712A-4ACA-B722-4AD04E26EBB4}">
      <text>
        <r>
          <rPr>
            <sz val="11"/>
            <color theme="1"/>
            <rFont val="Arial"/>
          </rPr>
          <t xml:space="preserve">AFFINITY: Elemental
DIFFICULTY: Neutral
DESCRIPTION: Find your opponents weakness and decimate him with the perfect elemental combination. 
 </t>
        </r>
      </text>
    </comment>
    <comment ref="D54" authorId="0" shapeId="0" xr:uid="{6214D235-965A-492F-89E0-9ED988E9EAAD}">
      <text>
        <r>
          <rPr>
            <sz val="11"/>
            <color theme="1"/>
            <rFont val="Arial"/>
          </rPr>
          <t>AFFINITY: Assassin
DIFFICULTY: Simple
DESCRIPTION: Speicalized in the Offensey art of killing the enemy with poison or a large number of knife stabs in the opponents back.</t>
        </r>
      </text>
    </comment>
    <comment ref="D55" authorId="0" shapeId="0" xr:uid="{90D64D66-28E2-4259-839C-BE63C29F9E6C}">
      <text>
        <r>
          <rPr>
            <sz val="11"/>
            <color theme="1"/>
            <rFont val="Arial"/>
          </rPr>
          <t>AFFINITY: Dread
DIFFICULTY: Simple
DESCRIPTION: Send your opponents into dispair, let their darkest fears erode their minds. Sometimes the Abyss gazes back.</t>
        </r>
      </text>
    </comment>
    <comment ref="D56" authorId="0" shapeId="0" xr:uid="{0C5E64BC-CCB7-4D17-B24F-63B1C8472746}">
      <text>
        <r>
          <rPr>
            <sz val="11"/>
            <color theme="1"/>
            <rFont val="Arial"/>
            <family val="2"/>
          </rPr>
          <t>AFFINITY: Spirit Caller
DIFFICULTY: Challenging
DESCRIPTION: Communicate with the spirits to guide you to new places and to help deal with any obsticales in your way, wether they be living or not.</t>
        </r>
      </text>
    </comment>
    <comment ref="D57" authorId="0" shapeId="0" xr:uid="{4E658B7F-79EF-4F48-A37A-CFC8DFDD710B}">
      <text>
        <r>
          <rPr>
            <sz val="11"/>
            <color theme="1"/>
            <rFont val="Arial"/>
          </rPr>
          <t>AFFINITY: Totemic
DIFFICULTY: Hardcore
DESCRIPTION: Summon in totems to aid in you in combat both Offensively and Defensively.</t>
        </r>
      </text>
    </comment>
    <comment ref="D58" authorId="0" shapeId="0" xr:uid="{6E8EA313-2506-4146-8BAE-5D2F02EE82A3}">
      <text>
        <r>
          <rPr>
            <sz val="11"/>
            <color theme="1"/>
            <rFont val="Arial"/>
            <family val="2"/>
          </rPr>
          <t>AFFINITY: Priest
DIFFICULTY: Simple
DESCRIPTION: Specialized in Healing with Light magic.</t>
        </r>
      </text>
    </comment>
    <comment ref="D59" authorId="0" shapeId="0" xr:uid="{CC7D1E24-F0B1-4984-967B-861A6D12B2DF}">
      <text>
        <r>
          <rPr>
            <sz val="11"/>
            <color theme="1"/>
            <rFont val="Arial"/>
            <family val="2"/>
          </rPr>
          <t>AFFINITY: Conjourer
DIFFICULTY: Challenging
DESCRIPTION: Summon in the demons with an arcane arts damaging those who are near, enemies who don't flee will face your army of increasing terrifying demons.</t>
        </r>
      </text>
    </comment>
    <comment ref="D60" authorId="0" shapeId="0" xr:uid="{66A5F4AB-DA47-48B4-9F81-B0964EF791F2}">
      <text>
        <r>
          <rPr>
            <sz val="11"/>
            <color theme="1"/>
            <rFont val="Arial"/>
            <family val="2"/>
          </rPr>
          <t>AFFINITY: Dreamer
DIFFICULTY: Neutral
DESCRIPTION: If you dream of the infinite you can achieve the infinite, bring your dreams into reality.</t>
        </r>
      </text>
    </comment>
    <comment ref="D61" authorId="0" shapeId="0" xr:uid="{2FFC13D6-E6A3-4AF9-9CEE-FE350CF309CC}">
      <text>
        <r>
          <rPr>
            <sz val="11"/>
            <color theme="1"/>
            <rFont val="Arial"/>
          </rPr>
          <t>AFFINITY: Curse-Bearer
DIFFICULTY: Challenging
DESCRIPTION: Specialized in curses.</t>
        </r>
      </text>
    </comment>
    <comment ref="D88" authorId="0" shapeId="0" xr:uid="{07CA812C-6CCF-46AC-8A2C-39225642EFC3}">
      <text>
        <r>
          <rPr>
            <sz val="11"/>
            <color theme="1"/>
            <rFont val="Arial"/>
          </rPr>
          <t>AFFINITY: Rune-Carver
DIFFICULTY: Challenging
DESCRIPTION: Specialized in Forging new runes and applying them on your Gear or Body for special effects.</t>
        </r>
      </text>
    </comment>
    <comment ref="D89" authorId="0" shapeId="0" xr:uid="{29E47CA7-514D-4329-87B2-BB6E3D364A18}">
      <text>
        <r>
          <rPr>
            <sz val="11"/>
            <color theme="1"/>
            <rFont val="Arial"/>
            <family val="2"/>
          </rPr>
          <t>AFFINITY: Void Worshipper
DIFFICULTY: Grimcore
DESCRIPTION: Specialized in calling forth the Void.</t>
        </r>
      </text>
    </comment>
    <comment ref="D90" authorId="0" shapeId="0" xr:uid="{0178ECBC-DCCE-4701-841A-954CBA4F52E9}">
      <text>
        <r>
          <rPr>
            <sz val="11"/>
            <color theme="1"/>
            <rFont val="Arial"/>
            <family val="2"/>
          </rPr>
          <t>AFFINITY: Mastermind
DIFFICULTY: Challenging
DESCRIPTION: Specialized in the knowledge of many things.</t>
        </r>
      </text>
    </comment>
    <comment ref="D91" authorId="0" shapeId="0" xr:uid="{E16A80EB-D9F2-41D5-A0EA-E0D5F99AF58F}">
      <text>
        <r>
          <rPr>
            <sz val="11"/>
            <color theme="1"/>
            <rFont val="Arial"/>
            <family val="2"/>
          </rPr>
          <t>AFFINITY: Incanter
DIFFICULTY: Neutral
DESCRIPTION: Specialized in Debuffs.</t>
        </r>
      </text>
    </comment>
    <comment ref="D92" authorId="0" shapeId="0" xr:uid="{4AA0004C-A37D-45AE-88BB-697535924009}">
      <text>
        <r>
          <rPr>
            <sz val="11"/>
            <color theme="1"/>
            <rFont val="Arial"/>
            <family val="2"/>
          </rPr>
          <t>AFFINITY: Divine
DIFFICULTY: Hardcore
DESCRIPTION: Specialized in using his Divinity to emerge victorious in combat.</t>
        </r>
      </text>
    </comment>
    <comment ref="D93" authorId="0" shapeId="0" xr:uid="{CD943AF5-4E18-4627-B58C-BBBEF23AA86F}">
      <text>
        <r>
          <rPr>
            <sz val="11"/>
            <color theme="1"/>
            <rFont val="Arial"/>
            <family val="2"/>
          </rPr>
          <t>AFFINITY: Frostburn
DIFFICULTY: Simple
DESCRIPTION: Specialized in Fire and Frost Magic.</t>
        </r>
      </text>
    </comment>
    <comment ref="D94" authorId="0" shapeId="0" xr:uid="{0DD60162-97CD-412D-AEAA-2AF908CDCB23}">
      <text>
        <r>
          <rPr>
            <sz val="11"/>
            <color theme="1"/>
            <rFont val="Arial"/>
            <family val="2"/>
          </rPr>
          <t>AFFINITY: Savage
DIFFICULTY: Neutral
DESCRIPTION: Specialized in utilizing the land around themselves to their advantage, always adapting.</t>
        </r>
      </text>
    </comment>
    <comment ref="D95" authorId="0" shapeId="0" xr:uid="{3CA68F88-FDEA-4D59-A11A-7072137FFF1B}">
      <text>
        <r>
          <rPr>
            <sz val="11"/>
            <color theme="1"/>
            <rFont val="Arial"/>
            <family val="2"/>
          </rPr>
          <t>AFFINITY: Manipulator
DIFFICULTY: Hardcore
DESCRIPTION: Specialized in transformation of various things.</t>
        </r>
      </text>
    </comment>
    <comment ref="D96" authorId="0" shapeId="0" xr:uid="{571DE997-FFF1-43D7-9933-BC1BFF5DB231}">
      <text>
        <r>
          <rPr>
            <sz val="11"/>
            <color theme="1"/>
            <rFont val="Arial"/>
            <family val="2"/>
          </rPr>
          <t>AFFINITY: Duelist
DIFFICULTY: Neutral
DESCRIPTION: Specialized in fencing.</t>
        </r>
      </text>
    </comment>
    <comment ref="D97" authorId="0" shapeId="0" xr:uid="{B697B74A-E108-4350-A157-8C63AD8E6E7F}">
      <text>
        <r>
          <rPr>
            <sz val="11"/>
            <color theme="1"/>
            <rFont val="Arial"/>
            <family val="2"/>
          </rPr>
          <t>AFFINITY: Bounty Hunter
DIFFICULTY: Neutral
DESCRIPTION: Specialized in hunting down pray by chasing it down, and collecting rewards for their heads.</t>
        </r>
      </text>
    </comment>
    <comment ref="D98" authorId="0" shapeId="0" xr:uid="{7FBE6B6C-CFB4-498C-A5F7-C93D1D1DFD62}">
      <text>
        <r>
          <rPr>
            <sz val="11"/>
            <color theme="1"/>
            <rFont val="Arial"/>
          </rPr>
          <t>AFFINITY: Blood
DIFFICULTY: Challenging
DESCRIPTION: Control not only your own blood, but also your opponents' and witness the crimson spectacle.</t>
        </r>
      </text>
    </comment>
    <comment ref="D99" authorId="0" shapeId="0" xr:uid="{A97B74E9-DD88-48A3-835C-D24DAE1D605A}">
      <text>
        <r>
          <rPr>
            <sz val="11"/>
            <color theme="1"/>
            <rFont val="Arial"/>
            <family val="2"/>
          </rPr>
          <t>AFFINITY: Thief
DIFFICULTY: Neutral
DESCRIPTION: Steal not your targets loot, but their sanity and their will to continue living as they realize what was theirs is now gone.</t>
        </r>
      </text>
    </comment>
    <comment ref="D100" authorId="0" shapeId="0" xr:uid="{0933AE14-90C5-471F-BEDA-BFF5F699953D}">
      <text>
        <r>
          <rPr>
            <sz val="11"/>
            <color theme="1"/>
            <rFont val="Arial"/>
          </rPr>
          <t>AFFINITY: Holy
DIFFICULTY: Simple
DESCRIPTION: Use your divine righteusness and holy powers to overcome evil. Bathe the Blind in Holy Rays.</t>
        </r>
      </text>
    </comment>
    <comment ref="D101" authorId="0" shapeId="0" xr:uid="{49D869D4-7709-47C4-9B74-80BDE1F6C47C}">
      <text>
        <r>
          <rPr>
            <sz val="11"/>
            <color theme="1"/>
            <rFont val="Arial"/>
            <family val="2"/>
          </rPr>
          <t>AFFINITY: Treant Caller
DIFFICULTY: Simple
DESCRIPTION: Specialized in Calling the trees from forests to fight for him.</t>
        </r>
      </text>
    </comment>
    <comment ref="D102" authorId="0" shapeId="0" xr:uid="{3CD58F84-6278-4B4D-810E-BC0ADC1AAC62}">
      <text>
        <r>
          <rPr>
            <sz val="11"/>
            <color theme="1"/>
            <rFont val="Arial"/>
          </rPr>
          <t>AFFINITY: Herbalist
DIFFICULTY: Challenging
DESCRIPTION: Specialized in Plants.</t>
        </r>
      </text>
    </comment>
    <comment ref="D103" authorId="0" shapeId="0" xr:uid="{7E8C0BB2-A732-4E1A-B3F4-CD3750F759F1}">
      <text>
        <r>
          <rPr>
            <sz val="11"/>
            <color theme="1"/>
            <rFont val="Arial"/>
            <family val="2"/>
          </rPr>
          <t>AFFINITY: Cleric
DIFFICULTY: Simple
DESCRIPTION: Specialized in versatility, both capable in combat and skilled in the use of holy magic.</t>
        </r>
      </text>
    </comment>
    <comment ref="D104" authorId="0" shapeId="0" xr:uid="{95334E08-53B9-447E-85F2-9C052CF0ED2B}">
      <text>
        <r>
          <rPr>
            <sz val="11"/>
            <color theme="1"/>
            <rFont val="Arial"/>
            <family val="2"/>
          </rPr>
          <t>AFFINITY: Mountain-Smith
DIFFICULTY: Hardcore
DESCRIPTION: Specialized in getting materials from mountains and crafting rare items from them.</t>
        </r>
      </text>
    </comment>
    <comment ref="D105" authorId="0" shapeId="0" xr:uid="{B3F763D5-63F1-4D9A-9B50-7BD1BA684371}">
      <text>
        <r>
          <rPr>
            <sz val="11"/>
            <color theme="1"/>
            <rFont val="Arial"/>
            <family val="2"/>
          </rPr>
          <t>AFFINITY: Invoker
DIFFICULTY: Challenging
DESCRIPTION: Specialized in using the powers of his gods.</t>
        </r>
      </text>
    </comment>
    <comment ref="D106" authorId="0" shapeId="0" xr:uid="{CB6DB5C6-3182-4E1C-8754-551BB3E4B88C}">
      <text>
        <r>
          <rPr>
            <sz val="11"/>
            <color theme="1"/>
            <rFont val="Arial"/>
            <family val="2"/>
          </rPr>
          <t>AFFINITY: Mastermind
DIFFICULTY: Hardcore
DESCRIPTION: Specialized in toying with his oppoenents.</t>
        </r>
      </text>
    </comment>
    <comment ref="D107" authorId="0" shapeId="0" xr:uid="{1597FC80-E852-49BB-A5B3-C5F1D0A14C1F}">
      <text>
        <r>
          <rPr>
            <sz val="11"/>
            <color theme="1"/>
            <rFont val="Arial"/>
            <family val="2"/>
          </rPr>
          <t>AFFINITY: Spell-Gambler
DIFFICULTY: Hardcore
DESCRIPTION: Specialized in Stealing and Randomly Casting Spells.</t>
        </r>
      </text>
    </comment>
    <comment ref="D108" authorId="0" shapeId="0" xr:uid="{6E3F4BD3-4C29-40A9-A1CF-39F20B47483A}">
      <text>
        <r>
          <rPr>
            <sz val="11"/>
            <color theme="1"/>
            <rFont val="Arial"/>
            <family val="2"/>
          </rPr>
          <t>AFFINITY: Whisperer
DIFFICULTY: Challenging
DESCRIPTION: Specialized in Spreading Terror.</t>
        </r>
      </text>
    </comment>
    <comment ref="D109" authorId="0" shapeId="0" xr:uid="{A48B04C4-9F9E-4CFF-8E97-BC9CE3C03EF4}">
      <text>
        <r>
          <rPr>
            <sz val="11"/>
            <color theme="1"/>
            <rFont val="Arial"/>
            <family val="2"/>
          </rPr>
          <t>AFFINITY: Crusader
DIFFICULTY: Neutral
DESCRIPTION: Specialized in holy magic and crusading.</t>
        </r>
      </text>
    </comment>
    <comment ref="D110" authorId="0" shapeId="0" xr:uid="{D1E6EE07-1455-4C2D-B9C8-7D57DE5B7E94}">
      <text>
        <r>
          <rPr>
            <sz val="11"/>
            <color theme="1"/>
            <rFont val="Arial"/>
            <family val="2"/>
          </rPr>
          <t>AFFINITY: Shadowflame
DIFFICULTY: Neutral
DESCRIPTION: Specialized in Fire and Dark Magic.</t>
        </r>
      </text>
    </comment>
    <comment ref="D111" authorId="0" shapeId="0" xr:uid="{FD09A729-C1A1-4AEB-837D-541E2E7EF083}">
      <text>
        <r>
          <rPr>
            <sz val="11"/>
            <color theme="1"/>
            <rFont val="Arial"/>
          </rPr>
          <t xml:space="preserve">
AFFINITY: Hellbreaker
DIFFICULTY: Simple
DESCRIPTION: Specialized in unleashing Hell!</t>
        </r>
      </text>
    </comment>
    <comment ref="D112" authorId="0" shapeId="0" xr:uid="{A3C16F7C-EA18-41BF-859F-2396435FE9FD}">
      <text>
        <r>
          <rPr>
            <sz val="11"/>
            <color theme="1"/>
            <rFont val="Arial"/>
            <family val="2"/>
          </rPr>
          <t>AFFINITY: Apothecary
DIFFICULTY: Challenging
DESCRIPTION: Specialized in the making of Drugs.</t>
        </r>
      </text>
    </comment>
    <comment ref="D113" authorId="0" shapeId="0" xr:uid="{D358097C-1B6D-4848-9CCF-1C1657D6F75C}">
      <text>
        <r>
          <rPr>
            <sz val="11"/>
            <color theme="1"/>
            <rFont val="Arial"/>
            <family val="2"/>
          </rPr>
          <t>AFFINITY: Lancer
DIFFICULTY: Neutral
DESCRIPTION: Specialized in Spear, Javelins and other Throwables.</t>
        </r>
      </text>
    </comment>
    <comment ref="D114" authorId="0" shapeId="0" xr:uid="{E8F00820-526C-4645-9BFF-5CDAF79B69A1}">
      <text>
        <r>
          <rPr>
            <sz val="11"/>
            <color theme="1"/>
            <rFont val="Arial"/>
            <family val="2"/>
          </rPr>
          <t>AFFINITY: Archer
DIFFICULTY: Simple
DESCRIPTION: Specialized in torrenting the enemy with arrows, killing it before it comes in close quarters.</t>
        </r>
      </text>
    </comment>
    <comment ref="D115" authorId="0" shapeId="0" xr:uid="{C6B972F9-BFFF-4070-80E1-68A72D1CAC36}">
      <text>
        <r>
          <rPr>
            <sz val="11"/>
            <color theme="1"/>
            <rFont val="Arial"/>
          </rPr>
          <t>AFFINITY: Battle
DIFFICULTY: Neutral
DESCRIPTION: Summon in arcane weapons and Helixes and obliterate people with overwhelming magic.</t>
        </r>
      </text>
    </comment>
    <comment ref="D116" authorId="0" shapeId="0" xr:uid="{A36519EB-9E1B-4258-A7B4-46830578E29B}">
      <text>
        <r>
          <rPr>
            <sz val="11"/>
            <color theme="1"/>
            <rFont val="Arial"/>
          </rPr>
          <t>AFFINITY: Graverobber
DIFFICULTY: Challenging
DESCRIPTION: Use Knives, a Shovel and Dark Magic to drop people dead before stealing their goods. Looting from cemeteries and Stealing from the dead is far less risky than stealing from the living, isn't it?</t>
        </r>
      </text>
    </comment>
    <comment ref="D117" authorId="0" shapeId="0" xr:uid="{FCEFF419-E265-40A7-866C-D7FBF68D9318}">
      <text>
        <r>
          <rPr>
            <sz val="11"/>
            <color theme="1"/>
            <rFont val="Arial"/>
          </rPr>
          <t>AFFINITY: Rune
DIFFICULTY: Challenging
DESCRIPTION: Specialized in Rune enchantment to make his weapon or armor more efficient in combat; Consume Runes to unleash devastating Attacks.</t>
        </r>
      </text>
    </comment>
    <comment ref="D118" authorId="0" shapeId="0" xr:uid="{F5213B2B-8339-4C6F-8EC2-26C69D708051}">
      <text>
        <r>
          <rPr>
            <sz val="11"/>
            <color theme="1"/>
            <rFont val="Arial"/>
            <family val="2"/>
          </rPr>
          <t>AFFINITY: Beast Caller
DIFFICULTY: Neutral
DESCRIPTION: Summon in beasts of terrifing proportions to fight for you and clear the path to victory.</t>
        </r>
      </text>
    </comment>
    <comment ref="D119" authorId="0" shapeId="0" xr:uid="{5B457018-F478-44B4-AE98-840641BAD63F}">
      <text>
        <r>
          <rPr>
            <sz val="11"/>
            <color theme="1"/>
            <rFont val="Arial"/>
          </rPr>
          <t>AFFINITY: Stormbringer
DIFFICULTY: Simple
DESCRIPTION: Specialized in bringing the Storm down on your opponents. Lightning and Wind Magic.</t>
        </r>
      </text>
    </comment>
    <comment ref="D120" authorId="0" shapeId="0" xr:uid="{6BBFBAAB-B8EB-4B8C-9321-6F30FED5B406}">
      <text>
        <r>
          <rPr>
            <sz val="11"/>
            <color theme="1"/>
            <rFont val="Arial"/>
          </rPr>
          <t>AFFINITY: Vestal
DIFFICULTY: Simple
DESCRIPTION: With the power of healing you will stun your opponents in awe as they fail to kill you 20 times in a row.</t>
        </r>
      </text>
    </comment>
    <comment ref="D121" authorId="0" shapeId="0" xr:uid="{23838C39-5CEF-4A24-9726-553F6670CDA8}">
      <text>
        <r>
          <rPr>
            <sz val="11"/>
            <color theme="1"/>
            <rFont val="Arial"/>
            <family val="2"/>
          </rPr>
          <t>AFFINITY: Battle-Smith
DIFFICULTY: Simple
DESCRIPTION:Specialized in combat as well as Weapon Forging.</t>
        </r>
      </text>
    </comment>
    <comment ref="D122" authorId="0" shapeId="0" xr:uid="{DA54BD33-3BE5-4B50-8F2E-CE07FC0C307C}">
      <text>
        <r>
          <rPr>
            <sz val="11"/>
            <color theme="1"/>
            <rFont val="Arial"/>
          </rPr>
          <t>AFFINITY: Acolyte
DIFFICULTY: Grimcore
DESCRIPTION: Specialized in dying for his gods….but have they forsaken him?</t>
        </r>
      </text>
    </comment>
    <comment ref="D123" authorId="0" shapeId="0" xr:uid="{A716457E-032B-41EA-AA49-004F258C23C7}">
      <text>
        <r>
          <rPr>
            <sz val="11"/>
            <color theme="1"/>
            <rFont val="Arial"/>
            <family val="2"/>
          </rPr>
          <t>AFFINITY: Scholar
DIFFICULTY: Neutral
DESCRIPTION: Specialized in Learning.</t>
        </r>
      </text>
    </comment>
    <comment ref="D124" authorId="0" shapeId="0" xr:uid="{5DCC6478-950A-4F5A-90D1-3AD6179B6042}">
      <text>
        <r>
          <rPr>
            <sz val="11"/>
            <color theme="1"/>
            <rFont val="Arial"/>
            <family val="2"/>
          </rPr>
          <t>AFFINITY: Destroyer
DIFFICULTY: Challenging
DESCRIPTION: Specialized in Destroying.</t>
        </r>
      </text>
    </comment>
    <comment ref="D125" authorId="0" shapeId="0" xr:uid="{C00E18B4-9445-4043-997A-D5F95CA55CC0}">
      <text>
        <r>
          <rPr>
            <sz val="11"/>
            <color theme="1"/>
            <rFont val="Arial"/>
            <family val="2"/>
          </rPr>
          <t>AFFINITY: Living Flame
DIFFICULTY: Neutral
DESCRIPTION: Specialized in Living Fire Magic.</t>
        </r>
      </text>
    </comment>
    <comment ref="D126" authorId="0" shapeId="0" xr:uid="{91D1E0B6-4EAF-4010-9026-430CC53CCACA}">
      <text>
        <r>
          <rPr>
            <sz val="11"/>
            <color theme="1"/>
            <rFont val="Arial"/>
            <family val="2"/>
          </rPr>
          <t>AFFINITY: Waraxe
DIFFICULTY: Simple
DESCRIPTION: Specialized in Two-Handed Axes.</t>
        </r>
      </text>
    </comment>
    <comment ref="D127" authorId="0" shapeId="0" xr:uid="{70A9D405-5BB8-4832-A4DC-DBD48DEA18AC}">
      <text>
        <r>
          <rPr>
            <sz val="11"/>
            <color theme="1"/>
            <rFont val="Arial"/>
            <family val="2"/>
          </rPr>
          <t>AFFINITY: Hoplite
DIFFICULTY: Simple
DESCRIPTION: Specialized in Spear and Shield.</t>
        </r>
      </text>
    </comment>
    <comment ref="D128" authorId="0" shapeId="0" xr:uid="{986AD5D9-2251-419B-8C7B-54A581A90DF3}">
      <text>
        <r>
          <rPr>
            <sz val="11"/>
            <color theme="1"/>
            <rFont val="Arial"/>
            <family val="2"/>
          </rPr>
          <t>AFFINITY: Shadow
DIFFICULTY: Challenging
DESCRIPTION: Specialized in Offense dark magic, and bow to end an opponents life.</t>
        </r>
      </text>
    </comment>
    <comment ref="D129" authorId="0" shapeId="0" xr:uid="{75A0294A-AD53-4EC4-8378-1B0C8FB656E1}">
      <text>
        <r>
          <rPr>
            <sz val="11"/>
            <color theme="1"/>
            <rFont val="Arial"/>
            <family val="2"/>
          </rPr>
          <t>AFFINITY: Crystal
DIFFICULTY: Neutral
DESCRIPTION: Use the powers of the frost to both freeze your opponents but to also protect and save yourself.</t>
        </r>
      </text>
    </comment>
    <comment ref="D130" authorId="0" shapeId="0" xr:uid="{27373832-A95B-4ABA-8B8F-FD60D829AA24}">
      <text>
        <r>
          <rPr>
            <sz val="11"/>
            <color theme="1"/>
            <rFont val="Arial"/>
          </rPr>
          <t>AFFINITY: Phantom
DIFFICULTY: Neutral
DESCRIPTION: Move with the likeness of a ghost whilst Striking Silently and Deadly from the shadows.</t>
        </r>
      </text>
    </comment>
    <comment ref="D131" authorId="0" shapeId="0" xr:uid="{934759FE-EB97-41F4-89C3-C6ECA3318F6D}">
      <text>
        <r>
          <rPr>
            <sz val="11"/>
            <color theme="1"/>
            <rFont val="Arial"/>
            <family val="2"/>
          </rPr>
          <t>AFFINITY: Solar
DIFFICULTY: Challenging
DESCRIPTION: Harness the power of the Sun to blind and burn your opponents as you advance forward to punish with your knightly skills.</t>
        </r>
      </text>
    </comment>
    <comment ref="D132" authorId="0" shapeId="0" xr:uid="{15B5FBA5-2631-43E4-8299-3746ABE8C241}">
      <text>
        <r>
          <rPr>
            <sz val="11"/>
            <color theme="1"/>
            <rFont val="Arial"/>
            <family val="2"/>
          </rPr>
          <t>AFFINITY: Star Caller
DIFFICULTY: Neutral
DESCRIPTION: The stars from the heavens will guide your way, and during combat rain the heavens down onto your enemies.</t>
        </r>
      </text>
    </comment>
    <comment ref="D133" authorId="0" shapeId="0" xr:uid="{2AF84C12-4CE1-4882-BCDF-7FC4DDBE905C}">
      <text>
        <r>
          <rPr>
            <sz val="11"/>
            <color theme="1"/>
            <rFont val="Arial"/>
          </rPr>
          <t>AFFINITY: Mana-Tech Medic
DIFFICULTY: Neutral
DESCRIPTION: Modern medicine and portable hospitalization at the price of ethics.</t>
        </r>
      </text>
    </comment>
    <comment ref="D134" authorId="0" shapeId="0" xr:uid="{1ADA8729-C5DA-465A-BC5C-6AD82C060D6A}">
      <text>
        <r>
          <rPr>
            <sz val="11"/>
            <color theme="1"/>
            <rFont val="Arial"/>
            <family val="2"/>
          </rPr>
          <t>AFFINITY: Zealot
DIFFICULTY: Simple
DESCRIPTION: Specialized in Melee Combat.</t>
        </r>
      </text>
    </comment>
    <comment ref="D135" authorId="0" shapeId="0" xr:uid="{B8CF2056-3321-49D6-8059-0615D611D2E4}">
      <text>
        <r>
          <rPr>
            <sz val="11"/>
            <color theme="1"/>
            <rFont val="Arial"/>
          </rPr>
          <t>AFFINITY: Arbiter
DIFFICULTY: Grimcore
DESCRIPTION: Specialized in Raining Orbital Arcane Bombardment on his enemies.</t>
        </r>
      </text>
    </comment>
    <comment ref="D136" authorId="0" shapeId="0" xr:uid="{D3A5884F-FD19-4B65-9439-491F034E98D9}">
      <text>
        <r>
          <rPr>
            <sz val="11"/>
            <color theme="1"/>
            <rFont val="Arial"/>
            <family val="2"/>
          </rPr>
          <t>AFFINITY: Maskbearer
DIFFICULTY: Simple
DESCRIPTION: Speicalized in switching masks with various effects.</t>
        </r>
      </text>
    </comment>
    <comment ref="D137" authorId="0" shapeId="0" xr:uid="{233F6153-FDF4-4357-8052-B5C96030F89B}">
      <text>
        <r>
          <rPr>
            <sz val="11"/>
            <color theme="1"/>
            <rFont val="Arial"/>
            <family val="2"/>
          </rPr>
          <t>AFFINITY: Manaburn
DIFFICULTY: Challenging
DESCRIPTION: Specialized in Burning the opponents Mana.</t>
        </r>
      </text>
    </comment>
    <comment ref="D138" authorId="0" shapeId="0" xr:uid="{4951F8CE-A942-4DAD-B3FA-12726CF390BD}">
      <text>
        <r>
          <rPr>
            <sz val="11"/>
            <color theme="1"/>
            <rFont val="Arial"/>
            <family val="2"/>
          </rPr>
          <t>AFFINITY: Slayer
DIFFICULTY: Simple
DESCRIPTION: Specialized in Slaying Creatures.</t>
        </r>
      </text>
    </comment>
    <comment ref="D139" authorId="0" shapeId="0" xr:uid="{A3C773ED-E3EF-4AF7-8BDD-832A9619C14B}">
      <text>
        <r>
          <rPr>
            <sz val="11"/>
            <color theme="1"/>
            <rFont val="Arial"/>
            <family val="2"/>
          </rPr>
          <t>AFFINITY: Arbalest
DIFFICULTY: Simple
DESCRIPTION: Specialized in using crossbows.</t>
        </r>
      </text>
    </comment>
    <comment ref="D140" authorId="0" shapeId="0" xr:uid="{6D56771E-D570-4D81-A8E6-A90DC374EA43}">
      <text>
        <r>
          <rPr>
            <sz val="11"/>
            <color theme="1"/>
            <rFont val="Arial"/>
            <family val="2"/>
          </rPr>
          <t>AFFINITY: Solar
DIFFICULTY: Neutral
DESCRIPTION: Use the power of the sun to burn and blind your target.</t>
        </r>
      </text>
    </comment>
    <comment ref="D141" authorId="0" shapeId="0" xr:uid="{D5007834-E887-4851-B986-C96A6935070A}">
      <text>
        <r>
          <rPr>
            <sz val="11"/>
            <color theme="1"/>
            <rFont val="Arial"/>
          </rPr>
          <t>AFFINITY: Scout
DIFFICULTY: Neutral
DESCRIPTION: Move with unparraled speed on the map, explore and learn and once you have gathered what you need, turn around and strike as a new force.</t>
        </r>
      </text>
    </comment>
    <comment ref="D142" authorId="0" shapeId="0" xr:uid="{D586A341-25F5-4FC6-86BE-A0B8BE8A5F56}">
      <text>
        <r>
          <rPr>
            <sz val="11"/>
            <color theme="1"/>
            <rFont val="Arial"/>
            <family val="2"/>
          </rPr>
          <t>AFFINITY: Shock
DIFFICULTY: Neutral
DESCRIPTION: Specialized in Lightning and Bleed Attacks, Shocking targets and Staggering them.</t>
        </r>
      </text>
    </comment>
    <comment ref="D143" authorId="0" shapeId="0" xr:uid="{BACFCCF1-2287-4348-9FF6-389878BEB1D2}">
      <text>
        <r>
          <rPr>
            <sz val="11"/>
            <color theme="1"/>
            <rFont val="Arial"/>
            <family val="2"/>
          </rPr>
          <t>AFFINITY: Molten
DIFFICULTY: Neutral
DESCRIPTION: Specialized in Gravitational Powers.</t>
        </r>
      </text>
    </comment>
    <comment ref="D144" authorId="0" shapeId="0" xr:uid="{87AD28B1-477E-42C4-9B39-8D8CC3D0D560}">
      <text>
        <r>
          <rPr>
            <sz val="11"/>
            <color theme="1"/>
            <rFont val="Arial"/>
          </rPr>
          <t>AFFINITY: Diplomat
DIFFICULTY: Hardcore
DESCRIPTION: Specialized in Diplomacy.</t>
        </r>
      </text>
    </comment>
    <comment ref="D145" authorId="0" shapeId="0" xr:uid="{F8083CED-4A43-4D56-A8D1-849078E002B0}">
      <text>
        <r>
          <rPr>
            <sz val="11"/>
            <color theme="1"/>
            <rFont val="Arial"/>
            <family val="2"/>
          </rPr>
          <t>AFFINITY: Caster
DIFFICULTY: Hardcore
DESCRIPTION: Specialized in the use of Scrolls.</t>
        </r>
      </text>
    </comment>
    <comment ref="D146" authorId="0" shapeId="0" xr:uid="{B309D922-AD4C-497B-83AF-26285B86D4AF}">
      <text>
        <r>
          <rPr>
            <sz val="11"/>
            <color theme="1"/>
            <rFont val="Arial"/>
            <family val="2"/>
          </rPr>
          <t>AFFINITY: Stalker
DIFFICULTY: Hardcore
DESCRIPTION: Track and stalk your target, waiting for the perfect opportunity and then provide the finishing strike when they least suspect it.</t>
        </r>
      </text>
    </comment>
    <comment ref="D147" authorId="0" shapeId="0" xr:uid="{45C50E5A-A58F-47AD-BD7D-93856D115B09}">
      <text>
        <r>
          <rPr>
            <sz val="11"/>
            <color theme="1"/>
            <rFont val="Arial"/>
            <family val="2"/>
          </rPr>
          <t>AFFINITY: Trueborn
DIFFICULTY: Simple
DESCRIPTION: Slay the unfaithful and protect your empire with a balanced combination of sword and shield.</t>
        </r>
      </text>
    </comment>
    <comment ref="D148" authorId="0" shapeId="0" xr:uid="{29662800-2485-49AC-B305-42F9A46E0207}">
      <text>
        <r>
          <rPr>
            <sz val="11"/>
            <color theme="1"/>
            <rFont val="Arial"/>
          </rPr>
          <t>AFFINITY: Tracker
DIFFICULTY: Challenging
DESCRIPTION: Track them all down, information is your friend! And when they stand confused before you, pierce them with your deadly Daggers.</t>
        </r>
      </text>
    </comment>
    <comment ref="D149" authorId="0" shapeId="0" xr:uid="{47CA6929-9827-4445-8200-0FD787AD1CB0}">
      <text>
        <r>
          <rPr>
            <sz val="11"/>
            <color theme="1"/>
            <rFont val="Arial"/>
          </rPr>
          <t>AFFINITY: Tracker
DIFFICULTY: Hardcore
DESCRIPTION: You know why you are here, you have all the tools, now it is time to get the job done.</t>
        </r>
      </text>
    </comment>
    <comment ref="D150" authorId="0" shapeId="0" xr:uid="{721ECAE9-5821-4A61-98F2-84839D29D0D5}">
      <text>
        <r>
          <rPr>
            <sz val="11"/>
            <color theme="1"/>
            <rFont val="Arial"/>
            <family val="2"/>
          </rPr>
          <t>AFFINITY: Dreamer
DIFFICULTY: Neutral
DESCRIPTION: If you dream of the infinite you can achieve the infinite, bring your dreams into reality.</t>
        </r>
      </text>
    </comment>
    <comment ref="D151" authorId="0" shapeId="0" xr:uid="{F994FB59-5A54-4160-9C85-0D7F5BE7CB06}">
      <text>
        <r>
          <rPr>
            <sz val="11"/>
            <color theme="1"/>
            <rFont val="Arial"/>
          </rPr>
          <t>AFFINITY: Charmer
DIFFICULTY: Neutral
DESCRIPTION: Charm and seduce your enemies into dropping their guard and once you've caught them with their pants down strike and take it all.</t>
        </r>
      </text>
    </comment>
    <comment ref="D152" authorId="0" shapeId="0" xr:uid="{9DAD18C1-1A84-42B4-9040-30C0C5247CA6}">
      <text>
        <r>
          <rPr>
            <sz val="11"/>
            <color theme="1"/>
            <rFont val="Arial"/>
          </rPr>
          <t>AFFINITY: Oathbringer
DIFFICULTY: Challenging
DESCRIPTION: Bind with other Entities, obtain stronger powers and unleash hellfire on those who oppose you.</t>
        </r>
      </text>
    </comment>
    <comment ref="D153" authorId="0" shapeId="0" xr:uid="{E00230B9-266D-49F3-8C13-7F5FFAF37AF4}">
      <text>
        <r>
          <rPr>
            <sz val="11"/>
            <color theme="1"/>
            <rFont val="Arial"/>
            <family val="2"/>
          </rPr>
          <t>AFFINITY: Fistfighter
DIFFICULTY: Simple
DESCRIPTION: Close your body and mind to pain, channel your inner self and dodge all incoming blows while returning the greeting with your fist.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A4" authorId="0" shapeId="0" xr:uid="{E5713189-759A-4E88-89D9-EA7B158BCA6C}">
      <text>
        <r>
          <rPr>
            <sz val="11"/>
            <color theme="1"/>
            <rFont val="Arial"/>
          </rPr>
          <t xml:space="preserve">Nothing here yet...perhaps at a different time?
</t>
        </r>
      </text>
    </comment>
    <comment ref="A5" authorId="0" shapeId="0" xr:uid="{D22A244C-6D07-4197-9381-A63D15C09ACF}">
      <text>
        <r>
          <rPr>
            <sz val="11"/>
            <color theme="1"/>
            <rFont val="Arial"/>
          </rPr>
          <t xml:space="preserve">Nothing here yet...perhaps at a different time?
</t>
        </r>
      </text>
    </comment>
    <comment ref="A6" authorId="0" shapeId="0" xr:uid="{7517FB47-A043-4AEE-9498-7B838354FE90}">
      <text>
        <r>
          <rPr>
            <sz val="11"/>
            <color theme="1"/>
            <rFont val="Arial"/>
          </rPr>
          <t xml:space="preserve">Nothing here yet...perhaps at a different time?
</t>
        </r>
      </text>
    </comment>
    <comment ref="A7" authorId="0" shapeId="0" xr:uid="{5DA6367D-48E4-4846-B275-19FBAD6261A4}">
      <text>
        <r>
          <rPr>
            <sz val="11"/>
            <color theme="1"/>
            <rFont val="Arial"/>
          </rPr>
          <t xml:space="preserve">Nothing here yet...perhaps at a different time?
</t>
        </r>
      </text>
    </comment>
    <comment ref="A8" authorId="0" shapeId="0" xr:uid="{920ABE9E-0366-44DE-805A-BA6927EE6F0B}">
      <text>
        <r>
          <rPr>
            <sz val="11"/>
            <color theme="1"/>
            <rFont val="Arial"/>
          </rPr>
          <t xml:space="preserve">Nothing here yet...perhaps at a different time?
</t>
        </r>
      </text>
    </comment>
    <comment ref="A9" authorId="0" shapeId="0" xr:uid="{4014017A-3746-412C-BF23-9DD93074015C}">
      <text>
        <r>
          <rPr>
            <sz val="11"/>
            <color theme="1"/>
            <rFont val="Arial"/>
          </rPr>
          <t xml:space="preserve">Nothing here yet...perhaps at a different time?
</t>
        </r>
      </text>
    </comment>
    <comment ref="A10" authorId="0" shapeId="0" xr:uid="{6FE59EA2-85FE-4688-8A5B-FBE4405B6D29}">
      <text>
        <r>
          <rPr>
            <sz val="11"/>
            <color theme="1"/>
            <rFont val="Arial"/>
          </rPr>
          <t xml:space="preserve">Nothing here yet...perhaps at a different time?
</t>
        </r>
      </text>
    </comment>
    <comment ref="A11" authorId="0" shapeId="0" xr:uid="{DA9331E7-3FD8-44A9-A32E-8AC959BEFE6D}">
      <text>
        <r>
          <rPr>
            <sz val="11"/>
            <color theme="1"/>
            <rFont val="Arial"/>
          </rPr>
          <t xml:space="preserve">Nothing here yet...perhaps at a different time?
</t>
        </r>
      </text>
    </comment>
    <comment ref="A12" authorId="0" shapeId="0" xr:uid="{51C7D1C4-4F0A-4F77-94FB-007E1A9A6007}">
      <text>
        <r>
          <rPr>
            <sz val="11"/>
            <color theme="1"/>
            <rFont val="Arial"/>
          </rPr>
          <t xml:space="preserve">Nothing here yet...perhaps at a different time?
</t>
        </r>
      </text>
    </comment>
    <comment ref="A13" authorId="0" shapeId="0" xr:uid="{24002A07-9941-4538-96FC-E6E9DC642B55}">
      <text>
        <r>
          <rPr>
            <sz val="11"/>
            <color theme="1"/>
            <rFont val="Arial"/>
          </rPr>
          <t xml:space="preserve">Nothing here yet...perhaps at a different time?
</t>
        </r>
      </text>
    </comment>
    <comment ref="A14" authorId="0" shapeId="0" xr:uid="{6D68683D-9BAF-4002-8EC5-C73C013410A9}">
      <text>
        <r>
          <rPr>
            <sz val="11"/>
            <color theme="1"/>
            <rFont val="Arial"/>
          </rPr>
          <t xml:space="preserve">Nothing here yet...perhaps at a different time?
</t>
        </r>
      </text>
    </comment>
    <comment ref="A15" authorId="0" shapeId="0" xr:uid="{049FDA63-5760-44F8-80BD-F1383D033144}">
      <text>
        <r>
          <rPr>
            <sz val="11"/>
            <color theme="1"/>
            <rFont val="Arial"/>
          </rPr>
          <t xml:space="preserve">Nothing here yet...perhaps at a different time?
</t>
        </r>
      </text>
    </comment>
    <comment ref="A16" authorId="0" shapeId="0" xr:uid="{106AE2BD-1CCE-4A42-B85A-4EDEB705BD4F}">
      <text>
        <r>
          <rPr>
            <sz val="11"/>
            <color theme="1"/>
            <rFont val="Arial"/>
          </rPr>
          <t xml:space="preserve">Nothing here yet...perhaps at a different time?
</t>
        </r>
      </text>
    </comment>
    <comment ref="A17" authorId="0" shapeId="0" xr:uid="{1B3C1778-7C5B-49E2-99AA-826B68012BDC}">
      <text>
        <r>
          <rPr>
            <sz val="11"/>
            <color theme="1"/>
            <rFont val="Arial"/>
          </rPr>
          <t xml:space="preserve">Nothing here yet...perhaps at a different time?
</t>
        </r>
      </text>
    </comment>
    <comment ref="A18" authorId="0" shapeId="0" xr:uid="{A3A84DFB-8EFA-43B8-BC02-563C929A8C47}">
      <text>
        <r>
          <rPr>
            <sz val="11"/>
            <color theme="1"/>
            <rFont val="Arial"/>
          </rPr>
          <t xml:space="preserve">Nothing here yet...perhaps at a different time?
</t>
        </r>
      </text>
    </comment>
    <comment ref="A19" authorId="0" shapeId="0" xr:uid="{479B6C2C-2CC1-45CF-89A7-E71432347FD0}">
      <text>
        <r>
          <rPr>
            <sz val="11"/>
            <color theme="1"/>
            <rFont val="Arial"/>
          </rPr>
          <t xml:space="preserve">Nothing here yet...perhaps at a different time?
</t>
        </r>
      </text>
    </comment>
    <comment ref="A20" authorId="0" shapeId="0" xr:uid="{D347CC8C-F903-4B0A-9E2C-DD386EEC5FD7}">
      <text>
        <r>
          <rPr>
            <sz val="11"/>
            <color theme="1"/>
            <rFont val="Arial"/>
          </rPr>
          <t xml:space="preserve">Nothing here yet...perhaps at a different time?
</t>
        </r>
      </text>
    </comment>
    <comment ref="A23" authorId="0" shapeId="0" xr:uid="{146F8A48-58D2-4FA5-8E59-44561DA51BE2}">
      <text>
        <r>
          <rPr>
            <sz val="11"/>
            <color theme="1"/>
            <rFont val="Arial"/>
          </rPr>
          <t xml:space="preserve">Nothing here yet...perhaps at a different time?
</t>
        </r>
      </text>
    </comment>
    <comment ref="A24" authorId="0" shapeId="0" xr:uid="{570DB411-3C28-4D8C-A86F-FDD36AF42C7C}">
      <text>
        <r>
          <rPr>
            <sz val="11"/>
            <color theme="1"/>
            <rFont val="Arial"/>
          </rPr>
          <t xml:space="preserve">Nothing here yet...perhaps at a different time?
</t>
        </r>
      </text>
    </comment>
    <comment ref="A25" authorId="0" shapeId="0" xr:uid="{607F531A-F77A-474B-85C0-FD16F8C53528}">
      <text>
        <r>
          <rPr>
            <sz val="11"/>
            <color theme="1"/>
            <rFont val="Arial"/>
          </rPr>
          <t xml:space="preserve">Nothing here yet...perhaps at a different time?
</t>
        </r>
      </text>
    </comment>
    <comment ref="A26" authorId="0" shapeId="0" xr:uid="{686DCE44-1C99-4F74-B0BF-38FFFC7930DC}">
      <text>
        <r>
          <rPr>
            <sz val="11"/>
            <color theme="1"/>
            <rFont val="Arial"/>
          </rPr>
          <t xml:space="preserve">Nothing here yet...perhaps at a different time?
</t>
        </r>
      </text>
    </comment>
    <comment ref="A27" authorId="0" shapeId="0" xr:uid="{50444755-B169-4AC0-A124-F24A6746C655}">
      <text>
        <r>
          <rPr>
            <sz val="11"/>
            <color theme="1"/>
            <rFont val="Arial"/>
          </rPr>
          <t xml:space="preserve">Nothing here yet...perhaps at a different time?
</t>
        </r>
      </text>
    </comment>
    <comment ref="A28" authorId="0" shapeId="0" xr:uid="{B0B858BD-744B-49D1-AAFE-648AEC3BFE81}">
      <text>
        <r>
          <rPr>
            <sz val="11"/>
            <color theme="1"/>
            <rFont val="Arial"/>
          </rPr>
          <t xml:space="preserve">Nothing here yet...perhaps at a different time?
</t>
        </r>
      </text>
    </comment>
    <comment ref="A29" authorId="0" shapeId="0" xr:uid="{F6F667E1-69B4-49D8-87A2-8E4C53937526}">
      <text>
        <r>
          <rPr>
            <sz val="11"/>
            <color theme="1"/>
            <rFont val="Arial"/>
          </rPr>
          <t xml:space="preserve">Nothing here yet...perhaps at a different time?
</t>
        </r>
      </text>
    </comment>
    <comment ref="A30" authorId="0" shapeId="0" xr:uid="{9C397F20-E7A8-495A-A137-65188460C2B5}">
      <text>
        <r>
          <rPr>
            <sz val="11"/>
            <color theme="1"/>
            <rFont val="Arial"/>
          </rPr>
          <t xml:space="preserve">Nothing here yet...perhaps at a different time?
</t>
        </r>
      </text>
    </comment>
    <comment ref="A31" authorId="0" shapeId="0" xr:uid="{6D7450A9-2DE6-43E7-BA77-9B1C415272DD}">
      <text>
        <r>
          <rPr>
            <sz val="11"/>
            <color theme="1"/>
            <rFont val="Arial"/>
          </rPr>
          <t xml:space="preserve">Nothing here yet...perhaps at a different time?
</t>
        </r>
      </text>
    </comment>
    <comment ref="A32" authorId="0" shapeId="0" xr:uid="{DF7D7A79-A8A2-42B7-93E8-12D924DD7637}">
      <text>
        <r>
          <rPr>
            <sz val="11"/>
            <color theme="1"/>
            <rFont val="Arial"/>
          </rPr>
          <t xml:space="preserve">Nothing here yet...perhaps at a different time?
</t>
        </r>
      </text>
    </comment>
    <comment ref="A33" authorId="0" shapeId="0" xr:uid="{EC7F4752-2AD9-435B-8BA7-0AA6868DFCE2}">
      <text>
        <r>
          <rPr>
            <sz val="11"/>
            <color theme="1"/>
            <rFont val="Arial"/>
          </rPr>
          <t xml:space="preserve">Nothing here yet...perhaps at a different time?
</t>
        </r>
      </text>
    </comment>
    <comment ref="A34" authorId="0" shapeId="0" xr:uid="{758831EB-7E8B-486F-9AFA-09567020CE68}">
      <text>
        <r>
          <rPr>
            <sz val="11"/>
            <color theme="1"/>
            <rFont val="Arial"/>
          </rPr>
          <t xml:space="preserve">Nothing here yet...perhaps at a different time?
</t>
        </r>
      </text>
    </comment>
    <comment ref="A35" authorId="0" shapeId="0" xr:uid="{226EC224-9223-4A7D-BEC0-278609B72980}">
      <text>
        <r>
          <rPr>
            <sz val="11"/>
            <color theme="1"/>
            <rFont val="Arial"/>
          </rPr>
          <t xml:space="preserve">Nothing here yet...perhaps at a different time?
</t>
        </r>
      </text>
    </comment>
    <comment ref="A36" authorId="0" shapeId="0" xr:uid="{CE0DD142-68F9-4270-A6DD-C72F1B39BDFC}">
      <text>
        <r>
          <rPr>
            <sz val="11"/>
            <color theme="1"/>
            <rFont val="Arial"/>
          </rPr>
          <t xml:space="preserve">Nothing here yet...perhaps at a different time?
</t>
        </r>
      </text>
    </comment>
    <comment ref="A37" authorId="0" shapeId="0" xr:uid="{F8FDBEDE-B17D-489D-8744-99D031BE4EB0}">
      <text>
        <r>
          <rPr>
            <sz val="11"/>
            <color theme="1"/>
            <rFont val="Arial"/>
          </rPr>
          <t xml:space="preserve">Nothing here yet...perhaps at a different time?
</t>
        </r>
      </text>
    </comment>
    <comment ref="A38" authorId="0" shapeId="0" xr:uid="{6CBA8FFD-6D53-4068-9B98-4B8ED1DD175C}">
      <text>
        <r>
          <rPr>
            <sz val="11"/>
            <color theme="1"/>
            <rFont val="Arial"/>
          </rPr>
          <t xml:space="preserve">Nothing here yet...perhaps at a different time?
</t>
        </r>
      </text>
    </comment>
    <comment ref="A39" authorId="0" shapeId="0" xr:uid="{9059ECF3-2973-4C26-BCB8-CD096215EF92}">
      <text>
        <r>
          <rPr>
            <sz val="11"/>
            <color theme="1"/>
            <rFont val="Arial"/>
          </rPr>
          <t xml:space="preserve">Nothing here yet...perhaps at a different time?
</t>
        </r>
      </text>
    </comment>
    <comment ref="A42" authorId="0" shapeId="0" xr:uid="{E3B623A8-ADBF-4CD0-A2F0-674E643CF6F9}">
      <text>
        <r>
          <rPr>
            <sz val="11"/>
            <color theme="1"/>
            <rFont val="Arial"/>
          </rPr>
          <t xml:space="preserve">Nothing here yet...perhaps at a different time?
</t>
        </r>
      </text>
    </comment>
    <comment ref="A43" authorId="0" shapeId="0" xr:uid="{4663E946-AB58-4E72-A336-028EDBB6871D}">
      <text>
        <r>
          <rPr>
            <sz val="11"/>
            <color theme="1"/>
            <rFont val="Arial"/>
          </rPr>
          <t xml:space="preserve">Nothing here yet...perhaps at a different time?
</t>
        </r>
      </text>
    </comment>
    <comment ref="A44" authorId="0" shapeId="0" xr:uid="{ACE7177C-FB47-4983-88EC-A3395FA22D36}">
      <text>
        <r>
          <rPr>
            <sz val="11"/>
            <color theme="1"/>
            <rFont val="Arial"/>
          </rPr>
          <t xml:space="preserve">Nothing here yet...perhaps at a different time?
</t>
        </r>
      </text>
    </comment>
    <comment ref="A45" authorId="0" shapeId="0" xr:uid="{146368FC-9A90-4E89-B302-DC3EFB330FE7}">
      <text>
        <r>
          <rPr>
            <sz val="11"/>
            <color theme="1"/>
            <rFont val="Arial"/>
          </rPr>
          <t xml:space="preserve">Nothing here yet...perhaps at a different time?
</t>
        </r>
      </text>
    </comment>
    <comment ref="A46" authorId="0" shapeId="0" xr:uid="{E376D379-5A85-4536-8EA0-86DAF933D936}">
      <text>
        <r>
          <rPr>
            <sz val="11"/>
            <color theme="1"/>
            <rFont val="Arial"/>
          </rPr>
          <t xml:space="preserve">Nothing here yet...perhaps at a different time?
</t>
        </r>
      </text>
    </comment>
    <comment ref="A47" authorId="0" shapeId="0" xr:uid="{DA46E887-59AE-494D-9E17-E9A42BEF2FF7}">
      <text>
        <r>
          <rPr>
            <sz val="11"/>
            <color theme="1"/>
            <rFont val="Arial"/>
          </rPr>
          <t xml:space="preserve">Nothing here yet...perhaps at a different time?
</t>
        </r>
      </text>
    </comment>
    <comment ref="A48" authorId="0" shapeId="0" xr:uid="{BCEC62DA-C1E8-466A-97B0-F864E5D78A17}">
      <text>
        <r>
          <rPr>
            <sz val="11"/>
            <color theme="1"/>
            <rFont val="Arial"/>
          </rPr>
          <t xml:space="preserve">Nothing here yet...perhaps at a different time?
</t>
        </r>
      </text>
    </comment>
    <comment ref="A49" authorId="0" shapeId="0" xr:uid="{1FFCEEBC-FF56-467E-891A-78C27CDA5AC7}">
      <text>
        <r>
          <rPr>
            <sz val="11"/>
            <color theme="1"/>
            <rFont val="Arial"/>
          </rPr>
          <t xml:space="preserve">Nothing here yet...perhaps at a different time?
</t>
        </r>
      </text>
    </comment>
    <comment ref="A50" authorId="0" shapeId="0" xr:uid="{391604A2-65F5-420C-8FEE-C0B4347CC880}">
      <text>
        <r>
          <rPr>
            <sz val="11"/>
            <color theme="1"/>
            <rFont val="Arial"/>
          </rPr>
          <t xml:space="preserve">Nothing here yet...perhaps at a different time?
</t>
        </r>
      </text>
    </comment>
    <comment ref="A51" authorId="0" shapeId="0" xr:uid="{0CC60F3C-3400-4559-BF22-945BB5F14D17}">
      <text>
        <r>
          <rPr>
            <sz val="11"/>
            <color theme="1"/>
            <rFont val="Arial"/>
          </rPr>
          <t xml:space="preserve">Nothing here yet...perhaps at a different time?
</t>
        </r>
      </text>
    </comment>
    <comment ref="A52" authorId="0" shapeId="0" xr:uid="{CE98F2C0-93BB-461F-871E-EA2EADC7629B}">
      <text>
        <r>
          <rPr>
            <sz val="11"/>
            <color theme="1"/>
            <rFont val="Arial"/>
          </rPr>
          <t xml:space="preserve">Nothing here yet...perhaps at a different time?
</t>
        </r>
      </text>
    </comment>
    <comment ref="A53" authorId="0" shapeId="0" xr:uid="{FF99F6B0-134B-49CA-9812-81887FAEA710}">
      <text>
        <r>
          <rPr>
            <sz val="11"/>
            <color theme="1"/>
            <rFont val="Arial"/>
          </rPr>
          <t xml:space="preserve">Nothing here yet...perhaps at a different time?
</t>
        </r>
      </text>
    </comment>
    <comment ref="A54" authorId="0" shapeId="0" xr:uid="{6941C8A3-66F7-4934-A5F8-D2D8596BC8FE}">
      <text>
        <r>
          <rPr>
            <sz val="11"/>
            <color theme="1"/>
            <rFont val="Arial"/>
          </rPr>
          <t xml:space="preserve">Nothing here yet...perhaps at a different time?
</t>
        </r>
      </text>
    </comment>
    <comment ref="A55" authorId="0" shapeId="0" xr:uid="{2CAA6968-1492-4046-93AB-1D7629B1DB55}">
      <text>
        <r>
          <rPr>
            <sz val="11"/>
            <color theme="1"/>
            <rFont val="Arial"/>
          </rPr>
          <t xml:space="preserve">Nothing here yet...perhaps at a different time?
</t>
        </r>
      </text>
    </comment>
    <comment ref="A56" authorId="0" shapeId="0" xr:uid="{B059E618-BB20-41B7-A37E-2455C4A677E7}">
      <text>
        <r>
          <rPr>
            <sz val="11"/>
            <color theme="1"/>
            <rFont val="Arial"/>
          </rPr>
          <t xml:space="preserve">Nothing here yet...perhaps at a different time?
</t>
        </r>
      </text>
    </comment>
    <comment ref="A57" authorId="0" shapeId="0" xr:uid="{1B27A063-1488-4BC3-8E63-05DEBAC6A240}">
      <text>
        <r>
          <rPr>
            <sz val="11"/>
            <color theme="1"/>
            <rFont val="Arial"/>
          </rPr>
          <t xml:space="preserve">Nothing here yet...perhaps at a different time?
</t>
        </r>
      </text>
    </comment>
    <comment ref="A58" authorId="0" shapeId="0" xr:uid="{F7CF49BC-B948-4C10-8A70-FA004EFBB5CD}">
      <text>
        <r>
          <rPr>
            <sz val="11"/>
            <color theme="1"/>
            <rFont val="Arial"/>
          </rPr>
          <t xml:space="preserve">Nothing here yet...perhaps at a different time?
</t>
        </r>
      </text>
    </comment>
    <comment ref="A61" authorId="0" shapeId="0" xr:uid="{2B87670A-D7E4-4614-AF14-1AD04BD6DA42}">
      <text>
        <r>
          <rPr>
            <sz val="11"/>
            <color theme="1"/>
            <rFont val="Arial"/>
          </rPr>
          <t xml:space="preserve">Nothing here yet...perhaps at a different time?
</t>
        </r>
      </text>
    </comment>
    <comment ref="A62" authorId="0" shapeId="0" xr:uid="{0A467AA2-8461-4A0D-94C4-D3E0EE1D2B75}">
      <text>
        <r>
          <rPr>
            <sz val="11"/>
            <color theme="1"/>
            <rFont val="Arial"/>
          </rPr>
          <t xml:space="preserve">Nothing here yet...perhaps at a different time?
</t>
        </r>
      </text>
    </comment>
    <comment ref="A63" authorId="0" shapeId="0" xr:uid="{0D786469-68F4-410E-AE96-BC3A1D84CBA7}">
      <text>
        <r>
          <rPr>
            <sz val="11"/>
            <color theme="1"/>
            <rFont val="Arial"/>
          </rPr>
          <t xml:space="preserve">Nothing here yet...perhaps at a different time?
</t>
        </r>
      </text>
    </comment>
    <comment ref="A64" authorId="0" shapeId="0" xr:uid="{8CD2241C-12D1-42D0-A8FA-49A43B70679E}">
      <text>
        <r>
          <rPr>
            <sz val="11"/>
            <color theme="1"/>
            <rFont val="Arial"/>
          </rPr>
          <t xml:space="preserve">Nothing here yet...perhaps at a different time?
</t>
        </r>
      </text>
    </comment>
    <comment ref="A65" authorId="0" shapeId="0" xr:uid="{F43508E9-8C68-4950-A77C-E63A26A3ED9F}">
      <text>
        <r>
          <rPr>
            <sz val="11"/>
            <color theme="1"/>
            <rFont val="Arial"/>
          </rPr>
          <t xml:space="preserve">Nothing here yet...perhaps at a different time?
</t>
        </r>
      </text>
    </comment>
    <comment ref="A66" authorId="0" shapeId="0" xr:uid="{8279F3D2-1FE3-411F-BF04-7AEC7A4B6C57}">
      <text>
        <r>
          <rPr>
            <sz val="11"/>
            <color theme="1"/>
            <rFont val="Arial"/>
          </rPr>
          <t xml:space="preserve">Nothing here yet...perhaps at a different time?
</t>
        </r>
      </text>
    </comment>
    <comment ref="A67" authorId="0" shapeId="0" xr:uid="{AB5186D5-FD31-4136-A10D-52185B96C59F}">
      <text>
        <r>
          <rPr>
            <sz val="11"/>
            <color theme="1"/>
            <rFont val="Arial"/>
          </rPr>
          <t xml:space="preserve">Nothing here yet...perhaps at a different time?
</t>
        </r>
      </text>
    </comment>
    <comment ref="A68" authorId="0" shapeId="0" xr:uid="{F43FF304-5E07-47C3-A30E-4EAFBC73ACE4}">
      <text>
        <r>
          <rPr>
            <sz val="11"/>
            <color theme="1"/>
            <rFont val="Arial"/>
          </rPr>
          <t xml:space="preserve">Nothing here yet...perhaps at a different time?
</t>
        </r>
      </text>
    </comment>
    <comment ref="A69" authorId="0" shapeId="0" xr:uid="{8D5A5BC3-9CB7-45D2-9E8E-DAFE14B0F83C}">
      <text>
        <r>
          <rPr>
            <sz val="11"/>
            <color theme="1"/>
            <rFont val="Arial"/>
          </rPr>
          <t xml:space="preserve">Nothing here yet...perhaps at a different time?
</t>
        </r>
      </text>
    </comment>
    <comment ref="A70" authorId="0" shapeId="0" xr:uid="{BC5B6CC2-EEFC-497E-A935-5B36F8BEF590}">
      <text>
        <r>
          <rPr>
            <sz val="11"/>
            <color theme="1"/>
            <rFont val="Arial"/>
          </rPr>
          <t xml:space="preserve">Nothing here yet...perhaps at a different time?
</t>
        </r>
      </text>
    </comment>
    <comment ref="A71" authorId="0" shapeId="0" xr:uid="{4DE3A63D-E8AC-497B-9132-50D0B917B5BF}">
      <text>
        <r>
          <rPr>
            <sz val="11"/>
            <color theme="1"/>
            <rFont val="Arial"/>
          </rPr>
          <t xml:space="preserve">Nothing here yet...perhaps at a different time?
</t>
        </r>
      </text>
    </comment>
    <comment ref="A72" authorId="0" shapeId="0" xr:uid="{2C475801-00A4-44CB-9A85-99FDE3121EC3}">
      <text>
        <r>
          <rPr>
            <sz val="11"/>
            <color theme="1"/>
            <rFont val="Arial"/>
          </rPr>
          <t xml:space="preserve">Nothing here yet...perhaps at a different time?
</t>
        </r>
      </text>
    </comment>
    <comment ref="A73" authorId="0" shapeId="0" xr:uid="{D0970703-C5FD-4FC6-BAF9-CFBC3255BB95}">
      <text>
        <r>
          <rPr>
            <sz val="11"/>
            <color theme="1"/>
            <rFont val="Arial"/>
          </rPr>
          <t xml:space="preserve">Nothing here yet...perhaps at a different time?
</t>
        </r>
      </text>
    </comment>
    <comment ref="A74" authorId="0" shapeId="0" xr:uid="{EEBFFE41-D6DB-498E-A680-183A60C9D0C7}">
      <text>
        <r>
          <rPr>
            <sz val="11"/>
            <color theme="1"/>
            <rFont val="Arial"/>
          </rPr>
          <t xml:space="preserve">Nothing here yet...perhaps at a different time?
</t>
        </r>
      </text>
    </comment>
    <comment ref="A75" authorId="0" shapeId="0" xr:uid="{42CAE540-1A1F-40EF-9ED5-6757D06FF635}">
      <text>
        <r>
          <rPr>
            <sz val="11"/>
            <color theme="1"/>
            <rFont val="Arial"/>
          </rPr>
          <t xml:space="preserve">Nothing here yet...perhaps at a different time?
</t>
        </r>
      </text>
    </comment>
    <comment ref="A76" authorId="0" shapeId="0" xr:uid="{F6B15CFB-542F-47B9-9D6F-45FB77039399}">
      <text>
        <r>
          <rPr>
            <sz val="11"/>
            <color theme="1"/>
            <rFont val="Arial"/>
          </rPr>
          <t xml:space="preserve">Nothing here yet...perhaps at a different time?
</t>
        </r>
      </text>
    </comment>
    <comment ref="A77" authorId="0" shapeId="0" xr:uid="{F66C5529-4B24-476A-97DC-320B3C6E578F}">
      <text>
        <r>
          <rPr>
            <sz val="11"/>
            <color theme="1"/>
            <rFont val="Arial"/>
          </rPr>
          <t xml:space="preserve">Nothing here yet...perhaps at a different time?
</t>
        </r>
      </text>
    </comment>
    <comment ref="A80" authorId="0" shapeId="0" xr:uid="{F3837434-9A33-46D6-BC72-019AAE45829D}">
      <text>
        <r>
          <rPr>
            <sz val="11"/>
            <color theme="1"/>
            <rFont val="Arial"/>
          </rPr>
          <t xml:space="preserve">Nothing here yet...perhaps at a different time?
</t>
        </r>
      </text>
    </comment>
    <comment ref="A81" authorId="0" shapeId="0" xr:uid="{8EDF43C2-86DD-4645-B6EF-4D0266AA3E66}">
      <text>
        <r>
          <rPr>
            <sz val="11"/>
            <color theme="1"/>
            <rFont val="Arial"/>
          </rPr>
          <t xml:space="preserve">Nothing here yet...perhaps at a different time?
</t>
        </r>
      </text>
    </comment>
    <comment ref="A82" authorId="0" shapeId="0" xr:uid="{7BE07CE2-8B0F-43F4-881B-57FC9022248E}">
      <text>
        <r>
          <rPr>
            <sz val="11"/>
            <color theme="1"/>
            <rFont val="Arial"/>
          </rPr>
          <t xml:space="preserve">Nothing here yet...perhaps at a different time?
</t>
        </r>
      </text>
    </comment>
    <comment ref="A83" authorId="0" shapeId="0" xr:uid="{A23611A4-54DB-4214-9115-B5F4B55DEECC}">
      <text>
        <r>
          <rPr>
            <sz val="11"/>
            <color theme="1"/>
            <rFont val="Arial"/>
          </rPr>
          <t xml:space="preserve">Nothing here yet...perhaps at a different time?
</t>
        </r>
      </text>
    </comment>
    <comment ref="A84" authorId="0" shapeId="0" xr:uid="{84BB4F73-45B0-4E90-93C9-C7B825368E39}">
      <text>
        <r>
          <rPr>
            <sz val="11"/>
            <color theme="1"/>
            <rFont val="Arial"/>
          </rPr>
          <t xml:space="preserve">Nothing here yet...perhaps at a different time?
</t>
        </r>
      </text>
    </comment>
    <comment ref="A85" authorId="0" shapeId="0" xr:uid="{5C91079B-511B-4E5D-85CC-E616E0FED3CD}">
      <text>
        <r>
          <rPr>
            <sz val="11"/>
            <color theme="1"/>
            <rFont val="Arial"/>
          </rPr>
          <t xml:space="preserve">Nothing here yet...perhaps at a different time?
</t>
        </r>
      </text>
    </comment>
    <comment ref="A86" authorId="0" shapeId="0" xr:uid="{64679E13-BCBE-494F-922E-DC60A0905A63}">
      <text>
        <r>
          <rPr>
            <sz val="11"/>
            <color theme="1"/>
            <rFont val="Arial"/>
          </rPr>
          <t xml:space="preserve">Nothing here yet...perhaps at a different time?
</t>
        </r>
      </text>
    </comment>
    <comment ref="A87" authorId="0" shapeId="0" xr:uid="{DDCC412E-7325-4320-B1F9-DD2132E18F13}">
      <text>
        <r>
          <rPr>
            <sz val="11"/>
            <color theme="1"/>
            <rFont val="Arial"/>
          </rPr>
          <t xml:space="preserve">Nothing here yet...perhaps at a different time?
</t>
        </r>
      </text>
    </comment>
    <comment ref="A88" authorId="0" shapeId="0" xr:uid="{4C54D46C-2254-48B1-9100-796CBE102CF6}">
      <text>
        <r>
          <rPr>
            <sz val="11"/>
            <color theme="1"/>
            <rFont val="Arial"/>
          </rPr>
          <t xml:space="preserve">Nothing here yet...perhaps at a different time?
</t>
        </r>
      </text>
    </comment>
    <comment ref="A89" authorId="0" shapeId="0" xr:uid="{E7A3C720-0E61-4A17-9432-E56691E4AF00}">
      <text>
        <r>
          <rPr>
            <sz val="11"/>
            <color theme="1"/>
            <rFont val="Arial"/>
          </rPr>
          <t xml:space="preserve">Nothing here yet...perhaps at a different time?
</t>
        </r>
      </text>
    </comment>
    <comment ref="A90" authorId="0" shapeId="0" xr:uid="{410AD66A-13F3-4278-902D-B2946D4A263C}">
      <text>
        <r>
          <rPr>
            <sz val="11"/>
            <color theme="1"/>
            <rFont val="Arial"/>
          </rPr>
          <t xml:space="preserve">Nothing here yet...perhaps at a different time?
</t>
        </r>
      </text>
    </comment>
    <comment ref="A91" authorId="0" shapeId="0" xr:uid="{FDBD6A10-9AA3-4593-B62F-B0F8A2949EC6}">
      <text>
        <r>
          <rPr>
            <sz val="11"/>
            <color theme="1"/>
            <rFont val="Arial"/>
          </rPr>
          <t xml:space="preserve">Nothing here yet...perhaps at a different time?
</t>
        </r>
      </text>
    </comment>
    <comment ref="A92" authorId="0" shapeId="0" xr:uid="{7BE36D18-64F6-4915-B1FF-04B602B147AF}">
      <text>
        <r>
          <rPr>
            <sz val="11"/>
            <color theme="1"/>
            <rFont val="Arial"/>
          </rPr>
          <t xml:space="preserve">Nothing here yet...perhaps at a different time?
</t>
        </r>
      </text>
    </comment>
    <comment ref="A93" authorId="0" shapeId="0" xr:uid="{21D8741E-2772-4509-BDA9-0575477E0551}">
      <text>
        <r>
          <rPr>
            <sz val="11"/>
            <color theme="1"/>
            <rFont val="Arial"/>
          </rPr>
          <t xml:space="preserve">Nothing here yet...perhaps at a different time?
</t>
        </r>
      </text>
    </comment>
    <comment ref="A94" authorId="0" shapeId="0" xr:uid="{80C6ED32-CF37-438B-9108-BD4789D5C341}">
      <text>
        <r>
          <rPr>
            <sz val="11"/>
            <color theme="1"/>
            <rFont val="Arial"/>
          </rPr>
          <t xml:space="preserve">Nothing here yet...perhaps at a different time?
</t>
        </r>
      </text>
    </comment>
    <comment ref="A95" authorId="0" shapeId="0" xr:uid="{627F21D6-3FEA-49E6-A34F-CA7136911DF3}">
      <text>
        <r>
          <rPr>
            <sz val="11"/>
            <color theme="1"/>
            <rFont val="Arial"/>
          </rPr>
          <t xml:space="preserve">Nothing here yet...perhaps at a different time?
</t>
        </r>
      </text>
    </comment>
    <comment ref="A96" authorId="0" shapeId="0" xr:uid="{CB5F7E3C-3C46-4223-A846-0200F46D9FEF}">
      <text>
        <r>
          <rPr>
            <sz val="11"/>
            <color theme="1"/>
            <rFont val="Arial"/>
          </rPr>
          <t xml:space="preserve">Nothing here yet...perhaps at a different time?
</t>
        </r>
      </text>
    </comment>
    <comment ref="A99" authorId="0" shapeId="0" xr:uid="{F34E4C09-5D8A-465A-9215-E0E5B08A2F1B}">
      <text>
        <r>
          <rPr>
            <sz val="11"/>
            <color theme="1"/>
            <rFont val="Arial"/>
          </rPr>
          <t xml:space="preserve">Nothing here yet...perhaps at a different time?
</t>
        </r>
      </text>
    </comment>
    <comment ref="A100" authorId="0" shapeId="0" xr:uid="{547C12F4-6AF6-4CF2-84C8-9E9E949BDAE5}">
      <text>
        <r>
          <rPr>
            <sz val="11"/>
            <color theme="1"/>
            <rFont val="Arial"/>
          </rPr>
          <t xml:space="preserve">Nothing here yet...perhaps at a different time?
</t>
        </r>
      </text>
    </comment>
    <comment ref="A101" authorId="0" shapeId="0" xr:uid="{EAA32EB3-8C07-41FF-85B4-7A9965A3C346}">
      <text>
        <r>
          <rPr>
            <sz val="11"/>
            <color theme="1"/>
            <rFont val="Arial"/>
          </rPr>
          <t xml:space="preserve">Nothing here yet...perhaps at a different time?
</t>
        </r>
      </text>
    </comment>
    <comment ref="A102" authorId="0" shapeId="0" xr:uid="{1C6622B1-48CD-4945-9062-83E44EB63E50}">
      <text>
        <r>
          <rPr>
            <sz val="11"/>
            <color theme="1"/>
            <rFont val="Arial"/>
          </rPr>
          <t xml:space="preserve">Nothing here yet...perhaps at a different time?
</t>
        </r>
      </text>
    </comment>
    <comment ref="A103" authorId="0" shapeId="0" xr:uid="{92B69475-9361-44FB-A502-4FE66F99D8AB}">
      <text>
        <r>
          <rPr>
            <sz val="11"/>
            <color theme="1"/>
            <rFont val="Arial"/>
          </rPr>
          <t xml:space="preserve">Nothing here yet...perhaps at a different time?
</t>
        </r>
      </text>
    </comment>
    <comment ref="A104" authorId="0" shapeId="0" xr:uid="{9F1596F5-227C-4A16-8B51-3E9BF528A50F}">
      <text>
        <r>
          <rPr>
            <sz val="11"/>
            <color theme="1"/>
            <rFont val="Arial"/>
          </rPr>
          <t xml:space="preserve">Nothing here yet...perhaps at a different time?
</t>
        </r>
      </text>
    </comment>
    <comment ref="A105" authorId="0" shapeId="0" xr:uid="{D5D5DB3A-FCB9-4D9A-B60B-A223C81A3E45}">
      <text>
        <r>
          <rPr>
            <sz val="11"/>
            <color theme="1"/>
            <rFont val="Arial"/>
          </rPr>
          <t xml:space="preserve">Nothing here yet...perhaps at a different time?
</t>
        </r>
      </text>
    </comment>
    <comment ref="A106" authorId="0" shapeId="0" xr:uid="{11788B7E-1088-4194-8657-CF8AEA3B95BA}">
      <text>
        <r>
          <rPr>
            <sz val="11"/>
            <color theme="1"/>
            <rFont val="Arial"/>
          </rPr>
          <t xml:space="preserve">Nothing here yet...perhaps at a different time?
</t>
        </r>
      </text>
    </comment>
    <comment ref="A107" authorId="0" shapeId="0" xr:uid="{96CBACC5-CFE6-43E7-9A91-B8260534CE89}">
      <text>
        <r>
          <rPr>
            <sz val="11"/>
            <color theme="1"/>
            <rFont val="Arial"/>
          </rPr>
          <t xml:space="preserve">Nothing here yet...perhaps at a different time?
</t>
        </r>
      </text>
    </comment>
    <comment ref="A108" authorId="0" shapeId="0" xr:uid="{6D3A0021-AB1C-4830-8A88-70C76489EA7E}">
      <text>
        <r>
          <rPr>
            <sz val="11"/>
            <color theme="1"/>
            <rFont val="Arial"/>
          </rPr>
          <t xml:space="preserve">Nothing here yet...perhaps at a different time?
</t>
        </r>
      </text>
    </comment>
    <comment ref="A109" authorId="0" shapeId="0" xr:uid="{E30F180A-50BF-4DCC-BD59-351FFF4EF2E0}">
      <text>
        <r>
          <rPr>
            <sz val="11"/>
            <color theme="1"/>
            <rFont val="Arial"/>
          </rPr>
          <t xml:space="preserve">Nothing here yet...perhaps at a different time?
</t>
        </r>
      </text>
    </comment>
    <comment ref="A110" authorId="0" shapeId="0" xr:uid="{98060746-9F8C-440B-B0EF-A501BF15AF4C}">
      <text>
        <r>
          <rPr>
            <sz val="11"/>
            <color theme="1"/>
            <rFont val="Arial"/>
          </rPr>
          <t xml:space="preserve">Nothing here yet...perhaps at a different time?
</t>
        </r>
      </text>
    </comment>
    <comment ref="A111" authorId="0" shapeId="0" xr:uid="{B52E0D51-BD5A-4159-9643-76B9929F2311}">
      <text>
        <r>
          <rPr>
            <sz val="11"/>
            <color theme="1"/>
            <rFont val="Arial"/>
          </rPr>
          <t xml:space="preserve">Nothing here yet...perhaps at a different time?
</t>
        </r>
      </text>
    </comment>
    <comment ref="A112" authorId="0" shapeId="0" xr:uid="{02943824-DF2D-431C-9799-2C6CCEB6C2BB}">
      <text>
        <r>
          <rPr>
            <sz val="11"/>
            <color theme="1"/>
            <rFont val="Arial"/>
          </rPr>
          <t xml:space="preserve">Nothing here yet...perhaps at a different time?
</t>
        </r>
      </text>
    </comment>
    <comment ref="A113" authorId="0" shapeId="0" xr:uid="{98BA865D-2DB4-4232-A4A8-F19CF02CD61F}">
      <text>
        <r>
          <rPr>
            <sz val="11"/>
            <color theme="1"/>
            <rFont val="Arial"/>
          </rPr>
          <t xml:space="preserve">Nothing here yet...perhaps at a different time?
</t>
        </r>
      </text>
    </comment>
    <comment ref="A114" authorId="0" shapeId="0" xr:uid="{78BF3D0C-5B3A-475F-B6D4-A6BF9BBA62FC}">
      <text>
        <r>
          <rPr>
            <sz val="11"/>
            <color theme="1"/>
            <rFont val="Arial"/>
          </rPr>
          <t xml:space="preserve">Nothing here yet...perhaps at a different time?
</t>
        </r>
      </text>
    </comment>
    <comment ref="A115" authorId="0" shapeId="0" xr:uid="{B4EA4C5F-8EA0-475B-8200-7B4D741A247E}">
      <text>
        <r>
          <rPr>
            <sz val="11"/>
            <color theme="1"/>
            <rFont val="Arial"/>
          </rPr>
          <t xml:space="preserve">Nothing here yet...perhaps at a different time?
</t>
        </r>
      </text>
    </comment>
    <comment ref="A118" authorId="0" shapeId="0" xr:uid="{E2D14D17-4BCB-4BB9-92A5-63D8A618FABD}">
      <text>
        <r>
          <rPr>
            <sz val="11"/>
            <color theme="1"/>
            <rFont val="Arial"/>
          </rPr>
          <t xml:space="preserve">Nothing here yet...perhaps at a different time?
</t>
        </r>
      </text>
    </comment>
    <comment ref="A119" authorId="0" shapeId="0" xr:uid="{452C95F6-A273-4999-ACEC-151C87D5CBFA}">
      <text>
        <r>
          <rPr>
            <sz val="11"/>
            <color theme="1"/>
            <rFont val="Arial"/>
          </rPr>
          <t xml:space="preserve">Nothing here yet...perhaps at a different time?
</t>
        </r>
      </text>
    </comment>
    <comment ref="A120" authorId="0" shapeId="0" xr:uid="{255A2CF1-70B4-4400-828F-46B3DBCBFB2E}">
      <text>
        <r>
          <rPr>
            <sz val="11"/>
            <color theme="1"/>
            <rFont val="Arial"/>
          </rPr>
          <t xml:space="preserve">Nothing here yet...perhaps at a different time?
</t>
        </r>
      </text>
    </comment>
    <comment ref="A121" authorId="0" shapeId="0" xr:uid="{5225B4C0-4342-4302-956E-893CFEBB4530}">
      <text>
        <r>
          <rPr>
            <sz val="11"/>
            <color theme="1"/>
            <rFont val="Arial"/>
          </rPr>
          <t xml:space="preserve">Nothing here yet...perhaps at a different time?
</t>
        </r>
      </text>
    </comment>
    <comment ref="A122" authorId="0" shapeId="0" xr:uid="{E0AA27EF-E07C-4B9F-840D-4269AC52ED87}">
      <text>
        <r>
          <rPr>
            <sz val="11"/>
            <color theme="1"/>
            <rFont val="Arial"/>
          </rPr>
          <t xml:space="preserve">Nothing here yet...perhaps at a different time?
</t>
        </r>
      </text>
    </comment>
    <comment ref="A123" authorId="0" shapeId="0" xr:uid="{C63A3B94-3988-4A12-A3FF-5DFFB3017E79}">
      <text>
        <r>
          <rPr>
            <sz val="11"/>
            <color theme="1"/>
            <rFont val="Arial"/>
          </rPr>
          <t xml:space="preserve">Nothing here yet...perhaps at a different time?
</t>
        </r>
      </text>
    </comment>
    <comment ref="A124" authorId="0" shapeId="0" xr:uid="{B40D4CD3-6C91-465A-BFDB-29F62B9E1D2A}">
      <text>
        <r>
          <rPr>
            <sz val="11"/>
            <color theme="1"/>
            <rFont val="Arial"/>
          </rPr>
          <t xml:space="preserve">Nothing here yet...perhaps at a different time?
</t>
        </r>
      </text>
    </comment>
    <comment ref="A125" authorId="0" shapeId="0" xr:uid="{F9AA0575-A8AE-4093-B0D0-55C42CEECFF4}">
      <text>
        <r>
          <rPr>
            <sz val="11"/>
            <color theme="1"/>
            <rFont val="Arial"/>
          </rPr>
          <t xml:space="preserve">Nothing here yet...perhaps at a different time?
</t>
        </r>
      </text>
    </comment>
    <comment ref="A126" authorId="0" shapeId="0" xr:uid="{79F872AE-B8F1-4E46-A949-FCD3BCBF3A98}">
      <text>
        <r>
          <rPr>
            <sz val="11"/>
            <color theme="1"/>
            <rFont val="Arial"/>
          </rPr>
          <t xml:space="preserve">Nothing here yet...perhaps at a different time?
</t>
        </r>
      </text>
    </comment>
    <comment ref="A127" authorId="0" shapeId="0" xr:uid="{1A293C3C-6614-419D-AE4A-783D2C5D82F6}">
      <text>
        <r>
          <rPr>
            <sz val="11"/>
            <color theme="1"/>
            <rFont val="Arial"/>
          </rPr>
          <t xml:space="preserve">Nothing here yet...perhaps at a different time?
</t>
        </r>
      </text>
    </comment>
    <comment ref="A128" authorId="0" shapeId="0" xr:uid="{140ED1B9-53AC-4930-9F4B-677F3F9E77B0}">
      <text>
        <r>
          <rPr>
            <sz val="11"/>
            <color theme="1"/>
            <rFont val="Arial"/>
          </rPr>
          <t xml:space="preserve">Nothing here yet...perhaps at a different time?
</t>
        </r>
      </text>
    </comment>
    <comment ref="A129" authorId="0" shapeId="0" xr:uid="{908B6C12-B98E-43C0-B1B8-E20E82902335}">
      <text>
        <r>
          <rPr>
            <sz val="11"/>
            <color theme="1"/>
            <rFont val="Arial"/>
          </rPr>
          <t xml:space="preserve">Nothing here yet...perhaps at a different time?
</t>
        </r>
      </text>
    </comment>
    <comment ref="A130" authorId="0" shapeId="0" xr:uid="{BD5EF70B-C148-4A2D-8B34-D0FB3B1A4EC5}">
      <text>
        <r>
          <rPr>
            <sz val="11"/>
            <color theme="1"/>
            <rFont val="Arial"/>
          </rPr>
          <t xml:space="preserve">Nothing here yet...perhaps at a different time?
</t>
        </r>
      </text>
    </comment>
    <comment ref="A131" authorId="0" shapeId="0" xr:uid="{64410BF1-2731-4FFE-96E8-1C0BF38FEBF3}">
      <text>
        <r>
          <rPr>
            <sz val="11"/>
            <color theme="1"/>
            <rFont val="Arial"/>
          </rPr>
          <t xml:space="preserve">Nothing here yet...perhaps at a different time?
</t>
        </r>
      </text>
    </comment>
    <comment ref="A132" authorId="0" shapeId="0" xr:uid="{10F7AB3F-5EA4-46A5-A800-8688E53564DB}">
      <text>
        <r>
          <rPr>
            <sz val="11"/>
            <color theme="1"/>
            <rFont val="Arial"/>
          </rPr>
          <t xml:space="preserve">Nothing here yet...perhaps at a different time?
</t>
        </r>
      </text>
    </comment>
    <comment ref="A133" authorId="0" shapeId="0" xr:uid="{0F38C4E5-3524-4893-8272-7D7BD7131CF6}">
      <text>
        <r>
          <rPr>
            <sz val="11"/>
            <color theme="1"/>
            <rFont val="Arial"/>
          </rPr>
          <t xml:space="preserve">Nothing here yet...perhaps at a different time?
</t>
        </r>
      </text>
    </comment>
    <comment ref="A134" authorId="0" shapeId="0" xr:uid="{4B537BEF-34AA-43D7-B229-ABCFED8F0FE5}">
      <text>
        <r>
          <rPr>
            <sz val="11"/>
            <color theme="1"/>
            <rFont val="Arial"/>
          </rPr>
          <t xml:space="preserve">Nothing here yet...perhaps at a different time?
</t>
        </r>
      </text>
    </comment>
    <comment ref="A137" authorId="0" shapeId="0" xr:uid="{BA0802B3-772E-49C1-B550-AB66FBEE9643}">
      <text>
        <r>
          <rPr>
            <sz val="11"/>
            <color theme="1"/>
            <rFont val="Arial"/>
          </rPr>
          <t xml:space="preserve">Nothing here yet...perhaps at a different time?
</t>
        </r>
      </text>
    </comment>
    <comment ref="A138" authorId="0" shapeId="0" xr:uid="{0B119E57-6E3C-4F2A-B7E6-4EA0E125DB43}">
      <text>
        <r>
          <rPr>
            <sz val="11"/>
            <color theme="1"/>
            <rFont val="Arial"/>
          </rPr>
          <t xml:space="preserve">Nothing here yet...perhaps at a different time?
</t>
        </r>
      </text>
    </comment>
    <comment ref="A139" authorId="0" shapeId="0" xr:uid="{F8155FB0-3038-4475-92DB-B5EAC41543F1}">
      <text>
        <r>
          <rPr>
            <sz val="11"/>
            <color theme="1"/>
            <rFont val="Arial"/>
          </rPr>
          <t xml:space="preserve">Nothing here yet...perhaps at a different time?
</t>
        </r>
      </text>
    </comment>
    <comment ref="A140" authorId="0" shapeId="0" xr:uid="{04DC16E1-61AD-4E0D-A612-8A1A80B81651}">
      <text>
        <r>
          <rPr>
            <sz val="11"/>
            <color theme="1"/>
            <rFont val="Arial"/>
          </rPr>
          <t xml:space="preserve">Nothing here yet...perhaps at a different time?
</t>
        </r>
      </text>
    </comment>
    <comment ref="A141" authorId="0" shapeId="0" xr:uid="{051D6132-5EEC-4A84-84BC-719E5A5807FB}">
      <text>
        <r>
          <rPr>
            <sz val="11"/>
            <color theme="1"/>
            <rFont val="Arial"/>
          </rPr>
          <t xml:space="preserve">Nothing here yet...perhaps at a different time?
</t>
        </r>
      </text>
    </comment>
    <comment ref="A142" authorId="0" shapeId="0" xr:uid="{3D343D53-954C-4F12-B2E5-E4AB2473BC44}">
      <text>
        <r>
          <rPr>
            <sz val="11"/>
            <color theme="1"/>
            <rFont val="Arial"/>
          </rPr>
          <t xml:space="preserve">Nothing here yet...perhaps at a different time?
</t>
        </r>
      </text>
    </comment>
    <comment ref="A143" authorId="0" shapeId="0" xr:uid="{9BC1BDE2-78E3-47E8-9118-97BB1BD76498}">
      <text>
        <r>
          <rPr>
            <sz val="11"/>
            <color theme="1"/>
            <rFont val="Arial"/>
          </rPr>
          <t xml:space="preserve">Nothing here yet...perhaps at a different time?
</t>
        </r>
      </text>
    </comment>
    <comment ref="A144" authorId="0" shapeId="0" xr:uid="{72DA57C8-7CE7-4D7E-A002-EE41E29D8772}">
      <text>
        <r>
          <rPr>
            <sz val="11"/>
            <color theme="1"/>
            <rFont val="Arial"/>
          </rPr>
          <t xml:space="preserve">Nothing here yet...perhaps at a different time?
</t>
        </r>
      </text>
    </comment>
    <comment ref="A145" authorId="0" shapeId="0" xr:uid="{C59CB6BF-563B-4216-A479-A8AFE9E39C65}">
      <text>
        <r>
          <rPr>
            <sz val="11"/>
            <color theme="1"/>
            <rFont val="Arial"/>
          </rPr>
          <t xml:space="preserve">Nothing here yet...perhaps at a different time?
</t>
        </r>
      </text>
    </comment>
    <comment ref="A146" authorId="0" shapeId="0" xr:uid="{D1ADC2EF-5AF6-4DEA-B4E0-1AB5ABD6EC90}">
      <text>
        <r>
          <rPr>
            <sz val="11"/>
            <color theme="1"/>
            <rFont val="Arial"/>
          </rPr>
          <t xml:space="preserve">Nothing here yet...perhaps at a different time?
</t>
        </r>
      </text>
    </comment>
    <comment ref="A147" authorId="0" shapeId="0" xr:uid="{BD93456A-9C79-441B-808D-31AEA7B77936}">
      <text>
        <r>
          <rPr>
            <sz val="11"/>
            <color theme="1"/>
            <rFont val="Arial"/>
          </rPr>
          <t xml:space="preserve">Nothing here yet...perhaps at a different time?
</t>
        </r>
      </text>
    </comment>
    <comment ref="A148" authorId="0" shapeId="0" xr:uid="{417583E9-E3CF-46ED-B92D-510D760F3B40}">
      <text>
        <r>
          <rPr>
            <sz val="11"/>
            <color theme="1"/>
            <rFont val="Arial"/>
          </rPr>
          <t xml:space="preserve">Nothing here yet...perhaps at a different time?
</t>
        </r>
      </text>
    </comment>
    <comment ref="A149" authorId="0" shapeId="0" xr:uid="{E4646963-60BB-45AB-A834-988AC742C0AB}">
      <text>
        <r>
          <rPr>
            <sz val="11"/>
            <color theme="1"/>
            <rFont val="Arial"/>
          </rPr>
          <t xml:space="preserve">Nothing here yet...perhaps at a different time?
</t>
        </r>
      </text>
    </comment>
    <comment ref="A150" authorId="0" shapeId="0" xr:uid="{15C05421-135A-49AA-BD5A-1B61CBB2AC54}">
      <text>
        <r>
          <rPr>
            <sz val="11"/>
            <color theme="1"/>
            <rFont val="Arial"/>
          </rPr>
          <t xml:space="preserve">Nothing here yet...perhaps at a different time?
</t>
        </r>
      </text>
    </comment>
    <comment ref="A151" authorId="0" shapeId="0" xr:uid="{6560759E-8BED-453A-B875-25192C3C0772}">
      <text>
        <r>
          <rPr>
            <sz val="11"/>
            <color theme="1"/>
            <rFont val="Arial"/>
          </rPr>
          <t xml:space="preserve">Nothing here yet...perhaps at a different time?
</t>
        </r>
      </text>
    </comment>
    <comment ref="A152" authorId="0" shapeId="0" xr:uid="{E01FB0FD-DE0F-483A-AE26-80322E1B999E}">
      <text>
        <r>
          <rPr>
            <sz val="11"/>
            <color theme="1"/>
            <rFont val="Arial"/>
          </rPr>
          <t xml:space="preserve">Nothing here yet...perhaps at a different time?
</t>
        </r>
      </text>
    </comment>
    <comment ref="A153" authorId="0" shapeId="0" xr:uid="{C3594E4C-8A9F-433B-BC00-E5B41D7AAC2E}">
      <text>
        <r>
          <rPr>
            <sz val="11"/>
            <color theme="1"/>
            <rFont val="Arial"/>
          </rPr>
          <t xml:space="preserve">Nothing here yet...perhaps at a different time?
</t>
        </r>
      </text>
    </comment>
    <comment ref="A156" authorId="0" shapeId="0" xr:uid="{BB2FE707-74B8-4B58-AFDB-1DEB22778797}">
      <text>
        <r>
          <rPr>
            <sz val="11"/>
            <color theme="1"/>
            <rFont val="Arial"/>
          </rPr>
          <t xml:space="preserve">Nothing here yet...perhaps at a different time?
</t>
        </r>
      </text>
    </comment>
    <comment ref="A157" authorId="0" shapeId="0" xr:uid="{B0A46251-DDBB-47E9-A461-0E0B34D3F900}">
      <text>
        <r>
          <rPr>
            <sz val="11"/>
            <color theme="1"/>
            <rFont val="Arial"/>
          </rPr>
          <t xml:space="preserve">Nothing here yet...perhaps at a different time?
</t>
        </r>
      </text>
    </comment>
    <comment ref="A158" authorId="0" shapeId="0" xr:uid="{D629D818-B851-4840-9AE3-1399E98F63BD}">
      <text>
        <r>
          <rPr>
            <sz val="11"/>
            <color theme="1"/>
            <rFont val="Arial"/>
          </rPr>
          <t xml:space="preserve">Nothing here yet...perhaps at a different time?
</t>
        </r>
      </text>
    </comment>
    <comment ref="A159" authorId="0" shapeId="0" xr:uid="{94C8576E-1D6D-4F26-84ED-8715A833C2A2}">
      <text>
        <r>
          <rPr>
            <sz val="11"/>
            <color theme="1"/>
            <rFont val="Arial"/>
          </rPr>
          <t xml:space="preserve">Nothing here yet...perhaps at a different time?
</t>
        </r>
      </text>
    </comment>
    <comment ref="A160" authorId="0" shapeId="0" xr:uid="{6B5863D1-BE6E-47F7-83AB-C924C3334992}">
      <text>
        <r>
          <rPr>
            <sz val="11"/>
            <color theme="1"/>
            <rFont val="Arial"/>
          </rPr>
          <t xml:space="preserve">Nothing here yet...perhaps at a different time?
</t>
        </r>
      </text>
    </comment>
    <comment ref="A161" authorId="0" shapeId="0" xr:uid="{AD37AC72-F08A-4628-8902-9873EEED4D81}">
      <text>
        <r>
          <rPr>
            <sz val="11"/>
            <color theme="1"/>
            <rFont val="Arial"/>
          </rPr>
          <t xml:space="preserve">Nothing here yet...perhaps at a different time?
</t>
        </r>
      </text>
    </comment>
    <comment ref="A162" authorId="0" shapeId="0" xr:uid="{0DE042D6-454D-4B11-A1BD-1E95AF499FDB}">
      <text>
        <r>
          <rPr>
            <sz val="11"/>
            <color theme="1"/>
            <rFont val="Arial"/>
          </rPr>
          <t xml:space="preserve">Nothing here yet...perhaps at a different time?
</t>
        </r>
      </text>
    </comment>
    <comment ref="A163" authorId="0" shapeId="0" xr:uid="{E5962375-9230-4EF4-837B-D4DB3F6E3221}">
      <text>
        <r>
          <rPr>
            <sz val="11"/>
            <color theme="1"/>
            <rFont val="Arial"/>
          </rPr>
          <t xml:space="preserve">Nothing here yet...perhaps at a different time?
</t>
        </r>
      </text>
    </comment>
    <comment ref="A164" authorId="0" shapeId="0" xr:uid="{23CB450C-002C-41E5-B22E-0771A8A58037}">
      <text>
        <r>
          <rPr>
            <sz val="11"/>
            <color theme="1"/>
            <rFont val="Arial"/>
          </rPr>
          <t xml:space="preserve">Nothing here yet...perhaps at a different time?
</t>
        </r>
      </text>
    </comment>
    <comment ref="A165" authorId="0" shapeId="0" xr:uid="{04AC2762-5695-4FE8-AA6C-6E9EE2F40498}">
      <text>
        <r>
          <rPr>
            <sz val="11"/>
            <color theme="1"/>
            <rFont val="Arial"/>
          </rPr>
          <t xml:space="preserve">Nothing here yet...perhaps at a different time?
</t>
        </r>
      </text>
    </comment>
    <comment ref="A166" authorId="0" shapeId="0" xr:uid="{CCA06505-39B0-4918-8D27-67468247EEC9}">
      <text>
        <r>
          <rPr>
            <sz val="11"/>
            <color theme="1"/>
            <rFont val="Arial"/>
          </rPr>
          <t xml:space="preserve">Nothing here yet...perhaps at a different time?
</t>
        </r>
      </text>
    </comment>
    <comment ref="A167" authorId="0" shapeId="0" xr:uid="{E31B3FB8-6A6A-4A20-8836-0080A7C6E495}">
      <text>
        <r>
          <rPr>
            <sz val="11"/>
            <color theme="1"/>
            <rFont val="Arial"/>
          </rPr>
          <t xml:space="preserve">Nothing here yet...perhaps at a different time?
</t>
        </r>
      </text>
    </comment>
    <comment ref="A168" authorId="0" shapeId="0" xr:uid="{6E5430FF-9567-4D0E-B644-E30F0914425E}">
      <text>
        <r>
          <rPr>
            <sz val="11"/>
            <color theme="1"/>
            <rFont val="Arial"/>
          </rPr>
          <t xml:space="preserve">Nothing here yet...perhaps at a different time?
</t>
        </r>
      </text>
    </comment>
    <comment ref="A169" authorId="0" shapeId="0" xr:uid="{8F372E6C-7187-4D6F-ACE8-3ACE5993CD54}">
      <text>
        <r>
          <rPr>
            <sz val="11"/>
            <color theme="1"/>
            <rFont val="Arial"/>
          </rPr>
          <t xml:space="preserve">Nothing here yet...perhaps at a different time?
</t>
        </r>
      </text>
    </comment>
    <comment ref="A170" authorId="0" shapeId="0" xr:uid="{F276AA36-8D8D-49E8-B834-EA4365D4BAFA}">
      <text>
        <r>
          <rPr>
            <sz val="11"/>
            <color theme="1"/>
            <rFont val="Arial"/>
          </rPr>
          <t xml:space="preserve">Nothing here yet...perhaps at a different time?
</t>
        </r>
      </text>
    </comment>
    <comment ref="A171" authorId="0" shapeId="0" xr:uid="{90332D13-821F-4F71-961E-8DB73A2F986A}">
      <text>
        <r>
          <rPr>
            <sz val="11"/>
            <color theme="1"/>
            <rFont val="Arial"/>
          </rPr>
          <t xml:space="preserve">Nothing here yet...perhaps at a different time?
</t>
        </r>
      </text>
    </comment>
    <comment ref="A172" authorId="0" shapeId="0" xr:uid="{A2EFB1F6-D9F4-4FA3-B2F0-AE06A0F5F2C1}">
      <text>
        <r>
          <rPr>
            <sz val="11"/>
            <color theme="1"/>
            <rFont val="Arial"/>
          </rPr>
          <t xml:space="preserve">Nothing here yet...perhaps at a different time?
</t>
        </r>
      </text>
    </comment>
    <comment ref="A175" authorId="0" shapeId="0" xr:uid="{186C7498-428A-4471-908D-A6DDDCE151E0}">
      <text>
        <r>
          <rPr>
            <sz val="11"/>
            <color theme="1"/>
            <rFont val="Arial"/>
          </rPr>
          <t xml:space="preserve">Nothing here yet...perhaps at a different time?
</t>
        </r>
      </text>
    </comment>
    <comment ref="A176" authorId="0" shapeId="0" xr:uid="{634A3BDF-E8C0-45CE-AD42-769B2654C974}">
      <text>
        <r>
          <rPr>
            <sz val="11"/>
            <color theme="1"/>
            <rFont val="Arial"/>
          </rPr>
          <t xml:space="preserve">Nothing here yet...perhaps at a different time?
</t>
        </r>
      </text>
    </comment>
    <comment ref="A177" authorId="0" shapeId="0" xr:uid="{013B1424-B597-4F01-9AF8-0C72E126A505}">
      <text>
        <r>
          <rPr>
            <sz val="11"/>
            <color theme="1"/>
            <rFont val="Arial"/>
          </rPr>
          <t xml:space="preserve">Nothing here yet...perhaps at a different time?
</t>
        </r>
      </text>
    </comment>
    <comment ref="A178" authorId="0" shapeId="0" xr:uid="{4340BA5D-698E-4C38-8C5C-1DEF42D59202}">
      <text>
        <r>
          <rPr>
            <sz val="11"/>
            <color theme="1"/>
            <rFont val="Arial"/>
          </rPr>
          <t xml:space="preserve">Nothing here yet...perhaps at a different time?
</t>
        </r>
      </text>
    </comment>
    <comment ref="A179" authorId="0" shapeId="0" xr:uid="{6A19A0F7-8569-4874-A45F-875FE721C024}">
      <text>
        <r>
          <rPr>
            <sz val="11"/>
            <color theme="1"/>
            <rFont val="Arial"/>
          </rPr>
          <t xml:space="preserve">Nothing here yet...perhaps at a different time?
</t>
        </r>
      </text>
    </comment>
    <comment ref="A180" authorId="0" shapeId="0" xr:uid="{EDFC306D-AEA3-45D3-950A-D4E9407E6AEC}">
      <text>
        <r>
          <rPr>
            <sz val="11"/>
            <color theme="1"/>
            <rFont val="Arial"/>
          </rPr>
          <t xml:space="preserve">Nothing here yet...perhaps at a different time?
</t>
        </r>
      </text>
    </comment>
    <comment ref="A181" authorId="0" shapeId="0" xr:uid="{BE852874-5273-495F-ABDB-A45249CBB59A}">
      <text>
        <r>
          <rPr>
            <sz val="11"/>
            <color theme="1"/>
            <rFont val="Arial"/>
          </rPr>
          <t xml:space="preserve">Nothing here yet...perhaps at a different time?
</t>
        </r>
      </text>
    </comment>
    <comment ref="A182" authorId="0" shapeId="0" xr:uid="{3AF8ED4B-5076-4F14-9C35-A867C7D86AA3}">
      <text>
        <r>
          <rPr>
            <sz val="11"/>
            <color theme="1"/>
            <rFont val="Arial"/>
          </rPr>
          <t xml:space="preserve">Nothing here yet...perhaps at a different time?
</t>
        </r>
      </text>
    </comment>
    <comment ref="A183" authorId="0" shapeId="0" xr:uid="{E9837E5A-0143-4AB8-818E-562FDEC2B732}">
      <text>
        <r>
          <rPr>
            <sz val="11"/>
            <color theme="1"/>
            <rFont val="Arial"/>
          </rPr>
          <t xml:space="preserve">Nothing here yet...perhaps at a different time?
</t>
        </r>
      </text>
    </comment>
    <comment ref="A184" authorId="0" shapeId="0" xr:uid="{AC17A15D-E18E-4E43-9E2B-B6F71523BBA3}">
      <text>
        <r>
          <rPr>
            <sz val="11"/>
            <color theme="1"/>
            <rFont val="Arial"/>
          </rPr>
          <t xml:space="preserve">Nothing here yet...perhaps at a different time?
</t>
        </r>
      </text>
    </comment>
    <comment ref="A185" authorId="0" shapeId="0" xr:uid="{B4942DDD-1433-4FCA-8D5D-CE1D358A8C83}">
      <text>
        <r>
          <rPr>
            <sz val="11"/>
            <color theme="1"/>
            <rFont val="Arial"/>
          </rPr>
          <t xml:space="preserve">Nothing here yet...perhaps at a different time?
</t>
        </r>
      </text>
    </comment>
    <comment ref="A186" authorId="0" shapeId="0" xr:uid="{23D37A40-EB17-493C-B554-78567E373856}">
      <text>
        <r>
          <rPr>
            <sz val="11"/>
            <color theme="1"/>
            <rFont val="Arial"/>
          </rPr>
          <t xml:space="preserve">Nothing here yet...perhaps at a different time?
</t>
        </r>
      </text>
    </comment>
    <comment ref="A187" authorId="0" shapeId="0" xr:uid="{C31DA65D-B475-4055-B2CD-F509085838EE}">
      <text>
        <r>
          <rPr>
            <sz val="11"/>
            <color theme="1"/>
            <rFont val="Arial"/>
          </rPr>
          <t xml:space="preserve">Nothing here yet...perhaps at a different time?
</t>
        </r>
      </text>
    </comment>
    <comment ref="A188" authorId="0" shapeId="0" xr:uid="{D7390C7F-B3C3-43F2-B979-E9DD5030D35E}">
      <text>
        <r>
          <rPr>
            <sz val="11"/>
            <color theme="1"/>
            <rFont val="Arial"/>
          </rPr>
          <t xml:space="preserve">Nothing here yet...perhaps at a different time?
</t>
        </r>
      </text>
    </comment>
    <comment ref="A189" authorId="0" shapeId="0" xr:uid="{F30B885A-DE2D-4243-A63B-D642A468195C}">
      <text>
        <r>
          <rPr>
            <sz val="11"/>
            <color theme="1"/>
            <rFont val="Arial"/>
          </rPr>
          <t xml:space="preserve">Nothing here yet...perhaps at a different time?
</t>
        </r>
      </text>
    </comment>
    <comment ref="A190" authorId="0" shapeId="0" xr:uid="{2D21D781-5F66-4EBD-A018-C8B39E2364EE}">
      <text>
        <r>
          <rPr>
            <sz val="11"/>
            <color theme="1"/>
            <rFont val="Arial"/>
          </rPr>
          <t xml:space="preserve">Nothing here yet...perhaps at a different time?
</t>
        </r>
      </text>
    </comment>
    <comment ref="A191" authorId="0" shapeId="0" xr:uid="{4A006043-F784-4452-B5B1-12799C163C3C}">
      <text>
        <r>
          <rPr>
            <sz val="11"/>
            <color theme="1"/>
            <rFont val="Arial"/>
          </rPr>
          <t xml:space="preserve">Nothing here yet...perhaps at a different time?
</t>
        </r>
      </text>
    </comment>
    <comment ref="A194" authorId="0" shapeId="0" xr:uid="{28C9DE1B-571E-4D8D-BBCC-DF06B4DD582B}">
      <text>
        <r>
          <rPr>
            <sz val="11"/>
            <color theme="1"/>
            <rFont val="Arial"/>
          </rPr>
          <t xml:space="preserve">Nothing here yet...perhaps at a different time?
</t>
        </r>
      </text>
    </comment>
    <comment ref="A195" authorId="0" shapeId="0" xr:uid="{A222C992-DFB0-415A-AFF1-798FA8EDC33F}">
      <text>
        <r>
          <rPr>
            <sz val="11"/>
            <color theme="1"/>
            <rFont val="Arial"/>
          </rPr>
          <t xml:space="preserve">Nothing here yet...perhaps at a different time?
</t>
        </r>
      </text>
    </comment>
    <comment ref="A196" authorId="0" shapeId="0" xr:uid="{B10401AC-2147-41FE-A25C-348C483774FE}">
      <text>
        <r>
          <rPr>
            <sz val="11"/>
            <color theme="1"/>
            <rFont val="Arial"/>
          </rPr>
          <t xml:space="preserve">Nothing here yet...perhaps at a different time?
</t>
        </r>
      </text>
    </comment>
    <comment ref="A197" authorId="0" shapeId="0" xr:uid="{BA22BEE3-611D-494C-BE60-60E0DB6D3CC5}">
      <text>
        <r>
          <rPr>
            <sz val="11"/>
            <color theme="1"/>
            <rFont val="Arial"/>
          </rPr>
          <t xml:space="preserve">Nothing here yet...perhaps at a different time?
</t>
        </r>
      </text>
    </comment>
    <comment ref="A198" authorId="0" shapeId="0" xr:uid="{BEE78EF9-C5F4-4B6F-9606-321812A1F1D3}">
      <text>
        <r>
          <rPr>
            <sz val="11"/>
            <color theme="1"/>
            <rFont val="Arial"/>
          </rPr>
          <t xml:space="preserve">Nothing here yet...perhaps at a different time?
</t>
        </r>
      </text>
    </comment>
    <comment ref="A199" authorId="0" shapeId="0" xr:uid="{68DDAE52-7A69-4043-B1D9-DFCDDB83E734}">
      <text>
        <r>
          <rPr>
            <sz val="11"/>
            <color theme="1"/>
            <rFont val="Arial"/>
          </rPr>
          <t xml:space="preserve">Nothing here yet...perhaps at a different time?
</t>
        </r>
      </text>
    </comment>
    <comment ref="A200" authorId="0" shapeId="0" xr:uid="{E94CC556-39A2-49E9-A3F8-A73ABBFBBBF4}">
      <text>
        <r>
          <rPr>
            <sz val="11"/>
            <color theme="1"/>
            <rFont val="Arial"/>
          </rPr>
          <t xml:space="preserve">Nothing here yet...perhaps at a different time?
</t>
        </r>
      </text>
    </comment>
    <comment ref="A201" authorId="0" shapeId="0" xr:uid="{9FD28ECA-EFB9-4B52-A2FE-97954537483F}">
      <text>
        <r>
          <rPr>
            <sz val="11"/>
            <color theme="1"/>
            <rFont val="Arial"/>
          </rPr>
          <t xml:space="preserve">Nothing here yet...perhaps at a different time?
</t>
        </r>
      </text>
    </comment>
    <comment ref="A202" authorId="0" shapeId="0" xr:uid="{2CE5209F-DEFE-448E-A12D-0C681CF17DC3}">
      <text>
        <r>
          <rPr>
            <sz val="11"/>
            <color theme="1"/>
            <rFont val="Arial"/>
          </rPr>
          <t xml:space="preserve">Nothing here yet...perhaps at a different time?
</t>
        </r>
      </text>
    </comment>
    <comment ref="A203" authorId="0" shapeId="0" xr:uid="{59FB54CF-8A8D-433B-B961-8BEC7B321A51}">
      <text>
        <r>
          <rPr>
            <sz val="11"/>
            <color theme="1"/>
            <rFont val="Arial"/>
          </rPr>
          <t xml:space="preserve">Nothing here yet...perhaps at a different time?
</t>
        </r>
      </text>
    </comment>
    <comment ref="A204" authorId="0" shapeId="0" xr:uid="{F3F06DB3-451B-4EFD-8586-78DA66A11922}">
      <text>
        <r>
          <rPr>
            <sz val="11"/>
            <color theme="1"/>
            <rFont val="Arial"/>
          </rPr>
          <t xml:space="preserve">Nothing here yet...perhaps at a different time?
</t>
        </r>
      </text>
    </comment>
    <comment ref="A205" authorId="0" shapeId="0" xr:uid="{B554805E-4A43-4CF8-BB2D-497BBBD4EF41}">
      <text>
        <r>
          <rPr>
            <sz val="11"/>
            <color theme="1"/>
            <rFont val="Arial"/>
          </rPr>
          <t xml:space="preserve">Nothing here yet...perhaps at a different time?
</t>
        </r>
      </text>
    </comment>
    <comment ref="A206" authorId="0" shapeId="0" xr:uid="{6C787DC4-8CDF-482B-8911-78A2073E244F}">
      <text>
        <r>
          <rPr>
            <sz val="11"/>
            <color theme="1"/>
            <rFont val="Arial"/>
          </rPr>
          <t xml:space="preserve">Nothing here yet...perhaps at a different time?
</t>
        </r>
      </text>
    </comment>
    <comment ref="A207" authorId="0" shapeId="0" xr:uid="{3BA85BE4-4C84-4E57-B196-414A2D0D605B}">
      <text>
        <r>
          <rPr>
            <sz val="11"/>
            <color theme="1"/>
            <rFont val="Arial"/>
          </rPr>
          <t xml:space="preserve">Nothing here yet...perhaps at a different time?
</t>
        </r>
      </text>
    </comment>
    <comment ref="A208" authorId="0" shapeId="0" xr:uid="{36E72A17-E3E5-4752-B123-3401E330C78F}">
      <text>
        <r>
          <rPr>
            <sz val="11"/>
            <color theme="1"/>
            <rFont val="Arial"/>
          </rPr>
          <t xml:space="preserve">Nothing here yet...perhaps at a different time?
</t>
        </r>
      </text>
    </comment>
    <comment ref="A209" authorId="0" shapeId="0" xr:uid="{D1D50E23-AFC4-459D-81CF-EC3746533CA4}">
      <text>
        <r>
          <rPr>
            <sz val="11"/>
            <color theme="1"/>
            <rFont val="Arial"/>
          </rPr>
          <t xml:space="preserve">Nothing here yet...perhaps at a different time?
</t>
        </r>
      </text>
    </comment>
    <comment ref="A210" authorId="0" shapeId="0" xr:uid="{BD72DAA2-1910-4FE3-9F50-6DCA2E714EB5}">
      <text>
        <r>
          <rPr>
            <sz val="11"/>
            <color theme="1"/>
            <rFont val="Arial"/>
          </rPr>
          <t xml:space="preserve">Nothing here yet...perhaps at a different time?
</t>
        </r>
      </text>
    </comment>
    <comment ref="A213" authorId="0" shapeId="0" xr:uid="{859BB6D1-E966-4C40-944A-A609D416D947}">
      <text>
        <r>
          <rPr>
            <sz val="11"/>
            <color theme="1"/>
            <rFont val="Arial"/>
          </rPr>
          <t xml:space="preserve">Nothing here yet...perhaps at a different time?
</t>
        </r>
      </text>
    </comment>
    <comment ref="A214" authorId="0" shapeId="0" xr:uid="{CE7679CA-14F9-409C-B8CD-F4FC913687D1}">
      <text>
        <r>
          <rPr>
            <sz val="11"/>
            <color theme="1"/>
            <rFont val="Arial"/>
          </rPr>
          <t xml:space="preserve">Nothing here yet...perhaps at a different time?
</t>
        </r>
      </text>
    </comment>
    <comment ref="A215" authorId="0" shapeId="0" xr:uid="{C981BCF3-0845-4958-9608-585DFEB3CEE5}">
      <text>
        <r>
          <rPr>
            <sz val="11"/>
            <color theme="1"/>
            <rFont val="Arial"/>
          </rPr>
          <t xml:space="preserve">Nothing here yet...perhaps at a different time?
</t>
        </r>
      </text>
    </comment>
    <comment ref="A216" authorId="0" shapeId="0" xr:uid="{8FFAB5D6-E59E-4C26-908A-95CCFD8B92C6}">
      <text>
        <r>
          <rPr>
            <sz val="11"/>
            <color theme="1"/>
            <rFont val="Arial"/>
          </rPr>
          <t xml:space="preserve">Nothing here yet...perhaps at a different time?
</t>
        </r>
      </text>
    </comment>
    <comment ref="A217" authorId="0" shapeId="0" xr:uid="{2FFCAD2E-AB98-4574-9825-6EB252310F8D}">
      <text>
        <r>
          <rPr>
            <sz val="11"/>
            <color theme="1"/>
            <rFont val="Arial"/>
          </rPr>
          <t xml:space="preserve">Nothing here yet...perhaps at a different time?
</t>
        </r>
      </text>
    </comment>
    <comment ref="A218" authorId="0" shapeId="0" xr:uid="{A78428D6-B058-4F9C-8E9E-6C0D439B3886}">
      <text>
        <r>
          <rPr>
            <sz val="11"/>
            <color theme="1"/>
            <rFont val="Arial"/>
          </rPr>
          <t xml:space="preserve">Nothing here yet...perhaps at a different time?
</t>
        </r>
      </text>
    </comment>
    <comment ref="A219" authorId="0" shapeId="0" xr:uid="{7EE0ECB0-0BF2-457C-97B6-2EDA11CA1A5A}">
      <text>
        <r>
          <rPr>
            <sz val="11"/>
            <color theme="1"/>
            <rFont val="Arial"/>
          </rPr>
          <t xml:space="preserve">Nothing here yet...perhaps at a different time?
</t>
        </r>
      </text>
    </comment>
    <comment ref="A220" authorId="0" shapeId="0" xr:uid="{3DA73628-36DB-4B4A-8298-0A121509351D}">
      <text>
        <r>
          <rPr>
            <sz val="11"/>
            <color theme="1"/>
            <rFont val="Arial"/>
          </rPr>
          <t xml:space="preserve">Nothing here yet...perhaps at a different time?
</t>
        </r>
      </text>
    </comment>
    <comment ref="A221" authorId="0" shapeId="0" xr:uid="{04F708A9-F997-4042-8850-F907A688D8D6}">
      <text>
        <r>
          <rPr>
            <sz val="11"/>
            <color theme="1"/>
            <rFont val="Arial"/>
          </rPr>
          <t xml:space="preserve">Nothing here yet...perhaps at a different time?
</t>
        </r>
      </text>
    </comment>
    <comment ref="A222" authorId="0" shapeId="0" xr:uid="{2693F0F0-9003-4DD2-8208-9729A1B05695}">
      <text>
        <r>
          <rPr>
            <sz val="11"/>
            <color theme="1"/>
            <rFont val="Arial"/>
          </rPr>
          <t xml:space="preserve">Nothing here yet...perhaps at a different time?
</t>
        </r>
      </text>
    </comment>
    <comment ref="A223" authorId="0" shapeId="0" xr:uid="{8257C351-7C55-4729-B59B-0A6B67B7EBB8}">
      <text>
        <r>
          <rPr>
            <sz val="11"/>
            <color theme="1"/>
            <rFont val="Arial"/>
          </rPr>
          <t xml:space="preserve">Nothing here yet...perhaps at a different time?
</t>
        </r>
      </text>
    </comment>
    <comment ref="A224" authorId="0" shapeId="0" xr:uid="{2D433CAE-39BD-4406-A66C-31515A211FD7}">
      <text>
        <r>
          <rPr>
            <sz val="11"/>
            <color theme="1"/>
            <rFont val="Arial"/>
          </rPr>
          <t xml:space="preserve">Nothing here yet...perhaps at a different time?
</t>
        </r>
      </text>
    </comment>
    <comment ref="A225" authorId="0" shapeId="0" xr:uid="{F469DE96-76C3-470F-81AA-5C9085A38DDC}">
      <text>
        <r>
          <rPr>
            <sz val="11"/>
            <color theme="1"/>
            <rFont val="Arial"/>
          </rPr>
          <t xml:space="preserve">Nothing here yet...perhaps at a different time?
</t>
        </r>
      </text>
    </comment>
    <comment ref="A226" authorId="0" shapeId="0" xr:uid="{9C897ED3-239B-4682-8F9F-D80099036A0E}">
      <text>
        <r>
          <rPr>
            <sz val="11"/>
            <color theme="1"/>
            <rFont val="Arial"/>
          </rPr>
          <t xml:space="preserve">Nothing here yet...perhaps at a different time?
</t>
        </r>
      </text>
    </comment>
    <comment ref="A227" authorId="0" shapeId="0" xr:uid="{929B0F6D-CC19-40E1-8A1C-0B63CA3C9C40}">
      <text>
        <r>
          <rPr>
            <sz val="11"/>
            <color theme="1"/>
            <rFont val="Arial"/>
          </rPr>
          <t xml:space="preserve">Nothing here yet...perhaps at a different time?
</t>
        </r>
      </text>
    </comment>
    <comment ref="A228" authorId="0" shapeId="0" xr:uid="{DF68CA82-5F79-4439-9CE2-4BF91064659B}">
      <text>
        <r>
          <rPr>
            <sz val="11"/>
            <color theme="1"/>
            <rFont val="Arial"/>
          </rPr>
          <t xml:space="preserve">Nothing here yet...perhaps at a different time?
</t>
        </r>
      </text>
    </comment>
    <comment ref="A229" authorId="0" shapeId="0" xr:uid="{2E3826E8-1BAD-4D3C-BCD9-4974BD22D60F}">
      <text>
        <r>
          <rPr>
            <sz val="11"/>
            <color theme="1"/>
            <rFont val="Arial"/>
          </rPr>
          <t xml:space="preserve">Nothing here yet...perhaps at a different time?
</t>
        </r>
      </text>
    </comment>
    <comment ref="A232" authorId="0" shapeId="0" xr:uid="{AE657491-F174-4AD8-A4BF-7F4F47283474}">
      <text>
        <r>
          <rPr>
            <sz val="11"/>
            <color theme="1"/>
            <rFont val="Arial"/>
          </rPr>
          <t xml:space="preserve">Nothing here yet...perhaps at a different time?
</t>
        </r>
      </text>
    </comment>
    <comment ref="A233" authorId="0" shapeId="0" xr:uid="{F024D552-908B-4CB6-9C19-565B6104B8A4}">
      <text>
        <r>
          <rPr>
            <sz val="11"/>
            <color theme="1"/>
            <rFont val="Arial"/>
          </rPr>
          <t xml:space="preserve">Nothing here yet...perhaps at a different time?
</t>
        </r>
      </text>
    </comment>
    <comment ref="A234" authorId="0" shapeId="0" xr:uid="{C9EC2116-6DFA-4F67-B905-FC985DD8609D}">
      <text>
        <r>
          <rPr>
            <sz val="11"/>
            <color theme="1"/>
            <rFont val="Arial"/>
          </rPr>
          <t xml:space="preserve">Nothing here yet...perhaps at a different time?
</t>
        </r>
      </text>
    </comment>
    <comment ref="A235" authorId="0" shapeId="0" xr:uid="{1EF775BD-E47E-43BD-B623-8F70DE14C0B0}">
      <text>
        <r>
          <rPr>
            <sz val="11"/>
            <color theme="1"/>
            <rFont val="Arial"/>
          </rPr>
          <t xml:space="preserve">Nothing here yet...perhaps at a different time?
</t>
        </r>
      </text>
    </comment>
    <comment ref="A236" authorId="0" shapeId="0" xr:uid="{A16F8806-0D1A-47A8-8E4F-E6AD99309081}">
      <text>
        <r>
          <rPr>
            <sz val="11"/>
            <color theme="1"/>
            <rFont val="Arial"/>
          </rPr>
          <t xml:space="preserve">Nothing here yet...perhaps at a different time?
</t>
        </r>
      </text>
    </comment>
    <comment ref="A237" authorId="0" shapeId="0" xr:uid="{E3DED2DB-AED8-46EB-BCBD-8DB729AB858B}">
      <text>
        <r>
          <rPr>
            <sz val="11"/>
            <color theme="1"/>
            <rFont val="Arial"/>
          </rPr>
          <t xml:space="preserve">Nothing here yet...perhaps at a different time?
</t>
        </r>
      </text>
    </comment>
    <comment ref="A238" authorId="0" shapeId="0" xr:uid="{6502A02D-2E76-4425-BB81-A75681180D55}">
      <text>
        <r>
          <rPr>
            <sz val="11"/>
            <color theme="1"/>
            <rFont val="Arial"/>
          </rPr>
          <t xml:space="preserve">Nothing here yet...perhaps at a different time?
</t>
        </r>
      </text>
    </comment>
    <comment ref="A239" authorId="0" shapeId="0" xr:uid="{26E2B85F-3EF4-4C33-AC64-CD484435547C}">
      <text>
        <r>
          <rPr>
            <sz val="11"/>
            <color theme="1"/>
            <rFont val="Arial"/>
          </rPr>
          <t xml:space="preserve">Nothing here yet...perhaps at a different time?
</t>
        </r>
      </text>
    </comment>
    <comment ref="A240" authorId="0" shapeId="0" xr:uid="{BAE54063-156F-4D7F-8E52-C14836DFF785}">
      <text>
        <r>
          <rPr>
            <sz val="11"/>
            <color theme="1"/>
            <rFont val="Arial"/>
          </rPr>
          <t xml:space="preserve">Nothing here yet...perhaps at a different time?
</t>
        </r>
      </text>
    </comment>
    <comment ref="A241" authorId="0" shapeId="0" xr:uid="{C178E2DD-A0C7-4BE0-91D3-285E2540A480}">
      <text>
        <r>
          <rPr>
            <sz val="11"/>
            <color theme="1"/>
            <rFont val="Arial"/>
          </rPr>
          <t xml:space="preserve">Nothing here yet...perhaps at a different time?
</t>
        </r>
      </text>
    </comment>
    <comment ref="A242" authorId="0" shapeId="0" xr:uid="{8CFA2A64-EE1B-499E-9C28-F87AF2D6A97D}">
      <text>
        <r>
          <rPr>
            <sz val="11"/>
            <color theme="1"/>
            <rFont val="Arial"/>
          </rPr>
          <t xml:space="preserve">Nothing here yet...perhaps at a different time?
</t>
        </r>
      </text>
    </comment>
    <comment ref="A243" authorId="0" shapeId="0" xr:uid="{2372F137-043A-496D-BFBF-1E6EBE69FABB}">
      <text>
        <r>
          <rPr>
            <sz val="11"/>
            <color theme="1"/>
            <rFont val="Arial"/>
          </rPr>
          <t xml:space="preserve">Nothing here yet...perhaps at a different time?
</t>
        </r>
      </text>
    </comment>
    <comment ref="A244" authorId="0" shapeId="0" xr:uid="{A3448FCC-AB2B-4D28-94B6-EA874EBD6068}">
      <text>
        <r>
          <rPr>
            <sz val="11"/>
            <color theme="1"/>
            <rFont val="Arial"/>
          </rPr>
          <t xml:space="preserve">Nothing here yet...perhaps at a different time?
</t>
        </r>
      </text>
    </comment>
    <comment ref="A245" authorId="0" shapeId="0" xr:uid="{C5A619FA-A95A-4E6A-9ABC-650A1EFDA965}">
      <text>
        <r>
          <rPr>
            <sz val="11"/>
            <color theme="1"/>
            <rFont val="Arial"/>
          </rPr>
          <t xml:space="preserve">Nothing here yet...perhaps at a different time?
</t>
        </r>
      </text>
    </comment>
    <comment ref="A246" authorId="0" shapeId="0" xr:uid="{FF442786-AFA0-4C3A-91D6-2B02CDBFEF1D}">
      <text>
        <r>
          <rPr>
            <sz val="11"/>
            <color theme="1"/>
            <rFont val="Arial"/>
          </rPr>
          <t xml:space="preserve">Nothing here yet...perhaps at a different time?
</t>
        </r>
      </text>
    </comment>
    <comment ref="A247" authorId="0" shapeId="0" xr:uid="{7C4C9DAA-FB14-47B8-A988-A33C9969CF67}">
      <text>
        <r>
          <rPr>
            <sz val="11"/>
            <color theme="1"/>
            <rFont val="Arial"/>
          </rPr>
          <t xml:space="preserve">Nothing here yet...perhaps at a different time?
</t>
        </r>
      </text>
    </comment>
    <comment ref="A248" authorId="0" shapeId="0" xr:uid="{EB8621A0-62D4-40A3-B838-80D80D972A31}">
      <text>
        <r>
          <rPr>
            <sz val="11"/>
            <color theme="1"/>
            <rFont val="Arial"/>
          </rPr>
          <t xml:space="preserve">Nothing here yet...perhaps at a different time?
</t>
        </r>
      </text>
    </comment>
    <comment ref="A251" authorId="0" shapeId="0" xr:uid="{4883EEA4-E248-48E0-99BC-5CEF710CF8D2}">
      <text>
        <r>
          <rPr>
            <sz val="11"/>
            <color theme="1"/>
            <rFont val="Arial"/>
          </rPr>
          <t xml:space="preserve">Nothing here yet...perhaps at a different time?
</t>
        </r>
      </text>
    </comment>
    <comment ref="A252" authorId="0" shapeId="0" xr:uid="{54A24818-2F2F-406F-A9F9-5E1F1054799B}">
      <text>
        <r>
          <rPr>
            <sz val="11"/>
            <color theme="1"/>
            <rFont val="Arial"/>
          </rPr>
          <t xml:space="preserve">Nothing here yet...perhaps at a different time?
</t>
        </r>
      </text>
    </comment>
    <comment ref="A253" authorId="0" shapeId="0" xr:uid="{E67258A6-199D-4CE7-AA0B-440F0EE0098A}">
      <text>
        <r>
          <rPr>
            <sz val="11"/>
            <color theme="1"/>
            <rFont val="Arial"/>
          </rPr>
          <t xml:space="preserve">Nothing here yet...perhaps at a different time?
</t>
        </r>
      </text>
    </comment>
    <comment ref="A254" authorId="0" shapeId="0" xr:uid="{9E8388FD-A3B3-4BD5-8754-5840A6A69344}">
      <text>
        <r>
          <rPr>
            <sz val="11"/>
            <color theme="1"/>
            <rFont val="Arial"/>
          </rPr>
          <t xml:space="preserve">Nothing here yet...perhaps at a different time?
</t>
        </r>
      </text>
    </comment>
    <comment ref="A255" authorId="0" shapeId="0" xr:uid="{BFCFCA4C-6C57-404B-8C23-EFF57EC23040}">
      <text>
        <r>
          <rPr>
            <sz val="11"/>
            <color theme="1"/>
            <rFont val="Arial"/>
          </rPr>
          <t xml:space="preserve">Nothing here yet...perhaps at a different time?
</t>
        </r>
      </text>
    </comment>
    <comment ref="A256" authorId="0" shapeId="0" xr:uid="{FA1093BA-7071-41C6-B800-A6B48BFE4937}">
      <text>
        <r>
          <rPr>
            <sz val="11"/>
            <color theme="1"/>
            <rFont val="Arial"/>
          </rPr>
          <t xml:space="preserve">Nothing here yet...perhaps at a different time?
</t>
        </r>
      </text>
    </comment>
    <comment ref="A257" authorId="0" shapeId="0" xr:uid="{A9424BAE-D64B-4F93-A8BC-6097BB4ADFD2}">
      <text>
        <r>
          <rPr>
            <sz val="11"/>
            <color theme="1"/>
            <rFont val="Arial"/>
          </rPr>
          <t xml:space="preserve">Nothing here yet...perhaps at a different time?
</t>
        </r>
      </text>
    </comment>
    <comment ref="A258" authorId="0" shapeId="0" xr:uid="{12935F0A-0746-41C7-90E0-21578B5336E1}">
      <text>
        <r>
          <rPr>
            <sz val="11"/>
            <color theme="1"/>
            <rFont val="Arial"/>
          </rPr>
          <t xml:space="preserve">Nothing here yet...perhaps at a different time?
</t>
        </r>
      </text>
    </comment>
    <comment ref="A259" authorId="0" shapeId="0" xr:uid="{A63BCC35-3331-445D-8C5B-4A8A2AF1AAED}">
      <text>
        <r>
          <rPr>
            <sz val="11"/>
            <color theme="1"/>
            <rFont val="Arial"/>
          </rPr>
          <t xml:space="preserve">Nothing here yet...perhaps at a different time?
</t>
        </r>
      </text>
    </comment>
    <comment ref="A260" authorId="0" shapeId="0" xr:uid="{A280FCAC-3F67-44E4-AC2F-870F15149C5F}">
      <text>
        <r>
          <rPr>
            <sz val="11"/>
            <color theme="1"/>
            <rFont val="Arial"/>
          </rPr>
          <t xml:space="preserve">Nothing here yet...perhaps at a different time?
</t>
        </r>
      </text>
    </comment>
    <comment ref="A261" authorId="0" shapeId="0" xr:uid="{DA32F0E1-F5F6-4B0A-8656-D634A82F0B56}">
      <text>
        <r>
          <rPr>
            <sz val="11"/>
            <color theme="1"/>
            <rFont val="Arial"/>
          </rPr>
          <t xml:space="preserve">Nothing here yet...perhaps at a different time?
</t>
        </r>
      </text>
    </comment>
    <comment ref="A262" authorId="0" shapeId="0" xr:uid="{D6F05160-B909-41A2-A689-F85E854EE810}">
      <text>
        <r>
          <rPr>
            <sz val="11"/>
            <color theme="1"/>
            <rFont val="Arial"/>
          </rPr>
          <t xml:space="preserve">Nothing here yet...perhaps at a different time?
</t>
        </r>
      </text>
    </comment>
    <comment ref="A263" authorId="0" shapeId="0" xr:uid="{DA0B3935-1C7D-49BD-A387-168D37622F6C}">
      <text>
        <r>
          <rPr>
            <sz val="11"/>
            <color theme="1"/>
            <rFont val="Arial"/>
          </rPr>
          <t xml:space="preserve">Nothing here yet...perhaps at a different time?
</t>
        </r>
      </text>
    </comment>
    <comment ref="A264" authorId="0" shapeId="0" xr:uid="{8749F0E4-2DCB-4A9D-9EE8-BE29DE2EFE41}">
      <text>
        <r>
          <rPr>
            <sz val="11"/>
            <color theme="1"/>
            <rFont val="Arial"/>
          </rPr>
          <t xml:space="preserve">Nothing here yet...perhaps at a different time?
</t>
        </r>
      </text>
    </comment>
    <comment ref="A265" authorId="0" shapeId="0" xr:uid="{14506BB9-94A0-459C-8371-7C7AD343B6F8}">
      <text>
        <r>
          <rPr>
            <sz val="11"/>
            <color theme="1"/>
            <rFont val="Arial"/>
          </rPr>
          <t xml:space="preserve">Nothing here yet...perhaps at a different time?
</t>
        </r>
      </text>
    </comment>
    <comment ref="A266" authorId="0" shapeId="0" xr:uid="{DAF6282F-A5DE-4BE8-B1D5-7EB87778E601}">
      <text>
        <r>
          <rPr>
            <sz val="11"/>
            <color theme="1"/>
            <rFont val="Arial"/>
          </rPr>
          <t xml:space="preserve">Nothing here yet...perhaps at a different time?
</t>
        </r>
      </text>
    </comment>
    <comment ref="A267" authorId="0" shapeId="0" xr:uid="{C935769B-622A-4719-B20A-2EB149E85E36}">
      <text>
        <r>
          <rPr>
            <sz val="11"/>
            <color theme="1"/>
            <rFont val="Arial"/>
          </rPr>
          <t xml:space="preserve">Nothing here yet...perhaps at a different time?
</t>
        </r>
      </text>
    </comment>
    <comment ref="A270" authorId="0" shapeId="0" xr:uid="{92F275E3-2B04-4F2E-A609-CD2B85CD5D1D}">
      <text>
        <r>
          <rPr>
            <sz val="11"/>
            <color theme="1"/>
            <rFont val="Arial"/>
          </rPr>
          <t xml:space="preserve">Nothing here yet...perhaps at a different time?
</t>
        </r>
      </text>
    </comment>
    <comment ref="A271" authorId="0" shapeId="0" xr:uid="{12E35B28-F9B5-4C1C-8230-2FDCE11A9149}">
      <text>
        <r>
          <rPr>
            <sz val="11"/>
            <color theme="1"/>
            <rFont val="Arial"/>
          </rPr>
          <t xml:space="preserve">Nothing here yet...perhaps at a different time?
</t>
        </r>
      </text>
    </comment>
    <comment ref="A272" authorId="0" shapeId="0" xr:uid="{D1184621-CDC4-4BA5-9DCE-CDA85B66EAA8}">
      <text>
        <r>
          <rPr>
            <sz val="11"/>
            <color theme="1"/>
            <rFont val="Arial"/>
          </rPr>
          <t xml:space="preserve">Nothing here yet...perhaps at a different time?
</t>
        </r>
      </text>
    </comment>
    <comment ref="A273" authorId="0" shapeId="0" xr:uid="{55AF3E18-4A52-4FEE-B4DE-8247E52D6483}">
      <text>
        <r>
          <rPr>
            <sz val="11"/>
            <color theme="1"/>
            <rFont val="Arial"/>
          </rPr>
          <t xml:space="preserve">Nothing here yet...perhaps at a different time?
</t>
        </r>
      </text>
    </comment>
    <comment ref="A274" authorId="0" shapeId="0" xr:uid="{91D80783-53A6-4E67-A4C6-BF8653252457}">
      <text>
        <r>
          <rPr>
            <sz val="11"/>
            <color theme="1"/>
            <rFont val="Arial"/>
          </rPr>
          <t xml:space="preserve">Nothing here yet...perhaps at a different time?
</t>
        </r>
      </text>
    </comment>
    <comment ref="A275" authorId="0" shapeId="0" xr:uid="{03C86503-A6B3-428F-9814-81375798AB02}">
      <text>
        <r>
          <rPr>
            <sz val="11"/>
            <color theme="1"/>
            <rFont val="Arial"/>
          </rPr>
          <t xml:space="preserve">Nothing here yet...perhaps at a different time?
</t>
        </r>
      </text>
    </comment>
    <comment ref="A276" authorId="0" shapeId="0" xr:uid="{E92B4092-2BBF-4234-A137-9AA283F885B1}">
      <text>
        <r>
          <rPr>
            <sz val="11"/>
            <color theme="1"/>
            <rFont val="Arial"/>
          </rPr>
          <t xml:space="preserve">Nothing here yet...perhaps at a different time?
</t>
        </r>
      </text>
    </comment>
    <comment ref="A277" authorId="0" shapeId="0" xr:uid="{C357DA1D-D9E2-4DF0-84B2-7F4BBBB82351}">
      <text>
        <r>
          <rPr>
            <sz val="11"/>
            <color theme="1"/>
            <rFont val="Arial"/>
          </rPr>
          <t xml:space="preserve">Nothing here yet...perhaps at a different time?
</t>
        </r>
      </text>
    </comment>
    <comment ref="A278" authorId="0" shapeId="0" xr:uid="{C86485AE-F7F6-4D73-881F-2B88691F0CF5}">
      <text>
        <r>
          <rPr>
            <sz val="11"/>
            <color theme="1"/>
            <rFont val="Arial"/>
          </rPr>
          <t xml:space="preserve">Nothing here yet...perhaps at a different time?
</t>
        </r>
      </text>
    </comment>
    <comment ref="A279" authorId="0" shapeId="0" xr:uid="{B1908BD5-118F-47F3-83EB-6307DDEEC569}">
      <text>
        <r>
          <rPr>
            <sz val="11"/>
            <color theme="1"/>
            <rFont val="Arial"/>
          </rPr>
          <t xml:space="preserve">Nothing here yet...perhaps at a different time?
</t>
        </r>
      </text>
    </comment>
    <comment ref="A280" authorId="0" shapeId="0" xr:uid="{2D1B444F-1FFA-4737-913D-F915A49F7009}">
      <text>
        <r>
          <rPr>
            <sz val="11"/>
            <color theme="1"/>
            <rFont val="Arial"/>
          </rPr>
          <t xml:space="preserve">Nothing here yet...perhaps at a different time?
</t>
        </r>
      </text>
    </comment>
    <comment ref="A281" authorId="0" shapeId="0" xr:uid="{E49A8EB9-ABC3-4D20-8956-06B0AE6C1443}">
      <text>
        <r>
          <rPr>
            <sz val="11"/>
            <color theme="1"/>
            <rFont val="Arial"/>
          </rPr>
          <t xml:space="preserve">Nothing here yet...perhaps at a different time?
</t>
        </r>
      </text>
    </comment>
    <comment ref="A282" authorId="0" shapeId="0" xr:uid="{53BB3C1A-3360-412E-8B93-BA389044E5A9}">
      <text>
        <r>
          <rPr>
            <sz val="11"/>
            <color theme="1"/>
            <rFont val="Arial"/>
          </rPr>
          <t xml:space="preserve">Nothing here yet...perhaps at a different time?
</t>
        </r>
      </text>
    </comment>
    <comment ref="A283" authorId="0" shapeId="0" xr:uid="{8E3D4E55-6E24-4E83-9258-A98CF05E6501}">
      <text>
        <r>
          <rPr>
            <sz val="11"/>
            <color theme="1"/>
            <rFont val="Arial"/>
          </rPr>
          <t xml:space="preserve">Nothing here yet...perhaps at a different time?
</t>
        </r>
      </text>
    </comment>
    <comment ref="A284" authorId="0" shapeId="0" xr:uid="{158E43DE-4133-4C5E-BD55-69C5AA8443C9}">
      <text>
        <r>
          <rPr>
            <sz val="11"/>
            <color theme="1"/>
            <rFont val="Arial"/>
          </rPr>
          <t xml:space="preserve">Nothing here yet...perhaps at a different time?
</t>
        </r>
      </text>
    </comment>
    <comment ref="A285" authorId="0" shapeId="0" xr:uid="{20F3EAF0-3E2B-4D31-BEC3-C7EB4E9F521C}">
      <text>
        <r>
          <rPr>
            <sz val="11"/>
            <color theme="1"/>
            <rFont val="Arial"/>
          </rPr>
          <t xml:space="preserve">Nothing here yet...perhaps at a different time?
</t>
        </r>
      </text>
    </comment>
    <comment ref="A286" authorId="0" shapeId="0" xr:uid="{C9255525-DDF3-41E9-B965-EC8ECE66FF70}">
      <text>
        <r>
          <rPr>
            <sz val="11"/>
            <color theme="1"/>
            <rFont val="Arial"/>
          </rPr>
          <t xml:space="preserve">Nothing here yet...perhaps at a different time?
</t>
        </r>
      </text>
    </comment>
    <comment ref="A289" authorId="0" shapeId="0" xr:uid="{AF122F0A-44AD-4BD8-A24C-3E2A6CD142D8}">
      <text>
        <r>
          <rPr>
            <sz val="11"/>
            <color theme="1"/>
            <rFont val="Arial"/>
          </rPr>
          <t xml:space="preserve">Nothing here yet...perhaps at a different time?
</t>
        </r>
      </text>
    </comment>
    <comment ref="A290" authorId="0" shapeId="0" xr:uid="{3A4CFB68-D9E5-46CA-85D0-4B306969CF5F}">
      <text>
        <r>
          <rPr>
            <sz val="11"/>
            <color theme="1"/>
            <rFont val="Arial"/>
          </rPr>
          <t xml:space="preserve">Nothing here yet...perhaps at a different time?
</t>
        </r>
      </text>
    </comment>
    <comment ref="A291" authorId="0" shapeId="0" xr:uid="{23053259-FFA0-4FFE-9216-96B58CB6C306}">
      <text>
        <r>
          <rPr>
            <sz val="11"/>
            <color theme="1"/>
            <rFont val="Arial"/>
          </rPr>
          <t xml:space="preserve">Nothing here yet...perhaps at a different time?
</t>
        </r>
      </text>
    </comment>
    <comment ref="A292" authorId="0" shapeId="0" xr:uid="{666EA7B7-CF4B-4163-B805-1F0CFCC08589}">
      <text>
        <r>
          <rPr>
            <sz val="11"/>
            <color theme="1"/>
            <rFont val="Arial"/>
          </rPr>
          <t xml:space="preserve">Nothing here yet...perhaps at a different time?
</t>
        </r>
      </text>
    </comment>
    <comment ref="A293" authorId="0" shapeId="0" xr:uid="{3F898FCB-3698-461D-A01C-60D292423FF9}">
      <text>
        <r>
          <rPr>
            <sz val="11"/>
            <color theme="1"/>
            <rFont val="Arial"/>
          </rPr>
          <t xml:space="preserve">Nothing here yet...perhaps at a different time?
</t>
        </r>
      </text>
    </comment>
    <comment ref="A294" authorId="0" shapeId="0" xr:uid="{D754279D-D12F-40E0-89A2-3FF054D53515}">
      <text>
        <r>
          <rPr>
            <sz val="11"/>
            <color theme="1"/>
            <rFont val="Arial"/>
          </rPr>
          <t xml:space="preserve">Nothing here yet...perhaps at a different time?
</t>
        </r>
      </text>
    </comment>
    <comment ref="A295" authorId="0" shapeId="0" xr:uid="{40A13D48-ABBC-4AA5-B063-7354FB1421C3}">
      <text>
        <r>
          <rPr>
            <sz val="11"/>
            <color theme="1"/>
            <rFont val="Arial"/>
          </rPr>
          <t xml:space="preserve">Nothing here yet...perhaps at a different time?
</t>
        </r>
      </text>
    </comment>
    <comment ref="A296" authorId="0" shapeId="0" xr:uid="{EC4F9A7A-FFB4-42D4-A19A-BF1F6A126D43}">
      <text>
        <r>
          <rPr>
            <sz val="11"/>
            <color theme="1"/>
            <rFont val="Arial"/>
          </rPr>
          <t xml:space="preserve">Nothing here yet...perhaps at a different time?
</t>
        </r>
      </text>
    </comment>
    <comment ref="A297" authorId="0" shapeId="0" xr:uid="{5A3F394B-2DFE-4872-ADBD-98202CE0169F}">
      <text>
        <r>
          <rPr>
            <sz val="11"/>
            <color theme="1"/>
            <rFont val="Arial"/>
          </rPr>
          <t xml:space="preserve">Nothing here yet...perhaps at a different time?
</t>
        </r>
      </text>
    </comment>
    <comment ref="A298" authorId="0" shapeId="0" xr:uid="{901C7659-7B0D-4C6C-AE4D-BFC10602774C}">
      <text>
        <r>
          <rPr>
            <sz val="11"/>
            <color theme="1"/>
            <rFont val="Arial"/>
          </rPr>
          <t xml:space="preserve">Nothing here yet...perhaps at a different time?
</t>
        </r>
      </text>
    </comment>
    <comment ref="A299" authorId="0" shapeId="0" xr:uid="{8D134541-834C-48EC-A50A-5CF97E482285}">
      <text>
        <r>
          <rPr>
            <sz val="11"/>
            <color theme="1"/>
            <rFont val="Arial"/>
          </rPr>
          <t xml:space="preserve">Nothing here yet...perhaps at a different time?
</t>
        </r>
      </text>
    </comment>
    <comment ref="A300" authorId="0" shapeId="0" xr:uid="{72FFA1E9-CB99-4572-BA92-43F03FA9DD14}">
      <text>
        <r>
          <rPr>
            <sz val="11"/>
            <color theme="1"/>
            <rFont val="Arial"/>
          </rPr>
          <t xml:space="preserve">Nothing here yet...perhaps at a different time?
</t>
        </r>
      </text>
    </comment>
    <comment ref="A301" authorId="0" shapeId="0" xr:uid="{7F37E321-B20B-4DAA-810C-0187FCF484A5}">
      <text>
        <r>
          <rPr>
            <sz val="11"/>
            <color theme="1"/>
            <rFont val="Arial"/>
          </rPr>
          <t xml:space="preserve">Nothing here yet...perhaps at a different time?
</t>
        </r>
      </text>
    </comment>
    <comment ref="A302" authorId="0" shapeId="0" xr:uid="{A5E1910A-9F5E-4491-A2EB-E6B0CAFE3323}">
      <text>
        <r>
          <rPr>
            <sz val="11"/>
            <color theme="1"/>
            <rFont val="Arial"/>
          </rPr>
          <t xml:space="preserve">Nothing here yet...perhaps at a different time?
</t>
        </r>
      </text>
    </comment>
    <comment ref="A303" authorId="0" shapeId="0" xr:uid="{C2348B70-61B9-417A-8A2F-0E679AD4F879}">
      <text>
        <r>
          <rPr>
            <sz val="11"/>
            <color theme="1"/>
            <rFont val="Arial"/>
          </rPr>
          <t xml:space="preserve">Nothing here yet...perhaps at a different time?
</t>
        </r>
      </text>
    </comment>
    <comment ref="A304" authorId="0" shapeId="0" xr:uid="{AC323B06-6EF0-4AA7-92B4-9E96D40A8135}">
      <text>
        <r>
          <rPr>
            <sz val="11"/>
            <color theme="1"/>
            <rFont val="Arial"/>
          </rPr>
          <t xml:space="preserve">Nothing here yet...perhaps at a different time?
</t>
        </r>
      </text>
    </comment>
    <comment ref="A305" authorId="0" shapeId="0" xr:uid="{D0777355-8261-4492-B017-633566E16C5E}">
      <text>
        <r>
          <rPr>
            <sz val="11"/>
            <color theme="1"/>
            <rFont val="Arial"/>
          </rPr>
          <t xml:space="preserve">Nothing here yet...perhaps at a different time?
</t>
        </r>
      </text>
    </comment>
    <comment ref="A308" authorId="0" shapeId="0" xr:uid="{D299A392-64B0-4CF5-BFEC-5CB41BE99F8A}">
      <text>
        <r>
          <rPr>
            <sz val="11"/>
            <color theme="1"/>
            <rFont val="Arial"/>
          </rPr>
          <t xml:space="preserve">Nothing here yet...perhaps at a different time?
</t>
        </r>
      </text>
    </comment>
    <comment ref="A309" authorId="0" shapeId="0" xr:uid="{445D6A8E-EC14-40BE-A26B-506A10331672}">
      <text>
        <r>
          <rPr>
            <sz val="11"/>
            <color theme="1"/>
            <rFont val="Arial"/>
          </rPr>
          <t xml:space="preserve">Nothing here yet...perhaps at a different time?
</t>
        </r>
      </text>
    </comment>
    <comment ref="A310" authorId="0" shapeId="0" xr:uid="{5A680664-FD2B-41FA-BC01-BD475D04317E}">
      <text>
        <r>
          <rPr>
            <sz val="11"/>
            <color theme="1"/>
            <rFont val="Arial"/>
          </rPr>
          <t xml:space="preserve">Nothing here yet...perhaps at a different time?
</t>
        </r>
      </text>
    </comment>
    <comment ref="A311" authorId="0" shapeId="0" xr:uid="{71416D4C-7C56-465E-95A3-C3E50BD67033}">
      <text>
        <r>
          <rPr>
            <sz val="11"/>
            <color theme="1"/>
            <rFont val="Arial"/>
          </rPr>
          <t xml:space="preserve">Nothing here yet...perhaps at a different time?
</t>
        </r>
      </text>
    </comment>
    <comment ref="A312" authorId="0" shapeId="0" xr:uid="{EC77B3B6-C8FB-406A-B33B-E1CE60C4EE05}">
      <text>
        <r>
          <rPr>
            <sz val="11"/>
            <color theme="1"/>
            <rFont val="Arial"/>
          </rPr>
          <t xml:space="preserve">Nothing here yet...perhaps at a different time?
</t>
        </r>
      </text>
    </comment>
    <comment ref="A313" authorId="0" shapeId="0" xr:uid="{7FE83A83-90EC-4706-9679-FE9303D8AAA5}">
      <text>
        <r>
          <rPr>
            <sz val="11"/>
            <color theme="1"/>
            <rFont val="Arial"/>
          </rPr>
          <t xml:space="preserve">Nothing here yet...perhaps at a different time?
</t>
        </r>
      </text>
    </comment>
    <comment ref="A314" authorId="0" shapeId="0" xr:uid="{89301D6B-C900-4ED4-B92B-167C59A16D7D}">
      <text>
        <r>
          <rPr>
            <sz val="11"/>
            <color theme="1"/>
            <rFont val="Arial"/>
          </rPr>
          <t xml:space="preserve">Nothing here yet...perhaps at a different time?
</t>
        </r>
      </text>
    </comment>
    <comment ref="A315" authorId="0" shapeId="0" xr:uid="{E8E8A539-02DF-4652-BF01-CBAF839DEB42}">
      <text>
        <r>
          <rPr>
            <sz val="11"/>
            <color theme="1"/>
            <rFont val="Arial"/>
          </rPr>
          <t xml:space="preserve">Nothing here yet...perhaps at a different time?
</t>
        </r>
      </text>
    </comment>
    <comment ref="A316" authorId="0" shapeId="0" xr:uid="{CB175A84-DB01-41DB-9A72-3E4309ED6423}">
      <text>
        <r>
          <rPr>
            <sz val="11"/>
            <color theme="1"/>
            <rFont val="Arial"/>
          </rPr>
          <t xml:space="preserve">Nothing here yet...perhaps at a different time?
</t>
        </r>
      </text>
    </comment>
    <comment ref="A317" authorId="0" shapeId="0" xr:uid="{608B3473-D647-430B-B141-FB7D9AAAD55C}">
      <text>
        <r>
          <rPr>
            <sz val="11"/>
            <color theme="1"/>
            <rFont val="Arial"/>
          </rPr>
          <t xml:space="preserve">Nothing here yet...perhaps at a different time?
</t>
        </r>
      </text>
    </comment>
    <comment ref="A318" authorId="0" shapeId="0" xr:uid="{1C0477C9-1CFE-4106-BA5E-B0D68877CEFC}">
      <text>
        <r>
          <rPr>
            <sz val="11"/>
            <color theme="1"/>
            <rFont val="Arial"/>
          </rPr>
          <t xml:space="preserve">Nothing here yet...perhaps at a different time?
</t>
        </r>
      </text>
    </comment>
    <comment ref="A319" authorId="0" shapeId="0" xr:uid="{C4010C37-10F9-4A62-974C-92FF8E35C4C0}">
      <text>
        <r>
          <rPr>
            <sz val="11"/>
            <color theme="1"/>
            <rFont val="Arial"/>
          </rPr>
          <t xml:space="preserve">Nothing here yet...perhaps at a different time?
</t>
        </r>
      </text>
    </comment>
    <comment ref="A320" authorId="0" shapeId="0" xr:uid="{1F548490-7CBE-4594-9ABE-BBA65DF1DBBF}">
      <text>
        <r>
          <rPr>
            <sz val="11"/>
            <color theme="1"/>
            <rFont val="Arial"/>
          </rPr>
          <t xml:space="preserve">Nothing here yet...perhaps at a different time?
</t>
        </r>
      </text>
    </comment>
    <comment ref="A321" authorId="0" shapeId="0" xr:uid="{AC6336BB-44EE-4266-9E96-886126261CAA}">
      <text>
        <r>
          <rPr>
            <sz val="11"/>
            <color theme="1"/>
            <rFont val="Arial"/>
          </rPr>
          <t xml:space="preserve">Nothing here yet...perhaps at a different time?
</t>
        </r>
      </text>
    </comment>
    <comment ref="A322" authorId="0" shapeId="0" xr:uid="{E856DED4-76DF-4BF2-8C70-F51F21E0783B}">
      <text>
        <r>
          <rPr>
            <sz val="11"/>
            <color theme="1"/>
            <rFont val="Arial"/>
          </rPr>
          <t xml:space="preserve">Nothing here yet...perhaps at a different time?
</t>
        </r>
      </text>
    </comment>
    <comment ref="A323" authorId="0" shapeId="0" xr:uid="{4DBCD4CF-5E7C-4978-AAF8-682F8EEE7D7D}">
      <text>
        <r>
          <rPr>
            <sz val="11"/>
            <color theme="1"/>
            <rFont val="Arial"/>
          </rPr>
          <t xml:space="preserve">Nothing here yet...perhaps at a different time?
</t>
        </r>
      </text>
    </comment>
    <comment ref="A324" authorId="0" shapeId="0" xr:uid="{8DD72F7A-6E1F-4C62-A94C-B6D8538323DF}">
      <text>
        <r>
          <rPr>
            <sz val="11"/>
            <color theme="1"/>
            <rFont val="Arial"/>
          </rPr>
          <t xml:space="preserve">Nothing here yet...perhaps at a different time?
</t>
        </r>
      </text>
    </comment>
    <comment ref="A327" authorId="0" shapeId="0" xr:uid="{4DD31FA8-BFA4-4EC7-A551-FAFC5927B39B}">
      <text>
        <r>
          <rPr>
            <sz val="11"/>
            <color theme="1"/>
            <rFont val="Arial"/>
          </rPr>
          <t xml:space="preserve">Nothing here yet...perhaps at a different time?
</t>
        </r>
      </text>
    </comment>
    <comment ref="A328" authorId="0" shapeId="0" xr:uid="{3AB0BDF5-6564-4D42-B020-F0287AB214D4}">
      <text>
        <r>
          <rPr>
            <sz val="11"/>
            <color theme="1"/>
            <rFont val="Arial"/>
          </rPr>
          <t xml:space="preserve">Nothing here yet...perhaps at a different time?
</t>
        </r>
      </text>
    </comment>
    <comment ref="A329" authorId="0" shapeId="0" xr:uid="{D18F64BF-8636-4254-8F31-9B12BF4CE3AE}">
      <text>
        <r>
          <rPr>
            <sz val="11"/>
            <color theme="1"/>
            <rFont val="Arial"/>
          </rPr>
          <t xml:space="preserve">Nothing here yet...perhaps at a different time?
</t>
        </r>
      </text>
    </comment>
    <comment ref="A330" authorId="0" shapeId="0" xr:uid="{8CD769E1-73BB-4C3D-B9D2-E3F011E10324}">
      <text>
        <r>
          <rPr>
            <sz val="11"/>
            <color theme="1"/>
            <rFont val="Arial"/>
          </rPr>
          <t xml:space="preserve">Nothing here yet...perhaps at a different time?
</t>
        </r>
      </text>
    </comment>
    <comment ref="A331" authorId="0" shapeId="0" xr:uid="{C565DDAC-276C-4E10-A9E9-BF667B609471}">
      <text>
        <r>
          <rPr>
            <sz val="11"/>
            <color theme="1"/>
            <rFont val="Arial"/>
          </rPr>
          <t xml:space="preserve">Nothing here yet...perhaps at a different time?
</t>
        </r>
      </text>
    </comment>
    <comment ref="A332" authorId="0" shapeId="0" xr:uid="{39371B62-21AE-4AEE-A82E-52CD37564DA7}">
      <text>
        <r>
          <rPr>
            <sz val="11"/>
            <color theme="1"/>
            <rFont val="Arial"/>
          </rPr>
          <t xml:space="preserve">Nothing here yet...perhaps at a different time?
</t>
        </r>
      </text>
    </comment>
    <comment ref="A333" authorId="0" shapeId="0" xr:uid="{28D4EDCF-AA49-4102-9B83-8C3B7D523E5A}">
      <text>
        <r>
          <rPr>
            <sz val="11"/>
            <color theme="1"/>
            <rFont val="Arial"/>
          </rPr>
          <t xml:space="preserve">Nothing here yet...perhaps at a different time?
</t>
        </r>
      </text>
    </comment>
    <comment ref="A334" authorId="0" shapeId="0" xr:uid="{7C0E44D5-9A8E-43A8-856D-079686813342}">
      <text>
        <r>
          <rPr>
            <sz val="11"/>
            <color theme="1"/>
            <rFont val="Arial"/>
          </rPr>
          <t xml:space="preserve">Nothing here yet...perhaps at a different time?
</t>
        </r>
      </text>
    </comment>
    <comment ref="A335" authorId="0" shapeId="0" xr:uid="{09BFBAF1-1D47-45C8-8CE6-04531595B5C8}">
      <text>
        <r>
          <rPr>
            <sz val="11"/>
            <color theme="1"/>
            <rFont val="Arial"/>
          </rPr>
          <t xml:space="preserve">Nothing here yet...perhaps at a different time?
</t>
        </r>
      </text>
    </comment>
    <comment ref="A336" authorId="0" shapeId="0" xr:uid="{14BEC3DF-1B2E-4D73-8271-0EBA18714DD5}">
      <text>
        <r>
          <rPr>
            <sz val="11"/>
            <color theme="1"/>
            <rFont val="Arial"/>
          </rPr>
          <t xml:space="preserve">Nothing here yet...perhaps at a different time?
</t>
        </r>
      </text>
    </comment>
    <comment ref="A337" authorId="0" shapeId="0" xr:uid="{8F87325A-DD04-4716-BC2A-44E08D661E4C}">
      <text>
        <r>
          <rPr>
            <sz val="11"/>
            <color theme="1"/>
            <rFont val="Arial"/>
          </rPr>
          <t xml:space="preserve">Nothing here yet...perhaps at a different time?
</t>
        </r>
      </text>
    </comment>
    <comment ref="A338" authorId="0" shapeId="0" xr:uid="{2D7E04A8-2BBA-4523-8514-BAAA7B98C0BA}">
      <text>
        <r>
          <rPr>
            <sz val="11"/>
            <color theme="1"/>
            <rFont val="Arial"/>
          </rPr>
          <t xml:space="preserve">Nothing here yet...perhaps at a different time?
</t>
        </r>
      </text>
    </comment>
    <comment ref="A339" authorId="0" shapeId="0" xr:uid="{F82808EE-D542-47D9-AFEB-F83AEA68C6DC}">
      <text>
        <r>
          <rPr>
            <sz val="11"/>
            <color theme="1"/>
            <rFont val="Arial"/>
          </rPr>
          <t xml:space="preserve">Nothing here yet...perhaps at a different time?
</t>
        </r>
      </text>
    </comment>
    <comment ref="A340" authorId="0" shapeId="0" xr:uid="{CB5713D8-5C2B-4AB4-BD48-D9582EF557F9}">
      <text>
        <r>
          <rPr>
            <sz val="11"/>
            <color theme="1"/>
            <rFont val="Arial"/>
          </rPr>
          <t xml:space="preserve">Nothing here yet...perhaps at a different time?
</t>
        </r>
      </text>
    </comment>
    <comment ref="A341" authorId="0" shapeId="0" xr:uid="{8ED40D97-30D9-4D0F-8A70-E127612D24B8}">
      <text>
        <r>
          <rPr>
            <sz val="11"/>
            <color theme="1"/>
            <rFont val="Arial"/>
          </rPr>
          <t xml:space="preserve">Nothing here yet...perhaps at a different time?
</t>
        </r>
      </text>
    </comment>
    <comment ref="A342" authorId="0" shapeId="0" xr:uid="{F8234DE8-EE04-4082-BF2F-BE81DB999585}">
      <text>
        <r>
          <rPr>
            <sz val="11"/>
            <color theme="1"/>
            <rFont val="Arial"/>
          </rPr>
          <t xml:space="preserve">Nothing here yet...perhaps at a different time?
</t>
        </r>
      </text>
    </comment>
    <comment ref="A343" authorId="0" shapeId="0" xr:uid="{E13DFEBB-52D2-4D4D-92CF-06D3FCD82459}">
      <text>
        <r>
          <rPr>
            <sz val="11"/>
            <color theme="1"/>
            <rFont val="Arial"/>
          </rPr>
          <t xml:space="preserve">Nothing here yet...perhaps at a different time?
</t>
        </r>
      </text>
    </comment>
    <comment ref="A346" authorId="0" shapeId="0" xr:uid="{1752E9BC-41FE-44DF-9175-9EC50100D146}">
      <text>
        <r>
          <rPr>
            <sz val="11"/>
            <color theme="1"/>
            <rFont val="Arial"/>
          </rPr>
          <t xml:space="preserve">Nothing here yet...perhaps at a different time?
</t>
        </r>
      </text>
    </comment>
    <comment ref="A347" authorId="0" shapeId="0" xr:uid="{B3B0B421-7EAA-4862-B633-E130D55153B4}">
      <text>
        <r>
          <rPr>
            <sz val="11"/>
            <color theme="1"/>
            <rFont val="Arial"/>
          </rPr>
          <t xml:space="preserve">Nothing here yet...perhaps at a different time?
</t>
        </r>
      </text>
    </comment>
    <comment ref="A348" authorId="0" shapeId="0" xr:uid="{00CE1439-7C6C-4CC0-8C95-3F54EFC05918}">
      <text>
        <r>
          <rPr>
            <sz val="11"/>
            <color theme="1"/>
            <rFont val="Arial"/>
          </rPr>
          <t xml:space="preserve">Nothing here yet...perhaps at a different time?
</t>
        </r>
      </text>
    </comment>
    <comment ref="A349" authorId="0" shapeId="0" xr:uid="{6A01A24D-9EF4-4387-8AC9-DB5684032DA2}">
      <text>
        <r>
          <rPr>
            <sz val="11"/>
            <color theme="1"/>
            <rFont val="Arial"/>
          </rPr>
          <t xml:space="preserve">Nothing here yet...perhaps at a different time?
</t>
        </r>
      </text>
    </comment>
    <comment ref="A350" authorId="0" shapeId="0" xr:uid="{DB77D751-908D-4516-A8CB-DDEABAFA044C}">
      <text>
        <r>
          <rPr>
            <sz val="11"/>
            <color theme="1"/>
            <rFont val="Arial"/>
          </rPr>
          <t xml:space="preserve">Nothing here yet...perhaps at a different time?
</t>
        </r>
      </text>
    </comment>
    <comment ref="A351" authorId="0" shapeId="0" xr:uid="{30EDAC1A-FF11-4214-909A-DD62B85DA85A}">
      <text>
        <r>
          <rPr>
            <sz val="11"/>
            <color theme="1"/>
            <rFont val="Arial"/>
          </rPr>
          <t xml:space="preserve">Nothing here yet...perhaps at a different time?
</t>
        </r>
      </text>
    </comment>
    <comment ref="A352" authorId="0" shapeId="0" xr:uid="{127BCCF1-E23A-4AF7-A2F9-342F09A8201B}">
      <text>
        <r>
          <rPr>
            <sz val="11"/>
            <color theme="1"/>
            <rFont val="Arial"/>
          </rPr>
          <t xml:space="preserve">Nothing here yet...perhaps at a different time?
</t>
        </r>
      </text>
    </comment>
    <comment ref="A353" authorId="0" shapeId="0" xr:uid="{F0216596-4499-45E8-BCF9-BA4F2B1CA7EA}">
      <text>
        <r>
          <rPr>
            <sz val="11"/>
            <color theme="1"/>
            <rFont val="Arial"/>
          </rPr>
          <t xml:space="preserve">Nothing here yet...perhaps at a different time?
</t>
        </r>
      </text>
    </comment>
    <comment ref="A354" authorId="0" shapeId="0" xr:uid="{13FC8E20-2F24-4CF6-BA29-ACE9DDC7BE7F}">
      <text>
        <r>
          <rPr>
            <sz val="11"/>
            <color theme="1"/>
            <rFont val="Arial"/>
          </rPr>
          <t xml:space="preserve">Nothing here yet...perhaps at a different time?
</t>
        </r>
      </text>
    </comment>
    <comment ref="A355" authorId="0" shapeId="0" xr:uid="{AEBD06B5-E0DB-4A85-9987-2E922D1B3F8D}">
      <text>
        <r>
          <rPr>
            <sz val="11"/>
            <color theme="1"/>
            <rFont val="Arial"/>
          </rPr>
          <t xml:space="preserve">Nothing here yet...perhaps at a different time?
</t>
        </r>
      </text>
    </comment>
    <comment ref="A356" authorId="0" shapeId="0" xr:uid="{11BDF09B-B470-4A6D-BEFA-0990957406D4}">
      <text>
        <r>
          <rPr>
            <sz val="11"/>
            <color theme="1"/>
            <rFont val="Arial"/>
          </rPr>
          <t xml:space="preserve">Nothing here yet...perhaps at a different time?
</t>
        </r>
      </text>
    </comment>
    <comment ref="A357" authorId="0" shapeId="0" xr:uid="{EE7016DF-6EF7-4E52-ACDF-1C97C8D35247}">
      <text>
        <r>
          <rPr>
            <sz val="11"/>
            <color theme="1"/>
            <rFont val="Arial"/>
          </rPr>
          <t xml:space="preserve">Nothing here yet...perhaps at a different time?
</t>
        </r>
      </text>
    </comment>
    <comment ref="A358" authorId="0" shapeId="0" xr:uid="{B6ABD024-8B14-4CA6-9BC3-A373204AC5C0}">
      <text>
        <r>
          <rPr>
            <sz val="11"/>
            <color theme="1"/>
            <rFont val="Arial"/>
          </rPr>
          <t xml:space="preserve">Nothing here yet...perhaps at a different time?
</t>
        </r>
      </text>
    </comment>
    <comment ref="A359" authorId="0" shapeId="0" xr:uid="{D83431FE-D64C-4FAC-AEDD-04A76E066A4A}">
      <text>
        <r>
          <rPr>
            <sz val="11"/>
            <color theme="1"/>
            <rFont val="Arial"/>
          </rPr>
          <t xml:space="preserve">Nothing here yet...perhaps at a different time?
</t>
        </r>
      </text>
    </comment>
    <comment ref="A360" authorId="0" shapeId="0" xr:uid="{52CE080B-985A-43CB-8406-30A3A3DC7B25}">
      <text>
        <r>
          <rPr>
            <sz val="11"/>
            <color theme="1"/>
            <rFont val="Arial"/>
          </rPr>
          <t xml:space="preserve">Nothing here yet...perhaps at a different time?
</t>
        </r>
      </text>
    </comment>
    <comment ref="A361" authorId="0" shapeId="0" xr:uid="{730DA165-A805-49F2-9677-ADD68C217E33}">
      <text>
        <r>
          <rPr>
            <sz val="11"/>
            <color theme="1"/>
            <rFont val="Arial"/>
          </rPr>
          <t xml:space="preserve">Nothing here yet...perhaps at a different time?
</t>
        </r>
      </text>
    </comment>
    <comment ref="A362" authorId="0" shapeId="0" xr:uid="{A8CD568E-F846-4FA4-B377-2A811FC921B0}">
      <text>
        <r>
          <rPr>
            <sz val="11"/>
            <color theme="1"/>
            <rFont val="Arial"/>
          </rPr>
          <t xml:space="preserve">Nothing here yet...perhaps at a different time?
</t>
        </r>
      </text>
    </comment>
    <comment ref="A365" authorId="0" shapeId="0" xr:uid="{A5C99906-17CD-458E-A704-F9D7AA3579A6}">
      <text>
        <r>
          <rPr>
            <sz val="11"/>
            <color theme="1"/>
            <rFont val="Arial"/>
          </rPr>
          <t xml:space="preserve">Nothing here yet...perhaps at a different time?
</t>
        </r>
      </text>
    </comment>
    <comment ref="A366" authorId="0" shapeId="0" xr:uid="{9D4D57DA-6450-4220-87F0-67FC77069B02}">
      <text>
        <r>
          <rPr>
            <sz val="11"/>
            <color theme="1"/>
            <rFont val="Arial"/>
          </rPr>
          <t xml:space="preserve">Nothing here yet...perhaps at a different time?
</t>
        </r>
      </text>
    </comment>
    <comment ref="A367" authorId="0" shapeId="0" xr:uid="{D709B494-47E6-4F74-B970-7E42F1B070EC}">
      <text>
        <r>
          <rPr>
            <sz val="11"/>
            <color theme="1"/>
            <rFont val="Arial"/>
          </rPr>
          <t xml:space="preserve">Nothing here yet...perhaps at a different time?
</t>
        </r>
      </text>
    </comment>
    <comment ref="A368" authorId="0" shapeId="0" xr:uid="{077D492E-47E7-4B8F-B05F-85749D39DB3B}">
      <text>
        <r>
          <rPr>
            <sz val="11"/>
            <color theme="1"/>
            <rFont val="Arial"/>
          </rPr>
          <t xml:space="preserve">Nothing here yet...perhaps at a different time?
</t>
        </r>
      </text>
    </comment>
    <comment ref="A369" authorId="0" shapeId="0" xr:uid="{FED00831-F39D-4B5B-85FA-FF72C5F7654D}">
      <text>
        <r>
          <rPr>
            <sz val="11"/>
            <color theme="1"/>
            <rFont val="Arial"/>
          </rPr>
          <t xml:space="preserve">Nothing here yet...perhaps at a different time?
</t>
        </r>
      </text>
    </comment>
    <comment ref="A370" authorId="0" shapeId="0" xr:uid="{7B7C7718-CFDA-4474-BB97-0708E83A10F7}">
      <text>
        <r>
          <rPr>
            <sz val="11"/>
            <color theme="1"/>
            <rFont val="Arial"/>
          </rPr>
          <t xml:space="preserve">Nothing here yet...perhaps at a different time?
</t>
        </r>
      </text>
    </comment>
    <comment ref="A371" authorId="0" shapeId="0" xr:uid="{3A1DF7D6-55AA-4F85-A910-F14E789B8B11}">
      <text>
        <r>
          <rPr>
            <sz val="11"/>
            <color theme="1"/>
            <rFont val="Arial"/>
          </rPr>
          <t xml:space="preserve">Nothing here yet...perhaps at a different time?
</t>
        </r>
      </text>
    </comment>
    <comment ref="A372" authorId="0" shapeId="0" xr:uid="{DCD3465D-AC30-465E-ABCE-C95902A43F28}">
      <text>
        <r>
          <rPr>
            <sz val="11"/>
            <color theme="1"/>
            <rFont val="Arial"/>
          </rPr>
          <t xml:space="preserve">Nothing here yet...perhaps at a different time?
</t>
        </r>
      </text>
    </comment>
    <comment ref="A373" authorId="0" shapeId="0" xr:uid="{441DA77B-6CD7-4C90-B0F3-084510B5FF3A}">
      <text>
        <r>
          <rPr>
            <sz val="11"/>
            <color theme="1"/>
            <rFont val="Arial"/>
          </rPr>
          <t xml:space="preserve">Nothing here yet...perhaps at a different time?
</t>
        </r>
      </text>
    </comment>
    <comment ref="A374" authorId="0" shapeId="0" xr:uid="{A8D0C4C1-8FBC-4191-BA57-CA7B43115273}">
      <text>
        <r>
          <rPr>
            <sz val="11"/>
            <color theme="1"/>
            <rFont val="Arial"/>
          </rPr>
          <t xml:space="preserve">Nothing here yet...perhaps at a different time?
</t>
        </r>
      </text>
    </comment>
    <comment ref="A375" authorId="0" shapeId="0" xr:uid="{1055AB4E-CB94-45CE-AB3A-F66FAD44E0C5}">
      <text>
        <r>
          <rPr>
            <sz val="11"/>
            <color theme="1"/>
            <rFont val="Arial"/>
          </rPr>
          <t xml:space="preserve">Nothing here yet...perhaps at a different time?
</t>
        </r>
      </text>
    </comment>
    <comment ref="A376" authorId="0" shapeId="0" xr:uid="{B6F77E60-62A6-47BB-9513-692B8F1F13D6}">
      <text>
        <r>
          <rPr>
            <sz val="11"/>
            <color theme="1"/>
            <rFont val="Arial"/>
          </rPr>
          <t xml:space="preserve">Nothing here yet...perhaps at a different time?
</t>
        </r>
      </text>
    </comment>
    <comment ref="A377" authorId="0" shapeId="0" xr:uid="{B0A18BE7-F78C-4D2C-8F23-ADB2A60893D5}">
      <text>
        <r>
          <rPr>
            <sz val="11"/>
            <color theme="1"/>
            <rFont val="Arial"/>
          </rPr>
          <t xml:space="preserve">Nothing here yet...perhaps at a different time?
</t>
        </r>
      </text>
    </comment>
    <comment ref="A378" authorId="0" shapeId="0" xr:uid="{CE27BD13-B326-4FF0-A99B-9B99B634DE05}">
      <text>
        <r>
          <rPr>
            <sz val="11"/>
            <color theme="1"/>
            <rFont val="Arial"/>
          </rPr>
          <t xml:space="preserve">Nothing here yet...perhaps at a different time?
</t>
        </r>
      </text>
    </comment>
    <comment ref="A379" authorId="0" shapeId="0" xr:uid="{7CB1A8B3-2835-4DE7-9952-13CE8306CFB6}">
      <text>
        <r>
          <rPr>
            <sz val="11"/>
            <color theme="1"/>
            <rFont val="Arial"/>
          </rPr>
          <t xml:space="preserve">Nothing here yet...perhaps at a different time?
</t>
        </r>
      </text>
    </comment>
    <comment ref="A380" authorId="0" shapeId="0" xr:uid="{80CEC567-EB4F-453F-ADF8-0937815D45CD}">
      <text>
        <r>
          <rPr>
            <sz val="11"/>
            <color theme="1"/>
            <rFont val="Arial"/>
          </rPr>
          <t xml:space="preserve">Nothing here yet...perhaps at a different time?
</t>
        </r>
      </text>
    </comment>
    <comment ref="A381" authorId="0" shapeId="0" xr:uid="{43EA60BB-E440-476F-AA2E-351B84044393}">
      <text>
        <r>
          <rPr>
            <sz val="11"/>
            <color theme="1"/>
            <rFont val="Arial"/>
          </rPr>
          <t xml:space="preserve">Nothing here yet...perhaps at a different time?
</t>
        </r>
      </text>
    </comment>
    <comment ref="A384" authorId="0" shapeId="0" xr:uid="{FCD8EA9E-0D66-4908-B4E9-485A9C5FCC4E}">
      <text>
        <r>
          <rPr>
            <sz val="11"/>
            <color theme="1"/>
            <rFont val="Arial"/>
          </rPr>
          <t xml:space="preserve">Nothing here yet...perhaps at a different time?
</t>
        </r>
      </text>
    </comment>
    <comment ref="A385" authorId="0" shapeId="0" xr:uid="{E8789E0A-EBDC-4F2B-A04B-6C7A5857DE79}">
      <text>
        <r>
          <rPr>
            <sz val="11"/>
            <color theme="1"/>
            <rFont val="Arial"/>
          </rPr>
          <t xml:space="preserve">Nothing here yet...perhaps at a different time?
</t>
        </r>
      </text>
    </comment>
    <comment ref="A386" authorId="0" shapeId="0" xr:uid="{2C7CA5FE-DC55-4B73-85A5-1B227E613FF9}">
      <text>
        <r>
          <rPr>
            <sz val="11"/>
            <color theme="1"/>
            <rFont val="Arial"/>
          </rPr>
          <t xml:space="preserve">Nothing here yet...perhaps at a different time?
</t>
        </r>
      </text>
    </comment>
    <comment ref="A387" authorId="0" shapeId="0" xr:uid="{01CAEF5A-26E4-467E-A1F5-3E00600C0661}">
      <text>
        <r>
          <rPr>
            <sz val="11"/>
            <color theme="1"/>
            <rFont val="Arial"/>
          </rPr>
          <t xml:space="preserve">Nothing here yet...perhaps at a different time?
</t>
        </r>
      </text>
    </comment>
    <comment ref="A388" authorId="0" shapeId="0" xr:uid="{58E4DC14-6BCA-49B8-9807-EFA1F8D1D3A4}">
      <text>
        <r>
          <rPr>
            <sz val="11"/>
            <color theme="1"/>
            <rFont val="Arial"/>
          </rPr>
          <t xml:space="preserve">Nothing here yet...perhaps at a different time?
</t>
        </r>
      </text>
    </comment>
    <comment ref="A389" authorId="0" shapeId="0" xr:uid="{9DC6397B-7375-42A5-BBE0-EB6FCC851256}">
      <text>
        <r>
          <rPr>
            <sz val="11"/>
            <color theme="1"/>
            <rFont val="Arial"/>
          </rPr>
          <t xml:space="preserve">Nothing here yet...perhaps at a different time?
</t>
        </r>
      </text>
    </comment>
    <comment ref="A390" authorId="0" shapeId="0" xr:uid="{D409818C-53FB-4C0C-8EC1-B488080E9994}">
      <text>
        <r>
          <rPr>
            <sz val="11"/>
            <color theme="1"/>
            <rFont val="Arial"/>
          </rPr>
          <t xml:space="preserve">Nothing here yet...perhaps at a different time?
</t>
        </r>
      </text>
    </comment>
    <comment ref="A391" authorId="0" shapeId="0" xr:uid="{6FC25432-44C7-4937-B003-5D5405AF2582}">
      <text>
        <r>
          <rPr>
            <sz val="11"/>
            <color theme="1"/>
            <rFont val="Arial"/>
          </rPr>
          <t xml:space="preserve">Nothing here yet...perhaps at a different time?
</t>
        </r>
      </text>
    </comment>
    <comment ref="A392" authorId="0" shapeId="0" xr:uid="{6251C8A1-BB1C-4AF6-AFD5-35BE5C78EE09}">
      <text>
        <r>
          <rPr>
            <sz val="11"/>
            <color theme="1"/>
            <rFont val="Arial"/>
          </rPr>
          <t xml:space="preserve">Nothing here yet...perhaps at a different time?
</t>
        </r>
      </text>
    </comment>
    <comment ref="A393" authorId="0" shapeId="0" xr:uid="{88243E6A-780E-4E60-8477-2E6D98570320}">
      <text>
        <r>
          <rPr>
            <sz val="11"/>
            <color theme="1"/>
            <rFont val="Arial"/>
          </rPr>
          <t xml:space="preserve">Nothing here yet...perhaps at a different time?
</t>
        </r>
      </text>
    </comment>
    <comment ref="A394" authorId="0" shapeId="0" xr:uid="{3CE2585E-2A32-4AF2-8FF1-433FE5E06B6E}">
      <text>
        <r>
          <rPr>
            <sz val="11"/>
            <color theme="1"/>
            <rFont val="Arial"/>
          </rPr>
          <t xml:space="preserve">Nothing here yet...perhaps at a different time?
</t>
        </r>
      </text>
    </comment>
    <comment ref="A395" authorId="0" shapeId="0" xr:uid="{40C53B35-54B0-4FF0-98FC-7B22A4B78D29}">
      <text>
        <r>
          <rPr>
            <sz val="11"/>
            <color theme="1"/>
            <rFont val="Arial"/>
          </rPr>
          <t xml:space="preserve">Nothing here yet...perhaps at a different time?
</t>
        </r>
      </text>
    </comment>
    <comment ref="A396" authorId="0" shapeId="0" xr:uid="{AA3AB2DF-4EDE-401B-B30B-689CEDA589F2}">
      <text>
        <r>
          <rPr>
            <sz val="11"/>
            <color theme="1"/>
            <rFont val="Arial"/>
          </rPr>
          <t xml:space="preserve">Nothing here yet...perhaps at a different time?
</t>
        </r>
      </text>
    </comment>
    <comment ref="A397" authorId="0" shapeId="0" xr:uid="{1AD58545-C627-45F5-9BF7-060EDC1E8418}">
      <text>
        <r>
          <rPr>
            <sz val="11"/>
            <color theme="1"/>
            <rFont val="Arial"/>
          </rPr>
          <t xml:space="preserve">Nothing here yet...perhaps at a different time?
</t>
        </r>
      </text>
    </comment>
    <comment ref="A398" authorId="0" shapeId="0" xr:uid="{4593BB11-EB60-4279-8894-E208D15E318D}">
      <text>
        <r>
          <rPr>
            <sz val="11"/>
            <color theme="1"/>
            <rFont val="Arial"/>
          </rPr>
          <t xml:space="preserve">Nothing here yet...perhaps at a different time?
</t>
        </r>
      </text>
    </comment>
    <comment ref="A399" authorId="0" shapeId="0" xr:uid="{B566AB4D-428A-4989-B7D7-BEFE5630E50D}">
      <text>
        <r>
          <rPr>
            <sz val="11"/>
            <color theme="1"/>
            <rFont val="Arial"/>
          </rPr>
          <t xml:space="preserve">Nothing here yet...perhaps at a different time?
</t>
        </r>
      </text>
    </comment>
    <comment ref="A400" authorId="0" shapeId="0" xr:uid="{CE2DACD6-48CC-4CDF-832A-2C822C8F1CC7}">
      <text>
        <r>
          <rPr>
            <sz val="11"/>
            <color theme="1"/>
            <rFont val="Arial"/>
          </rPr>
          <t xml:space="preserve">Nothing here yet...perhaps at a different time?
</t>
        </r>
      </text>
    </comment>
    <comment ref="A403" authorId="0" shapeId="0" xr:uid="{687C1A14-3613-44BB-8DF3-6D5F4C10A950}">
      <text>
        <r>
          <rPr>
            <sz val="11"/>
            <color theme="1"/>
            <rFont val="Arial"/>
          </rPr>
          <t xml:space="preserve">Nothing here yet...perhaps at a different time?
</t>
        </r>
      </text>
    </comment>
    <comment ref="A404" authorId="0" shapeId="0" xr:uid="{7258FF92-0626-4323-803F-82770B696101}">
      <text>
        <r>
          <rPr>
            <sz val="11"/>
            <color theme="1"/>
            <rFont val="Arial"/>
          </rPr>
          <t xml:space="preserve">Nothing here yet...perhaps at a different time?
</t>
        </r>
      </text>
    </comment>
    <comment ref="A405" authorId="0" shapeId="0" xr:uid="{A2B4B2EE-BCEE-40D4-9D71-42A1A98567E4}">
      <text>
        <r>
          <rPr>
            <sz val="11"/>
            <color theme="1"/>
            <rFont val="Arial"/>
          </rPr>
          <t xml:space="preserve">Nothing here yet...perhaps at a different time?
</t>
        </r>
      </text>
    </comment>
    <comment ref="A406" authorId="0" shapeId="0" xr:uid="{1596D804-A4D3-4DA0-B043-20A75E7F65E4}">
      <text>
        <r>
          <rPr>
            <sz val="11"/>
            <color theme="1"/>
            <rFont val="Arial"/>
          </rPr>
          <t xml:space="preserve">Nothing here yet...perhaps at a different time?
</t>
        </r>
      </text>
    </comment>
    <comment ref="A407" authorId="0" shapeId="0" xr:uid="{20313313-034A-4803-B291-85F1E7AE5984}">
      <text>
        <r>
          <rPr>
            <sz val="11"/>
            <color theme="1"/>
            <rFont val="Arial"/>
          </rPr>
          <t xml:space="preserve">Nothing here yet...perhaps at a different time?
</t>
        </r>
      </text>
    </comment>
    <comment ref="A408" authorId="0" shapeId="0" xr:uid="{E91A4A6D-894A-4CE4-B2B6-C4EE4D1FE22A}">
      <text>
        <r>
          <rPr>
            <sz val="11"/>
            <color theme="1"/>
            <rFont val="Arial"/>
          </rPr>
          <t xml:space="preserve">Nothing here yet...perhaps at a different time?
</t>
        </r>
      </text>
    </comment>
    <comment ref="A409" authorId="0" shapeId="0" xr:uid="{F0F8AD8A-35FA-448C-9CFB-F96457B6878A}">
      <text>
        <r>
          <rPr>
            <sz val="11"/>
            <color theme="1"/>
            <rFont val="Arial"/>
          </rPr>
          <t xml:space="preserve">Nothing here yet...perhaps at a different time?
</t>
        </r>
      </text>
    </comment>
    <comment ref="A410" authorId="0" shapeId="0" xr:uid="{DF49524B-D6BA-426A-AD6A-70C39255A86C}">
      <text>
        <r>
          <rPr>
            <sz val="11"/>
            <color theme="1"/>
            <rFont val="Arial"/>
          </rPr>
          <t xml:space="preserve">Nothing here yet...perhaps at a different time?
</t>
        </r>
      </text>
    </comment>
    <comment ref="A411" authorId="0" shapeId="0" xr:uid="{5BA47FC1-3BB4-4E69-9BB5-AAA98FBF5F8E}">
      <text>
        <r>
          <rPr>
            <sz val="11"/>
            <color theme="1"/>
            <rFont val="Arial"/>
          </rPr>
          <t xml:space="preserve">Nothing here yet...perhaps at a different time?
</t>
        </r>
      </text>
    </comment>
    <comment ref="A412" authorId="0" shapeId="0" xr:uid="{F63B6B5A-D36A-49CB-8E0F-AB0380F84001}">
      <text>
        <r>
          <rPr>
            <sz val="11"/>
            <color theme="1"/>
            <rFont val="Arial"/>
          </rPr>
          <t xml:space="preserve">Nothing here yet...perhaps at a different time?
</t>
        </r>
      </text>
    </comment>
    <comment ref="A413" authorId="0" shapeId="0" xr:uid="{3A049C31-0C5B-418A-ACD3-63EAB00FEE6E}">
      <text>
        <r>
          <rPr>
            <sz val="11"/>
            <color theme="1"/>
            <rFont val="Arial"/>
          </rPr>
          <t xml:space="preserve">Nothing here yet...perhaps at a different time?
</t>
        </r>
      </text>
    </comment>
    <comment ref="A414" authorId="0" shapeId="0" xr:uid="{441660EE-4802-42EA-B8FB-FD91268720A9}">
      <text>
        <r>
          <rPr>
            <sz val="11"/>
            <color theme="1"/>
            <rFont val="Arial"/>
          </rPr>
          <t xml:space="preserve">Nothing here yet...perhaps at a different time?
</t>
        </r>
      </text>
    </comment>
    <comment ref="A415" authorId="0" shapeId="0" xr:uid="{7B2712C2-A5DF-4635-8912-4649B686E210}">
      <text>
        <r>
          <rPr>
            <sz val="11"/>
            <color theme="1"/>
            <rFont val="Arial"/>
          </rPr>
          <t xml:space="preserve">Nothing here yet...perhaps at a different time?
</t>
        </r>
      </text>
    </comment>
    <comment ref="A416" authorId="0" shapeId="0" xr:uid="{94E13F5F-97A8-4C88-B5A9-9A40CB4F244F}">
      <text>
        <r>
          <rPr>
            <sz val="11"/>
            <color theme="1"/>
            <rFont val="Arial"/>
          </rPr>
          <t xml:space="preserve">Nothing here yet...perhaps at a different time?
</t>
        </r>
      </text>
    </comment>
    <comment ref="A417" authorId="0" shapeId="0" xr:uid="{17824CE0-B848-4769-BCE4-24221386B3BC}">
      <text>
        <r>
          <rPr>
            <sz val="11"/>
            <color theme="1"/>
            <rFont val="Arial"/>
          </rPr>
          <t xml:space="preserve">Nothing here yet...perhaps at a different time?
</t>
        </r>
      </text>
    </comment>
    <comment ref="A418" authorId="0" shapeId="0" xr:uid="{0879DE42-8CCD-4E1E-9657-AE2FB7C1207A}">
      <text>
        <r>
          <rPr>
            <sz val="11"/>
            <color theme="1"/>
            <rFont val="Arial"/>
          </rPr>
          <t xml:space="preserve">Nothing here yet...perhaps at a different time?
</t>
        </r>
      </text>
    </comment>
    <comment ref="A419" authorId="0" shapeId="0" xr:uid="{3BB48BCD-63CB-40AD-AD54-49FEF3AE8BA4}">
      <text>
        <r>
          <rPr>
            <sz val="11"/>
            <color theme="1"/>
            <rFont val="Arial"/>
          </rPr>
          <t xml:space="preserve">Nothing here yet...perhaps at a different time?
</t>
        </r>
      </text>
    </comment>
    <comment ref="A422" authorId="0" shapeId="0" xr:uid="{66BBD599-165F-4B02-9AE9-8A6D988B0C40}">
      <text>
        <r>
          <rPr>
            <sz val="11"/>
            <color theme="1"/>
            <rFont val="Arial"/>
          </rPr>
          <t xml:space="preserve">Nothing here yet...perhaps at a different time?
</t>
        </r>
      </text>
    </comment>
    <comment ref="A423" authorId="0" shapeId="0" xr:uid="{17CC3A21-9047-469D-9416-B0E9A3AB8796}">
      <text>
        <r>
          <rPr>
            <sz val="11"/>
            <color theme="1"/>
            <rFont val="Arial"/>
          </rPr>
          <t xml:space="preserve">Nothing here yet...perhaps at a different time?
</t>
        </r>
      </text>
    </comment>
    <comment ref="A424" authorId="0" shapeId="0" xr:uid="{D25BC431-3BFE-4F97-B28C-B62149BFA0D5}">
      <text>
        <r>
          <rPr>
            <sz val="11"/>
            <color theme="1"/>
            <rFont val="Arial"/>
          </rPr>
          <t xml:space="preserve">Nothing here yet...perhaps at a different time?
</t>
        </r>
      </text>
    </comment>
    <comment ref="A425" authorId="0" shapeId="0" xr:uid="{A6445752-C2A8-4A96-8B10-1F8246B41928}">
      <text>
        <r>
          <rPr>
            <sz val="11"/>
            <color theme="1"/>
            <rFont val="Arial"/>
          </rPr>
          <t xml:space="preserve">Nothing here yet...perhaps at a different time?
</t>
        </r>
      </text>
    </comment>
    <comment ref="A426" authorId="0" shapeId="0" xr:uid="{7CBB5411-0E9A-4C11-8495-48DC118531B8}">
      <text>
        <r>
          <rPr>
            <sz val="11"/>
            <color theme="1"/>
            <rFont val="Arial"/>
          </rPr>
          <t xml:space="preserve">Nothing here yet...perhaps at a different time?
</t>
        </r>
      </text>
    </comment>
    <comment ref="A427" authorId="0" shapeId="0" xr:uid="{7C440ECF-5268-4A43-86A7-209B848CFCCC}">
      <text>
        <r>
          <rPr>
            <sz val="11"/>
            <color theme="1"/>
            <rFont val="Arial"/>
          </rPr>
          <t xml:space="preserve">Nothing here yet...perhaps at a different time?
</t>
        </r>
      </text>
    </comment>
    <comment ref="A428" authorId="0" shapeId="0" xr:uid="{64D85839-8634-414F-AD9F-1D16FE9FC4EE}">
      <text>
        <r>
          <rPr>
            <sz val="11"/>
            <color theme="1"/>
            <rFont val="Arial"/>
          </rPr>
          <t xml:space="preserve">Nothing here yet...perhaps at a different time?
</t>
        </r>
      </text>
    </comment>
    <comment ref="A429" authorId="0" shapeId="0" xr:uid="{E2CBCA3B-1497-4F13-A0D2-17F92D552754}">
      <text>
        <r>
          <rPr>
            <sz val="11"/>
            <color theme="1"/>
            <rFont val="Arial"/>
          </rPr>
          <t xml:space="preserve">Nothing here yet...perhaps at a different time?
</t>
        </r>
      </text>
    </comment>
    <comment ref="A430" authorId="0" shapeId="0" xr:uid="{9EB46B0B-C008-47A7-B3C7-323D2054211F}">
      <text>
        <r>
          <rPr>
            <sz val="11"/>
            <color theme="1"/>
            <rFont val="Arial"/>
          </rPr>
          <t xml:space="preserve">Nothing here yet...perhaps at a different time?
</t>
        </r>
      </text>
    </comment>
    <comment ref="A431" authorId="0" shapeId="0" xr:uid="{DD5BC638-459B-4BD3-B14E-6A0059004A64}">
      <text>
        <r>
          <rPr>
            <sz val="11"/>
            <color theme="1"/>
            <rFont val="Arial"/>
          </rPr>
          <t xml:space="preserve">Nothing here yet...perhaps at a different time?
</t>
        </r>
      </text>
    </comment>
    <comment ref="A432" authorId="0" shapeId="0" xr:uid="{13084AA9-3CEB-475F-995F-F49185337D67}">
      <text>
        <r>
          <rPr>
            <sz val="11"/>
            <color theme="1"/>
            <rFont val="Arial"/>
          </rPr>
          <t xml:space="preserve">Nothing here yet...perhaps at a different time?
</t>
        </r>
      </text>
    </comment>
    <comment ref="A433" authorId="0" shapeId="0" xr:uid="{7E25B25F-08D3-4966-95DA-B5F079F91C7A}">
      <text>
        <r>
          <rPr>
            <sz val="11"/>
            <color theme="1"/>
            <rFont val="Arial"/>
          </rPr>
          <t xml:space="preserve">Nothing here yet...perhaps at a different time?
</t>
        </r>
      </text>
    </comment>
    <comment ref="A434" authorId="0" shapeId="0" xr:uid="{C169112F-8217-4CA2-896E-38052B596B63}">
      <text>
        <r>
          <rPr>
            <sz val="11"/>
            <color theme="1"/>
            <rFont val="Arial"/>
          </rPr>
          <t xml:space="preserve">Nothing here yet...perhaps at a different time?
</t>
        </r>
      </text>
    </comment>
    <comment ref="A435" authorId="0" shapeId="0" xr:uid="{FEF63EEB-F2AD-4E46-B4AC-6678DEECD2EB}">
      <text>
        <r>
          <rPr>
            <sz val="11"/>
            <color theme="1"/>
            <rFont val="Arial"/>
          </rPr>
          <t xml:space="preserve">Nothing here yet...perhaps at a different time?
</t>
        </r>
      </text>
    </comment>
    <comment ref="A436" authorId="0" shapeId="0" xr:uid="{0AA6D915-A9FE-412E-AABA-68CCF95A1FA9}">
      <text>
        <r>
          <rPr>
            <sz val="11"/>
            <color theme="1"/>
            <rFont val="Arial"/>
          </rPr>
          <t xml:space="preserve">Nothing here yet...perhaps at a different time?
</t>
        </r>
      </text>
    </comment>
    <comment ref="A437" authorId="0" shapeId="0" xr:uid="{01651E05-60BE-44DB-B26C-65CD1D301E3A}">
      <text>
        <r>
          <rPr>
            <sz val="11"/>
            <color theme="1"/>
            <rFont val="Arial"/>
          </rPr>
          <t xml:space="preserve">Nothing here yet...perhaps at a different time?
</t>
        </r>
      </text>
    </comment>
    <comment ref="A438" authorId="0" shapeId="0" xr:uid="{191503D9-4303-418C-AA0E-BE8E63DB1786}">
      <text>
        <r>
          <rPr>
            <sz val="11"/>
            <color theme="1"/>
            <rFont val="Arial"/>
          </rPr>
          <t xml:space="preserve">Nothing here yet...perhaps at a different time?
</t>
        </r>
      </text>
    </comment>
    <comment ref="A441" authorId="0" shapeId="0" xr:uid="{53190EA3-51B5-45D0-90F0-1C51C5788920}">
      <text>
        <r>
          <rPr>
            <sz val="11"/>
            <color theme="1"/>
            <rFont val="Arial"/>
          </rPr>
          <t xml:space="preserve">Nothing here yet...perhaps at a different time?
</t>
        </r>
      </text>
    </comment>
    <comment ref="A442" authorId="0" shapeId="0" xr:uid="{821350EB-2EFE-4549-A685-33D7FB14C20D}">
      <text>
        <r>
          <rPr>
            <sz val="11"/>
            <color theme="1"/>
            <rFont val="Arial"/>
          </rPr>
          <t xml:space="preserve">Nothing here yet...perhaps at a different time?
</t>
        </r>
      </text>
    </comment>
    <comment ref="A443" authorId="0" shapeId="0" xr:uid="{DF86AE9B-25E3-44E2-B583-7B265C9905AE}">
      <text>
        <r>
          <rPr>
            <sz val="11"/>
            <color theme="1"/>
            <rFont val="Arial"/>
          </rPr>
          <t xml:space="preserve">Nothing here yet...perhaps at a different time?
</t>
        </r>
      </text>
    </comment>
    <comment ref="A444" authorId="0" shapeId="0" xr:uid="{56C1EE10-0067-4F49-9828-8CF54C0A256F}">
      <text>
        <r>
          <rPr>
            <sz val="11"/>
            <color theme="1"/>
            <rFont val="Arial"/>
          </rPr>
          <t xml:space="preserve">Nothing here yet...perhaps at a different time?
</t>
        </r>
      </text>
    </comment>
    <comment ref="A445" authorId="0" shapeId="0" xr:uid="{19B7CA5A-9430-4DF9-8E94-ED33CFF30CA9}">
      <text>
        <r>
          <rPr>
            <sz val="11"/>
            <color theme="1"/>
            <rFont val="Arial"/>
          </rPr>
          <t xml:space="preserve">Nothing here yet...perhaps at a different time?
</t>
        </r>
      </text>
    </comment>
    <comment ref="A446" authorId="0" shapeId="0" xr:uid="{1644B0DE-97EA-4467-A9F5-D2FD5C59A49B}">
      <text>
        <r>
          <rPr>
            <sz val="11"/>
            <color theme="1"/>
            <rFont val="Arial"/>
          </rPr>
          <t xml:space="preserve">Nothing here yet...perhaps at a different time?
</t>
        </r>
      </text>
    </comment>
    <comment ref="A447" authorId="0" shapeId="0" xr:uid="{24E50A31-958F-43ED-8658-29C9CCF28DAD}">
      <text>
        <r>
          <rPr>
            <sz val="11"/>
            <color theme="1"/>
            <rFont val="Arial"/>
          </rPr>
          <t xml:space="preserve">Nothing here yet...perhaps at a different time?
</t>
        </r>
      </text>
    </comment>
    <comment ref="A448" authorId="0" shapeId="0" xr:uid="{91F417CC-28C2-4992-94D0-1FA8E6FBB6F2}">
      <text>
        <r>
          <rPr>
            <sz val="11"/>
            <color theme="1"/>
            <rFont val="Arial"/>
          </rPr>
          <t xml:space="preserve">Nothing here yet...perhaps at a different time?
</t>
        </r>
      </text>
    </comment>
    <comment ref="A449" authorId="0" shapeId="0" xr:uid="{4B6A2AA0-E340-4716-BFD8-026088FFE0FB}">
      <text>
        <r>
          <rPr>
            <sz val="11"/>
            <color theme="1"/>
            <rFont val="Arial"/>
          </rPr>
          <t xml:space="preserve">Nothing here yet...perhaps at a different time?
</t>
        </r>
      </text>
    </comment>
    <comment ref="A450" authorId="0" shapeId="0" xr:uid="{DD5601EA-495D-4BC5-980C-2ADAFC93B99D}">
      <text>
        <r>
          <rPr>
            <sz val="11"/>
            <color theme="1"/>
            <rFont val="Arial"/>
          </rPr>
          <t xml:space="preserve">Nothing here yet...perhaps at a different time?
</t>
        </r>
      </text>
    </comment>
    <comment ref="A451" authorId="0" shapeId="0" xr:uid="{D462F63F-82FC-4C63-B5AF-609A4FD9528D}">
      <text>
        <r>
          <rPr>
            <sz val="11"/>
            <color theme="1"/>
            <rFont val="Arial"/>
          </rPr>
          <t xml:space="preserve">Nothing here yet...perhaps at a different time?
</t>
        </r>
      </text>
    </comment>
    <comment ref="A452" authorId="0" shapeId="0" xr:uid="{FCB4E939-F3A5-41B0-BDAB-B7B102578477}">
      <text>
        <r>
          <rPr>
            <sz val="11"/>
            <color theme="1"/>
            <rFont val="Arial"/>
          </rPr>
          <t xml:space="preserve">Nothing here yet...perhaps at a different time?
</t>
        </r>
      </text>
    </comment>
    <comment ref="A453" authorId="0" shapeId="0" xr:uid="{81FD4858-94A3-4F04-A727-8220AC6F3AC7}">
      <text>
        <r>
          <rPr>
            <sz val="11"/>
            <color theme="1"/>
            <rFont val="Arial"/>
          </rPr>
          <t xml:space="preserve">Nothing here yet...perhaps at a different time?
</t>
        </r>
      </text>
    </comment>
    <comment ref="A454" authorId="0" shapeId="0" xr:uid="{682F996A-FB3A-41A5-8196-EEC2359539F8}">
      <text>
        <r>
          <rPr>
            <sz val="11"/>
            <color theme="1"/>
            <rFont val="Arial"/>
          </rPr>
          <t xml:space="preserve">Nothing here yet...perhaps at a different time?
</t>
        </r>
      </text>
    </comment>
    <comment ref="A455" authorId="0" shapeId="0" xr:uid="{D38A9C89-A19E-4EB6-87FB-6D22A2B4A271}">
      <text>
        <r>
          <rPr>
            <sz val="11"/>
            <color theme="1"/>
            <rFont val="Arial"/>
          </rPr>
          <t xml:space="preserve">Nothing here yet...perhaps at a different time?
</t>
        </r>
      </text>
    </comment>
    <comment ref="A456" authorId="0" shapeId="0" xr:uid="{77431D35-A512-459E-9600-D261E15ADCBE}">
      <text>
        <r>
          <rPr>
            <sz val="11"/>
            <color theme="1"/>
            <rFont val="Arial"/>
          </rPr>
          <t xml:space="preserve">Nothing here yet...perhaps at a different time?
</t>
        </r>
      </text>
    </comment>
    <comment ref="A457" authorId="0" shapeId="0" xr:uid="{EA48B17B-5E92-43D1-B9FE-1EE52F4BFC52}">
      <text>
        <r>
          <rPr>
            <sz val="11"/>
            <color theme="1"/>
            <rFont val="Arial"/>
          </rPr>
          <t xml:space="preserve">Nothing here yet...perhaps at a different time?
</t>
        </r>
      </text>
    </comment>
    <comment ref="A460" authorId="0" shapeId="0" xr:uid="{628BF9C5-117E-4CEF-9DE3-1885672EC497}">
      <text>
        <r>
          <rPr>
            <sz val="11"/>
            <color theme="1"/>
            <rFont val="Arial"/>
          </rPr>
          <t xml:space="preserve">Nothing here yet...perhaps at a different time?
</t>
        </r>
      </text>
    </comment>
    <comment ref="A461" authorId="0" shapeId="0" xr:uid="{895CE5A5-A192-4AE4-8D62-2185E5DB2E08}">
      <text>
        <r>
          <rPr>
            <sz val="11"/>
            <color theme="1"/>
            <rFont val="Arial"/>
          </rPr>
          <t xml:space="preserve">Nothing here yet...perhaps at a different time?
</t>
        </r>
      </text>
    </comment>
    <comment ref="A462" authorId="0" shapeId="0" xr:uid="{043A0D4F-3CE2-4318-AD3B-F623D897BB1A}">
      <text>
        <r>
          <rPr>
            <sz val="11"/>
            <color theme="1"/>
            <rFont val="Arial"/>
          </rPr>
          <t xml:space="preserve">Nothing here yet...perhaps at a different time?
</t>
        </r>
      </text>
    </comment>
    <comment ref="A463" authorId="0" shapeId="0" xr:uid="{BCCE14DB-9EF6-4358-BBEF-2CDDD66285CC}">
      <text>
        <r>
          <rPr>
            <sz val="11"/>
            <color theme="1"/>
            <rFont val="Arial"/>
          </rPr>
          <t xml:space="preserve">Nothing here yet...perhaps at a different time?
</t>
        </r>
      </text>
    </comment>
    <comment ref="A464" authorId="0" shapeId="0" xr:uid="{31207596-385B-4F5D-AA61-92091D8A5FE2}">
      <text>
        <r>
          <rPr>
            <sz val="11"/>
            <color theme="1"/>
            <rFont val="Arial"/>
          </rPr>
          <t xml:space="preserve">Nothing here yet...perhaps at a different time?
</t>
        </r>
      </text>
    </comment>
    <comment ref="A465" authorId="0" shapeId="0" xr:uid="{7FE5B40E-9254-42B4-9DEF-C77FD4F2C10E}">
      <text>
        <r>
          <rPr>
            <sz val="11"/>
            <color theme="1"/>
            <rFont val="Arial"/>
          </rPr>
          <t xml:space="preserve">Nothing here yet...perhaps at a different time?
</t>
        </r>
      </text>
    </comment>
    <comment ref="A466" authorId="0" shapeId="0" xr:uid="{1B273C63-4D85-4D0F-BB07-34D8FD69BD9D}">
      <text>
        <r>
          <rPr>
            <sz val="11"/>
            <color theme="1"/>
            <rFont val="Arial"/>
          </rPr>
          <t xml:space="preserve">Nothing here yet...perhaps at a different time?
</t>
        </r>
      </text>
    </comment>
    <comment ref="A467" authorId="0" shapeId="0" xr:uid="{AED32C22-E360-4461-8AA7-77A16C06F350}">
      <text>
        <r>
          <rPr>
            <sz val="11"/>
            <color theme="1"/>
            <rFont val="Arial"/>
          </rPr>
          <t xml:space="preserve">Nothing here yet...perhaps at a different time?
</t>
        </r>
      </text>
    </comment>
    <comment ref="A468" authorId="0" shapeId="0" xr:uid="{646F3B4A-1975-41CE-8880-54CDABEFCD4E}">
      <text>
        <r>
          <rPr>
            <sz val="11"/>
            <color theme="1"/>
            <rFont val="Arial"/>
          </rPr>
          <t xml:space="preserve">Nothing here yet...perhaps at a different time?
</t>
        </r>
      </text>
    </comment>
    <comment ref="A469" authorId="0" shapeId="0" xr:uid="{0EEE6E10-9250-4A67-A90C-6EF4E341C85A}">
      <text>
        <r>
          <rPr>
            <sz val="11"/>
            <color theme="1"/>
            <rFont val="Arial"/>
          </rPr>
          <t xml:space="preserve">Nothing here yet...perhaps at a different time?
</t>
        </r>
      </text>
    </comment>
    <comment ref="A470" authorId="0" shapeId="0" xr:uid="{B4F00674-5FF4-4DD1-BB61-88F512284A48}">
      <text>
        <r>
          <rPr>
            <sz val="11"/>
            <color theme="1"/>
            <rFont val="Arial"/>
          </rPr>
          <t xml:space="preserve">Nothing here yet...perhaps at a different time?
</t>
        </r>
      </text>
    </comment>
    <comment ref="A471" authorId="0" shapeId="0" xr:uid="{3AAB7D4C-9528-45DA-A8D1-36E51A7F6E4D}">
      <text>
        <r>
          <rPr>
            <sz val="11"/>
            <color theme="1"/>
            <rFont val="Arial"/>
          </rPr>
          <t xml:space="preserve">Nothing here yet...perhaps at a different time?
</t>
        </r>
      </text>
    </comment>
    <comment ref="A472" authorId="0" shapeId="0" xr:uid="{685022E2-36F7-4555-A185-381D5E80A736}">
      <text>
        <r>
          <rPr>
            <sz val="11"/>
            <color theme="1"/>
            <rFont val="Arial"/>
          </rPr>
          <t xml:space="preserve">Nothing here yet...perhaps at a different time?
</t>
        </r>
      </text>
    </comment>
    <comment ref="A473" authorId="0" shapeId="0" xr:uid="{00DC60F3-E72E-443E-BFE9-506CA68AF126}">
      <text>
        <r>
          <rPr>
            <sz val="11"/>
            <color theme="1"/>
            <rFont val="Arial"/>
          </rPr>
          <t xml:space="preserve">Nothing here yet...perhaps at a different time?
</t>
        </r>
      </text>
    </comment>
    <comment ref="A474" authorId="0" shapeId="0" xr:uid="{F39CFD06-A693-4A58-9940-5F3442613A8B}">
      <text>
        <r>
          <rPr>
            <sz val="11"/>
            <color theme="1"/>
            <rFont val="Arial"/>
          </rPr>
          <t xml:space="preserve">Nothing here yet...perhaps at a different time?
</t>
        </r>
      </text>
    </comment>
    <comment ref="A475" authorId="0" shapeId="0" xr:uid="{C6D17176-9559-4178-9DC8-3D5573CB1EB7}">
      <text>
        <r>
          <rPr>
            <sz val="11"/>
            <color theme="1"/>
            <rFont val="Arial"/>
          </rPr>
          <t xml:space="preserve">Nothing here yet...perhaps at a different time?
</t>
        </r>
      </text>
    </comment>
    <comment ref="A476" authorId="0" shapeId="0" xr:uid="{4FAA008D-CCAE-43D7-BB12-93DF8FFB0FC8}">
      <text>
        <r>
          <rPr>
            <sz val="11"/>
            <color theme="1"/>
            <rFont val="Arial"/>
          </rPr>
          <t xml:space="preserve">Nothing here yet...perhaps at a different time?
</t>
        </r>
      </text>
    </comment>
    <comment ref="A479" authorId="0" shapeId="0" xr:uid="{0700289B-4C8A-4D90-B276-6A0BBEE8DDF4}">
      <text>
        <r>
          <rPr>
            <sz val="11"/>
            <color theme="1"/>
            <rFont val="Arial"/>
          </rPr>
          <t xml:space="preserve">Nothing here yet...perhaps at a different time?
</t>
        </r>
      </text>
    </comment>
    <comment ref="A480" authorId="0" shapeId="0" xr:uid="{8A8D035E-D848-4A9F-92E1-E20A9FAD089F}">
      <text>
        <r>
          <rPr>
            <sz val="11"/>
            <color theme="1"/>
            <rFont val="Arial"/>
          </rPr>
          <t xml:space="preserve">Nothing here yet...perhaps at a different time?
</t>
        </r>
      </text>
    </comment>
    <comment ref="A481" authorId="0" shapeId="0" xr:uid="{EB26F35F-4D33-4CBE-8C0B-29E5B82DFE4C}">
      <text>
        <r>
          <rPr>
            <sz val="11"/>
            <color theme="1"/>
            <rFont val="Arial"/>
          </rPr>
          <t xml:space="preserve">Nothing here yet...perhaps at a different time?
</t>
        </r>
      </text>
    </comment>
    <comment ref="A482" authorId="0" shapeId="0" xr:uid="{A8D09971-37F8-4834-B7AC-B9F7305FA1C8}">
      <text>
        <r>
          <rPr>
            <sz val="11"/>
            <color theme="1"/>
            <rFont val="Arial"/>
          </rPr>
          <t xml:space="preserve">Nothing here yet...perhaps at a different time?
</t>
        </r>
      </text>
    </comment>
    <comment ref="A483" authorId="0" shapeId="0" xr:uid="{BAB9826D-515D-4051-AE58-E7EF981229C6}">
      <text>
        <r>
          <rPr>
            <sz val="11"/>
            <color theme="1"/>
            <rFont val="Arial"/>
          </rPr>
          <t xml:space="preserve">Nothing here yet...perhaps at a different time?
</t>
        </r>
      </text>
    </comment>
    <comment ref="A484" authorId="0" shapeId="0" xr:uid="{56A1EDAA-E3EB-4CDF-952B-EE1479AF07E6}">
      <text>
        <r>
          <rPr>
            <sz val="11"/>
            <color theme="1"/>
            <rFont val="Arial"/>
          </rPr>
          <t xml:space="preserve">Nothing here yet...perhaps at a different time?
</t>
        </r>
      </text>
    </comment>
    <comment ref="A485" authorId="0" shapeId="0" xr:uid="{AF038B51-CF09-4AF5-A1F0-93552E00F0D1}">
      <text>
        <r>
          <rPr>
            <sz val="11"/>
            <color theme="1"/>
            <rFont val="Arial"/>
          </rPr>
          <t xml:space="preserve">Nothing here yet...perhaps at a different time?
</t>
        </r>
      </text>
    </comment>
    <comment ref="A486" authorId="0" shapeId="0" xr:uid="{D44ACB55-B910-4621-90C4-3A968DB3868F}">
      <text>
        <r>
          <rPr>
            <sz val="11"/>
            <color theme="1"/>
            <rFont val="Arial"/>
          </rPr>
          <t xml:space="preserve">Nothing here yet...perhaps at a different time?
</t>
        </r>
      </text>
    </comment>
    <comment ref="A487" authorId="0" shapeId="0" xr:uid="{16F9AA8C-EA68-476D-85B9-7417B72E5BB1}">
      <text>
        <r>
          <rPr>
            <sz val="11"/>
            <color theme="1"/>
            <rFont val="Arial"/>
          </rPr>
          <t xml:space="preserve">Nothing here yet...perhaps at a different time?
</t>
        </r>
      </text>
    </comment>
    <comment ref="A488" authorId="0" shapeId="0" xr:uid="{E1959A98-CACF-4697-BE73-A3E2E040942B}">
      <text>
        <r>
          <rPr>
            <sz val="11"/>
            <color theme="1"/>
            <rFont val="Arial"/>
          </rPr>
          <t xml:space="preserve">Nothing here yet...perhaps at a different time?
</t>
        </r>
      </text>
    </comment>
    <comment ref="A489" authorId="0" shapeId="0" xr:uid="{7CF2F2FA-6A77-4D1D-A2B8-9D5A24AF7DE3}">
      <text>
        <r>
          <rPr>
            <sz val="11"/>
            <color theme="1"/>
            <rFont val="Arial"/>
          </rPr>
          <t xml:space="preserve">Nothing here yet...perhaps at a different time?
</t>
        </r>
      </text>
    </comment>
    <comment ref="A490" authorId="0" shapeId="0" xr:uid="{625B5C2C-EFBA-47B1-8D61-D4BD388DD7A5}">
      <text>
        <r>
          <rPr>
            <sz val="11"/>
            <color theme="1"/>
            <rFont val="Arial"/>
          </rPr>
          <t xml:space="preserve">Nothing here yet...perhaps at a different time?
</t>
        </r>
      </text>
    </comment>
    <comment ref="A491" authorId="0" shapeId="0" xr:uid="{8CF2B32E-8898-4B54-8052-5F270C56333B}">
      <text>
        <r>
          <rPr>
            <sz val="11"/>
            <color theme="1"/>
            <rFont val="Arial"/>
          </rPr>
          <t xml:space="preserve">Nothing here yet...perhaps at a different time?
</t>
        </r>
      </text>
    </comment>
    <comment ref="A492" authorId="0" shapeId="0" xr:uid="{5C77F7ED-0179-4550-976F-531E4E8670F2}">
      <text>
        <r>
          <rPr>
            <sz val="11"/>
            <color theme="1"/>
            <rFont val="Arial"/>
          </rPr>
          <t xml:space="preserve">Nothing here yet...perhaps at a different time?
</t>
        </r>
      </text>
    </comment>
    <comment ref="A493" authorId="0" shapeId="0" xr:uid="{FA97CDE4-39CC-4A94-8F74-3F12031454D2}">
      <text>
        <r>
          <rPr>
            <sz val="11"/>
            <color theme="1"/>
            <rFont val="Arial"/>
          </rPr>
          <t xml:space="preserve">Nothing here yet...perhaps at a different time?
</t>
        </r>
      </text>
    </comment>
    <comment ref="A494" authorId="0" shapeId="0" xr:uid="{0745092C-90F1-4495-8D04-C5555C24C0A9}">
      <text>
        <r>
          <rPr>
            <sz val="11"/>
            <color theme="1"/>
            <rFont val="Arial"/>
          </rPr>
          <t xml:space="preserve">Nothing here yet...perhaps at a different time?
</t>
        </r>
      </text>
    </comment>
    <comment ref="A495" authorId="0" shapeId="0" xr:uid="{2C5A6694-0409-480E-AEFE-EA37B34B5DDA}">
      <text>
        <r>
          <rPr>
            <sz val="11"/>
            <color theme="1"/>
            <rFont val="Arial"/>
          </rPr>
          <t xml:space="preserve">Nothing here yet...perhaps at a different time?
</t>
        </r>
      </text>
    </comment>
    <comment ref="A498" authorId="0" shapeId="0" xr:uid="{C2E9C6AA-C149-44C7-B950-35364EA62BDE}">
      <text>
        <r>
          <rPr>
            <sz val="11"/>
            <color theme="1"/>
            <rFont val="Arial"/>
          </rPr>
          <t xml:space="preserve">Nothing here yet...perhaps at a different time?
</t>
        </r>
      </text>
    </comment>
    <comment ref="A499" authorId="0" shapeId="0" xr:uid="{97BEB449-32E7-4DC8-A829-11CED92B935F}">
      <text>
        <r>
          <rPr>
            <sz val="11"/>
            <color theme="1"/>
            <rFont val="Arial"/>
          </rPr>
          <t xml:space="preserve">Nothing here yet...perhaps at a different time?
</t>
        </r>
      </text>
    </comment>
    <comment ref="A500" authorId="0" shapeId="0" xr:uid="{E88A812F-4A24-468A-89F4-597D86D455F4}">
      <text>
        <r>
          <rPr>
            <sz val="11"/>
            <color theme="1"/>
            <rFont val="Arial"/>
          </rPr>
          <t xml:space="preserve">Nothing here yet...perhaps at a different time?
</t>
        </r>
      </text>
    </comment>
    <comment ref="A501" authorId="0" shapeId="0" xr:uid="{2F910EF3-F2D7-46D9-B815-46980D84EB56}">
      <text>
        <r>
          <rPr>
            <sz val="11"/>
            <color theme="1"/>
            <rFont val="Arial"/>
          </rPr>
          <t xml:space="preserve">Nothing here yet...perhaps at a different time?
</t>
        </r>
      </text>
    </comment>
    <comment ref="A502" authorId="0" shapeId="0" xr:uid="{3621F6CA-8BD3-4E64-8E80-83E81A480A8A}">
      <text>
        <r>
          <rPr>
            <sz val="11"/>
            <color theme="1"/>
            <rFont val="Arial"/>
          </rPr>
          <t xml:space="preserve">Nothing here yet...perhaps at a different time?
</t>
        </r>
      </text>
    </comment>
    <comment ref="A503" authorId="0" shapeId="0" xr:uid="{0633532C-C2C3-4E8E-A5C8-29A50AE5F7FF}">
      <text>
        <r>
          <rPr>
            <sz val="11"/>
            <color theme="1"/>
            <rFont val="Arial"/>
          </rPr>
          <t xml:space="preserve">Nothing here yet...perhaps at a different time?
</t>
        </r>
      </text>
    </comment>
    <comment ref="A504" authorId="0" shapeId="0" xr:uid="{CF1BB010-03F9-4970-8DBA-F499A2D03DA1}">
      <text>
        <r>
          <rPr>
            <sz val="11"/>
            <color theme="1"/>
            <rFont val="Arial"/>
          </rPr>
          <t xml:space="preserve">Nothing here yet...perhaps at a different time?
</t>
        </r>
      </text>
    </comment>
    <comment ref="A505" authorId="0" shapeId="0" xr:uid="{F1C7BA73-FB63-4092-BDF1-79E545002234}">
      <text>
        <r>
          <rPr>
            <sz val="11"/>
            <color theme="1"/>
            <rFont val="Arial"/>
          </rPr>
          <t xml:space="preserve">Nothing here yet...perhaps at a different time?
</t>
        </r>
      </text>
    </comment>
    <comment ref="A506" authorId="0" shapeId="0" xr:uid="{D8D5B832-EACC-47F1-AE37-90FB687203A9}">
      <text>
        <r>
          <rPr>
            <sz val="11"/>
            <color theme="1"/>
            <rFont val="Arial"/>
          </rPr>
          <t xml:space="preserve">Nothing here yet...perhaps at a different time?
</t>
        </r>
      </text>
    </comment>
    <comment ref="A507" authorId="0" shapeId="0" xr:uid="{9A951754-227C-4100-BD76-C7A8E9897611}">
      <text>
        <r>
          <rPr>
            <sz val="11"/>
            <color theme="1"/>
            <rFont val="Arial"/>
          </rPr>
          <t xml:space="preserve">Nothing here yet...perhaps at a different time?
</t>
        </r>
      </text>
    </comment>
    <comment ref="A508" authorId="0" shapeId="0" xr:uid="{B3F4382E-7786-42B2-8293-A403738A51FD}">
      <text>
        <r>
          <rPr>
            <sz val="11"/>
            <color theme="1"/>
            <rFont val="Arial"/>
          </rPr>
          <t xml:space="preserve">Nothing here yet...perhaps at a different time?
</t>
        </r>
      </text>
    </comment>
    <comment ref="A509" authorId="0" shapeId="0" xr:uid="{C6D3F9FF-8D1E-4C9E-8266-509BFD00F920}">
      <text>
        <r>
          <rPr>
            <sz val="11"/>
            <color theme="1"/>
            <rFont val="Arial"/>
          </rPr>
          <t xml:space="preserve">Nothing here yet...perhaps at a different time?
</t>
        </r>
      </text>
    </comment>
    <comment ref="A510" authorId="0" shapeId="0" xr:uid="{E2D1EF1A-8FFA-44E0-8CC2-DD51EAC4BEFB}">
      <text>
        <r>
          <rPr>
            <sz val="11"/>
            <color theme="1"/>
            <rFont val="Arial"/>
          </rPr>
          <t xml:space="preserve">Nothing here yet...perhaps at a different time?
</t>
        </r>
      </text>
    </comment>
    <comment ref="A511" authorId="0" shapeId="0" xr:uid="{1F84CDC2-859F-41B4-84D3-FD0F7CE87764}">
      <text>
        <r>
          <rPr>
            <sz val="11"/>
            <color theme="1"/>
            <rFont val="Arial"/>
          </rPr>
          <t xml:space="preserve">Nothing here yet...perhaps at a different time?
</t>
        </r>
      </text>
    </comment>
    <comment ref="A512" authorId="0" shapeId="0" xr:uid="{B7562A15-DF98-4660-AB1C-40B384803FBE}">
      <text>
        <r>
          <rPr>
            <sz val="11"/>
            <color theme="1"/>
            <rFont val="Arial"/>
          </rPr>
          <t xml:space="preserve">Nothing here yet...perhaps at a different time?
</t>
        </r>
      </text>
    </comment>
    <comment ref="A513" authorId="0" shapeId="0" xr:uid="{20ACF247-0073-43A0-9DB5-9A013D5CBA00}">
      <text>
        <r>
          <rPr>
            <sz val="11"/>
            <color theme="1"/>
            <rFont val="Arial"/>
          </rPr>
          <t xml:space="preserve">Nothing here yet...perhaps at a different time?
</t>
        </r>
      </text>
    </comment>
    <comment ref="A514" authorId="0" shapeId="0" xr:uid="{AB0E1A09-425F-47AA-8166-297435B83792}">
      <text>
        <r>
          <rPr>
            <sz val="11"/>
            <color theme="1"/>
            <rFont val="Arial"/>
          </rPr>
          <t xml:space="preserve">Nothing here yet...perhaps at a different time?
</t>
        </r>
      </text>
    </comment>
    <comment ref="A517" authorId="0" shapeId="0" xr:uid="{CBDE2CA3-CEBA-428C-B3AB-FC4B19B0BC0A}">
      <text>
        <r>
          <rPr>
            <sz val="11"/>
            <color theme="1"/>
            <rFont val="Arial"/>
          </rPr>
          <t xml:space="preserve">Nothing here yet...perhaps at a different time?
</t>
        </r>
      </text>
    </comment>
    <comment ref="A518" authorId="0" shapeId="0" xr:uid="{6CDBB0D9-1CFE-49FF-9B39-46B18F11FC89}">
      <text>
        <r>
          <rPr>
            <sz val="11"/>
            <color theme="1"/>
            <rFont val="Arial"/>
          </rPr>
          <t xml:space="preserve">Nothing here yet...perhaps at a different time?
</t>
        </r>
      </text>
    </comment>
    <comment ref="A519" authorId="0" shapeId="0" xr:uid="{1BB72080-B1F6-4CE6-8FB8-CFE5143287CB}">
      <text>
        <r>
          <rPr>
            <sz val="11"/>
            <color theme="1"/>
            <rFont val="Arial"/>
          </rPr>
          <t xml:space="preserve">Nothing here yet...perhaps at a different time?
</t>
        </r>
      </text>
    </comment>
    <comment ref="A520" authorId="0" shapeId="0" xr:uid="{E5CB8679-9BA8-4153-99C2-A5CF8B6F19BD}">
      <text>
        <r>
          <rPr>
            <sz val="11"/>
            <color theme="1"/>
            <rFont val="Arial"/>
          </rPr>
          <t xml:space="preserve">Nothing here yet...perhaps at a different time?
</t>
        </r>
      </text>
    </comment>
    <comment ref="A521" authorId="0" shapeId="0" xr:uid="{D707F62B-69C3-49A6-AFC6-865202A8106D}">
      <text>
        <r>
          <rPr>
            <sz val="11"/>
            <color theme="1"/>
            <rFont val="Arial"/>
          </rPr>
          <t xml:space="preserve">Nothing here yet...perhaps at a different time?
</t>
        </r>
      </text>
    </comment>
    <comment ref="A522" authorId="0" shapeId="0" xr:uid="{4BA12558-9855-474C-9A94-C2437D68B116}">
      <text>
        <r>
          <rPr>
            <sz val="11"/>
            <color theme="1"/>
            <rFont val="Arial"/>
          </rPr>
          <t xml:space="preserve">Nothing here yet...perhaps at a different time?
</t>
        </r>
      </text>
    </comment>
    <comment ref="A523" authorId="0" shapeId="0" xr:uid="{F69166F7-BC8D-4F0C-A359-B163BCA5A332}">
      <text>
        <r>
          <rPr>
            <sz val="11"/>
            <color theme="1"/>
            <rFont val="Arial"/>
          </rPr>
          <t xml:space="preserve">Nothing here yet...perhaps at a different time?
</t>
        </r>
      </text>
    </comment>
    <comment ref="A524" authorId="0" shapeId="0" xr:uid="{167675D2-C2D1-42CB-BE7D-6E31EE9CCC66}">
      <text>
        <r>
          <rPr>
            <sz val="11"/>
            <color theme="1"/>
            <rFont val="Arial"/>
          </rPr>
          <t xml:space="preserve">Nothing here yet...perhaps at a different time?
</t>
        </r>
      </text>
    </comment>
    <comment ref="A525" authorId="0" shapeId="0" xr:uid="{B46111E2-47E0-4E93-93C0-EF814F0CF6F7}">
      <text>
        <r>
          <rPr>
            <sz val="11"/>
            <color theme="1"/>
            <rFont val="Arial"/>
          </rPr>
          <t xml:space="preserve">Nothing here yet...perhaps at a different time?
</t>
        </r>
      </text>
    </comment>
    <comment ref="A526" authorId="0" shapeId="0" xr:uid="{82BBE4A0-4FDA-40F4-8AFE-F2CE8F9780A2}">
      <text>
        <r>
          <rPr>
            <sz val="11"/>
            <color theme="1"/>
            <rFont val="Arial"/>
          </rPr>
          <t xml:space="preserve">Nothing here yet...perhaps at a different time?
</t>
        </r>
      </text>
    </comment>
    <comment ref="A527" authorId="0" shapeId="0" xr:uid="{51B90C5A-5422-4F89-B1B5-FDD91BCF0F10}">
      <text>
        <r>
          <rPr>
            <sz val="11"/>
            <color theme="1"/>
            <rFont val="Arial"/>
          </rPr>
          <t xml:space="preserve">Nothing here yet...perhaps at a different time?
</t>
        </r>
      </text>
    </comment>
    <comment ref="A528" authorId="0" shapeId="0" xr:uid="{01BA044B-8578-4A25-9380-0885026243A1}">
      <text>
        <r>
          <rPr>
            <sz val="11"/>
            <color theme="1"/>
            <rFont val="Arial"/>
          </rPr>
          <t xml:space="preserve">Nothing here yet...perhaps at a different time?
</t>
        </r>
      </text>
    </comment>
    <comment ref="A529" authorId="0" shapeId="0" xr:uid="{F2E10ED5-10F2-44CA-89B9-4FAEF018A900}">
      <text>
        <r>
          <rPr>
            <sz val="11"/>
            <color theme="1"/>
            <rFont val="Arial"/>
          </rPr>
          <t xml:space="preserve">Nothing here yet...perhaps at a different time?
</t>
        </r>
      </text>
    </comment>
    <comment ref="A530" authorId="0" shapeId="0" xr:uid="{EB0FEA9D-E7D3-438A-8F26-07F14FA97D55}">
      <text>
        <r>
          <rPr>
            <sz val="11"/>
            <color theme="1"/>
            <rFont val="Arial"/>
          </rPr>
          <t xml:space="preserve">Nothing here yet...perhaps at a different time?
</t>
        </r>
      </text>
    </comment>
    <comment ref="A531" authorId="0" shapeId="0" xr:uid="{40C16235-FF5B-4328-B65A-CA0D037228D2}">
      <text>
        <r>
          <rPr>
            <sz val="11"/>
            <color theme="1"/>
            <rFont val="Arial"/>
          </rPr>
          <t xml:space="preserve">Nothing here yet...perhaps at a different time?
</t>
        </r>
      </text>
    </comment>
    <comment ref="A532" authorId="0" shapeId="0" xr:uid="{06853311-C552-47CE-A2A5-60DC3B7FF074}">
      <text>
        <r>
          <rPr>
            <sz val="11"/>
            <color theme="1"/>
            <rFont val="Arial"/>
          </rPr>
          <t xml:space="preserve">Nothing here yet...perhaps at a different time?
</t>
        </r>
      </text>
    </comment>
    <comment ref="A533" authorId="0" shapeId="0" xr:uid="{CAAD2574-A672-434E-A59F-E2B21B5C6076}">
      <text>
        <r>
          <rPr>
            <sz val="11"/>
            <color theme="1"/>
            <rFont val="Arial"/>
          </rPr>
          <t xml:space="preserve">Nothing here yet...perhaps at a different time?
</t>
        </r>
      </text>
    </comment>
    <comment ref="A538" authorId="0" shapeId="0" xr:uid="{55982F73-E6A7-4D23-B059-3FAF86925089}">
      <text>
        <r>
          <rPr>
            <sz val="11"/>
            <color theme="1"/>
            <rFont val="Arial"/>
          </rPr>
          <t xml:space="preserve">Nothing here yet...perhaps at a different time?
</t>
        </r>
      </text>
    </comment>
    <comment ref="A539" authorId="0" shapeId="0" xr:uid="{8ECD7711-4037-47B9-BC9F-F3F09ADE98E9}">
      <text>
        <r>
          <rPr>
            <sz val="11"/>
            <color theme="1"/>
            <rFont val="Arial"/>
          </rPr>
          <t xml:space="preserve">Nothing here yet...perhaps at a different time?
</t>
        </r>
      </text>
    </comment>
    <comment ref="A540" authorId="0" shapeId="0" xr:uid="{433B401A-30BC-4191-8D59-7F201EB9349D}">
      <text>
        <r>
          <rPr>
            <sz val="11"/>
            <color theme="1"/>
            <rFont val="Arial"/>
          </rPr>
          <t xml:space="preserve">Nothing here yet...perhaps at a different time?
</t>
        </r>
      </text>
    </comment>
    <comment ref="A541" authorId="0" shapeId="0" xr:uid="{91A86D06-522A-48CB-897A-1BAAFB1177CC}">
      <text>
        <r>
          <rPr>
            <sz val="11"/>
            <color theme="1"/>
            <rFont val="Arial"/>
          </rPr>
          <t xml:space="preserve">Nothing here yet...perhaps at a different time?
</t>
        </r>
      </text>
    </comment>
    <comment ref="A542" authorId="0" shapeId="0" xr:uid="{A0A32FD3-3A00-447E-AD47-A21E61B7FF3D}">
      <text>
        <r>
          <rPr>
            <sz val="11"/>
            <color theme="1"/>
            <rFont val="Arial"/>
          </rPr>
          <t xml:space="preserve">Nothing here yet...perhaps at a different time?
</t>
        </r>
      </text>
    </comment>
    <comment ref="A543" authorId="0" shapeId="0" xr:uid="{D89DF991-3BA0-4C9F-B608-C5BC329BFFFC}">
      <text>
        <r>
          <rPr>
            <sz val="11"/>
            <color theme="1"/>
            <rFont val="Arial"/>
          </rPr>
          <t xml:space="preserve">Nothing here yet...perhaps at a different time?
</t>
        </r>
      </text>
    </comment>
    <comment ref="A544" authorId="0" shapeId="0" xr:uid="{DC638E5E-93A0-499D-BACE-C90C48F2C61A}">
      <text>
        <r>
          <rPr>
            <sz val="11"/>
            <color theme="1"/>
            <rFont val="Arial"/>
          </rPr>
          <t xml:space="preserve">Nothing here yet...perhaps at a different time?
</t>
        </r>
      </text>
    </comment>
    <comment ref="A545" authorId="0" shapeId="0" xr:uid="{9A4457F5-86C9-414B-B672-9CE869FFCA30}">
      <text>
        <r>
          <rPr>
            <sz val="11"/>
            <color theme="1"/>
            <rFont val="Arial"/>
          </rPr>
          <t xml:space="preserve">Nothing here yet...perhaps at a different time?
</t>
        </r>
      </text>
    </comment>
    <comment ref="A546" authorId="0" shapeId="0" xr:uid="{8CC6075D-D94C-4D2C-B64B-2E107CB4A4AA}">
      <text>
        <r>
          <rPr>
            <sz val="11"/>
            <color theme="1"/>
            <rFont val="Arial"/>
          </rPr>
          <t xml:space="preserve">Nothing here yet...perhaps at a different time?
</t>
        </r>
      </text>
    </comment>
    <comment ref="A547" authorId="0" shapeId="0" xr:uid="{454601A8-5AB7-40C0-90C7-24C5DDA39B9B}">
      <text>
        <r>
          <rPr>
            <sz val="11"/>
            <color theme="1"/>
            <rFont val="Arial"/>
          </rPr>
          <t xml:space="preserve">Nothing here yet...perhaps at a different time?
</t>
        </r>
      </text>
    </comment>
    <comment ref="A548" authorId="0" shapeId="0" xr:uid="{EB8EB34F-FAF6-4556-86C5-A76EFB350551}">
      <text>
        <r>
          <rPr>
            <sz val="11"/>
            <color theme="1"/>
            <rFont val="Arial"/>
          </rPr>
          <t xml:space="preserve">Nothing here yet...perhaps at a different time?
</t>
        </r>
      </text>
    </comment>
    <comment ref="A549" authorId="0" shapeId="0" xr:uid="{A12A8D9A-2D98-40F2-A805-9F917751E374}">
      <text>
        <r>
          <rPr>
            <sz val="11"/>
            <color theme="1"/>
            <rFont val="Arial"/>
          </rPr>
          <t xml:space="preserve">Nothing here yet...perhaps at a different time?
</t>
        </r>
      </text>
    </comment>
    <comment ref="A550" authorId="0" shapeId="0" xr:uid="{4DC5ED9B-10E3-4FBC-80E3-D52A95A9128C}">
      <text>
        <r>
          <rPr>
            <sz val="11"/>
            <color theme="1"/>
            <rFont val="Arial"/>
          </rPr>
          <t xml:space="preserve">Nothing here yet...perhaps at a different time?
</t>
        </r>
      </text>
    </comment>
    <comment ref="A551" authorId="0" shapeId="0" xr:uid="{AF15A126-789F-4982-B996-86F9A91AF434}">
      <text>
        <r>
          <rPr>
            <sz val="11"/>
            <color theme="1"/>
            <rFont val="Arial"/>
          </rPr>
          <t xml:space="preserve">Nothing here yet...perhaps at a different time?
</t>
        </r>
      </text>
    </comment>
    <comment ref="A552" authorId="0" shapeId="0" xr:uid="{B6746E73-90DB-4224-91B8-6C74C4D0FFB7}">
      <text>
        <r>
          <rPr>
            <sz val="11"/>
            <color theme="1"/>
            <rFont val="Arial"/>
          </rPr>
          <t xml:space="preserve">Nothing here yet...perhaps at a different time?
</t>
        </r>
      </text>
    </comment>
    <comment ref="A553" authorId="0" shapeId="0" xr:uid="{A1574632-AE4D-4873-83E0-B4C04415BED1}">
      <text>
        <r>
          <rPr>
            <sz val="11"/>
            <color theme="1"/>
            <rFont val="Arial"/>
          </rPr>
          <t xml:space="preserve">Nothing here yet...perhaps at a different time?
</t>
        </r>
      </text>
    </comment>
    <comment ref="A554" authorId="0" shapeId="0" xr:uid="{A48CC739-1FF6-4E95-8AC0-07881B4025CF}">
      <text>
        <r>
          <rPr>
            <sz val="11"/>
            <color theme="1"/>
            <rFont val="Arial"/>
          </rPr>
          <t xml:space="preserve">Nothing here yet...perhaps at a different time?
</t>
        </r>
      </text>
    </comment>
    <comment ref="A557" authorId="0" shapeId="0" xr:uid="{200BB159-1229-41B9-8881-CC4BE6DACADB}">
      <text>
        <r>
          <rPr>
            <sz val="11"/>
            <color theme="1"/>
            <rFont val="Arial"/>
          </rPr>
          <t xml:space="preserve">Nothing here yet...perhaps at a different time?
</t>
        </r>
      </text>
    </comment>
    <comment ref="A558" authorId="0" shapeId="0" xr:uid="{9472FB29-9859-458E-B414-4B23830033BA}">
      <text>
        <r>
          <rPr>
            <sz val="11"/>
            <color theme="1"/>
            <rFont val="Arial"/>
          </rPr>
          <t xml:space="preserve">Nothing here yet...perhaps at a different time?
</t>
        </r>
      </text>
    </comment>
    <comment ref="A559" authorId="0" shapeId="0" xr:uid="{E4446C29-6070-4609-A21D-47BD6D3B667F}">
      <text>
        <r>
          <rPr>
            <sz val="11"/>
            <color theme="1"/>
            <rFont val="Arial"/>
          </rPr>
          <t xml:space="preserve">Nothing here yet...perhaps at a different time?
</t>
        </r>
      </text>
    </comment>
    <comment ref="A560" authorId="0" shapeId="0" xr:uid="{58DEE82C-48CC-4CF8-BEE5-C50207F301FE}">
      <text>
        <r>
          <rPr>
            <sz val="11"/>
            <color theme="1"/>
            <rFont val="Arial"/>
          </rPr>
          <t xml:space="preserve">Nothing here yet...perhaps at a different time?
</t>
        </r>
      </text>
    </comment>
    <comment ref="A561" authorId="0" shapeId="0" xr:uid="{53AA6877-F95F-42D2-8FAC-80C6598BB273}">
      <text>
        <r>
          <rPr>
            <sz val="11"/>
            <color theme="1"/>
            <rFont val="Arial"/>
          </rPr>
          <t xml:space="preserve">Nothing here yet...perhaps at a different time?
</t>
        </r>
      </text>
    </comment>
    <comment ref="A562" authorId="0" shapeId="0" xr:uid="{8FF9FB94-C2B5-4E52-9880-D81192F618F3}">
      <text>
        <r>
          <rPr>
            <sz val="11"/>
            <color theme="1"/>
            <rFont val="Arial"/>
          </rPr>
          <t xml:space="preserve">Nothing here yet...perhaps at a different time?
</t>
        </r>
      </text>
    </comment>
    <comment ref="A563" authorId="0" shapeId="0" xr:uid="{C25A5956-E533-42DD-9FFD-682365DA6241}">
      <text>
        <r>
          <rPr>
            <sz val="11"/>
            <color theme="1"/>
            <rFont val="Arial"/>
          </rPr>
          <t xml:space="preserve">Nothing here yet...perhaps at a different time?
</t>
        </r>
      </text>
    </comment>
    <comment ref="A564" authorId="0" shapeId="0" xr:uid="{C4C9C6A4-4A91-487E-95E8-A263366E8CF7}">
      <text>
        <r>
          <rPr>
            <sz val="11"/>
            <color theme="1"/>
            <rFont val="Arial"/>
          </rPr>
          <t xml:space="preserve">Nothing here yet...perhaps at a different time?
</t>
        </r>
      </text>
    </comment>
    <comment ref="A565" authorId="0" shapeId="0" xr:uid="{CE68C11E-D58E-4EAD-958E-92DF43C9A76E}">
      <text>
        <r>
          <rPr>
            <sz val="11"/>
            <color theme="1"/>
            <rFont val="Arial"/>
          </rPr>
          <t xml:space="preserve">Nothing here yet...perhaps at a different time?
</t>
        </r>
      </text>
    </comment>
    <comment ref="A566" authorId="0" shapeId="0" xr:uid="{7EA31A2E-38BA-459A-93F4-368E5BB02462}">
      <text>
        <r>
          <rPr>
            <sz val="11"/>
            <color theme="1"/>
            <rFont val="Arial"/>
          </rPr>
          <t xml:space="preserve">Nothing here yet...perhaps at a different time?
</t>
        </r>
      </text>
    </comment>
    <comment ref="A567" authorId="0" shapeId="0" xr:uid="{EBDB30CA-56E6-4E86-A234-70591A2F6C08}">
      <text>
        <r>
          <rPr>
            <sz val="11"/>
            <color theme="1"/>
            <rFont val="Arial"/>
          </rPr>
          <t xml:space="preserve">Nothing here yet...perhaps at a different time?
</t>
        </r>
      </text>
    </comment>
    <comment ref="A568" authorId="0" shapeId="0" xr:uid="{B056A83B-BD59-42E0-B1D3-DE3CA4A1CEED}">
      <text>
        <r>
          <rPr>
            <sz val="11"/>
            <color theme="1"/>
            <rFont val="Arial"/>
          </rPr>
          <t xml:space="preserve">Nothing here yet...perhaps at a different time?
</t>
        </r>
      </text>
    </comment>
    <comment ref="A569" authorId="0" shapeId="0" xr:uid="{6B4110A8-2DAE-4BD6-8F22-3C898EE54846}">
      <text>
        <r>
          <rPr>
            <sz val="11"/>
            <color theme="1"/>
            <rFont val="Arial"/>
          </rPr>
          <t xml:space="preserve">Nothing here yet...perhaps at a different time?
</t>
        </r>
      </text>
    </comment>
    <comment ref="A570" authorId="0" shapeId="0" xr:uid="{146B70A1-3FAB-472F-BFA0-88852250B182}">
      <text>
        <r>
          <rPr>
            <sz val="11"/>
            <color theme="1"/>
            <rFont val="Arial"/>
          </rPr>
          <t xml:space="preserve">Nothing here yet...perhaps at a different time?
</t>
        </r>
      </text>
    </comment>
    <comment ref="A571" authorId="0" shapeId="0" xr:uid="{84259F08-8237-48DA-B486-47DF04D78D19}">
      <text>
        <r>
          <rPr>
            <sz val="11"/>
            <color theme="1"/>
            <rFont val="Arial"/>
          </rPr>
          <t xml:space="preserve">Nothing here yet...perhaps at a different time?
</t>
        </r>
      </text>
    </comment>
    <comment ref="A572" authorId="0" shapeId="0" xr:uid="{D2DE8805-EA62-43B4-A58A-1FD84E8B4712}">
      <text>
        <r>
          <rPr>
            <sz val="11"/>
            <color theme="1"/>
            <rFont val="Arial"/>
          </rPr>
          <t xml:space="preserve">Nothing here yet...perhaps at a different time?
</t>
        </r>
      </text>
    </comment>
    <comment ref="A573" authorId="0" shapeId="0" xr:uid="{362EE5A3-A5EB-48A6-BC75-B25E08DB46DA}">
      <text>
        <r>
          <rPr>
            <sz val="11"/>
            <color theme="1"/>
            <rFont val="Arial"/>
          </rPr>
          <t xml:space="preserve">Nothing here yet...perhaps at a different time?
</t>
        </r>
      </text>
    </comment>
    <comment ref="A576" authorId="0" shapeId="0" xr:uid="{DAC46D06-3CBD-43DA-BE6E-D53BE67B2928}">
      <text>
        <r>
          <rPr>
            <sz val="11"/>
            <color theme="1"/>
            <rFont val="Arial"/>
          </rPr>
          <t xml:space="preserve">Nothing here yet...perhaps at a different time?
</t>
        </r>
      </text>
    </comment>
    <comment ref="A577" authorId="0" shapeId="0" xr:uid="{F15CAACD-AD32-4215-9E51-F0D8DF13703E}">
      <text>
        <r>
          <rPr>
            <sz val="11"/>
            <color theme="1"/>
            <rFont val="Arial"/>
          </rPr>
          <t xml:space="preserve">Nothing here yet...perhaps at a different time?
</t>
        </r>
      </text>
    </comment>
    <comment ref="A578" authorId="0" shapeId="0" xr:uid="{DBB8FF27-6894-4B3B-B7D2-4599FE1D28B2}">
      <text>
        <r>
          <rPr>
            <sz val="11"/>
            <color theme="1"/>
            <rFont val="Arial"/>
          </rPr>
          <t xml:space="preserve">Nothing here yet...perhaps at a different time?
</t>
        </r>
      </text>
    </comment>
    <comment ref="A579" authorId="0" shapeId="0" xr:uid="{62912850-E3C2-47C0-9A37-BDEE9015F5FF}">
      <text>
        <r>
          <rPr>
            <sz val="11"/>
            <color theme="1"/>
            <rFont val="Arial"/>
          </rPr>
          <t xml:space="preserve">Nothing here yet...perhaps at a different time?
</t>
        </r>
      </text>
    </comment>
    <comment ref="A580" authorId="0" shapeId="0" xr:uid="{C42C90DE-7C68-4E5F-BC93-4AF96C24B40B}">
      <text>
        <r>
          <rPr>
            <sz val="11"/>
            <color theme="1"/>
            <rFont val="Arial"/>
          </rPr>
          <t xml:space="preserve">Nothing here yet...perhaps at a different time?
</t>
        </r>
      </text>
    </comment>
    <comment ref="A581" authorId="0" shapeId="0" xr:uid="{03E9F318-F451-43D0-AAE2-C1C82F82276B}">
      <text>
        <r>
          <rPr>
            <sz val="11"/>
            <color theme="1"/>
            <rFont val="Arial"/>
          </rPr>
          <t xml:space="preserve">Nothing here yet...perhaps at a different time?
</t>
        </r>
      </text>
    </comment>
    <comment ref="A582" authorId="0" shapeId="0" xr:uid="{1E1D6756-CD19-4C62-9EC4-1485C476FF5A}">
      <text>
        <r>
          <rPr>
            <sz val="11"/>
            <color theme="1"/>
            <rFont val="Arial"/>
          </rPr>
          <t xml:space="preserve">Nothing here yet...perhaps at a different time?
</t>
        </r>
      </text>
    </comment>
    <comment ref="A583" authorId="0" shapeId="0" xr:uid="{59D2246F-6AC4-4EBC-8F2A-3C7A16CF3025}">
      <text>
        <r>
          <rPr>
            <sz val="11"/>
            <color theme="1"/>
            <rFont val="Arial"/>
          </rPr>
          <t xml:space="preserve">Nothing here yet...perhaps at a different time?
</t>
        </r>
      </text>
    </comment>
    <comment ref="A584" authorId="0" shapeId="0" xr:uid="{33F930D1-9C43-451D-8D0F-713DE576B683}">
      <text>
        <r>
          <rPr>
            <sz val="11"/>
            <color theme="1"/>
            <rFont val="Arial"/>
          </rPr>
          <t xml:space="preserve">Nothing here yet...perhaps at a different time?
</t>
        </r>
      </text>
    </comment>
    <comment ref="A585" authorId="0" shapeId="0" xr:uid="{7D1A8D72-7EF5-441E-9C84-61B081A7E8AE}">
      <text>
        <r>
          <rPr>
            <sz val="11"/>
            <color theme="1"/>
            <rFont val="Arial"/>
          </rPr>
          <t xml:space="preserve">Nothing here yet...perhaps at a different time?
</t>
        </r>
      </text>
    </comment>
    <comment ref="A586" authorId="0" shapeId="0" xr:uid="{F87CDF95-CE25-43F1-8C7B-5F55223F42B3}">
      <text>
        <r>
          <rPr>
            <sz val="11"/>
            <color theme="1"/>
            <rFont val="Arial"/>
          </rPr>
          <t xml:space="preserve">Nothing here yet...perhaps at a different time?
</t>
        </r>
      </text>
    </comment>
    <comment ref="A587" authorId="0" shapeId="0" xr:uid="{6E0E5D3D-462E-40C3-8F48-9E6A68F2A69A}">
      <text>
        <r>
          <rPr>
            <sz val="11"/>
            <color theme="1"/>
            <rFont val="Arial"/>
          </rPr>
          <t xml:space="preserve">Nothing here yet...perhaps at a different time?
</t>
        </r>
      </text>
    </comment>
    <comment ref="A588" authorId="0" shapeId="0" xr:uid="{64FA8595-F39F-4441-8D51-F2EE047A5F27}">
      <text>
        <r>
          <rPr>
            <sz val="11"/>
            <color theme="1"/>
            <rFont val="Arial"/>
          </rPr>
          <t xml:space="preserve">Nothing here yet...perhaps at a different time?
</t>
        </r>
      </text>
    </comment>
    <comment ref="A589" authorId="0" shapeId="0" xr:uid="{1A3EB130-C9BD-4981-8D1B-C3F3F3C493FA}">
      <text>
        <r>
          <rPr>
            <sz val="11"/>
            <color theme="1"/>
            <rFont val="Arial"/>
          </rPr>
          <t xml:space="preserve">Nothing here yet...perhaps at a different time?
</t>
        </r>
      </text>
    </comment>
    <comment ref="A590" authorId="0" shapeId="0" xr:uid="{E5778758-A37C-43A4-9B50-F15413D19E2F}">
      <text>
        <r>
          <rPr>
            <sz val="11"/>
            <color theme="1"/>
            <rFont val="Arial"/>
          </rPr>
          <t xml:space="preserve">Nothing here yet...perhaps at a different time?
</t>
        </r>
      </text>
    </comment>
    <comment ref="A591" authorId="0" shapeId="0" xr:uid="{6D8E3753-53ED-4B08-A552-469EBB4B6D3A}">
      <text>
        <r>
          <rPr>
            <sz val="11"/>
            <color theme="1"/>
            <rFont val="Arial"/>
          </rPr>
          <t xml:space="preserve">Nothing here yet...perhaps at a different time?
</t>
        </r>
      </text>
    </comment>
    <comment ref="A592" authorId="0" shapeId="0" xr:uid="{ECFB8ADA-2A58-475A-BDA9-D368FED075B3}">
      <text>
        <r>
          <rPr>
            <sz val="11"/>
            <color theme="1"/>
            <rFont val="Arial"/>
          </rPr>
          <t xml:space="preserve">Nothing here yet...perhaps at a different time?
</t>
        </r>
      </text>
    </comment>
    <comment ref="A595" authorId="0" shapeId="0" xr:uid="{7C7C0D2D-511F-4D69-BDC5-D2A9F92D63FF}">
      <text>
        <r>
          <rPr>
            <sz val="11"/>
            <color theme="1"/>
            <rFont val="Arial"/>
          </rPr>
          <t xml:space="preserve">Nothing here yet...perhaps at a different time?
</t>
        </r>
      </text>
    </comment>
    <comment ref="A596" authorId="0" shapeId="0" xr:uid="{197EB086-2641-44DA-A0C2-1B2E7BDEB9D0}">
      <text>
        <r>
          <rPr>
            <sz val="11"/>
            <color theme="1"/>
            <rFont val="Arial"/>
          </rPr>
          <t xml:space="preserve">Nothing here yet...perhaps at a different time?
</t>
        </r>
      </text>
    </comment>
    <comment ref="A597" authorId="0" shapeId="0" xr:uid="{BA71B542-28F7-4E12-BFE6-A23AD7AA13F5}">
      <text>
        <r>
          <rPr>
            <sz val="11"/>
            <color theme="1"/>
            <rFont val="Arial"/>
          </rPr>
          <t xml:space="preserve">Nothing here yet...perhaps at a different time?
</t>
        </r>
      </text>
    </comment>
    <comment ref="A598" authorId="0" shapeId="0" xr:uid="{AE297F20-8A2F-43F9-9C63-D20EA7DA6079}">
      <text>
        <r>
          <rPr>
            <sz val="11"/>
            <color theme="1"/>
            <rFont val="Arial"/>
          </rPr>
          <t xml:space="preserve">Nothing here yet...perhaps at a different time?
</t>
        </r>
      </text>
    </comment>
    <comment ref="A599" authorId="0" shapeId="0" xr:uid="{FAA05C1A-5407-4114-B3F1-C21B9F6E8E61}">
      <text>
        <r>
          <rPr>
            <sz val="11"/>
            <color theme="1"/>
            <rFont val="Arial"/>
          </rPr>
          <t xml:space="preserve">Nothing here yet...perhaps at a different time?
</t>
        </r>
      </text>
    </comment>
    <comment ref="A600" authorId="0" shapeId="0" xr:uid="{6ECAF005-21D9-410F-8A93-C5AF7E5B736D}">
      <text>
        <r>
          <rPr>
            <sz val="11"/>
            <color theme="1"/>
            <rFont val="Arial"/>
          </rPr>
          <t xml:space="preserve">Nothing here yet...perhaps at a different time?
</t>
        </r>
      </text>
    </comment>
    <comment ref="A601" authorId="0" shapeId="0" xr:uid="{D1D58454-56B7-4495-A91B-C4841964B016}">
      <text>
        <r>
          <rPr>
            <sz val="11"/>
            <color theme="1"/>
            <rFont val="Arial"/>
          </rPr>
          <t xml:space="preserve">Nothing here yet...perhaps at a different time?
</t>
        </r>
      </text>
    </comment>
    <comment ref="A602" authorId="0" shapeId="0" xr:uid="{28755412-5188-4E73-B69C-3AE989E26B1A}">
      <text>
        <r>
          <rPr>
            <sz val="11"/>
            <color theme="1"/>
            <rFont val="Arial"/>
          </rPr>
          <t xml:space="preserve">Nothing here yet...perhaps at a different time?
</t>
        </r>
      </text>
    </comment>
    <comment ref="A603" authorId="0" shapeId="0" xr:uid="{ED459F03-C9B0-4432-AD5C-A46F1077CCCF}">
      <text>
        <r>
          <rPr>
            <sz val="11"/>
            <color theme="1"/>
            <rFont val="Arial"/>
          </rPr>
          <t xml:space="preserve">Nothing here yet...perhaps at a different time?
</t>
        </r>
      </text>
    </comment>
    <comment ref="A604" authorId="0" shapeId="0" xr:uid="{76D2F98D-313D-40C3-98FE-D34D3A40D0E2}">
      <text>
        <r>
          <rPr>
            <sz val="11"/>
            <color theme="1"/>
            <rFont val="Arial"/>
          </rPr>
          <t xml:space="preserve">Nothing here yet...perhaps at a different time?
</t>
        </r>
      </text>
    </comment>
    <comment ref="A605" authorId="0" shapeId="0" xr:uid="{77F99699-E443-4BCA-9E49-8F04498DB99A}">
      <text>
        <r>
          <rPr>
            <sz val="11"/>
            <color theme="1"/>
            <rFont val="Arial"/>
          </rPr>
          <t xml:space="preserve">Nothing here yet...perhaps at a different time?
</t>
        </r>
      </text>
    </comment>
    <comment ref="A606" authorId="0" shapeId="0" xr:uid="{E6E84844-1764-429D-B4ED-BCC1DFE5882A}">
      <text>
        <r>
          <rPr>
            <sz val="11"/>
            <color theme="1"/>
            <rFont val="Arial"/>
          </rPr>
          <t xml:space="preserve">Nothing here yet...perhaps at a different time?
</t>
        </r>
      </text>
    </comment>
    <comment ref="A607" authorId="0" shapeId="0" xr:uid="{BF5E5313-1BEC-47D2-B226-9BD76DB3D450}">
      <text>
        <r>
          <rPr>
            <sz val="11"/>
            <color theme="1"/>
            <rFont val="Arial"/>
          </rPr>
          <t xml:space="preserve">Nothing here yet...perhaps at a different time?
</t>
        </r>
      </text>
    </comment>
    <comment ref="A608" authorId="0" shapeId="0" xr:uid="{365FFCA2-A8A7-45A5-86F1-47E9B92D12E0}">
      <text>
        <r>
          <rPr>
            <sz val="11"/>
            <color theme="1"/>
            <rFont val="Arial"/>
          </rPr>
          <t xml:space="preserve">Nothing here yet...perhaps at a different time?
</t>
        </r>
      </text>
    </comment>
    <comment ref="A609" authorId="0" shapeId="0" xr:uid="{01936A75-71A7-4CF2-B036-EB13EAAB26A6}">
      <text>
        <r>
          <rPr>
            <sz val="11"/>
            <color theme="1"/>
            <rFont val="Arial"/>
          </rPr>
          <t xml:space="preserve">Nothing here yet...perhaps at a different time?
</t>
        </r>
      </text>
    </comment>
    <comment ref="A610" authorId="0" shapeId="0" xr:uid="{A67EC951-0478-4CCF-9C13-F000DE4BF5AF}">
      <text>
        <r>
          <rPr>
            <sz val="11"/>
            <color theme="1"/>
            <rFont val="Arial"/>
          </rPr>
          <t xml:space="preserve">Nothing here yet...perhaps at a different time?
</t>
        </r>
      </text>
    </comment>
    <comment ref="A611" authorId="0" shapeId="0" xr:uid="{5218FF32-7DA0-4404-BE66-4E4780DA4FD6}">
      <text>
        <r>
          <rPr>
            <sz val="11"/>
            <color theme="1"/>
            <rFont val="Arial"/>
          </rPr>
          <t xml:space="preserve">Nothing here yet...perhaps at a different time?
</t>
        </r>
      </text>
    </comment>
    <comment ref="A614" authorId="0" shapeId="0" xr:uid="{94351B08-7CBB-49A6-AFA8-331AAD5CE961}">
      <text>
        <r>
          <rPr>
            <sz val="11"/>
            <color theme="1"/>
            <rFont val="Arial"/>
          </rPr>
          <t xml:space="preserve">Nothing here yet...perhaps at a different time?
</t>
        </r>
      </text>
    </comment>
    <comment ref="A615" authorId="0" shapeId="0" xr:uid="{7F7068A4-DEBC-4182-9C5E-15DDD4CBF3AA}">
      <text>
        <r>
          <rPr>
            <sz val="11"/>
            <color theme="1"/>
            <rFont val="Arial"/>
          </rPr>
          <t xml:space="preserve">Nothing here yet...perhaps at a different time?
</t>
        </r>
      </text>
    </comment>
    <comment ref="A616" authorId="0" shapeId="0" xr:uid="{EBE13523-C4B4-49CB-B0FA-FAC44BD5C13A}">
      <text>
        <r>
          <rPr>
            <sz val="11"/>
            <color theme="1"/>
            <rFont val="Arial"/>
          </rPr>
          <t xml:space="preserve">Nothing here yet...perhaps at a different time?
</t>
        </r>
      </text>
    </comment>
    <comment ref="A617" authorId="0" shapeId="0" xr:uid="{F41A289F-40A2-42FB-B36B-F9F1A954C741}">
      <text>
        <r>
          <rPr>
            <sz val="11"/>
            <color theme="1"/>
            <rFont val="Arial"/>
          </rPr>
          <t xml:space="preserve">Nothing here yet...perhaps at a different time?
</t>
        </r>
      </text>
    </comment>
    <comment ref="A618" authorId="0" shapeId="0" xr:uid="{25D3BA5C-4AE5-46CB-829F-C9AC6AB1DC58}">
      <text>
        <r>
          <rPr>
            <sz val="11"/>
            <color theme="1"/>
            <rFont val="Arial"/>
          </rPr>
          <t xml:space="preserve">Nothing here yet...perhaps at a different time?
</t>
        </r>
      </text>
    </comment>
    <comment ref="A619" authorId="0" shapeId="0" xr:uid="{145101AC-FD88-42C8-8915-87FF4F4D78B2}">
      <text>
        <r>
          <rPr>
            <sz val="11"/>
            <color theme="1"/>
            <rFont val="Arial"/>
          </rPr>
          <t xml:space="preserve">Nothing here yet...perhaps at a different time?
</t>
        </r>
      </text>
    </comment>
    <comment ref="A620" authorId="0" shapeId="0" xr:uid="{285DBC34-17A8-4C38-B60B-E4401367870C}">
      <text>
        <r>
          <rPr>
            <sz val="11"/>
            <color theme="1"/>
            <rFont val="Arial"/>
          </rPr>
          <t xml:space="preserve">Nothing here yet...perhaps at a different time?
</t>
        </r>
      </text>
    </comment>
    <comment ref="A621" authorId="0" shapeId="0" xr:uid="{90AA5268-5D46-4062-BDDF-A28208A1FE37}">
      <text>
        <r>
          <rPr>
            <sz val="11"/>
            <color theme="1"/>
            <rFont val="Arial"/>
          </rPr>
          <t xml:space="preserve">Nothing here yet...perhaps at a different time?
</t>
        </r>
      </text>
    </comment>
    <comment ref="A622" authorId="0" shapeId="0" xr:uid="{EB7E5D81-9F91-4AC7-A247-A55DF10018A9}">
      <text>
        <r>
          <rPr>
            <sz val="11"/>
            <color theme="1"/>
            <rFont val="Arial"/>
          </rPr>
          <t xml:space="preserve">Nothing here yet...perhaps at a different time?
</t>
        </r>
      </text>
    </comment>
    <comment ref="A623" authorId="0" shapeId="0" xr:uid="{FAB63249-B998-4261-BCF9-616FBE24E674}">
      <text>
        <r>
          <rPr>
            <sz val="11"/>
            <color theme="1"/>
            <rFont val="Arial"/>
          </rPr>
          <t xml:space="preserve">Nothing here yet...perhaps at a different time?
</t>
        </r>
      </text>
    </comment>
    <comment ref="A624" authorId="0" shapeId="0" xr:uid="{74014597-7F52-4863-971A-D10ED9D8E8FB}">
      <text>
        <r>
          <rPr>
            <sz val="11"/>
            <color theme="1"/>
            <rFont val="Arial"/>
          </rPr>
          <t xml:space="preserve">Nothing here yet...perhaps at a different time?
</t>
        </r>
      </text>
    </comment>
    <comment ref="A625" authorId="0" shapeId="0" xr:uid="{08F1C7D4-98A4-400B-8A60-039290EC1DB9}">
      <text>
        <r>
          <rPr>
            <sz val="11"/>
            <color theme="1"/>
            <rFont val="Arial"/>
          </rPr>
          <t xml:space="preserve">Nothing here yet...perhaps at a different time?
</t>
        </r>
      </text>
    </comment>
    <comment ref="A626" authorId="0" shapeId="0" xr:uid="{23DCE157-14F5-4FFA-933A-8CEC7B4A67A6}">
      <text>
        <r>
          <rPr>
            <sz val="11"/>
            <color theme="1"/>
            <rFont val="Arial"/>
          </rPr>
          <t xml:space="preserve">Nothing here yet...perhaps at a different time?
</t>
        </r>
      </text>
    </comment>
    <comment ref="A627" authorId="0" shapeId="0" xr:uid="{7846B78F-1DE9-481D-A5D1-AA1137C34AC4}">
      <text>
        <r>
          <rPr>
            <sz val="11"/>
            <color theme="1"/>
            <rFont val="Arial"/>
          </rPr>
          <t xml:space="preserve">Nothing here yet...perhaps at a different time?
</t>
        </r>
      </text>
    </comment>
    <comment ref="A628" authorId="0" shapeId="0" xr:uid="{431FACE6-8C23-42CA-8F80-EADF43CF461B}">
      <text>
        <r>
          <rPr>
            <sz val="11"/>
            <color theme="1"/>
            <rFont val="Arial"/>
          </rPr>
          <t xml:space="preserve">Nothing here yet...perhaps at a different time?
</t>
        </r>
      </text>
    </comment>
    <comment ref="A629" authorId="0" shapeId="0" xr:uid="{74585410-6F21-467A-BD4A-2EBDBA61FCC2}">
      <text>
        <r>
          <rPr>
            <sz val="11"/>
            <color theme="1"/>
            <rFont val="Arial"/>
          </rPr>
          <t xml:space="preserve">Nothing here yet...perhaps at a different time?
</t>
        </r>
      </text>
    </comment>
    <comment ref="A630" authorId="0" shapeId="0" xr:uid="{0AF9796A-E352-471A-8597-955DAE165BEA}">
      <text>
        <r>
          <rPr>
            <sz val="11"/>
            <color theme="1"/>
            <rFont val="Arial"/>
          </rPr>
          <t xml:space="preserve">Nothing here yet...perhaps at a different time?
</t>
        </r>
      </text>
    </comment>
    <comment ref="A633" authorId="0" shapeId="0" xr:uid="{3415572B-4F87-4C8C-8640-F74B064D0CDE}">
      <text>
        <r>
          <rPr>
            <sz val="11"/>
            <color theme="1"/>
            <rFont val="Arial"/>
          </rPr>
          <t xml:space="preserve">Nothing here yet...perhaps at a different time?
</t>
        </r>
      </text>
    </comment>
    <comment ref="A634" authorId="0" shapeId="0" xr:uid="{AEAC27FD-75FB-40A3-A29E-3EF9C1458C05}">
      <text>
        <r>
          <rPr>
            <sz val="11"/>
            <color theme="1"/>
            <rFont val="Arial"/>
          </rPr>
          <t xml:space="preserve">Nothing here yet...perhaps at a different time?
</t>
        </r>
      </text>
    </comment>
    <comment ref="A635" authorId="0" shapeId="0" xr:uid="{0632610F-318E-4AAE-8374-9CAC24922090}">
      <text>
        <r>
          <rPr>
            <sz val="11"/>
            <color theme="1"/>
            <rFont val="Arial"/>
          </rPr>
          <t xml:space="preserve">Nothing here yet...perhaps at a different time?
</t>
        </r>
      </text>
    </comment>
    <comment ref="A636" authorId="0" shapeId="0" xr:uid="{905AB705-AC1E-44F1-9738-3BBE10EAE4F4}">
      <text>
        <r>
          <rPr>
            <sz val="11"/>
            <color theme="1"/>
            <rFont val="Arial"/>
          </rPr>
          <t xml:space="preserve">Nothing here yet...perhaps at a different time?
</t>
        </r>
      </text>
    </comment>
    <comment ref="A637" authorId="0" shapeId="0" xr:uid="{94DFEE38-AE98-47AB-A314-03E96DCF93F9}">
      <text>
        <r>
          <rPr>
            <sz val="11"/>
            <color theme="1"/>
            <rFont val="Arial"/>
          </rPr>
          <t xml:space="preserve">Nothing here yet...perhaps at a different time?
</t>
        </r>
      </text>
    </comment>
    <comment ref="A638" authorId="0" shapeId="0" xr:uid="{6320086E-7246-4839-A909-0B7131C5AE64}">
      <text>
        <r>
          <rPr>
            <sz val="11"/>
            <color theme="1"/>
            <rFont val="Arial"/>
          </rPr>
          <t xml:space="preserve">Nothing here yet...perhaps at a different time?
</t>
        </r>
      </text>
    </comment>
    <comment ref="A639" authorId="0" shapeId="0" xr:uid="{B12E6E33-5489-4C02-B873-C3809BA5ACC9}">
      <text>
        <r>
          <rPr>
            <sz val="11"/>
            <color theme="1"/>
            <rFont val="Arial"/>
          </rPr>
          <t xml:space="preserve">Nothing here yet...perhaps at a different time?
</t>
        </r>
      </text>
    </comment>
    <comment ref="A640" authorId="0" shapeId="0" xr:uid="{7D87504F-E6AD-4C80-A907-8FD339DDBA63}">
      <text>
        <r>
          <rPr>
            <sz val="11"/>
            <color theme="1"/>
            <rFont val="Arial"/>
          </rPr>
          <t xml:space="preserve">Nothing here yet...perhaps at a different time?
</t>
        </r>
      </text>
    </comment>
    <comment ref="A641" authorId="0" shapeId="0" xr:uid="{FD1625ED-2D6B-4E92-81BC-A3ABEED99633}">
      <text>
        <r>
          <rPr>
            <sz val="11"/>
            <color theme="1"/>
            <rFont val="Arial"/>
          </rPr>
          <t xml:space="preserve">Nothing here yet...perhaps at a different time?
</t>
        </r>
      </text>
    </comment>
    <comment ref="A642" authorId="0" shapeId="0" xr:uid="{DCFA515D-33A4-423C-A90C-D9D41AE98CDF}">
      <text>
        <r>
          <rPr>
            <sz val="11"/>
            <color theme="1"/>
            <rFont val="Arial"/>
          </rPr>
          <t xml:space="preserve">Nothing here yet...perhaps at a different time?
</t>
        </r>
      </text>
    </comment>
    <comment ref="A643" authorId="0" shapeId="0" xr:uid="{758D2327-EEF6-4D2F-ABFE-ED04346F0C64}">
      <text>
        <r>
          <rPr>
            <sz val="11"/>
            <color theme="1"/>
            <rFont val="Arial"/>
          </rPr>
          <t xml:space="preserve">Nothing here yet...perhaps at a different time?
</t>
        </r>
      </text>
    </comment>
    <comment ref="A644" authorId="0" shapeId="0" xr:uid="{D9ACA2A2-CD31-4D9D-BCE5-FE3CA6737BEF}">
      <text>
        <r>
          <rPr>
            <sz val="11"/>
            <color theme="1"/>
            <rFont val="Arial"/>
          </rPr>
          <t xml:space="preserve">Nothing here yet...perhaps at a different time?
</t>
        </r>
      </text>
    </comment>
    <comment ref="A645" authorId="0" shapeId="0" xr:uid="{EA741743-F099-4670-9F47-0F981070F26B}">
      <text>
        <r>
          <rPr>
            <sz val="11"/>
            <color theme="1"/>
            <rFont val="Arial"/>
          </rPr>
          <t xml:space="preserve">Nothing here yet...perhaps at a different time?
</t>
        </r>
      </text>
    </comment>
    <comment ref="A646" authorId="0" shapeId="0" xr:uid="{317723A2-E87D-4908-9C21-1B8620B0C651}">
      <text>
        <r>
          <rPr>
            <sz val="11"/>
            <color theme="1"/>
            <rFont val="Arial"/>
          </rPr>
          <t xml:space="preserve">Nothing here yet...perhaps at a different time?
</t>
        </r>
      </text>
    </comment>
    <comment ref="A647" authorId="0" shapeId="0" xr:uid="{0458CB8D-CDCC-4B41-9C6C-33C3277EB42F}">
      <text>
        <r>
          <rPr>
            <sz val="11"/>
            <color theme="1"/>
            <rFont val="Arial"/>
          </rPr>
          <t xml:space="preserve">Nothing here yet...perhaps at a different time?
</t>
        </r>
      </text>
    </comment>
    <comment ref="A648" authorId="0" shapeId="0" xr:uid="{A9481A70-6639-4C74-A25B-B23E3287C200}">
      <text>
        <r>
          <rPr>
            <sz val="11"/>
            <color theme="1"/>
            <rFont val="Arial"/>
          </rPr>
          <t xml:space="preserve">Nothing here yet...perhaps at a different time?
</t>
        </r>
      </text>
    </comment>
    <comment ref="A649" authorId="0" shapeId="0" xr:uid="{DB0A75FF-0E2B-442F-9BEF-51CD1C96AC46}">
      <text>
        <r>
          <rPr>
            <sz val="11"/>
            <color theme="1"/>
            <rFont val="Arial"/>
          </rPr>
          <t xml:space="preserve">Nothing here yet...perhaps at a different time?
</t>
        </r>
      </text>
    </comment>
    <comment ref="A652" authorId="0" shapeId="0" xr:uid="{C3DED55A-02C3-4BA8-8023-6AFC75B532A8}">
      <text>
        <r>
          <rPr>
            <sz val="11"/>
            <color theme="1"/>
            <rFont val="Arial"/>
          </rPr>
          <t xml:space="preserve">Nothing here yet...perhaps at a different time?
</t>
        </r>
      </text>
    </comment>
    <comment ref="A653" authorId="0" shapeId="0" xr:uid="{7175B12E-26C7-4831-B3F2-502D8615103C}">
      <text>
        <r>
          <rPr>
            <sz val="11"/>
            <color theme="1"/>
            <rFont val="Arial"/>
          </rPr>
          <t xml:space="preserve">Nothing here yet...perhaps at a different time?
</t>
        </r>
      </text>
    </comment>
    <comment ref="A654" authorId="0" shapeId="0" xr:uid="{CD03E5FB-30E2-4697-A5B9-25FC14DE5524}">
      <text>
        <r>
          <rPr>
            <sz val="11"/>
            <color theme="1"/>
            <rFont val="Arial"/>
          </rPr>
          <t xml:space="preserve">Nothing here yet...perhaps at a different time?
</t>
        </r>
      </text>
    </comment>
    <comment ref="A655" authorId="0" shapeId="0" xr:uid="{A09F6FF9-6157-4319-B36F-EC22A8A643EA}">
      <text>
        <r>
          <rPr>
            <sz val="11"/>
            <color theme="1"/>
            <rFont val="Arial"/>
          </rPr>
          <t xml:space="preserve">Nothing here yet...perhaps at a different time?
</t>
        </r>
      </text>
    </comment>
    <comment ref="A656" authorId="0" shapeId="0" xr:uid="{5AD41A04-95AB-46DA-A52F-E35FE843D291}">
      <text>
        <r>
          <rPr>
            <sz val="11"/>
            <color theme="1"/>
            <rFont val="Arial"/>
          </rPr>
          <t xml:space="preserve">Nothing here yet...perhaps at a different time?
</t>
        </r>
      </text>
    </comment>
    <comment ref="A657" authorId="0" shapeId="0" xr:uid="{B4A56FC0-D107-444E-8E7C-ECC5180ADD32}">
      <text>
        <r>
          <rPr>
            <sz val="11"/>
            <color theme="1"/>
            <rFont val="Arial"/>
          </rPr>
          <t xml:space="preserve">Nothing here yet...perhaps at a different time?
</t>
        </r>
      </text>
    </comment>
    <comment ref="A658" authorId="0" shapeId="0" xr:uid="{1322F08B-DDC6-48BC-A486-5DE5BBFDDF52}">
      <text>
        <r>
          <rPr>
            <sz val="11"/>
            <color theme="1"/>
            <rFont val="Arial"/>
          </rPr>
          <t xml:space="preserve">Nothing here yet...perhaps at a different time?
</t>
        </r>
      </text>
    </comment>
    <comment ref="A659" authorId="0" shapeId="0" xr:uid="{808C690E-CA0E-4245-8116-9BF1E93F4AD9}">
      <text>
        <r>
          <rPr>
            <sz val="11"/>
            <color theme="1"/>
            <rFont val="Arial"/>
          </rPr>
          <t xml:space="preserve">Nothing here yet...perhaps at a different time?
</t>
        </r>
      </text>
    </comment>
    <comment ref="A660" authorId="0" shapeId="0" xr:uid="{EB3ECA9F-20CF-4A2A-88B6-A82D53E5723C}">
      <text>
        <r>
          <rPr>
            <sz val="11"/>
            <color theme="1"/>
            <rFont val="Arial"/>
          </rPr>
          <t xml:space="preserve">Nothing here yet...perhaps at a different time?
</t>
        </r>
      </text>
    </comment>
    <comment ref="A661" authorId="0" shapeId="0" xr:uid="{FB1A05DD-EE5E-4BE6-B521-4E200E9CF6F1}">
      <text>
        <r>
          <rPr>
            <sz val="11"/>
            <color theme="1"/>
            <rFont val="Arial"/>
          </rPr>
          <t xml:space="preserve">Nothing here yet...perhaps at a different time?
</t>
        </r>
      </text>
    </comment>
    <comment ref="A662" authorId="0" shapeId="0" xr:uid="{48B1895B-960E-45DE-999A-6218A6365BDE}">
      <text>
        <r>
          <rPr>
            <sz val="11"/>
            <color theme="1"/>
            <rFont val="Arial"/>
          </rPr>
          <t xml:space="preserve">Nothing here yet...perhaps at a different time?
</t>
        </r>
      </text>
    </comment>
    <comment ref="A663" authorId="0" shapeId="0" xr:uid="{B9C6DF8F-A158-46A8-8803-606913371324}">
      <text>
        <r>
          <rPr>
            <sz val="11"/>
            <color theme="1"/>
            <rFont val="Arial"/>
          </rPr>
          <t xml:space="preserve">Nothing here yet...perhaps at a different time?
</t>
        </r>
      </text>
    </comment>
    <comment ref="A664" authorId="0" shapeId="0" xr:uid="{0DF02DF5-3775-4E3C-9EF4-1058E5A1FCE6}">
      <text>
        <r>
          <rPr>
            <sz val="11"/>
            <color theme="1"/>
            <rFont val="Arial"/>
          </rPr>
          <t xml:space="preserve">Nothing here yet...perhaps at a different time?
</t>
        </r>
      </text>
    </comment>
    <comment ref="A665" authorId="0" shapeId="0" xr:uid="{2505062A-7078-4BAE-A72A-C152DCDE3967}">
      <text>
        <r>
          <rPr>
            <sz val="11"/>
            <color theme="1"/>
            <rFont val="Arial"/>
          </rPr>
          <t xml:space="preserve">Nothing here yet...perhaps at a different time?
</t>
        </r>
      </text>
    </comment>
    <comment ref="A666" authorId="0" shapeId="0" xr:uid="{40D20814-CFA8-4750-AC5D-4AEB4D71F2CF}">
      <text>
        <r>
          <rPr>
            <sz val="11"/>
            <color theme="1"/>
            <rFont val="Arial"/>
          </rPr>
          <t xml:space="preserve">Nothing here yet...perhaps at a different time?
</t>
        </r>
      </text>
    </comment>
    <comment ref="A667" authorId="0" shapeId="0" xr:uid="{C37ACA11-F6FC-48C8-90FB-D29AB9811B44}">
      <text>
        <r>
          <rPr>
            <sz val="11"/>
            <color theme="1"/>
            <rFont val="Arial"/>
          </rPr>
          <t xml:space="preserve">Nothing here yet...perhaps at a different time?
</t>
        </r>
      </text>
    </comment>
    <comment ref="A668" authorId="0" shapeId="0" xr:uid="{1C3716B9-9974-419B-B97C-95E732A79B79}">
      <text>
        <r>
          <rPr>
            <sz val="11"/>
            <color theme="1"/>
            <rFont val="Arial"/>
          </rPr>
          <t xml:space="preserve">Nothing here yet...perhaps at a different time?
</t>
        </r>
      </text>
    </comment>
    <comment ref="A671" authorId="0" shapeId="0" xr:uid="{4A209013-C07F-48B2-8A03-D37272A5EA1B}">
      <text>
        <r>
          <rPr>
            <sz val="11"/>
            <color theme="1"/>
            <rFont val="Arial"/>
          </rPr>
          <t xml:space="preserve">Nothing here yet...perhaps at a different time?
</t>
        </r>
      </text>
    </comment>
    <comment ref="A672" authorId="0" shapeId="0" xr:uid="{6D8C670D-A393-4B81-B3DC-3EAAADC0BF7C}">
      <text>
        <r>
          <rPr>
            <sz val="11"/>
            <color theme="1"/>
            <rFont val="Arial"/>
          </rPr>
          <t xml:space="preserve">Nothing here yet...perhaps at a different time?
</t>
        </r>
      </text>
    </comment>
    <comment ref="A673" authorId="0" shapeId="0" xr:uid="{424FCD4E-CD1A-48E6-897D-08369F8571D3}">
      <text>
        <r>
          <rPr>
            <sz val="11"/>
            <color theme="1"/>
            <rFont val="Arial"/>
          </rPr>
          <t xml:space="preserve">Nothing here yet...perhaps at a different time?
</t>
        </r>
      </text>
    </comment>
    <comment ref="A674" authorId="0" shapeId="0" xr:uid="{64F8B74F-B42E-42D7-B2AD-FB3967AFD3A0}">
      <text>
        <r>
          <rPr>
            <sz val="11"/>
            <color theme="1"/>
            <rFont val="Arial"/>
          </rPr>
          <t xml:space="preserve">Nothing here yet...perhaps at a different time?
</t>
        </r>
      </text>
    </comment>
    <comment ref="A675" authorId="0" shapeId="0" xr:uid="{351C602D-F1B8-45FE-9BA8-0115A712AB22}">
      <text>
        <r>
          <rPr>
            <sz val="11"/>
            <color theme="1"/>
            <rFont val="Arial"/>
          </rPr>
          <t xml:space="preserve">Nothing here yet...perhaps at a different time?
</t>
        </r>
      </text>
    </comment>
    <comment ref="A676" authorId="0" shapeId="0" xr:uid="{3B6BE9BE-C1E3-4C3A-9DF1-C6BF8F9119E6}">
      <text>
        <r>
          <rPr>
            <sz val="11"/>
            <color theme="1"/>
            <rFont val="Arial"/>
          </rPr>
          <t xml:space="preserve">Nothing here yet...perhaps at a different time?
</t>
        </r>
      </text>
    </comment>
    <comment ref="A677" authorId="0" shapeId="0" xr:uid="{01A887B0-8B1F-4526-BC09-5BD7263DFA7B}">
      <text>
        <r>
          <rPr>
            <sz val="11"/>
            <color theme="1"/>
            <rFont val="Arial"/>
          </rPr>
          <t xml:space="preserve">Nothing here yet...perhaps at a different time?
</t>
        </r>
      </text>
    </comment>
    <comment ref="A678" authorId="0" shapeId="0" xr:uid="{A10D5B4A-300E-4D00-823E-E5C5F6A39587}">
      <text>
        <r>
          <rPr>
            <sz val="11"/>
            <color theme="1"/>
            <rFont val="Arial"/>
          </rPr>
          <t xml:space="preserve">Nothing here yet...perhaps at a different time?
</t>
        </r>
      </text>
    </comment>
    <comment ref="A679" authorId="0" shapeId="0" xr:uid="{0C93E215-EAA1-415A-987F-3C5ABE114F68}">
      <text>
        <r>
          <rPr>
            <sz val="11"/>
            <color theme="1"/>
            <rFont val="Arial"/>
          </rPr>
          <t xml:space="preserve">Nothing here yet...perhaps at a different time?
</t>
        </r>
      </text>
    </comment>
    <comment ref="A680" authorId="0" shapeId="0" xr:uid="{3CA3DE22-81C1-403F-A34A-F705ADAEE53F}">
      <text>
        <r>
          <rPr>
            <sz val="11"/>
            <color theme="1"/>
            <rFont val="Arial"/>
          </rPr>
          <t xml:space="preserve">Nothing here yet...perhaps at a different time?
</t>
        </r>
      </text>
    </comment>
    <comment ref="A681" authorId="0" shapeId="0" xr:uid="{57293794-FD5F-447E-848F-4C2BF5DD9E34}">
      <text>
        <r>
          <rPr>
            <sz val="11"/>
            <color theme="1"/>
            <rFont val="Arial"/>
          </rPr>
          <t xml:space="preserve">Nothing here yet...perhaps at a different time?
</t>
        </r>
      </text>
    </comment>
    <comment ref="A682" authorId="0" shapeId="0" xr:uid="{9318FAD0-A3C6-4A38-9C8F-6E2C45F886F9}">
      <text>
        <r>
          <rPr>
            <sz val="11"/>
            <color theme="1"/>
            <rFont val="Arial"/>
          </rPr>
          <t xml:space="preserve">Nothing here yet...perhaps at a different time?
</t>
        </r>
      </text>
    </comment>
    <comment ref="A683" authorId="0" shapeId="0" xr:uid="{43078D11-ADE7-4DFC-9CF5-6FDCF9B7E9F5}">
      <text>
        <r>
          <rPr>
            <sz val="11"/>
            <color theme="1"/>
            <rFont val="Arial"/>
          </rPr>
          <t xml:space="preserve">Nothing here yet...perhaps at a different time?
</t>
        </r>
      </text>
    </comment>
    <comment ref="A684" authorId="0" shapeId="0" xr:uid="{6D207DC6-4665-4531-B487-753A256E3DB0}">
      <text>
        <r>
          <rPr>
            <sz val="11"/>
            <color theme="1"/>
            <rFont val="Arial"/>
          </rPr>
          <t xml:space="preserve">Nothing here yet...perhaps at a different time?
</t>
        </r>
      </text>
    </comment>
    <comment ref="A685" authorId="0" shapeId="0" xr:uid="{E77DD735-8A99-4279-A091-E97422D5189D}">
      <text>
        <r>
          <rPr>
            <sz val="11"/>
            <color theme="1"/>
            <rFont val="Arial"/>
          </rPr>
          <t xml:space="preserve">Nothing here yet...perhaps at a different time?
</t>
        </r>
      </text>
    </comment>
    <comment ref="A686" authorId="0" shapeId="0" xr:uid="{4D028C85-9D82-4064-A878-4DC6A72AA26C}">
      <text>
        <r>
          <rPr>
            <sz val="11"/>
            <color theme="1"/>
            <rFont val="Arial"/>
          </rPr>
          <t xml:space="preserve">Nothing here yet...perhaps at a different time?
</t>
        </r>
      </text>
    </comment>
    <comment ref="A687" authorId="0" shapeId="0" xr:uid="{E56E4B9C-60C5-4C73-99D1-B72B0AC188A9}">
      <text>
        <r>
          <rPr>
            <sz val="11"/>
            <color theme="1"/>
            <rFont val="Arial"/>
          </rPr>
          <t xml:space="preserve">Nothing here yet...perhaps at a different time?
</t>
        </r>
      </text>
    </comment>
    <comment ref="A690" authorId="0" shapeId="0" xr:uid="{2CF1A3A6-E806-4E62-BB2D-C9E1AD2AFFDB}">
      <text>
        <r>
          <rPr>
            <sz val="11"/>
            <color theme="1"/>
            <rFont val="Arial"/>
          </rPr>
          <t xml:space="preserve">Nothing here yet...perhaps at a different time?
</t>
        </r>
      </text>
    </comment>
    <comment ref="A691" authorId="0" shapeId="0" xr:uid="{A246075C-0B81-45CF-ABDE-4874D2EF8331}">
      <text>
        <r>
          <rPr>
            <sz val="11"/>
            <color theme="1"/>
            <rFont val="Arial"/>
          </rPr>
          <t xml:space="preserve">Nothing here yet...perhaps at a different time?
</t>
        </r>
      </text>
    </comment>
    <comment ref="A692" authorId="0" shapeId="0" xr:uid="{984B3D0D-13B6-4557-9BD0-58326A8A6FBE}">
      <text>
        <r>
          <rPr>
            <sz val="11"/>
            <color theme="1"/>
            <rFont val="Arial"/>
          </rPr>
          <t xml:space="preserve">Nothing here yet...perhaps at a different time?
</t>
        </r>
      </text>
    </comment>
    <comment ref="A693" authorId="0" shapeId="0" xr:uid="{C7ED92B8-E0EB-44C1-87F7-F1E2A6DB180B}">
      <text>
        <r>
          <rPr>
            <sz val="11"/>
            <color theme="1"/>
            <rFont val="Arial"/>
          </rPr>
          <t xml:space="preserve">Nothing here yet...perhaps at a different time?
</t>
        </r>
      </text>
    </comment>
    <comment ref="A694" authorId="0" shapeId="0" xr:uid="{640DBA5B-7804-4D74-8AD1-4B8BDEF13E15}">
      <text>
        <r>
          <rPr>
            <sz val="11"/>
            <color theme="1"/>
            <rFont val="Arial"/>
          </rPr>
          <t xml:space="preserve">Nothing here yet...perhaps at a different time?
</t>
        </r>
      </text>
    </comment>
    <comment ref="A695" authorId="0" shapeId="0" xr:uid="{4CD75190-67E2-4089-99D9-F5BABE0C328A}">
      <text>
        <r>
          <rPr>
            <sz val="11"/>
            <color theme="1"/>
            <rFont val="Arial"/>
          </rPr>
          <t xml:space="preserve">Nothing here yet...perhaps at a different time?
</t>
        </r>
      </text>
    </comment>
    <comment ref="A696" authorId="0" shapeId="0" xr:uid="{215C0549-3BD2-4BE6-B423-6FB4CA86D977}">
      <text>
        <r>
          <rPr>
            <sz val="11"/>
            <color theme="1"/>
            <rFont val="Arial"/>
          </rPr>
          <t xml:space="preserve">Nothing here yet...perhaps at a different time?
</t>
        </r>
      </text>
    </comment>
    <comment ref="A697" authorId="0" shapeId="0" xr:uid="{C2122E9F-A215-414D-9C63-26A7786D161E}">
      <text>
        <r>
          <rPr>
            <sz val="11"/>
            <color theme="1"/>
            <rFont val="Arial"/>
          </rPr>
          <t xml:space="preserve">Nothing here yet...perhaps at a different time?
</t>
        </r>
      </text>
    </comment>
    <comment ref="A698" authorId="0" shapeId="0" xr:uid="{95EECF48-F3BB-41DC-89EF-C82B1469F7E8}">
      <text>
        <r>
          <rPr>
            <sz val="11"/>
            <color theme="1"/>
            <rFont val="Arial"/>
          </rPr>
          <t xml:space="preserve">Nothing here yet...perhaps at a different time?
</t>
        </r>
      </text>
    </comment>
    <comment ref="A699" authorId="0" shapeId="0" xr:uid="{C2E32C1B-9938-4DEF-A333-8E101EFC686C}">
      <text>
        <r>
          <rPr>
            <sz val="11"/>
            <color theme="1"/>
            <rFont val="Arial"/>
          </rPr>
          <t xml:space="preserve">Nothing here yet...perhaps at a different time?
</t>
        </r>
      </text>
    </comment>
    <comment ref="A700" authorId="0" shapeId="0" xr:uid="{A0AB254A-3A1A-44B4-B2E4-1824EEC8A435}">
      <text>
        <r>
          <rPr>
            <sz val="11"/>
            <color theme="1"/>
            <rFont val="Arial"/>
          </rPr>
          <t xml:space="preserve">Nothing here yet...perhaps at a different time?
</t>
        </r>
      </text>
    </comment>
    <comment ref="A701" authorId="0" shapeId="0" xr:uid="{8D93F236-C551-4E6D-A3F6-4E24DC8C8BC8}">
      <text>
        <r>
          <rPr>
            <sz val="11"/>
            <color theme="1"/>
            <rFont val="Arial"/>
          </rPr>
          <t xml:space="preserve">Nothing here yet...perhaps at a different time?
</t>
        </r>
      </text>
    </comment>
    <comment ref="A702" authorId="0" shapeId="0" xr:uid="{546A1F05-6350-4AE1-B08A-11DDF9AD48E5}">
      <text>
        <r>
          <rPr>
            <sz val="11"/>
            <color theme="1"/>
            <rFont val="Arial"/>
          </rPr>
          <t xml:space="preserve">Nothing here yet...perhaps at a different time?
</t>
        </r>
      </text>
    </comment>
    <comment ref="A703" authorId="0" shapeId="0" xr:uid="{FBA0FD36-0959-4E28-A50F-F66671D3D607}">
      <text>
        <r>
          <rPr>
            <sz val="11"/>
            <color theme="1"/>
            <rFont val="Arial"/>
          </rPr>
          <t xml:space="preserve">Nothing here yet...perhaps at a different time?
</t>
        </r>
      </text>
    </comment>
    <comment ref="A704" authorId="0" shapeId="0" xr:uid="{D758FEB1-5226-4EC5-BD4A-0567B2C7705B}">
      <text>
        <r>
          <rPr>
            <sz val="11"/>
            <color theme="1"/>
            <rFont val="Arial"/>
          </rPr>
          <t xml:space="preserve">Nothing here yet...perhaps at a different time?
</t>
        </r>
      </text>
    </comment>
    <comment ref="A705" authorId="0" shapeId="0" xr:uid="{2B047F15-618A-4206-BC65-96AB69388D99}">
      <text>
        <r>
          <rPr>
            <sz val="11"/>
            <color theme="1"/>
            <rFont val="Arial"/>
          </rPr>
          <t xml:space="preserve">Nothing here yet...perhaps at a different time?
</t>
        </r>
      </text>
    </comment>
    <comment ref="A706" authorId="0" shapeId="0" xr:uid="{E650BB8E-B6F4-4ECE-8A71-E62E2972733D}">
      <text>
        <r>
          <rPr>
            <sz val="11"/>
            <color theme="1"/>
            <rFont val="Arial"/>
          </rPr>
          <t xml:space="preserve">Nothing here yet...perhaps at a different time?
</t>
        </r>
      </text>
    </comment>
    <comment ref="A709" authorId="0" shapeId="0" xr:uid="{CEA52CD4-B625-4591-B662-A7BBF5365CE1}">
      <text>
        <r>
          <rPr>
            <sz val="11"/>
            <color theme="1"/>
            <rFont val="Arial"/>
          </rPr>
          <t xml:space="preserve">Nothing here yet...perhaps at a different time?
</t>
        </r>
      </text>
    </comment>
    <comment ref="A710" authorId="0" shapeId="0" xr:uid="{569C3290-7956-4708-904E-A988E73C375B}">
      <text>
        <r>
          <rPr>
            <sz val="11"/>
            <color theme="1"/>
            <rFont val="Arial"/>
          </rPr>
          <t xml:space="preserve">Nothing here yet...perhaps at a different time?
</t>
        </r>
      </text>
    </comment>
    <comment ref="A711" authorId="0" shapeId="0" xr:uid="{CEA2D5B2-2EFE-45E6-9DFC-325B92784108}">
      <text>
        <r>
          <rPr>
            <sz val="11"/>
            <color theme="1"/>
            <rFont val="Arial"/>
          </rPr>
          <t xml:space="preserve">Nothing here yet...perhaps at a different time?
</t>
        </r>
      </text>
    </comment>
    <comment ref="A712" authorId="0" shapeId="0" xr:uid="{78C86495-EF15-4830-AE58-0E84C5E42F1D}">
      <text>
        <r>
          <rPr>
            <sz val="11"/>
            <color theme="1"/>
            <rFont val="Arial"/>
          </rPr>
          <t xml:space="preserve">Nothing here yet...perhaps at a different time?
</t>
        </r>
      </text>
    </comment>
    <comment ref="A713" authorId="0" shapeId="0" xr:uid="{5C1032CC-FEBF-4ED2-8DF9-4BA0CB4FF217}">
      <text>
        <r>
          <rPr>
            <sz val="11"/>
            <color theme="1"/>
            <rFont val="Arial"/>
          </rPr>
          <t xml:space="preserve">Nothing here yet...perhaps at a different time?
</t>
        </r>
      </text>
    </comment>
    <comment ref="A714" authorId="0" shapeId="0" xr:uid="{7CA9EE66-BCEF-43B5-9B67-5F1800C16769}">
      <text>
        <r>
          <rPr>
            <sz val="11"/>
            <color theme="1"/>
            <rFont val="Arial"/>
          </rPr>
          <t xml:space="preserve">Nothing here yet...perhaps at a different time?
</t>
        </r>
      </text>
    </comment>
    <comment ref="A715" authorId="0" shapeId="0" xr:uid="{2932DCA5-F40D-4465-AA1E-62335B1A227C}">
      <text>
        <r>
          <rPr>
            <sz val="11"/>
            <color theme="1"/>
            <rFont val="Arial"/>
          </rPr>
          <t xml:space="preserve">Nothing here yet...perhaps at a different time?
</t>
        </r>
      </text>
    </comment>
    <comment ref="A716" authorId="0" shapeId="0" xr:uid="{1E9257B9-7BF9-4E97-BED1-1E3A16337246}">
      <text>
        <r>
          <rPr>
            <sz val="11"/>
            <color theme="1"/>
            <rFont val="Arial"/>
          </rPr>
          <t xml:space="preserve">Nothing here yet...perhaps at a different time?
</t>
        </r>
      </text>
    </comment>
    <comment ref="A717" authorId="0" shapeId="0" xr:uid="{775CC964-1F3B-4DE1-AEE7-5D4258637CB4}">
      <text>
        <r>
          <rPr>
            <sz val="11"/>
            <color theme="1"/>
            <rFont val="Arial"/>
          </rPr>
          <t xml:space="preserve">Nothing here yet...perhaps at a different time?
</t>
        </r>
      </text>
    </comment>
    <comment ref="A718" authorId="0" shapeId="0" xr:uid="{5FAE64A0-8C36-4CD8-BFB8-BB9056BC51EF}">
      <text>
        <r>
          <rPr>
            <sz val="11"/>
            <color theme="1"/>
            <rFont val="Arial"/>
          </rPr>
          <t xml:space="preserve">Nothing here yet...perhaps at a different time?
</t>
        </r>
      </text>
    </comment>
    <comment ref="A719" authorId="0" shapeId="0" xr:uid="{D281595C-6661-4C2D-B4CF-FB0CC0B4D352}">
      <text>
        <r>
          <rPr>
            <sz val="11"/>
            <color theme="1"/>
            <rFont val="Arial"/>
          </rPr>
          <t xml:space="preserve">Nothing here yet...perhaps at a different time?
</t>
        </r>
      </text>
    </comment>
    <comment ref="A720" authorId="0" shapeId="0" xr:uid="{917001F5-459D-45E4-B628-A8D465B49BA6}">
      <text>
        <r>
          <rPr>
            <sz val="11"/>
            <color theme="1"/>
            <rFont val="Arial"/>
          </rPr>
          <t xml:space="preserve">Nothing here yet...perhaps at a different time?
</t>
        </r>
      </text>
    </comment>
    <comment ref="A721" authorId="0" shapeId="0" xr:uid="{CEB8A154-38BE-492F-AD14-13E1FE4F4B95}">
      <text>
        <r>
          <rPr>
            <sz val="11"/>
            <color theme="1"/>
            <rFont val="Arial"/>
          </rPr>
          <t xml:space="preserve">Nothing here yet...perhaps at a different time?
</t>
        </r>
      </text>
    </comment>
    <comment ref="A722" authorId="0" shapeId="0" xr:uid="{EC889A40-DF4A-4F46-AA01-0583A63024F5}">
      <text>
        <r>
          <rPr>
            <sz val="11"/>
            <color theme="1"/>
            <rFont val="Arial"/>
          </rPr>
          <t xml:space="preserve">Nothing here yet...perhaps at a different time?
</t>
        </r>
      </text>
    </comment>
    <comment ref="A723" authorId="0" shapeId="0" xr:uid="{F77014F7-4EC1-4F67-9493-2F3B1E3AAD35}">
      <text>
        <r>
          <rPr>
            <sz val="11"/>
            <color theme="1"/>
            <rFont val="Arial"/>
          </rPr>
          <t xml:space="preserve">Nothing here yet...perhaps at a different time?
</t>
        </r>
      </text>
    </comment>
    <comment ref="A724" authorId="0" shapeId="0" xr:uid="{F429EBD8-F983-4BD1-8C93-B5C12F493F9B}">
      <text>
        <r>
          <rPr>
            <sz val="11"/>
            <color theme="1"/>
            <rFont val="Arial"/>
          </rPr>
          <t xml:space="preserve">Nothing here yet...perhaps at a different time?
</t>
        </r>
      </text>
    </comment>
    <comment ref="A725" authorId="0" shapeId="0" xr:uid="{48066216-906D-4360-BFAF-16478B0967A1}">
      <text>
        <r>
          <rPr>
            <sz val="11"/>
            <color theme="1"/>
            <rFont val="Arial"/>
          </rPr>
          <t xml:space="preserve">Nothing here yet...perhaps at a different time?
</t>
        </r>
      </text>
    </comment>
    <comment ref="A728" authorId="0" shapeId="0" xr:uid="{9E4FED00-74F9-423D-8355-B62AB840D660}">
      <text>
        <r>
          <rPr>
            <sz val="11"/>
            <color theme="1"/>
            <rFont val="Arial"/>
          </rPr>
          <t xml:space="preserve">Nothing here yet...perhaps at a different time?
</t>
        </r>
      </text>
    </comment>
    <comment ref="A729" authorId="0" shapeId="0" xr:uid="{52C11608-8CB5-4DAE-865C-57267A20F662}">
      <text>
        <r>
          <rPr>
            <sz val="11"/>
            <color theme="1"/>
            <rFont val="Arial"/>
          </rPr>
          <t xml:space="preserve">Nothing here yet...perhaps at a different time?
</t>
        </r>
      </text>
    </comment>
    <comment ref="A730" authorId="0" shapeId="0" xr:uid="{92B03D25-B17B-4AD2-9E85-DE2AF2C5E622}">
      <text>
        <r>
          <rPr>
            <sz val="11"/>
            <color theme="1"/>
            <rFont val="Arial"/>
          </rPr>
          <t xml:space="preserve">Nothing here yet...perhaps at a different time?
</t>
        </r>
      </text>
    </comment>
    <comment ref="A731" authorId="0" shapeId="0" xr:uid="{95D90475-3221-450A-A7B3-A2CC008B4A55}">
      <text>
        <r>
          <rPr>
            <sz val="11"/>
            <color theme="1"/>
            <rFont val="Arial"/>
          </rPr>
          <t xml:space="preserve">Nothing here yet...perhaps at a different time?
</t>
        </r>
      </text>
    </comment>
    <comment ref="A732" authorId="0" shapeId="0" xr:uid="{F4F97DFE-128A-4574-9FF5-841AA2536A25}">
      <text>
        <r>
          <rPr>
            <sz val="11"/>
            <color theme="1"/>
            <rFont val="Arial"/>
          </rPr>
          <t xml:space="preserve">Nothing here yet...perhaps at a different time?
</t>
        </r>
      </text>
    </comment>
    <comment ref="A733" authorId="0" shapeId="0" xr:uid="{8C3EFE82-F201-4AD6-9212-DA6ED532172C}">
      <text>
        <r>
          <rPr>
            <sz val="11"/>
            <color theme="1"/>
            <rFont val="Arial"/>
          </rPr>
          <t xml:space="preserve">Nothing here yet...perhaps at a different time?
</t>
        </r>
      </text>
    </comment>
    <comment ref="A734" authorId="0" shapeId="0" xr:uid="{C27336F0-6ADC-4E71-9ACB-47666CB6F1A3}">
      <text>
        <r>
          <rPr>
            <sz val="11"/>
            <color theme="1"/>
            <rFont val="Arial"/>
          </rPr>
          <t xml:space="preserve">Nothing here yet...perhaps at a different time?
</t>
        </r>
      </text>
    </comment>
    <comment ref="A735" authorId="0" shapeId="0" xr:uid="{F6E45A45-E624-485B-8ABF-CCF18CF39752}">
      <text>
        <r>
          <rPr>
            <sz val="11"/>
            <color theme="1"/>
            <rFont val="Arial"/>
          </rPr>
          <t xml:space="preserve">Nothing here yet...perhaps at a different time?
</t>
        </r>
      </text>
    </comment>
    <comment ref="A736" authorId="0" shapeId="0" xr:uid="{8F41AA11-AF2C-4139-B7D7-A586A2DDE900}">
      <text>
        <r>
          <rPr>
            <sz val="11"/>
            <color theme="1"/>
            <rFont val="Arial"/>
          </rPr>
          <t xml:space="preserve">Nothing here yet...perhaps at a different time?
</t>
        </r>
      </text>
    </comment>
    <comment ref="A737" authorId="0" shapeId="0" xr:uid="{E06F2C51-C1A5-4661-9B1D-975669DFCF4D}">
      <text>
        <r>
          <rPr>
            <sz val="11"/>
            <color theme="1"/>
            <rFont val="Arial"/>
          </rPr>
          <t xml:space="preserve">Nothing here yet...perhaps at a different time?
</t>
        </r>
      </text>
    </comment>
    <comment ref="A738" authorId="0" shapeId="0" xr:uid="{7D068AC9-FAEC-4683-8091-42714FE73EC0}">
      <text>
        <r>
          <rPr>
            <sz val="11"/>
            <color theme="1"/>
            <rFont val="Arial"/>
          </rPr>
          <t xml:space="preserve">Nothing here yet...perhaps at a different time?
</t>
        </r>
      </text>
    </comment>
    <comment ref="A739" authorId="0" shapeId="0" xr:uid="{F1506DCB-3A1B-4D98-9680-69E6DA0C81C9}">
      <text>
        <r>
          <rPr>
            <sz val="11"/>
            <color theme="1"/>
            <rFont val="Arial"/>
          </rPr>
          <t xml:space="preserve">Nothing here yet...perhaps at a different time?
</t>
        </r>
      </text>
    </comment>
    <comment ref="A740" authorId="0" shapeId="0" xr:uid="{BA895DE1-81D4-4F39-B48B-8919C3468210}">
      <text>
        <r>
          <rPr>
            <sz val="11"/>
            <color theme="1"/>
            <rFont val="Arial"/>
          </rPr>
          <t xml:space="preserve">Nothing here yet...perhaps at a different time?
</t>
        </r>
      </text>
    </comment>
    <comment ref="A741" authorId="0" shapeId="0" xr:uid="{2F4EAB23-2305-4FBC-AAA4-DFDAB7E534D5}">
      <text>
        <r>
          <rPr>
            <sz val="11"/>
            <color theme="1"/>
            <rFont val="Arial"/>
          </rPr>
          <t xml:space="preserve">Nothing here yet...perhaps at a different time?
</t>
        </r>
      </text>
    </comment>
    <comment ref="A742" authorId="0" shapeId="0" xr:uid="{CB4A4EE8-37A8-4CD4-8623-F4FA717D67FC}">
      <text>
        <r>
          <rPr>
            <sz val="11"/>
            <color theme="1"/>
            <rFont val="Arial"/>
          </rPr>
          <t xml:space="preserve">Nothing here yet...perhaps at a different time?
</t>
        </r>
      </text>
    </comment>
    <comment ref="A743" authorId="0" shapeId="0" xr:uid="{82DF8C56-8C2A-41A6-AEBB-03105CAC8CDF}">
      <text>
        <r>
          <rPr>
            <sz val="11"/>
            <color theme="1"/>
            <rFont val="Arial"/>
          </rPr>
          <t xml:space="preserve">Nothing here yet...perhaps at a different time?
</t>
        </r>
      </text>
    </comment>
    <comment ref="A744" authorId="0" shapeId="0" xr:uid="{86D2152E-3836-43EF-9F3E-1F4F37C831F8}">
      <text>
        <r>
          <rPr>
            <sz val="11"/>
            <color theme="1"/>
            <rFont val="Arial"/>
          </rPr>
          <t xml:space="preserve">Nothing here yet...perhaps at a different time?
</t>
        </r>
      </text>
    </comment>
    <comment ref="A747" authorId="0" shapeId="0" xr:uid="{AAD97345-1566-48BF-B2B7-A75A12F7A504}">
      <text>
        <r>
          <rPr>
            <sz val="11"/>
            <color theme="1"/>
            <rFont val="Arial"/>
          </rPr>
          <t xml:space="preserve">Nothing here yet...perhaps at a different time?
</t>
        </r>
      </text>
    </comment>
    <comment ref="A748" authorId="0" shapeId="0" xr:uid="{54BF35BD-D9BF-4921-B8DA-3D14A0B60888}">
      <text>
        <r>
          <rPr>
            <sz val="11"/>
            <color theme="1"/>
            <rFont val="Arial"/>
          </rPr>
          <t xml:space="preserve">Nothing here yet...perhaps at a different time?
</t>
        </r>
      </text>
    </comment>
    <comment ref="A749" authorId="0" shapeId="0" xr:uid="{388B1212-3FF8-4C55-9DCA-FCA4A61B7AFB}">
      <text>
        <r>
          <rPr>
            <sz val="11"/>
            <color theme="1"/>
            <rFont val="Arial"/>
          </rPr>
          <t xml:space="preserve">Nothing here yet...perhaps at a different time?
</t>
        </r>
      </text>
    </comment>
    <comment ref="A750" authorId="0" shapeId="0" xr:uid="{99880AC2-A2FC-492D-8A24-D74F0A830A07}">
      <text>
        <r>
          <rPr>
            <sz val="11"/>
            <color theme="1"/>
            <rFont val="Arial"/>
          </rPr>
          <t xml:space="preserve">Nothing here yet...perhaps at a different time?
</t>
        </r>
      </text>
    </comment>
    <comment ref="A751" authorId="0" shapeId="0" xr:uid="{E16A2591-F280-42C7-9D21-E89498372C04}">
      <text>
        <r>
          <rPr>
            <sz val="11"/>
            <color theme="1"/>
            <rFont val="Arial"/>
          </rPr>
          <t xml:space="preserve">Nothing here yet...perhaps at a different time?
</t>
        </r>
      </text>
    </comment>
    <comment ref="A752" authorId="0" shapeId="0" xr:uid="{4B96EC85-E415-4F4C-A419-35D3BF4FF7BF}">
      <text>
        <r>
          <rPr>
            <sz val="11"/>
            <color theme="1"/>
            <rFont val="Arial"/>
          </rPr>
          <t xml:space="preserve">Nothing here yet...perhaps at a different time?
</t>
        </r>
      </text>
    </comment>
    <comment ref="A753" authorId="0" shapeId="0" xr:uid="{747CF8FB-3F5E-4A21-B5ED-6312EEDD4307}">
      <text>
        <r>
          <rPr>
            <sz val="11"/>
            <color theme="1"/>
            <rFont val="Arial"/>
          </rPr>
          <t xml:space="preserve">Nothing here yet...perhaps at a different time?
</t>
        </r>
      </text>
    </comment>
    <comment ref="A754" authorId="0" shapeId="0" xr:uid="{50BA760C-6CEC-418E-AFB8-C98CEF77DD51}">
      <text>
        <r>
          <rPr>
            <sz val="11"/>
            <color theme="1"/>
            <rFont val="Arial"/>
          </rPr>
          <t xml:space="preserve">Nothing here yet...perhaps at a different time?
</t>
        </r>
      </text>
    </comment>
    <comment ref="A755" authorId="0" shapeId="0" xr:uid="{9F6B9F45-B4AD-48DE-95F3-9E4107A8155C}">
      <text>
        <r>
          <rPr>
            <sz val="11"/>
            <color theme="1"/>
            <rFont val="Arial"/>
          </rPr>
          <t xml:space="preserve">Nothing here yet...perhaps at a different time?
</t>
        </r>
      </text>
    </comment>
    <comment ref="A756" authorId="0" shapeId="0" xr:uid="{AB117EC8-31C2-4034-9A21-3F5E3D2F3A79}">
      <text>
        <r>
          <rPr>
            <sz val="11"/>
            <color theme="1"/>
            <rFont val="Arial"/>
          </rPr>
          <t xml:space="preserve">Nothing here yet...perhaps at a different time?
</t>
        </r>
      </text>
    </comment>
    <comment ref="A757" authorId="0" shapeId="0" xr:uid="{4B97ABC2-F877-4823-AABA-314F9435AA74}">
      <text>
        <r>
          <rPr>
            <sz val="11"/>
            <color theme="1"/>
            <rFont val="Arial"/>
          </rPr>
          <t xml:space="preserve">Nothing here yet...perhaps at a different time?
</t>
        </r>
      </text>
    </comment>
    <comment ref="A758" authorId="0" shapeId="0" xr:uid="{E1C3E35F-3E6E-484F-A5AD-2D8D15DDB45E}">
      <text>
        <r>
          <rPr>
            <sz val="11"/>
            <color theme="1"/>
            <rFont val="Arial"/>
          </rPr>
          <t xml:space="preserve">Nothing here yet...perhaps at a different time?
</t>
        </r>
      </text>
    </comment>
    <comment ref="A759" authorId="0" shapeId="0" xr:uid="{DD0DBE69-8D8E-4E3C-A83A-46A812D1E556}">
      <text>
        <r>
          <rPr>
            <sz val="11"/>
            <color theme="1"/>
            <rFont val="Arial"/>
          </rPr>
          <t xml:space="preserve">Nothing here yet...perhaps at a different time?
</t>
        </r>
      </text>
    </comment>
    <comment ref="A760" authorId="0" shapeId="0" xr:uid="{6356A903-1199-4A88-AB95-A86046BB8513}">
      <text>
        <r>
          <rPr>
            <sz val="11"/>
            <color theme="1"/>
            <rFont val="Arial"/>
          </rPr>
          <t xml:space="preserve">Nothing here yet...perhaps at a different time?
</t>
        </r>
      </text>
    </comment>
    <comment ref="A761" authorId="0" shapeId="0" xr:uid="{09281852-F129-4378-87F7-017ECE7DA13C}">
      <text>
        <r>
          <rPr>
            <sz val="11"/>
            <color theme="1"/>
            <rFont val="Arial"/>
          </rPr>
          <t xml:space="preserve">Nothing here yet...perhaps at a different time?
</t>
        </r>
      </text>
    </comment>
    <comment ref="A762" authorId="0" shapeId="0" xr:uid="{6B643DEB-18C2-4862-95FA-50F697C5F444}">
      <text>
        <r>
          <rPr>
            <sz val="11"/>
            <color theme="1"/>
            <rFont val="Arial"/>
          </rPr>
          <t xml:space="preserve">Nothing here yet...perhaps at a different time?
</t>
        </r>
      </text>
    </comment>
    <comment ref="A763" authorId="0" shapeId="0" xr:uid="{DD053D0E-B405-452D-A1C2-B2E0600B97D6}">
      <text>
        <r>
          <rPr>
            <sz val="11"/>
            <color theme="1"/>
            <rFont val="Arial"/>
          </rPr>
          <t xml:space="preserve">Nothing here yet...perhaps at a different time?
</t>
        </r>
      </text>
    </comment>
    <comment ref="A766" authorId="0" shapeId="0" xr:uid="{4EE374F5-B6AF-4371-894E-F43E42BDC2B2}">
      <text>
        <r>
          <rPr>
            <sz val="11"/>
            <color theme="1"/>
            <rFont val="Arial"/>
          </rPr>
          <t xml:space="preserve">Nothing here yet...perhaps at a different time?
</t>
        </r>
      </text>
    </comment>
    <comment ref="A767" authorId="0" shapeId="0" xr:uid="{8D2958D7-2724-4368-A775-DAF096064351}">
      <text>
        <r>
          <rPr>
            <sz val="11"/>
            <color theme="1"/>
            <rFont val="Arial"/>
          </rPr>
          <t xml:space="preserve">Nothing here yet...perhaps at a different time?
</t>
        </r>
      </text>
    </comment>
    <comment ref="A768" authorId="0" shapeId="0" xr:uid="{6A34EB6C-3AF2-4459-88E9-0CCA9A27E3E8}">
      <text>
        <r>
          <rPr>
            <sz val="11"/>
            <color theme="1"/>
            <rFont val="Arial"/>
          </rPr>
          <t xml:space="preserve">Nothing here yet...perhaps at a different time?
</t>
        </r>
      </text>
    </comment>
    <comment ref="A769" authorId="0" shapeId="0" xr:uid="{B1ADA1F9-4AE3-4E7A-BBC9-673C9F03D464}">
      <text>
        <r>
          <rPr>
            <sz val="11"/>
            <color theme="1"/>
            <rFont val="Arial"/>
          </rPr>
          <t xml:space="preserve">Nothing here yet...perhaps at a different time?
</t>
        </r>
      </text>
    </comment>
    <comment ref="A770" authorId="0" shapeId="0" xr:uid="{6BFC631A-6E00-4811-84E0-47C1DD127789}">
      <text>
        <r>
          <rPr>
            <sz val="11"/>
            <color theme="1"/>
            <rFont val="Arial"/>
          </rPr>
          <t xml:space="preserve">Nothing here yet...perhaps at a different time?
</t>
        </r>
      </text>
    </comment>
    <comment ref="A771" authorId="0" shapeId="0" xr:uid="{F4B4EC77-C6A5-47E4-869A-5AB295868D46}">
      <text>
        <r>
          <rPr>
            <sz val="11"/>
            <color theme="1"/>
            <rFont val="Arial"/>
          </rPr>
          <t xml:space="preserve">Nothing here yet...perhaps at a different time?
</t>
        </r>
      </text>
    </comment>
    <comment ref="A772" authorId="0" shapeId="0" xr:uid="{10F77849-0390-4B31-AB3B-3FC5EA9DBBCA}">
      <text>
        <r>
          <rPr>
            <sz val="11"/>
            <color theme="1"/>
            <rFont val="Arial"/>
          </rPr>
          <t xml:space="preserve">Nothing here yet...perhaps at a different time?
</t>
        </r>
      </text>
    </comment>
    <comment ref="A773" authorId="0" shapeId="0" xr:uid="{564E463B-E9AB-4363-B291-C69D5585F541}">
      <text>
        <r>
          <rPr>
            <sz val="11"/>
            <color theme="1"/>
            <rFont val="Arial"/>
          </rPr>
          <t xml:space="preserve">Nothing here yet...perhaps at a different time?
</t>
        </r>
      </text>
    </comment>
    <comment ref="A774" authorId="0" shapeId="0" xr:uid="{DC9BBB78-37A3-4B8E-81B4-6FF3EF9FFBE3}">
      <text>
        <r>
          <rPr>
            <sz val="11"/>
            <color theme="1"/>
            <rFont val="Arial"/>
          </rPr>
          <t xml:space="preserve">Nothing here yet...perhaps at a different time?
</t>
        </r>
      </text>
    </comment>
    <comment ref="A775" authorId="0" shapeId="0" xr:uid="{7A2503FB-8F54-4065-AA14-7654577E337D}">
      <text>
        <r>
          <rPr>
            <sz val="11"/>
            <color theme="1"/>
            <rFont val="Arial"/>
          </rPr>
          <t xml:space="preserve">Nothing here yet...perhaps at a different time?
</t>
        </r>
      </text>
    </comment>
    <comment ref="A776" authorId="0" shapeId="0" xr:uid="{7966F135-1AE6-4A7D-9D58-94FBE8782EB0}">
      <text>
        <r>
          <rPr>
            <sz val="11"/>
            <color theme="1"/>
            <rFont val="Arial"/>
          </rPr>
          <t xml:space="preserve">Nothing here yet...perhaps at a different time?
</t>
        </r>
      </text>
    </comment>
    <comment ref="A777" authorId="0" shapeId="0" xr:uid="{053B73F7-CF80-4C02-A786-2705E49611DB}">
      <text>
        <r>
          <rPr>
            <sz val="11"/>
            <color theme="1"/>
            <rFont val="Arial"/>
          </rPr>
          <t xml:space="preserve">Nothing here yet...perhaps at a different time?
</t>
        </r>
      </text>
    </comment>
    <comment ref="A778" authorId="0" shapeId="0" xr:uid="{EE85560A-8C98-4F3F-9796-4F9D49823652}">
      <text>
        <r>
          <rPr>
            <sz val="11"/>
            <color theme="1"/>
            <rFont val="Arial"/>
          </rPr>
          <t xml:space="preserve">Nothing here yet...perhaps at a different time?
</t>
        </r>
      </text>
    </comment>
    <comment ref="A779" authorId="0" shapeId="0" xr:uid="{362B9593-76FB-4E12-9F96-92D4E868E396}">
      <text>
        <r>
          <rPr>
            <sz val="11"/>
            <color theme="1"/>
            <rFont val="Arial"/>
          </rPr>
          <t xml:space="preserve">Nothing here yet...perhaps at a different time?
</t>
        </r>
      </text>
    </comment>
    <comment ref="A780" authorId="0" shapeId="0" xr:uid="{E28B78DA-CAAB-40A5-9220-A32BAF5025B2}">
      <text>
        <r>
          <rPr>
            <sz val="11"/>
            <color theme="1"/>
            <rFont val="Arial"/>
          </rPr>
          <t xml:space="preserve">Nothing here yet...perhaps at a different time?
</t>
        </r>
      </text>
    </comment>
    <comment ref="A781" authorId="0" shapeId="0" xr:uid="{CAD37428-BD62-4342-84D5-33DEC3DECDA3}">
      <text>
        <r>
          <rPr>
            <sz val="11"/>
            <color theme="1"/>
            <rFont val="Arial"/>
          </rPr>
          <t xml:space="preserve">Nothing here yet...perhaps at a different time?
</t>
        </r>
      </text>
    </comment>
    <comment ref="A782" authorId="0" shapeId="0" xr:uid="{97206FD6-6CF4-4BC3-A56D-FEDE088264F7}">
      <text>
        <r>
          <rPr>
            <sz val="11"/>
            <color theme="1"/>
            <rFont val="Arial"/>
          </rPr>
          <t xml:space="preserve">Nothing here yet...perhaps at a different time?
</t>
        </r>
      </text>
    </comment>
    <comment ref="A785" authorId="0" shapeId="0" xr:uid="{2B9EFA8B-67DD-4279-A172-5B4763E4AAC3}">
      <text>
        <r>
          <rPr>
            <sz val="11"/>
            <color theme="1"/>
            <rFont val="Arial"/>
          </rPr>
          <t xml:space="preserve">Nothing here yet...perhaps at a different time?
</t>
        </r>
      </text>
    </comment>
    <comment ref="A786" authorId="0" shapeId="0" xr:uid="{0F51BD0B-FA67-42B8-8CC5-2C9A1B79BAB8}">
      <text>
        <r>
          <rPr>
            <sz val="11"/>
            <color theme="1"/>
            <rFont val="Arial"/>
          </rPr>
          <t xml:space="preserve">Nothing here yet...perhaps at a different time?
</t>
        </r>
      </text>
    </comment>
    <comment ref="A787" authorId="0" shapeId="0" xr:uid="{B6163FBF-EEE7-4796-919D-6A56DD02DCE2}">
      <text>
        <r>
          <rPr>
            <sz val="11"/>
            <color theme="1"/>
            <rFont val="Arial"/>
          </rPr>
          <t xml:space="preserve">Nothing here yet...perhaps at a different time?
</t>
        </r>
      </text>
    </comment>
    <comment ref="A788" authorId="0" shapeId="0" xr:uid="{F82239BD-908A-429E-8B32-56C9733522EC}">
      <text>
        <r>
          <rPr>
            <sz val="11"/>
            <color theme="1"/>
            <rFont val="Arial"/>
          </rPr>
          <t xml:space="preserve">Nothing here yet...perhaps at a different time?
</t>
        </r>
      </text>
    </comment>
    <comment ref="A789" authorId="0" shapeId="0" xr:uid="{4662A616-AA44-48A8-9520-8EB4B7F55CB0}">
      <text>
        <r>
          <rPr>
            <sz val="11"/>
            <color theme="1"/>
            <rFont val="Arial"/>
          </rPr>
          <t xml:space="preserve">Nothing here yet...perhaps at a different time?
</t>
        </r>
      </text>
    </comment>
    <comment ref="A790" authorId="0" shapeId="0" xr:uid="{0AE5226C-97E4-40D5-A81E-5956D15CA83F}">
      <text>
        <r>
          <rPr>
            <sz val="11"/>
            <color theme="1"/>
            <rFont val="Arial"/>
          </rPr>
          <t xml:space="preserve">Nothing here yet...perhaps at a different time?
</t>
        </r>
      </text>
    </comment>
    <comment ref="A791" authorId="0" shapeId="0" xr:uid="{640BC6DE-FB57-4608-84B1-69751C48A7D9}">
      <text>
        <r>
          <rPr>
            <sz val="11"/>
            <color theme="1"/>
            <rFont val="Arial"/>
          </rPr>
          <t xml:space="preserve">Nothing here yet...perhaps at a different time?
</t>
        </r>
      </text>
    </comment>
    <comment ref="A792" authorId="0" shapeId="0" xr:uid="{C3BD44E9-830B-4D78-AEC2-34B4CBEC561E}">
      <text>
        <r>
          <rPr>
            <sz val="11"/>
            <color theme="1"/>
            <rFont val="Arial"/>
          </rPr>
          <t xml:space="preserve">Nothing here yet...perhaps at a different time?
</t>
        </r>
      </text>
    </comment>
    <comment ref="A793" authorId="0" shapeId="0" xr:uid="{C4F11B69-222C-4B74-9027-F818FE5F2815}">
      <text>
        <r>
          <rPr>
            <sz val="11"/>
            <color theme="1"/>
            <rFont val="Arial"/>
          </rPr>
          <t xml:space="preserve">Nothing here yet...perhaps at a different time?
</t>
        </r>
      </text>
    </comment>
    <comment ref="A794" authorId="0" shapeId="0" xr:uid="{D7608C96-0840-4EE0-8C3F-298FB1B62A4E}">
      <text>
        <r>
          <rPr>
            <sz val="11"/>
            <color theme="1"/>
            <rFont val="Arial"/>
          </rPr>
          <t xml:space="preserve">Nothing here yet...perhaps at a different time?
</t>
        </r>
      </text>
    </comment>
    <comment ref="A795" authorId="0" shapeId="0" xr:uid="{2A423970-F2DD-4ABA-AB0D-421947D5B25A}">
      <text>
        <r>
          <rPr>
            <sz val="11"/>
            <color theme="1"/>
            <rFont val="Arial"/>
          </rPr>
          <t xml:space="preserve">Nothing here yet...perhaps at a different time?
</t>
        </r>
      </text>
    </comment>
    <comment ref="A796" authorId="0" shapeId="0" xr:uid="{66D8A720-7E2C-42EC-9362-75779CF637F0}">
      <text>
        <r>
          <rPr>
            <sz val="11"/>
            <color theme="1"/>
            <rFont val="Arial"/>
          </rPr>
          <t xml:space="preserve">Nothing here yet...perhaps at a different time?
</t>
        </r>
      </text>
    </comment>
    <comment ref="A797" authorId="0" shapeId="0" xr:uid="{F9488BF1-4FE3-49B4-9490-91B185DB5E87}">
      <text>
        <r>
          <rPr>
            <sz val="11"/>
            <color theme="1"/>
            <rFont val="Arial"/>
          </rPr>
          <t xml:space="preserve">Nothing here yet...perhaps at a different time?
</t>
        </r>
      </text>
    </comment>
    <comment ref="A798" authorId="0" shapeId="0" xr:uid="{F91D4424-0411-464C-A0D5-97A1388B7497}">
      <text>
        <r>
          <rPr>
            <sz val="11"/>
            <color theme="1"/>
            <rFont val="Arial"/>
          </rPr>
          <t xml:space="preserve">Nothing here yet...perhaps at a different time?
</t>
        </r>
      </text>
    </comment>
    <comment ref="A799" authorId="0" shapeId="0" xr:uid="{0176413B-A5CC-4EAC-9F4F-777C96A26DA6}">
      <text>
        <r>
          <rPr>
            <sz val="11"/>
            <color theme="1"/>
            <rFont val="Arial"/>
          </rPr>
          <t xml:space="preserve">Nothing here yet...perhaps at a different time?
</t>
        </r>
      </text>
    </comment>
    <comment ref="A800" authorId="0" shapeId="0" xr:uid="{55C65E0C-7650-483A-B02C-7E890C27EDF2}">
      <text>
        <r>
          <rPr>
            <sz val="11"/>
            <color theme="1"/>
            <rFont val="Arial"/>
          </rPr>
          <t xml:space="preserve">Nothing here yet...perhaps at a different time?
</t>
        </r>
      </text>
    </comment>
    <comment ref="A801" authorId="0" shapeId="0" xr:uid="{9BB1D0A1-8492-4C53-B480-6CAD58C859C7}">
      <text>
        <r>
          <rPr>
            <sz val="11"/>
            <color theme="1"/>
            <rFont val="Arial"/>
          </rPr>
          <t xml:space="preserve">Nothing here yet...perhaps at a different time?
</t>
        </r>
      </text>
    </comment>
    <comment ref="A804" authorId="0" shapeId="0" xr:uid="{F4F168C7-AB13-45CB-A2C5-D726E210F74B}">
      <text>
        <r>
          <rPr>
            <sz val="11"/>
            <color theme="1"/>
            <rFont val="Arial"/>
          </rPr>
          <t xml:space="preserve">Nothing here yet...perhaps at a different time?
</t>
        </r>
      </text>
    </comment>
    <comment ref="A805" authorId="0" shapeId="0" xr:uid="{1A43885C-7F1B-41A3-B317-B23E1AD603F3}">
      <text>
        <r>
          <rPr>
            <sz val="11"/>
            <color theme="1"/>
            <rFont val="Arial"/>
          </rPr>
          <t xml:space="preserve">Nothing here yet...perhaps at a different time?
</t>
        </r>
      </text>
    </comment>
    <comment ref="A806" authorId="0" shapeId="0" xr:uid="{3F087412-1C1C-4C27-9A83-792155DC3F3D}">
      <text>
        <r>
          <rPr>
            <sz val="11"/>
            <color theme="1"/>
            <rFont val="Arial"/>
          </rPr>
          <t xml:space="preserve">Nothing here yet...perhaps at a different time?
</t>
        </r>
      </text>
    </comment>
    <comment ref="A807" authorId="0" shapeId="0" xr:uid="{E2493FD4-0021-4554-AD17-21409C88F80C}">
      <text>
        <r>
          <rPr>
            <sz val="11"/>
            <color theme="1"/>
            <rFont val="Arial"/>
          </rPr>
          <t xml:space="preserve">Nothing here yet...perhaps at a different time?
</t>
        </r>
      </text>
    </comment>
    <comment ref="A808" authorId="0" shapeId="0" xr:uid="{47C7FD53-724F-4C42-938D-CB75A4F61CC8}">
      <text>
        <r>
          <rPr>
            <sz val="11"/>
            <color theme="1"/>
            <rFont val="Arial"/>
          </rPr>
          <t xml:space="preserve">Nothing here yet...perhaps at a different time?
</t>
        </r>
      </text>
    </comment>
    <comment ref="A809" authorId="0" shapeId="0" xr:uid="{215A492A-801C-451A-B835-AD6A7AA470E0}">
      <text>
        <r>
          <rPr>
            <sz val="11"/>
            <color theme="1"/>
            <rFont val="Arial"/>
          </rPr>
          <t xml:space="preserve">Nothing here yet...perhaps at a different time?
</t>
        </r>
      </text>
    </comment>
    <comment ref="A810" authorId="0" shapeId="0" xr:uid="{708A744B-6AAE-45A3-8F86-3826BA980321}">
      <text>
        <r>
          <rPr>
            <sz val="11"/>
            <color theme="1"/>
            <rFont val="Arial"/>
          </rPr>
          <t xml:space="preserve">Nothing here yet...perhaps at a different time?
</t>
        </r>
      </text>
    </comment>
    <comment ref="A811" authorId="0" shapeId="0" xr:uid="{ACACFCE6-FFB6-4877-9D25-B77013B5107C}">
      <text>
        <r>
          <rPr>
            <sz val="11"/>
            <color theme="1"/>
            <rFont val="Arial"/>
          </rPr>
          <t xml:space="preserve">Nothing here yet...perhaps at a different time?
</t>
        </r>
      </text>
    </comment>
    <comment ref="A812" authorId="0" shapeId="0" xr:uid="{32CB8FCA-13E6-41D1-B128-8162BDBBBA15}">
      <text>
        <r>
          <rPr>
            <sz val="11"/>
            <color theme="1"/>
            <rFont val="Arial"/>
          </rPr>
          <t xml:space="preserve">Nothing here yet...perhaps at a different time?
</t>
        </r>
      </text>
    </comment>
    <comment ref="A813" authorId="0" shapeId="0" xr:uid="{15138D33-DB20-4899-BD8B-C9C10576B6CB}">
      <text>
        <r>
          <rPr>
            <sz val="11"/>
            <color theme="1"/>
            <rFont val="Arial"/>
          </rPr>
          <t xml:space="preserve">Nothing here yet...perhaps at a different time?
</t>
        </r>
      </text>
    </comment>
    <comment ref="A814" authorId="0" shapeId="0" xr:uid="{4C470A0F-1C57-4546-AE50-7E0076579491}">
      <text>
        <r>
          <rPr>
            <sz val="11"/>
            <color theme="1"/>
            <rFont val="Arial"/>
          </rPr>
          <t xml:space="preserve">Nothing here yet...perhaps at a different time?
</t>
        </r>
      </text>
    </comment>
    <comment ref="A815" authorId="0" shapeId="0" xr:uid="{CD3B9160-9C04-4F1B-83A7-CD372302C372}">
      <text>
        <r>
          <rPr>
            <sz val="11"/>
            <color theme="1"/>
            <rFont val="Arial"/>
          </rPr>
          <t xml:space="preserve">Nothing here yet...perhaps at a different time?
</t>
        </r>
      </text>
    </comment>
    <comment ref="A816" authorId="0" shapeId="0" xr:uid="{35E3AB3B-F9E9-434C-8BCE-F179DC39679A}">
      <text>
        <r>
          <rPr>
            <sz val="11"/>
            <color theme="1"/>
            <rFont val="Arial"/>
          </rPr>
          <t xml:space="preserve">Nothing here yet...perhaps at a different time?
</t>
        </r>
      </text>
    </comment>
    <comment ref="A817" authorId="0" shapeId="0" xr:uid="{5A55F99A-39A6-410C-8DBF-9EF2DBC5F457}">
      <text>
        <r>
          <rPr>
            <sz val="11"/>
            <color theme="1"/>
            <rFont val="Arial"/>
          </rPr>
          <t xml:space="preserve">Nothing here yet...perhaps at a different time?
</t>
        </r>
      </text>
    </comment>
    <comment ref="A818" authorId="0" shapeId="0" xr:uid="{A08A4DF7-B2F2-4808-BA73-D58461575675}">
      <text>
        <r>
          <rPr>
            <sz val="11"/>
            <color theme="1"/>
            <rFont val="Arial"/>
          </rPr>
          <t xml:space="preserve">Nothing here yet...perhaps at a different time?
</t>
        </r>
      </text>
    </comment>
    <comment ref="A819" authorId="0" shapeId="0" xr:uid="{26938BF4-56C2-4B72-8552-5FF08EEAAB47}">
      <text>
        <r>
          <rPr>
            <sz val="11"/>
            <color theme="1"/>
            <rFont val="Arial"/>
          </rPr>
          <t xml:space="preserve">Nothing here yet...perhaps at a different time?
</t>
        </r>
      </text>
    </comment>
    <comment ref="A820" authorId="0" shapeId="0" xr:uid="{9B066939-C3BA-470A-A254-52F0CF3A4012}">
      <text>
        <r>
          <rPr>
            <sz val="11"/>
            <color theme="1"/>
            <rFont val="Arial"/>
          </rPr>
          <t xml:space="preserve">Nothing here yet...perhaps at a different time?
</t>
        </r>
      </text>
    </comment>
    <comment ref="A823" authorId="0" shapeId="0" xr:uid="{E32CE1AE-56D6-4DD8-B3DE-E46CF18D796F}">
      <text>
        <r>
          <rPr>
            <sz val="11"/>
            <color theme="1"/>
            <rFont val="Arial"/>
          </rPr>
          <t xml:space="preserve">Nothing here yet...perhaps at a different time?
</t>
        </r>
      </text>
    </comment>
    <comment ref="A824" authorId="0" shapeId="0" xr:uid="{D7EC7C6C-4B6D-4709-9DB6-A1E003212F44}">
      <text>
        <r>
          <rPr>
            <sz val="11"/>
            <color theme="1"/>
            <rFont val="Arial"/>
          </rPr>
          <t xml:space="preserve">Nothing here yet...perhaps at a different time?
</t>
        </r>
      </text>
    </comment>
    <comment ref="A825" authorId="0" shapeId="0" xr:uid="{0AE5888B-A33F-43D8-B6A4-572C0908009B}">
      <text>
        <r>
          <rPr>
            <sz val="11"/>
            <color theme="1"/>
            <rFont val="Arial"/>
          </rPr>
          <t xml:space="preserve">Nothing here yet...perhaps at a different time?
</t>
        </r>
      </text>
    </comment>
    <comment ref="A826" authorId="0" shapeId="0" xr:uid="{2D697352-1DAE-4BE6-A14E-4E7C222A9E32}">
      <text>
        <r>
          <rPr>
            <sz val="11"/>
            <color theme="1"/>
            <rFont val="Arial"/>
          </rPr>
          <t xml:space="preserve">Nothing here yet...perhaps at a different time?
</t>
        </r>
      </text>
    </comment>
    <comment ref="A827" authorId="0" shapeId="0" xr:uid="{3A4BAC23-DD60-40DA-870A-AF4D8F32A736}">
      <text>
        <r>
          <rPr>
            <sz val="11"/>
            <color theme="1"/>
            <rFont val="Arial"/>
          </rPr>
          <t xml:space="preserve">Nothing here yet...perhaps at a different time?
</t>
        </r>
      </text>
    </comment>
    <comment ref="A828" authorId="0" shapeId="0" xr:uid="{6B9EF02C-FE62-4E09-9E7D-4E41D930F00F}">
      <text>
        <r>
          <rPr>
            <sz val="11"/>
            <color theme="1"/>
            <rFont val="Arial"/>
          </rPr>
          <t xml:space="preserve">Nothing here yet...perhaps at a different time?
</t>
        </r>
      </text>
    </comment>
    <comment ref="A829" authorId="0" shapeId="0" xr:uid="{4A5BFAE1-90E7-4712-8E5C-C0E7D105C3B9}">
      <text>
        <r>
          <rPr>
            <sz val="11"/>
            <color theme="1"/>
            <rFont val="Arial"/>
          </rPr>
          <t xml:space="preserve">Nothing here yet...perhaps at a different time?
</t>
        </r>
      </text>
    </comment>
    <comment ref="A830" authorId="0" shapeId="0" xr:uid="{AA5533E8-F868-4F27-A733-30783BFA4661}">
      <text>
        <r>
          <rPr>
            <sz val="11"/>
            <color theme="1"/>
            <rFont val="Arial"/>
          </rPr>
          <t xml:space="preserve">Nothing here yet...perhaps at a different time?
</t>
        </r>
      </text>
    </comment>
    <comment ref="A831" authorId="0" shapeId="0" xr:uid="{3ED47363-2D5B-45D6-88D3-2DC74B850B3F}">
      <text>
        <r>
          <rPr>
            <sz val="11"/>
            <color theme="1"/>
            <rFont val="Arial"/>
          </rPr>
          <t xml:space="preserve">Nothing here yet...perhaps at a different time?
</t>
        </r>
      </text>
    </comment>
    <comment ref="A832" authorId="0" shapeId="0" xr:uid="{E3392C47-DA63-45C9-AA85-F3DF65956926}">
      <text>
        <r>
          <rPr>
            <sz val="11"/>
            <color theme="1"/>
            <rFont val="Arial"/>
          </rPr>
          <t xml:space="preserve">Nothing here yet...perhaps at a different time?
</t>
        </r>
      </text>
    </comment>
    <comment ref="A833" authorId="0" shapeId="0" xr:uid="{B226DA17-58E9-46E8-9E57-0486FBF06DCE}">
      <text>
        <r>
          <rPr>
            <sz val="11"/>
            <color theme="1"/>
            <rFont val="Arial"/>
          </rPr>
          <t xml:space="preserve">Nothing here yet...perhaps at a different time?
</t>
        </r>
      </text>
    </comment>
    <comment ref="A834" authorId="0" shapeId="0" xr:uid="{AC39C724-1024-46FD-A220-4C899E66DFC8}">
      <text>
        <r>
          <rPr>
            <sz val="11"/>
            <color theme="1"/>
            <rFont val="Arial"/>
          </rPr>
          <t xml:space="preserve">Nothing here yet...perhaps at a different time?
</t>
        </r>
      </text>
    </comment>
    <comment ref="A835" authorId="0" shapeId="0" xr:uid="{31D5BACB-5565-44E5-8153-A76339DC9013}">
      <text>
        <r>
          <rPr>
            <sz val="11"/>
            <color theme="1"/>
            <rFont val="Arial"/>
          </rPr>
          <t xml:space="preserve">Nothing here yet...perhaps at a different time?
</t>
        </r>
      </text>
    </comment>
    <comment ref="A836" authorId="0" shapeId="0" xr:uid="{D0EC1373-B794-42D9-8D14-1ACCDCB1CAF0}">
      <text>
        <r>
          <rPr>
            <sz val="11"/>
            <color theme="1"/>
            <rFont val="Arial"/>
          </rPr>
          <t xml:space="preserve">Nothing here yet...perhaps at a different time?
</t>
        </r>
      </text>
    </comment>
    <comment ref="A837" authorId="0" shapeId="0" xr:uid="{C61096EC-A64F-4E81-9521-207A42F016C8}">
      <text>
        <r>
          <rPr>
            <sz val="11"/>
            <color theme="1"/>
            <rFont val="Arial"/>
          </rPr>
          <t xml:space="preserve">Nothing here yet...perhaps at a different time?
</t>
        </r>
      </text>
    </comment>
    <comment ref="A838" authorId="0" shapeId="0" xr:uid="{5653B24E-2A15-4C4E-972A-DEC5896C3C4F}">
      <text>
        <r>
          <rPr>
            <sz val="11"/>
            <color theme="1"/>
            <rFont val="Arial"/>
          </rPr>
          <t xml:space="preserve">Nothing here yet...perhaps at a different time?
</t>
        </r>
      </text>
    </comment>
    <comment ref="A839" authorId="0" shapeId="0" xr:uid="{C737D3CA-C51D-4EA4-BB00-DA924700C116}">
      <text>
        <r>
          <rPr>
            <sz val="11"/>
            <color theme="1"/>
            <rFont val="Arial"/>
          </rPr>
          <t xml:space="preserve">Nothing here yet...perhaps at a different time?
</t>
        </r>
      </text>
    </comment>
    <comment ref="A842" authorId="0" shapeId="0" xr:uid="{225A217B-5AD6-49F5-B637-1622C00B0123}">
      <text>
        <r>
          <rPr>
            <sz val="11"/>
            <color theme="1"/>
            <rFont val="Arial"/>
          </rPr>
          <t xml:space="preserve">Nothing here yet...perhaps at a different time?
</t>
        </r>
      </text>
    </comment>
    <comment ref="A843" authorId="0" shapeId="0" xr:uid="{C8CBA2DC-035A-4D14-8932-B724B26E986C}">
      <text>
        <r>
          <rPr>
            <sz val="11"/>
            <color theme="1"/>
            <rFont val="Arial"/>
          </rPr>
          <t xml:space="preserve">Nothing here yet...perhaps at a different time?
</t>
        </r>
      </text>
    </comment>
    <comment ref="A844" authorId="0" shapeId="0" xr:uid="{115BF658-FB53-4B3B-BAD4-CD54FD78B1FF}">
      <text>
        <r>
          <rPr>
            <sz val="11"/>
            <color theme="1"/>
            <rFont val="Arial"/>
          </rPr>
          <t xml:space="preserve">Nothing here yet...perhaps at a different time?
</t>
        </r>
      </text>
    </comment>
    <comment ref="A845" authorId="0" shapeId="0" xr:uid="{4A3F1F5D-4153-4F2E-A63B-332AA17650D6}">
      <text>
        <r>
          <rPr>
            <sz val="11"/>
            <color theme="1"/>
            <rFont val="Arial"/>
          </rPr>
          <t xml:space="preserve">Nothing here yet...perhaps at a different time?
</t>
        </r>
      </text>
    </comment>
    <comment ref="A846" authorId="0" shapeId="0" xr:uid="{0F5A474B-3FD0-454D-880C-8F214F418833}">
      <text>
        <r>
          <rPr>
            <sz val="11"/>
            <color theme="1"/>
            <rFont val="Arial"/>
          </rPr>
          <t xml:space="preserve">Nothing here yet...perhaps at a different time?
</t>
        </r>
      </text>
    </comment>
    <comment ref="A847" authorId="0" shapeId="0" xr:uid="{801A99FF-021C-46B4-A7CA-53B5AA47E505}">
      <text>
        <r>
          <rPr>
            <sz val="11"/>
            <color theme="1"/>
            <rFont val="Arial"/>
          </rPr>
          <t xml:space="preserve">Nothing here yet...perhaps at a different time?
</t>
        </r>
      </text>
    </comment>
    <comment ref="A848" authorId="0" shapeId="0" xr:uid="{C5DFF7C7-A382-4FA6-A1DC-4218309CD3F4}">
      <text>
        <r>
          <rPr>
            <sz val="11"/>
            <color theme="1"/>
            <rFont val="Arial"/>
          </rPr>
          <t xml:space="preserve">Nothing here yet...perhaps at a different time?
</t>
        </r>
      </text>
    </comment>
    <comment ref="A849" authorId="0" shapeId="0" xr:uid="{DC76E9B9-FDDE-45A7-8B76-E9C96E406786}">
      <text>
        <r>
          <rPr>
            <sz val="11"/>
            <color theme="1"/>
            <rFont val="Arial"/>
          </rPr>
          <t xml:space="preserve">Nothing here yet...perhaps at a different time?
</t>
        </r>
      </text>
    </comment>
    <comment ref="A850" authorId="0" shapeId="0" xr:uid="{00584097-BD34-4CD1-903B-3748B45EA9CD}">
      <text>
        <r>
          <rPr>
            <sz val="11"/>
            <color theme="1"/>
            <rFont val="Arial"/>
          </rPr>
          <t xml:space="preserve">Nothing here yet...perhaps at a different time?
</t>
        </r>
      </text>
    </comment>
    <comment ref="A851" authorId="0" shapeId="0" xr:uid="{75F6A524-DBD2-4E27-8079-E0F20FA6A709}">
      <text>
        <r>
          <rPr>
            <sz val="11"/>
            <color theme="1"/>
            <rFont val="Arial"/>
          </rPr>
          <t xml:space="preserve">Nothing here yet...perhaps at a different time?
</t>
        </r>
      </text>
    </comment>
    <comment ref="A852" authorId="0" shapeId="0" xr:uid="{0DB4C005-D3A4-4897-9240-186FA32AD72F}">
      <text>
        <r>
          <rPr>
            <sz val="11"/>
            <color theme="1"/>
            <rFont val="Arial"/>
          </rPr>
          <t xml:space="preserve">Nothing here yet...perhaps at a different time?
</t>
        </r>
      </text>
    </comment>
    <comment ref="A853" authorId="0" shapeId="0" xr:uid="{F854531B-5AD1-4549-A9C4-381286F0D474}">
      <text>
        <r>
          <rPr>
            <sz val="11"/>
            <color theme="1"/>
            <rFont val="Arial"/>
          </rPr>
          <t xml:space="preserve">Nothing here yet...perhaps at a different time?
</t>
        </r>
      </text>
    </comment>
    <comment ref="A854" authorId="0" shapeId="0" xr:uid="{29390606-1195-4394-8E6A-5CDF8FCBA715}">
      <text>
        <r>
          <rPr>
            <sz val="11"/>
            <color theme="1"/>
            <rFont val="Arial"/>
          </rPr>
          <t xml:space="preserve">Nothing here yet...perhaps at a different time?
</t>
        </r>
      </text>
    </comment>
    <comment ref="A855" authorId="0" shapeId="0" xr:uid="{9260BC21-293D-47ED-8C60-A2296DB0B69C}">
      <text>
        <r>
          <rPr>
            <sz val="11"/>
            <color theme="1"/>
            <rFont val="Arial"/>
          </rPr>
          <t xml:space="preserve">Nothing here yet...perhaps at a different time?
</t>
        </r>
      </text>
    </comment>
    <comment ref="A856" authorId="0" shapeId="0" xr:uid="{0E91A124-754E-49F7-81B2-595F3C6917D1}">
      <text>
        <r>
          <rPr>
            <sz val="11"/>
            <color theme="1"/>
            <rFont val="Arial"/>
          </rPr>
          <t xml:space="preserve">Nothing here yet...perhaps at a different time?
</t>
        </r>
      </text>
    </comment>
    <comment ref="A857" authorId="0" shapeId="0" xr:uid="{A6A0F8C6-7E9C-41DB-BEAE-194CE2EACBDC}">
      <text>
        <r>
          <rPr>
            <sz val="11"/>
            <color theme="1"/>
            <rFont val="Arial"/>
          </rPr>
          <t xml:space="preserve">Nothing here yet...perhaps at a different time?
</t>
        </r>
      </text>
    </comment>
    <comment ref="A858" authorId="0" shapeId="0" xr:uid="{20A15952-AC43-44D3-B2A2-6E4B99B38D51}">
      <text>
        <r>
          <rPr>
            <sz val="11"/>
            <color theme="1"/>
            <rFont val="Arial"/>
          </rPr>
          <t xml:space="preserve">Nothing here yet...perhaps at a different time?
</t>
        </r>
      </text>
    </comment>
    <comment ref="A861" authorId="0" shapeId="0" xr:uid="{1E59163C-21F0-416A-987B-6B6565ECDE0D}">
      <text>
        <r>
          <rPr>
            <sz val="11"/>
            <color theme="1"/>
            <rFont val="Arial"/>
          </rPr>
          <t xml:space="preserve">Nothing here yet...perhaps at a different time?
</t>
        </r>
      </text>
    </comment>
    <comment ref="A862" authorId="0" shapeId="0" xr:uid="{A59BD081-F473-4581-984D-2A79D5EFC19E}">
      <text>
        <r>
          <rPr>
            <sz val="11"/>
            <color theme="1"/>
            <rFont val="Arial"/>
          </rPr>
          <t xml:space="preserve">Nothing here yet...perhaps at a different time?
</t>
        </r>
      </text>
    </comment>
    <comment ref="A863" authorId="0" shapeId="0" xr:uid="{6092B2F7-50F2-4453-99F2-6C944D5882DD}">
      <text>
        <r>
          <rPr>
            <sz val="11"/>
            <color theme="1"/>
            <rFont val="Arial"/>
          </rPr>
          <t xml:space="preserve">Nothing here yet...perhaps at a different time?
</t>
        </r>
      </text>
    </comment>
    <comment ref="A864" authorId="0" shapeId="0" xr:uid="{862DA844-B1BA-4EB0-9C10-068B0AC33077}">
      <text>
        <r>
          <rPr>
            <sz val="11"/>
            <color theme="1"/>
            <rFont val="Arial"/>
          </rPr>
          <t xml:space="preserve">Nothing here yet...perhaps at a different time?
</t>
        </r>
      </text>
    </comment>
    <comment ref="A865" authorId="0" shapeId="0" xr:uid="{AE3944A2-7261-43A9-B2C5-6406CBEA33BA}">
      <text>
        <r>
          <rPr>
            <sz val="11"/>
            <color theme="1"/>
            <rFont val="Arial"/>
          </rPr>
          <t xml:space="preserve">Nothing here yet...perhaps at a different time?
</t>
        </r>
      </text>
    </comment>
    <comment ref="A866" authorId="0" shapeId="0" xr:uid="{B6257FA2-6D65-4D76-AD85-37091C255CA0}">
      <text>
        <r>
          <rPr>
            <sz val="11"/>
            <color theme="1"/>
            <rFont val="Arial"/>
          </rPr>
          <t xml:space="preserve">Nothing here yet...perhaps at a different time?
</t>
        </r>
      </text>
    </comment>
    <comment ref="A867" authorId="0" shapeId="0" xr:uid="{B731AF22-C8D4-4B72-90C3-69FB66873818}">
      <text>
        <r>
          <rPr>
            <sz val="11"/>
            <color theme="1"/>
            <rFont val="Arial"/>
          </rPr>
          <t xml:space="preserve">Nothing here yet...perhaps at a different time?
</t>
        </r>
      </text>
    </comment>
    <comment ref="A868" authorId="0" shapeId="0" xr:uid="{D854AFA4-253F-4368-9B2B-A9B914859209}">
      <text>
        <r>
          <rPr>
            <sz val="11"/>
            <color theme="1"/>
            <rFont val="Arial"/>
          </rPr>
          <t xml:space="preserve">Nothing here yet...perhaps at a different time?
</t>
        </r>
      </text>
    </comment>
    <comment ref="A869" authorId="0" shapeId="0" xr:uid="{67EAD1CA-CB1D-42B7-A77B-FF019E1AF20C}">
      <text>
        <r>
          <rPr>
            <sz val="11"/>
            <color theme="1"/>
            <rFont val="Arial"/>
          </rPr>
          <t xml:space="preserve">Nothing here yet...perhaps at a different time?
</t>
        </r>
      </text>
    </comment>
    <comment ref="A870" authorId="0" shapeId="0" xr:uid="{FFC0F8E9-3B0B-43DB-98DC-68F1554DE3E8}">
      <text>
        <r>
          <rPr>
            <sz val="11"/>
            <color theme="1"/>
            <rFont val="Arial"/>
          </rPr>
          <t xml:space="preserve">Nothing here yet...perhaps at a different time?
</t>
        </r>
      </text>
    </comment>
    <comment ref="A871" authorId="0" shapeId="0" xr:uid="{872E2E51-3341-4B3E-88D8-9725B042B359}">
      <text>
        <r>
          <rPr>
            <sz val="11"/>
            <color theme="1"/>
            <rFont val="Arial"/>
          </rPr>
          <t xml:space="preserve">Nothing here yet...perhaps at a different time?
</t>
        </r>
      </text>
    </comment>
    <comment ref="A872" authorId="0" shapeId="0" xr:uid="{D07D5CBB-037D-4019-B977-1F54205D9897}">
      <text>
        <r>
          <rPr>
            <sz val="11"/>
            <color theme="1"/>
            <rFont val="Arial"/>
          </rPr>
          <t xml:space="preserve">Nothing here yet...perhaps at a different time?
</t>
        </r>
      </text>
    </comment>
    <comment ref="A873" authorId="0" shapeId="0" xr:uid="{C8D3D090-8E53-41BB-80AA-04E2202AA24C}">
      <text>
        <r>
          <rPr>
            <sz val="11"/>
            <color theme="1"/>
            <rFont val="Arial"/>
          </rPr>
          <t xml:space="preserve">Nothing here yet...perhaps at a different time?
</t>
        </r>
      </text>
    </comment>
    <comment ref="A874" authorId="0" shapeId="0" xr:uid="{9542FFC7-EF58-492C-84B0-23ADE03834C6}">
      <text>
        <r>
          <rPr>
            <sz val="11"/>
            <color theme="1"/>
            <rFont val="Arial"/>
          </rPr>
          <t xml:space="preserve">Nothing here yet...perhaps at a different time?
</t>
        </r>
      </text>
    </comment>
    <comment ref="A875" authorId="0" shapeId="0" xr:uid="{844330EC-2972-4864-A8D1-9D3A6C369CA8}">
      <text>
        <r>
          <rPr>
            <sz val="11"/>
            <color theme="1"/>
            <rFont val="Arial"/>
          </rPr>
          <t xml:space="preserve">Nothing here yet...perhaps at a different time?
</t>
        </r>
      </text>
    </comment>
    <comment ref="A876" authorId="0" shapeId="0" xr:uid="{F5664083-37AA-4640-BA35-925CB8B2106F}">
      <text>
        <r>
          <rPr>
            <sz val="11"/>
            <color theme="1"/>
            <rFont val="Arial"/>
          </rPr>
          <t xml:space="preserve">Nothing here yet...perhaps at a different time?
</t>
        </r>
      </text>
    </comment>
    <comment ref="A877" authorId="0" shapeId="0" xr:uid="{15EC67A7-B113-4A79-AD13-E3561DDECB9B}">
      <text>
        <r>
          <rPr>
            <sz val="11"/>
            <color theme="1"/>
            <rFont val="Arial"/>
          </rPr>
          <t xml:space="preserve">Nothing here yet...perhaps at a different time?
</t>
        </r>
      </text>
    </comment>
    <comment ref="A880" authorId="0" shapeId="0" xr:uid="{F41C754D-68C1-499A-9A57-0D12EFAA5DEF}">
      <text>
        <r>
          <rPr>
            <sz val="11"/>
            <color theme="1"/>
            <rFont val="Arial"/>
          </rPr>
          <t xml:space="preserve">Nothing here yet...perhaps at a different time?
</t>
        </r>
      </text>
    </comment>
    <comment ref="A881" authorId="0" shapeId="0" xr:uid="{BC10C4D9-7ED8-419F-AF68-F4A62197A9D3}">
      <text>
        <r>
          <rPr>
            <sz val="11"/>
            <color theme="1"/>
            <rFont val="Arial"/>
          </rPr>
          <t xml:space="preserve">Nothing here yet...perhaps at a different time?
</t>
        </r>
      </text>
    </comment>
    <comment ref="A882" authorId="0" shapeId="0" xr:uid="{39C5FA92-9960-452C-B8EA-A89F801069C9}">
      <text>
        <r>
          <rPr>
            <sz val="11"/>
            <color theme="1"/>
            <rFont val="Arial"/>
          </rPr>
          <t xml:space="preserve">Nothing here yet...perhaps at a different time?
</t>
        </r>
      </text>
    </comment>
    <comment ref="A883" authorId="0" shapeId="0" xr:uid="{746D6916-C658-4E5B-87F9-6C055686A484}">
      <text>
        <r>
          <rPr>
            <sz val="11"/>
            <color theme="1"/>
            <rFont val="Arial"/>
          </rPr>
          <t xml:space="preserve">Nothing here yet...perhaps at a different time?
</t>
        </r>
      </text>
    </comment>
    <comment ref="A884" authorId="0" shapeId="0" xr:uid="{45E5DB19-D609-4D61-9A70-3AC9135ABEA0}">
      <text>
        <r>
          <rPr>
            <sz val="11"/>
            <color theme="1"/>
            <rFont val="Arial"/>
          </rPr>
          <t xml:space="preserve">Nothing here yet...perhaps at a different time?
</t>
        </r>
      </text>
    </comment>
    <comment ref="A885" authorId="0" shapeId="0" xr:uid="{00EB21AE-55D6-421C-9CB8-9745CFF04427}">
      <text>
        <r>
          <rPr>
            <sz val="11"/>
            <color theme="1"/>
            <rFont val="Arial"/>
          </rPr>
          <t xml:space="preserve">Nothing here yet...perhaps at a different time?
</t>
        </r>
      </text>
    </comment>
    <comment ref="A886" authorId="0" shapeId="0" xr:uid="{5A8C896E-AEC0-4E73-B7F4-8011F2E36F9D}">
      <text>
        <r>
          <rPr>
            <sz val="11"/>
            <color theme="1"/>
            <rFont val="Arial"/>
          </rPr>
          <t xml:space="preserve">Nothing here yet...perhaps at a different time?
</t>
        </r>
      </text>
    </comment>
    <comment ref="A887" authorId="0" shapeId="0" xr:uid="{65EBF466-F868-4BAF-AFB3-DF84BB39099B}">
      <text>
        <r>
          <rPr>
            <sz val="11"/>
            <color theme="1"/>
            <rFont val="Arial"/>
          </rPr>
          <t xml:space="preserve">Nothing here yet...perhaps at a different time?
</t>
        </r>
      </text>
    </comment>
    <comment ref="A888" authorId="0" shapeId="0" xr:uid="{91C065B5-B7DC-4471-BF89-64FEAA142BB6}">
      <text>
        <r>
          <rPr>
            <sz val="11"/>
            <color theme="1"/>
            <rFont val="Arial"/>
          </rPr>
          <t xml:space="preserve">Nothing here yet...perhaps at a different time?
</t>
        </r>
      </text>
    </comment>
    <comment ref="A889" authorId="0" shapeId="0" xr:uid="{1E97383C-944B-448C-B780-85C5BD0CFE29}">
      <text>
        <r>
          <rPr>
            <sz val="11"/>
            <color theme="1"/>
            <rFont val="Arial"/>
          </rPr>
          <t xml:space="preserve">Nothing here yet...perhaps at a different time?
</t>
        </r>
      </text>
    </comment>
    <comment ref="A890" authorId="0" shapeId="0" xr:uid="{D6439805-FD2F-4ED9-A7E2-20CE4809B699}">
      <text>
        <r>
          <rPr>
            <sz val="11"/>
            <color theme="1"/>
            <rFont val="Arial"/>
          </rPr>
          <t xml:space="preserve">Nothing here yet...perhaps at a different time?
</t>
        </r>
      </text>
    </comment>
    <comment ref="A891" authorId="0" shapeId="0" xr:uid="{D72D06D8-7F70-4DAC-BCC5-4BD638DFB6B1}">
      <text>
        <r>
          <rPr>
            <sz val="11"/>
            <color theme="1"/>
            <rFont val="Arial"/>
          </rPr>
          <t xml:space="preserve">Nothing here yet...perhaps at a different time?
</t>
        </r>
      </text>
    </comment>
    <comment ref="A892" authorId="0" shapeId="0" xr:uid="{D65549B5-2D65-4C37-9908-329BA3D3B848}">
      <text>
        <r>
          <rPr>
            <sz val="11"/>
            <color theme="1"/>
            <rFont val="Arial"/>
          </rPr>
          <t xml:space="preserve">Nothing here yet...perhaps at a different time?
</t>
        </r>
      </text>
    </comment>
    <comment ref="A893" authorId="0" shapeId="0" xr:uid="{94C21CD9-027F-4C05-B965-5C0696AC399B}">
      <text>
        <r>
          <rPr>
            <sz val="11"/>
            <color theme="1"/>
            <rFont val="Arial"/>
          </rPr>
          <t xml:space="preserve">Nothing here yet...perhaps at a different time?
</t>
        </r>
      </text>
    </comment>
    <comment ref="A894" authorId="0" shapeId="0" xr:uid="{8BB40CEB-4D39-40CC-A370-48DEB8799546}">
      <text>
        <r>
          <rPr>
            <sz val="11"/>
            <color theme="1"/>
            <rFont val="Arial"/>
          </rPr>
          <t xml:space="preserve">Nothing here yet...perhaps at a different time?
</t>
        </r>
      </text>
    </comment>
    <comment ref="A895" authorId="0" shapeId="0" xr:uid="{0E5FEB94-1851-4118-865C-CA62381DFD34}">
      <text>
        <r>
          <rPr>
            <sz val="11"/>
            <color theme="1"/>
            <rFont val="Arial"/>
          </rPr>
          <t xml:space="preserve">Nothing here yet...perhaps at a different time?
</t>
        </r>
      </text>
    </comment>
    <comment ref="A896" authorId="0" shapeId="0" xr:uid="{45D44C8A-B462-45CB-A21C-47BDEB035AF3}">
      <text>
        <r>
          <rPr>
            <sz val="11"/>
            <color theme="1"/>
            <rFont val="Arial"/>
          </rPr>
          <t xml:space="preserve">Nothing here yet...perhaps at a different time?
</t>
        </r>
      </text>
    </comment>
    <comment ref="A899" authorId="0" shapeId="0" xr:uid="{258A0465-E593-4F30-B71C-4343A01D2869}">
      <text>
        <r>
          <rPr>
            <sz val="11"/>
            <color theme="1"/>
            <rFont val="Arial"/>
          </rPr>
          <t xml:space="preserve">Nothing here yet...perhaps at a different time?
</t>
        </r>
      </text>
    </comment>
    <comment ref="A900" authorId="0" shapeId="0" xr:uid="{66C63445-B753-46EB-B5CF-7AD17AB8668C}">
      <text>
        <r>
          <rPr>
            <sz val="11"/>
            <color theme="1"/>
            <rFont val="Arial"/>
          </rPr>
          <t xml:space="preserve">Nothing here yet...perhaps at a different time?
</t>
        </r>
      </text>
    </comment>
    <comment ref="A901" authorId="0" shapeId="0" xr:uid="{86481446-E235-48C5-91F8-3248F380D85F}">
      <text>
        <r>
          <rPr>
            <sz val="11"/>
            <color theme="1"/>
            <rFont val="Arial"/>
          </rPr>
          <t xml:space="preserve">Nothing here yet...perhaps at a different time?
</t>
        </r>
      </text>
    </comment>
    <comment ref="A902" authorId="0" shapeId="0" xr:uid="{2F3FDA16-195A-49BF-9582-056EF7288FC9}">
      <text>
        <r>
          <rPr>
            <sz val="11"/>
            <color theme="1"/>
            <rFont val="Arial"/>
          </rPr>
          <t xml:space="preserve">Nothing here yet...perhaps at a different time?
</t>
        </r>
      </text>
    </comment>
    <comment ref="A903" authorId="0" shapeId="0" xr:uid="{46A340FC-032E-4B59-9894-EB160A49A5AE}">
      <text>
        <r>
          <rPr>
            <sz val="11"/>
            <color theme="1"/>
            <rFont val="Arial"/>
          </rPr>
          <t xml:space="preserve">Nothing here yet...perhaps at a different time?
</t>
        </r>
      </text>
    </comment>
    <comment ref="A904" authorId="0" shapeId="0" xr:uid="{5ACFE781-A1CB-4156-8E8E-6930260BA295}">
      <text>
        <r>
          <rPr>
            <sz val="11"/>
            <color theme="1"/>
            <rFont val="Arial"/>
          </rPr>
          <t xml:space="preserve">Nothing here yet...perhaps at a different time?
</t>
        </r>
      </text>
    </comment>
    <comment ref="A905" authorId="0" shapeId="0" xr:uid="{94638D2B-EAC6-4B0E-8D4A-427EEEC1D1A7}">
      <text>
        <r>
          <rPr>
            <sz val="11"/>
            <color theme="1"/>
            <rFont val="Arial"/>
          </rPr>
          <t xml:space="preserve">Nothing here yet...perhaps at a different time?
</t>
        </r>
      </text>
    </comment>
    <comment ref="A906" authorId="0" shapeId="0" xr:uid="{F3949358-66BE-4298-BB7C-41FCDC62AEE0}">
      <text>
        <r>
          <rPr>
            <sz val="11"/>
            <color theme="1"/>
            <rFont val="Arial"/>
          </rPr>
          <t xml:space="preserve">Nothing here yet...perhaps at a different time?
</t>
        </r>
      </text>
    </comment>
    <comment ref="A907" authorId="0" shapeId="0" xr:uid="{FB6B531F-0896-4B06-9026-8F17F9F4D31B}">
      <text>
        <r>
          <rPr>
            <sz val="11"/>
            <color theme="1"/>
            <rFont val="Arial"/>
          </rPr>
          <t xml:space="preserve">Nothing here yet...perhaps at a different time?
</t>
        </r>
      </text>
    </comment>
    <comment ref="A908" authorId="0" shapeId="0" xr:uid="{1C95875B-6966-4343-B6CE-D950D105735B}">
      <text>
        <r>
          <rPr>
            <sz val="11"/>
            <color theme="1"/>
            <rFont val="Arial"/>
          </rPr>
          <t xml:space="preserve">Nothing here yet...perhaps at a different time?
</t>
        </r>
      </text>
    </comment>
    <comment ref="A909" authorId="0" shapeId="0" xr:uid="{7C9A2ECA-9FA1-4279-8089-ECDC3D019710}">
      <text>
        <r>
          <rPr>
            <sz val="11"/>
            <color theme="1"/>
            <rFont val="Arial"/>
          </rPr>
          <t xml:space="preserve">Nothing here yet...perhaps at a different time?
</t>
        </r>
      </text>
    </comment>
    <comment ref="A910" authorId="0" shapeId="0" xr:uid="{8E766D84-919F-4824-95C5-E0BFC291F7E9}">
      <text>
        <r>
          <rPr>
            <sz val="11"/>
            <color theme="1"/>
            <rFont val="Arial"/>
          </rPr>
          <t xml:space="preserve">Nothing here yet...perhaps at a different time?
</t>
        </r>
      </text>
    </comment>
    <comment ref="A911" authorId="0" shapeId="0" xr:uid="{43FC68A4-4488-4108-AA89-FE2B35FD33B5}">
      <text>
        <r>
          <rPr>
            <sz val="11"/>
            <color theme="1"/>
            <rFont val="Arial"/>
          </rPr>
          <t xml:space="preserve">Nothing here yet...perhaps at a different time?
</t>
        </r>
      </text>
    </comment>
    <comment ref="A912" authorId="0" shapeId="0" xr:uid="{8E37916A-2464-4C23-807B-D16B08303101}">
      <text>
        <r>
          <rPr>
            <sz val="11"/>
            <color theme="1"/>
            <rFont val="Arial"/>
          </rPr>
          <t xml:space="preserve">Nothing here yet...perhaps at a different time?
</t>
        </r>
      </text>
    </comment>
    <comment ref="A913" authorId="0" shapeId="0" xr:uid="{1619159A-C123-4A82-8CFE-A24E9E65B8D4}">
      <text>
        <r>
          <rPr>
            <sz val="11"/>
            <color theme="1"/>
            <rFont val="Arial"/>
          </rPr>
          <t xml:space="preserve">Nothing here yet...perhaps at a different time?
</t>
        </r>
      </text>
    </comment>
    <comment ref="A914" authorId="0" shapeId="0" xr:uid="{03541CB3-6506-49CD-A6A5-4E1D08D8A24F}">
      <text>
        <r>
          <rPr>
            <sz val="11"/>
            <color theme="1"/>
            <rFont val="Arial"/>
          </rPr>
          <t xml:space="preserve">Nothing here yet...perhaps at a different time?
</t>
        </r>
      </text>
    </comment>
    <comment ref="A915" authorId="0" shapeId="0" xr:uid="{73A5223D-8AA9-47FF-822F-6489375848C1}">
      <text>
        <r>
          <rPr>
            <sz val="11"/>
            <color theme="1"/>
            <rFont val="Arial"/>
          </rPr>
          <t xml:space="preserve">Nothing here yet...perhaps at a different time?
</t>
        </r>
      </text>
    </comment>
    <comment ref="A918" authorId="0" shapeId="0" xr:uid="{736EE302-F2A7-49F6-AFC0-07883DB6AF73}">
      <text>
        <r>
          <rPr>
            <sz val="11"/>
            <color theme="1"/>
            <rFont val="Arial"/>
          </rPr>
          <t xml:space="preserve">Nothing here yet...perhaps at a different time?
</t>
        </r>
      </text>
    </comment>
    <comment ref="A919" authorId="0" shapeId="0" xr:uid="{6DDE09C9-65CF-4B59-B475-97E592C4478B}">
      <text>
        <r>
          <rPr>
            <sz val="11"/>
            <color theme="1"/>
            <rFont val="Arial"/>
          </rPr>
          <t xml:space="preserve">Nothing here yet...perhaps at a different time?
</t>
        </r>
      </text>
    </comment>
    <comment ref="A920" authorId="0" shapeId="0" xr:uid="{1CF3E5BC-681F-48DA-9918-293437D38D18}">
      <text>
        <r>
          <rPr>
            <sz val="11"/>
            <color theme="1"/>
            <rFont val="Arial"/>
          </rPr>
          <t xml:space="preserve">Nothing here yet...perhaps at a different time?
</t>
        </r>
      </text>
    </comment>
    <comment ref="A921" authorId="0" shapeId="0" xr:uid="{56C07EA5-7DA6-46C0-B29A-C4F16CFBDE05}">
      <text>
        <r>
          <rPr>
            <sz val="11"/>
            <color theme="1"/>
            <rFont val="Arial"/>
          </rPr>
          <t xml:space="preserve">Nothing here yet...perhaps at a different time?
</t>
        </r>
      </text>
    </comment>
    <comment ref="A922" authorId="0" shapeId="0" xr:uid="{A9A2CDF5-0404-4F3C-BCF6-756EEC71E55E}">
      <text>
        <r>
          <rPr>
            <sz val="11"/>
            <color theme="1"/>
            <rFont val="Arial"/>
          </rPr>
          <t xml:space="preserve">Nothing here yet...perhaps at a different time?
</t>
        </r>
      </text>
    </comment>
    <comment ref="A923" authorId="0" shapeId="0" xr:uid="{9946D40A-07A3-438F-B6E5-1AD2EDF2A1E0}">
      <text>
        <r>
          <rPr>
            <sz val="11"/>
            <color theme="1"/>
            <rFont val="Arial"/>
          </rPr>
          <t xml:space="preserve">Nothing here yet...perhaps at a different time?
</t>
        </r>
      </text>
    </comment>
    <comment ref="A924" authorId="0" shapeId="0" xr:uid="{8D296E1E-DAEC-4955-B673-90C0D5A12665}">
      <text>
        <r>
          <rPr>
            <sz val="11"/>
            <color theme="1"/>
            <rFont val="Arial"/>
          </rPr>
          <t xml:space="preserve">Nothing here yet...perhaps at a different time?
</t>
        </r>
      </text>
    </comment>
    <comment ref="A925" authorId="0" shapeId="0" xr:uid="{BD33C018-5A01-4A79-A584-8927F8FD8591}">
      <text>
        <r>
          <rPr>
            <sz val="11"/>
            <color theme="1"/>
            <rFont val="Arial"/>
          </rPr>
          <t xml:space="preserve">Nothing here yet...perhaps at a different time?
</t>
        </r>
      </text>
    </comment>
    <comment ref="A926" authorId="0" shapeId="0" xr:uid="{A00D96D5-D511-4275-B48E-CF3752058417}">
      <text>
        <r>
          <rPr>
            <sz val="11"/>
            <color theme="1"/>
            <rFont val="Arial"/>
          </rPr>
          <t xml:space="preserve">Nothing here yet...perhaps at a different time?
</t>
        </r>
      </text>
    </comment>
    <comment ref="A927" authorId="0" shapeId="0" xr:uid="{14C8ED9D-6EE5-429E-A9D3-26C23C6EBFD0}">
      <text>
        <r>
          <rPr>
            <sz val="11"/>
            <color theme="1"/>
            <rFont val="Arial"/>
          </rPr>
          <t xml:space="preserve">Nothing here yet...perhaps at a different time?
</t>
        </r>
      </text>
    </comment>
    <comment ref="A928" authorId="0" shapeId="0" xr:uid="{FA1DBD22-BF8D-4372-9E2E-3F312E0F84EF}">
      <text>
        <r>
          <rPr>
            <sz val="11"/>
            <color theme="1"/>
            <rFont val="Arial"/>
          </rPr>
          <t xml:space="preserve">Nothing here yet...perhaps at a different time?
</t>
        </r>
      </text>
    </comment>
    <comment ref="A929" authorId="0" shapeId="0" xr:uid="{8BAB6EA6-07E1-47AC-A041-59F234545977}">
      <text>
        <r>
          <rPr>
            <sz val="11"/>
            <color theme="1"/>
            <rFont val="Arial"/>
          </rPr>
          <t xml:space="preserve">Nothing here yet...perhaps at a different time?
</t>
        </r>
      </text>
    </comment>
    <comment ref="A930" authorId="0" shapeId="0" xr:uid="{AA89F6E9-76BE-43D7-B421-460A1B44DBFA}">
      <text>
        <r>
          <rPr>
            <sz val="11"/>
            <color theme="1"/>
            <rFont val="Arial"/>
          </rPr>
          <t xml:space="preserve">Nothing here yet...perhaps at a different time?
</t>
        </r>
      </text>
    </comment>
    <comment ref="A931" authorId="0" shapeId="0" xr:uid="{DDD36CAB-1B94-4107-8C80-01FD42AE4F7C}">
      <text>
        <r>
          <rPr>
            <sz val="11"/>
            <color theme="1"/>
            <rFont val="Arial"/>
          </rPr>
          <t xml:space="preserve">Nothing here yet...perhaps at a different time?
</t>
        </r>
      </text>
    </comment>
    <comment ref="A932" authorId="0" shapeId="0" xr:uid="{5EFD00CD-2A99-4FFE-9420-6447D693AC9E}">
      <text>
        <r>
          <rPr>
            <sz val="11"/>
            <color theme="1"/>
            <rFont val="Arial"/>
          </rPr>
          <t xml:space="preserve">Nothing here yet...perhaps at a different time?
</t>
        </r>
      </text>
    </comment>
    <comment ref="A933" authorId="0" shapeId="0" xr:uid="{A4C5D614-380D-4119-ADA6-233F648BCA30}">
      <text>
        <r>
          <rPr>
            <sz val="11"/>
            <color theme="1"/>
            <rFont val="Arial"/>
          </rPr>
          <t xml:space="preserve">Nothing here yet...perhaps at a different time?
</t>
        </r>
      </text>
    </comment>
    <comment ref="A934" authorId="0" shapeId="0" xr:uid="{4A886DB1-D15E-4187-8BC0-28A1ADE967AA}">
      <text>
        <r>
          <rPr>
            <sz val="11"/>
            <color theme="1"/>
            <rFont val="Arial"/>
          </rPr>
          <t xml:space="preserve">Nothing here yet...perhaps at a different time?
</t>
        </r>
      </text>
    </comment>
    <comment ref="A937" authorId="0" shapeId="0" xr:uid="{5771C080-8B25-4430-9EFA-5EF2BA6DBA2E}">
      <text>
        <r>
          <rPr>
            <sz val="11"/>
            <color theme="1"/>
            <rFont val="Arial"/>
          </rPr>
          <t xml:space="preserve">Nothing here yet...perhaps at a different time?
</t>
        </r>
      </text>
    </comment>
    <comment ref="A938" authorId="0" shapeId="0" xr:uid="{F9584A3E-F7B6-44D4-B166-871B073E2EEF}">
      <text>
        <r>
          <rPr>
            <sz val="11"/>
            <color theme="1"/>
            <rFont val="Arial"/>
          </rPr>
          <t xml:space="preserve">Nothing here yet...perhaps at a different time?
</t>
        </r>
      </text>
    </comment>
    <comment ref="A939" authorId="0" shapeId="0" xr:uid="{85CFF91E-3448-424C-823A-C05DDDBF4D40}">
      <text>
        <r>
          <rPr>
            <sz val="11"/>
            <color theme="1"/>
            <rFont val="Arial"/>
          </rPr>
          <t xml:space="preserve">Nothing here yet...perhaps at a different time?
</t>
        </r>
      </text>
    </comment>
    <comment ref="A940" authorId="0" shapeId="0" xr:uid="{619963E8-F019-4B12-AF79-BB72F071A5A8}">
      <text>
        <r>
          <rPr>
            <sz val="11"/>
            <color theme="1"/>
            <rFont val="Arial"/>
          </rPr>
          <t xml:space="preserve">Nothing here yet...perhaps at a different time?
</t>
        </r>
      </text>
    </comment>
    <comment ref="A941" authorId="0" shapeId="0" xr:uid="{38A02CF4-6ED6-4958-B427-7976C187EB37}">
      <text>
        <r>
          <rPr>
            <sz val="11"/>
            <color theme="1"/>
            <rFont val="Arial"/>
          </rPr>
          <t xml:space="preserve">Nothing here yet...perhaps at a different time?
</t>
        </r>
      </text>
    </comment>
    <comment ref="A942" authorId="0" shapeId="0" xr:uid="{7BF2E88D-C717-4992-AE97-3F6FB4F3F55B}">
      <text>
        <r>
          <rPr>
            <sz val="11"/>
            <color theme="1"/>
            <rFont val="Arial"/>
          </rPr>
          <t xml:space="preserve">Nothing here yet...perhaps at a different time?
</t>
        </r>
      </text>
    </comment>
    <comment ref="A943" authorId="0" shapeId="0" xr:uid="{D3CAFD31-CA0A-436D-ADE1-C7750168F014}">
      <text>
        <r>
          <rPr>
            <sz val="11"/>
            <color theme="1"/>
            <rFont val="Arial"/>
          </rPr>
          <t xml:space="preserve">Nothing here yet...perhaps at a different time?
</t>
        </r>
      </text>
    </comment>
    <comment ref="A944" authorId="0" shapeId="0" xr:uid="{A85FAA5E-9461-4981-B49C-B17E98C7B98F}">
      <text>
        <r>
          <rPr>
            <sz val="11"/>
            <color theme="1"/>
            <rFont val="Arial"/>
          </rPr>
          <t xml:space="preserve">Nothing here yet...perhaps at a different time?
</t>
        </r>
      </text>
    </comment>
    <comment ref="A945" authorId="0" shapeId="0" xr:uid="{B6A63C91-9FC1-4458-B097-887434DE91AE}">
      <text>
        <r>
          <rPr>
            <sz val="11"/>
            <color theme="1"/>
            <rFont val="Arial"/>
          </rPr>
          <t xml:space="preserve">Nothing here yet...perhaps at a different time?
</t>
        </r>
      </text>
    </comment>
    <comment ref="A946" authorId="0" shapeId="0" xr:uid="{26988DFE-31F9-40FB-B3E4-897125EC5400}">
      <text>
        <r>
          <rPr>
            <sz val="11"/>
            <color theme="1"/>
            <rFont val="Arial"/>
          </rPr>
          <t xml:space="preserve">Nothing here yet...perhaps at a different time?
</t>
        </r>
      </text>
    </comment>
    <comment ref="A947" authorId="0" shapeId="0" xr:uid="{5053AFC0-0393-4932-A4AC-2CDD65D7FE22}">
      <text>
        <r>
          <rPr>
            <sz val="11"/>
            <color theme="1"/>
            <rFont val="Arial"/>
          </rPr>
          <t xml:space="preserve">Nothing here yet...perhaps at a different time?
</t>
        </r>
      </text>
    </comment>
    <comment ref="A948" authorId="0" shapeId="0" xr:uid="{74E302DD-46D5-400D-8091-146BBEBB3E0A}">
      <text>
        <r>
          <rPr>
            <sz val="11"/>
            <color theme="1"/>
            <rFont val="Arial"/>
          </rPr>
          <t xml:space="preserve">Nothing here yet...perhaps at a different time?
</t>
        </r>
      </text>
    </comment>
    <comment ref="A949" authorId="0" shapeId="0" xr:uid="{61A8C4BF-BAAF-417B-A66C-008500934B7F}">
      <text>
        <r>
          <rPr>
            <sz val="11"/>
            <color theme="1"/>
            <rFont val="Arial"/>
          </rPr>
          <t xml:space="preserve">Nothing here yet...perhaps at a different time?
</t>
        </r>
      </text>
    </comment>
    <comment ref="A950" authorId="0" shapeId="0" xr:uid="{7449057A-928F-41C5-A076-9B7F64936F33}">
      <text>
        <r>
          <rPr>
            <sz val="11"/>
            <color theme="1"/>
            <rFont val="Arial"/>
          </rPr>
          <t xml:space="preserve">Nothing here yet...perhaps at a different time?
</t>
        </r>
      </text>
    </comment>
    <comment ref="A951" authorId="0" shapeId="0" xr:uid="{D8348A84-F32D-4C79-BD23-6A2FFD294288}">
      <text>
        <r>
          <rPr>
            <sz val="11"/>
            <color theme="1"/>
            <rFont val="Arial"/>
          </rPr>
          <t xml:space="preserve">Nothing here yet...perhaps at a different time?
</t>
        </r>
      </text>
    </comment>
    <comment ref="A952" authorId="0" shapeId="0" xr:uid="{7CB4857C-8647-4E78-8B81-0920BA0E91F6}">
      <text>
        <r>
          <rPr>
            <sz val="11"/>
            <color theme="1"/>
            <rFont val="Arial"/>
          </rPr>
          <t xml:space="preserve">Nothing here yet...perhaps at a different time?
</t>
        </r>
      </text>
    </comment>
    <comment ref="A953" authorId="0" shapeId="0" xr:uid="{6EA5121F-9341-4C91-88DD-E14A674CF371}">
      <text>
        <r>
          <rPr>
            <sz val="11"/>
            <color theme="1"/>
            <rFont val="Arial"/>
          </rPr>
          <t xml:space="preserve">Nothing here yet...perhaps at a different time?
</t>
        </r>
      </text>
    </comment>
    <comment ref="A956" authorId="0" shapeId="0" xr:uid="{22094A22-F80D-4AC9-B3A8-AE303AFF6FF6}">
      <text>
        <r>
          <rPr>
            <sz val="11"/>
            <color theme="1"/>
            <rFont val="Arial"/>
          </rPr>
          <t xml:space="preserve">Nothing here yet...perhaps at a different time?
</t>
        </r>
      </text>
    </comment>
    <comment ref="A957" authorId="0" shapeId="0" xr:uid="{720006FD-E641-40E5-A935-331B3CBF6178}">
      <text>
        <r>
          <rPr>
            <sz val="11"/>
            <color theme="1"/>
            <rFont val="Arial"/>
          </rPr>
          <t xml:space="preserve">Nothing here yet...perhaps at a different time?
</t>
        </r>
      </text>
    </comment>
    <comment ref="A958" authorId="0" shapeId="0" xr:uid="{77DE6C5C-06F7-49A0-AC29-398A104A5D29}">
      <text>
        <r>
          <rPr>
            <sz val="11"/>
            <color theme="1"/>
            <rFont val="Arial"/>
          </rPr>
          <t xml:space="preserve">Nothing here yet...perhaps at a different time?
</t>
        </r>
      </text>
    </comment>
    <comment ref="A959" authorId="0" shapeId="0" xr:uid="{A4F39BCC-A282-49DC-A04E-D2D6DC2245F5}">
      <text>
        <r>
          <rPr>
            <sz val="11"/>
            <color theme="1"/>
            <rFont val="Arial"/>
          </rPr>
          <t xml:space="preserve">Nothing here yet...perhaps at a different time?
</t>
        </r>
      </text>
    </comment>
    <comment ref="A960" authorId="0" shapeId="0" xr:uid="{B1F123BC-73C5-4DA3-8E9F-BC6F65D2FA47}">
      <text>
        <r>
          <rPr>
            <sz val="11"/>
            <color theme="1"/>
            <rFont val="Arial"/>
          </rPr>
          <t xml:space="preserve">Nothing here yet...perhaps at a different time?
</t>
        </r>
      </text>
    </comment>
    <comment ref="A961" authorId="0" shapeId="0" xr:uid="{FDA63C12-E7B9-4458-A171-3290B9538FFB}">
      <text>
        <r>
          <rPr>
            <sz val="11"/>
            <color theme="1"/>
            <rFont val="Arial"/>
          </rPr>
          <t xml:space="preserve">Nothing here yet...perhaps at a different time?
</t>
        </r>
      </text>
    </comment>
    <comment ref="A962" authorId="0" shapeId="0" xr:uid="{F24162FD-D865-4A2A-AC77-6564EBFACDED}">
      <text>
        <r>
          <rPr>
            <sz val="11"/>
            <color theme="1"/>
            <rFont val="Arial"/>
          </rPr>
          <t xml:space="preserve">Nothing here yet...perhaps at a different time?
</t>
        </r>
      </text>
    </comment>
    <comment ref="A963" authorId="0" shapeId="0" xr:uid="{31631C03-E61C-4186-89FE-1E6661A68B1F}">
      <text>
        <r>
          <rPr>
            <sz val="11"/>
            <color theme="1"/>
            <rFont val="Arial"/>
          </rPr>
          <t xml:space="preserve">Nothing here yet...perhaps at a different time?
</t>
        </r>
      </text>
    </comment>
    <comment ref="A964" authorId="0" shapeId="0" xr:uid="{56DE589E-58A6-4FFF-B53A-6818DADE6800}">
      <text>
        <r>
          <rPr>
            <sz val="11"/>
            <color theme="1"/>
            <rFont val="Arial"/>
          </rPr>
          <t xml:space="preserve">Nothing here yet...perhaps at a different time?
</t>
        </r>
      </text>
    </comment>
    <comment ref="A965" authorId="0" shapeId="0" xr:uid="{6331164D-93D6-4B7B-B7D3-F0E76ED909A9}">
      <text>
        <r>
          <rPr>
            <sz val="11"/>
            <color theme="1"/>
            <rFont val="Arial"/>
          </rPr>
          <t xml:space="preserve">Nothing here yet...perhaps at a different time?
</t>
        </r>
      </text>
    </comment>
    <comment ref="A966" authorId="0" shapeId="0" xr:uid="{1CE922B0-EF6E-4C84-ABE1-FBC21BDE7BE4}">
      <text>
        <r>
          <rPr>
            <sz val="11"/>
            <color theme="1"/>
            <rFont val="Arial"/>
          </rPr>
          <t xml:space="preserve">Nothing here yet...perhaps at a different time?
</t>
        </r>
      </text>
    </comment>
    <comment ref="A967" authorId="0" shapeId="0" xr:uid="{60E691E5-A32E-4925-B69B-71BC175B8C49}">
      <text>
        <r>
          <rPr>
            <sz val="11"/>
            <color theme="1"/>
            <rFont val="Arial"/>
          </rPr>
          <t xml:space="preserve">Nothing here yet...perhaps at a different time?
</t>
        </r>
      </text>
    </comment>
    <comment ref="A968" authorId="0" shapeId="0" xr:uid="{4D6C17E1-68E7-4243-9E62-979359899764}">
      <text>
        <r>
          <rPr>
            <sz val="11"/>
            <color theme="1"/>
            <rFont val="Arial"/>
          </rPr>
          <t xml:space="preserve">Nothing here yet...perhaps at a different time?
</t>
        </r>
      </text>
    </comment>
    <comment ref="A969" authorId="0" shapeId="0" xr:uid="{C9F4F101-6DF5-43ED-B9C4-EE8B05F5A517}">
      <text>
        <r>
          <rPr>
            <sz val="11"/>
            <color theme="1"/>
            <rFont val="Arial"/>
          </rPr>
          <t xml:space="preserve">Nothing here yet...perhaps at a different time?
</t>
        </r>
      </text>
    </comment>
    <comment ref="A970" authorId="0" shapeId="0" xr:uid="{F6B1F261-8EBD-43BD-B545-12A8970C1CC7}">
      <text>
        <r>
          <rPr>
            <sz val="11"/>
            <color theme="1"/>
            <rFont val="Arial"/>
          </rPr>
          <t xml:space="preserve">Nothing here yet...perhaps at a different time?
</t>
        </r>
      </text>
    </comment>
    <comment ref="A971" authorId="0" shapeId="0" xr:uid="{C74BA9E1-5B3F-44E9-8B44-D6AF3166070A}">
      <text>
        <r>
          <rPr>
            <sz val="11"/>
            <color theme="1"/>
            <rFont val="Arial"/>
          </rPr>
          <t xml:space="preserve">Nothing here yet...perhaps at a different time?
</t>
        </r>
      </text>
    </comment>
    <comment ref="A972" authorId="0" shapeId="0" xr:uid="{94F3FF8D-6B7B-4F3F-B6C7-A09BA6347B67}">
      <text>
        <r>
          <rPr>
            <sz val="11"/>
            <color theme="1"/>
            <rFont val="Arial"/>
          </rPr>
          <t xml:space="preserve">Nothing here yet...perhaps at a different time?
</t>
        </r>
      </text>
    </comment>
    <comment ref="A975" authorId="0" shapeId="0" xr:uid="{EFE8F41D-636A-42E1-A11C-10758D2FBCFB}">
      <text>
        <r>
          <rPr>
            <sz val="11"/>
            <color theme="1"/>
            <rFont val="Arial"/>
          </rPr>
          <t xml:space="preserve">Nothing here yet...perhaps at a different time?
</t>
        </r>
      </text>
    </comment>
    <comment ref="A976" authorId="0" shapeId="0" xr:uid="{1B64E0B2-7978-4E95-94B5-56DAC6312BAB}">
      <text>
        <r>
          <rPr>
            <sz val="11"/>
            <color theme="1"/>
            <rFont val="Arial"/>
          </rPr>
          <t xml:space="preserve">Nothing here yet...perhaps at a different time?
</t>
        </r>
      </text>
    </comment>
    <comment ref="A977" authorId="0" shapeId="0" xr:uid="{6AD1E547-6BB8-429B-8279-C025BFCD8F54}">
      <text>
        <r>
          <rPr>
            <sz val="11"/>
            <color theme="1"/>
            <rFont val="Arial"/>
          </rPr>
          <t xml:space="preserve">Nothing here yet...perhaps at a different time?
</t>
        </r>
      </text>
    </comment>
    <comment ref="A978" authorId="0" shapeId="0" xr:uid="{07A3E07A-B730-495B-9731-F46ACB4529AA}">
      <text>
        <r>
          <rPr>
            <sz val="11"/>
            <color theme="1"/>
            <rFont val="Arial"/>
          </rPr>
          <t xml:space="preserve">Nothing here yet...perhaps at a different time?
</t>
        </r>
      </text>
    </comment>
    <comment ref="A979" authorId="0" shapeId="0" xr:uid="{A5D9E2C1-5F17-4DAA-9D4F-8CD681FB0B6C}">
      <text>
        <r>
          <rPr>
            <sz val="11"/>
            <color theme="1"/>
            <rFont val="Arial"/>
          </rPr>
          <t xml:space="preserve">Nothing here yet...perhaps at a different time?
</t>
        </r>
      </text>
    </comment>
    <comment ref="A980" authorId="0" shapeId="0" xr:uid="{EF43DAB1-9DF9-4A23-81C3-FD9BDCAC8437}">
      <text>
        <r>
          <rPr>
            <sz val="11"/>
            <color theme="1"/>
            <rFont val="Arial"/>
          </rPr>
          <t xml:space="preserve">Nothing here yet...perhaps at a different time?
</t>
        </r>
      </text>
    </comment>
    <comment ref="A981" authorId="0" shapeId="0" xr:uid="{602FF8B7-14C5-46D8-8AAC-D9149610614D}">
      <text>
        <r>
          <rPr>
            <sz val="11"/>
            <color theme="1"/>
            <rFont val="Arial"/>
          </rPr>
          <t xml:space="preserve">Nothing here yet...perhaps at a different time?
</t>
        </r>
      </text>
    </comment>
    <comment ref="A982" authorId="0" shapeId="0" xr:uid="{DDB01DA0-6A20-4F10-AE0C-74BDEA4143E3}">
      <text>
        <r>
          <rPr>
            <sz val="11"/>
            <color theme="1"/>
            <rFont val="Arial"/>
          </rPr>
          <t xml:space="preserve">Nothing here yet...perhaps at a different time?
</t>
        </r>
      </text>
    </comment>
    <comment ref="A983" authorId="0" shapeId="0" xr:uid="{82C56BA7-4288-4C51-AEDA-DE8FFA60C133}">
      <text>
        <r>
          <rPr>
            <sz val="11"/>
            <color theme="1"/>
            <rFont val="Arial"/>
          </rPr>
          <t xml:space="preserve">Nothing here yet...perhaps at a different time?
</t>
        </r>
      </text>
    </comment>
    <comment ref="A984" authorId="0" shapeId="0" xr:uid="{B7829A2D-B3DD-4053-B133-D78032F7C764}">
      <text>
        <r>
          <rPr>
            <sz val="11"/>
            <color theme="1"/>
            <rFont val="Arial"/>
          </rPr>
          <t xml:space="preserve">Nothing here yet...perhaps at a different time?
</t>
        </r>
      </text>
    </comment>
    <comment ref="A985" authorId="0" shapeId="0" xr:uid="{1578D799-7E62-49F7-AB47-32EE14822AF5}">
      <text>
        <r>
          <rPr>
            <sz val="11"/>
            <color theme="1"/>
            <rFont val="Arial"/>
          </rPr>
          <t xml:space="preserve">Nothing here yet...perhaps at a different time?
</t>
        </r>
      </text>
    </comment>
    <comment ref="A986" authorId="0" shapeId="0" xr:uid="{249E7797-689A-48BB-B102-937592221B09}">
      <text>
        <r>
          <rPr>
            <sz val="11"/>
            <color theme="1"/>
            <rFont val="Arial"/>
          </rPr>
          <t xml:space="preserve">Nothing here yet...perhaps at a different time?
</t>
        </r>
      </text>
    </comment>
    <comment ref="A987" authorId="0" shapeId="0" xr:uid="{7014438A-9463-4E18-BC34-9D52042ADC5A}">
      <text>
        <r>
          <rPr>
            <sz val="11"/>
            <color theme="1"/>
            <rFont val="Arial"/>
          </rPr>
          <t xml:space="preserve">Nothing here yet...perhaps at a different time?
</t>
        </r>
      </text>
    </comment>
    <comment ref="A988" authorId="0" shapeId="0" xr:uid="{2621E7C8-5BF3-434C-987E-3191BD34A56A}">
      <text>
        <r>
          <rPr>
            <sz val="11"/>
            <color theme="1"/>
            <rFont val="Arial"/>
          </rPr>
          <t xml:space="preserve">Nothing here yet...perhaps at a different time?
</t>
        </r>
      </text>
    </comment>
    <comment ref="A989" authorId="0" shapeId="0" xr:uid="{BF4612FD-5A1A-416F-95D3-03DE9AE2C894}">
      <text>
        <r>
          <rPr>
            <sz val="11"/>
            <color theme="1"/>
            <rFont val="Arial"/>
          </rPr>
          <t xml:space="preserve">Nothing here yet...perhaps at a different time?
</t>
        </r>
      </text>
    </comment>
    <comment ref="A990" authorId="0" shapeId="0" xr:uid="{0465F8F4-4B89-4A33-B0BA-3C4A57368276}">
      <text>
        <r>
          <rPr>
            <sz val="11"/>
            <color theme="1"/>
            <rFont val="Arial"/>
          </rPr>
          <t xml:space="preserve">Nothing here yet...perhaps at a different time?
</t>
        </r>
      </text>
    </comment>
    <comment ref="A991" authorId="0" shapeId="0" xr:uid="{77E1FC2F-B4F5-4593-AF51-37F6B46057B2}">
      <text>
        <r>
          <rPr>
            <sz val="11"/>
            <color theme="1"/>
            <rFont val="Arial"/>
          </rPr>
          <t xml:space="preserve">Nothing here yet...perhaps at a different time?
</t>
        </r>
      </text>
    </comment>
    <comment ref="A994" authorId="0" shapeId="0" xr:uid="{93FFABCC-16FE-443B-940E-911007B41E42}">
      <text>
        <r>
          <rPr>
            <sz val="11"/>
            <color theme="1"/>
            <rFont val="Arial"/>
          </rPr>
          <t xml:space="preserve">Nothing here yet...perhaps at a different time?
</t>
        </r>
      </text>
    </comment>
    <comment ref="A995" authorId="0" shapeId="0" xr:uid="{011E30E4-E61D-4082-9ADB-168262FE4977}">
      <text>
        <r>
          <rPr>
            <sz val="11"/>
            <color theme="1"/>
            <rFont val="Arial"/>
          </rPr>
          <t xml:space="preserve">Nothing here yet...perhaps at a different time?
</t>
        </r>
      </text>
    </comment>
    <comment ref="A996" authorId="0" shapeId="0" xr:uid="{92599747-C4B1-4207-A2CC-B769F3AA2AD1}">
      <text>
        <r>
          <rPr>
            <sz val="11"/>
            <color theme="1"/>
            <rFont val="Arial"/>
          </rPr>
          <t xml:space="preserve">Nothing here yet...perhaps at a different time?
</t>
        </r>
      </text>
    </comment>
    <comment ref="A997" authorId="0" shapeId="0" xr:uid="{3853399B-D175-4AD0-8A40-24DC29C85FA3}">
      <text>
        <r>
          <rPr>
            <sz val="11"/>
            <color theme="1"/>
            <rFont val="Arial"/>
          </rPr>
          <t xml:space="preserve">Nothing here yet...perhaps at a different time?
</t>
        </r>
      </text>
    </comment>
    <comment ref="A998" authorId="0" shapeId="0" xr:uid="{C42AD891-4DA4-4B97-A4D8-99C8A20BB1CA}">
      <text>
        <r>
          <rPr>
            <sz val="11"/>
            <color theme="1"/>
            <rFont val="Arial"/>
          </rPr>
          <t xml:space="preserve">Nothing here yet...perhaps at a different time?
</t>
        </r>
      </text>
    </comment>
    <comment ref="A999" authorId="0" shapeId="0" xr:uid="{AACDCE8B-F880-4CD3-8B25-C9241180C1EF}">
      <text>
        <r>
          <rPr>
            <sz val="11"/>
            <color theme="1"/>
            <rFont val="Arial"/>
          </rPr>
          <t xml:space="preserve">Nothing here yet...perhaps at a different time?
</t>
        </r>
      </text>
    </comment>
    <comment ref="A1000" authorId="0" shapeId="0" xr:uid="{84A8FA04-C359-44FC-B6FE-E02384737D1F}">
      <text>
        <r>
          <rPr>
            <sz val="11"/>
            <color theme="1"/>
            <rFont val="Arial"/>
          </rPr>
          <t xml:space="preserve">Nothing here yet...perhaps at a different time?
</t>
        </r>
      </text>
    </comment>
    <comment ref="A1001" authorId="0" shapeId="0" xr:uid="{EDEB5747-0A20-4D50-9DC3-6202E06A7442}">
      <text>
        <r>
          <rPr>
            <sz val="11"/>
            <color theme="1"/>
            <rFont val="Arial"/>
          </rPr>
          <t xml:space="preserve">Nothing here yet...perhaps at a different time?
</t>
        </r>
      </text>
    </comment>
    <comment ref="A1002" authorId="0" shapeId="0" xr:uid="{AE57D5D4-0F48-4AFA-ABD6-5D3112D4A29B}">
      <text>
        <r>
          <rPr>
            <sz val="11"/>
            <color theme="1"/>
            <rFont val="Arial"/>
          </rPr>
          <t xml:space="preserve">Nothing here yet...perhaps at a different time?
</t>
        </r>
      </text>
    </comment>
    <comment ref="A1003" authorId="0" shapeId="0" xr:uid="{CEB9E239-281B-4109-A0A1-963E7883C330}">
      <text>
        <r>
          <rPr>
            <sz val="11"/>
            <color theme="1"/>
            <rFont val="Arial"/>
          </rPr>
          <t xml:space="preserve">Nothing here yet...perhaps at a different time?
</t>
        </r>
      </text>
    </comment>
    <comment ref="A1004" authorId="0" shapeId="0" xr:uid="{0F6A5BFF-139B-46E7-AE08-5B35D1F45CEF}">
      <text>
        <r>
          <rPr>
            <sz val="11"/>
            <color theme="1"/>
            <rFont val="Arial"/>
          </rPr>
          <t xml:space="preserve">Nothing here yet...perhaps at a different time?
</t>
        </r>
      </text>
    </comment>
    <comment ref="A1005" authorId="0" shapeId="0" xr:uid="{056D21B3-6F58-4F25-BBC1-36A0D8D8CA27}">
      <text>
        <r>
          <rPr>
            <sz val="11"/>
            <color theme="1"/>
            <rFont val="Arial"/>
          </rPr>
          <t xml:space="preserve">Nothing here yet...perhaps at a different time?
</t>
        </r>
      </text>
    </comment>
    <comment ref="A1006" authorId="0" shapeId="0" xr:uid="{BE00D14A-27CB-49DF-B642-A1352C6DD8BE}">
      <text>
        <r>
          <rPr>
            <sz val="11"/>
            <color theme="1"/>
            <rFont val="Arial"/>
          </rPr>
          <t xml:space="preserve">Nothing here yet...perhaps at a different time?
</t>
        </r>
      </text>
    </comment>
    <comment ref="A1007" authorId="0" shapeId="0" xr:uid="{88EAB47F-338F-402B-821D-CDE4DD453EF3}">
      <text>
        <r>
          <rPr>
            <sz val="11"/>
            <color theme="1"/>
            <rFont val="Arial"/>
          </rPr>
          <t xml:space="preserve">Nothing here yet...perhaps at a different time?
</t>
        </r>
      </text>
    </comment>
    <comment ref="A1008" authorId="0" shapeId="0" xr:uid="{7A79EDBC-624F-4FEC-AF65-0295C9966F06}">
      <text>
        <r>
          <rPr>
            <sz val="11"/>
            <color theme="1"/>
            <rFont val="Arial"/>
          </rPr>
          <t xml:space="preserve">Nothing here yet...perhaps at a different time?
</t>
        </r>
      </text>
    </comment>
    <comment ref="A1009" authorId="0" shapeId="0" xr:uid="{B144D241-48EB-4011-AFDD-5C6FFCAC5A59}">
      <text>
        <r>
          <rPr>
            <sz val="11"/>
            <color theme="1"/>
            <rFont val="Arial"/>
          </rPr>
          <t xml:space="preserve">Nothing here yet...perhaps at a different time?
</t>
        </r>
      </text>
    </comment>
    <comment ref="A1010" authorId="0" shapeId="0" xr:uid="{642DFCE6-26A6-4E5E-82AB-650AB60C9C25}">
      <text>
        <r>
          <rPr>
            <sz val="11"/>
            <color theme="1"/>
            <rFont val="Arial"/>
          </rPr>
          <t xml:space="preserve">Nothing here yet...perhaps at a different time?
</t>
        </r>
      </text>
    </comment>
    <comment ref="A1013" authorId="0" shapeId="0" xr:uid="{7A6E897B-71FB-4BD9-BED9-DFDE1267A437}">
      <text>
        <r>
          <rPr>
            <sz val="11"/>
            <color theme="1"/>
            <rFont val="Arial"/>
          </rPr>
          <t xml:space="preserve">Nothing here yet...perhaps at a different time?
</t>
        </r>
      </text>
    </comment>
    <comment ref="A1014" authorId="0" shapeId="0" xr:uid="{F995081A-368F-482A-89B4-ED1A8D94EDD0}">
      <text>
        <r>
          <rPr>
            <sz val="11"/>
            <color theme="1"/>
            <rFont val="Arial"/>
          </rPr>
          <t xml:space="preserve">Nothing here yet...perhaps at a different time?
</t>
        </r>
      </text>
    </comment>
    <comment ref="A1015" authorId="0" shapeId="0" xr:uid="{3A585578-45ED-4B9F-9671-633C7ADD1172}">
      <text>
        <r>
          <rPr>
            <sz val="11"/>
            <color theme="1"/>
            <rFont val="Arial"/>
          </rPr>
          <t xml:space="preserve">Nothing here yet...perhaps at a different time?
</t>
        </r>
      </text>
    </comment>
    <comment ref="A1016" authorId="0" shapeId="0" xr:uid="{8BE8B91D-5C60-451E-8FCE-80E5D935C6EB}">
      <text>
        <r>
          <rPr>
            <sz val="11"/>
            <color theme="1"/>
            <rFont val="Arial"/>
          </rPr>
          <t xml:space="preserve">Nothing here yet...perhaps at a different time?
</t>
        </r>
      </text>
    </comment>
    <comment ref="A1017" authorId="0" shapeId="0" xr:uid="{1D3B70ED-F3B5-4204-A629-B0CC44ABFFA0}">
      <text>
        <r>
          <rPr>
            <sz val="11"/>
            <color theme="1"/>
            <rFont val="Arial"/>
          </rPr>
          <t xml:space="preserve">Nothing here yet...perhaps at a different time?
</t>
        </r>
      </text>
    </comment>
    <comment ref="A1018" authorId="0" shapeId="0" xr:uid="{B3C47F6C-A2FD-4117-9D4C-0098EF8C2CBC}">
      <text>
        <r>
          <rPr>
            <sz val="11"/>
            <color theme="1"/>
            <rFont val="Arial"/>
          </rPr>
          <t xml:space="preserve">Nothing here yet...perhaps at a different time?
</t>
        </r>
      </text>
    </comment>
    <comment ref="A1019" authorId="0" shapeId="0" xr:uid="{02D3B136-D9C0-482D-9845-AC07A51B650A}">
      <text>
        <r>
          <rPr>
            <sz val="11"/>
            <color theme="1"/>
            <rFont val="Arial"/>
          </rPr>
          <t xml:space="preserve">Nothing here yet...perhaps at a different time?
</t>
        </r>
      </text>
    </comment>
    <comment ref="A1020" authorId="0" shapeId="0" xr:uid="{8078DAA2-9AF7-4CEA-A53D-76201C504B16}">
      <text>
        <r>
          <rPr>
            <sz val="11"/>
            <color theme="1"/>
            <rFont val="Arial"/>
          </rPr>
          <t xml:space="preserve">Nothing here yet...perhaps at a different time?
</t>
        </r>
      </text>
    </comment>
    <comment ref="A1021" authorId="0" shapeId="0" xr:uid="{78596967-2262-4B9B-9E7B-A59D71CE1583}">
      <text>
        <r>
          <rPr>
            <sz val="11"/>
            <color theme="1"/>
            <rFont val="Arial"/>
          </rPr>
          <t xml:space="preserve">Nothing here yet...perhaps at a different time?
</t>
        </r>
      </text>
    </comment>
    <comment ref="A1022" authorId="0" shapeId="0" xr:uid="{AF5EB18B-0AAC-4D19-A905-297C31A7C4EE}">
      <text>
        <r>
          <rPr>
            <sz val="11"/>
            <color theme="1"/>
            <rFont val="Arial"/>
          </rPr>
          <t xml:space="preserve">Nothing here yet...perhaps at a different time?
</t>
        </r>
      </text>
    </comment>
    <comment ref="A1023" authorId="0" shapeId="0" xr:uid="{E5E9822C-55A8-4FBA-8837-706D001BF9E2}">
      <text>
        <r>
          <rPr>
            <sz val="11"/>
            <color theme="1"/>
            <rFont val="Arial"/>
          </rPr>
          <t xml:space="preserve">Nothing here yet...perhaps at a different time?
</t>
        </r>
      </text>
    </comment>
    <comment ref="A1024" authorId="0" shapeId="0" xr:uid="{A1B696D0-89FF-4EEB-A12C-F14E2CABE1A7}">
      <text>
        <r>
          <rPr>
            <sz val="11"/>
            <color theme="1"/>
            <rFont val="Arial"/>
          </rPr>
          <t xml:space="preserve">Nothing here yet...perhaps at a different time?
</t>
        </r>
      </text>
    </comment>
    <comment ref="A1025" authorId="0" shapeId="0" xr:uid="{1283D1E4-008A-4C2E-9A54-BFF3C874D228}">
      <text>
        <r>
          <rPr>
            <sz val="11"/>
            <color theme="1"/>
            <rFont val="Arial"/>
          </rPr>
          <t xml:space="preserve">Nothing here yet...perhaps at a different time?
</t>
        </r>
      </text>
    </comment>
    <comment ref="A1026" authorId="0" shapeId="0" xr:uid="{5D943D2B-8494-4F82-B828-74148A2591ED}">
      <text>
        <r>
          <rPr>
            <sz val="11"/>
            <color theme="1"/>
            <rFont val="Arial"/>
          </rPr>
          <t xml:space="preserve">Nothing here yet...perhaps at a different time?
</t>
        </r>
      </text>
    </comment>
    <comment ref="A1027" authorId="0" shapeId="0" xr:uid="{6FE06B69-1882-4FF7-ACEE-79D58CF92B3D}">
      <text>
        <r>
          <rPr>
            <sz val="11"/>
            <color theme="1"/>
            <rFont val="Arial"/>
          </rPr>
          <t xml:space="preserve">Nothing here yet...perhaps at a different time?
</t>
        </r>
      </text>
    </comment>
    <comment ref="A1028" authorId="0" shapeId="0" xr:uid="{EAEAC73A-820F-42C8-A77B-D357D93BDD46}">
      <text>
        <r>
          <rPr>
            <sz val="11"/>
            <color theme="1"/>
            <rFont val="Arial"/>
          </rPr>
          <t xml:space="preserve">Nothing here yet...perhaps at a different time?
</t>
        </r>
      </text>
    </comment>
    <comment ref="A1029" authorId="0" shapeId="0" xr:uid="{978432BD-88F8-45B6-8FCD-75E42A68FB01}">
      <text>
        <r>
          <rPr>
            <sz val="11"/>
            <color theme="1"/>
            <rFont val="Arial"/>
          </rPr>
          <t xml:space="preserve">Nothing here yet...perhaps at a different time?
</t>
        </r>
      </text>
    </comment>
    <comment ref="A1032" authorId="0" shapeId="0" xr:uid="{18846F0E-A1EE-4250-9738-A245063418F2}">
      <text>
        <r>
          <rPr>
            <sz val="11"/>
            <color theme="1"/>
            <rFont val="Arial"/>
          </rPr>
          <t xml:space="preserve">Nothing here yet...perhaps at a different time?
</t>
        </r>
      </text>
    </comment>
    <comment ref="A1033" authorId="0" shapeId="0" xr:uid="{A443C0B8-3737-4352-AEAE-A9471B951EEE}">
      <text>
        <r>
          <rPr>
            <sz val="11"/>
            <color theme="1"/>
            <rFont val="Arial"/>
          </rPr>
          <t xml:space="preserve">Nothing here yet...perhaps at a different time?
</t>
        </r>
      </text>
    </comment>
    <comment ref="A1034" authorId="0" shapeId="0" xr:uid="{996ED830-C24F-4A44-90AB-57BC56863572}">
      <text>
        <r>
          <rPr>
            <sz val="11"/>
            <color theme="1"/>
            <rFont val="Arial"/>
          </rPr>
          <t xml:space="preserve">Nothing here yet...perhaps at a different time?
</t>
        </r>
      </text>
    </comment>
    <comment ref="A1035" authorId="0" shapeId="0" xr:uid="{01AF7636-07B7-4796-B643-E84E5551DAAC}">
      <text>
        <r>
          <rPr>
            <sz val="11"/>
            <color theme="1"/>
            <rFont val="Arial"/>
          </rPr>
          <t xml:space="preserve">Nothing here yet...perhaps at a different time?
</t>
        </r>
      </text>
    </comment>
    <comment ref="A1036" authorId="0" shapeId="0" xr:uid="{A86C40F1-F4A5-438C-B7B6-53E77D786E79}">
      <text>
        <r>
          <rPr>
            <sz val="11"/>
            <color theme="1"/>
            <rFont val="Arial"/>
          </rPr>
          <t xml:space="preserve">Nothing here yet...perhaps at a different time?
</t>
        </r>
      </text>
    </comment>
    <comment ref="A1037" authorId="0" shapeId="0" xr:uid="{0B8772D3-404C-445E-B8C3-FE4C0FE177B9}">
      <text>
        <r>
          <rPr>
            <sz val="11"/>
            <color theme="1"/>
            <rFont val="Arial"/>
          </rPr>
          <t xml:space="preserve">Nothing here yet...perhaps at a different time?
</t>
        </r>
      </text>
    </comment>
    <comment ref="A1038" authorId="0" shapeId="0" xr:uid="{75DD7C65-02E3-4527-8EBD-1BE85FDAB20E}">
      <text>
        <r>
          <rPr>
            <sz val="11"/>
            <color theme="1"/>
            <rFont val="Arial"/>
          </rPr>
          <t xml:space="preserve">Nothing here yet...perhaps at a different time?
</t>
        </r>
      </text>
    </comment>
    <comment ref="A1039" authorId="0" shapeId="0" xr:uid="{7BD7AA44-F29F-4785-87EF-8E96DF0A5632}">
      <text>
        <r>
          <rPr>
            <sz val="11"/>
            <color theme="1"/>
            <rFont val="Arial"/>
          </rPr>
          <t xml:space="preserve">Nothing here yet...perhaps at a different time?
</t>
        </r>
      </text>
    </comment>
    <comment ref="A1040" authorId="0" shapeId="0" xr:uid="{6E80F488-60DF-4527-9CAA-239B215DB1A4}">
      <text>
        <r>
          <rPr>
            <sz val="11"/>
            <color theme="1"/>
            <rFont val="Arial"/>
          </rPr>
          <t xml:space="preserve">Nothing here yet...perhaps at a different time?
</t>
        </r>
      </text>
    </comment>
    <comment ref="A1041" authorId="0" shapeId="0" xr:uid="{E623CED5-7538-4B26-B0ED-C12115D60378}">
      <text>
        <r>
          <rPr>
            <sz val="11"/>
            <color theme="1"/>
            <rFont val="Arial"/>
          </rPr>
          <t xml:space="preserve">Nothing here yet...perhaps at a different time?
</t>
        </r>
      </text>
    </comment>
    <comment ref="A1042" authorId="0" shapeId="0" xr:uid="{0509A5C8-000B-40D3-85B5-764CB0AFB65F}">
      <text>
        <r>
          <rPr>
            <sz val="11"/>
            <color theme="1"/>
            <rFont val="Arial"/>
          </rPr>
          <t xml:space="preserve">Nothing here yet...perhaps at a different time?
</t>
        </r>
      </text>
    </comment>
    <comment ref="A1043" authorId="0" shapeId="0" xr:uid="{5FBD2F9E-3271-471E-BB6F-C30B0BC7F8AA}">
      <text>
        <r>
          <rPr>
            <sz val="11"/>
            <color theme="1"/>
            <rFont val="Arial"/>
          </rPr>
          <t xml:space="preserve">Nothing here yet...perhaps at a different time?
</t>
        </r>
      </text>
    </comment>
    <comment ref="A1044" authorId="0" shapeId="0" xr:uid="{87238E57-3849-40D2-B99C-7C17304F3643}">
      <text>
        <r>
          <rPr>
            <sz val="11"/>
            <color theme="1"/>
            <rFont val="Arial"/>
          </rPr>
          <t xml:space="preserve">Nothing here yet...perhaps at a different time?
</t>
        </r>
      </text>
    </comment>
    <comment ref="A1045" authorId="0" shapeId="0" xr:uid="{FADA6012-BE25-47D8-87C8-6AEDD869475C}">
      <text>
        <r>
          <rPr>
            <sz val="11"/>
            <color theme="1"/>
            <rFont val="Arial"/>
          </rPr>
          <t xml:space="preserve">Nothing here yet...perhaps at a different time?
</t>
        </r>
      </text>
    </comment>
    <comment ref="A1046" authorId="0" shapeId="0" xr:uid="{CB4A3E4F-595E-45B3-9FD3-DC773F4A1F95}">
      <text>
        <r>
          <rPr>
            <sz val="11"/>
            <color theme="1"/>
            <rFont val="Arial"/>
          </rPr>
          <t xml:space="preserve">Nothing here yet...perhaps at a different time?
</t>
        </r>
      </text>
    </comment>
    <comment ref="A1047" authorId="0" shapeId="0" xr:uid="{027E316C-C691-46CC-A922-68B7048DFEFF}">
      <text>
        <r>
          <rPr>
            <sz val="11"/>
            <color theme="1"/>
            <rFont val="Arial"/>
          </rPr>
          <t xml:space="preserve">Nothing here yet...perhaps at a different time?
</t>
        </r>
      </text>
    </comment>
    <comment ref="A1048" authorId="0" shapeId="0" xr:uid="{EF90C9D4-01FF-4603-BF46-FB120012E907}">
      <text>
        <r>
          <rPr>
            <sz val="11"/>
            <color theme="1"/>
            <rFont val="Arial"/>
          </rPr>
          <t xml:space="preserve">Nothing here yet...perhaps at a different time?
</t>
        </r>
      </text>
    </comment>
    <comment ref="A1051" authorId="0" shapeId="0" xr:uid="{515DE497-8638-4158-AA4E-48877AD0BC8D}">
      <text>
        <r>
          <rPr>
            <sz val="11"/>
            <color theme="1"/>
            <rFont val="Arial"/>
          </rPr>
          <t xml:space="preserve">Nothing here yet...perhaps at a different time?
</t>
        </r>
      </text>
    </comment>
    <comment ref="A1052" authorId="0" shapeId="0" xr:uid="{D948A987-5BFF-4428-B2F9-EA8A59ECDD99}">
      <text>
        <r>
          <rPr>
            <sz val="11"/>
            <color theme="1"/>
            <rFont val="Arial"/>
          </rPr>
          <t xml:space="preserve">Nothing here yet...perhaps at a different time?
</t>
        </r>
      </text>
    </comment>
    <comment ref="A1053" authorId="0" shapeId="0" xr:uid="{55060071-C060-4DD3-9F45-7FF16ED4C7D8}">
      <text>
        <r>
          <rPr>
            <sz val="11"/>
            <color theme="1"/>
            <rFont val="Arial"/>
          </rPr>
          <t xml:space="preserve">Nothing here yet...perhaps at a different time?
</t>
        </r>
      </text>
    </comment>
    <comment ref="A1054" authorId="0" shapeId="0" xr:uid="{A422D2E2-CE90-493D-98FE-1CB0D08D18CE}">
      <text>
        <r>
          <rPr>
            <sz val="11"/>
            <color theme="1"/>
            <rFont val="Arial"/>
          </rPr>
          <t xml:space="preserve">Nothing here yet...perhaps at a different time?
</t>
        </r>
      </text>
    </comment>
    <comment ref="A1055" authorId="0" shapeId="0" xr:uid="{289053A1-B3F6-4549-8170-A5E5A5177B47}">
      <text>
        <r>
          <rPr>
            <sz val="11"/>
            <color theme="1"/>
            <rFont val="Arial"/>
          </rPr>
          <t xml:space="preserve">Nothing here yet...perhaps at a different time?
</t>
        </r>
      </text>
    </comment>
    <comment ref="A1056" authorId="0" shapeId="0" xr:uid="{2ADAD1ED-67E9-4EE7-986E-01637AE3C39A}">
      <text>
        <r>
          <rPr>
            <sz val="11"/>
            <color theme="1"/>
            <rFont val="Arial"/>
          </rPr>
          <t xml:space="preserve">Nothing here yet...perhaps at a different time?
</t>
        </r>
      </text>
    </comment>
    <comment ref="A1057" authorId="0" shapeId="0" xr:uid="{B0C2C4C4-2506-401F-B874-96FF41ADCBDE}">
      <text>
        <r>
          <rPr>
            <sz val="11"/>
            <color theme="1"/>
            <rFont val="Arial"/>
          </rPr>
          <t xml:space="preserve">Nothing here yet...perhaps at a different time?
</t>
        </r>
      </text>
    </comment>
    <comment ref="A1058" authorId="0" shapeId="0" xr:uid="{4BEFA675-D84E-4B30-AB9D-E1FCD2C0B746}">
      <text>
        <r>
          <rPr>
            <sz val="11"/>
            <color theme="1"/>
            <rFont val="Arial"/>
          </rPr>
          <t xml:space="preserve">Nothing here yet...perhaps at a different time?
</t>
        </r>
      </text>
    </comment>
    <comment ref="A1059" authorId="0" shapeId="0" xr:uid="{69B5D71A-C88A-4C31-97B0-B247343ED2DD}">
      <text>
        <r>
          <rPr>
            <sz val="11"/>
            <color theme="1"/>
            <rFont val="Arial"/>
          </rPr>
          <t xml:space="preserve">Nothing here yet...perhaps at a different time?
</t>
        </r>
      </text>
    </comment>
    <comment ref="A1060" authorId="0" shapeId="0" xr:uid="{3E496074-6896-4864-99AF-75D0B69A1376}">
      <text>
        <r>
          <rPr>
            <sz val="11"/>
            <color theme="1"/>
            <rFont val="Arial"/>
          </rPr>
          <t xml:space="preserve">Nothing here yet...perhaps at a different time?
</t>
        </r>
      </text>
    </comment>
    <comment ref="A1061" authorId="0" shapeId="0" xr:uid="{A83900F9-6760-42E3-B4BF-A26712157329}">
      <text>
        <r>
          <rPr>
            <sz val="11"/>
            <color theme="1"/>
            <rFont val="Arial"/>
          </rPr>
          <t xml:space="preserve">Nothing here yet...perhaps at a different time?
</t>
        </r>
      </text>
    </comment>
    <comment ref="A1062" authorId="0" shapeId="0" xr:uid="{8E31C034-FE22-4349-969D-E683E59F8369}">
      <text>
        <r>
          <rPr>
            <sz val="11"/>
            <color theme="1"/>
            <rFont val="Arial"/>
          </rPr>
          <t xml:space="preserve">Nothing here yet...perhaps at a different time?
</t>
        </r>
      </text>
    </comment>
    <comment ref="A1063" authorId="0" shapeId="0" xr:uid="{4D033E2A-12EA-4322-AA9D-CD8A526DFFAE}">
      <text>
        <r>
          <rPr>
            <sz val="11"/>
            <color theme="1"/>
            <rFont val="Arial"/>
          </rPr>
          <t xml:space="preserve">Nothing here yet...perhaps at a different time?
</t>
        </r>
      </text>
    </comment>
    <comment ref="A1064" authorId="0" shapeId="0" xr:uid="{F98A5CC8-7783-4040-ABD7-98678B9D2D18}">
      <text>
        <r>
          <rPr>
            <sz val="11"/>
            <color theme="1"/>
            <rFont val="Arial"/>
          </rPr>
          <t xml:space="preserve">Nothing here yet...perhaps at a different time?
</t>
        </r>
      </text>
    </comment>
    <comment ref="A1065" authorId="0" shapeId="0" xr:uid="{002FD902-39B1-4710-AD52-9803DA9E4F87}">
      <text>
        <r>
          <rPr>
            <sz val="11"/>
            <color theme="1"/>
            <rFont val="Arial"/>
          </rPr>
          <t xml:space="preserve">Nothing here yet...perhaps at a different time?
</t>
        </r>
      </text>
    </comment>
    <comment ref="A1066" authorId="0" shapeId="0" xr:uid="{C2B7836E-A8C2-4953-9822-48EC172D0F70}">
      <text>
        <r>
          <rPr>
            <sz val="11"/>
            <color theme="1"/>
            <rFont val="Arial"/>
          </rPr>
          <t xml:space="preserve">Nothing here yet...perhaps at a different time?
</t>
        </r>
      </text>
    </comment>
    <comment ref="A1067" authorId="0" shapeId="0" xr:uid="{1EB40BA3-DD5B-4704-AD46-5B0BAC1CD385}">
      <text>
        <r>
          <rPr>
            <sz val="11"/>
            <color theme="1"/>
            <rFont val="Arial"/>
          </rPr>
          <t xml:space="preserve">Nothing here yet...perhaps at a different time?
</t>
        </r>
      </text>
    </comment>
    <comment ref="A1070" authorId="0" shapeId="0" xr:uid="{4F3471E4-B6D3-47E1-9C79-EFCF16C1E99D}">
      <text>
        <r>
          <rPr>
            <sz val="11"/>
            <color theme="1"/>
            <rFont val="Arial"/>
          </rPr>
          <t xml:space="preserve">Nothing here yet...perhaps at a different time?
</t>
        </r>
      </text>
    </comment>
    <comment ref="A1071" authorId="0" shapeId="0" xr:uid="{31AFBBFF-7CEF-45D5-BC54-EB529DDD46D7}">
      <text>
        <r>
          <rPr>
            <sz val="11"/>
            <color theme="1"/>
            <rFont val="Arial"/>
          </rPr>
          <t xml:space="preserve">Nothing here yet...perhaps at a different time?
</t>
        </r>
      </text>
    </comment>
    <comment ref="A1072" authorId="0" shapeId="0" xr:uid="{B1B80B6C-A17C-42FE-B2AA-53423CF6636C}">
      <text>
        <r>
          <rPr>
            <sz val="11"/>
            <color theme="1"/>
            <rFont val="Arial"/>
          </rPr>
          <t xml:space="preserve">Nothing here yet...perhaps at a different time?
</t>
        </r>
      </text>
    </comment>
    <comment ref="A1073" authorId="0" shapeId="0" xr:uid="{4EF53A6C-C280-4DC7-9ECC-EA2F6DD4A878}">
      <text>
        <r>
          <rPr>
            <sz val="11"/>
            <color theme="1"/>
            <rFont val="Arial"/>
          </rPr>
          <t xml:space="preserve">Nothing here yet...perhaps at a different time?
</t>
        </r>
      </text>
    </comment>
    <comment ref="A1074" authorId="0" shapeId="0" xr:uid="{362852AE-B7FF-434B-A222-92B65F719CD6}">
      <text>
        <r>
          <rPr>
            <sz val="11"/>
            <color theme="1"/>
            <rFont val="Arial"/>
          </rPr>
          <t xml:space="preserve">Nothing here yet...perhaps at a different time?
</t>
        </r>
      </text>
    </comment>
    <comment ref="A1075" authorId="0" shapeId="0" xr:uid="{BCB946B2-9A1F-490C-A49B-C711F426E553}">
      <text>
        <r>
          <rPr>
            <sz val="11"/>
            <color theme="1"/>
            <rFont val="Arial"/>
          </rPr>
          <t xml:space="preserve">Nothing here yet...perhaps at a different time?
</t>
        </r>
      </text>
    </comment>
    <comment ref="A1076" authorId="0" shapeId="0" xr:uid="{A16EAFB9-8507-4176-94DD-1487E58550DD}">
      <text>
        <r>
          <rPr>
            <sz val="11"/>
            <color theme="1"/>
            <rFont val="Arial"/>
          </rPr>
          <t xml:space="preserve">Nothing here yet...perhaps at a different time?
</t>
        </r>
      </text>
    </comment>
    <comment ref="A1077" authorId="0" shapeId="0" xr:uid="{1024F86B-C792-427F-95E3-4BB54978E34A}">
      <text>
        <r>
          <rPr>
            <sz val="11"/>
            <color theme="1"/>
            <rFont val="Arial"/>
          </rPr>
          <t xml:space="preserve">Nothing here yet...perhaps at a different time?
</t>
        </r>
      </text>
    </comment>
    <comment ref="A1078" authorId="0" shapeId="0" xr:uid="{21F74E4A-A308-46D1-81E7-299113B75679}">
      <text>
        <r>
          <rPr>
            <sz val="11"/>
            <color theme="1"/>
            <rFont val="Arial"/>
          </rPr>
          <t xml:space="preserve">Nothing here yet...perhaps at a different time?
</t>
        </r>
      </text>
    </comment>
    <comment ref="A1079" authorId="0" shapeId="0" xr:uid="{10827478-77AB-473B-B947-2694B235D7E1}">
      <text>
        <r>
          <rPr>
            <sz val="11"/>
            <color theme="1"/>
            <rFont val="Arial"/>
          </rPr>
          <t xml:space="preserve">Nothing here yet...perhaps at a different time?
</t>
        </r>
      </text>
    </comment>
    <comment ref="A1080" authorId="0" shapeId="0" xr:uid="{060D6AC6-9021-436C-8CB2-A2EB47403A2F}">
      <text>
        <r>
          <rPr>
            <sz val="11"/>
            <color theme="1"/>
            <rFont val="Arial"/>
          </rPr>
          <t xml:space="preserve">Nothing here yet...perhaps at a different time?
</t>
        </r>
      </text>
    </comment>
    <comment ref="A1081" authorId="0" shapeId="0" xr:uid="{277BCD18-4FED-4B44-B232-042D64AA6AD4}">
      <text>
        <r>
          <rPr>
            <sz val="11"/>
            <color theme="1"/>
            <rFont val="Arial"/>
          </rPr>
          <t xml:space="preserve">Nothing here yet...perhaps at a different time?
</t>
        </r>
      </text>
    </comment>
    <comment ref="A1082" authorId="0" shapeId="0" xr:uid="{1CEE179E-5A33-4DCF-AC49-72432D869820}">
      <text>
        <r>
          <rPr>
            <sz val="11"/>
            <color theme="1"/>
            <rFont val="Arial"/>
          </rPr>
          <t xml:space="preserve">Nothing here yet...perhaps at a different time?
</t>
        </r>
      </text>
    </comment>
    <comment ref="A1083" authorId="0" shapeId="0" xr:uid="{2ED9DA86-1ADD-4230-B204-A5FFE3A99C2F}">
      <text>
        <r>
          <rPr>
            <sz val="11"/>
            <color theme="1"/>
            <rFont val="Arial"/>
          </rPr>
          <t xml:space="preserve">Nothing here yet...perhaps at a different time?
</t>
        </r>
      </text>
    </comment>
    <comment ref="A1084" authorId="0" shapeId="0" xr:uid="{68BB2FC4-1197-4CA0-B172-085AB3584DED}">
      <text>
        <r>
          <rPr>
            <sz val="11"/>
            <color theme="1"/>
            <rFont val="Arial"/>
          </rPr>
          <t xml:space="preserve">Nothing here yet...perhaps at a different time?
</t>
        </r>
      </text>
    </comment>
    <comment ref="A1085" authorId="0" shapeId="0" xr:uid="{D9416B51-CB73-4387-BCB1-B2960AF68DEB}">
      <text>
        <r>
          <rPr>
            <sz val="11"/>
            <color theme="1"/>
            <rFont val="Arial"/>
          </rPr>
          <t xml:space="preserve">Nothing here yet...perhaps at a different time?
</t>
        </r>
      </text>
    </comment>
    <comment ref="A1086" authorId="0" shapeId="0" xr:uid="{3AE1CB07-7FB8-4FFC-B2F8-4CDFFD0A944D}">
      <text>
        <r>
          <rPr>
            <sz val="11"/>
            <color theme="1"/>
            <rFont val="Arial"/>
          </rPr>
          <t xml:space="preserve">Nothing here yet...perhaps at a different time?
</t>
        </r>
      </text>
    </comment>
    <comment ref="A1089" authorId="0" shapeId="0" xr:uid="{2DBAE303-FF05-4FC9-B92E-A1B9BCC068B2}">
      <text>
        <r>
          <rPr>
            <sz val="11"/>
            <color theme="1"/>
            <rFont val="Arial"/>
          </rPr>
          <t xml:space="preserve">Nothing here yet...perhaps at a different time?
</t>
        </r>
      </text>
    </comment>
    <comment ref="A1090" authorId="0" shapeId="0" xr:uid="{A90E77DD-BC47-4AEF-BE93-658116E58E2C}">
      <text>
        <r>
          <rPr>
            <sz val="11"/>
            <color theme="1"/>
            <rFont val="Arial"/>
          </rPr>
          <t xml:space="preserve">Nothing here yet...perhaps at a different time?
</t>
        </r>
      </text>
    </comment>
    <comment ref="A1091" authorId="0" shapeId="0" xr:uid="{0C2165F9-8C94-46A1-B695-4652049DF0EF}">
      <text>
        <r>
          <rPr>
            <sz val="11"/>
            <color theme="1"/>
            <rFont val="Arial"/>
          </rPr>
          <t xml:space="preserve">Nothing here yet...perhaps at a different time?
</t>
        </r>
      </text>
    </comment>
    <comment ref="A1092" authorId="0" shapeId="0" xr:uid="{A34C7E6C-2DBC-4599-9C3A-48AA18761497}">
      <text>
        <r>
          <rPr>
            <sz val="11"/>
            <color theme="1"/>
            <rFont val="Arial"/>
          </rPr>
          <t xml:space="preserve">Nothing here yet...perhaps at a different time?
</t>
        </r>
      </text>
    </comment>
    <comment ref="A1093" authorId="0" shapeId="0" xr:uid="{566CC662-B2C5-411B-92C6-E9F85F71755D}">
      <text>
        <r>
          <rPr>
            <sz val="11"/>
            <color theme="1"/>
            <rFont val="Arial"/>
          </rPr>
          <t xml:space="preserve">Nothing here yet...perhaps at a different time?
</t>
        </r>
      </text>
    </comment>
    <comment ref="A1094" authorId="0" shapeId="0" xr:uid="{FE422F90-564E-4337-8DE9-ABE472337729}">
      <text>
        <r>
          <rPr>
            <sz val="11"/>
            <color theme="1"/>
            <rFont val="Arial"/>
          </rPr>
          <t xml:space="preserve">Nothing here yet...perhaps at a different time?
</t>
        </r>
      </text>
    </comment>
    <comment ref="A1095" authorId="0" shapeId="0" xr:uid="{231EDCEA-8316-49AF-ACD1-7B1773C5EEE0}">
      <text>
        <r>
          <rPr>
            <sz val="11"/>
            <color theme="1"/>
            <rFont val="Arial"/>
          </rPr>
          <t xml:space="preserve">Nothing here yet...perhaps at a different time?
</t>
        </r>
      </text>
    </comment>
    <comment ref="A1096" authorId="0" shapeId="0" xr:uid="{8489D42C-F3AB-4019-B707-A65562A93F5B}">
      <text>
        <r>
          <rPr>
            <sz val="11"/>
            <color theme="1"/>
            <rFont val="Arial"/>
          </rPr>
          <t xml:space="preserve">Nothing here yet...perhaps at a different time?
</t>
        </r>
      </text>
    </comment>
    <comment ref="A1097" authorId="0" shapeId="0" xr:uid="{729547BF-ABB0-469A-BB70-728AF3EACB21}">
      <text>
        <r>
          <rPr>
            <sz val="11"/>
            <color theme="1"/>
            <rFont val="Arial"/>
          </rPr>
          <t xml:space="preserve">Nothing here yet...perhaps at a different time?
</t>
        </r>
      </text>
    </comment>
    <comment ref="A1098" authorId="0" shapeId="0" xr:uid="{4B4855FA-83D1-4B8C-8ACC-C991C6294ABC}">
      <text>
        <r>
          <rPr>
            <sz val="11"/>
            <color theme="1"/>
            <rFont val="Arial"/>
          </rPr>
          <t xml:space="preserve">Nothing here yet...perhaps at a different time?
</t>
        </r>
      </text>
    </comment>
    <comment ref="A1099" authorId="0" shapeId="0" xr:uid="{B1C490F2-D247-44D8-934E-9DFBBB45E4DF}">
      <text>
        <r>
          <rPr>
            <sz val="11"/>
            <color theme="1"/>
            <rFont val="Arial"/>
          </rPr>
          <t xml:space="preserve">Nothing here yet...perhaps at a different time?
</t>
        </r>
      </text>
    </comment>
    <comment ref="A1100" authorId="0" shapeId="0" xr:uid="{A730D2B9-63F5-4304-916C-4F61AA1C5FAC}">
      <text>
        <r>
          <rPr>
            <sz val="11"/>
            <color theme="1"/>
            <rFont val="Arial"/>
          </rPr>
          <t xml:space="preserve">Nothing here yet...perhaps at a different time?
</t>
        </r>
      </text>
    </comment>
    <comment ref="A1101" authorId="0" shapeId="0" xr:uid="{5A2AEF82-F476-4DB7-94FC-FA4132E08683}">
      <text>
        <r>
          <rPr>
            <sz val="11"/>
            <color theme="1"/>
            <rFont val="Arial"/>
          </rPr>
          <t xml:space="preserve">Nothing here yet...perhaps at a different time?
</t>
        </r>
      </text>
    </comment>
    <comment ref="A1102" authorId="0" shapeId="0" xr:uid="{5BBE9178-86D0-4434-8978-109455F8DF0F}">
      <text>
        <r>
          <rPr>
            <sz val="11"/>
            <color theme="1"/>
            <rFont val="Arial"/>
          </rPr>
          <t xml:space="preserve">Nothing here yet...perhaps at a different time?
</t>
        </r>
      </text>
    </comment>
    <comment ref="A1103" authorId="0" shapeId="0" xr:uid="{88CAF8B0-7FEA-4E38-A648-4D2AA0072387}">
      <text>
        <r>
          <rPr>
            <sz val="11"/>
            <color theme="1"/>
            <rFont val="Arial"/>
          </rPr>
          <t xml:space="preserve">Nothing here yet...perhaps at a different time?
</t>
        </r>
      </text>
    </comment>
    <comment ref="A1104" authorId="0" shapeId="0" xr:uid="{30FC7F61-AC78-44D4-B9AB-E4B93408F7E0}">
      <text>
        <r>
          <rPr>
            <sz val="11"/>
            <color theme="1"/>
            <rFont val="Arial"/>
          </rPr>
          <t xml:space="preserve">Nothing here yet...perhaps at a different time?
</t>
        </r>
      </text>
    </comment>
    <comment ref="A1105" authorId="0" shapeId="0" xr:uid="{9841C87A-C150-46D5-B68F-8308084D1224}">
      <text>
        <r>
          <rPr>
            <sz val="11"/>
            <color theme="1"/>
            <rFont val="Arial"/>
          </rPr>
          <t xml:space="preserve">Nothing here yet...perhaps at a different time?
</t>
        </r>
      </text>
    </comment>
    <comment ref="A1108" authorId="0" shapeId="0" xr:uid="{ACEF17E4-8CCF-4F8B-B316-0B63316EE1DF}">
      <text>
        <r>
          <rPr>
            <sz val="11"/>
            <color theme="1"/>
            <rFont val="Arial"/>
          </rPr>
          <t xml:space="preserve">Nothing here yet...perhaps at a different time?
</t>
        </r>
      </text>
    </comment>
    <comment ref="A1109" authorId="0" shapeId="0" xr:uid="{88B13139-1567-4586-BAE5-598CE9534DA6}">
      <text>
        <r>
          <rPr>
            <sz val="11"/>
            <color theme="1"/>
            <rFont val="Arial"/>
          </rPr>
          <t xml:space="preserve">Nothing here yet...perhaps at a different time?
</t>
        </r>
      </text>
    </comment>
    <comment ref="A1110" authorId="0" shapeId="0" xr:uid="{8F850333-3797-47E3-A399-5D2E486D529C}">
      <text>
        <r>
          <rPr>
            <sz val="11"/>
            <color theme="1"/>
            <rFont val="Arial"/>
          </rPr>
          <t xml:space="preserve">Nothing here yet...perhaps at a different time?
</t>
        </r>
      </text>
    </comment>
    <comment ref="A1111" authorId="0" shapeId="0" xr:uid="{048E6CE7-713C-40D5-8DBE-6B6C0C447240}">
      <text>
        <r>
          <rPr>
            <sz val="11"/>
            <color theme="1"/>
            <rFont val="Arial"/>
          </rPr>
          <t xml:space="preserve">Nothing here yet...perhaps at a different time?
</t>
        </r>
      </text>
    </comment>
    <comment ref="A1112" authorId="0" shapeId="0" xr:uid="{00F5D2AF-C285-48A3-97AA-5E862524E762}">
      <text>
        <r>
          <rPr>
            <sz val="11"/>
            <color theme="1"/>
            <rFont val="Arial"/>
          </rPr>
          <t xml:space="preserve">Nothing here yet...perhaps at a different time?
</t>
        </r>
      </text>
    </comment>
    <comment ref="A1113" authorId="0" shapeId="0" xr:uid="{503F5E7F-6D5F-49FC-BF81-86955F8B1286}">
      <text>
        <r>
          <rPr>
            <sz val="11"/>
            <color theme="1"/>
            <rFont val="Arial"/>
          </rPr>
          <t xml:space="preserve">Nothing here yet...perhaps at a different time?
</t>
        </r>
      </text>
    </comment>
    <comment ref="A1114" authorId="0" shapeId="0" xr:uid="{98D0D539-6282-4F37-B246-4356CE49B32A}">
      <text>
        <r>
          <rPr>
            <sz val="11"/>
            <color theme="1"/>
            <rFont val="Arial"/>
          </rPr>
          <t xml:space="preserve">Nothing here yet...perhaps at a different time?
</t>
        </r>
      </text>
    </comment>
    <comment ref="A1115" authorId="0" shapeId="0" xr:uid="{2425F658-B3A0-4D76-AEF5-BD3F683F8282}">
      <text>
        <r>
          <rPr>
            <sz val="11"/>
            <color theme="1"/>
            <rFont val="Arial"/>
          </rPr>
          <t xml:space="preserve">Nothing here yet...perhaps at a different time?
</t>
        </r>
      </text>
    </comment>
    <comment ref="A1116" authorId="0" shapeId="0" xr:uid="{65DADB62-A8D7-4136-AE0D-8E1F3CA181E7}">
      <text>
        <r>
          <rPr>
            <sz val="11"/>
            <color theme="1"/>
            <rFont val="Arial"/>
          </rPr>
          <t xml:space="preserve">Nothing here yet...perhaps at a different time?
</t>
        </r>
      </text>
    </comment>
    <comment ref="A1117" authorId="0" shapeId="0" xr:uid="{BD696E5F-7CD9-48A4-84AD-7DCC75AD5FA5}">
      <text>
        <r>
          <rPr>
            <sz val="11"/>
            <color theme="1"/>
            <rFont val="Arial"/>
          </rPr>
          <t xml:space="preserve">Nothing here yet...perhaps at a different time?
</t>
        </r>
      </text>
    </comment>
    <comment ref="A1118" authorId="0" shapeId="0" xr:uid="{1C40F5A7-A4B9-45BB-B3A0-7B42E5AB1020}">
      <text>
        <r>
          <rPr>
            <sz val="11"/>
            <color theme="1"/>
            <rFont val="Arial"/>
          </rPr>
          <t xml:space="preserve">Nothing here yet...perhaps at a different time?
</t>
        </r>
      </text>
    </comment>
    <comment ref="A1119" authorId="0" shapeId="0" xr:uid="{A078593B-6BD6-4DA8-BE8E-80423DE03F13}">
      <text>
        <r>
          <rPr>
            <sz val="11"/>
            <color theme="1"/>
            <rFont val="Arial"/>
          </rPr>
          <t xml:space="preserve">Nothing here yet...perhaps at a different time?
</t>
        </r>
      </text>
    </comment>
    <comment ref="A1120" authorId="0" shapeId="0" xr:uid="{AFFEA922-71AE-4CFF-AEA0-1CC061921D0F}">
      <text>
        <r>
          <rPr>
            <sz val="11"/>
            <color theme="1"/>
            <rFont val="Arial"/>
          </rPr>
          <t xml:space="preserve">Nothing here yet...perhaps at a different time?
</t>
        </r>
      </text>
    </comment>
    <comment ref="A1121" authorId="0" shapeId="0" xr:uid="{2DE2FA76-8FAD-4F41-88AB-BDDFA55F064B}">
      <text>
        <r>
          <rPr>
            <sz val="11"/>
            <color theme="1"/>
            <rFont val="Arial"/>
          </rPr>
          <t xml:space="preserve">Nothing here yet...perhaps at a different time?
</t>
        </r>
      </text>
    </comment>
    <comment ref="A1122" authorId="0" shapeId="0" xr:uid="{471BFD28-439A-4D14-AD7B-C8F21655A4F5}">
      <text>
        <r>
          <rPr>
            <sz val="11"/>
            <color theme="1"/>
            <rFont val="Arial"/>
          </rPr>
          <t xml:space="preserve">Nothing here yet...perhaps at a different time?
</t>
        </r>
      </text>
    </comment>
    <comment ref="A1123" authorId="0" shapeId="0" xr:uid="{F7AC6F7B-4EE3-4846-8E5A-B886E620028D}">
      <text>
        <r>
          <rPr>
            <sz val="11"/>
            <color theme="1"/>
            <rFont val="Arial"/>
          </rPr>
          <t xml:space="preserve">Nothing here yet...perhaps at a different time?
</t>
        </r>
      </text>
    </comment>
    <comment ref="A1124" authorId="0" shapeId="0" xr:uid="{64378950-CFB3-4BC6-A19C-2A92CD8B0919}">
      <text>
        <r>
          <rPr>
            <sz val="11"/>
            <color theme="1"/>
            <rFont val="Arial"/>
          </rPr>
          <t xml:space="preserve">Nothing here yet...perhaps at a different time?
</t>
        </r>
      </text>
    </comment>
    <comment ref="A1127" authorId="0" shapeId="0" xr:uid="{5E30325E-FCB2-42AF-B6CF-843E63C831F9}">
      <text>
        <r>
          <rPr>
            <sz val="11"/>
            <color theme="1"/>
            <rFont val="Arial"/>
          </rPr>
          <t xml:space="preserve">Nothing here yet...perhaps at a different time?
</t>
        </r>
      </text>
    </comment>
    <comment ref="A1128" authorId="0" shapeId="0" xr:uid="{13A09374-9AE1-489A-A429-09E400AAA1B8}">
      <text>
        <r>
          <rPr>
            <sz val="11"/>
            <color theme="1"/>
            <rFont val="Arial"/>
          </rPr>
          <t xml:space="preserve">Nothing here yet...perhaps at a different time?
</t>
        </r>
      </text>
    </comment>
    <comment ref="A1129" authorId="0" shapeId="0" xr:uid="{CDD7CF22-4308-498A-9FFF-26166B7DFEFD}">
      <text>
        <r>
          <rPr>
            <sz val="11"/>
            <color theme="1"/>
            <rFont val="Arial"/>
          </rPr>
          <t xml:space="preserve">Nothing here yet...perhaps at a different time?
</t>
        </r>
      </text>
    </comment>
    <comment ref="A1130" authorId="0" shapeId="0" xr:uid="{20775D69-8ED2-4E67-BA7F-F71BF821D349}">
      <text>
        <r>
          <rPr>
            <sz val="11"/>
            <color theme="1"/>
            <rFont val="Arial"/>
          </rPr>
          <t xml:space="preserve">Nothing here yet...perhaps at a different time?
</t>
        </r>
      </text>
    </comment>
    <comment ref="A1131" authorId="0" shapeId="0" xr:uid="{1A0613CE-CED5-486E-8A76-987CDA163EAC}">
      <text>
        <r>
          <rPr>
            <sz val="11"/>
            <color theme="1"/>
            <rFont val="Arial"/>
          </rPr>
          <t xml:space="preserve">Nothing here yet...perhaps at a different time?
</t>
        </r>
      </text>
    </comment>
    <comment ref="A1132" authorId="0" shapeId="0" xr:uid="{20FCDC9A-F52A-43F7-8A37-BD16AC14FDA8}">
      <text>
        <r>
          <rPr>
            <sz val="11"/>
            <color theme="1"/>
            <rFont val="Arial"/>
          </rPr>
          <t xml:space="preserve">Nothing here yet...perhaps at a different time?
</t>
        </r>
      </text>
    </comment>
    <comment ref="A1133" authorId="0" shapeId="0" xr:uid="{96BD90CC-4147-4670-A2F4-1FA9E7AFE4A5}">
      <text>
        <r>
          <rPr>
            <sz val="11"/>
            <color theme="1"/>
            <rFont val="Arial"/>
          </rPr>
          <t xml:space="preserve">Nothing here yet...perhaps at a different time?
</t>
        </r>
      </text>
    </comment>
    <comment ref="A1134" authorId="0" shapeId="0" xr:uid="{E70B2683-D398-4B40-8DCE-A72049ACB865}">
      <text>
        <r>
          <rPr>
            <sz val="11"/>
            <color theme="1"/>
            <rFont val="Arial"/>
          </rPr>
          <t xml:space="preserve">Nothing here yet...perhaps at a different time?
</t>
        </r>
      </text>
    </comment>
    <comment ref="A1135" authorId="0" shapeId="0" xr:uid="{88DE46F3-BF65-4D18-9A90-283841DD14F5}">
      <text>
        <r>
          <rPr>
            <sz val="11"/>
            <color theme="1"/>
            <rFont val="Arial"/>
          </rPr>
          <t xml:space="preserve">Nothing here yet...perhaps at a different time?
</t>
        </r>
      </text>
    </comment>
    <comment ref="A1136" authorId="0" shapeId="0" xr:uid="{E7EE44EA-DA9A-4408-A2BD-3785FB308C65}">
      <text>
        <r>
          <rPr>
            <sz val="11"/>
            <color theme="1"/>
            <rFont val="Arial"/>
          </rPr>
          <t xml:space="preserve">Nothing here yet...perhaps at a different time?
</t>
        </r>
      </text>
    </comment>
    <comment ref="A1137" authorId="0" shapeId="0" xr:uid="{AB4144CD-2886-4B56-A86B-58D626134A82}">
      <text>
        <r>
          <rPr>
            <sz val="11"/>
            <color theme="1"/>
            <rFont val="Arial"/>
          </rPr>
          <t xml:space="preserve">Nothing here yet...perhaps at a different time?
</t>
        </r>
      </text>
    </comment>
    <comment ref="A1138" authorId="0" shapeId="0" xr:uid="{63078FC5-1483-4207-A514-D901B5CBE0B5}">
      <text>
        <r>
          <rPr>
            <sz val="11"/>
            <color theme="1"/>
            <rFont val="Arial"/>
          </rPr>
          <t xml:space="preserve">Nothing here yet...perhaps at a different time?
</t>
        </r>
      </text>
    </comment>
    <comment ref="A1139" authorId="0" shapeId="0" xr:uid="{BDBE5C1D-C051-4CB9-B6EB-4064F4FDBD24}">
      <text>
        <r>
          <rPr>
            <sz val="11"/>
            <color theme="1"/>
            <rFont val="Arial"/>
          </rPr>
          <t xml:space="preserve">Nothing here yet...perhaps at a different time?
</t>
        </r>
      </text>
    </comment>
    <comment ref="A1140" authorId="0" shapeId="0" xr:uid="{023F71BD-D0AC-46D0-8B6C-FF518905F97A}">
      <text>
        <r>
          <rPr>
            <sz val="11"/>
            <color theme="1"/>
            <rFont val="Arial"/>
          </rPr>
          <t xml:space="preserve">Nothing here yet...perhaps at a different time?
</t>
        </r>
      </text>
    </comment>
    <comment ref="A1141" authorId="0" shapeId="0" xr:uid="{9CE2C20E-8601-4193-8900-D8892ED9348F}">
      <text>
        <r>
          <rPr>
            <sz val="11"/>
            <color theme="1"/>
            <rFont val="Arial"/>
          </rPr>
          <t xml:space="preserve">Nothing here yet...perhaps at a different time?
</t>
        </r>
      </text>
    </comment>
    <comment ref="A1142" authorId="0" shapeId="0" xr:uid="{C961236C-42CA-4ECC-A1AC-FC5D2422C192}">
      <text>
        <r>
          <rPr>
            <sz val="11"/>
            <color theme="1"/>
            <rFont val="Arial"/>
          </rPr>
          <t xml:space="preserve">Nothing here yet...perhaps at a different time?
</t>
        </r>
      </text>
    </comment>
    <comment ref="A1143" authorId="0" shapeId="0" xr:uid="{F37F4C3D-D1A7-453C-A742-E19698FF9EFD}">
      <text>
        <r>
          <rPr>
            <sz val="11"/>
            <color theme="1"/>
            <rFont val="Arial"/>
          </rPr>
          <t xml:space="preserve">Nothing here yet...perhaps at a different time?
</t>
        </r>
      </text>
    </comment>
    <comment ref="A1146" authorId="0" shapeId="0" xr:uid="{9644498C-E483-4189-8D08-5F1C8BA0D6CD}">
      <text>
        <r>
          <rPr>
            <sz val="11"/>
            <color theme="1"/>
            <rFont val="Arial"/>
          </rPr>
          <t xml:space="preserve">Nothing here yet...perhaps at a different time?
</t>
        </r>
      </text>
    </comment>
    <comment ref="A1147" authorId="0" shapeId="0" xr:uid="{45805D01-4299-476F-8888-907629226F45}">
      <text>
        <r>
          <rPr>
            <sz val="11"/>
            <color theme="1"/>
            <rFont val="Arial"/>
          </rPr>
          <t xml:space="preserve">Nothing here yet...perhaps at a different time?
</t>
        </r>
      </text>
    </comment>
    <comment ref="A1148" authorId="0" shapeId="0" xr:uid="{CF604629-DE0B-4724-A762-6D0A0FC9C358}">
      <text>
        <r>
          <rPr>
            <sz val="11"/>
            <color theme="1"/>
            <rFont val="Arial"/>
          </rPr>
          <t xml:space="preserve">Nothing here yet...perhaps at a different time?
</t>
        </r>
      </text>
    </comment>
    <comment ref="A1149" authorId="0" shapeId="0" xr:uid="{0DEF0616-62FD-4E09-ABED-24ABF0C49AD7}">
      <text>
        <r>
          <rPr>
            <sz val="11"/>
            <color theme="1"/>
            <rFont val="Arial"/>
          </rPr>
          <t xml:space="preserve">Nothing here yet...perhaps at a different time?
</t>
        </r>
      </text>
    </comment>
    <comment ref="A1150" authorId="0" shapeId="0" xr:uid="{27AEC244-0334-46D5-A7EC-B88C004C0BC8}">
      <text>
        <r>
          <rPr>
            <sz val="11"/>
            <color theme="1"/>
            <rFont val="Arial"/>
          </rPr>
          <t xml:space="preserve">Nothing here yet...perhaps at a different time?
</t>
        </r>
      </text>
    </comment>
    <comment ref="A1151" authorId="0" shapeId="0" xr:uid="{973B912A-C456-4E49-8E51-AA2E9DE0DD65}">
      <text>
        <r>
          <rPr>
            <sz val="11"/>
            <color theme="1"/>
            <rFont val="Arial"/>
          </rPr>
          <t xml:space="preserve">Nothing here yet...perhaps at a different time?
</t>
        </r>
      </text>
    </comment>
    <comment ref="A1152" authorId="0" shapeId="0" xr:uid="{4B7DB8D1-2627-47AD-AD55-900FDC171648}">
      <text>
        <r>
          <rPr>
            <sz val="11"/>
            <color theme="1"/>
            <rFont val="Arial"/>
          </rPr>
          <t xml:space="preserve">Nothing here yet...perhaps at a different time?
</t>
        </r>
      </text>
    </comment>
    <comment ref="A1153" authorId="0" shapeId="0" xr:uid="{96CF8434-5EF4-4A15-8322-183D09AAF42B}">
      <text>
        <r>
          <rPr>
            <sz val="11"/>
            <color theme="1"/>
            <rFont val="Arial"/>
          </rPr>
          <t xml:space="preserve">Nothing here yet...perhaps at a different time?
</t>
        </r>
      </text>
    </comment>
    <comment ref="A1154" authorId="0" shapeId="0" xr:uid="{F2E5C277-0E27-4194-948B-A7DB0430FCE8}">
      <text>
        <r>
          <rPr>
            <sz val="11"/>
            <color theme="1"/>
            <rFont val="Arial"/>
          </rPr>
          <t xml:space="preserve">Nothing here yet...perhaps at a different time?
</t>
        </r>
      </text>
    </comment>
    <comment ref="A1155" authorId="0" shapeId="0" xr:uid="{7E41F9BE-5672-49C5-8F31-73BA779A819C}">
      <text>
        <r>
          <rPr>
            <sz val="11"/>
            <color theme="1"/>
            <rFont val="Arial"/>
          </rPr>
          <t xml:space="preserve">Nothing here yet...perhaps at a different time?
</t>
        </r>
      </text>
    </comment>
    <comment ref="A1156" authorId="0" shapeId="0" xr:uid="{39E11BB4-6453-4E4D-906E-41B3261ADFAC}">
      <text>
        <r>
          <rPr>
            <sz val="11"/>
            <color theme="1"/>
            <rFont val="Arial"/>
          </rPr>
          <t xml:space="preserve">Nothing here yet...perhaps at a different time?
</t>
        </r>
      </text>
    </comment>
    <comment ref="A1157" authorId="0" shapeId="0" xr:uid="{65F7DB29-1FA6-46FE-AA12-DB338DB4122E}">
      <text>
        <r>
          <rPr>
            <sz val="11"/>
            <color theme="1"/>
            <rFont val="Arial"/>
          </rPr>
          <t xml:space="preserve">Nothing here yet...perhaps at a different time?
</t>
        </r>
      </text>
    </comment>
    <comment ref="A1158" authorId="0" shapeId="0" xr:uid="{3B43F5B9-FDE8-432D-8BC9-339BF9218D34}">
      <text>
        <r>
          <rPr>
            <sz val="11"/>
            <color theme="1"/>
            <rFont val="Arial"/>
          </rPr>
          <t xml:space="preserve">Nothing here yet...perhaps at a different time?
</t>
        </r>
      </text>
    </comment>
    <comment ref="A1159" authorId="0" shapeId="0" xr:uid="{08F7A08D-5AAE-457B-B2C4-94FB7DA8EAF8}">
      <text>
        <r>
          <rPr>
            <sz val="11"/>
            <color theme="1"/>
            <rFont val="Arial"/>
          </rPr>
          <t xml:space="preserve">Nothing here yet...perhaps at a different time?
</t>
        </r>
      </text>
    </comment>
    <comment ref="A1160" authorId="0" shapeId="0" xr:uid="{4CF20850-7803-4413-A4E2-5C83ECB8D5D2}">
      <text>
        <r>
          <rPr>
            <sz val="11"/>
            <color theme="1"/>
            <rFont val="Arial"/>
          </rPr>
          <t xml:space="preserve">Nothing here yet...perhaps at a different time?
</t>
        </r>
      </text>
    </comment>
    <comment ref="A1161" authorId="0" shapeId="0" xr:uid="{2F3574FB-5526-4966-9970-5F5D62357558}">
      <text>
        <r>
          <rPr>
            <sz val="11"/>
            <color theme="1"/>
            <rFont val="Arial"/>
          </rPr>
          <t xml:space="preserve">Nothing here yet...perhaps at a different time?
</t>
        </r>
      </text>
    </comment>
    <comment ref="A1162" authorId="0" shapeId="0" xr:uid="{EAD31E53-D150-4F1D-8EA6-72A5C10FA5B6}">
      <text>
        <r>
          <rPr>
            <sz val="11"/>
            <color theme="1"/>
            <rFont val="Arial"/>
          </rPr>
          <t xml:space="preserve">Nothing here yet...perhaps at a different time?
</t>
        </r>
      </text>
    </comment>
    <comment ref="A1165" authorId="0" shapeId="0" xr:uid="{79C052F5-AAB4-4A21-84F2-D2F7925DA183}">
      <text>
        <r>
          <rPr>
            <sz val="11"/>
            <color theme="1"/>
            <rFont val="Arial"/>
          </rPr>
          <t xml:space="preserve">Nothing here yet...perhaps at a different time?
</t>
        </r>
      </text>
    </comment>
    <comment ref="A1166" authorId="0" shapeId="0" xr:uid="{FE97058C-820A-46DC-B8D6-68A8FA44D3A5}">
      <text>
        <r>
          <rPr>
            <sz val="11"/>
            <color theme="1"/>
            <rFont val="Arial"/>
          </rPr>
          <t xml:space="preserve">Nothing here yet...perhaps at a different time?
</t>
        </r>
      </text>
    </comment>
    <comment ref="A1167" authorId="0" shapeId="0" xr:uid="{0EE6ABD0-D8DD-4400-A9B3-429955A9653A}">
      <text>
        <r>
          <rPr>
            <sz val="11"/>
            <color theme="1"/>
            <rFont val="Arial"/>
          </rPr>
          <t xml:space="preserve">Nothing here yet...perhaps at a different time?
</t>
        </r>
      </text>
    </comment>
    <comment ref="A1168" authorId="0" shapeId="0" xr:uid="{BB65100E-80C0-45B4-B872-36879AD25677}">
      <text>
        <r>
          <rPr>
            <sz val="11"/>
            <color theme="1"/>
            <rFont val="Arial"/>
          </rPr>
          <t xml:space="preserve">Nothing here yet...perhaps at a different time?
</t>
        </r>
      </text>
    </comment>
    <comment ref="A1169" authorId="0" shapeId="0" xr:uid="{07A2C45B-0C9A-4402-82AF-50C81B52ECF5}">
      <text>
        <r>
          <rPr>
            <sz val="11"/>
            <color theme="1"/>
            <rFont val="Arial"/>
          </rPr>
          <t xml:space="preserve">Nothing here yet...perhaps at a different time?
</t>
        </r>
      </text>
    </comment>
    <comment ref="A1170" authorId="0" shapeId="0" xr:uid="{B689F010-846B-41BD-8C5B-6EAF12ED88B6}">
      <text>
        <r>
          <rPr>
            <sz val="11"/>
            <color theme="1"/>
            <rFont val="Arial"/>
          </rPr>
          <t xml:space="preserve">Nothing here yet...perhaps at a different time?
</t>
        </r>
      </text>
    </comment>
    <comment ref="A1171" authorId="0" shapeId="0" xr:uid="{E4DF37C4-CF21-4055-B346-E0D3375BAB24}">
      <text>
        <r>
          <rPr>
            <sz val="11"/>
            <color theme="1"/>
            <rFont val="Arial"/>
          </rPr>
          <t xml:space="preserve">Nothing here yet...perhaps at a different time?
</t>
        </r>
      </text>
    </comment>
    <comment ref="A1172" authorId="0" shapeId="0" xr:uid="{EA4457DB-8AF8-4180-AC55-69CCE0DB5C42}">
      <text>
        <r>
          <rPr>
            <sz val="11"/>
            <color theme="1"/>
            <rFont val="Arial"/>
          </rPr>
          <t xml:space="preserve">Nothing here yet...perhaps at a different time?
</t>
        </r>
      </text>
    </comment>
    <comment ref="A1173" authorId="0" shapeId="0" xr:uid="{28741076-9D4C-4196-AF4B-4386D431E0E1}">
      <text>
        <r>
          <rPr>
            <sz val="11"/>
            <color theme="1"/>
            <rFont val="Arial"/>
          </rPr>
          <t xml:space="preserve">Nothing here yet...perhaps at a different time?
</t>
        </r>
      </text>
    </comment>
    <comment ref="A1174" authorId="0" shapeId="0" xr:uid="{CA0FFEF7-E912-4B5D-8749-455A5707771A}">
      <text>
        <r>
          <rPr>
            <sz val="11"/>
            <color theme="1"/>
            <rFont val="Arial"/>
          </rPr>
          <t xml:space="preserve">Nothing here yet...perhaps at a different time?
</t>
        </r>
      </text>
    </comment>
    <comment ref="A1175" authorId="0" shapeId="0" xr:uid="{E3551412-3AC2-416E-8FC1-319644E6B4DD}">
      <text>
        <r>
          <rPr>
            <sz val="11"/>
            <color theme="1"/>
            <rFont val="Arial"/>
          </rPr>
          <t xml:space="preserve">Nothing here yet...perhaps at a different time?
</t>
        </r>
      </text>
    </comment>
    <comment ref="A1176" authorId="0" shapeId="0" xr:uid="{A41CA4C1-6DA2-41CB-8F19-6A345A14DF0B}">
      <text>
        <r>
          <rPr>
            <sz val="11"/>
            <color theme="1"/>
            <rFont val="Arial"/>
          </rPr>
          <t xml:space="preserve">Nothing here yet...perhaps at a different time?
</t>
        </r>
      </text>
    </comment>
    <comment ref="A1177" authorId="0" shapeId="0" xr:uid="{E46EFE4D-096D-4AEA-847A-AF3834BBFF89}">
      <text>
        <r>
          <rPr>
            <sz val="11"/>
            <color theme="1"/>
            <rFont val="Arial"/>
          </rPr>
          <t xml:space="preserve">Nothing here yet...perhaps at a different time?
</t>
        </r>
      </text>
    </comment>
    <comment ref="A1178" authorId="0" shapeId="0" xr:uid="{CE130679-D52D-4C05-86EC-DD4B58431E11}">
      <text>
        <r>
          <rPr>
            <sz val="11"/>
            <color theme="1"/>
            <rFont val="Arial"/>
          </rPr>
          <t xml:space="preserve">Nothing here yet...perhaps at a different time?
</t>
        </r>
      </text>
    </comment>
    <comment ref="A1179" authorId="0" shapeId="0" xr:uid="{063281CC-D92A-4B89-8AF5-81F42F9185A5}">
      <text>
        <r>
          <rPr>
            <sz val="11"/>
            <color theme="1"/>
            <rFont val="Arial"/>
          </rPr>
          <t xml:space="preserve">Nothing here yet...perhaps at a different time?
</t>
        </r>
      </text>
    </comment>
    <comment ref="A1180" authorId="0" shapeId="0" xr:uid="{042C3698-89F4-45C6-941F-C1489CAE61C2}">
      <text>
        <r>
          <rPr>
            <sz val="11"/>
            <color theme="1"/>
            <rFont val="Arial"/>
          </rPr>
          <t xml:space="preserve">Nothing here yet...perhaps at a different time?
</t>
        </r>
      </text>
    </comment>
    <comment ref="A1181" authorId="0" shapeId="0" xr:uid="{60CC66DA-8E9F-467A-9477-0E14DC73044E}">
      <text>
        <r>
          <rPr>
            <sz val="11"/>
            <color theme="1"/>
            <rFont val="Arial"/>
          </rPr>
          <t xml:space="preserve">Nothing here yet...perhaps at a different time?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O2" authorId="0" shapeId="0" xr:uid="{F7567315-E9F9-4D0C-BCF3-6DA65576EAF7}">
      <text>
        <r>
          <rPr>
            <sz val="11"/>
            <color theme="1"/>
            <rFont val="Arial"/>
          </rPr>
          <t/>
        </r>
      </text>
    </comment>
    <comment ref="P2" authorId="0" shapeId="0" xr:uid="{0DD58580-6062-4DFA-8FEF-99BA9C3C8F90}">
      <text>
        <r>
          <rPr>
            <sz val="11"/>
            <color theme="1"/>
            <rFont val="Arial"/>
          </rPr>
          <t/>
        </r>
      </text>
    </comment>
    <comment ref="R2" authorId="0" shapeId="0" xr:uid="{4A161B16-D692-43C0-BAE1-8E493301D4B2}">
      <text>
        <r>
          <rPr>
            <sz val="11"/>
            <color theme="1"/>
            <rFont val="Arial"/>
          </rPr>
          <t/>
        </r>
      </text>
    </comment>
    <comment ref="S2" authorId="0" shapeId="0" xr:uid="{87624876-DDE5-4E6B-9117-A318C1FC94C0}">
      <text>
        <r>
          <rPr>
            <sz val="11"/>
            <color theme="1"/>
            <rFont val="Arial"/>
          </rPr>
          <t/>
        </r>
      </text>
    </comment>
    <comment ref="U2" authorId="0" shapeId="0" xr:uid="{EA6EC865-E9C7-4533-A38F-C119EFD2F210}">
      <text>
        <r>
          <rPr>
            <sz val="11"/>
            <color theme="1"/>
            <rFont val="Arial"/>
          </rPr>
          <t/>
        </r>
      </text>
    </comment>
    <comment ref="V2" authorId="0" shapeId="0" xr:uid="{EA788B57-C272-41EE-A433-D856DB2D627A}">
      <text>
        <r>
          <rPr>
            <sz val="11"/>
            <color theme="1"/>
            <rFont val="Arial"/>
          </rPr>
          <t/>
        </r>
      </text>
    </comment>
    <comment ref="P3" authorId="0" shapeId="0" xr:uid="{3BD0B2AC-B2DE-4D35-ABB2-04B35990207E}">
      <text>
        <r>
          <rPr>
            <sz val="11"/>
            <color theme="1"/>
            <rFont val="Arial"/>
          </rPr>
          <t/>
        </r>
      </text>
    </comment>
    <comment ref="S3" authorId="0" shapeId="0" xr:uid="{918ED5B6-D1E8-44AD-9559-726B7A869A74}">
      <text>
        <r>
          <rPr>
            <sz val="11"/>
            <color theme="1"/>
            <rFont val="Arial"/>
          </rPr>
          <t/>
        </r>
      </text>
    </comment>
    <comment ref="V3" authorId="0" shapeId="0" xr:uid="{FEAB423D-C0A9-491D-A153-A9F7B31EE0BF}">
      <text>
        <r>
          <rPr>
            <sz val="11"/>
            <color theme="1"/>
            <rFont val="Arial"/>
          </rPr>
          <t/>
        </r>
      </text>
    </comment>
    <comment ref="F4" authorId="0" shapeId="0" xr:uid="{8DF49275-F7DB-458A-B92F-987F33C3B51A}">
      <text>
        <r>
          <rPr>
            <sz val="11"/>
            <color theme="1"/>
            <rFont val="Arial"/>
          </rPr>
          <t xml:space="preserve">STARTING BONUS:
Start The Game with 5 Common Ore in inventory.
STARTING WEAPON: 
Any Strength or Dexterity Melee Weapon.
</t>
        </r>
      </text>
    </comment>
    <comment ref="G4" authorId="0" shapeId="0" xr:uid="{E73791FB-3518-47BA-B6FC-8B5F19743BB4}">
      <text>
        <r>
          <rPr>
            <sz val="11"/>
            <color theme="1"/>
            <rFont val="Arial"/>
            <family val="2"/>
          </rPr>
          <t>AFFINITY: Molten
DIFFICULTY: Neutral
DESCRIPTION: This class is adept at creating and manipulating ore, and exploiting fire for combat as well.</t>
        </r>
      </text>
    </comment>
    <comment ref="H4" authorId="0" shapeId="0" xr:uid="{B51C3D8B-866D-4DF0-8603-1BCAD32A7BF9}">
      <text>
        <r>
          <rPr>
            <sz val="11"/>
            <color theme="1"/>
            <rFont val="Arial"/>
          </rPr>
          <t>AFFINITY: Rune-Carver
DIFFICULTY: Challenging
DESCRIPTION: Specialized in Forging new runes and applying them on your Gear or Body for special effects.</t>
        </r>
      </text>
    </comment>
    <comment ref="I4" authorId="0" shapeId="0" xr:uid="{9E7FA919-0A24-4133-843C-F6893B5F2CF6}">
      <text>
        <r>
          <rPr>
            <sz val="11"/>
            <color theme="1"/>
            <rFont val="Arial"/>
            <family val="2"/>
          </rPr>
          <t>AFFINITY: Mountain-Smith
DIFFICULTY: Hardcore
DESCRIPTION: Specialized in getting materials from mountains and crafting rare items from them.</t>
        </r>
      </text>
    </comment>
    <comment ref="J4" authorId="0" shapeId="0" xr:uid="{F60ADD3C-C5BB-4ADF-92CA-E0206D28AA57}">
      <text>
        <r>
          <rPr>
            <sz val="11"/>
            <color theme="1"/>
            <rFont val="Arial"/>
            <family val="2"/>
          </rPr>
          <t>AFFINITY: Battle-Smith
DIFFICULTY: Simple
DESCRIPTION:Specialized in combat as well as Weapon Forging.</t>
        </r>
      </text>
    </comment>
    <comment ref="P4" authorId="0" shapeId="0" xr:uid="{F692847B-EF78-4393-BCB6-DFAE9FCC8CDF}">
      <text>
        <r>
          <rPr>
            <sz val="11"/>
            <color theme="1"/>
            <rFont val="Arial"/>
          </rPr>
          <t/>
        </r>
      </text>
    </comment>
    <comment ref="S4" authorId="0" shapeId="0" xr:uid="{D9E822B5-3E35-4FB1-947C-F9932AD0EA3B}">
      <text>
        <r>
          <rPr>
            <sz val="11"/>
            <color theme="1"/>
            <rFont val="Arial"/>
          </rPr>
          <t/>
        </r>
      </text>
    </comment>
    <comment ref="V4" authorId="0" shapeId="0" xr:uid="{ED5FCDDC-2732-4E78-A6A7-B3774D4B099E}">
      <text>
        <r>
          <rPr>
            <sz val="11"/>
            <color theme="1"/>
            <rFont val="Arial"/>
          </rPr>
          <t/>
        </r>
      </text>
    </comment>
    <comment ref="F5" authorId="0" shapeId="0" xr:uid="{AC60267E-B003-4992-BD83-AEAB9F514934}">
      <text>
        <r>
          <rPr>
            <sz val="11"/>
            <color theme="1"/>
            <rFont val="Arial"/>
            <family val="2"/>
          </rPr>
          <t>STARTING BONUS:
Start the Game with a Lucky Charm Equipped.
STARTING WEAPON: 
Any Weapon.</t>
        </r>
      </text>
    </comment>
    <comment ref="G5" authorId="0" shapeId="0" xr:uid="{3080E926-89CB-4424-8DBE-5A238EA2C088}">
      <text>
        <r>
          <rPr>
            <sz val="11"/>
            <color theme="1"/>
            <rFont val="Arial"/>
            <family val="2"/>
          </rPr>
          <t>AFFINITY: Tentacle
DIFFICULTY: Neutral
DESCRIPTION:Specialized in the art of tentacles.</t>
        </r>
      </text>
    </comment>
    <comment ref="H5" authorId="0" shapeId="0" xr:uid="{AF380592-9D3A-4A76-B1A2-3D8F9B5A8B87}">
      <text>
        <r>
          <rPr>
            <sz val="11"/>
            <color theme="1"/>
            <rFont val="Arial"/>
            <family val="2"/>
          </rPr>
          <t>AFFINITY: Void Worshipper
DIFFICULTY: Grimcore
DESCRIPTION: Specialized in calling forth the Void.</t>
        </r>
      </text>
    </comment>
    <comment ref="I5" authorId="0" shapeId="0" xr:uid="{0275B4AC-5887-4F6A-A2B4-E3B35055B284}">
      <text>
        <r>
          <rPr>
            <sz val="11"/>
            <color theme="1"/>
            <rFont val="Arial"/>
            <family val="2"/>
          </rPr>
          <t>AFFINITY: Invoker
DIFFICULTY: Challenging
DESCRIPTION: Specialized in using the powers of his gods.</t>
        </r>
      </text>
    </comment>
    <comment ref="J5" authorId="0" shapeId="0" xr:uid="{2EDC0077-6B3D-4CA9-A84D-2833DFB853B3}">
      <text>
        <r>
          <rPr>
            <sz val="11"/>
            <color theme="1"/>
            <rFont val="Arial"/>
          </rPr>
          <t>AFFINITY: Acolyte
DIFFICULTY: Grimcore
DESCRIPTION: Specialized in dying for his gods….but have they forsaken him?</t>
        </r>
      </text>
    </comment>
    <comment ref="K5" authorId="0" shapeId="0" xr:uid="{9C09E061-8099-409B-A845-7A7B78666A08}">
      <text>
        <r>
          <rPr>
            <sz val="11"/>
            <color theme="1"/>
            <rFont val="Arial"/>
            <family val="2"/>
          </rPr>
          <t>AFFINITY: Zealot
DIFFICULTY: Simple
DESCRIPTION: Specialized in Melee Combat.</t>
        </r>
      </text>
    </comment>
    <comment ref="L5" authorId="0" shapeId="0" xr:uid="{F0C445BE-C8D5-4C65-87DA-921DA01435F0}">
      <text>
        <r>
          <rPr>
            <sz val="11"/>
            <color theme="1"/>
            <rFont val="Arial"/>
            <family val="2"/>
          </rPr>
          <t>AFFINITY: Molten
DIFFICULTY: Neutral
DESCRIPTION: Specialized in Gravitational Powers.</t>
        </r>
      </text>
    </comment>
    <comment ref="O5" authorId="0" shapeId="0" xr:uid="{5A0D0677-EF4D-4118-A02B-345A2A4E7AD1}">
      <text>
        <r>
          <rPr>
            <sz val="11"/>
            <color theme="1"/>
            <rFont val="Arial"/>
          </rPr>
          <t/>
        </r>
      </text>
    </comment>
    <comment ref="P5" authorId="0" shapeId="0" xr:uid="{0655053A-22DB-45A7-BA09-7610C14099BE}">
      <text>
        <r>
          <rPr>
            <sz val="11"/>
            <color theme="1"/>
            <rFont val="Arial"/>
          </rPr>
          <t/>
        </r>
      </text>
    </comment>
    <comment ref="R5" authorId="0" shapeId="0" xr:uid="{8F2764C8-E4F4-46C5-A278-9594D0EA5CE4}">
      <text>
        <r>
          <rPr>
            <sz val="11"/>
            <color theme="1"/>
            <rFont val="Arial"/>
          </rPr>
          <t/>
        </r>
      </text>
    </comment>
    <comment ref="S5" authorId="0" shapeId="0" xr:uid="{82A9073F-3E24-434E-B61B-3F7054DA9CDB}">
      <text>
        <r>
          <rPr>
            <sz val="11"/>
            <color theme="1"/>
            <rFont val="Arial"/>
          </rPr>
          <t/>
        </r>
      </text>
    </comment>
    <comment ref="U5" authorId="0" shapeId="0" xr:uid="{C51A1B78-4C7D-4286-9DA5-033E10DBDAEA}">
      <text>
        <r>
          <rPr>
            <sz val="11"/>
            <color theme="1"/>
            <rFont val="Arial"/>
          </rPr>
          <t/>
        </r>
      </text>
    </comment>
    <comment ref="V5" authorId="0" shapeId="0" xr:uid="{7403C68D-767B-4C7E-ACA0-2A79A82B3C7B}">
      <text>
        <r>
          <rPr>
            <sz val="11"/>
            <color theme="1"/>
            <rFont val="Arial"/>
          </rPr>
          <t/>
        </r>
      </text>
    </comment>
    <comment ref="F6" authorId="0" shapeId="0" xr:uid="{C96318E5-E22D-4F75-85B0-4A14452F687C}">
      <text>
        <r>
          <rPr>
            <sz val="11"/>
            <color theme="1"/>
            <rFont val="Arial"/>
            <family val="2"/>
          </rPr>
          <t>STARTING BONUS:
Start the Game with a Random Rare Scroll.
STARTING WEAPON: 
Any Power Weapon.</t>
        </r>
      </text>
    </comment>
    <comment ref="G6" authorId="0" shapeId="0" xr:uid="{7F5FEFB3-3FF2-4F6B-9277-07E92B5AC014}">
      <text>
        <r>
          <rPr>
            <sz val="11"/>
            <color theme="1"/>
            <rFont val="Arial"/>
            <family val="2"/>
          </rPr>
          <t>AFFINITY: Silencer
DIFFICULTY: Neutral
DESCRIPTION: Specialized in denying any form of magic.</t>
        </r>
      </text>
    </comment>
    <comment ref="H6" authorId="0" shapeId="0" xr:uid="{34CA48A3-CAAE-4AB4-824D-FFCDD0C2352E}">
      <text>
        <r>
          <rPr>
            <sz val="11"/>
            <color theme="1"/>
            <rFont val="Arial"/>
            <family val="2"/>
          </rPr>
          <t>AFFINITY: Mastermind
DIFFICULTY: Challenging
DESCRIPTION: Specialized in the knowledge of many things.</t>
        </r>
      </text>
    </comment>
    <comment ref="I6" authorId="0" shapeId="0" xr:uid="{07D6F092-8998-4F69-9396-4B623DDC7398}">
      <text>
        <r>
          <rPr>
            <sz val="11"/>
            <color theme="1"/>
            <rFont val="Arial"/>
            <family val="2"/>
          </rPr>
          <t>AFFINITY: Mastermind
DIFFICULTY: Hardcore
DESCRIPTION: Specialized in toying with his oppoenents.</t>
        </r>
      </text>
    </comment>
    <comment ref="J6" authorId="0" shapeId="0" xr:uid="{3EC36EDD-9B99-4B92-BB6D-854E051522AF}">
      <text>
        <r>
          <rPr>
            <sz val="11"/>
            <color theme="1"/>
            <rFont val="Arial"/>
            <family val="2"/>
          </rPr>
          <t>AFFINITY: Scholar
DIFFICULTY: Neutral
DESCRIPTION: Specialized in Learning.</t>
        </r>
      </text>
    </comment>
    <comment ref="K6" authorId="0" shapeId="0" xr:uid="{7091B0A6-B856-476A-B22B-5C4AA3D7E8FC}">
      <text>
        <r>
          <rPr>
            <sz val="11"/>
            <color theme="1"/>
            <rFont val="Arial"/>
          </rPr>
          <t>AFFINITY: Arbiter
DIFFICULTY: Grimcore
DESCRIPTION: Specialized in Raining Orbital Arcane Bombardment on his enemies.</t>
        </r>
      </text>
    </comment>
    <comment ref="L6" authorId="0" shapeId="0" xr:uid="{3380B607-7A28-41FD-A7C4-8EA5B5611A29}">
      <text>
        <r>
          <rPr>
            <sz val="11"/>
            <color theme="1"/>
            <rFont val="Arial"/>
            <family val="2"/>
          </rPr>
          <t>AFFINITY: Diplomat
DIFFICULTY: Hardcore
DESCRIPTION: Specialized in Strategy.</t>
        </r>
      </text>
    </comment>
    <comment ref="P6" authorId="0" shapeId="0" xr:uid="{D15D90A8-7AB9-426B-B99B-CF06178F4813}">
      <text>
        <r>
          <rPr>
            <sz val="11"/>
            <color theme="1"/>
            <rFont val="Arial"/>
          </rPr>
          <t/>
        </r>
      </text>
    </comment>
    <comment ref="S6" authorId="0" shapeId="0" xr:uid="{38EC46C2-8478-4C75-9F08-3B6C9791A01A}">
      <text>
        <r>
          <rPr>
            <sz val="11"/>
            <color theme="1"/>
            <rFont val="Arial"/>
          </rPr>
          <t/>
        </r>
      </text>
    </comment>
    <comment ref="V6" authorId="0" shapeId="0" xr:uid="{365CBDF0-E00C-4C52-B4E0-F1B3C185486E}">
      <text>
        <r>
          <rPr>
            <sz val="11"/>
            <color theme="1"/>
            <rFont val="Arial"/>
          </rPr>
          <t/>
        </r>
      </text>
    </comment>
    <comment ref="F7" authorId="0" shapeId="0" xr:uid="{846C93AF-E795-4242-852D-51EA7C81C9D8}">
      <text>
        <r>
          <rPr>
            <sz val="11"/>
            <color theme="1"/>
            <rFont val="Arial"/>
          </rPr>
          <t xml:space="preserve">STARTING BONUS:
Start the Game with Supply as a Bonus Resource; You may always convert 10 Mana to 1 Supply; Supply is Uncapped.
STARTING WEAPON: 
Any Strength or Dexterity Weapon.
</t>
        </r>
      </text>
    </comment>
    <comment ref="G7" authorId="0" shapeId="0" xr:uid="{D87372EA-D069-4557-A8FD-16AD33B5CE75}">
      <text>
        <r>
          <rPr>
            <sz val="11"/>
            <color theme="1"/>
            <rFont val="Arial"/>
            <family val="2"/>
          </rPr>
          <t>AFFINITY: Strategist
DIFFICULTY: Challenging
DESCRIPTION: Specialized in gathering a strong Army to fight for him.</t>
        </r>
      </text>
    </comment>
    <comment ref="H7" authorId="0" shapeId="0" xr:uid="{3B9DA985-F8A8-4F86-9907-964D6CBB1FC5}">
      <text>
        <r>
          <rPr>
            <sz val="11"/>
            <color theme="1"/>
            <rFont val="Arial"/>
            <family val="2"/>
          </rPr>
          <t>AFFINITY: Overseer
DIFFICULTY: Neutral
DESCRIPTION: Specialized in Mercenaries and Banner Effects.</t>
        </r>
      </text>
    </comment>
    <comment ref="I7" authorId="0" shapeId="0" xr:uid="{205AAB8B-8031-4511-A0E8-CFB9C0AEBDE7}">
      <text>
        <r>
          <rPr>
            <sz val="11"/>
            <color theme="1"/>
            <rFont val="Arial"/>
            <family val="2"/>
          </rPr>
          <t>AFFINITY: Bannerlord
DIFFICULTY: Neutral
DESCRIPTION: Specialized in Ruling with an Iron Fist.</t>
        </r>
      </text>
    </comment>
    <comment ref="P7" authorId="0" shapeId="0" xr:uid="{AB6648EC-96BE-4747-8EAF-C897C2493EB3}">
      <text>
        <r>
          <rPr>
            <sz val="11"/>
            <color theme="1"/>
            <rFont val="Arial"/>
          </rPr>
          <t/>
        </r>
      </text>
    </comment>
    <comment ref="S7" authorId="0" shapeId="0" xr:uid="{641BB7B1-B584-4732-A711-57D95857F5DD}">
      <text>
        <r>
          <rPr>
            <sz val="11"/>
            <color theme="1"/>
            <rFont val="Arial"/>
          </rPr>
          <t/>
        </r>
      </text>
    </comment>
    <comment ref="V7" authorId="0" shapeId="0" xr:uid="{0318EEAE-B532-4FC7-885B-2E00A38E597C}">
      <text>
        <r>
          <rPr>
            <sz val="11"/>
            <color theme="1"/>
            <rFont val="Arial"/>
          </rPr>
          <t/>
        </r>
      </text>
    </comment>
    <comment ref="F8" authorId="0" shapeId="0" xr:uid="{35097D98-B093-41C3-9719-930A23A0B951}">
      <text>
        <r>
          <rPr>
            <sz val="11"/>
            <color theme="1"/>
            <rFont val="Arial"/>
          </rPr>
          <t>STARTING BONUS:
Start the Game with 5 Extra Throwing Knives.
Any Dexterity Weapon.
Starting with a Knife grants a second one as well.</t>
        </r>
      </text>
    </comment>
    <comment ref="G8" authorId="0" shapeId="0" xr:uid="{1588E919-DFE2-47EB-BCAC-A0C0ADF95151}">
      <text>
        <r>
          <rPr>
            <sz val="11"/>
            <color theme="1"/>
            <rFont val="Arial"/>
            <family val="2"/>
          </rPr>
          <t>AFFINITY: Trickster
DIFFICULTY: Neutral
DESCRIPTION: Specialized in tricking his opponents in various ways.</t>
        </r>
      </text>
    </comment>
    <comment ref="H8" authorId="0" shapeId="0" xr:uid="{218DEF2A-5EC2-4EB6-BEA3-A47A74EB4FC9}">
      <text>
        <r>
          <rPr>
            <sz val="11"/>
            <color theme="1"/>
            <rFont val="Arial"/>
          </rPr>
          <t>AFFINITY: Joker
DIFFICULTY: Neutral
DESCRIPTION: Specialized in tarot cards, as well as making people believe his weaker than he actually is. Or sometimes…something else entirely.</t>
        </r>
      </text>
    </comment>
    <comment ref="I8" authorId="0" shapeId="0" xr:uid="{F4D7D986-20E6-41AD-9304-D293127808C7}">
      <text>
        <r>
          <rPr>
            <sz val="11"/>
            <color theme="1"/>
            <rFont val="Arial"/>
            <family val="2"/>
          </rPr>
          <t>AFFINITY: Spell-Gambler
DIFFICULTY: Hardcore
DESCRIPTION: Specialized in Stealing and Randomly Casting Spells.</t>
        </r>
      </text>
    </comment>
    <comment ref="J8" authorId="0" shapeId="0" xr:uid="{7BBF696A-084E-47C1-B10A-5AFA57A69DC2}">
      <text>
        <r>
          <rPr>
            <sz val="11"/>
            <color theme="1"/>
            <rFont val="Arial"/>
            <family val="2"/>
          </rPr>
          <t>AFFINITY: Nullifier
DIFFICULTY: Simple
DESCRIPTION: Specialized in rendering enemy attacks useless.</t>
        </r>
      </text>
    </comment>
    <comment ref="K8" authorId="0" shapeId="0" xr:uid="{25CDE0D6-49DA-4F30-A595-C198BD436E51}">
      <text>
        <r>
          <rPr>
            <sz val="11"/>
            <color theme="1"/>
            <rFont val="Arial"/>
            <family val="2"/>
          </rPr>
          <t>AFFINITY: Maskbearer
DIFFICULTY: Simple
DESCRIPTION: Speicalized in switching masks with various effects.</t>
        </r>
      </text>
    </comment>
    <comment ref="O8" authorId="0" shapeId="0" xr:uid="{73247DE5-B430-4BC5-A834-B02806D78E10}">
      <text>
        <r>
          <rPr>
            <sz val="11"/>
            <color theme="1"/>
            <rFont val="Arial"/>
          </rPr>
          <t/>
        </r>
      </text>
    </comment>
    <comment ref="P8" authorId="0" shapeId="0" xr:uid="{0F24449D-73A1-4F00-81AA-93A3003346AB}">
      <text>
        <r>
          <rPr>
            <sz val="11"/>
            <color theme="1"/>
            <rFont val="Arial"/>
          </rPr>
          <t/>
        </r>
      </text>
    </comment>
    <comment ref="R8" authorId="0" shapeId="0" xr:uid="{5364D9D4-64EA-4796-92C2-31C2F29CE194}">
      <text>
        <r>
          <rPr>
            <sz val="11"/>
            <color theme="1"/>
            <rFont val="Arial"/>
          </rPr>
          <t/>
        </r>
      </text>
    </comment>
    <comment ref="S8" authorId="0" shapeId="0" xr:uid="{8048624A-B2CA-4CCB-B7F2-57104CAB43E1}">
      <text>
        <r>
          <rPr>
            <sz val="11"/>
            <color theme="1"/>
            <rFont val="Arial"/>
          </rPr>
          <t/>
        </r>
      </text>
    </comment>
    <comment ref="U8" authorId="0" shapeId="0" xr:uid="{C711A719-DBB7-42BD-A875-9D04C5B529C6}">
      <text>
        <r>
          <rPr>
            <sz val="11"/>
            <color theme="1"/>
            <rFont val="Arial"/>
          </rPr>
          <t/>
        </r>
      </text>
    </comment>
    <comment ref="V8" authorId="0" shapeId="0" xr:uid="{F72E8E99-E566-4971-A0F9-1D6A436F8914}">
      <text>
        <r>
          <rPr>
            <sz val="11"/>
            <color theme="1"/>
            <rFont val="Arial"/>
          </rPr>
          <t/>
        </r>
      </text>
    </comment>
    <comment ref="F9" authorId="0" shapeId="0" xr:uid="{CCCDC5D2-6F49-4DC4-8F43-9621CF3FDA96}">
      <text>
        <r>
          <rPr>
            <sz val="11"/>
            <color theme="1"/>
            <rFont val="Arial"/>
            <family val="2"/>
          </rPr>
          <t>STARTING BONUS:
Start the Game with a Cello.
STARTING WEAPON: 
Any Weapon.</t>
        </r>
      </text>
    </comment>
    <comment ref="G9" authorId="0" shapeId="0" xr:uid="{A90581B0-841D-4175-82A2-5E71FADE4FD4}">
      <text>
        <r>
          <rPr>
            <sz val="11"/>
            <color theme="1"/>
            <rFont val="Arial"/>
            <family val="2"/>
          </rPr>
          <t>AFFINITY: Story Teller
DIFFICULTY: Simple
DESCRIPTION: Specialized in charisma.</t>
        </r>
      </text>
    </comment>
    <comment ref="H9" authorId="0" shapeId="0" xr:uid="{DCE08BCD-7DC9-48DE-90B2-480C1BBB7E9D}">
      <text>
        <r>
          <rPr>
            <sz val="11"/>
            <color theme="1"/>
            <rFont val="Arial"/>
            <family val="2"/>
          </rPr>
          <t>AFFINITY: Incanter
DIFFICULTY: Neutral
DESCRIPTION: Specialized in Debuffs.</t>
        </r>
      </text>
    </comment>
    <comment ref="I9" authorId="0" shapeId="0" xr:uid="{D9929583-DDED-4B3C-A14A-C1648813C056}">
      <text>
        <r>
          <rPr>
            <sz val="11"/>
            <color theme="1"/>
            <rFont val="Arial"/>
            <family val="2"/>
          </rPr>
          <t>AFFINITY: Whisperer
DIFFICULTY: Challenging
DESCRIPTION: Specialized in Spreading Terror.</t>
        </r>
      </text>
    </comment>
    <comment ref="P9" authorId="0" shapeId="0" xr:uid="{624F9CC7-C24C-4CB8-8533-BC1729F5A58C}">
      <text>
        <r>
          <rPr>
            <sz val="11"/>
            <color theme="1"/>
            <rFont val="Arial"/>
          </rPr>
          <t/>
        </r>
      </text>
    </comment>
    <comment ref="S9" authorId="0" shapeId="0" xr:uid="{2CF3C728-3804-4E36-BF1C-5AD53DC4825D}">
      <text>
        <r>
          <rPr>
            <sz val="11"/>
            <color theme="1"/>
            <rFont val="Arial"/>
          </rPr>
          <t/>
        </r>
      </text>
    </comment>
    <comment ref="V9" authorId="0" shapeId="0" xr:uid="{48876476-F784-4E7D-B537-0ED0FB802BE7}">
      <text>
        <r>
          <rPr>
            <sz val="11"/>
            <color theme="1"/>
            <rFont val="Arial"/>
          </rPr>
          <t/>
        </r>
      </text>
    </comment>
    <comment ref="F10" authorId="0" shapeId="0" xr:uid="{05F746EA-3C5A-44D3-B015-1A13BFB24098}">
      <text>
        <r>
          <rPr>
            <sz val="11"/>
            <color theme="1"/>
            <rFont val="Arial"/>
            <family val="2"/>
          </rPr>
          <t>STARTING BONUS:
Start the Game with 1 Extra Dispersion.
STARTING WEAPON: 
Any Strength Weapon.</t>
        </r>
      </text>
    </comment>
    <comment ref="G10" authorId="0" shapeId="0" xr:uid="{5FB0513C-426E-4007-9E30-A3FBC57EDF9E}">
      <text>
        <r>
          <rPr>
            <sz val="11"/>
            <color theme="1"/>
            <rFont val="Arial"/>
            <family val="2"/>
          </rPr>
          <t>AFFINITY: Warden
DIFFICULTY: Simple
DESCRIPTION: Specialized in holding his ground.</t>
        </r>
      </text>
    </comment>
    <comment ref="H10" authorId="0" shapeId="0" xr:uid="{8B5456E8-476B-4EE3-A363-1A027C15F91E}">
      <text>
        <r>
          <rPr>
            <sz val="11"/>
            <color theme="1"/>
            <rFont val="Arial"/>
            <family val="2"/>
          </rPr>
          <t>AFFINITY: Divine
DIFFICULTY: Hardcore
DESCRIPTION: Specialized in using his Divinity to emerge victorious in combat.</t>
        </r>
      </text>
    </comment>
    <comment ref="I10" authorId="0" shapeId="0" xr:uid="{543FA377-720D-4BEB-8A64-D3DD1DC58556}">
      <text>
        <r>
          <rPr>
            <sz val="11"/>
            <color theme="1"/>
            <rFont val="Arial"/>
            <family val="2"/>
          </rPr>
          <t>AFFINITY: Crusader
DIFFICULTY: Neutral
DESCRIPTION: Specialized in holy magic and crusading.</t>
        </r>
      </text>
    </comment>
    <comment ref="J10" authorId="0" shapeId="0" xr:uid="{A72CEF39-D0B1-4D94-82AD-826F9586975D}">
      <text>
        <r>
          <rPr>
            <sz val="11"/>
            <color theme="1"/>
            <rFont val="Arial"/>
            <family val="2"/>
          </rPr>
          <t>AFFINITY: Destroyer
DIFFICULTY: Challenging
DESCRIPTION: Specialized in Destroying.</t>
        </r>
      </text>
    </comment>
    <comment ref="P10" authorId="0" shapeId="0" xr:uid="{859C783F-5264-4A20-A5D5-BBF2AC952256}">
      <text>
        <r>
          <rPr>
            <sz val="11"/>
            <color theme="1"/>
            <rFont val="Arial"/>
          </rPr>
          <t/>
        </r>
      </text>
    </comment>
    <comment ref="S10" authorId="0" shapeId="0" xr:uid="{93505AD4-40E0-462C-9758-02A8E8D70B78}">
      <text>
        <r>
          <rPr>
            <sz val="11"/>
            <color theme="1"/>
            <rFont val="Arial"/>
          </rPr>
          <t/>
        </r>
      </text>
    </comment>
    <comment ref="V10" authorId="0" shapeId="0" xr:uid="{A571E1E4-1C92-4EA9-B9D7-33311542D494}">
      <text>
        <r>
          <rPr>
            <sz val="11"/>
            <color theme="1"/>
            <rFont val="Arial"/>
          </rPr>
          <t/>
        </r>
      </text>
    </comment>
    <comment ref="F11" authorId="0" shapeId="0" xr:uid="{CD5ECC9A-4EA4-4301-9374-B71F8464CF71}">
      <text>
        <r>
          <rPr>
            <sz val="11"/>
            <color theme="1"/>
            <rFont val="Arial"/>
            <family val="2"/>
          </rPr>
          <t>STARTING BONUS:
Start the Game with the Fire Wavelength.
STARTING WEAPON: 
Any Weapon.</t>
        </r>
      </text>
    </comment>
    <comment ref="G11" authorId="0" shapeId="0" xr:uid="{0AB5B2DF-80C5-4AAD-AEFA-63DC7F692D3B}">
      <text>
        <r>
          <rPr>
            <sz val="11"/>
            <color theme="1"/>
            <rFont val="Arial"/>
            <family val="2"/>
          </rPr>
          <t>AFFINITY: Wildfire
DIFFICULTY: Simple
DESCRIPTION: Specialized in A lot of Fire Magic.</t>
        </r>
      </text>
    </comment>
    <comment ref="H11" authorId="0" shapeId="0" xr:uid="{C3D1AB5F-8BBA-4B6A-B6DF-1E7D83000533}">
      <text>
        <r>
          <rPr>
            <sz val="11"/>
            <color theme="1"/>
            <rFont val="Arial"/>
            <family val="2"/>
          </rPr>
          <t>AFFINITY: Frostburn
DIFFICULTY: Simple
DESCRIPTION: Specialized in Fire and Frost Magic.</t>
        </r>
      </text>
    </comment>
    <comment ref="I11" authorId="0" shapeId="0" xr:uid="{F84CD560-0004-49BC-967E-CADA916AFCC9}">
      <text>
        <r>
          <rPr>
            <sz val="11"/>
            <color theme="1"/>
            <rFont val="Arial"/>
            <family val="2"/>
          </rPr>
          <t>AFFINITY: Shadowflame
DIFFICULTY: Neutral
DESCRIPTION: Specialized in Fire and Dark Magic.</t>
        </r>
      </text>
    </comment>
    <comment ref="J11" authorId="0" shapeId="0" xr:uid="{F596FE2B-4658-4D9A-B710-C3E33598AA81}">
      <text>
        <r>
          <rPr>
            <sz val="11"/>
            <color theme="1"/>
            <rFont val="Arial"/>
            <family val="2"/>
          </rPr>
          <t>AFFINITY: Living Flame
DIFFICULTY: Neutral
DESCRIPTION: Specialized in Living Fire Magic.</t>
        </r>
      </text>
    </comment>
    <comment ref="K11" authorId="0" shapeId="0" xr:uid="{CCFC78FF-1EFF-4905-BE98-65A0B515813C}">
      <text>
        <r>
          <rPr>
            <sz val="11"/>
            <color theme="1"/>
            <rFont val="Arial"/>
            <family val="2"/>
          </rPr>
          <t>AFFINITY: Manaburn
DIFFICULTY: Challenging
DESCRIPTION: Specialized in Burning the opponents Mana.</t>
        </r>
      </text>
    </comment>
    <comment ref="O11" authorId="0" shapeId="0" xr:uid="{01856AAC-963D-40B6-8F38-D6202EFF01B6}">
      <text>
        <r>
          <rPr>
            <sz val="11"/>
            <color theme="1"/>
            <rFont val="Arial"/>
          </rPr>
          <t/>
        </r>
      </text>
    </comment>
    <comment ref="P11" authorId="0" shapeId="0" xr:uid="{382327DC-C16A-42CF-B747-51D559711F96}">
      <text>
        <r>
          <rPr>
            <sz val="11"/>
            <color theme="1"/>
            <rFont val="Arial"/>
          </rPr>
          <t/>
        </r>
      </text>
    </comment>
    <comment ref="R11" authorId="0" shapeId="0" xr:uid="{48DA229B-B4A9-461F-9C25-4E1056C068E7}">
      <text>
        <r>
          <rPr>
            <sz val="11"/>
            <color theme="1"/>
            <rFont val="Arial"/>
          </rPr>
          <t/>
        </r>
      </text>
    </comment>
    <comment ref="S11" authorId="0" shapeId="0" xr:uid="{78597278-1C18-4103-A61C-57190EFCA490}">
      <text>
        <r>
          <rPr>
            <sz val="11"/>
            <color theme="1"/>
            <rFont val="Arial"/>
          </rPr>
          <t/>
        </r>
      </text>
    </comment>
    <comment ref="U11" authorId="0" shapeId="0" xr:uid="{363452BB-3144-4366-AA6A-F6B9CB6111C3}">
      <text>
        <r>
          <rPr>
            <sz val="11"/>
            <color theme="1"/>
            <rFont val="Arial"/>
          </rPr>
          <t/>
        </r>
      </text>
    </comment>
    <comment ref="V11" authorId="0" shapeId="0" xr:uid="{BE107FB6-C1B8-45C2-8D68-2B6524B5B6D7}">
      <text>
        <r>
          <rPr>
            <sz val="11"/>
            <color theme="1"/>
            <rFont val="Arial"/>
          </rPr>
          <t/>
        </r>
      </text>
    </comment>
    <comment ref="F12" authorId="0" shapeId="0" xr:uid="{A9F1BE1E-F252-471F-97B9-2CFAB56D3D82}">
      <text>
        <r>
          <rPr>
            <sz val="11"/>
            <color theme="1"/>
            <rFont val="Arial"/>
          </rPr>
          <t>STARTING BONUS:
Start the Game with Rage as a Resource; It Starts at 0 and is uncapped and stays at 0 outside of Combat; You gain 10 Rage when landing Basic Attacks; Max Mana is converted automatically to Max Health.
STARTING WEAPON: 
Any Strength Weapon.</t>
        </r>
      </text>
    </comment>
    <comment ref="G12" authorId="0" shapeId="0" xr:uid="{8FC5C5F3-51AC-4046-8464-B37A5603C473}">
      <text>
        <r>
          <rPr>
            <sz val="11"/>
            <color theme="1"/>
            <rFont val="Arial"/>
            <family val="2"/>
          </rPr>
          <t>AFFINITY: Berzerker
DIFFICULTY: Hardcore
DESCRIPTION: Specialized in Dual Wielding Axes.</t>
        </r>
      </text>
    </comment>
    <comment ref="H12" authorId="0" shapeId="0" xr:uid="{FBE3728B-953F-4A06-807B-34272A758BC9}">
      <text>
        <r>
          <rPr>
            <sz val="11"/>
            <color theme="1"/>
            <rFont val="Arial"/>
            <family val="2"/>
          </rPr>
          <t>AFFINITY: Savage
DIFFICULTY: Neutral
DESCRIPTION: Specialized in utilizing the land around themselves to their advantage, always adapting.</t>
        </r>
      </text>
    </comment>
    <comment ref="I12" authorId="0" shapeId="0" xr:uid="{C38916BB-8CA0-4E9C-9ADE-59E87621286A}">
      <text>
        <r>
          <rPr>
            <sz val="11"/>
            <color theme="1"/>
            <rFont val="Arial"/>
          </rPr>
          <t xml:space="preserve">
AFFINITY: Hellbreaker
DIFFICULTY: Simple
DESCRIPTION: Specialized in unleashing Hell!</t>
        </r>
      </text>
    </comment>
    <comment ref="J12" authorId="0" shapeId="0" xr:uid="{A812D844-68FE-46FF-A16A-A55EFFC1C884}">
      <text>
        <r>
          <rPr>
            <sz val="11"/>
            <color theme="1"/>
            <rFont val="Arial"/>
            <family val="2"/>
          </rPr>
          <t>AFFINITY: Waraxe
DIFFICULTY: Simple
DESCRIPTION: Specialized in Two-Handed Axes.</t>
        </r>
      </text>
    </comment>
    <comment ref="P12" authorId="0" shapeId="0" xr:uid="{77A2F96B-EAE5-4B88-8749-1D803D40F9E9}">
      <text>
        <r>
          <rPr>
            <sz val="11"/>
            <color theme="1"/>
            <rFont val="Arial"/>
          </rPr>
          <t/>
        </r>
      </text>
    </comment>
    <comment ref="S12" authorId="0" shapeId="0" xr:uid="{2AA0DBB9-78D8-4FCC-9711-BF9237C2733C}">
      <text>
        <r>
          <rPr>
            <sz val="11"/>
            <color theme="1"/>
            <rFont val="Arial"/>
          </rPr>
          <t/>
        </r>
      </text>
    </comment>
    <comment ref="V12" authorId="0" shapeId="0" xr:uid="{EB159143-8016-4A09-983B-09ED909D6454}">
      <text>
        <r>
          <rPr>
            <sz val="11"/>
            <color theme="1"/>
            <rFont val="Arial"/>
          </rPr>
          <t/>
        </r>
      </text>
    </comment>
    <comment ref="F13" authorId="0" shapeId="0" xr:uid="{146C7BF6-A7A7-4DA3-BD25-BD473689B577}">
      <text>
        <r>
          <rPr>
            <sz val="11"/>
            <color theme="1"/>
            <rFont val="Arial"/>
            <family val="2"/>
          </rPr>
          <t>STARTING BONUS:
Start the Game with 1 Skill Point in Potion Crafting.
STARTING WEAPON: 
Any Weapon.</t>
        </r>
      </text>
    </comment>
    <comment ref="G13" authorId="0" shapeId="0" xr:uid="{BA907F36-5EAF-4F63-A314-CA29C37B439E}">
      <text>
        <r>
          <rPr>
            <sz val="11"/>
            <color theme="1"/>
            <rFont val="Arial"/>
            <family val="2"/>
          </rPr>
          <t>AFFINITY: Life Exchanger
DIFFICULTY: Hardcore
DESCRIPTION: Specialized in gaining more life from defeated enemies and other tricks.</t>
        </r>
      </text>
    </comment>
    <comment ref="H13" authorId="0" shapeId="0" xr:uid="{D2CACD8B-227A-4384-9F8F-6D3002923333}">
      <text>
        <r>
          <rPr>
            <sz val="11"/>
            <color theme="1"/>
            <rFont val="Arial"/>
            <family val="2"/>
          </rPr>
          <t>AFFINITY: Manipulator
DIFFICULTY: Hardcore
DESCRIPTION: Specialized in transformation of various things.</t>
        </r>
      </text>
    </comment>
    <comment ref="I13" authorId="0" shapeId="0" xr:uid="{54088EA7-689A-41E9-8263-77D95EA23813}">
      <text>
        <r>
          <rPr>
            <sz val="11"/>
            <color theme="1"/>
            <rFont val="Arial"/>
            <family val="2"/>
          </rPr>
          <t>AFFINITY: Apothecary
DIFFICULTY: Challenging
DESCRIPTION: Specialized in the making of Drugs.</t>
        </r>
      </text>
    </comment>
    <comment ref="P13" authorId="0" shapeId="0" xr:uid="{6421C4E2-F2B6-410A-A906-C32F45AA4F3C}">
      <text>
        <r>
          <rPr>
            <sz val="11"/>
            <color theme="1"/>
            <rFont val="Arial"/>
          </rPr>
          <t/>
        </r>
      </text>
    </comment>
    <comment ref="S13" authorId="0" shapeId="0" xr:uid="{FED998A3-08BF-411C-B70F-9272F5F7C10F}">
      <text>
        <r>
          <rPr>
            <sz val="11"/>
            <color theme="1"/>
            <rFont val="Arial"/>
          </rPr>
          <t/>
        </r>
      </text>
    </comment>
    <comment ref="V13" authorId="0" shapeId="0" xr:uid="{52DC56AF-D4A9-481C-9BB7-DDFE27B2EAB1}">
      <text>
        <r>
          <rPr>
            <sz val="11"/>
            <color theme="1"/>
            <rFont val="Arial"/>
          </rPr>
          <t/>
        </r>
      </text>
    </comment>
    <comment ref="F14" authorId="0" shapeId="0" xr:uid="{B66CECBE-CEC4-49EE-86F4-E70F70C12C67}">
      <text>
        <r>
          <rPr>
            <sz val="11"/>
            <color theme="1"/>
            <rFont val="Arial"/>
            <family val="2"/>
          </rPr>
          <t>STARTING BONUS:
Start the Game with 1 Extra Strength.
STARTING WEAPON: 
Any Strength Weapon.</t>
        </r>
      </text>
    </comment>
    <comment ref="G14" authorId="0" shapeId="0" xr:uid="{EF9676D1-3279-4D7E-9FCF-C403677B4575}">
      <text>
        <r>
          <rPr>
            <sz val="11"/>
            <color theme="1"/>
            <rFont val="Arial"/>
            <family val="2"/>
          </rPr>
          <t>AFFINITY: Samurai
DIFFICULTY: Neutral
DESCRIPTION: Specialized in slashing his opponents.</t>
        </r>
      </text>
    </comment>
    <comment ref="H14" authorId="0" shapeId="0" xr:uid="{92D2B128-AC85-4B8C-BACB-3CCA7A083127}">
      <text>
        <r>
          <rPr>
            <sz val="11"/>
            <color theme="1"/>
            <rFont val="Arial"/>
            <family val="2"/>
          </rPr>
          <t>AFFINITY: Duelist
DIFFICULTY: Neutral
DESCRIPTION: Specialized in fencing.</t>
        </r>
      </text>
    </comment>
    <comment ref="I14" authorId="0" shapeId="0" xr:uid="{ADC4DA01-6F74-4F0D-9BBD-E829399980CE}">
      <text>
        <r>
          <rPr>
            <sz val="11"/>
            <color theme="1"/>
            <rFont val="Arial"/>
            <family val="2"/>
          </rPr>
          <t>AFFINITY: Lancer
DIFFICULTY: Neutral
DESCRIPTION: Specialized in Spear, Javelins and other Throwables.</t>
        </r>
      </text>
    </comment>
    <comment ref="J14" authorId="0" shapeId="0" xr:uid="{14F507F1-2FEB-46A8-8630-16DD69A4C541}">
      <text>
        <r>
          <rPr>
            <sz val="11"/>
            <color theme="1"/>
            <rFont val="Arial"/>
            <family val="2"/>
          </rPr>
          <t>AFFINITY: Hoplite
DIFFICULTY: Simple
DESCRIPTION: Specialized in Spear and Shield.</t>
        </r>
      </text>
    </comment>
    <comment ref="K14" authorId="0" shapeId="0" xr:uid="{FCC7FE0C-1E17-45E2-A922-0DD33D9221DE}">
      <text>
        <r>
          <rPr>
            <sz val="11"/>
            <color theme="1"/>
            <rFont val="Arial"/>
            <family val="2"/>
          </rPr>
          <t>AFFINITY: Slayer
DIFFICULTY: Simple
DESCRIPTION: Specialized in Slaying Creatures.</t>
        </r>
      </text>
    </comment>
    <comment ref="O14" authorId="0" shapeId="0" xr:uid="{CCA6D682-5862-4B1E-A65B-BD3DDF2EDB1A}">
      <text>
        <r>
          <rPr>
            <sz val="11"/>
            <color theme="1"/>
            <rFont val="Arial"/>
          </rPr>
          <t/>
        </r>
      </text>
    </comment>
    <comment ref="P14" authorId="0" shapeId="0" xr:uid="{81EF8685-849F-4E5A-BF85-E897E9251311}">
      <text>
        <r>
          <rPr>
            <sz val="11"/>
            <color theme="1"/>
            <rFont val="Arial"/>
          </rPr>
          <t/>
        </r>
      </text>
    </comment>
    <comment ref="R14" authorId="0" shapeId="0" xr:uid="{9ACFF0F1-42D0-4486-90C5-239EA6CDF91F}">
      <text>
        <r>
          <rPr>
            <sz val="11"/>
            <color theme="1"/>
            <rFont val="Arial"/>
          </rPr>
          <t/>
        </r>
      </text>
    </comment>
    <comment ref="S14" authorId="0" shapeId="0" xr:uid="{CE10C892-5041-4EFC-AD0A-3896FB79E973}">
      <text>
        <r>
          <rPr>
            <sz val="11"/>
            <color theme="1"/>
            <rFont val="Arial"/>
          </rPr>
          <t/>
        </r>
      </text>
    </comment>
    <comment ref="U14" authorId="0" shapeId="0" xr:uid="{38635C1B-0F49-47EF-9E60-032C02BB284B}">
      <text>
        <r>
          <rPr>
            <sz val="11"/>
            <color theme="1"/>
            <rFont val="Arial"/>
          </rPr>
          <t/>
        </r>
      </text>
    </comment>
    <comment ref="V14" authorId="0" shapeId="0" xr:uid="{E0D7A2AB-BA64-424A-A2FE-C32A4EF4F735}">
      <text>
        <r>
          <rPr>
            <sz val="11"/>
            <color theme="1"/>
            <rFont val="Arial"/>
          </rPr>
          <t/>
        </r>
      </text>
    </comment>
    <comment ref="F15" authorId="0" shapeId="0" xr:uid="{A6B6C0E7-5441-4107-8ABA-20A609B3649F}">
      <text>
        <r>
          <rPr>
            <sz val="11"/>
            <color theme="1"/>
            <rFont val="Arial"/>
            <family val="2"/>
          </rPr>
          <t>STARTING BONUS:
Start the Game with an Extra Quiver holding 20 Arrows or 5 Common Throwing Axes.
STARTING WEAPON: 
Any Dexterity Weapon.</t>
        </r>
      </text>
    </comment>
    <comment ref="G15" authorId="0" shapeId="0" xr:uid="{9E43FB50-D060-469F-8C12-598311D479DB}">
      <text>
        <r>
          <rPr>
            <sz val="11"/>
            <color theme="1"/>
            <rFont val="Arial"/>
            <family val="2"/>
          </rPr>
          <t>AFFINITY: Lockdown Hunter
DIFFICULTY: Neutral
DESCRIPTION: Specialized in hunting down pray by using traps and luring enemies into them.</t>
        </r>
      </text>
    </comment>
    <comment ref="H15" authorId="0" shapeId="0" xr:uid="{9649D0F3-BFA1-4167-949A-6CCBCACA41A2}">
      <text>
        <r>
          <rPr>
            <sz val="11"/>
            <color theme="1"/>
            <rFont val="Arial"/>
            <family val="2"/>
          </rPr>
          <t>AFFINITY: Bounty Hunter
DIFFICULTY: Neutral
DESCRIPTION: Specialized in hunting down pray by chasing it down, and collecting rewards for their heads.</t>
        </r>
      </text>
    </comment>
    <comment ref="I15" authorId="0" shapeId="0" xr:uid="{A882D7FD-7131-47EE-AAAD-1367E208A4CC}">
      <text>
        <r>
          <rPr>
            <sz val="11"/>
            <color theme="1"/>
            <rFont val="Arial"/>
            <family val="2"/>
          </rPr>
          <t>AFFINITY: Archer
DIFFICULTY: Simple
DESCRIPTION: Specialized in torrenting the enemy with arrows, killing it before it comes in close quarters.</t>
        </r>
      </text>
    </comment>
    <comment ref="J15" authorId="0" shapeId="0" xr:uid="{2C90D65A-CC68-4C7B-B3C1-089DBC8EC08C}">
      <text>
        <r>
          <rPr>
            <sz val="11"/>
            <color theme="1"/>
            <rFont val="Arial"/>
            <family val="2"/>
          </rPr>
          <t>AFFINITY: Shadow
DIFFICULTY: Challenging
DESCRIPTION: Specialized in Offense dark magic, and bow to end an opponents life.</t>
        </r>
      </text>
    </comment>
    <comment ref="K15" authorId="0" shapeId="0" xr:uid="{9525431A-A531-494C-AE66-26C730CF05E4}">
      <text>
        <r>
          <rPr>
            <sz val="11"/>
            <color theme="1"/>
            <rFont val="Arial"/>
            <family val="2"/>
          </rPr>
          <t>AFFINITY: Arbalest
DIFFICULTY: Simple
DESCRIPTION: Specialized in using crossbows.</t>
        </r>
      </text>
    </comment>
    <comment ref="P15" authorId="0" shapeId="0" xr:uid="{0DC9CFBE-4EE2-4468-BA96-0CA3D0E27B95}">
      <text>
        <r>
          <rPr>
            <sz val="11"/>
            <color theme="1"/>
            <rFont val="Arial"/>
          </rPr>
          <t/>
        </r>
      </text>
    </comment>
    <comment ref="S15" authorId="0" shapeId="0" xr:uid="{1B680D5A-BE11-4EEA-BDD0-B77651B91F24}">
      <text>
        <r>
          <rPr>
            <sz val="11"/>
            <color theme="1"/>
            <rFont val="Arial"/>
          </rPr>
          <t/>
        </r>
      </text>
    </comment>
    <comment ref="V15" authorId="0" shapeId="0" xr:uid="{1CFEAF43-1B19-4D97-A726-54BDE4C96B32}">
      <text>
        <r>
          <rPr>
            <sz val="11"/>
            <color theme="1"/>
            <rFont val="Arial"/>
          </rPr>
          <t/>
        </r>
      </text>
    </comment>
    <comment ref="F16" authorId="0" shapeId="0" xr:uid="{EFA71E81-CD5E-4A01-B1FB-5B0CC904D415}">
      <text>
        <r>
          <rPr>
            <sz val="11"/>
            <color theme="1"/>
            <rFont val="Arial"/>
            <family val="2"/>
          </rPr>
          <t>STARTING BONUS:
Start the Game with 1 Extra Power.
STARTING WEAPON: 
Any Power Weapon.</t>
        </r>
      </text>
    </comment>
    <comment ref="G16" authorId="0" shapeId="0" xr:uid="{8388425E-4EB3-4371-A628-90B744174F69}">
      <text>
        <r>
          <rPr>
            <sz val="11"/>
            <color theme="1"/>
            <rFont val="Arial"/>
          </rPr>
          <t xml:space="preserve">AFFINITY: Elemental
DIFFICULTY: Neutral
DESCRIPTION: Find your opponents weakness and decimate him with the perfect elemental combination. 
 </t>
        </r>
      </text>
    </comment>
    <comment ref="H16" authorId="0" shapeId="0" xr:uid="{7E8F1BE6-6947-4D23-A40C-3A448364CDA9}">
      <text>
        <r>
          <rPr>
            <sz val="11"/>
            <color theme="1"/>
            <rFont val="Arial"/>
          </rPr>
          <t>AFFINITY: Blood
DIFFICULTY: Challenging
DESCRIPTION: Control not only your own blood, but also your opponents' and witness the crimson spectacle.</t>
        </r>
      </text>
    </comment>
    <comment ref="I16" authorId="0" shapeId="0" xr:uid="{BDAE9D0F-8EC1-45E6-93A8-2532E5D98D31}">
      <text>
        <r>
          <rPr>
            <sz val="11"/>
            <color theme="1"/>
            <rFont val="Arial"/>
          </rPr>
          <t>AFFINITY: Battle
DIFFICULTY: Neutral
DESCRIPTION: Summon in arcane weapons and Helixes and obliterate people with overwhelming magic.</t>
        </r>
      </text>
    </comment>
    <comment ref="J16" authorId="0" shapeId="0" xr:uid="{55C6B107-D417-4437-B4CF-B8F475AAF0D4}">
      <text>
        <r>
          <rPr>
            <sz val="11"/>
            <color theme="1"/>
            <rFont val="Arial"/>
            <family val="2"/>
          </rPr>
          <t>AFFINITY: Crystal
DIFFICULTY: Neutral
DESCRIPTION: Use the powers of the frost to both freeze your opponents but to also protect and save yourself.</t>
        </r>
      </text>
    </comment>
    <comment ref="K16" authorId="0" shapeId="0" xr:uid="{CB4535E2-97B4-4AA1-8D2A-E9C072F0DCF7}">
      <text>
        <r>
          <rPr>
            <sz val="11"/>
            <color theme="1"/>
            <rFont val="Arial"/>
            <family val="2"/>
          </rPr>
          <t>AFFINITY: Solar
DIFFICULTY: Neutral
DESCRIPTION: Use the power of the sun to burn and blind your target.</t>
        </r>
      </text>
    </comment>
    <comment ref="L16" authorId="0" shapeId="0" xr:uid="{1BFDA2A2-E577-48AD-9B7B-59273024B423}">
      <text>
        <r>
          <rPr>
            <sz val="11"/>
            <color theme="1"/>
            <rFont val="Arial"/>
            <family val="2"/>
          </rPr>
          <t>AFFINITY: Caster
DIFFICULTY: Hardcore
DESCRIPTION: Specialized in the use of Scrolls.</t>
        </r>
      </text>
    </comment>
    <comment ref="P16" authorId="0" shapeId="0" xr:uid="{93074734-F97A-4F7C-93CE-FEA657613077}">
      <text>
        <r>
          <rPr>
            <sz val="11"/>
            <color theme="1"/>
            <rFont val="Arial"/>
          </rPr>
          <t/>
        </r>
      </text>
    </comment>
    <comment ref="S16" authorId="0" shapeId="0" xr:uid="{AE51E65E-E1FD-48F0-A4F9-12355F83B136}">
      <text>
        <r>
          <rPr>
            <sz val="11"/>
            <color theme="1"/>
            <rFont val="Arial"/>
          </rPr>
          <t/>
        </r>
      </text>
    </comment>
    <comment ref="V16" authorId="0" shapeId="0" xr:uid="{C43E9EA2-1828-4DAA-BA50-E33E047A3E8C}">
      <text>
        <r>
          <rPr>
            <sz val="11"/>
            <color theme="1"/>
            <rFont val="Arial"/>
          </rPr>
          <t/>
        </r>
      </text>
    </comment>
    <comment ref="F17" authorId="0" shapeId="0" xr:uid="{B27E93A3-48F8-40F0-8450-539B14D4DC9C}">
      <text>
        <r>
          <rPr>
            <sz val="11"/>
            <color theme="1"/>
            <rFont val="Arial"/>
          </rPr>
          <t xml:space="preserve">STARTING BONUS:
Start the Game with 1 Extra Dexterity.
STARTING WEAPON: 
Any Melee Dexterity Weapon.
Starting with a Knife grants a second one as well.
</t>
        </r>
      </text>
    </comment>
    <comment ref="G17" authorId="0" shapeId="0" xr:uid="{BE47B7CD-8F25-46CA-B1F5-30999D3B22A6}">
      <text>
        <r>
          <rPr>
            <sz val="11"/>
            <color theme="1"/>
            <rFont val="Arial"/>
          </rPr>
          <t>AFFINITY: Assassin
DIFFICULTY: Simple
DESCRIPTION: Speicalized in the Offensey art of killing the enemy with poison or a large number of knife stabs in the opponents back.</t>
        </r>
      </text>
    </comment>
    <comment ref="H17" authorId="0" shapeId="0" xr:uid="{BC93F49C-F4C6-408E-B4E7-FD61CD2126BC}">
      <text>
        <r>
          <rPr>
            <sz val="11"/>
            <color theme="1"/>
            <rFont val="Arial"/>
            <family val="2"/>
          </rPr>
          <t>AFFINITY: Thief
DIFFICULTY: Neutral
DESCRIPTION: Steal not your targets loot, but their sanity and their will to continue living as they realize what was theirs is now gone.</t>
        </r>
      </text>
    </comment>
    <comment ref="I17" authorId="0" shapeId="0" xr:uid="{D656BCF0-17C5-416A-A67C-8E0462DA548C}">
      <text>
        <r>
          <rPr>
            <sz val="11"/>
            <color theme="1"/>
            <rFont val="Arial"/>
          </rPr>
          <t>AFFINITY: Graverobber
DIFFICULTY: Challenging
DESCRIPTION: Use Knives, a Shovel and Dark Magic to drop people dead before stealing their goods. Looting from cemeteries and Stealing from the dead is far less risky than stealing from the living, isn't it?</t>
        </r>
      </text>
    </comment>
    <comment ref="J17" authorId="0" shapeId="0" xr:uid="{8C4846C6-B112-46A8-BEBB-1AB3ADA8CDD1}">
      <text>
        <r>
          <rPr>
            <sz val="11"/>
            <color theme="1"/>
            <rFont val="Arial"/>
          </rPr>
          <t>AFFINITY: Phantom
DIFFICULTY: Neutral
DESCRIPTION: Move with the likeness of a ghost whilst Striking Silently and Deadly from the shadows.</t>
        </r>
      </text>
    </comment>
    <comment ref="K17" authorId="0" shapeId="0" xr:uid="{4D8B7B08-9E8C-4572-9F5B-3C0CA7636083}">
      <text>
        <r>
          <rPr>
            <sz val="11"/>
            <color theme="1"/>
            <rFont val="Arial"/>
          </rPr>
          <t>AFFINITY: Scout
DIFFICULTY: Neutral
DESCRIPTION: Move with unparraled speed on the map, explore and learn and once you have gathered what you need, turn around and strike as a new force.</t>
        </r>
      </text>
    </comment>
    <comment ref="L17" authorId="0" shapeId="0" xr:uid="{B465FA76-C5C3-4AC5-8BF6-A68CE6570D80}">
      <text>
        <r>
          <rPr>
            <sz val="11"/>
            <color theme="1"/>
            <rFont val="Arial"/>
            <family val="2"/>
          </rPr>
          <t>AFFINITY: Stalker
DIFFICULTY: Hardcore
DESCRIPTION: Track and stalk your target, waiting for the perfect opportunity and then provide the finishing strike when they least suspect it.</t>
        </r>
      </text>
    </comment>
    <comment ref="M17" authorId="0" shapeId="0" xr:uid="{228445B0-408D-4E81-BD06-08DC10257DDB}">
      <text>
        <r>
          <rPr>
            <sz val="11"/>
            <color theme="1"/>
            <rFont val="Arial"/>
          </rPr>
          <t>AFFINITY: Tracker
DIFFICULTY: Challenging
DESCRIPTION: Track them all down, information is your friend! And when they stand confused before you, pierce them with your deadly Daggers.</t>
        </r>
      </text>
    </comment>
    <comment ref="O17" authorId="0" shapeId="0" xr:uid="{45842636-6CA0-4CD5-A0A6-69F0F377749D}">
      <text>
        <r>
          <rPr>
            <sz val="11"/>
            <color theme="1"/>
            <rFont val="Arial"/>
          </rPr>
          <t/>
        </r>
      </text>
    </comment>
    <comment ref="P17" authorId="0" shapeId="0" xr:uid="{4E7443B9-A085-45E3-B8E6-96F11608A0F8}">
      <text>
        <r>
          <rPr>
            <sz val="11"/>
            <color theme="1"/>
            <rFont val="Arial"/>
          </rPr>
          <t/>
        </r>
      </text>
    </comment>
    <comment ref="R17" authorId="0" shapeId="0" xr:uid="{3575A72C-0E19-4081-8E88-0A79433E88D5}">
      <text>
        <r>
          <rPr>
            <sz val="11"/>
            <color theme="1"/>
            <rFont val="Arial"/>
          </rPr>
          <t/>
        </r>
      </text>
    </comment>
    <comment ref="S17" authorId="0" shapeId="0" xr:uid="{151A9C45-EB49-42B4-9AA7-BB7C70D764CB}">
      <text>
        <r>
          <rPr>
            <sz val="11"/>
            <color theme="1"/>
            <rFont val="Arial"/>
          </rPr>
          <t/>
        </r>
      </text>
    </comment>
    <comment ref="U17" authorId="0" shapeId="0" xr:uid="{C6A9B8EE-30A3-40E1-A1B6-EADC6F5BF488}">
      <text>
        <r>
          <rPr>
            <sz val="11"/>
            <color theme="1"/>
            <rFont val="Arial"/>
          </rPr>
          <t/>
        </r>
      </text>
    </comment>
    <comment ref="V17" authorId="0" shapeId="0" xr:uid="{6D4427B0-9ACB-4A53-9230-B9698F2E8817}">
      <text>
        <r>
          <rPr>
            <sz val="11"/>
            <color theme="1"/>
            <rFont val="Arial"/>
          </rPr>
          <t/>
        </r>
      </text>
    </comment>
    <comment ref="F18" authorId="0" shapeId="0" xr:uid="{1937B8ED-EF89-4E9B-826C-D927B0F0B6B6}">
      <text>
        <r>
          <rPr>
            <sz val="11"/>
            <color theme="1"/>
            <rFont val="Arial"/>
          </rPr>
          <t>STARTING BONUS:
Start the Game with 1 Extra Defense.
STARTING WEAPON: 
Any Melee Strength/Dexterity Weapon.
One-Handed Weapons gain a Shield or Buckler as well.</t>
        </r>
      </text>
    </comment>
    <comment ref="G18" authorId="0" shapeId="0" xr:uid="{C7F4B0B8-E496-45D0-B1F7-F35E040AA7A9}">
      <text>
        <r>
          <rPr>
            <sz val="11"/>
            <color theme="1"/>
            <rFont val="Arial"/>
          </rPr>
          <t>AFFINITY: Dread
DIFFICULTY: Simple
DESCRIPTION: Send your opponents into dispair, let their darkest fears erode their minds. Sometimes the Abyss gazes back.</t>
        </r>
      </text>
    </comment>
    <comment ref="H18" authorId="0" shapeId="0" xr:uid="{09725569-67FE-430B-A710-093C644B79C2}">
      <text>
        <r>
          <rPr>
            <sz val="11"/>
            <color theme="1"/>
            <rFont val="Arial"/>
          </rPr>
          <t>AFFINITY: Holy
DIFFICULTY: Simple
DESCRIPTION: Use your divine righteusness and holy powers to overcome evil. Bathe the Blind in Holy Rays.</t>
        </r>
      </text>
    </comment>
    <comment ref="I18" authorId="0" shapeId="0" xr:uid="{76D4A0CB-5C49-429F-B26F-029CE6214362}">
      <text>
        <r>
          <rPr>
            <sz val="11"/>
            <color theme="1"/>
            <rFont val="Arial"/>
          </rPr>
          <t>AFFINITY: Rune
DIFFICULTY: Challenging
DESCRIPTION: Specialized in Rune enchantment to make his weapon or armor more efficient in combat; Consume Runes to unleash devastating Attacks.</t>
        </r>
      </text>
    </comment>
    <comment ref="J18" authorId="0" shapeId="0" xr:uid="{D90CE48B-1A48-40B5-ACFA-C33D2DBFBF5E}">
      <text>
        <r>
          <rPr>
            <sz val="11"/>
            <color theme="1"/>
            <rFont val="Arial"/>
            <family val="2"/>
          </rPr>
          <t>AFFINITY: Solar
DIFFICULTY: Challenging
DESCRIPTION: Harness the power of the Sun to blind and burn your opponents as you advance forward to punish with your knightly skills.</t>
        </r>
      </text>
    </comment>
    <comment ref="K18" authorId="0" shapeId="0" xr:uid="{B992543E-1D44-4423-94BA-53619431C8FF}">
      <text>
        <r>
          <rPr>
            <sz val="11"/>
            <color theme="1"/>
            <rFont val="Arial"/>
            <family val="2"/>
          </rPr>
          <t>AFFINITY: Shock
DIFFICULTY: Neutral
DESCRIPTION: Specialized in Lightning and Bleed Attacks, Shocking targets and Staggering them.</t>
        </r>
      </text>
    </comment>
    <comment ref="L18" authorId="0" shapeId="0" xr:uid="{CD724201-2B65-4110-A87A-AF57B4574CFF}">
      <text>
        <r>
          <rPr>
            <sz val="11"/>
            <color theme="1"/>
            <rFont val="Arial"/>
            <family val="2"/>
          </rPr>
          <t>AFFINITY: Trueborn
DIFFICULTY: Simple
DESCRIPTION: Slay the unfaithful and protect your empire with a balanced combination of sword and shield.</t>
        </r>
      </text>
    </comment>
    <comment ref="P18" authorId="0" shapeId="0" xr:uid="{9615F2D2-5C6C-48C1-B47D-569F0D48C3A9}">
      <text>
        <r>
          <rPr>
            <sz val="11"/>
            <color theme="1"/>
            <rFont val="Arial"/>
          </rPr>
          <t/>
        </r>
      </text>
    </comment>
    <comment ref="S18" authorId="0" shapeId="0" xr:uid="{A3EFBC5B-CEDB-43D5-A8F5-30D32D0FEFA1}">
      <text>
        <r>
          <rPr>
            <sz val="11"/>
            <color theme="1"/>
            <rFont val="Arial"/>
          </rPr>
          <t/>
        </r>
      </text>
    </comment>
    <comment ref="V18" authorId="0" shapeId="0" xr:uid="{4A632C08-6732-45EA-9804-C963CECA1473}">
      <text>
        <r>
          <rPr>
            <sz val="11"/>
            <color theme="1"/>
            <rFont val="Arial"/>
          </rPr>
          <t/>
        </r>
      </text>
    </comment>
    <comment ref="F19" authorId="0" shapeId="0" xr:uid="{FEB06D1E-2ACF-41AB-BB5A-022C2288408C}">
      <text>
        <r>
          <rPr>
            <sz val="11"/>
            <color theme="1"/>
            <rFont val="Arial"/>
            <family val="2"/>
          </rPr>
          <t>STARTING BONUS:
Start the Game with 10 Extra Health and Mana.
STARTING WEAPON: 
Any Power Weapon.</t>
        </r>
      </text>
    </comment>
    <comment ref="G19" authorId="0" shapeId="0" xr:uid="{21C3BCB2-9DEE-4498-A8EC-86DD78BEA605}">
      <text>
        <r>
          <rPr>
            <sz val="11"/>
            <color theme="1"/>
            <rFont val="Arial"/>
            <family val="2"/>
          </rPr>
          <t>AFFINITY: Spirit Caller
DIFFICULTY: Challenging
DESCRIPTION: Communicate with the spirits to guide you to new places and to help deal with any obsticales in your way, wether they be living or not.</t>
        </r>
      </text>
    </comment>
    <comment ref="H19" authorId="0" shapeId="0" xr:uid="{45D0EB6C-FA31-478C-AA05-3B8F2BFADA4E}">
      <text>
        <r>
          <rPr>
            <sz val="11"/>
            <color theme="1"/>
            <rFont val="Arial"/>
            <family val="2"/>
          </rPr>
          <t>AFFINITY: Treant Caller
DIFFICULTY: Simple
DESCRIPTION: Specialized in Calling the trees from forests to fight for him.</t>
        </r>
      </text>
    </comment>
    <comment ref="I19" authorId="0" shapeId="0" xr:uid="{905CED4A-C27F-480F-82CC-5EEFF078694C}">
      <text>
        <r>
          <rPr>
            <sz val="11"/>
            <color theme="1"/>
            <rFont val="Arial"/>
            <family val="2"/>
          </rPr>
          <t>AFFINITY: Beast Caller
DIFFICULTY: Neutral
DESCRIPTION: Summon in beasts of terrifing proportions to fight for you and clear the path to victory.</t>
        </r>
      </text>
    </comment>
    <comment ref="J19" authorId="0" shapeId="0" xr:uid="{55D2CC43-D74B-4E62-999D-43AC9DA7A64E}">
      <text>
        <r>
          <rPr>
            <sz val="11"/>
            <color theme="1"/>
            <rFont val="Arial"/>
            <family val="2"/>
          </rPr>
          <t>AFFINITY: Star Caller
DIFFICULTY: Neutral
DESCRIPTION: The stars from the heavens will guide your way, and during combat rain the heavens down onto your enemies.</t>
        </r>
      </text>
    </comment>
    <comment ref="P19" authorId="0" shapeId="0" xr:uid="{E27C00A6-2160-489C-9D1C-473F94718E1E}">
      <text>
        <r>
          <rPr>
            <sz val="11"/>
            <color theme="1"/>
            <rFont val="Arial"/>
          </rPr>
          <t/>
        </r>
      </text>
    </comment>
    <comment ref="S19" authorId="0" shapeId="0" xr:uid="{F9702836-DF2A-4089-ABC8-E11607F35890}">
      <text>
        <r>
          <rPr>
            <sz val="11"/>
            <color theme="1"/>
            <rFont val="Arial"/>
          </rPr>
          <t/>
        </r>
      </text>
    </comment>
    <comment ref="V19" authorId="0" shapeId="0" xr:uid="{E79BEFAD-FC98-470A-A979-A6421B10E845}">
      <text>
        <r>
          <rPr>
            <sz val="11"/>
            <color theme="1"/>
            <rFont val="Arial"/>
          </rPr>
          <t/>
        </r>
      </text>
    </comment>
    <comment ref="F20" authorId="0" shapeId="0" xr:uid="{C62CFC22-6B5A-414E-9342-8619DD25412C}">
      <text>
        <r>
          <rPr>
            <sz val="11"/>
            <color theme="1"/>
            <rFont val="Arial"/>
            <family val="2"/>
          </rPr>
          <t>STARTING BONUS:
Start the Game with 2 Random Rare Ingredients.
STARTING WEAPON: 
Any Power Weapon.</t>
        </r>
      </text>
    </comment>
    <comment ref="G20" authorId="0" shapeId="0" xr:uid="{2B94F66F-69C5-4856-ACB2-169D335D3C8A}">
      <text>
        <r>
          <rPr>
            <sz val="11"/>
            <color theme="1"/>
            <rFont val="Arial"/>
          </rPr>
          <t>AFFINITY: Totemic
DIFFICULTY: Hardcore
DESCRIPTION: Summon in totems to aid in you in combat both offensivly and defensivly.</t>
        </r>
      </text>
    </comment>
    <comment ref="H20" authorId="0" shapeId="0" xr:uid="{C9FA18E9-49C1-458F-B819-354EECF405C5}">
      <text>
        <r>
          <rPr>
            <sz val="11"/>
            <color theme="1"/>
            <rFont val="Arial"/>
          </rPr>
          <t>AFFINITY: Herbalist
DIFFICULTY: Challenging
DESCRIPTION: Specialized in Plants.</t>
        </r>
      </text>
    </comment>
    <comment ref="I20" authorId="0" shapeId="0" xr:uid="{386AF037-1814-49ED-A7CB-61D895195539}">
      <text>
        <r>
          <rPr>
            <sz val="11"/>
            <color theme="1"/>
            <rFont val="Arial"/>
            <family val="2"/>
          </rPr>
          <t>AFFINITY: Stormbringer
DIFFICULTY: Simple
DESCRIPTION: Specialized in Lightning Magic.</t>
        </r>
      </text>
    </comment>
    <comment ref="J20" authorId="0" shapeId="0" xr:uid="{F6D565DE-2378-421D-860C-88ED8EF6B5FE}">
      <text>
        <r>
          <rPr>
            <sz val="11"/>
            <color theme="1"/>
            <rFont val="Arial"/>
          </rPr>
          <t>AFFINITY: Voodoo
DIFFICULTY: Simple
DESCRIPTION: Once again your enemies will fear the tiny inconspicous doll that you hold as it rips the soul and life out thier bodies.</t>
        </r>
      </text>
    </comment>
    <comment ref="O20" authorId="0" shapeId="0" xr:uid="{742FA58C-04C6-4FA9-9ECA-497A7460177D}">
      <text>
        <r>
          <rPr>
            <sz val="11"/>
            <color theme="1"/>
            <rFont val="Arial"/>
          </rPr>
          <t/>
        </r>
      </text>
    </comment>
    <comment ref="P20" authorId="0" shapeId="0" xr:uid="{3C95B75F-578A-416C-94FE-7076C57A73B0}">
      <text>
        <r>
          <rPr>
            <sz val="11"/>
            <color theme="1"/>
            <rFont val="Arial"/>
          </rPr>
          <t/>
        </r>
      </text>
    </comment>
    <comment ref="R20" authorId="0" shapeId="0" xr:uid="{E7CFCBEA-1219-42F3-9E64-BCAAA093F53A}">
      <text>
        <r>
          <rPr>
            <sz val="11"/>
            <color theme="1"/>
            <rFont val="Arial"/>
          </rPr>
          <t/>
        </r>
      </text>
    </comment>
    <comment ref="S20" authorId="0" shapeId="0" xr:uid="{36D2E3BA-0337-48B2-A5D0-AA98B88F4A43}">
      <text>
        <r>
          <rPr>
            <sz val="11"/>
            <color theme="1"/>
            <rFont val="Arial"/>
          </rPr>
          <t/>
        </r>
      </text>
    </comment>
    <comment ref="U20" authorId="0" shapeId="0" xr:uid="{826B3603-06AA-46C0-AC55-E3EC1EA5073B}">
      <text>
        <r>
          <rPr>
            <sz val="11"/>
            <color theme="1"/>
            <rFont val="Arial"/>
          </rPr>
          <t/>
        </r>
      </text>
    </comment>
    <comment ref="V20" authorId="0" shapeId="0" xr:uid="{CCD301F5-2FFC-42D6-B837-9DFD3AED0890}">
      <text>
        <r>
          <rPr>
            <sz val="11"/>
            <color theme="1"/>
            <rFont val="Arial"/>
          </rPr>
          <t/>
        </r>
      </text>
    </comment>
    <comment ref="F21" authorId="0" shapeId="0" xr:uid="{92ECB400-C891-4A83-A36E-47BE8D6B1F72}">
      <text>
        <r>
          <rPr>
            <sz val="11"/>
            <color theme="1"/>
            <rFont val="Arial"/>
            <family val="2"/>
          </rPr>
          <t>STARTING BONUS:
Start the Game with 1 Potion of Health.
STARTING WEAPON: 
Any Weapon.</t>
        </r>
      </text>
    </comment>
    <comment ref="G21" authorId="0" shapeId="0" xr:uid="{9F445B5B-B309-40E0-8AC6-70E27F83E431}">
      <text>
        <r>
          <rPr>
            <sz val="11"/>
            <color theme="1"/>
            <rFont val="Arial"/>
          </rPr>
          <t>AFFINITY: Priest
DIFFICULTY: Simple
DESCRIPTION: Specialized in Healing.</t>
        </r>
      </text>
    </comment>
    <comment ref="H21" authorId="0" shapeId="0" xr:uid="{38EFB05F-9AB8-4244-AE0C-470B1FE7C67B}">
      <text>
        <r>
          <rPr>
            <sz val="11"/>
            <color theme="1"/>
            <rFont val="Arial"/>
            <family val="2"/>
          </rPr>
          <t>AFFINITY: Cleric
DIFFICULTY: Simple
DESCRIPTION: Specialized in versatility, both capable in combat and skilled in the use of holy magic.</t>
        </r>
      </text>
    </comment>
    <comment ref="I21" authorId="0" shapeId="0" xr:uid="{71B69955-9F74-4593-A664-EF0823A88B61}">
      <text>
        <r>
          <rPr>
            <sz val="11"/>
            <color theme="1"/>
            <rFont val="Arial"/>
          </rPr>
          <t>AFFINITY: Vestal
DIFFICULTY: Simple
DESCRIPTION: With the power of healing you will stun your opponents in awe as they fail to kill you 20 times in a row.</t>
        </r>
      </text>
    </comment>
    <comment ref="J21" authorId="0" shapeId="0" xr:uid="{1DD4FD84-44CE-457D-B2DC-8C8E34ADF035}">
      <text>
        <r>
          <rPr>
            <sz val="11"/>
            <color theme="1"/>
            <rFont val="Arial"/>
          </rPr>
          <t>AFFINITY: Mana-Tech Medic
DIFFICULTY: Neutral
DESCRIPTION: Modern medicine and portable hospitalization at an affordable price!</t>
        </r>
      </text>
    </comment>
    <comment ref="K21" authorId="0" shapeId="0" xr:uid="{171DFC0D-1313-490A-A6DD-E89027DE36CE}">
      <text>
        <r>
          <rPr>
            <sz val="11"/>
            <color theme="1"/>
            <rFont val="Arial"/>
          </rPr>
          <t>AFFINITY: Mender
DIFFICULTY: Neutral
DESCRIPTION: Heal yourself, Heal your Followers... What else could you want when everything around wants you dead.</t>
        </r>
      </text>
    </comment>
    <comment ref="L21" authorId="0" shapeId="0" xr:uid="{8280BF26-3B6D-4E19-B834-50BBE717EC28}">
      <text>
        <r>
          <rPr>
            <sz val="11"/>
            <color theme="1"/>
            <rFont val="Arial"/>
            <family val="2"/>
          </rPr>
          <t>AFFINITY: Immortal
DIFFICULTY: Neutral
DESCRIPTION: Specialized in Living.</t>
        </r>
      </text>
    </comment>
    <comment ref="P21" authorId="0" shapeId="0" xr:uid="{46DE69DB-9146-4D43-B695-1B0A22255022}">
      <text>
        <r>
          <rPr>
            <sz val="11"/>
            <color theme="1"/>
            <rFont val="Arial"/>
          </rPr>
          <t/>
        </r>
      </text>
    </comment>
    <comment ref="S21" authorId="0" shapeId="0" xr:uid="{06F62F7F-DE82-44E4-BA7D-19E0CDDB8B70}">
      <text>
        <r>
          <rPr>
            <sz val="11"/>
            <color theme="1"/>
            <rFont val="Arial"/>
          </rPr>
          <t/>
        </r>
      </text>
    </comment>
    <comment ref="V21" authorId="0" shapeId="0" xr:uid="{AAF4CE56-AE02-4033-A37E-50A657E5B305}">
      <text>
        <r>
          <rPr>
            <sz val="11"/>
            <color theme="1"/>
            <rFont val="Arial"/>
          </rPr>
          <t/>
        </r>
      </text>
    </comment>
    <comment ref="F22" authorId="0" shapeId="0" xr:uid="{A55FDEC0-78D9-406B-9C07-162BC9AEFFEB}">
      <text>
        <r>
          <rPr>
            <sz val="11"/>
            <color theme="1"/>
            <rFont val="Arial"/>
            <family val="2"/>
          </rPr>
          <t>STARTING BONUS:
Start the Game with a Random Common Ring.
STARTING WEAPON: 
Any Power Weapon.</t>
        </r>
      </text>
    </comment>
    <comment ref="G22" authorId="0" shapeId="0" xr:uid="{D88A8FAC-2490-4A12-82E3-DAA235AD3CD4}">
      <text>
        <r>
          <rPr>
            <sz val="11"/>
            <color theme="1"/>
            <rFont val="Arial"/>
            <family val="2"/>
          </rPr>
          <t>AFFINITY: Conjourer
DIFFICULTY: Challenging
DESCRIPTION: Summon in the demons with an arcane arts damaging those who are near, enemies who don't flee will face your army of increasing terrifying demons.</t>
        </r>
      </text>
    </comment>
    <comment ref="H22" authorId="0" shapeId="0" xr:uid="{68978FC0-AA65-4C22-9D64-9C3E299631EC}">
      <text>
        <r>
          <rPr>
            <sz val="11"/>
            <color theme="1"/>
            <rFont val="Arial"/>
          </rPr>
          <t>AFFINITY: Sandbearer
DIFFICULTY: Challenging
DESCRIPTION: Summon and surf the deserts of the world from which you will summon powerful Sand creatures to aid you in combat.</t>
        </r>
      </text>
    </comment>
    <comment ref="I22" authorId="0" shapeId="0" xr:uid="{2BA61D6E-13EB-4D3E-B5F1-0034B0C59CC5}">
      <text>
        <r>
          <rPr>
            <sz val="11"/>
            <color theme="1"/>
            <rFont val="Arial"/>
          </rPr>
          <t>AFFINITY: Spectral
DIFFICULTY: Neutral
DESCRIPTION: Summon Spectral Entities to aid you in combat or split your soul in order to conquer your enemies.</t>
        </r>
      </text>
    </comment>
    <comment ref="J22" authorId="0" shapeId="0" xr:uid="{909D1B81-98F7-4876-AF89-FE2517C2DE4E}">
      <text>
        <r>
          <rPr>
            <sz val="11"/>
            <color theme="1"/>
            <rFont val="Arial"/>
          </rPr>
          <t>AFFINITY: Elementalist
DIFFICULTY: Neutral
DESCRIPTION: Summon in an army of elementals! If they won't kill your opponent your offensive Abilities sure will.</t>
        </r>
      </text>
    </comment>
    <comment ref="P22" authorId="0" shapeId="0" xr:uid="{5EEDDB13-58B4-43B0-8E8B-F9DB7C6E07D1}">
      <text>
        <r>
          <rPr>
            <sz val="11"/>
            <color theme="1"/>
            <rFont val="Arial"/>
          </rPr>
          <t/>
        </r>
      </text>
    </comment>
    <comment ref="S22" authorId="0" shapeId="0" xr:uid="{A5574658-B6DA-48DE-AABD-F956C721D97A}">
      <text>
        <r>
          <rPr>
            <sz val="11"/>
            <color theme="1"/>
            <rFont val="Arial"/>
          </rPr>
          <t/>
        </r>
      </text>
    </comment>
    <comment ref="V22" authorId="0" shapeId="0" xr:uid="{AD4A21A8-A58C-4FFF-8004-ED82D8EBC51C}">
      <text>
        <r>
          <rPr>
            <sz val="11"/>
            <color theme="1"/>
            <rFont val="Arial"/>
          </rPr>
          <t/>
        </r>
      </text>
    </comment>
    <comment ref="F23" authorId="0" shapeId="0" xr:uid="{8BE593D7-8275-42E5-9082-DEFDDB87843E}">
      <text>
        <r>
          <rPr>
            <sz val="11"/>
            <color theme="1"/>
            <rFont val="Arial"/>
            <family val="2"/>
          </rPr>
          <t>STARTING BONUS:
Start the Game with 20 Extra Mana.
STARTING WEAPON: 
Any Power Weapon.</t>
        </r>
      </text>
    </comment>
    <comment ref="G23" authorId="0" shapeId="0" xr:uid="{5FF50589-4C6F-4F13-A73A-5B14B96E21D2}">
      <text>
        <r>
          <rPr>
            <sz val="11"/>
            <color theme="1"/>
            <rFont val="Arial"/>
            <family val="2"/>
          </rPr>
          <t>AFFINITY: Dreamer
DIFFICULTY: Neutral
DESCRIPTION: If you dream of the infinite you can achieve the infinite, bring your dreams into reality.</t>
        </r>
      </text>
    </comment>
    <comment ref="H23" authorId="0" shapeId="0" xr:uid="{0FE7C897-ABD2-4559-82AE-0933D13FD3FD}">
      <text>
        <r>
          <rPr>
            <sz val="11"/>
            <color theme="1"/>
            <rFont val="Arial"/>
          </rPr>
          <t>AFFINITY: Illusionist
DIFFICULTY: Challenging
DESCRIPTION: Bring your illusions to life, confuse the enemy, make them all question what is real!</t>
        </r>
      </text>
    </comment>
    <comment ref="I23" authorId="0" shapeId="0" xr:uid="{EFD206E4-51F2-4C47-8350-83F2150A953A}">
      <text>
        <r>
          <rPr>
            <sz val="11"/>
            <color theme="1"/>
            <rFont val="Arial"/>
            <family val="2"/>
          </rPr>
          <t>AFFINITY: Psychic
DIFFICULTY: Hardcore
DESCRIPTION: Specialized in making the enemy think he has no idea what the fuck is going on.</t>
        </r>
      </text>
    </comment>
    <comment ref="J23" authorId="0" shapeId="0" xr:uid="{D3BFDD4C-DBD7-4E3B-A63A-021725A025B4}">
      <text>
        <r>
          <rPr>
            <sz val="11"/>
            <color theme="1"/>
            <rFont val="Arial"/>
          </rPr>
          <t>AFFINITY: Charmer
DIFFICULTY: Neutral
DESCRIPTION: Charm and seduce your enemies into dropping their guard and once you've caught them with their pants down strike and take it all.</t>
        </r>
      </text>
    </comment>
    <comment ref="O23" authorId="0" shapeId="0" xr:uid="{348970B9-A740-448A-A2F4-783F62E6A8BD}">
      <text>
        <r>
          <rPr>
            <sz val="11"/>
            <color theme="1"/>
            <rFont val="Arial"/>
          </rPr>
          <t/>
        </r>
      </text>
    </comment>
    <comment ref="P23" authorId="0" shapeId="0" xr:uid="{B51E72EB-2270-4D6E-9EF8-CB449B607404}">
      <text>
        <r>
          <rPr>
            <sz val="11"/>
            <color theme="1"/>
            <rFont val="Arial"/>
          </rPr>
          <t/>
        </r>
      </text>
    </comment>
    <comment ref="R23" authorId="0" shapeId="0" xr:uid="{FB509196-0C70-4DAA-BEF1-56D51BF41DBD}">
      <text>
        <r>
          <rPr>
            <sz val="11"/>
            <color theme="1"/>
            <rFont val="Arial"/>
          </rPr>
          <t/>
        </r>
      </text>
    </comment>
    <comment ref="S23" authorId="0" shapeId="0" xr:uid="{D1449DC2-6877-4962-AF38-1EC0FD76CA3D}">
      <text>
        <r>
          <rPr>
            <sz val="11"/>
            <color theme="1"/>
            <rFont val="Arial"/>
          </rPr>
          <t/>
        </r>
      </text>
    </comment>
    <comment ref="U23" authorId="0" shapeId="0" xr:uid="{D413AE84-70C1-4988-96CD-4F1FA3A53AD9}">
      <text>
        <r>
          <rPr>
            <sz val="11"/>
            <color theme="1"/>
            <rFont val="Arial"/>
          </rPr>
          <t/>
        </r>
      </text>
    </comment>
    <comment ref="V23" authorId="0" shapeId="0" xr:uid="{DD834DBD-77DD-42B0-A7D3-2BD5C81F285C}">
      <text>
        <r>
          <rPr>
            <sz val="11"/>
            <color theme="1"/>
            <rFont val="Arial"/>
          </rPr>
          <t/>
        </r>
      </text>
    </comment>
    <comment ref="F24" authorId="0" shapeId="0" xr:uid="{5265697E-078F-46D0-8A69-B7BDC0D5B1CB}">
      <text>
        <r>
          <rPr>
            <sz val="11"/>
            <color theme="1"/>
            <rFont val="Arial"/>
          </rPr>
          <t>STARTING BONUS:
Start the Game with 1 Extra Attunement Point; You may invest Attunement Points over your Level.
STARTING WEAPON: 
Any Power Weapon.</t>
        </r>
      </text>
    </comment>
    <comment ref="G24" authorId="0" shapeId="0" xr:uid="{C36C005B-CF25-41CA-A100-233AB4DD5003}">
      <text>
        <r>
          <rPr>
            <sz val="11"/>
            <color theme="1"/>
            <rFont val="Arial"/>
          </rPr>
          <t>AFFINITY: Curse-Bearer
DIFFICULTY: Challenging
DESCRIPTION: Specialized in curses.</t>
        </r>
      </text>
    </comment>
    <comment ref="H24" authorId="0" shapeId="0" xr:uid="{341B3444-BE95-4A05-9E32-BFA2066B7C45}">
      <text>
        <r>
          <rPr>
            <sz val="11"/>
            <color theme="1"/>
            <rFont val="Arial"/>
          </rPr>
          <t>AFFINITY: Oathbringer
DIFFICULTY: Challenging
DESCRIPTION: Bind with other Entities, obtain stronger powers and unleash hellfire on those who oppose you.</t>
        </r>
      </text>
    </comment>
    <comment ref="I24" authorId="0" shapeId="0" xr:uid="{41B251FF-CC6D-4194-8094-C28A15BFE309}">
      <text>
        <r>
          <rPr>
            <sz val="11"/>
            <color theme="1"/>
            <rFont val="Arial"/>
          </rPr>
          <t>AFFINITY: Nether
DIFFICULTY: Hardcore
DESCRIPTION: Send your enemies to the Nether.</t>
        </r>
      </text>
    </comment>
    <comment ref="P24" authorId="0" shapeId="0" xr:uid="{6DF7EC5E-D2A1-42E4-AA3B-70C001E87761}">
      <text>
        <r>
          <rPr>
            <sz val="11"/>
            <color theme="1"/>
            <rFont val="Arial"/>
          </rPr>
          <t/>
        </r>
      </text>
    </comment>
    <comment ref="S24" authorId="0" shapeId="0" xr:uid="{A6EED642-4DA5-4AF3-8A4F-66498041144F}">
      <text>
        <r>
          <rPr>
            <sz val="11"/>
            <color theme="1"/>
            <rFont val="Arial"/>
          </rPr>
          <t/>
        </r>
      </text>
    </comment>
    <comment ref="V24" authorId="0" shapeId="0" xr:uid="{40A309D8-A5D1-4495-9D28-D6C271A92D8B}">
      <text>
        <r>
          <rPr>
            <sz val="11"/>
            <color theme="1"/>
            <rFont val="Arial"/>
          </rPr>
          <t/>
        </r>
      </text>
    </comment>
    <comment ref="F25" authorId="0" shapeId="0" xr:uid="{70779CE5-E12A-4A11-ADFA-048EB7FCB541}">
      <text>
        <r>
          <rPr>
            <sz val="11"/>
            <color theme="1"/>
            <rFont val="Arial"/>
            <family val="2"/>
          </rPr>
          <t xml:space="preserve">STARTING BONUS:
Start the Game with a new Faction: Inquisition
WARNING: NOT FINAL
STARTING WEAPON: 
Any Weapon.											</t>
        </r>
      </text>
    </comment>
    <comment ref="G25" authorId="0" shapeId="0" xr:uid="{74BB29A6-2493-4853-993F-4A08646E198A}">
      <text>
        <r>
          <rPr>
            <sz val="11"/>
            <color theme="1"/>
            <rFont val="Arial"/>
            <family val="2"/>
          </rPr>
          <t>AFFINITY: Adjudicator
DIFFICULTY: Hardcore
DESCRIPTION: Specialized in making decisions that affect the whole plains.</t>
        </r>
      </text>
    </comment>
    <comment ref="H25" authorId="0" shapeId="0" xr:uid="{24FA97A7-F6B0-49D9-B524-2BF79F378010}">
      <text>
        <r>
          <rPr>
            <sz val="11"/>
            <color theme="1"/>
            <rFont val="Arial"/>
            <family val="2"/>
          </rPr>
          <t>AFFINITY: Purifier
DIFFICULTY: Unknown
DESCRIPTION: Specialized in cleansing away the demons.</t>
        </r>
      </text>
    </comment>
    <comment ref="I25" authorId="0" shapeId="0" xr:uid="{918AA250-FEB8-435A-AB3F-D42609BFBE48}">
      <text>
        <r>
          <rPr>
            <sz val="11"/>
            <color theme="1"/>
            <rFont val="Arial"/>
          </rPr>
          <t>AFFINITY: Vindicator
DIFFICULTY: Unknown
DESCRIPTION: Specialized in dual wielding crossbows and Undead Cleansing.</t>
        </r>
      </text>
    </comment>
    <comment ref="P25" authorId="0" shapeId="0" xr:uid="{1BF1D1BA-869C-42F9-B118-A1F1DE508798}">
      <text>
        <r>
          <rPr>
            <sz val="11"/>
            <color theme="1"/>
            <rFont val="Arial"/>
          </rPr>
          <t/>
        </r>
      </text>
    </comment>
    <comment ref="S25" authorId="0" shapeId="0" xr:uid="{7B08E05E-A6FF-4D6F-89D5-8FFF40DD2027}">
      <text>
        <r>
          <rPr>
            <sz val="11"/>
            <color theme="1"/>
            <rFont val="Arial"/>
          </rPr>
          <t/>
        </r>
      </text>
    </comment>
    <comment ref="V25" authorId="0" shapeId="0" xr:uid="{B4B318DE-F5A3-463F-8DE1-44C001E15DFA}">
      <text>
        <r>
          <rPr>
            <sz val="11"/>
            <color theme="1"/>
            <rFont val="Arial"/>
          </rPr>
          <t/>
        </r>
      </text>
    </comment>
    <comment ref="F26" authorId="0" shapeId="0" xr:uid="{64362249-DA10-41D8-B68C-6657302D77BD}">
      <text>
        <r>
          <rPr>
            <sz val="11"/>
            <color theme="1"/>
            <rFont val="Arial"/>
            <family val="2"/>
          </rPr>
          <t>STARTING BONUS:
Start the Game Wavelengthless; with Focus Replacing Mana; Regenerate 5 Focus Per Resonance while in Combat at the Start of your Turn; Outside of Combat Focus is always Maxed.
STARTING WEAPON: 
Common Staff.</t>
        </r>
      </text>
    </comment>
    <comment ref="G26" authorId="0" shapeId="0" xr:uid="{999466F0-9165-41AF-8B5B-5EF07FE56BB8}">
      <text>
        <r>
          <rPr>
            <sz val="11"/>
            <color theme="1"/>
            <rFont val="Arial"/>
            <family val="2"/>
          </rPr>
          <t>AFFINITY: Fistfighter
DIFFICULTY: Simple
DESCRIPTION: Close your body and mind to pain, channel your inner self and dodge all incoming blows while returning the greeting with your fist.</t>
        </r>
      </text>
    </comment>
    <comment ref="H26" authorId="0" shapeId="0" xr:uid="{02D463B4-2B9D-4980-BAE2-7E0E838CDFC2}">
      <text>
        <r>
          <rPr>
            <sz val="11"/>
            <color theme="1"/>
            <rFont val="Arial"/>
            <family val="2"/>
          </rPr>
          <t>AFFINITY: Mist Weaver
DIFFICULTY: Challenging
DESCRIPTION: Specialized in using different types of mists to confuse enemies or poison them.</t>
        </r>
      </text>
    </comment>
    <comment ref="I26" authorId="0" shapeId="0" xr:uid="{307B0DCA-7A4F-40AA-91A6-4E1197A65F2C}">
      <text>
        <r>
          <rPr>
            <sz val="11"/>
            <color theme="1"/>
            <rFont val="Arial"/>
            <family val="2"/>
          </rPr>
          <t>AFFINITY: Brewmaster
DIFFICULTY: Challenging
DESCRIPTION: Specialized in making ale with powerful properties.</t>
        </r>
      </text>
    </comment>
    <comment ref="J26" authorId="0" shapeId="0" xr:uid="{1511D257-89A5-4A16-BE40-8C3C24AD8CE1}">
      <text>
        <r>
          <rPr>
            <sz val="11"/>
            <color theme="1"/>
            <rFont val="Arial"/>
            <family val="2"/>
          </rPr>
          <t>AFFINITY: Hermit
DIFFICULTY: Neutral
DESCRIPTION: Specialized in solidarity.</t>
        </r>
      </text>
    </comment>
    <comment ref="O26" authorId="0" shapeId="0" xr:uid="{27BBBA35-42C9-44AB-BAF9-941FA93C97CE}">
      <text>
        <r>
          <rPr>
            <sz val="11"/>
            <color theme="1"/>
            <rFont val="Arial"/>
          </rPr>
          <t/>
        </r>
      </text>
    </comment>
    <comment ref="P26" authorId="0" shapeId="0" xr:uid="{79737879-7AFD-4D4D-8EB2-E554A282D19D}">
      <text>
        <r>
          <rPr>
            <sz val="11"/>
            <color theme="1"/>
            <rFont val="Arial"/>
          </rPr>
          <t/>
        </r>
      </text>
    </comment>
    <comment ref="R26" authorId="0" shapeId="0" xr:uid="{19C2DE69-9A4F-4819-8306-1A10A71E18B6}">
      <text>
        <r>
          <rPr>
            <sz val="11"/>
            <color theme="1"/>
            <rFont val="Arial"/>
          </rPr>
          <t/>
        </r>
      </text>
    </comment>
    <comment ref="S26" authorId="0" shapeId="0" xr:uid="{04B2DB73-84F0-4F04-B6A6-4E70F22660AB}">
      <text>
        <r>
          <rPr>
            <sz val="11"/>
            <color theme="1"/>
            <rFont val="Arial"/>
          </rPr>
          <t/>
        </r>
      </text>
    </comment>
    <comment ref="U26" authorId="0" shapeId="0" xr:uid="{E7D8B5B8-01DE-4D7B-8FE1-F3CE58465386}">
      <text>
        <r>
          <rPr>
            <sz val="11"/>
            <color theme="1"/>
            <rFont val="Arial"/>
          </rPr>
          <t/>
        </r>
      </text>
    </comment>
    <comment ref="F27" authorId="0" shapeId="0" xr:uid="{CF94152B-7E45-4FCA-90E5-C998C956E7C0}">
      <text>
        <r>
          <rPr>
            <sz val="11"/>
            <color theme="1"/>
            <rFont val="Arial"/>
            <family val="2"/>
          </rPr>
          <t>STARTING BONUS:
Start the Game with nothing.
STARTING WEAPON: 
No Weapon.</t>
        </r>
      </text>
    </comment>
    <comment ref="G27" authorId="0" shapeId="0" xr:uid="{1DAE8658-137D-4945-A4D2-B440CDC2AC8C}">
      <text>
        <r>
          <rPr>
            <sz val="11"/>
            <color theme="1"/>
            <rFont val="Arial"/>
          </rPr>
          <t>AFFINITY: Talented
DIFFICULTY: Grimcore
DESCRIPTION: Who needs spells or fancy techniques when you you are born Talented and can simply train your body to be better and stronger.</t>
        </r>
      </text>
    </comment>
    <comment ref="H27" authorId="0" shapeId="0" xr:uid="{823B107C-1482-4D7D-9599-E05166B4AA69}">
      <text>
        <r>
          <rPr>
            <sz val="11"/>
            <color theme="1"/>
            <rFont val="Arial"/>
            <family val="2"/>
          </rPr>
          <t>AFFINITY: Faceless
DIFFICULTY: Grimcore
DESCRIPTION: Who are you? No one knows, not even you.</t>
        </r>
      </text>
    </comment>
    <comment ref="I27" authorId="0" shapeId="0" xr:uid="{1EF968C3-9377-4A85-9D7A-93B66957CD9A}">
      <text>
        <r>
          <rPr>
            <sz val="11"/>
            <color theme="1"/>
            <rFont val="Arial"/>
            <family val="2"/>
          </rPr>
          <t>AFFINITY: Fate-Chosen
DIFFICULTY: Grimcore
DESCRIPTION: Call down the gods to either aid you directly with their blessing, or have them curse the enemy.</t>
        </r>
      </text>
    </comment>
    <comment ref="P27" authorId="0" shapeId="0" xr:uid="{D07F9B73-E392-4FA6-9FAE-95E8F20417AA}">
      <text>
        <r>
          <rPr>
            <sz val="11"/>
            <color theme="1"/>
            <rFont val="Arial"/>
          </rPr>
          <t/>
        </r>
      </text>
    </comment>
    <comment ref="S27" authorId="0" shapeId="0" xr:uid="{A9D22D94-FF0E-4D96-951D-7887C118A505}">
      <text>
        <r>
          <rPr>
            <sz val="11"/>
            <color theme="1"/>
            <rFont val="Arial"/>
          </rPr>
          <t/>
        </r>
      </text>
    </comment>
    <comment ref="V27" authorId="0" shapeId="0" xr:uid="{A63753A5-5F2D-42E0-80F0-27D82D368F7C}">
      <text>
        <r>
          <rPr>
            <sz val="11"/>
            <color theme="1"/>
            <rFont val="Arial"/>
          </rPr>
          <t/>
        </r>
      </text>
    </comment>
    <comment ref="F28" authorId="0" shapeId="0" xr:uid="{24144240-45A9-46B2-8D7A-BA5F7F735F68}">
      <text>
        <r>
          <rPr>
            <sz val="11"/>
            <color theme="1"/>
            <rFont val="Arial"/>
          </rPr>
          <t>STARTING BONUS:
Start the Game with 20 Extra Health.
STARTING WEAPON: 
Dexterity or Strength Weapon of Choice.</t>
        </r>
      </text>
    </comment>
    <comment ref="G28" authorId="0" shapeId="0" xr:uid="{8CAAAEAC-4A7D-4C12-B32A-CC3A4CF107EE}">
      <text>
        <r>
          <rPr>
            <sz val="11"/>
            <color theme="1"/>
            <rFont val="Arial"/>
          </rPr>
          <t>AFFINITY: Whiplasher
DIFFICULTY: Neutral
DESCRIPTION: Flex your whip far and wide, Enslave those who have not already perished to the stripping the flesh or your massive Wind Damage.</t>
        </r>
      </text>
    </comment>
    <comment ref="H28" authorId="0" shapeId="0" xr:uid="{CD1955D8-1151-4596-8A49-D663F6DE1238}">
      <text>
        <r>
          <rPr>
            <sz val="11"/>
            <color theme="1"/>
            <rFont val="Arial"/>
            <family val="2"/>
          </rPr>
          <t>AFFINITY: Sado-Masochist
DIFFICULTY: Grimcore
DESCRIPTION: Specialized in inflicting self damage to deal more damage.</t>
        </r>
      </text>
    </comment>
    <comment ref="I28" authorId="0" shapeId="0" xr:uid="{4AE91FC3-B050-4E5D-804A-C871E7F01D63}">
      <text>
        <r>
          <rPr>
            <sz val="11"/>
            <color theme="1"/>
            <rFont val="Arial"/>
            <family val="2"/>
          </rPr>
          <t>AFFINITY: Cannibal
DIFFICULTY: hardcore
DESCRIPTION: Devour your enemies to gain their strength and life, and once you're finished with your current meal, you must venture out to the next one with your superior sense of smell.</t>
        </r>
      </text>
    </comment>
    <comment ref="J28" authorId="0" shapeId="0" xr:uid="{EDB253DA-58E5-4CC6-BFD7-7B98161D66E9}">
      <text>
        <r>
          <rPr>
            <sz val="11"/>
            <color theme="1"/>
            <rFont val="Arial"/>
            <family val="2"/>
          </rPr>
          <t>AFFINITY: Maniac
DIFFICULTY: Challlenging
DESCRIPTION: Your insanity allows you to achieve what others would consider unnatural feats of pure strength.</t>
        </r>
      </text>
    </comment>
    <comment ref="K28" authorId="0" shapeId="0" xr:uid="{6E7F6E25-1786-48A4-AE94-2A5B12C68AD1}">
      <text>
        <r>
          <rPr>
            <sz val="11"/>
            <color theme="1"/>
            <rFont val="Arial"/>
            <family val="2"/>
          </rPr>
          <t>AFFINITY: Tormentor
DIFFICULTY: Challenging
DESCRIPTION: Torment your target and deprive them of their sense while at the same reaping the benefits of their pain.</t>
        </r>
      </text>
    </comment>
    <comment ref="L28" authorId="0" shapeId="0" xr:uid="{4A29317B-6179-42FD-97A0-4662D8A058A1}">
      <text>
        <r>
          <rPr>
            <sz val="11"/>
            <color theme="1"/>
            <rFont val="Arial"/>
            <family val="2"/>
          </rPr>
          <t>AFFINITY: Butcher
DIFFICULTY: Simple
DESCRIPTION: Specialized in Chopping up enemies and preparing their meat.</t>
        </r>
      </text>
    </comment>
    <comment ref="P28" authorId="0" shapeId="0" xr:uid="{427523B5-EAF7-4102-B536-7C35938065BE}">
      <text>
        <r>
          <rPr>
            <sz val="11"/>
            <color theme="1"/>
            <rFont val="Arial"/>
          </rPr>
          <t/>
        </r>
      </text>
    </comment>
    <comment ref="S28" authorId="0" shapeId="0" xr:uid="{3E01D782-C4DD-47AD-BFB6-17E4BA1285B0}">
      <text>
        <r>
          <rPr>
            <sz val="11"/>
            <color theme="1"/>
            <rFont val="Arial"/>
          </rPr>
          <t/>
        </r>
      </text>
    </comment>
    <comment ref="V28" authorId="0" shapeId="0" xr:uid="{EB4A8E3D-1881-4938-B8A3-1AE3CD522D5F}">
      <text>
        <r>
          <rPr>
            <sz val="11"/>
            <color theme="1"/>
            <rFont val="Arial"/>
          </rPr>
          <t/>
        </r>
      </text>
    </comment>
    <comment ref="F29" authorId="0" shapeId="0" xr:uid="{47B521F4-469F-4A37-A302-E4515AF062E5}">
      <text>
        <r>
          <rPr>
            <sz val="11"/>
            <color theme="1"/>
            <rFont val="Arial"/>
            <family val="2"/>
          </rPr>
          <t>STARTING BONUS:
Start the Game with a Common Pouch containing 20 Pellets.
STARTING WEAPON: 
Common Pistol or Rifle.</t>
        </r>
      </text>
    </comment>
    <comment ref="G29" authorId="0" shapeId="0" xr:uid="{C2BF3403-7B84-409C-B82D-5ACE8590847C}">
      <text>
        <r>
          <rPr>
            <sz val="11"/>
            <color theme="1"/>
            <rFont val="Arial"/>
            <family val="2"/>
          </rPr>
          <t>AFFINITY: Wire-Trapper
DIFFICULTY: Challenging
DESCRIPTION: Place down traps on the map to maime and trap your prey, once trapped follow through with the finishing blow</t>
        </r>
      </text>
    </comment>
    <comment ref="H29" authorId="0" shapeId="0" xr:uid="{FF62E084-276B-47EF-B5B5-2C635599561B}">
      <text>
        <r>
          <rPr>
            <sz val="11"/>
            <color theme="1"/>
            <rFont val="Arial"/>
          </rPr>
          <t>AFFINITY: Marksmen
DIFFICULTY: Simple
DESCRIPTION: Carefully aim, hold your breath and once you pull your trigger it is lights out.</t>
        </r>
      </text>
    </comment>
    <comment ref="I29" authorId="0" shapeId="0" xr:uid="{69497132-AE8B-4F76-BD53-4F34E6776732}">
      <text>
        <r>
          <rPr>
            <sz val="11"/>
            <color theme="1"/>
            <rFont val="Arial"/>
          </rPr>
          <t>AFFINITY: Pistoleer
DIFFICULTY: Neutral
DESCRIPTION: You have two pistols, one for the enemy and one for his corpse when he falls down dead infront your feet.</t>
        </r>
      </text>
    </comment>
    <comment ref="J29" authorId="0" shapeId="0" xr:uid="{98AB3864-E8D6-4047-B1BD-09BA96771D67}">
      <text>
        <r>
          <rPr>
            <sz val="11"/>
            <color theme="1"/>
            <rFont val="Arial"/>
          </rPr>
          <t>AFFINITY: Bomber
DIFFICULTY: Neutral
DESCRIPTION: If you ever worry about any obstacles  in your way, a trusty stick of high explosive will clear them out. It never mattered if they were living or not.</t>
        </r>
      </text>
    </comment>
    <comment ref="K29" authorId="0" shapeId="0" xr:uid="{7BC43C2E-9CC5-4DC6-A4FC-4A6C2E72201F}">
      <text>
        <r>
          <rPr>
            <sz val="11"/>
            <color theme="1"/>
            <rFont val="Arial"/>
          </rPr>
          <t>AFFINITY: Outlaw
DIFFICULTY: Neutral
DESCRIPTION: Scale to the top of the most wanted outlaws across the planes and place hot lead in anyone who dares think otherwise.</t>
        </r>
      </text>
    </comment>
    <comment ref="O29" authorId="0" shapeId="0" xr:uid="{816A4DE5-5E1C-4383-B732-C212BF00B285}">
      <text>
        <r>
          <rPr>
            <sz val="11"/>
            <color theme="1"/>
            <rFont val="Arial"/>
          </rPr>
          <t/>
        </r>
      </text>
    </comment>
    <comment ref="P29" authorId="0" shapeId="0" xr:uid="{C143D653-1E13-4222-979B-F76D3BA23712}">
      <text>
        <r>
          <rPr>
            <sz val="11"/>
            <color theme="1"/>
            <rFont val="Arial"/>
          </rPr>
          <t/>
        </r>
      </text>
    </comment>
    <comment ref="R29" authorId="0" shapeId="0" xr:uid="{A875CFF0-AB5C-4B8B-9BDB-20EC0594636F}">
      <text>
        <r>
          <rPr>
            <sz val="11"/>
            <color theme="1"/>
            <rFont val="Arial"/>
          </rPr>
          <t/>
        </r>
      </text>
    </comment>
    <comment ref="S29" authorId="0" shapeId="0" xr:uid="{F6C29766-3A8E-4639-B039-A13039BB59FC}">
      <text>
        <r>
          <rPr>
            <sz val="11"/>
            <color theme="1"/>
            <rFont val="Arial"/>
          </rPr>
          <t/>
        </r>
      </text>
    </comment>
    <comment ref="V29" authorId="0" shapeId="0" xr:uid="{8937DB00-E293-412A-B227-4CFC2D2DC8FE}">
      <text>
        <r>
          <rPr>
            <sz val="11"/>
            <color theme="1"/>
            <rFont val="Arial"/>
          </rPr>
          <t/>
        </r>
      </text>
    </comment>
    <comment ref="F30" authorId="0" shapeId="0" xr:uid="{FD8576CD-81FB-4054-956A-AB97FEF69DE9}">
      <text>
        <r>
          <rPr>
            <sz val="11"/>
            <color theme="1"/>
            <rFont val="Arial"/>
            <family val="2"/>
          </rPr>
          <t>STARTING BONUS:
Start the Game with a Common Body Piece.
STARTING WEAPON: 
Any Strength Weapon.</t>
        </r>
      </text>
    </comment>
    <comment ref="G30" authorId="0" shapeId="0" xr:uid="{886BF058-BAFB-44EF-BE00-F55FC915AACF}">
      <text>
        <r>
          <rPr>
            <sz val="11"/>
            <color theme="1"/>
            <rFont val="Arial"/>
            <family val="2"/>
          </rPr>
          <t>AFFINITY: Unstoppable
DIFFICULTY: Simple
DESCRIPTION: Specialized in not giving up and breaking through the toughest obstacles.</t>
        </r>
      </text>
    </comment>
    <comment ref="H30" authorId="0" shapeId="0" xr:uid="{158DD46D-4556-4D5E-8D1F-625A121710CE}">
      <text>
        <r>
          <rPr>
            <sz val="11"/>
            <color theme="1"/>
            <rFont val="Arial"/>
            <family val="2"/>
          </rPr>
          <t>AFFINITY: Earthshaker
DIFFICULTY: Neutral
DESCRIPTION: Specialized in Earth Abilities, while using Brute force to demolish his opponents.</t>
        </r>
      </text>
    </comment>
    <comment ref="I30" authorId="0" shapeId="0" xr:uid="{133C125B-9143-4FEF-8EF9-97BC8238122A}">
      <text>
        <r>
          <rPr>
            <sz val="11"/>
            <color theme="1"/>
            <rFont val="Arial"/>
            <family val="2"/>
          </rPr>
          <t>AFFINITY: Brawler
DIFFICULTY: Neutral
DESCRIPTION: Specialized in Fist Brawls.</t>
        </r>
      </text>
    </comment>
    <comment ref="J30" authorId="0" shapeId="0" xr:uid="{ED9772F8-0F0B-41CA-8D06-BE3B97A2CC8C}">
      <text>
        <r>
          <rPr>
            <sz val="11"/>
            <color theme="1"/>
            <rFont val="Arial"/>
            <family val="2"/>
          </rPr>
          <t>AFFINITY: Dreadnaught
DIFFICULTY: Neutral
DESCRIPTION: Your enemies will dread ever encountering you, the moving mounting who will crush mere ants beneath himself.</t>
        </r>
      </text>
    </comment>
    <comment ref="P30" authorId="0" shapeId="0" xr:uid="{B1873531-C01F-499B-8809-96C6EC97A25B}">
      <text>
        <r>
          <rPr>
            <sz val="11"/>
            <color theme="1"/>
            <rFont val="Arial"/>
          </rPr>
          <t/>
        </r>
      </text>
    </comment>
    <comment ref="S30" authorId="0" shapeId="0" xr:uid="{39001D9C-15F8-4999-9C21-CE0DA03FF208}">
      <text>
        <r>
          <rPr>
            <sz val="11"/>
            <color theme="1"/>
            <rFont val="Arial"/>
          </rPr>
          <t/>
        </r>
      </text>
    </comment>
    <comment ref="V30" authorId="0" shapeId="0" xr:uid="{55575DFC-3B1A-469F-8B71-DEB56EA215BB}">
      <text>
        <r>
          <rPr>
            <sz val="11"/>
            <color theme="1"/>
            <rFont val="Arial"/>
          </rPr>
          <t/>
        </r>
      </text>
    </comment>
    <comment ref="F31" authorId="0" shapeId="0" xr:uid="{0F3A19D1-F829-49BC-830B-621D42DCC13D}">
      <text>
        <r>
          <rPr>
            <sz val="11"/>
            <color theme="1"/>
            <rFont val="Arial"/>
          </rPr>
          <t>STARTING BONUS:
Start the Game with 2 Random Common Items.
STARTING WEAPON: 
Any Weapon.</t>
        </r>
      </text>
    </comment>
    <comment ref="G31" authorId="0" shapeId="0" xr:uid="{CF334714-8FD4-4F6A-8B6D-4210F168E6CA}">
      <text>
        <r>
          <rPr>
            <sz val="11"/>
            <color theme="1"/>
            <rFont val="Arial"/>
            <family val="2"/>
          </rPr>
          <t>AFFINITY: Trader
DIFFICULTY: Neutral
DESCRIPTION: Knowing your way around trade routes and bargaining, you will end up with more than others would have in your place.</t>
        </r>
      </text>
    </comment>
    <comment ref="I31" authorId="0" shapeId="0" xr:uid="{6FD8E421-2046-44F6-A359-0F1FF0CE21E5}">
      <text>
        <r>
          <rPr>
            <sz val="11"/>
            <color theme="1"/>
            <rFont val="Arial"/>
            <family val="2"/>
          </rPr>
          <t>AFFINITY: Cartographer
DIFFICULTY: Grimcore
DESCRIPTION: Knowing the land, even if it's only on paper, is very handy when it comes to navigating your surroundings, finding safe spaces and knowing where to look for forgoten treasure.</t>
        </r>
      </text>
    </comment>
    <comment ref="P31" authorId="0" shapeId="0" xr:uid="{2C0FA9FC-2DB0-4CD2-B834-1BBD9CBB6181}">
      <text>
        <r>
          <rPr>
            <sz val="11"/>
            <color theme="1"/>
            <rFont val="Arial"/>
          </rPr>
          <t/>
        </r>
      </text>
    </comment>
    <comment ref="S31" authorId="0" shapeId="0" xr:uid="{0FF95E79-7A98-41C3-A553-75DA7707BDFE}">
      <text>
        <r>
          <rPr>
            <sz val="11"/>
            <color theme="1"/>
            <rFont val="Arial"/>
          </rPr>
          <t/>
        </r>
      </text>
    </comment>
    <comment ref="V31" authorId="0" shapeId="0" xr:uid="{AFD076D3-9C84-4C2E-9C66-F615BD160819}">
      <text>
        <r>
          <rPr>
            <sz val="11"/>
            <color theme="1"/>
            <rFont val="Arial"/>
          </rPr>
          <t/>
        </r>
      </text>
    </comment>
    <comment ref="F32" authorId="0" shapeId="0" xr:uid="{149B9A59-3EA3-4AE6-8D85-415647AB4D2D}">
      <text>
        <r>
          <rPr>
            <sz val="11"/>
            <color theme="1"/>
            <rFont val="Arial"/>
            <family val="2"/>
          </rPr>
          <t>STARTING BONUS:
Start the Game with an Extra 200 Gold.
STARTING WEAPON: 
Any Melee Strength or Dexterity Weapon.</t>
        </r>
      </text>
    </comment>
    <comment ref="G32" authorId="0" shapeId="0" xr:uid="{CADE021A-5E62-46FF-A0E7-043D2A976999}">
      <text>
        <r>
          <rPr>
            <sz val="11"/>
            <color theme="1"/>
            <rFont val="Arial"/>
            <family val="2"/>
          </rPr>
          <t>AFFINITY: Viking
DIFFICULTY: Simple
DESCRIPTION: Enhance your fighting capability with primarily passive abilities.</t>
        </r>
      </text>
    </comment>
    <comment ref="H32" authorId="0" shapeId="0" xr:uid="{EABB95A1-4CB4-45C8-A9F5-A7B0C55F2BD5}">
      <text>
        <r>
          <rPr>
            <sz val="11"/>
            <color theme="1"/>
            <rFont val="Arial"/>
            <family val="2"/>
          </rPr>
          <t>AFFINITY: Pirate
DIFFICULTY: Simple
DESCRIPTION: Live as a pirate! Plunder, loot and search for treasure, sometimes with the aid of your crew.</t>
        </r>
      </text>
    </comment>
    <comment ref="I32" authorId="0" shapeId="0" xr:uid="{ABBC1962-485A-4CEF-95E6-952964B8070F}">
      <text>
        <r>
          <rPr>
            <sz val="11"/>
            <color theme="1"/>
            <rFont val="Arial"/>
            <family val="2"/>
          </rPr>
          <t>AFFINITY: Raider
DIFFICULTY: Neutral
DESCRIPTION: Plundering and raiding, as well as brutal, merciless slaughter!</t>
        </r>
      </text>
    </comment>
    <comment ref="J32" authorId="0" shapeId="0" xr:uid="{85391D83-5023-49D7-A9C7-9C40A58C72F6}">
      <text>
        <r>
          <rPr>
            <sz val="11"/>
            <color theme="1"/>
            <rFont val="Arial"/>
            <family val="2"/>
          </rPr>
          <t>AFFINITY: Reaver
DIFFICULTY: Challenging
DESCRIPTION: Heighten your odds by magically destroying the equipment of your enemies.</t>
        </r>
      </text>
    </comment>
    <comment ref="O32" authorId="0" shapeId="0" xr:uid="{76F66B46-15BF-4A44-93BC-F2EC64FB1D37}">
      <text>
        <r>
          <rPr>
            <sz val="11"/>
            <color theme="1"/>
            <rFont val="Arial"/>
          </rPr>
          <t/>
        </r>
      </text>
    </comment>
    <comment ref="P32" authorId="0" shapeId="0" xr:uid="{6DB49E7B-EC88-42AD-A068-F5395A7CD8C2}">
      <text>
        <r>
          <rPr>
            <sz val="11"/>
            <color theme="1"/>
            <rFont val="Arial"/>
          </rPr>
          <t/>
        </r>
      </text>
    </comment>
    <comment ref="R32" authorId="0" shapeId="0" xr:uid="{0C396181-D2B3-4CF4-B05C-2A24AADDAEE6}">
      <text>
        <r>
          <rPr>
            <sz val="11"/>
            <color theme="1"/>
            <rFont val="Arial"/>
          </rPr>
          <t/>
        </r>
      </text>
    </comment>
    <comment ref="S32" authorId="0" shapeId="0" xr:uid="{39B1F71A-DB7D-4A59-9FEE-68A382955CFD}">
      <text>
        <r>
          <rPr>
            <sz val="11"/>
            <color theme="1"/>
            <rFont val="Arial"/>
          </rPr>
          <t/>
        </r>
      </text>
    </comment>
    <comment ref="V32" authorId="0" shapeId="0" xr:uid="{76A22284-58CE-4F97-A1BE-A30DA8BD7632}">
      <text>
        <r>
          <rPr>
            <sz val="11"/>
            <color theme="1"/>
            <rFont val="Arial"/>
          </rPr>
          <t/>
        </r>
      </text>
    </comment>
    <comment ref="F33" authorId="0" shapeId="0" xr:uid="{717B4FA5-A08A-427A-8F02-376032914914}">
      <text>
        <r>
          <rPr>
            <sz val="11"/>
            <color theme="1"/>
            <rFont val="Arial"/>
            <family val="2"/>
          </rPr>
          <t>STARTING BONUS:
Start the Game with +1 Hex Vision in the First Day.
STARTING WEAPON: 
Any Weapon.</t>
        </r>
      </text>
    </comment>
    <comment ref="G33" authorId="0" shapeId="0" xr:uid="{8A7FFAF7-9849-4B29-BD9A-B88986704069}">
      <text>
        <r>
          <rPr>
            <sz val="11"/>
            <color theme="1"/>
            <rFont val="Arial"/>
            <family val="2"/>
          </rPr>
          <t>AFFINITY: Seer
DIFFICULTY: Challenging
DESCRIPTION: Specialized in Perceiving and Reavealing hidden truths.</t>
        </r>
      </text>
    </comment>
    <comment ref="H33" authorId="0" shapeId="0" xr:uid="{CCAA8F3B-A85A-4919-8D4B-FC22DD10DFA2}">
      <text>
        <r>
          <rPr>
            <sz val="11"/>
            <color theme="1"/>
            <rFont val="Arial"/>
            <family val="2"/>
          </rPr>
          <t>AFFINITY: Prophet
DIFFICULTY: Neutral
DESCRIPTION: By using the signs of the world, gain bonuses if you correctly predict what will occur.</t>
        </r>
      </text>
    </comment>
    <comment ref="I33" authorId="0" shapeId="0" xr:uid="{4D8CBEAD-3D15-476E-8C65-17DCDC5835F9}">
      <text>
        <r>
          <rPr>
            <sz val="11"/>
            <color theme="1"/>
            <rFont val="Arial"/>
            <family val="2"/>
          </rPr>
          <t>AFFINITY: Molten
DIFFICULTY: Challenging
DESCRIPTION: Through the power of the gods you see things that others do not, and recieve aditional bonuses on correct predictions.</t>
        </r>
      </text>
    </comment>
    <comment ref="J33" authorId="0" shapeId="0" xr:uid="{EA4728BE-F367-41F1-A4AA-96A003FCD6CF}">
      <text>
        <r>
          <rPr>
            <sz val="11"/>
            <color theme="1"/>
            <rFont val="Arial"/>
            <family val="2"/>
          </rPr>
          <t>AFFINITY: Molten
DIFFICULTY: Hardcore
DESCRIPTION: Specialized in Bringing Death to the Planes.</t>
        </r>
      </text>
    </comment>
    <comment ref="P33" authorId="0" shapeId="0" xr:uid="{B205D0F1-649B-4013-8F36-0E9B0F8FB1A5}">
      <text>
        <r>
          <rPr>
            <sz val="11"/>
            <color theme="1"/>
            <rFont val="Arial"/>
          </rPr>
          <t/>
        </r>
      </text>
    </comment>
    <comment ref="S33" authorId="0" shapeId="0" xr:uid="{D14D644B-3D95-401D-8768-02CB55738D60}">
      <text>
        <r>
          <rPr>
            <sz val="11"/>
            <color theme="1"/>
            <rFont val="Arial"/>
          </rPr>
          <t/>
        </r>
      </text>
    </comment>
    <comment ref="V33" authorId="0" shapeId="0" xr:uid="{8683DBD4-92EF-4E11-B7A3-FD1562E8B866}">
      <text>
        <r>
          <rPr>
            <sz val="11"/>
            <color theme="1"/>
            <rFont val="Arial"/>
          </rPr>
          <t/>
        </r>
      </text>
    </comment>
    <comment ref="F34" authorId="0" shapeId="0" xr:uid="{C8AFCF75-9E33-47F9-B364-539FC90955DD}">
      <text>
        <r>
          <rPr>
            <sz val="11"/>
            <color theme="1"/>
            <rFont val="Arial"/>
            <family val="2"/>
          </rPr>
          <t>STARTING BONUS:
Start the Game with a Skeleton Weakling under your Banner.
STARTING WEAPON: 
Any Power Weapon.</t>
        </r>
      </text>
    </comment>
    <comment ref="G34" authorId="0" shapeId="0" xr:uid="{AEF6EF71-960F-418E-AFF7-D69EC16960F3}">
      <text>
        <r>
          <rPr>
            <sz val="11"/>
            <color theme="1"/>
            <rFont val="Arial"/>
            <family val="2"/>
          </rPr>
          <t>AFFINITY: Bonemancer
DIFFICULTY: Simple
DESCRIPTION: Fight with the dark magic only known by the dead and other Necromancers, unless Necromancers are dead too.</t>
        </r>
      </text>
    </comment>
    <comment ref="H34" authorId="0" shapeId="0" xr:uid="{B4058DE0-9079-4EA0-B0B6-73F636FC5752}">
      <text>
        <r>
          <rPr>
            <sz val="11"/>
            <color theme="1"/>
            <rFont val="Arial"/>
          </rPr>
          <t>AFFINITY: Reaper
DIFFICULTY: Neutral
DESCRIPTION: Use Scythes to Reap the Souls of your Enemies and then use those Souls to empower yourself.</t>
        </r>
      </text>
    </comment>
    <comment ref="I34" authorId="0" shapeId="0" xr:uid="{968B2A7D-9BEF-4DEA-9563-D8387524F2C5}">
      <text>
        <r>
          <rPr>
            <sz val="11"/>
            <color theme="1"/>
            <rFont val="Arial"/>
          </rPr>
          <t>AFFINITY: Deathbringer
DIFFICULTY: Hardcore
DESCRIPTION: Raise dead enemies to fight at your will.</t>
        </r>
      </text>
    </comment>
    <comment ref="J34" authorId="0" shapeId="0" xr:uid="{8282D004-172A-47EA-BEC6-67AC5E3B413E}">
      <text>
        <r>
          <rPr>
            <sz val="11"/>
            <color theme="1"/>
            <rFont val="Arial"/>
          </rPr>
          <t>AFFINITY: Plague Spreader
DIFFICULTY: Challenging
DESCRIPTION: Spread a global Plague over the Planes and make all the other Heroes suffer.</t>
        </r>
      </text>
    </comment>
    <comment ref="P34" authorId="0" shapeId="0" xr:uid="{D3428034-B09A-424B-8307-7B881EC0D89B}">
      <text>
        <r>
          <rPr>
            <sz val="11"/>
            <color theme="1"/>
            <rFont val="Arial"/>
          </rPr>
          <t/>
        </r>
      </text>
    </comment>
    <comment ref="S34" authorId="0" shapeId="0" xr:uid="{9A43FC5E-3B1D-45FB-95E4-194C03A7D322}">
      <text>
        <r>
          <rPr>
            <sz val="11"/>
            <color theme="1"/>
            <rFont val="Arial"/>
          </rPr>
          <t/>
        </r>
      </text>
    </comment>
    <comment ref="V34" authorId="0" shapeId="0" xr:uid="{505FBC30-425F-4ECB-A4B7-071AB70DE7FD}">
      <text>
        <r>
          <rPr>
            <sz val="11"/>
            <color theme="1"/>
            <rFont val="Arial"/>
          </rPr>
          <t/>
        </r>
      </text>
    </comment>
    <comment ref="F35" authorId="0" shapeId="0" xr:uid="{F1FEFF5A-4542-4D4C-88D8-711B4A4108BE}">
      <text>
        <r>
          <rPr>
            <sz val="11"/>
            <color theme="1"/>
            <rFont val="Arial"/>
          </rPr>
          <t>STARTING BONUS:
Start the Game Wavelengthless with Soul replacing Mana; You Regenerate 5% Max Soul Per Resonance at the Start of each Day; While you have 0 Soul or below, you are Weakened and Vulnerable.
STARTING WEAPON: 
Any Power Weapon.</t>
        </r>
      </text>
    </comment>
    <comment ref="G35" authorId="0" shapeId="0" xr:uid="{6B7E5FE2-0BC8-40E2-A730-11C1113675C6}">
      <text>
        <r>
          <rPr>
            <sz val="11"/>
            <color theme="1"/>
            <rFont val="Arial"/>
          </rPr>
          <t>AFFINITY: Soulstealer
DIFFICULTY: Neutral
DESCRIPTION: Specialized in utilising his Soul as a weapon.</t>
        </r>
      </text>
    </comment>
    <comment ref="H35" authorId="0" shapeId="0" xr:uid="{74D58F6D-311E-49AE-BE73-F472A225C3C8}">
      <text>
        <r>
          <rPr>
            <sz val="11"/>
            <color theme="1"/>
            <rFont val="Arial"/>
          </rPr>
          <t>AFFINITY: Soulblade
DIFFICULTY: Simple
DESCRIPTION: Your souls power aids you specifically through the shape of weapons that may fight independently.</t>
        </r>
      </text>
    </comment>
    <comment ref="I35" authorId="0" shapeId="0" xr:uid="{AF2BA0F5-BA72-4FD1-96C2-F4A9C3F41900}">
      <text>
        <r>
          <rPr>
            <sz val="11"/>
            <color theme="1"/>
            <rFont val="Arial"/>
          </rPr>
          <t>AFFINITY: Etherealist
DIFFICULTY: Hardcore
DESCRIPTION: Pop Enteties in and out of existence, travel between the worlds, reality is your playground.</t>
        </r>
      </text>
    </comment>
    <comment ref="J35" authorId="0" shapeId="0" xr:uid="{27E864A7-CB51-4E8E-B730-C1421CA56E43}">
      <text>
        <r>
          <rPr>
            <sz val="11"/>
            <color theme="1"/>
            <rFont val="Arial"/>
          </rPr>
          <t>AFFINITY: Soulcrusher
DIFFICULTY: Hardcore
DESCRIPTION: Increase your souls pressure until everything around you dies.</t>
        </r>
      </text>
    </comment>
    <comment ref="O35" authorId="0" shapeId="0" xr:uid="{155586D3-07E8-4BFB-ACBD-1ECB8B020082}">
      <text>
        <r>
          <rPr>
            <sz val="11"/>
            <color theme="1"/>
            <rFont val="Arial"/>
          </rPr>
          <t/>
        </r>
      </text>
    </comment>
    <comment ref="P35" authorId="0" shapeId="0" xr:uid="{28C17D94-5956-4E84-8DF9-B666751632B0}">
      <text>
        <r>
          <rPr>
            <sz val="11"/>
            <color theme="1"/>
            <rFont val="Arial"/>
          </rPr>
          <t/>
        </r>
      </text>
    </comment>
    <comment ref="R35" authorId="0" shapeId="0" xr:uid="{B595BFD1-A947-45FA-88D6-C5CEC4259244}">
      <text>
        <r>
          <rPr>
            <sz val="11"/>
            <color theme="1"/>
            <rFont val="Arial"/>
          </rPr>
          <t/>
        </r>
      </text>
    </comment>
    <comment ref="S35" authorId="0" shapeId="0" xr:uid="{965BBEDC-DF5F-4D5C-BA2E-C80C4D0F9F95}">
      <text>
        <r>
          <rPr>
            <sz val="11"/>
            <color theme="1"/>
            <rFont val="Arial"/>
          </rPr>
          <t/>
        </r>
      </text>
    </comment>
    <comment ref="V35" authorId="0" shapeId="0" xr:uid="{701AE218-AA97-433B-9763-8AC3D1C7212C}">
      <text>
        <r>
          <rPr>
            <sz val="11"/>
            <color theme="1"/>
            <rFont val="Arial"/>
          </rPr>
          <t/>
        </r>
      </text>
    </comment>
    <comment ref="F36" authorId="0" shapeId="0" xr:uid="{51816838-8841-4A8F-8DBF-65FBF9A92226}">
      <text>
        <r>
          <rPr>
            <sz val="11"/>
            <color theme="1"/>
            <rFont val="Arial"/>
            <family val="2"/>
          </rPr>
          <t>STARTING BONUS:
Start the Game with an Hourglass Artifact.
STARTING WEAPON: 
Any Power Weapon.</t>
        </r>
      </text>
    </comment>
    <comment ref="G36" authorId="0" shapeId="0" xr:uid="{1A240BF0-B129-4416-AEA8-EA8E749FFF75}">
      <text>
        <r>
          <rPr>
            <sz val="11"/>
            <color theme="1"/>
            <rFont val="Arial"/>
            <family val="2"/>
          </rPr>
          <t>AFFINITY: Time-Keeper
DIFFICULTY: Challenging
DESCRIPTION: Specialized in Controlling Time.</t>
        </r>
      </text>
    </comment>
    <comment ref="H36" authorId="0" shapeId="0" xr:uid="{B1B1A718-4E3E-4AB9-B8A2-D7D1B670FB14}">
      <text>
        <r>
          <rPr>
            <sz val="11"/>
            <color theme="1"/>
            <rFont val="Arial"/>
            <family val="2"/>
          </rPr>
          <t>AFFINITY: Chrono-Splitter
DIFFICULTY: Hardcore
DESCRIPTION: Manage combat through changing the speed of time.</t>
        </r>
      </text>
    </comment>
    <comment ref="I36" authorId="0" shapeId="0" xr:uid="{71D05A3F-F94D-4FB2-B12E-118B51E1B1C9}">
      <text>
        <r>
          <rPr>
            <sz val="11"/>
            <color theme="1"/>
            <rFont val="Arial"/>
            <family val="2"/>
          </rPr>
          <t>AFFINITY: Chrono-Phaser
DIFFICULTY: Grimcore
DESCRIPTION: Use time travel to correct your mistakes.</t>
        </r>
      </text>
    </comment>
    <comment ref="P36" authorId="0" shapeId="0" xr:uid="{3350BF1D-C181-4122-90E9-1E4FB05922EB}">
      <text>
        <r>
          <rPr>
            <sz val="11"/>
            <color theme="1"/>
            <rFont val="Arial"/>
          </rPr>
          <t/>
        </r>
      </text>
    </comment>
    <comment ref="S36" authorId="0" shapeId="0" xr:uid="{BFFC8B10-17C1-49EB-A1F5-BD115504551D}">
      <text>
        <r>
          <rPr>
            <sz val="11"/>
            <color theme="1"/>
            <rFont val="Arial"/>
          </rPr>
          <t/>
        </r>
      </text>
    </comment>
    <comment ref="V36" authorId="0" shapeId="0" xr:uid="{EB58904D-CF38-401D-AE1B-6613B009F4AA}">
      <text>
        <r>
          <rPr>
            <sz val="11"/>
            <color theme="1"/>
            <rFont val="Arial"/>
          </rPr>
          <t/>
        </r>
      </text>
    </comment>
    <comment ref="F37" authorId="0" shapeId="0" xr:uid="{66ECD810-E47C-41BE-BB0C-D585A2D7AEA1}">
      <text>
        <r>
          <rPr>
            <sz val="11"/>
            <color theme="1"/>
            <rFont val="Arial"/>
            <family val="2"/>
          </rPr>
          <t>STARTING BONUS:
Start the Game with 5 Cogs.
STARTING WEAPON: 
Any Power or Dexterity Weapon.</t>
        </r>
      </text>
    </comment>
    <comment ref="G37" authorId="0" shapeId="0" xr:uid="{B8E35EBA-699E-447B-995F-A6AB7136FF69}">
      <text>
        <r>
          <rPr>
            <sz val="11"/>
            <color theme="1"/>
            <rFont val="Arial"/>
          </rPr>
          <t>AFFINITY: Mana-Tech Artificer
DIFFICULTY: Challenging
DESCRIPTION: Mana-Tech Gears, creations and abilities aid you in combat.</t>
        </r>
      </text>
    </comment>
    <comment ref="H37" authorId="0" shapeId="0" xr:uid="{27977357-25C0-428F-8E2C-AFE283A7B2F0}">
      <text>
        <r>
          <rPr>
            <sz val="11"/>
            <color theme="1"/>
            <rFont val="Arial"/>
          </rPr>
          <t>AFFINITY: Tinkerer
DIFFICULTY: Neutral
DESCRIPTION: Strengthen your character through the use of gear, summons and other things that you create with Cogs.</t>
        </r>
      </text>
    </comment>
    <comment ref="I37" authorId="0" shapeId="0" xr:uid="{30EBEB51-B557-4765-9BA6-C89E9480444B}">
      <text>
        <r>
          <rPr>
            <sz val="11"/>
            <color theme="1"/>
            <rFont val="Arial"/>
            <family val="2"/>
          </rPr>
          <t>AFFINITY: Architect
DIFFICULTY: Neutral
DESCRIPTION: Gear can be dismanteled into Cogs, and you can create custom gear.</t>
        </r>
      </text>
    </comment>
    <comment ref="P37" authorId="0" shapeId="0" xr:uid="{6D8E2127-2EB3-43F0-83BE-FA9920435026}">
      <text>
        <r>
          <rPr>
            <sz val="11"/>
            <color theme="1"/>
            <rFont val="Arial"/>
          </rPr>
          <t/>
        </r>
      </text>
    </comment>
    <comment ref="S37" authorId="0" shapeId="0" xr:uid="{9F74E9D6-37E1-4A96-9FAF-2AC4AA142D13}">
      <text>
        <r>
          <rPr>
            <sz val="11"/>
            <color theme="1"/>
            <rFont val="Arial"/>
          </rPr>
          <t/>
        </r>
      </text>
    </comment>
    <comment ref="V37" authorId="0" shapeId="0" xr:uid="{BD3D7FF1-9F63-4C67-96F8-4063B465B206}">
      <text>
        <r>
          <rPr>
            <sz val="11"/>
            <color theme="1"/>
            <rFont val="Arial"/>
          </rPr>
          <t/>
        </r>
      </text>
    </comment>
    <comment ref="F38" authorId="0" shapeId="0" xr:uid="{9AC75CC8-03EA-4301-9AB2-90B55287E7EC}">
      <text>
        <r>
          <rPr>
            <sz val="11"/>
            <color theme="1"/>
            <rFont val="Arial"/>
          </rPr>
          <t>STARTING BONUS:
Start the Game with 5 Meat/Flour.
STARTING WEAPON: 
Any Melee Strength/Dexterity Weapon.</t>
        </r>
      </text>
    </comment>
    <comment ref="G38" authorId="0" shapeId="0" xr:uid="{772522A5-792E-4843-B6BC-CEF2B8581962}">
      <text>
        <r>
          <rPr>
            <sz val="11"/>
            <color theme="1"/>
            <rFont val="Arial"/>
            <family val="2"/>
          </rPr>
          <t>AFFINITY: Hoarder
DIFFICULTY: Challenging
DESCRIPTION: With bargaining as your strong suit, you have an even easier time acquiring things that normally cost a fortune.</t>
        </r>
      </text>
    </comment>
    <comment ref="H38" authorId="0" shapeId="0" xr:uid="{AF937FB6-C744-4B05-9FCA-6F2CA117D4EC}">
      <text>
        <r>
          <rPr>
            <sz val="11"/>
            <color theme="1"/>
            <rFont val="Arial"/>
            <family val="2"/>
          </rPr>
          <t>AFFINITY: Baron
DIFFICULTY: Simple
DESCRIPTION: Like any noble child going adventuring, naturally you start with a fortune of funds from your diseased parents, as well as a cool backstory.</t>
        </r>
      </text>
    </comment>
    <comment ref="F39" authorId="0" shapeId="0" xr:uid="{DE5AEC23-1870-4A03-9B75-9DEBAEDE54A7}">
      <text>
        <r>
          <rPr>
            <sz val="11"/>
            <color theme="1"/>
            <rFont val="Arial"/>
            <family val="2"/>
          </rPr>
          <t xml:space="preserve">STARTING BONUS:
Start the Game with 1 Extra Stamina in the first day.
STARTING WEAPON: 
Any Melee Weapon.						</t>
        </r>
      </text>
    </comment>
    <comment ref="G39" authorId="0" shapeId="0" xr:uid="{134C9BCE-C423-4753-9132-F736A72EB496}">
      <text>
        <r>
          <rPr>
            <sz val="11"/>
            <color theme="1"/>
            <rFont val="Arial"/>
            <family val="2"/>
          </rPr>
          <t>AFFINITY: Leaper
DIFFICULTY: Neutral
DESCRIPTION: Specialized in Strong legs able to jump entire Lands.</t>
        </r>
      </text>
    </comment>
    <comment ref="H39" authorId="0" shapeId="0" xr:uid="{B4FD0F76-CA18-45A1-A981-0CF926A41F45}">
      <text>
        <r>
          <rPr>
            <sz val="11"/>
            <color theme="1"/>
            <rFont val="Arial"/>
            <family val="2"/>
          </rPr>
          <t>AFFINITY: Worldwalker
DIFFICULTY: Neutral
DESCRIPTION: Specialized in World Traversal.</t>
        </r>
      </text>
    </comment>
    <comment ref="I39" authorId="0" shapeId="0" xr:uid="{BDBC833F-D133-4CEA-8E72-CB355ECFA4E7}">
      <text>
        <r>
          <rPr>
            <sz val="11"/>
            <color theme="1"/>
            <rFont val="Arial"/>
            <family val="2"/>
          </rPr>
          <t>AFFINITY: Teleporter
DIFFICULTY: Neutral
DESCRIPTION: Specialized in Portals.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Gabor Daniel</author>
  </authors>
  <commentList>
    <comment ref="E2" authorId="0" shapeId="0" xr:uid="{493D4909-5B57-42F3-B0F4-5B7B2A746F7E}">
      <text>
        <r>
          <rPr>
            <sz val="11"/>
            <color theme="1"/>
            <rFont val="Arial"/>
          </rPr>
          <t xml:space="preserve">STARTING BONUS:
Start The Game with 5 Common Ore in inventory.
STARTING WEAPON: 
Any Strength or Dexterity Melee Weapon.
</t>
        </r>
      </text>
    </comment>
    <comment ref="F2" authorId="0" shapeId="0" xr:uid="{B90F0FF8-D477-439C-8917-D6B6FEAAA71A}">
      <text>
        <r>
          <rPr>
            <sz val="11"/>
            <color theme="1"/>
            <rFont val="Arial"/>
            <family val="2"/>
          </rPr>
          <t>AFFINITY: Molten
DIFFICULTY: Neutral
DESCRIPTION: This class is adept at creating and manipulating ore, and exploiting fire for combat as well.</t>
        </r>
      </text>
    </comment>
    <comment ref="G2" authorId="0" shapeId="0" xr:uid="{D9755C6A-0AD2-40C0-82C7-8823F6831043}">
      <text>
        <r>
          <rPr>
            <sz val="11"/>
            <color theme="1"/>
            <rFont val="Arial"/>
            <family val="2"/>
          </rPr>
          <t>AFFINITY: Rune-Carver
DIFFICULTY: Challenging
DESCRIPTION: Specialized in Forging new runes and applying them on weapons and armor for special effects.</t>
        </r>
      </text>
    </comment>
    <comment ref="H2" authorId="0" shapeId="0" xr:uid="{2A6A9F97-960E-41BE-8910-02E24ECBEE24}">
      <text>
        <r>
          <rPr>
            <sz val="11"/>
            <color theme="1"/>
            <rFont val="Arial"/>
            <family val="2"/>
          </rPr>
          <t>AFFINITY: Mountain-Smith
DIFFICULTY: Hardcore
DESCRIPTION: Specialized in getting materials from mountains and crafting rare items from them.</t>
        </r>
      </text>
    </comment>
    <comment ref="I2" authorId="0" shapeId="0" xr:uid="{A9206876-060F-4DA8-8C9F-877111522B4D}">
      <text>
        <r>
          <rPr>
            <sz val="11"/>
            <color theme="1"/>
            <rFont val="Arial"/>
            <family val="2"/>
          </rPr>
          <t>AFFINITY: Battle-Smith
DIFFICULTY: Simple
DESCRIPTION:Specialized in combat as well as Weapon Forging.</t>
        </r>
      </text>
    </comment>
    <comment ref="E3" authorId="0" shapeId="0" xr:uid="{DE41C78C-6780-40F5-832A-F3CAD0BDEFB6}">
      <text>
        <r>
          <rPr>
            <sz val="11"/>
            <color theme="1"/>
            <rFont val="Arial"/>
            <family val="2"/>
          </rPr>
          <t>STARTING BONUS:
Start the Game with a Lucky Charm Equipped.
STARTING WEAPON: 
Any Weapon.</t>
        </r>
      </text>
    </comment>
    <comment ref="F3" authorId="0" shapeId="0" xr:uid="{C7037489-579C-41AF-B34D-316AEF14B5AA}">
      <text>
        <r>
          <rPr>
            <sz val="11"/>
            <color theme="1"/>
            <rFont val="Arial"/>
            <family val="2"/>
          </rPr>
          <t>AFFINITY: Tentacle
DIFFICULTY: Neutral
DESCRIPTION:Specialized in the art of tentacles.</t>
        </r>
      </text>
    </comment>
    <comment ref="G3" authorId="0" shapeId="0" xr:uid="{CDB8B6F5-F643-4740-8277-FECCF28F0371}">
      <text>
        <r>
          <rPr>
            <sz val="11"/>
            <color theme="1"/>
            <rFont val="Arial"/>
            <family val="2"/>
          </rPr>
          <t>AFFINITY: Void Worshipper
DIFFICULTY: Grimcore
DESCRIPTION: Specialized in calling forth the Void.</t>
        </r>
      </text>
    </comment>
    <comment ref="H3" authorId="0" shapeId="0" xr:uid="{C0427DC1-A3D5-44F5-BE2D-8F24E9D51E96}">
      <text>
        <r>
          <rPr>
            <sz val="11"/>
            <color theme="1"/>
            <rFont val="Arial"/>
            <family val="2"/>
          </rPr>
          <t>AFFINITY: Invoker
DIFFICULTY: Challenging
DESCRIPTION: Specialized in using the powers of his gods.</t>
        </r>
      </text>
    </comment>
    <comment ref="I3" authorId="0" shapeId="0" xr:uid="{43B9D888-8727-4A8D-B1CF-A08541A34E3D}">
      <text>
        <r>
          <rPr>
            <sz val="11"/>
            <color theme="1"/>
            <rFont val="Arial"/>
          </rPr>
          <t>AFFINITY: Acolyte
DIFFICULTY: Grimcore
DESCRIPTION: Specialized in dying for his gods….but have they forsaken him?</t>
        </r>
      </text>
    </comment>
    <comment ref="J3" authorId="0" shapeId="0" xr:uid="{1DE2BFC7-E890-4224-AC31-9785E3221B55}">
      <text>
        <r>
          <rPr>
            <sz val="11"/>
            <color theme="1"/>
            <rFont val="Arial"/>
            <family val="2"/>
          </rPr>
          <t>AFFINITY: Zealot
DIFFICULTY: Simple
DESCRIPTION: Specialized in Melee Combat.</t>
        </r>
      </text>
    </comment>
    <comment ref="K3" authorId="0" shapeId="0" xr:uid="{DA36CA27-392B-4B34-8CE9-21063DA8169E}">
      <text>
        <r>
          <rPr>
            <sz val="11"/>
            <color theme="1"/>
            <rFont val="Arial"/>
            <family val="2"/>
          </rPr>
          <t>AFFINITY: Molten
DIFFICULTY: Neutral
DESCRIPTION: Specialized in Gravitational Powers.</t>
        </r>
      </text>
    </comment>
    <comment ref="E4" authorId="0" shapeId="0" xr:uid="{2C93BCF6-0252-4BD9-8B94-B6F8D384E6FC}">
      <text>
        <r>
          <rPr>
            <sz val="11"/>
            <color theme="1"/>
            <rFont val="Arial"/>
            <family val="2"/>
          </rPr>
          <t>STARTING BONUS:
Start the Game with a Random Rare Scroll.
STARTING WEAPON: 
Any Power Weapon.</t>
        </r>
      </text>
    </comment>
    <comment ref="F4" authorId="0" shapeId="0" xr:uid="{C3CE79A5-9769-4B06-B846-610B4F13F989}">
      <text>
        <r>
          <rPr>
            <sz val="11"/>
            <color theme="1"/>
            <rFont val="Arial"/>
            <family val="2"/>
          </rPr>
          <t>AFFINITY: Silencer
DIFFICULTY: Neutral
DESCRIPTION: Specialized in denying any form of magic.</t>
        </r>
      </text>
    </comment>
    <comment ref="G4" authorId="0" shapeId="0" xr:uid="{D17EB38C-D097-4687-A8DC-7C349A1885BA}">
      <text>
        <r>
          <rPr>
            <sz val="11"/>
            <color theme="1"/>
            <rFont val="Arial"/>
            <family val="2"/>
          </rPr>
          <t>AFFINITY: Mastermind
DIFFICULTY: Challenging
DESCRIPTION: Specialized in the knowledge of many things.</t>
        </r>
      </text>
    </comment>
    <comment ref="H4" authorId="0" shapeId="0" xr:uid="{3F92F6A7-E31A-4EFB-AD7B-9F41DAF63484}">
      <text>
        <r>
          <rPr>
            <sz val="11"/>
            <color theme="1"/>
            <rFont val="Arial"/>
            <family val="2"/>
          </rPr>
          <t>AFFINITY: Mastermind
DIFFICULTY: Hardcore
DESCRIPTION: Specialized in toying with his oppoenents.</t>
        </r>
      </text>
    </comment>
    <comment ref="I4" authorId="0" shapeId="0" xr:uid="{1BE95F32-FEC2-4E30-8A83-306F19254CD7}">
      <text>
        <r>
          <rPr>
            <sz val="11"/>
            <color theme="1"/>
            <rFont val="Arial"/>
            <family val="2"/>
          </rPr>
          <t>AFFINITY: Scholar
DIFFICULTY: Neutral
DESCRIPTION: Specialized in Learning.</t>
        </r>
      </text>
    </comment>
    <comment ref="J4" authorId="0" shapeId="0" xr:uid="{7DA46086-46EA-4F8A-BF3F-2535324E2E05}">
      <text>
        <r>
          <rPr>
            <sz val="11"/>
            <color theme="1"/>
            <rFont val="Arial"/>
          </rPr>
          <t>AFFINITY: Arbiter
DIFFICULTY: Grimcore
DESCRIPTION: Specialized in Raining Orbital Arcane Bombardment on his enemies.</t>
        </r>
      </text>
    </comment>
    <comment ref="K4" authorId="0" shapeId="0" xr:uid="{9EC21688-3918-46C0-AB7D-D1218DB790D3}">
      <text>
        <r>
          <rPr>
            <sz val="11"/>
            <color theme="1"/>
            <rFont val="Arial"/>
            <family val="2"/>
          </rPr>
          <t>AFFINITY: Diplomat
DIFFICULTY: Hardcore
DESCRIPTION: Specialized in Strategy.</t>
        </r>
      </text>
    </comment>
    <comment ref="E5" authorId="0" shapeId="0" xr:uid="{D5341FF0-9097-45D1-B141-9CA1795F2515}">
      <text>
        <r>
          <rPr>
            <sz val="11"/>
            <color theme="1"/>
            <rFont val="Arial"/>
          </rPr>
          <t xml:space="preserve">STARTING BONUS:
Start the Game with Supply as a Bonus Resource; You may always convert 10 Mana to 1 Supply; Supply is Uncapped.
STARTING WEAPON: 
Any Strength or Dexterity Weapon.
</t>
        </r>
      </text>
    </comment>
    <comment ref="F5" authorId="0" shapeId="0" xr:uid="{B6EDBFE9-FDD3-4D86-AF26-6A9960B08602}">
      <text>
        <r>
          <rPr>
            <sz val="11"/>
            <color theme="1"/>
            <rFont val="Arial"/>
            <family val="2"/>
          </rPr>
          <t>AFFINITY: Strategist
DIFFICULTY: Challenging
DESCRIPTION: Specialized in gathering a strong Army to fight for him.</t>
        </r>
      </text>
    </comment>
    <comment ref="G5" authorId="0" shapeId="0" xr:uid="{BC8BC859-0E9C-4055-A4FA-909806F5FF5B}">
      <text>
        <r>
          <rPr>
            <sz val="11"/>
            <color theme="1"/>
            <rFont val="Arial"/>
            <family val="2"/>
          </rPr>
          <t>AFFINITY: Overseer
DIFFICULTY: Neutral
DESCRIPTION: Specialized in Mercenaries and Banner Effects.</t>
        </r>
      </text>
    </comment>
    <comment ref="H5" authorId="0" shapeId="0" xr:uid="{22F33268-64AD-4ED0-B30A-9803E8E79EA6}">
      <text>
        <r>
          <rPr>
            <sz val="11"/>
            <color theme="1"/>
            <rFont val="Arial"/>
            <family val="2"/>
          </rPr>
          <t>AFFINITY: Bannerlord
DIFFICULTY: Neutral
DESCRIPTION: Specialized in Ruling with an Iron Fist.</t>
        </r>
      </text>
    </comment>
    <comment ref="E6" authorId="0" shapeId="0" xr:uid="{CC33A198-70F5-4ACA-88B6-32977FE4C648}">
      <text>
        <r>
          <rPr>
            <sz val="11"/>
            <color theme="1"/>
            <rFont val="Arial"/>
          </rPr>
          <t>STARTING BONUS:
Start the Game with 5 Extra Throwing Knives.
Any Dexterity Weapon.
Starting with a Knife grants a second one as well.</t>
        </r>
      </text>
    </comment>
    <comment ref="F6" authorId="0" shapeId="0" xr:uid="{9972EF87-60CC-4824-9DBD-A5BD5032AAF3}">
      <text>
        <r>
          <rPr>
            <sz val="11"/>
            <color theme="1"/>
            <rFont val="Arial"/>
            <family val="2"/>
          </rPr>
          <t>AFFINITY: Trickster
DIFFICULTY: Neutral
DESCRIPTION: Specialized in tricking his opponents in various ways.</t>
        </r>
      </text>
    </comment>
    <comment ref="G6" authorId="0" shapeId="0" xr:uid="{63D25EED-C82F-4ADB-958B-08A3A84729DD}">
      <text>
        <r>
          <rPr>
            <sz val="11"/>
            <color theme="1"/>
            <rFont val="Arial"/>
          </rPr>
          <t>AFFINITY: Joker
DIFFICULTY: Neutral
DESCRIPTION: Specialized in tarot cards, as well as making people believe his weaker than he actually is. Or sometimes…something else entirely.</t>
        </r>
      </text>
    </comment>
    <comment ref="H6" authorId="0" shapeId="0" xr:uid="{43F63018-7717-45AD-B44A-E533A4413346}">
      <text>
        <r>
          <rPr>
            <sz val="11"/>
            <color theme="1"/>
            <rFont val="Arial"/>
            <family val="2"/>
          </rPr>
          <t>AFFINITY: Spell-Gambler
DIFFICULTY: Hardcore
DESCRIPTION: Specialized in Stealing and Randomly Casting Spells.</t>
        </r>
      </text>
    </comment>
    <comment ref="I6" authorId="0" shapeId="0" xr:uid="{6F6E9012-E13D-49BB-9F56-C57BAECCEB54}">
      <text>
        <r>
          <rPr>
            <sz val="11"/>
            <color theme="1"/>
            <rFont val="Arial"/>
            <family val="2"/>
          </rPr>
          <t>AFFINITY: Nullifier
DIFFICULTY: Simple
DESCRIPTION: Specialized in rendering enemy attacks useless.</t>
        </r>
      </text>
    </comment>
    <comment ref="J6" authorId="0" shapeId="0" xr:uid="{4876F67B-B7DF-400E-A20F-CBE37A46F4C8}">
      <text>
        <r>
          <rPr>
            <sz val="11"/>
            <color theme="1"/>
            <rFont val="Arial"/>
            <family val="2"/>
          </rPr>
          <t>AFFINITY: Maskbearer
DIFFICULTY: Simple
DESCRIPTION: Speicalized in switching masks with various effects.</t>
        </r>
      </text>
    </comment>
    <comment ref="E7" authorId="0" shapeId="0" xr:uid="{C2156E11-E31D-4DD0-937B-7C6874FE128B}">
      <text>
        <r>
          <rPr>
            <sz val="11"/>
            <color theme="1"/>
            <rFont val="Arial"/>
            <family val="2"/>
          </rPr>
          <t>STARTING BONUS:
Start the Game with a Cello.
STARTING WEAPON: 
Any Weapon.</t>
        </r>
      </text>
    </comment>
    <comment ref="F7" authorId="0" shapeId="0" xr:uid="{FA3A4274-BD74-48AB-9052-07F5D3A8071F}">
      <text>
        <r>
          <rPr>
            <sz val="11"/>
            <color theme="1"/>
            <rFont val="Arial"/>
            <family val="2"/>
          </rPr>
          <t>AFFINITY: Story Teller
DIFFICULTY: Simple
DESCRIPTION: Specialized in charisma.</t>
        </r>
      </text>
    </comment>
    <comment ref="G7" authorId="0" shapeId="0" xr:uid="{A7E6483F-4D3A-4195-96C7-BE19187ECD28}">
      <text>
        <r>
          <rPr>
            <sz val="11"/>
            <color theme="1"/>
            <rFont val="Arial"/>
            <family val="2"/>
          </rPr>
          <t>AFFINITY: Incanter
DIFFICULTY: Neutral
DESCRIPTION: Specialized in Debuffs.</t>
        </r>
      </text>
    </comment>
    <comment ref="H7" authorId="0" shapeId="0" xr:uid="{8D0768C4-D9E5-40AC-9227-B8F14BC0316A}">
      <text>
        <r>
          <rPr>
            <sz val="11"/>
            <color theme="1"/>
            <rFont val="Arial"/>
            <family val="2"/>
          </rPr>
          <t>AFFINITY: Whisperer
DIFFICULTY: Challenging
DESCRIPTION: Specialized in Spreading Terror.</t>
        </r>
      </text>
    </comment>
    <comment ref="E8" authorId="0" shapeId="0" xr:uid="{BED39634-88C9-4794-9BD4-725E9009172D}">
      <text>
        <r>
          <rPr>
            <sz val="11"/>
            <color theme="1"/>
            <rFont val="Arial"/>
            <family val="2"/>
          </rPr>
          <t>STARTING BONUS:
Start the Game with 1 Extra Dispersion.
STARTING WEAPON: 
Any Strength Weapon.</t>
        </r>
      </text>
    </comment>
    <comment ref="F8" authorId="0" shapeId="0" xr:uid="{2EF55F97-E154-4C91-9641-ED4E694C391D}">
      <text>
        <r>
          <rPr>
            <sz val="11"/>
            <color theme="1"/>
            <rFont val="Arial"/>
            <family val="2"/>
          </rPr>
          <t>AFFINITY: Warden
DIFFICULTY: Simple
DESCRIPTION: Specialized in holding his ground.</t>
        </r>
      </text>
    </comment>
    <comment ref="G8" authorId="0" shapeId="0" xr:uid="{F693B747-BA79-42CF-AEA4-7953BC4B74F4}">
      <text>
        <r>
          <rPr>
            <sz val="11"/>
            <color theme="1"/>
            <rFont val="Arial"/>
            <family val="2"/>
          </rPr>
          <t>AFFINITY: Divine
DIFFICULTY: Hardcore
DESCRIPTION: Specialized in using his Divinity to emerge victorious in combat.</t>
        </r>
      </text>
    </comment>
    <comment ref="H8" authorId="0" shapeId="0" xr:uid="{D5CE7898-F865-4DBE-B34A-A3DFC7C26CFE}">
      <text>
        <r>
          <rPr>
            <sz val="11"/>
            <color theme="1"/>
            <rFont val="Arial"/>
            <family val="2"/>
          </rPr>
          <t>AFFINITY: Crusader
DIFFICULTY: Neutral
DESCRIPTION: Specialized in holy magic and crusading.</t>
        </r>
      </text>
    </comment>
    <comment ref="I8" authorId="0" shapeId="0" xr:uid="{794CDEF4-D4CF-44A9-93E6-57969AF0BE7D}">
      <text>
        <r>
          <rPr>
            <sz val="11"/>
            <color theme="1"/>
            <rFont val="Arial"/>
            <family val="2"/>
          </rPr>
          <t>AFFINITY: Destroyer
DIFFICULTY: Challenging
DESCRIPTION: Specialized in Destroying.</t>
        </r>
      </text>
    </comment>
    <comment ref="E9" authorId="0" shapeId="0" xr:uid="{E3091D48-F4D9-41FD-8642-26C74051EDB8}">
      <text>
        <r>
          <rPr>
            <sz val="11"/>
            <color theme="1"/>
            <rFont val="Arial"/>
            <family val="2"/>
          </rPr>
          <t>STARTING BONUS:
Start the Game with the Fire Wavelength.
STARTING WEAPON: 
Any Weapon.</t>
        </r>
      </text>
    </comment>
    <comment ref="F9" authorId="0" shapeId="0" xr:uid="{2E5EC8DB-2A67-4099-A445-4DC3DEDECD1C}">
      <text>
        <r>
          <rPr>
            <sz val="11"/>
            <color theme="1"/>
            <rFont val="Arial"/>
            <family val="2"/>
          </rPr>
          <t>AFFINITY: Wildfire
DIFFICULTY: Simple
DESCRIPTION: Specialized in A lot of Fire Magic.</t>
        </r>
      </text>
    </comment>
    <comment ref="G9" authorId="0" shapeId="0" xr:uid="{DF2E4004-1755-4586-840B-BDE7D9FCD5A6}">
      <text>
        <r>
          <rPr>
            <sz val="11"/>
            <color theme="1"/>
            <rFont val="Arial"/>
            <family val="2"/>
          </rPr>
          <t>AFFINITY: Frostburn
DIFFICULTY: Simple
DESCRIPTION: Specialized in Fire and Frost Magic.</t>
        </r>
      </text>
    </comment>
    <comment ref="H9" authorId="0" shapeId="0" xr:uid="{1CF9C699-3FB1-4E81-8763-B534B00A5B5F}">
      <text>
        <r>
          <rPr>
            <sz val="11"/>
            <color theme="1"/>
            <rFont val="Arial"/>
            <family val="2"/>
          </rPr>
          <t>AFFINITY: Shadowflame
DIFFICULTY: Neutral
DESCRIPTION: Specialized in Fire and Dark Magic.</t>
        </r>
      </text>
    </comment>
    <comment ref="I9" authorId="0" shapeId="0" xr:uid="{B782FBBF-2F13-49D3-A109-9C1639AA5B83}">
      <text>
        <r>
          <rPr>
            <sz val="11"/>
            <color theme="1"/>
            <rFont val="Arial"/>
            <family val="2"/>
          </rPr>
          <t>AFFINITY: Living Flame
DIFFICULTY: Neutral
DESCRIPTION: Specialized in Living Fire Magic.</t>
        </r>
      </text>
    </comment>
    <comment ref="J9" authorId="0" shapeId="0" xr:uid="{C1C25311-7E00-415B-8ACF-DD362C6083AF}">
      <text>
        <r>
          <rPr>
            <sz val="11"/>
            <color theme="1"/>
            <rFont val="Arial"/>
            <family val="2"/>
          </rPr>
          <t>AFFINITY: Manaburn
DIFFICULTY: Challenging
DESCRIPTION: Specialized in Burning the opponents Mana.</t>
        </r>
      </text>
    </comment>
    <comment ref="E10" authorId="0" shapeId="0" xr:uid="{EE77C513-4354-4C27-9BA2-86EA8F7DAFA9}">
      <text>
        <r>
          <rPr>
            <sz val="11"/>
            <color theme="1"/>
            <rFont val="Arial"/>
          </rPr>
          <t>STARTING BONUS:
Start the Game with Rage as a Resource; It Starts at 0 and is uncapped and stays at 0 outside of Combat; You gain 10 Rage when landing Basic Attacks; Max Mana is converted automatically to Max Health.
STARTING WEAPON: 
Any Strength Weapon.</t>
        </r>
      </text>
    </comment>
    <comment ref="F10" authorId="0" shapeId="0" xr:uid="{6DDA859D-D402-46CB-A10E-E77C77EFB6AB}">
      <text>
        <r>
          <rPr>
            <sz val="11"/>
            <color theme="1"/>
            <rFont val="Arial"/>
            <family val="2"/>
          </rPr>
          <t>AFFINITY: Berzerker
DIFFICULTY: Hardcore
DESCRIPTION: Specialized in Dual Wielding Axes.</t>
        </r>
      </text>
    </comment>
    <comment ref="G10" authorId="0" shapeId="0" xr:uid="{E784D968-42B8-4B9F-8DD7-3CB365735277}">
      <text>
        <r>
          <rPr>
            <sz val="11"/>
            <color theme="1"/>
            <rFont val="Arial"/>
            <family val="2"/>
          </rPr>
          <t>AFFINITY: Savage
DIFFICULTY: Neutral
DESCRIPTION: Specialized in utilizing the land around themselves to their advantage, always adapting.</t>
        </r>
      </text>
    </comment>
    <comment ref="H10" authorId="0" shapeId="0" xr:uid="{8D369C18-D000-44B8-A3C8-A98B1A73C777}">
      <text>
        <r>
          <rPr>
            <sz val="11"/>
            <color theme="1"/>
            <rFont val="Arial"/>
          </rPr>
          <t xml:space="preserve">
AFFINITY: Hellbreaker
DIFFICULTY: Simple
DESCRIPTION: Specialized in unleashing Hell!</t>
        </r>
      </text>
    </comment>
    <comment ref="I10" authorId="0" shapeId="0" xr:uid="{D73C3971-3923-4B29-8530-A2B17B83C574}">
      <text>
        <r>
          <rPr>
            <sz val="11"/>
            <color theme="1"/>
            <rFont val="Arial"/>
            <family val="2"/>
          </rPr>
          <t>AFFINITY: Waraxe
DIFFICULTY: Simple
DESCRIPTION: Specialized in Two-Handed Axes.</t>
        </r>
      </text>
    </comment>
    <comment ref="E11" authorId="0" shapeId="0" xr:uid="{08DB121C-C173-457C-9235-C29D8A73D2B7}">
      <text>
        <r>
          <rPr>
            <sz val="11"/>
            <color theme="1"/>
            <rFont val="Arial"/>
            <family val="2"/>
          </rPr>
          <t>STARTING BONUS:
Start the Game with 1 Skill Point in Potion Crafting.
STARTING WEAPON: 
Any Weapon.</t>
        </r>
      </text>
    </comment>
    <comment ref="F11" authorId="0" shapeId="0" xr:uid="{9ED1327D-51F6-4991-BFDC-12E5A229B788}">
      <text>
        <r>
          <rPr>
            <sz val="11"/>
            <color theme="1"/>
            <rFont val="Arial"/>
            <family val="2"/>
          </rPr>
          <t>AFFINITY: Life Exchanger
DIFFICULTY: Hardcore
DESCRIPTION: Specialized in gaining more life from defeated enemies and other tricks.</t>
        </r>
      </text>
    </comment>
    <comment ref="G11" authorId="0" shapeId="0" xr:uid="{137AA5B1-63C3-4D09-B834-F28A54AA0513}">
      <text>
        <r>
          <rPr>
            <sz val="11"/>
            <color theme="1"/>
            <rFont val="Arial"/>
            <family val="2"/>
          </rPr>
          <t>AFFINITY: Manipulator
DIFFICULTY: Hardcore
DESCRIPTION: Specialized in transformation of various things.</t>
        </r>
      </text>
    </comment>
    <comment ref="H11" authorId="0" shapeId="0" xr:uid="{154B7B46-BC44-4E08-BC0A-1A292E8DE32E}">
      <text>
        <r>
          <rPr>
            <sz val="11"/>
            <color theme="1"/>
            <rFont val="Arial"/>
            <family val="2"/>
          </rPr>
          <t>AFFINITY: Apothecary
DIFFICULTY: Challenging
DESCRIPTION: Specialized in the making of Drugs.</t>
        </r>
      </text>
    </comment>
    <comment ref="E12" authorId="0" shapeId="0" xr:uid="{46FC34DA-1C10-4EE3-AC41-46A1BDE428B6}">
      <text>
        <r>
          <rPr>
            <sz val="11"/>
            <color theme="1"/>
            <rFont val="Arial"/>
            <family val="2"/>
          </rPr>
          <t>STARTING BONUS:
Start the Game with 1 Extra Strength.
STARTING WEAPON: 
Any Strength Weapon.</t>
        </r>
      </text>
    </comment>
    <comment ref="F12" authorId="0" shapeId="0" xr:uid="{A0163331-5E9D-45B6-AF6D-8AD91D3CD563}">
      <text>
        <r>
          <rPr>
            <sz val="11"/>
            <color theme="1"/>
            <rFont val="Arial"/>
            <family val="2"/>
          </rPr>
          <t>AFFINITY: Samurai
DIFFICULTY: Neutral
DESCRIPTION: Specialized in slashing his opponents.</t>
        </r>
      </text>
    </comment>
    <comment ref="G12" authorId="0" shapeId="0" xr:uid="{EE279CB0-DE26-4ED3-A231-9881FFA4A03A}">
      <text>
        <r>
          <rPr>
            <sz val="11"/>
            <color theme="1"/>
            <rFont val="Arial"/>
            <family val="2"/>
          </rPr>
          <t>AFFINITY: Duelist
DIFFICULTY: Neutral
DESCRIPTION: Specialized in fencing.</t>
        </r>
      </text>
    </comment>
    <comment ref="H12" authorId="0" shapeId="0" xr:uid="{1A5A5F1E-D84D-4388-9233-089F171A3D30}">
      <text>
        <r>
          <rPr>
            <sz val="11"/>
            <color theme="1"/>
            <rFont val="Arial"/>
            <family val="2"/>
          </rPr>
          <t>AFFINITY: Lancer
DIFFICULTY: Neutral
DESCRIPTION: Specialized in Spear, Javelins and other Throwables.</t>
        </r>
      </text>
    </comment>
    <comment ref="I12" authorId="0" shapeId="0" xr:uid="{3D772632-DEC4-4BFA-AF47-6FD3D6994DEB}">
      <text>
        <r>
          <rPr>
            <sz val="11"/>
            <color theme="1"/>
            <rFont val="Arial"/>
            <family val="2"/>
          </rPr>
          <t>AFFINITY: Hoplite
DIFFICULTY: Simple
DESCRIPTION: Specialized in Spear and Shield.</t>
        </r>
      </text>
    </comment>
    <comment ref="J12" authorId="0" shapeId="0" xr:uid="{D96F1C77-578E-4D85-80FA-AB8D8A5AC6C8}">
      <text>
        <r>
          <rPr>
            <sz val="11"/>
            <color theme="1"/>
            <rFont val="Arial"/>
            <family val="2"/>
          </rPr>
          <t>AFFINITY: Slayer
DIFFICULTY: Simple
DESCRIPTION: Specialized in Slaying Creatures.</t>
        </r>
      </text>
    </comment>
    <comment ref="E13" authorId="0" shapeId="0" xr:uid="{D9D78D17-2E0B-48E1-A17A-E5A632723157}">
      <text>
        <r>
          <rPr>
            <sz val="11"/>
            <color theme="1"/>
            <rFont val="Arial"/>
            <family val="2"/>
          </rPr>
          <t>STARTING BONUS:
Start the Game with an Extra Quiver holding 20 Arrows or 5 Common Throwing Axes.
STARTING WEAPON: 
Any Dexterity Weapon.</t>
        </r>
      </text>
    </comment>
    <comment ref="F13" authorId="0" shapeId="0" xr:uid="{26E93B0F-0566-4EC3-B33D-705CA791EF42}">
      <text>
        <r>
          <rPr>
            <sz val="11"/>
            <color theme="1"/>
            <rFont val="Arial"/>
            <family val="2"/>
          </rPr>
          <t>AFFINITY: Lockdown Hunter
DIFFICULTY: Neutral
DESCRIPTION: Specialized in hunting down pray by using traps and luring enemies into them.</t>
        </r>
      </text>
    </comment>
    <comment ref="G13" authorId="0" shapeId="0" xr:uid="{D3E3041F-C23D-4D36-A377-37C0C757C533}">
      <text>
        <r>
          <rPr>
            <sz val="11"/>
            <color theme="1"/>
            <rFont val="Arial"/>
            <family val="2"/>
          </rPr>
          <t>AFFINITY: Bounty Hunter
DIFFICULTY: Neutral
DESCRIPTION: Specialized in hunting down pray by chasing it down, and collecting rewards for their heads.</t>
        </r>
      </text>
    </comment>
    <comment ref="H13" authorId="0" shapeId="0" xr:uid="{CDB2B60B-E89A-4D8A-8DE8-4A91E3819CD0}">
      <text>
        <r>
          <rPr>
            <sz val="11"/>
            <color theme="1"/>
            <rFont val="Arial"/>
            <family val="2"/>
          </rPr>
          <t>AFFINITY: Archer
DIFFICULTY: Simple
DESCRIPTION: Specialized in torrenting the enemy with arrows, killing it before it comes in close quarters.</t>
        </r>
      </text>
    </comment>
    <comment ref="I13" authorId="0" shapeId="0" xr:uid="{859525B7-17BE-48D4-BA05-575980449338}">
      <text>
        <r>
          <rPr>
            <sz val="11"/>
            <color theme="1"/>
            <rFont val="Arial"/>
            <family val="2"/>
          </rPr>
          <t>AFFINITY: Shadow
DIFFICULTY: Challenging
DESCRIPTION: Specialized in Offense dark magic, and bow to end an opponents life.</t>
        </r>
      </text>
    </comment>
    <comment ref="J13" authorId="0" shapeId="0" xr:uid="{FB47EB79-428A-4EED-82F6-5630D991CE17}">
      <text>
        <r>
          <rPr>
            <sz val="11"/>
            <color theme="1"/>
            <rFont val="Arial"/>
            <family val="2"/>
          </rPr>
          <t>AFFINITY: Arbalest
DIFFICULTY: Simple
DESCRIPTION: Specialized in using crossbows.</t>
        </r>
      </text>
    </comment>
    <comment ref="E14" authorId="0" shapeId="0" xr:uid="{D8E6C1E0-4651-47C9-BA25-32CD7BA0C14B}">
      <text>
        <r>
          <rPr>
            <sz val="11"/>
            <color theme="1"/>
            <rFont val="Arial"/>
            <family val="2"/>
          </rPr>
          <t>STARTING BONUS:
Start the Game with 1 Extra Power.
STARTING WEAPON: 
Any Power Weapon.</t>
        </r>
      </text>
    </comment>
    <comment ref="F14" authorId="0" shapeId="0" xr:uid="{604A2BFB-5A89-418E-A497-58997B16403A}">
      <text>
        <r>
          <rPr>
            <sz val="11"/>
            <color theme="1"/>
            <rFont val="Arial"/>
          </rPr>
          <t xml:space="preserve">AFFINITY: Elemental
DIFFICULTY: Neutral
DESCRIPTION: Find your opponents weakness and decimate him with the perfect elemental combination. 
 </t>
        </r>
      </text>
    </comment>
    <comment ref="G14" authorId="0" shapeId="0" xr:uid="{40AB4426-90D4-4928-95A0-E072036B0543}">
      <text>
        <r>
          <rPr>
            <sz val="11"/>
            <color theme="1"/>
            <rFont val="Arial"/>
          </rPr>
          <t>AFFINITY: Blood
DIFFICULTY: Challenging
DESCRIPTION: Control not only your own blood, but also your opponents' and witness the crimson spectacle.</t>
        </r>
      </text>
    </comment>
    <comment ref="H14" authorId="0" shapeId="0" xr:uid="{F8CD8536-C75F-4302-9C13-2C8C2A261CCF}">
      <text>
        <r>
          <rPr>
            <sz val="11"/>
            <color theme="1"/>
            <rFont val="Arial"/>
          </rPr>
          <t>AFFINITY: Battle
DIFFICULTY: Neutral
DESCRIPTION: Summon in arcane weapons and Helixes and obliterate people with overwhelming magic.</t>
        </r>
      </text>
    </comment>
    <comment ref="I14" authorId="0" shapeId="0" xr:uid="{97237471-AC4E-42A8-B41D-F4844B5F1266}">
      <text>
        <r>
          <rPr>
            <sz val="11"/>
            <color theme="1"/>
            <rFont val="Arial"/>
            <family val="2"/>
          </rPr>
          <t>AFFINITY: Crystal
DIFFICULTY: Neutral
DESCRIPTION: Use the powers of the frost to both freeze your opponents but to also protect and save yourself.</t>
        </r>
      </text>
    </comment>
    <comment ref="J14" authorId="0" shapeId="0" xr:uid="{7D4014BB-007B-4493-9C76-13DD6621D5D7}">
      <text>
        <r>
          <rPr>
            <sz val="11"/>
            <color theme="1"/>
            <rFont val="Arial"/>
            <family val="2"/>
          </rPr>
          <t>AFFINITY: Solar
DIFFICULTY: Neutral
DESCRIPTION: Use the power of the sun to burn and blind your target.</t>
        </r>
      </text>
    </comment>
    <comment ref="K14" authorId="0" shapeId="0" xr:uid="{BC02EC2E-27D4-4835-A895-5B64B1207BAE}">
      <text>
        <r>
          <rPr>
            <sz val="11"/>
            <color theme="1"/>
            <rFont val="Arial"/>
            <family val="2"/>
          </rPr>
          <t>AFFINITY: Caster
DIFFICULTY: Hardcore
DESCRIPTION: Specialized in the use of Scrolls.</t>
        </r>
      </text>
    </comment>
    <comment ref="E15" authorId="0" shapeId="0" xr:uid="{F20F3CAB-DED0-4741-9604-FBAADB57B8E2}">
      <text>
        <r>
          <rPr>
            <sz val="11"/>
            <color theme="1"/>
            <rFont val="Arial"/>
          </rPr>
          <t xml:space="preserve">STARTING BONUS:
Start the Game with 1 Extra Dexterity.
STARTING WEAPON: 
Any Melee Dexterity Weapon.
Starting with a Knife grants a second one as well.
</t>
        </r>
      </text>
    </comment>
    <comment ref="F15" authorId="0" shapeId="0" xr:uid="{5BF14BAA-E197-4547-84E8-3115038B9E53}">
      <text>
        <r>
          <rPr>
            <sz val="11"/>
            <color theme="1"/>
            <rFont val="Arial"/>
          </rPr>
          <t>AFFINITY: Assassin
DIFFICULTY: Simple
DESCRIPTION: Speicalized in the Offensey art of killing the enemy with poison or a large number of knife stabs in the opponents back.</t>
        </r>
      </text>
    </comment>
    <comment ref="G15" authorId="0" shapeId="0" xr:uid="{083BE5E1-5AAF-4AA0-967B-CC954F30DC69}">
      <text>
        <r>
          <rPr>
            <sz val="11"/>
            <color theme="1"/>
            <rFont val="Arial"/>
            <family val="2"/>
          </rPr>
          <t>AFFINITY: Thief
DIFFICULTY: Neutral
DESCRIPTION: Steal not your targets loot, but their sanity and their will to continue living as they realize what was theirs is now gone.</t>
        </r>
      </text>
    </comment>
    <comment ref="H15" authorId="0" shapeId="0" xr:uid="{18E8F4D9-A7CF-4EE4-ABB8-B9092555BB71}">
      <text>
        <r>
          <rPr>
            <sz val="11"/>
            <color theme="1"/>
            <rFont val="Arial"/>
            <family val="2"/>
          </rPr>
          <t>AFFINITY: Graverobber
DIFFICULTY: Neutral
DESCRIPTION: Specialized in Dark magic as well as the ability to loot from cemeteries. Stealing from the dead is far less risky than stealing from the living, isn't it?</t>
        </r>
      </text>
    </comment>
    <comment ref="I15" authorId="0" shapeId="0" xr:uid="{F0E2057B-B6DE-4DD7-9CDB-749F977DEE2A}">
      <text>
        <r>
          <rPr>
            <sz val="11"/>
            <color theme="1"/>
            <rFont val="Arial"/>
          </rPr>
          <t>AFFINITY: Phantom
DIFFICULTY: Hardcore
DESCRIPTION: Move with the likeness of a ghost whilst Striking Silently and Offenseily from the shadows.</t>
        </r>
      </text>
    </comment>
    <comment ref="J15" authorId="0" shapeId="0" xr:uid="{640C6287-20DC-49FD-8BB1-7C1E56C73A60}">
      <text>
        <r>
          <rPr>
            <sz val="11"/>
            <color theme="1"/>
            <rFont val="Arial"/>
            <family val="2"/>
          </rPr>
          <t>AFFINITY: Scout
DIFFICULTY: Simple
DESCRIPTION: Move with unparraled speed on the map, explore and learn and once you have gathered what you need, turn around and strike as a new force.</t>
        </r>
      </text>
    </comment>
    <comment ref="K15" authorId="0" shapeId="0" xr:uid="{DDF22E49-392C-4CC8-BA77-5FB5C52D6FB3}">
      <text>
        <r>
          <rPr>
            <sz val="11"/>
            <color theme="1"/>
            <rFont val="Arial"/>
            <family val="2"/>
          </rPr>
          <t>AFFINITY: Stalker
DIFFICULTY: Hardcore
DESCRIPTION: Track and stalk your target, waiting for the perfect opportunity and then provide the finishing strike when they least suspect it.</t>
        </r>
      </text>
    </comment>
    <comment ref="L15" authorId="0" shapeId="0" xr:uid="{0A1FA0C7-7F63-4FE3-9165-7CEBB5010CD0}">
      <text>
        <r>
          <rPr>
            <sz val="11"/>
            <color theme="1"/>
            <rFont val="Arial"/>
            <family val="2"/>
          </rPr>
          <t>AFFINITY: Tracker
DIFFICULTY: Challenging
DESCRIPTION: Specialized in finding opponents Trails and Tracking them down.</t>
        </r>
      </text>
    </comment>
    <comment ref="E16" authorId="0" shapeId="0" xr:uid="{9DCC64C4-7546-42F3-96D8-4C4274038CD4}">
      <text>
        <r>
          <rPr>
            <sz val="11"/>
            <color theme="1"/>
            <rFont val="Arial"/>
          </rPr>
          <t>STARTING BONUS:
Start the Game with 1 Extra Defense.
STARTING WEAPON: 
Any Melee Strength/Dexterity Weapon.
One-Handed Weapons gain a Shield or Buckler as well.</t>
        </r>
      </text>
    </comment>
    <comment ref="F16" authorId="0" shapeId="0" xr:uid="{9707FD9B-3642-4EAF-9B5C-6FD70341BC63}">
      <text>
        <r>
          <rPr>
            <sz val="11"/>
            <color theme="1"/>
            <rFont val="Arial"/>
            <family val="2"/>
          </rPr>
          <t>AFFINITY: Dread
DIFFICULTY: Simple
DESCRIPTION: With the dark arts fear your opponent with your skills as a knight.</t>
        </r>
      </text>
    </comment>
    <comment ref="G16" authorId="0" shapeId="0" xr:uid="{6D6350CE-3F52-4B85-9CC5-0BAC4AEE5A41}">
      <text>
        <r>
          <rPr>
            <sz val="11"/>
            <color theme="1"/>
            <rFont val="Arial"/>
            <family val="2"/>
          </rPr>
          <t>AFFINITY: Holy
DIFFICULTY: Simple
DESCRIPTION: Use your divine righteusness and holy powers to overcome evil.</t>
        </r>
      </text>
    </comment>
    <comment ref="H16" authorId="0" shapeId="0" xr:uid="{BFDAC04A-A117-47D6-86E2-651DAE5781CE}">
      <text>
        <r>
          <rPr>
            <sz val="11"/>
            <color theme="1"/>
            <rFont val="Arial"/>
            <family val="2"/>
          </rPr>
          <t>AFFINITY: Rune
DIFFICULTY: Challenging
DESCRIPTION: Specialized in Rune enchantment to make his weapon or armor more efficient in combat.</t>
        </r>
      </text>
    </comment>
    <comment ref="I16" authorId="0" shapeId="0" xr:uid="{9ECFE4A0-F038-4E7D-96F2-234299D00955}">
      <text>
        <r>
          <rPr>
            <sz val="11"/>
            <color theme="1"/>
            <rFont val="Arial"/>
            <family val="2"/>
          </rPr>
          <t>AFFINITY: Solar
DIFFICULTY: Challenging
DESCRIPTION: Harness the power of the Sun to blind and burn your opponents as you advance forward to punish with your knightly skills.</t>
        </r>
      </text>
    </comment>
    <comment ref="J16" authorId="0" shapeId="0" xr:uid="{6E2E0015-8912-4926-9692-EBB8B5CAEAC4}">
      <text>
        <r>
          <rPr>
            <sz val="11"/>
            <color theme="1"/>
            <rFont val="Arial"/>
            <family val="2"/>
          </rPr>
          <t>AFFINITY: Shock
DIFFICULTY: Neutral
DESCRIPTION: Specialized in Lightning and Bleed Attacks, Shocking targets and Staggering them.</t>
        </r>
      </text>
    </comment>
    <comment ref="K16" authorId="0" shapeId="0" xr:uid="{9273DB84-2894-4A74-B097-65CFB75BA0BA}">
      <text>
        <r>
          <rPr>
            <sz val="11"/>
            <color theme="1"/>
            <rFont val="Arial"/>
            <family val="2"/>
          </rPr>
          <t>AFFINITY: Trueborn
DIFFICULTY: Simple
DESCRIPTION: Slay the unfaithful and protect your empire with a balanced combination of sword and shield.</t>
        </r>
      </text>
    </comment>
    <comment ref="E17" authorId="0" shapeId="0" xr:uid="{659E0063-E2FC-48E8-8D18-8CDB0872D2E7}">
      <text>
        <r>
          <rPr>
            <sz val="11"/>
            <color theme="1"/>
            <rFont val="Arial"/>
            <family val="2"/>
          </rPr>
          <t>STARTING BONUS:
Start the Game with 10 Extra Health and Mana.
STARTING WEAPON: 
Any Power Weapon.</t>
        </r>
      </text>
    </comment>
    <comment ref="F17" authorId="0" shapeId="0" xr:uid="{CAF6C39E-2B28-4BE4-B35C-C998FF8FB2B3}">
      <text>
        <r>
          <rPr>
            <sz val="11"/>
            <color theme="1"/>
            <rFont val="Arial"/>
            <family val="2"/>
          </rPr>
          <t>AFFINITY: Spirit Caller
DIFFICULTY: Challenging
DESCRIPTION: Communicate with the spirits to guide you to new places and to help deal with any obsticales in your way, wether they be living or not.</t>
        </r>
      </text>
    </comment>
    <comment ref="G17" authorId="0" shapeId="0" xr:uid="{D4652082-CBB5-47EE-9140-2839DDE9C0A6}">
      <text>
        <r>
          <rPr>
            <sz val="11"/>
            <color theme="1"/>
            <rFont val="Arial"/>
            <family val="2"/>
          </rPr>
          <t>AFFINITY: Treant Caller
DIFFICULTY: Simple
DESCRIPTION: Specialized in Calling the trees from forests to fight for him.</t>
        </r>
      </text>
    </comment>
    <comment ref="H17" authorId="0" shapeId="0" xr:uid="{9043C974-FA92-4129-BBEB-018293828AA1}">
      <text>
        <r>
          <rPr>
            <sz val="11"/>
            <color theme="1"/>
            <rFont val="Arial"/>
            <family val="2"/>
          </rPr>
          <t>AFFINITY: Beast Caller
DIFFICULTY: Neutral
DESCRIPTION: Summon in beasts of terrifing proportions to fight for you and clear the path to victory.</t>
        </r>
      </text>
    </comment>
    <comment ref="I17" authorId="0" shapeId="0" xr:uid="{BFB0E33F-FED5-470E-A2EC-01B3FBCBC8B2}">
      <text>
        <r>
          <rPr>
            <sz val="11"/>
            <color theme="1"/>
            <rFont val="Arial"/>
            <family val="2"/>
          </rPr>
          <t>AFFINITY: Star Caller
DIFFICULTY: Neutral
DESCRIPTION: The stars from the heavens will guide your way, and during combat rain the heavens down onto your enemies.</t>
        </r>
      </text>
    </comment>
    <comment ref="E18" authorId="0" shapeId="0" xr:uid="{D3E6A20C-512D-40F7-AF4A-64785D1C35E5}">
      <text>
        <r>
          <rPr>
            <sz val="11"/>
            <color theme="1"/>
            <rFont val="Arial"/>
            <family val="2"/>
          </rPr>
          <t>STARTING BONUS:
Start the Game with 2 Random Rare Ingredients.
STARTING WEAPON: 
Any Power Weapon.</t>
        </r>
      </text>
    </comment>
    <comment ref="F18" authorId="0" shapeId="0" xr:uid="{F6FF801D-4F49-4334-86D3-80B812EC3984}">
      <text>
        <r>
          <rPr>
            <sz val="11"/>
            <color theme="1"/>
            <rFont val="Arial"/>
          </rPr>
          <t>AFFINITY: Totemic
DIFFICULTY: Hardcore
DESCRIPTION: Summon in totems to aid in you in combat both offensivly and defensivly.</t>
        </r>
      </text>
    </comment>
    <comment ref="G18" authorId="0" shapeId="0" xr:uid="{38A681DA-D7DA-4235-8A94-1B1211E510E6}">
      <text>
        <r>
          <rPr>
            <sz val="11"/>
            <color theme="1"/>
            <rFont val="Arial"/>
            <family val="2"/>
          </rPr>
          <t>AFFINITY: Stormbringer
DIFFICULTY: Simple
DESCRIPTION: Specialized in Lightning Magic.</t>
        </r>
      </text>
    </comment>
    <comment ref="H18" authorId="0" shapeId="0" xr:uid="{36475313-C3A6-489E-9580-1C83D5D3D749}">
      <text>
        <r>
          <rPr>
            <sz val="11"/>
            <color theme="1"/>
            <rFont val="Arial"/>
            <family val="2"/>
          </rPr>
          <t>AFFINITY: Herbalist
DIFFICULTY: Challenging
DESCRIPTION: Specialized in Plants</t>
        </r>
      </text>
    </comment>
    <comment ref="I18" authorId="0" shapeId="0" xr:uid="{83D98D92-0893-4B2C-99DF-0F137D548F88}">
      <text>
        <r>
          <rPr>
            <sz val="11"/>
            <color theme="1"/>
            <rFont val="Arial"/>
          </rPr>
          <t>AFFINITY: Voodoo
DIFFICULTY: Simple
DESCRIPTION: Once again your enemies will fear the tiny inconspicous doll that you hold as it rips the soul and life out thier bodies.</t>
        </r>
      </text>
    </comment>
    <comment ref="E19" authorId="0" shapeId="0" xr:uid="{6067387B-E7D7-4DE2-9611-A8354B2518A3}">
      <text>
        <r>
          <rPr>
            <sz val="11"/>
            <color theme="1"/>
            <rFont val="Arial"/>
            <family val="2"/>
          </rPr>
          <t>STARTING BONUS:
Start the Game with 1 Potion of Health.
STARTING WEAPON: 
Any Weapon.</t>
        </r>
      </text>
    </comment>
    <comment ref="F19" authorId="0" shapeId="0" xr:uid="{54EFE977-CEED-4F88-9A52-7DC4D10B5C27}">
      <text>
        <r>
          <rPr>
            <sz val="11"/>
            <color theme="1"/>
            <rFont val="Arial"/>
            <family val="2"/>
          </rPr>
          <t>AFFINITY: Priest
DIFFICULTY: Simple
DESCRIPTION: Specialized in Healing with Light magic.</t>
        </r>
      </text>
    </comment>
    <comment ref="G19" authorId="0" shapeId="0" xr:uid="{6FBF0ACF-B92B-4EFF-8670-B3AAA4216093}">
      <text>
        <r>
          <rPr>
            <sz val="11"/>
            <color theme="1"/>
            <rFont val="Arial"/>
            <family val="2"/>
          </rPr>
          <t>AFFINITY: Cleric
DIFFICULTY: Simple
DESCRIPTION: Specialized in versatility, both capable in combat and skilled in the use of holy magic.</t>
        </r>
      </text>
    </comment>
    <comment ref="H19" authorId="0" shapeId="0" xr:uid="{DF1D51BA-6D4C-4C70-9C79-722028F2E566}">
      <text>
        <r>
          <rPr>
            <sz val="11"/>
            <color theme="1"/>
            <rFont val="Arial"/>
          </rPr>
          <t>AFFINITY: Vestal
DIFFICULTY: Simple
DESCRIPTION: With the power of healing you will stun your opponents in awe as they fail to kill you 20 times in a row.</t>
        </r>
      </text>
    </comment>
    <comment ref="I19" authorId="0" shapeId="0" xr:uid="{DA841644-7D6C-42CB-9BDE-9DE88C48AAA6}">
      <text>
        <r>
          <rPr>
            <sz val="11"/>
            <color theme="1"/>
            <rFont val="Arial"/>
          </rPr>
          <t>AFFINITY: Mana-Tech Medic
DIFFICULTY: Neutral
DESCRIPTION: Modern medicine and portable hospitalization at an affordable price!</t>
        </r>
      </text>
    </comment>
    <comment ref="J19" authorId="0" shapeId="0" xr:uid="{24C25956-755A-4F1D-86A3-EF6A997993A3}">
      <text>
        <r>
          <rPr>
            <sz val="11"/>
            <color theme="1"/>
            <rFont val="Arial"/>
          </rPr>
          <t>AFFINITY: Mender
DIFFICULTY: Neutral
DESCRIPTION: Heal yourself, Heal your Followers... What else could you want when everything around wants you dead.</t>
        </r>
      </text>
    </comment>
    <comment ref="K19" authorId="0" shapeId="0" xr:uid="{424B620F-A8F0-4B6A-B522-174EB36EA441}">
      <text>
        <r>
          <rPr>
            <sz val="11"/>
            <color theme="1"/>
            <rFont val="Arial"/>
            <family val="2"/>
          </rPr>
          <t>AFFINITY: Immortal
DIFFICULTY: Neutral
DESCRIPTION: Specialized in Living.</t>
        </r>
      </text>
    </comment>
    <comment ref="E20" authorId="0" shapeId="0" xr:uid="{8D612252-AC91-4101-9976-6B358AD7A238}">
      <text>
        <r>
          <rPr>
            <sz val="11"/>
            <color theme="1"/>
            <rFont val="Arial"/>
            <family val="2"/>
          </rPr>
          <t>STARTING BONUS:
Start the Game with a Random Common Ring.
STARTING WEAPON: 
Any Power Weapon.</t>
        </r>
      </text>
    </comment>
    <comment ref="F20" authorId="0" shapeId="0" xr:uid="{B55A6770-0C08-4F02-90D2-72CDD83EA813}">
      <text>
        <r>
          <rPr>
            <sz val="11"/>
            <color theme="1"/>
            <rFont val="Arial"/>
            <family val="2"/>
          </rPr>
          <t>AFFINITY: Conjourer
DIFFICULTY: Challenging
DESCRIPTION: Summon in the demons with an arcane arts damaging those who are near, enemies who don't flee will face your army of increasing terrifying demons.</t>
        </r>
      </text>
    </comment>
    <comment ref="G20" authorId="0" shapeId="0" xr:uid="{0D9D51FD-08A8-4A01-B3CE-3FF6E9975BE1}">
      <text>
        <r>
          <rPr>
            <sz val="11"/>
            <color theme="1"/>
            <rFont val="Arial"/>
          </rPr>
          <t>AFFINITY: Sandbearer
DIFFICULTY: Challenging
DESCRIPTION: Summon and surf the deserts of the world from which you will summon powerful Sand creatures to aid you in combat.</t>
        </r>
      </text>
    </comment>
    <comment ref="H20" authorId="0" shapeId="0" xr:uid="{BA4FC881-AC01-4C04-AD04-CE064DE81DD3}">
      <text>
        <r>
          <rPr>
            <sz val="11"/>
            <color theme="1"/>
            <rFont val="Arial"/>
          </rPr>
          <t>AFFINITY: Spectral
DIFFICULTY: Neutral
DESCRIPTION: Summon Spectral Entities to aid you in combat or split your soul in order to conquer your enemies.</t>
        </r>
      </text>
    </comment>
    <comment ref="I20" authorId="0" shapeId="0" xr:uid="{D823DA10-2D7F-447C-AB9A-63F12F413D32}">
      <text>
        <r>
          <rPr>
            <sz val="11"/>
            <color theme="1"/>
            <rFont val="Arial"/>
          </rPr>
          <t>AFFINITY: Elementalist
DIFFICULTY: Neutral
DESCRIPTION: Summon in an army of elementals! If they won't kill your opponent your offensive Abilities sure will.</t>
        </r>
      </text>
    </comment>
    <comment ref="E21" authorId="0" shapeId="0" xr:uid="{D76CA394-6130-417B-8A77-B3ACC29CE03C}">
      <text>
        <r>
          <rPr>
            <sz val="11"/>
            <color theme="1"/>
            <rFont val="Arial"/>
            <family val="2"/>
          </rPr>
          <t>STARTING BONUS:
Start the Game with 20 Extra Mana.
STARTING WEAPON: 
Any Power Weapon.</t>
        </r>
      </text>
    </comment>
    <comment ref="F21" authorId="0" shapeId="0" xr:uid="{4B9B8155-D342-4D93-9C56-64C79E6FDAB9}">
      <text>
        <r>
          <rPr>
            <sz val="11"/>
            <color theme="1"/>
            <rFont val="Arial"/>
            <family val="2"/>
          </rPr>
          <t>AFFINITY: Dreamer
DIFFICULTY: Neutral
DESCRIPTION: If you dream of the infinite you can achieve the infinite, bring your dreams into reality.</t>
        </r>
      </text>
    </comment>
    <comment ref="G21" authorId="0" shapeId="0" xr:uid="{078EA8F9-A659-4DE3-A0A6-FD66D96EF0E1}">
      <text>
        <r>
          <rPr>
            <sz val="11"/>
            <color theme="1"/>
            <rFont val="Arial"/>
          </rPr>
          <t>AFFINITY: Illusionist
DIFFICULTY: Challenging
DESCRIPTION: Bring your illusions to life, confuse the enemy, make them all question what is real!</t>
        </r>
      </text>
    </comment>
    <comment ref="H21" authorId="0" shapeId="0" xr:uid="{2F177670-06DF-418A-B4DA-1C82AC7C0FDE}">
      <text>
        <r>
          <rPr>
            <sz val="11"/>
            <color theme="1"/>
            <rFont val="Arial"/>
            <family val="2"/>
          </rPr>
          <t>AFFINITY: Psychic
DIFFICULTY: Hardcore
DESCRIPTION: Specialized in making the enemy think he has no idea what the fuck is going on.</t>
        </r>
      </text>
    </comment>
    <comment ref="I21" authorId="0" shapeId="0" xr:uid="{D69637E3-DA38-4F76-B847-3980B69F50CD}">
      <text>
        <r>
          <rPr>
            <sz val="11"/>
            <color theme="1"/>
            <rFont val="Arial"/>
          </rPr>
          <t>AFFINITY: Charmer
DIFFICULTY: Neutral
DESCRIPTION: Charm and seduce your enemies into dropping their guard and once you've caught them with their pants down strike and take it all.</t>
        </r>
      </text>
    </comment>
    <comment ref="E22" authorId="0" shapeId="0" xr:uid="{A10CAF3F-B46D-4EBD-92E8-A33A0348AA15}">
      <text>
        <r>
          <rPr>
            <sz val="11"/>
            <color theme="1"/>
            <rFont val="Arial"/>
            <family val="2"/>
          </rPr>
          <t>STARTING BONUS:
Start the Game with 20 Extra Mana.
STARTING WEAPON: 
Any Power Weapon.</t>
        </r>
      </text>
    </comment>
    <comment ref="F22" authorId="0" shapeId="0" xr:uid="{24A43492-C8B9-4414-BDD3-23CB47E52842}">
      <text>
        <r>
          <rPr>
            <sz val="11"/>
            <color theme="1"/>
            <rFont val="Arial"/>
          </rPr>
          <t>AFFINITY: Curse-Bearer
DIFFICULTY: Challenging
DESCRIPTION: Specialized in curses.</t>
        </r>
      </text>
    </comment>
    <comment ref="G22" authorId="0" shapeId="0" xr:uid="{DAB2668C-2BF1-4FB2-A991-9854F555C5A3}">
      <text>
        <r>
          <rPr>
            <sz val="11"/>
            <color theme="1"/>
            <rFont val="Arial"/>
          </rPr>
          <t>AFFINITY: Illusionist
DIFFICULTY: Challenging
DESCRIPTION: Bring your illusions to life, confuse the enemy, make them all question what is real!</t>
        </r>
      </text>
    </comment>
    <comment ref="H22" authorId="0" shapeId="0" xr:uid="{399B7164-D13A-4B47-B89D-292AFB3B52FB}">
      <text>
        <r>
          <rPr>
            <sz val="11"/>
            <color theme="1"/>
            <rFont val="Arial"/>
            <family val="2"/>
          </rPr>
          <t>AFFINITY: Psychic
DIFFICULTY: Hardcore
DESCRIPTION: Specialized in making the enemy think he has no idea what the fuck is going on.</t>
        </r>
      </text>
    </comment>
    <comment ref="E23" authorId="0" shapeId="0" xr:uid="{D135D2D4-C5C0-4825-AE9C-42D0A244967A}">
      <text>
        <r>
          <rPr>
            <sz val="11"/>
            <color theme="1"/>
            <rFont val="Arial"/>
            <family val="2"/>
          </rPr>
          <t xml:space="preserve">STARTING BONUS:
Start the Game with a new Faction: Inquisition
WARNING: NOT FINAL
STARTING WEAPON: 
Any Weapon.											</t>
        </r>
      </text>
    </comment>
    <comment ref="F23" authorId="0" shapeId="0" xr:uid="{B54ED767-82F0-438E-A299-F8E0A7960069}">
      <text>
        <r>
          <rPr>
            <sz val="11"/>
            <color theme="1"/>
            <rFont val="Arial"/>
            <family val="2"/>
          </rPr>
          <t>AFFINITY: Adjudicator
DIFFICULTY: Hardcore
DESCRIPTION: Specialized in making decisions that affect the whole plains.</t>
        </r>
      </text>
    </comment>
    <comment ref="G23" authorId="0" shapeId="0" xr:uid="{CE4DF56F-BE21-44CE-92BF-9A4DA08F2679}">
      <text>
        <r>
          <rPr>
            <sz val="11"/>
            <color theme="1"/>
            <rFont val="Arial"/>
            <family val="2"/>
          </rPr>
          <t>AFFINITY: Purifier
DIFFICULTY: Unknown
DESCRIPTION: Specialized in cleansing away the demons.</t>
        </r>
      </text>
    </comment>
    <comment ref="H23" authorId="0" shapeId="0" xr:uid="{80551C50-97FB-4FB6-9B9E-14606E0E9D60}">
      <text>
        <r>
          <rPr>
            <sz val="11"/>
            <color theme="1"/>
            <rFont val="Arial"/>
            <family val="2"/>
          </rPr>
          <t>AFFINITY: Sentinel
DIFFICULTY: Unknown
DESCRIPTION: Specialized in dual wielding crossbows.</t>
        </r>
      </text>
    </comment>
    <comment ref="E24" authorId="0" shapeId="0" xr:uid="{F0C55587-DE26-4DDA-BDC9-804006CCABBA}">
      <text>
        <r>
          <rPr>
            <sz val="11"/>
            <color theme="1"/>
            <rFont val="Arial"/>
            <family val="2"/>
          </rPr>
          <t>STARTING BONUS:
Start the Game Wavelengthless; with Focus Replacing Mana; Regenerate 5 Focus Per Resonance while in Combat at the Start of your Turn; Outside of Combat Focus is always Maxed.
STARTING WEAPON: 
Common Staff.</t>
        </r>
      </text>
    </comment>
    <comment ref="F24" authorId="0" shapeId="0" xr:uid="{EEEDF4AC-4F42-4802-A6A2-7B4200839022}">
      <text>
        <r>
          <rPr>
            <sz val="11"/>
            <color theme="1"/>
            <rFont val="Arial"/>
            <family val="2"/>
          </rPr>
          <t>AFFINITY: Fistfighter
DIFFICULTY: Simple
DESCRIPTION: Close your body and mind to pain, channel your inner self and dodge all incoming blows while returning the greeting with your fist.</t>
        </r>
      </text>
    </comment>
    <comment ref="G24" authorId="0" shapeId="0" xr:uid="{4B8364D5-2B72-4554-A3FD-94F39A9B3AAD}">
      <text>
        <r>
          <rPr>
            <sz val="11"/>
            <color theme="1"/>
            <rFont val="Arial"/>
            <family val="2"/>
          </rPr>
          <t>AFFINITY: Mist Weaver
DIFFICULTY: Challenging
DESCRIPTION: Specialized in using different types of mists to confuse enemies or poison them.</t>
        </r>
      </text>
    </comment>
    <comment ref="H24" authorId="0" shapeId="0" xr:uid="{947569F5-1A27-4A6E-B3FA-A15C52DDB491}">
      <text>
        <r>
          <rPr>
            <sz val="11"/>
            <color theme="1"/>
            <rFont val="Arial"/>
            <family val="2"/>
          </rPr>
          <t>AFFINITY: Brewmaster
DIFFICULTY: Challenging
DESCRIPTION: Specialized in making ale with powerful properties.</t>
        </r>
      </text>
    </comment>
    <comment ref="I24" authorId="0" shapeId="0" xr:uid="{8329B6C7-929A-41F1-BF84-11E80DBB6EA5}">
      <text>
        <r>
          <rPr>
            <sz val="11"/>
            <color theme="1"/>
            <rFont val="Arial"/>
            <family val="2"/>
          </rPr>
          <t>AFFINITY: Hermit
DIFFICULTY: Neutral
DESCRIPTION: Specialized in solidarity.</t>
        </r>
      </text>
    </comment>
    <comment ref="E25" authorId="0" shapeId="0" xr:uid="{16E8899F-6159-4624-B222-396DC802175A}">
      <text>
        <r>
          <rPr>
            <sz val="11"/>
            <color theme="1"/>
            <rFont val="Arial"/>
            <family val="2"/>
          </rPr>
          <t>STARTING BONUS:
Start the Game with nothing.
STARTING WEAPON: 
No Weapon.</t>
        </r>
      </text>
    </comment>
    <comment ref="F25" authorId="0" shapeId="0" xr:uid="{D0ACEF16-0B44-4FA9-82CA-3DA2E812B8B9}">
      <text>
        <r>
          <rPr>
            <sz val="11"/>
            <color theme="1"/>
            <rFont val="Arial"/>
            <family val="2"/>
          </rPr>
          <t xml:space="preserve">AFFINITY: Talented
DIFFICULTY: Grimcore
DESCRIPTION: Who needs spells or fancy techniques when you can simply train your body to be better and stronger. </t>
        </r>
      </text>
    </comment>
    <comment ref="G25" authorId="0" shapeId="0" xr:uid="{335A1178-0219-4E8B-8650-EBEA9C086ED1}">
      <text>
        <r>
          <rPr>
            <sz val="11"/>
            <color theme="1"/>
            <rFont val="Arial"/>
            <family val="2"/>
          </rPr>
          <t>AFFINITY: Faceless
DIFFICULTY: Grimcore
DESCRIPTION: Who are you? No one knows, not even you.</t>
        </r>
      </text>
    </comment>
    <comment ref="H25" authorId="0" shapeId="0" xr:uid="{605F82AA-EF65-497C-A3DB-F3F4E663CDCB}">
      <text>
        <r>
          <rPr>
            <sz val="11"/>
            <color theme="1"/>
            <rFont val="Arial"/>
            <family val="2"/>
          </rPr>
          <t>AFFINITY: Fate-Chosen
DIFFICULTY: Grimcore
DESCRIPTION: Call down the gods to either aid you directly with their blessing, or have them curse the enemy.</t>
        </r>
      </text>
    </comment>
    <comment ref="E26" authorId="0" shapeId="0" xr:uid="{7219015E-2ADC-4B96-BA69-4AB9268DBB9E}">
      <text>
        <r>
          <rPr>
            <sz val="11"/>
            <color theme="1"/>
            <rFont val="Arial"/>
          </rPr>
          <t>STARTING BONUS:
Start the Game with 20 Extra Health.
STARTING WEAPON: 
Dexterity or Strength Weapon of Choice.</t>
        </r>
      </text>
    </comment>
    <comment ref="F26" authorId="0" shapeId="0" xr:uid="{015AD93E-94E7-4E7A-AE8E-843A59BE7963}">
      <text>
        <r>
          <rPr>
            <sz val="11"/>
            <color theme="1"/>
            <rFont val="Arial"/>
          </rPr>
          <t>AFFINITY: Whiplasher
DIFFICULTY: Neutral
DESCRIPTION: Flex your whip far and wide, Enslave those who have not already perished to the stripping the flesh or your massive Wind Damage.</t>
        </r>
      </text>
    </comment>
    <comment ref="G26" authorId="0" shapeId="0" xr:uid="{AA33BB3A-E794-4E09-A070-BA3B643C6D77}">
      <text>
        <r>
          <rPr>
            <sz val="11"/>
            <color theme="1"/>
            <rFont val="Arial"/>
            <family val="2"/>
          </rPr>
          <t>AFFINITY: Sado-Masochist
DIFFICULTY: Grimcore
DESCRIPTION: Specialized in inflicting self damage to deal more damage.</t>
        </r>
      </text>
    </comment>
    <comment ref="H26" authorId="0" shapeId="0" xr:uid="{89C3A8AE-1229-42FE-BDEF-9407B8493515}">
      <text>
        <r>
          <rPr>
            <sz val="11"/>
            <color theme="1"/>
            <rFont val="Arial"/>
            <family val="2"/>
          </rPr>
          <t>AFFINITY: Cannibal
DIFFICULTY: hardcore
DESCRIPTION: Devour your enemies to gain their strength and life, and once you're finished with your current meal, you must venture out to the next one with your superior sense of smell.</t>
        </r>
      </text>
    </comment>
    <comment ref="I26" authorId="0" shapeId="0" xr:uid="{43816784-5683-4019-9D06-7B0880FAC032}">
      <text>
        <r>
          <rPr>
            <sz val="11"/>
            <color theme="1"/>
            <rFont val="Arial"/>
            <family val="2"/>
          </rPr>
          <t>AFFINITY: Maniac
DIFFICULTY: Challlenging
DESCRIPTION: Your insanity allows you to achieve what others would consider unnatural feats of pure strength.</t>
        </r>
      </text>
    </comment>
    <comment ref="J26" authorId="0" shapeId="0" xr:uid="{2AA736D5-DFE6-470C-A416-E1F4F48EC086}">
      <text>
        <r>
          <rPr>
            <sz val="11"/>
            <color theme="1"/>
            <rFont val="Arial"/>
            <family val="2"/>
          </rPr>
          <t>AFFINITY: Tormentor
DIFFICULTY: Challenging
DESCRIPTION: Torment your target and deprive them of their sense while at the same reaping the benefits of their pain.</t>
        </r>
      </text>
    </comment>
    <comment ref="K26" authorId="0" shapeId="0" xr:uid="{B65EAE9F-7DB8-428D-A04C-B3ED555743E0}">
      <text>
        <r>
          <rPr>
            <sz val="11"/>
            <color theme="1"/>
            <rFont val="Arial"/>
            <family val="2"/>
          </rPr>
          <t>AFFINITY: Butcher
DIFFICULTY: Simple
DESCRIPTION: Specialized in Chopping up enemies and preparing their meat.</t>
        </r>
      </text>
    </comment>
    <comment ref="E27" authorId="0" shapeId="0" xr:uid="{CC412679-5208-45D8-818E-F0894D91C472}">
      <text>
        <r>
          <rPr>
            <sz val="11"/>
            <color theme="1"/>
            <rFont val="Arial"/>
            <family val="2"/>
          </rPr>
          <t>STARTING BONUS:
Start the Game with a Common Pouch containing 20 Pellets.
STARTING WEAPON: 
Common Pistol or Rifle.</t>
        </r>
      </text>
    </comment>
    <comment ref="F27" authorId="0" shapeId="0" xr:uid="{E440EA73-7069-403C-A479-E04241C01B63}">
      <text>
        <r>
          <rPr>
            <sz val="11"/>
            <color theme="1"/>
            <rFont val="Arial"/>
            <family val="2"/>
          </rPr>
          <t>AFFINITY: Wire-Trapper
DIFFICULTY: Challenging
DESCRIPTION: Place down traps on the map to maime and trap your prey, once trapped follow through with the finishing blow</t>
        </r>
      </text>
    </comment>
    <comment ref="G27" authorId="0" shapeId="0" xr:uid="{92E5AA11-879E-4A6E-9BE3-A3A048CD2E1C}">
      <text>
        <r>
          <rPr>
            <sz val="11"/>
            <color theme="1"/>
            <rFont val="Arial"/>
          </rPr>
          <t>AFFINITY: Marksmen
DIFFICULTY: Simple
DESCRIPTION: Carefully aim, hold your breath and once you pull your trigger it is lights out.</t>
        </r>
      </text>
    </comment>
    <comment ref="H27" authorId="0" shapeId="0" xr:uid="{4D15B78A-978D-4511-B702-E14CD843E090}">
      <text>
        <r>
          <rPr>
            <sz val="11"/>
            <color theme="1"/>
            <rFont val="Arial"/>
          </rPr>
          <t>AFFINITY: Pistoleer
DIFFICULTY: Neutral
DESCRIPTION: You have two pistols, one for the enemy and one for his corpse when he falls down dead infront your feet.</t>
        </r>
      </text>
    </comment>
    <comment ref="I27" authorId="0" shapeId="0" xr:uid="{A2FF518E-8570-41D3-96BE-70EA21973099}">
      <text>
        <r>
          <rPr>
            <sz val="11"/>
            <color theme="1"/>
            <rFont val="Arial"/>
          </rPr>
          <t>AFFINITY: Bomber
DIFFICULTY: Neutral
DESCRIPTION: If you ever worry about any obstacles  in your way, a trusty stick of high explosive will clear them out. It never mattered if they were living or not.</t>
        </r>
      </text>
    </comment>
    <comment ref="E28" authorId="0" shapeId="0" xr:uid="{1B33A8C1-4B0C-4DF9-87ED-C866C46BD21F}">
      <text>
        <r>
          <rPr>
            <sz val="11"/>
            <color theme="1"/>
            <rFont val="Arial"/>
            <family val="2"/>
          </rPr>
          <t>STARTING BONUS:
Start the Game with a Common Body Piece.
STARTING WEAPON: 
Any Strength Weapon.</t>
        </r>
      </text>
    </comment>
    <comment ref="F28" authorId="0" shapeId="0" xr:uid="{D1160DE2-795C-42CB-A5B5-AA5AF5DA8666}">
      <text>
        <r>
          <rPr>
            <sz val="11"/>
            <color theme="1"/>
            <rFont val="Arial"/>
            <family val="2"/>
          </rPr>
          <t>AFFINITY: Unstoppable
DIFFICULTY: Simple
DESCRIPTION: Specialized in not giving up and breaking through the toughest obstacles.</t>
        </r>
      </text>
    </comment>
    <comment ref="G28" authorId="0" shapeId="0" xr:uid="{B9D8C053-45CB-4AF8-AB72-4B865F54AF59}">
      <text>
        <r>
          <rPr>
            <sz val="11"/>
            <color theme="1"/>
            <rFont val="Arial"/>
            <family val="2"/>
          </rPr>
          <t>AFFINITY: Earthshaker
DIFFICULTY: Neutral
DESCRIPTION: Specialized in Earth Abilities, while using Brute force to demolish his opponents.</t>
        </r>
      </text>
    </comment>
    <comment ref="H28" authorId="0" shapeId="0" xr:uid="{2A4E2E83-AE7A-4ACF-B32D-ED5728CE6F5D}">
      <text>
        <r>
          <rPr>
            <sz val="11"/>
            <color theme="1"/>
            <rFont val="Arial"/>
            <family val="2"/>
          </rPr>
          <t>AFFINITY: Brawler
DIFFICULTY: Neutral
DESCRIPTION: Specialized in Fist Brawls.</t>
        </r>
      </text>
    </comment>
    <comment ref="I28" authorId="0" shapeId="0" xr:uid="{8A4C242C-A490-4D92-B41A-363D96C0C967}">
      <text>
        <r>
          <rPr>
            <sz val="11"/>
            <color theme="1"/>
            <rFont val="Arial"/>
            <family val="2"/>
          </rPr>
          <t>AFFINITY: Dreadnaught
DIFFICULTY: Neutral
DESCRIPTION: Your enemies will dread ever encountering you, the moving mounting who will crush mere ants beneath himself.</t>
        </r>
      </text>
    </comment>
    <comment ref="E29" authorId="0" shapeId="0" xr:uid="{DDA1580B-44DF-4779-B348-E4634C8D9827}">
      <text>
        <r>
          <rPr>
            <sz val="11"/>
            <color theme="1"/>
            <rFont val="Arial"/>
          </rPr>
          <t>STARTING BONUS:
Start the Game with 2 Random Common Items.
STARTING WEAPON: 
Any Weapon.</t>
        </r>
      </text>
    </comment>
    <comment ref="F29" authorId="0" shapeId="0" xr:uid="{65749B3F-5657-488F-8051-FBCB190A42B7}">
      <text>
        <r>
          <rPr>
            <sz val="11"/>
            <color theme="1"/>
            <rFont val="Arial"/>
            <family val="2"/>
          </rPr>
          <t>AFFINITY: Trader
DIFFICULTY: Neutral
DESCRIPTION: Knowing your way around trade routes and bargaining, you will end up with more than others would have in your place.</t>
        </r>
      </text>
    </comment>
    <comment ref="H29" authorId="0" shapeId="0" xr:uid="{042CFCE1-1F29-4963-BEF3-980E98B05A00}">
      <text>
        <r>
          <rPr>
            <sz val="11"/>
            <color theme="1"/>
            <rFont val="Arial"/>
            <family val="2"/>
          </rPr>
          <t>AFFINITY: Cartographer
DIFFICULTY: Grimcore
DESCRIPTION: Knowing the land, even if it's only on paper, is very handy when it comes to navigating your surroundings, finding safe spaces and knowing where to look for forgoten treasure.</t>
        </r>
      </text>
    </comment>
    <comment ref="E30" authorId="0" shapeId="0" xr:uid="{6E1E8852-5340-47A0-98F7-C0FF6E45D2A4}">
      <text>
        <r>
          <rPr>
            <sz val="11"/>
            <color theme="1"/>
            <rFont val="Arial"/>
            <family val="2"/>
          </rPr>
          <t>STARTING BONUS:
Start the Game with an Extra 200 Gold.
STARTING WEAPON: 
Any Melee Strength or Dexterity Weapon.</t>
        </r>
      </text>
    </comment>
    <comment ref="F30" authorId="0" shapeId="0" xr:uid="{7F61E1CE-3682-4039-A95D-77BCD801F9AD}">
      <text>
        <r>
          <rPr>
            <sz val="11"/>
            <color theme="1"/>
            <rFont val="Arial"/>
            <family val="2"/>
          </rPr>
          <t>AFFINITY: Viking
DIFFICULTY: Simple
DESCRIPTION: Enhance your fighting capability with primarily passive abilities.</t>
        </r>
      </text>
    </comment>
    <comment ref="G30" authorId="0" shapeId="0" xr:uid="{82928F53-4B0D-4447-8AEB-11C52ABA66EA}">
      <text>
        <r>
          <rPr>
            <sz val="11"/>
            <color theme="1"/>
            <rFont val="Arial"/>
            <family val="2"/>
          </rPr>
          <t>AFFINITY: Pirate
DIFFICULTY: Simple
DESCRIPTION: Live as a pirate! Plunder, loot and search for treasure, sometimes with the aid of your crew.</t>
        </r>
      </text>
    </comment>
    <comment ref="H30" authorId="0" shapeId="0" xr:uid="{1414976F-2E09-4851-A269-E227C4487C1A}">
      <text>
        <r>
          <rPr>
            <sz val="11"/>
            <color theme="1"/>
            <rFont val="Arial"/>
            <family val="2"/>
          </rPr>
          <t>AFFINITY: Raider
DIFFICULTY: Neutral
DESCRIPTION: Plundering and raiding, as well as brutal, merciless slaughter!</t>
        </r>
      </text>
    </comment>
    <comment ref="I30" authorId="0" shapeId="0" xr:uid="{22E0D47B-F34B-43CA-B824-EB1C2840F213}">
      <text>
        <r>
          <rPr>
            <sz val="11"/>
            <color theme="1"/>
            <rFont val="Arial"/>
            <family val="2"/>
          </rPr>
          <t>AFFINITY: Reaver
DIFFICULTY: Challenging
DESCRIPTION: Heighten your odds by magically destroying the equipment of your enemies.</t>
        </r>
      </text>
    </comment>
    <comment ref="E31" authorId="0" shapeId="0" xr:uid="{6AEC23B3-61D9-4017-8823-ABA3ADDDE808}">
      <text>
        <r>
          <rPr>
            <sz val="11"/>
            <color theme="1"/>
            <rFont val="Arial"/>
            <family val="2"/>
          </rPr>
          <t>STARTING BONUS:
Start the Game with +1 Hex Vision in the First Day.
STARTING WEAPON: 
Any Weapon.</t>
        </r>
      </text>
    </comment>
    <comment ref="F31" authorId="0" shapeId="0" xr:uid="{B36B37DE-246B-4E67-9297-EAE1913930EE}">
      <text>
        <r>
          <rPr>
            <sz val="11"/>
            <color theme="1"/>
            <rFont val="Arial"/>
            <family val="2"/>
          </rPr>
          <t>AFFINITY: Seer
DIFFICULTY: Challenging
DESCRIPTION: Specialized in Perceiving and Reavealing hidden truths.</t>
        </r>
      </text>
    </comment>
    <comment ref="G31" authorId="0" shapeId="0" xr:uid="{40A4613F-AD7D-4681-9B15-C7A794E899F9}">
      <text>
        <r>
          <rPr>
            <sz val="11"/>
            <color theme="1"/>
            <rFont val="Arial"/>
            <family val="2"/>
          </rPr>
          <t>AFFINITY: Prophet
DIFFICULTY: Neutral
DESCRIPTION: By using the signs of the world, gain bonuses if you correctly predict what will occur.</t>
        </r>
      </text>
    </comment>
    <comment ref="H31" authorId="0" shapeId="0" xr:uid="{ED77BA77-0C39-4D47-A180-69AE0036363B}">
      <text>
        <r>
          <rPr>
            <sz val="11"/>
            <color theme="1"/>
            <rFont val="Arial"/>
            <family val="2"/>
          </rPr>
          <t>AFFINITY: Molten
DIFFICULTY: Challenging
DESCRIPTION: Through the power of the gods you see things that others do not, and recieve aditional bonuses on correct predictions.</t>
        </r>
      </text>
    </comment>
    <comment ref="I31" authorId="0" shapeId="0" xr:uid="{8159C4C6-A8C5-42A6-A06D-85736038A9C2}">
      <text>
        <r>
          <rPr>
            <sz val="11"/>
            <color theme="1"/>
            <rFont val="Arial"/>
            <family val="2"/>
          </rPr>
          <t>AFFINITY: Molten
DIFFICULTY: Hardcore
DESCRIPTION: Specialized in Bringing Death to the Planes.</t>
        </r>
      </text>
    </comment>
    <comment ref="E32" authorId="0" shapeId="0" xr:uid="{9FE9C81F-8565-4F01-A084-3851EB890020}">
      <text>
        <r>
          <rPr>
            <sz val="11"/>
            <color theme="1"/>
            <rFont val="Arial"/>
            <family val="2"/>
          </rPr>
          <t>STARTING BONUS:
Start the Game with a Skeleton Weakling under your Banner.
STARTING WEAPON: 
Any Power Weapon.</t>
        </r>
      </text>
    </comment>
    <comment ref="F32" authorId="0" shapeId="0" xr:uid="{44FE2243-412A-4E70-9FE4-98E91E114DB3}">
      <text>
        <r>
          <rPr>
            <sz val="11"/>
            <color theme="1"/>
            <rFont val="Arial"/>
            <family val="2"/>
          </rPr>
          <t>AFFINITY: Bonemancer
DIFFICULTY: Simple
DESCRIPTION: Fight with the dark magic only known by the dead and other Necromancers, unless Necromancers are dead too.</t>
        </r>
      </text>
    </comment>
    <comment ref="G32" authorId="0" shapeId="0" xr:uid="{8C3F31A1-5DBA-4897-90DB-55960E322F48}">
      <text>
        <r>
          <rPr>
            <sz val="11"/>
            <color theme="1"/>
            <rFont val="Arial"/>
          </rPr>
          <t>AFFINITY: Reaper
DIFFICULTY: Neutral
DESCRIPTION: Use Scythes to Reap the Souls of your Enemies and then use those Souls to empower yourself.</t>
        </r>
      </text>
    </comment>
    <comment ref="H32" authorId="0" shapeId="0" xr:uid="{677BA43B-6675-4AEC-A7CD-35E715381DB1}">
      <text>
        <r>
          <rPr>
            <sz val="11"/>
            <color theme="1"/>
            <rFont val="Arial"/>
          </rPr>
          <t>AFFINITY: Deathbringer
DIFFICULTY: Hardcore
DESCRIPTION: Raise dead enemies to fight at your will.</t>
        </r>
      </text>
    </comment>
    <comment ref="I32" authorId="0" shapeId="0" xr:uid="{5E2D9CB0-E2C5-4B48-B96A-8F29C0DF13B7}">
      <text>
        <r>
          <rPr>
            <sz val="11"/>
            <color theme="1"/>
            <rFont val="Arial"/>
          </rPr>
          <t>AFFINITY: Plague Spreader
DIFFICULTY: Challenging
DESCRIPTION: Spread a global Plague over the Planes and make all the other Heroes suffer.</t>
        </r>
      </text>
    </comment>
    <comment ref="E33" authorId="0" shapeId="0" xr:uid="{F53F2C05-84AB-4DAC-81C1-1BFB1A9CB9E4}">
      <text>
        <r>
          <rPr>
            <sz val="11"/>
            <color theme="1"/>
            <rFont val="Arial"/>
          </rPr>
          <t>STARTING BONUS:
Start the Game Wavelengthless with Soul replacing Mana; You Regenerate 5% Max Soul Per Resonance at the Start of each Day; While you have 0 Soul or below, you are Weakened and Vulnerable.
STARTING WEAPON: 
Any Power Weapon.</t>
        </r>
      </text>
    </comment>
    <comment ref="F33" authorId="0" shapeId="0" xr:uid="{A17EB033-07E7-4B25-AC8A-DF42DA9423D6}">
      <text>
        <r>
          <rPr>
            <sz val="11"/>
            <color theme="1"/>
            <rFont val="Arial"/>
          </rPr>
          <t>AFFINITY: Soulstealer
DIFFICULTY: Neutral
DESCRIPTION: Specialized in utilising his Soul as a weapon.</t>
        </r>
      </text>
    </comment>
    <comment ref="G33" authorId="0" shapeId="0" xr:uid="{7E313635-916B-41AE-BB70-1EC6D17BF837}">
      <text>
        <r>
          <rPr>
            <sz val="11"/>
            <color theme="1"/>
            <rFont val="Arial"/>
          </rPr>
          <t>AFFINITY: Soulblade
DIFFICULTY: Simple
DESCRIPTION: Your souls power aids you specifically through the shape of weapons that may fight independently.</t>
        </r>
      </text>
    </comment>
    <comment ref="H33" authorId="0" shapeId="0" xr:uid="{F67E1321-343A-4DA3-BC3A-034955B7411B}">
      <text>
        <r>
          <rPr>
            <sz val="11"/>
            <color theme="1"/>
            <rFont val="Arial"/>
          </rPr>
          <t>AFFINITY: Etherealist
DIFFICULTY: Hardcore
DESCRIPTION: Pop Enteties in and out of existence, travel between the worlds, reality is your playground.</t>
        </r>
      </text>
    </comment>
    <comment ref="I33" authorId="0" shapeId="0" xr:uid="{CCC01102-6C48-497F-8694-7D8109D7D13A}">
      <text>
        <r>
          <rPr>
            <sz val="11"/>
            <color theme="1"/>
            <rFont val="Arial"/>
          </rPr>
          <t>AFFINITY: Soulcrusher
DIFFICULTY: Hardcore
DESCRIPTION: Increase your souls pressure until everything around you dies.</t>
        </r>
      </text>
    </comment>
    <comment ref="E34" authorId="0" shapeId="0" xr:uid="{D47A13BF-0BCB-4CB7-9B17-C2B827340D17}">
      <text>
        <r>
          <rPr>
            <sz val="11"/>
            <color theme="1"/>
            <rFont val="Arial"/>
            <family val="2"/>
          </rPr>
          <t>STARTING BONUS:
Start the Game with an Hourglass Artifact.
STARTING WEAPON: 
Any Power Weapon.</t>
        </r>
      </text>
    </comment>
    <comment ref="F34" authorId="0" shapeId="0" xr:uid="{4FF93DF7-3279-4C53-9D01-3B23A04C2CF6}">
      <text>
        <r>
          <rPr>
            <sz val="11"/>
            <color theme="1"/>
            <rFont val="Arial"/>
            <family val="2"/>
          </rPr>
          <t>AFFINITY: Time-Keeper
DIFFICULTY: Challenging
DESCRIPTION: Specialized in Controlling Time.</t>
        </r>
      </text>
    </comment>
    <comment ref="G34" authorId="0" shapeId="0" xr:uid="{B0BF81B7-1A95-4468-8DAB-D241897FBA30}">
      <text>
        <r>
          <rPr>
            <sz val="11"/>
            <color theme="1"/>
            <rFont val="Arial"/>
            <family val="2"/>
          </rPr>
          <t>AFFINITY: Chrono-Splitter
DIFFICULTY: Hardcore
DESCRIPTION: Manage combat through changing the speed of time.</t>
        </r>
      </text>
    </comment>
    <comment ref="H34" authorId="0" shapeId="0" xr:uid="{1071A85A-399C-4474-8575-3F4F018FC172}">
      <text>
        <r>
          <rPr>
            <sz val="11"/>
            <color theme="1"/>
            <rFont val="Arial"/>
            <family val="2"/>
          </rPr>
          <t>AFFINITY: Chrono-Phaser
DIFFICULTY: Grimcore
DESCRIPTION: Use time travel to correct your mistakes.</t>
        </r>
      </text>
    </comment>
    <comment ref="E35" authorId="0" shapeId="0" xr:uid="{DFC0CF02-CD50-4B07-B8F0-A9C0ED41C5D7}">
      <text>
        <r>
          <rPr>
            <sz val="11"/>
            <color theme="1"/>
            <rFont val="Arial"/>
            <family val="2"/>
          </rPr>
          <t>STARTING BONUS:
Start the Game with 5 Cogs.
STARTING WEAPON: 
Any Power or Dexterity Weapon.</t>
        </r>
      </text>
    </comment>
    <comment ref="F35" authorId="0" shapeId="0" xr:uid="{FA24DB8F-22F7-4036-AA47-BE43071D82C9}">
      <text>
        <r>
          <rPr>
            <sz val="11"/>
            <color theme="1"/>
            <rFont val="Arial"/>
          </rPr>
          <t>AFFINITY: Mana-Tech Artificer
DIFFICULTY: Challenging
DESCRIPTION: Mana-Tech Gears, creations and abilities aid you in combat.</t>
        </r>
      </text>
    </comment>
    <comment ref="G35" authorId="0" shapeId="0" xr:uid="{D5AC4980-A7C8-4CCA-AE50-CBADD2B94317}">
      <text>
        <r>
          <rPr>
            <sz val="11"/>
            <color theme="1"/>
            <rFont val="Arial"/>
          </rPr>
          <t>AFFINITY: Tinkerer
DIFFICULTY: Neutral
DESCRIPTION: Strengthen your character through the use of gear, summons and other things that you create with Cogs.</t>
        </r>
      </text>
    </comment>
    <comment ref="H35" authorId="0" shapeId="0" xr:uid="{815D7479-9479-43D9-A3A6-58482E480C31}">
      <text>
        <r>
          <rPr>
            <sz val="11"/>
            <color theme="1"/>
            <rFont val="Arial"/>
            <family val="2"/>
          </rPr>
          <t>AFFINITY: Architect
DIFFICULTY: Neutral
DESCRIPTION: Gear can be dismanteled into Cogs, and you can create custom gear.</t>
        </r>
      </text>
    </comment>
    <comment ref="E36" authorId="0" shapeId="0" xr:uid="{31BB9286-7D9C-4295-8C7A-3B8790C98FC7}">
      <text>
        <r>
          <rPr>
            <sz val="11"/>
            <color theme="1"/>
            <rFont val="Arial"/>
          </rPr>
          <t>STARTING BONUS:
Start the Game with 5 Meat/Flour.
STARTING WEAPON: 
Any Melee Strength/Dexterity Weapon.</t>
        </r>
      </text>
    </comment>
    <comment ref="F36" authorId="0" shapeId="0" xr:uid="{26D07464-A508-472F-B566-8C1F32339FB3}">
      <text>
        <r>
          <rPr>
            <sz val="11"/>
            <color theme="1"/>
            <rFont val="Arial"/>
            <family val="2"/>
          </rPr>
          <t>AFFINITY: Hoarder
DIFFICULTY: Challenging
DESCRIPTION: With bargaining as your strong suit, you have an even easier time acquiring things that normally cost a fortune.</t>
        </r>
      </text>
    </comment>
    <comment ref="G36" authorId="0" shapeId="0" xr:uid="{CF219949-05BB-4337-A3E6-6DC137BDD247}">
      <text>
        <r>
          <rPr>
            <sz val="11"/>
            <color theme="1"/>
            <rFont val="Arial"/>
            <family val="2"/>
          </rPr>
          <t>AFFINITY: Baron
DIFFICULTY: Simple
DESCRIPTION: Like any noble child going adventuring, naturally you start with a fortune of funds from your diseased parents, as well as a cool backstory.</t>
        </r>
      </text>
    </comment>
    <comment ref="E37" authorId="0" shapeId="0" xr:uid="{71EC0150-4F9D-4975-9F3B-8143E9509961}">
      <text>
        <r>
          <rPr>
            <sz val="11"/>
            <color theme="1"/>
            <rFont val="Arial"/>
            <family val="2"/>
          </rPr>
          <t xml:space="preserve">STARTING BONUS:
Start the Game with 1 Extra Stamina in the first day.
STARTING WEAPON: 
Any Melee Weapon.						</t>
        </r>
      </text>
    </comment>
    <comment ref="F37" authorId="0" shapeId="0" xr:uid="{C3C7ACD3-8869-4A80-993B-3959B7E32653}">
      <text>
        <r>
          <rPr>
            <sz val="11"/>
            <color theme="1"/>
            <rFont val="Arial"/>
            <family val="2"/>
          </rPr>
          <t>AFFINITY: Leaper
DIFFICULTY: Neutral
DESCRIPTION: Specialized in Strong legs able to jump entire Lands.</t>
        </r>
      </text>
    </comment>
    <comment ref="G37" authorId="0" shapeId="0" xr:uid="{FCCCABD9-851C-454F-8320-EE0677239E70}">
      <text>
        <r>
          <rPr>
            <sz val="11"/>
            <color theme="1"/>
            <rFont val="Arial"/>
            <family val="2"/>
          </rPr>
          <t>AFFINITY: Worldwalker
DIFFICULTY: Neutral
DESCRIPTION: Specialized in World Traversal.</t>
        </r>
      </text>
    </comment>
    <comment ref="H37" authorId="0" shapeId="0" xr:uid="{E642BACA-8BE6-4AA7-85A0-16787182BC03}">
      <text>
        <r>
          <rPr>
            <sz val="11"/>
            <color theme="1"/>
            <rFont val="Arial"/>
            <family val="2"/>
          </rPr>
          <t>AFFINITY: Teleporter
DIFFICULTY: Neutral
DESCRIPTION: Specialized in Portals.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<sst xmlns="http://schemas.openxmlformats.org/spreadsheetml/2006/main" count="61104" uniqueCount="13584">
  <si>
    <t xml:space="preserve">How to make a Character: Choose your Name, Race, Class (+Affinity and Mastery of that Class) and Faction </t>
  </si>
  <si>
    <t>(More information can be found in the the Races, Classes and Abilities tabs)</t>
  </si>
  <si>
    <t>MASTERY (Choose 1)</t>
  </si>
  <si>
    <t>CLASS</t>
  </si>
  <si>
    <t xml:space="preserve">AFFINITY </t>
  </si>
  <si>
    <r>
      <rPr>
        <sz val="14"/>
        <color rgb="FFFFFFFF"/>
        <rFont val="Arial Black"/>
      </rPr>
      <t>CLASSES</t>
    </r>
    <r>
      <rPr>
        <b/>
        <sz val="14"/>
        <color rgb="FFFFFFFF"/>
        <rFont val="Arial Black"/>
      </rPr>
      <t xml:space="preserve"> →</t>
    </r>
  </si>
  <si>
    <t>Offense</t>
  </si>
  <si>
    <t>Defense</t>
  </si>
  <si>
    <t>Blacksmith</t>
  </si>
  <si>
    <t>Molten</t>
  </si>
  <si>
    <t>Rune-Carver</t>
  </si>
  <si>
    <t>Mountain-Smith</t>
  </si>
  <si>
    <t>Battle-Smith</t>
  </si>
  <si>
    <t>Stealth</t>
  </si>
  <si>
    <t>Arcane</t>
  </si>
  <si>
    <t>Cultist</t>
  </si>
  <si>
    <t>Tentacle</t>
  </si>
  <si>
    <t>Void Worshipper</t>
  </si>
  <si>
    <t>Invoker</t>
  </si>
  <si>
    <t>Acolyte</t>
  </si>
  <si>
    <t>Zealot</t>
  </si>
  <si>
    <t>Lunar</t>
  </si>
  <si>
    <t>Intellect</t>
  </si>
  <si>
    <t>Librarian</t>
  </si>
  <si>
    <t>Silencer</t>
  </si>
  <si>
    <t>Bookworm</t>
  </si>
  <si>
    <t>Mastermind</t>
  </si>
  <si>
    <t>Scholar</t>
  </si>
  <si>
    <t>Arbiter</t>
  </si>
  <si>
    <t>Diplomat</t>
  </si>
  <si>
    <t>Commander</t>
  </si>
  <si>
    <t>Strategist</t>
  </si>
  <si>
    <t>Overseer</t>
  </si>
  <si>
    <t>Bannerlord</t>
  </si>
  <si>
    <t>Agility</t>
  </si>
  <si>
    <t>Jester</t>
  </si>
  <si>
    <t>Trickster</t>
  </si>
  <si>
    <t>Joker</t>
  </si>
  <si>
    <t>Spell-Gambler</t>
  </si>
  <si>
    <t>Nullifier</t>
  </si>
  <si>
    <t>Maskbearer</t>
  </si>
  <si>
    <t>Bard</t>
  </si>
  <si>
    <t>Story Teller</t>
  </si>
  <si>
    <t>Incanter</t>
  </si>
  <si>
    <t>Whisperer</t>
  </si>
  <si>
    <r>
      <rPr>
        <sz val="14"/>
        <color rgb="FFFFFFFF"/>
        <rFont val="Arial Black"/>
      </rPr>
      <t xml:space="preserve">FACTIONS </t>
    </r>
    <r>
      <rPr>
        <b/>
        <sz val="14"/>
        <color rgb="FFFFFFFF"/>
        <rFont val="Arial Black"/>
      </rPr>
      <t>↓</t>
    </r>
  </si>
  <si>
    <t>Paladin</t>
  </si>
  <si>
    <t>Warden</t>
  </si>
  <si>
    <t>Divine</t>
  </si>
  <si>
    <t>Crusader</t>
  </si>
  <si>
    <t>Destroyer</t>
  </si>
  <si>
    <t>Pyromancer</t>
  </si>
  <si>
    <t>Wildfire</t>
  </si>
  <si>
    <t>Frostburn</t>
  </si>
  <si>
    <t>Shadowflame</t>
  </si>
  <si>
    <t>Living Flame</t>
  </si>
  <si>
    <t>Manaburn</t>
  </si>
  <si>
    <t>Barbarian</t>
  </si>
  <si>
    <t>Berzerker</t>
  </si>
  <si>
    <t>Savage</t>
  </si>
  <si>
    <t>Hellbreaker</t>
  </si>
  <si>
    <t>Waraxe</t>
  </si>
  <si>
    <t>The Just</t>
  </si>
  <si>
    <t>Alchemist</t>
  </si>
  <si>
    <t>Life Exchanger</t>
  </si>
  <si>
    <t>Manipulator</t>
  </si>
  <si>
    <t>Apothecary</t>
  </si>
  <si>
    <t>Every 3 Victorious Battles will grant you 1 Faith.</t>
  </si>
  <si>
    <t>Warrior</t>
  </si>
  <si>
    <t>Samurai</t>
  </si>
  <si>
    <t>Duelist</t>
  </si>
  <si>
    <t>Lancer</t>
  </si>
  <si>
    <t>Hoplite</t>
  </si>
  <si>
    <t>Slayer</t>
  </si>
  <si>
    <t>The Vanguard</t>
  </si>
  <si>
    <t>Ranger</t>
  </si>
  <si>
    <t>Lockdown Hunter</t>
  </si>
  <si>
    <t>Bounty Hunter</t>
  </si>
  <si>
    <t>Archer</t>
  </si>
  <si>
    <t>Shadow</t>
  </si>
  <si>
    <t>Arbalest</t>
  </si>
  <si>
    <t>Killing Bosses will grant a Bonus Level Up but no Experience.</t>
  </si>
  <si>
    <t>Mage</t>
  </si>
  <si>
    <t>Elemental</t>
  </si>
  <si>
    <t>Blood</t>
  </si>
  <si>
    <t>Battle</t>
  </si>
  <si>
    <t>Crystal</t>
  </si>
  <si>
    <t>Solar</t>
  </si>
  <si>
    <t>Caster</t>
  </si>
  <si>
    <t>The Guild</t>
  </si>
  <si>
    <t>Rogue</t>
  </si>
  <si>
    <t>Assassin</t>
  </si>
  <si>
    <t>Thief</t>
  </si>
  <si>
    <t>Graverobber</t>
  </si>
  <si>
    <t>Phantom</t>
  </si>
  <si>
    <t>Scout</t>
  </si>
  <si>
    <t>Stalker</t>
  </si>
  <si>
    <t>Tracker</t>
  </si>
  <si>
    <t>Upon killing a Hero/Boss/Guardian gain 800 Gold.</t>
  </si>
  <si>
    <t>Knight</t>
  </si>
  <si>
    <t>Dread</t>
  </si>
  <si>
    <t>Holy</t>
  </si>
  <si>
    <t>Shock</t>
  </si>
  <si>
    <t>Trueborn</t>
  </si>
  <si>
    <t>Rune</t>
  </si>
  <si>
    <t>The Lotus</t>
  </si>
  <si>
    <t>Druid</t>
  </si>
  <si>
    <t>Spirit Caller</t>
  </si>
  <si>
    <t>Treant Caller</t>
  </si>
  <si>
    <t>Beast Caller</t>
  </si>
  <si>
    <t>Star Caller</t>
  </si>
  <si>
    <t>Choose a Landmark at the start of the game</t>
  </si>
  <si>
    <t>Shaman</t>
  </si>
  <si>
    <t>Totemic</t>
  </si>
  <si>
    <t>Stormbringer</t>
  </si>
  <si>
    <t>Herbalist</t>
  </si>
  <si>
    <t>Voodoo</t>
  </si>
  <si>
    <t>Plague Spreader</t>
  </si>
  <si>
    <t>You'll know the direction of the closest chosen Landmark.</t>
  </si>
  <si>
    <t>Healer</t>
  </si>
  <si>
    <t>Priest</t>
  </si>
  <si>
    <t>Cleric</t>
  </si>
  <si>
    <t>Vestal</t>
  </si>
  <si>
    <t>Mana-Tech Medic</t>
  </si>
  <si>
    <t>Mender</t>
  </si>
  <si>
    <t>Immortal</t>
  </si>
  <si>
    <t>The Archive</t>
  </si>
  <si>
    <t>Summoner</t>
  </si>
  <si>
    <t>Conjourer</t>
  </si>
  <si>
    <t>Sandbearer</t>
  </si>
  <si>
    <t>Spectral</t>
  </si>
  <si>
    <t>Elementalist</t>
  </si>
  <si>
    <t>Start the Game with a Bonus Level.</t>
  </si>
  <si>
    <t>Sorcerer</t>
  </si>
  <si>
    <t>Dreamer</t>
  </si>
  <si>
    <t>Illusionist</t>
  </si>
  <si>
    <t>Psychic</t>
  </si>
  <si>
    <t>Warlock</t>
  </si>
  <si>
    <t>Charmer</t>
  </si>
  <si>
    <t>The Innovators</t>
  </si>
  <si>
    <t>Inquisitor</t>
  </si>
  <si>
    <t>Adjudicator</t>
  </si>
  <si>
    <t>Purifier</t>
  </si>
  <si>
    <t>Sentinel</t>
  </si>
  <si>
    <t>Start the Game with a Mana-Tech Catalyst</t>
  </si>
  <si>
    <t>Monk</t>
  </si>
  <si>
    <t>Fistfighter</t>
  </si>
  <si>
    <t>Mist Weaver</t>
  </si>
  <si>
    <t>Brewmaster</t>
  </si>
  <si>
    <t>Hermit</t>
  </si>
  <si>
    <t>Active: Reset the Cooldown of target Ability or Gear. (1/Day)</t>
  </si>
  <si>
    <t>Deprived</t>
  </si>
  <si>
    <t>Talented</t>
  </si>
  <si>
    <t>Faceless</t>
  </si>
  <si>
    <t>Fate-Chosen</t>
  </si>
  <si>
    <t>The Nobility</t>
  </si>
  <si>
    <t>Flagellant</t>
  </si>
  <si>
    <t>Whiplasher</t>
  </si>
  <si>
    <t>Sado-Masochist</t>
  </si>
  <si>
    <t>Cannibal</t>
  </si>
  <si>
    <t>Maniac</t>
  </si>
  <si>
    <t>Tormentor</t>
  </si>
  <si>
    <t>+150 Gold per Day.</t>
  </si>
  <si>
    <t>Gunslinger</t>
  </si>
  <si>
    <t>Wire-Trapper</t>
  </si>
  <si>
    <t>Marksmen</t>
  </si>
  <si>
    <t>Pistoleer</t>
  </si>
  <si>
    <t>Bomber</t>
  </si>
  <si>
    <t>The Equilibrium</t>
  </si>
  <si>
    <t>Juggernaut</t>
  </si>
  <si>
    <t>Unstoppable</t>
  </si>
  <si>
    <t>Earthshaker</t>
  </si>
  <si>
    <t>Brawler</t>
  </si>
  <si>
    <t>Dreadnaught</t>
  </si>
  <si>
    <t xml:space="preserve">Put Target Below 20 Health or 10% Max Health to Infinite Rest. </t>
  </si>
  <si>
    <t>Merchant</t>
  </si>
  <si>
    <t>Trader</t>
  </si>
  <si>
    <t>Hoarder</t>
  </si>
  <si>
    <t>Baron</t>
  </si>
  <si>
    <t>Cartographer</t>
  </si>
  <si>
    <t xml:space="preserve"> Killing Entities will cause you to be Banished.</t>
  </si>
  <si>
    <t>Marauder</t>
  </si>
  <si>
    <t>Viking</t>
  </si>
  <si>
    <t>Pirate</t>
  </si>
  <si>
    <t>Raider</t>
  </si>
  <si>
    <t>Reaver</t>
  </si>
  <si>
    <t>Oracle</t>
  </si>
  <si>
    <t>Seer</t>
  </si>
  <si>
    <t>Prophet</t>
  </si>
  <si>
    <t>Doomsayer</t>
  </si>
  <si>
    <t>Harbinger</t>
  </si>
  <si>
    <t>Necromancer</t>
  </si>
  <si>
    <t>Bonemancer</t>
  </si>
  <si>
    <t>Reaper</t>
  </si>
  <si>
    <t>Deathbringer</t>
  </si>
  <si>
    <t>Curse-Bearer</t>
  </si>
  <si>
    <t>Soulmancer</t>
  </si>
  <si>
    <t>Soulstealer</t>
  </si>
  <si>
    <t>Soulblade</t>
  </si>
  <si>
    <t>Etherealist</t>
  </si>
  <si>
    <t>Soulcrusher</t>
  </si>
  <si>
    <t>Chronomancer</t>
  </si>
  <si>
    <t>Time-Keeper</t>
  </si>
  <si>
    <t>Chrono-Splitter</t>
  </si>
  <si>
    <t>Chrono-Phaser</t>
  </si>
  <si>
    <r>
      <rPr>
        <sz val="14"/>
        <color rgb="FFFFFFFF"/>
        <rFont val="Arial Black"/>
      </rPr>
      <t xml:space="preserve">RACES </t>
    </r>
    <r>
      <rPr>
        <b/>
        <sz val="14"/>
        <color rgb="FFFFFFFF"/>
        <rFont val="Arial Black"/>
      </rPr>
      <t>↓</t>
    </r>
  </si>
  <si>
    <t>Inventor</t>
  </si>
  <si>
    <t>Mana-Tech Artificer</t>
  </si>
  <si>
    <t>Tinkerer</t>
  </si>
  <si>
    <t>Architect</t>
  </si>
  <si>
    <t>Cook</t>
  </si>
  <si>
    <t>Baker</t>
  </si>
  <si>
    <t>Butcher</t>
  </si>
  <si>
    <t>Strider</t>
  </si>
  <si>
    <t>Leaper</t>
  </si>
  <si>
    <t>Worldwalker</t>
  </si>
  <si>
    <t>Teleporter</t>
  </si>
  <si>
    <t>Human</t>
  </si>
  <si>
    <t>Dunian</t>
  </si>
  <si>
    <t>Hope; Adaptive</t>
  </si>
  <si>
    <t>3</t>
  </si>
  <si>
    <t>Altreidian</t>
  </si>
  <si>
    <t>Hope; Ambitious</t>
  </si>
  <si>
    <t>Yserian</t>
  </si>
  <si>
    <t>Hope; Disciplined</t>
  </si>
  <si>
    <t>Reptilion</t>
  </si>
  <si>
    <t>Lurker</t>
  </si>
  <si>
    <t xml:space="preserve"> Scaled; Underdweller</t>
  </si>
  <si>
    <t>Kobold</t>
  </si>
  <si>
    <t xml:space="preserve"> Scaled; Fireborn</t>
  </si>
  <si>
    <t>Troglodyte</t>
  </si>
  <si>
    <t xml:space="preserve"> Scaled; Cold Blooded</t>
  </si>
  <si>
    <t>Nari</t>
  </si>
  <si>
    <t>Felinari</t>
  </si>
  <si>
    <t>Agile; Ambusher</t>
  </si>
  <si>
    <t>Vulpinari</t>
  </si>
  <si>
    <t>Agile; Pathfinder</t>
  </si>
  <si>
    <t>Lupinari</t>
  </si>
  <si>
    <t>Agile; Thick-furred</t>
  </si>
  <si>
    <t>Avian</t>
  </si>
  <si>
    <t>Harpy</t>
  </si>
  <si>
    <t>Winged; Fierce</t>
  </si>
  <si>
    <t>Strix</t>
  </si>
  <si>
    <t>Winged; Vigilent</t>
  </si>
  <si>
    <t>Ravian</t>
  </si>
  <si>
    <t>Winged; Fearless</t>
  </si>
  <si>
    <t>Brazen</t>
  </si>
  <si>
    <t>Minotaur</t>
  </si>
  <si>
    <t>Brawn; Thick-furred</t>
  </si>
  <si>
    <t>Forgotten</t>
  </si>
  <si>
    <t>Brawn; Solid</t>
  </si>
  <si>
    <t>Satyr</t>
  </si>
  <si>
    <t>Brawn; Agile</t>
  </si>
  <si>
    <t>LIVING</t>
  </si>
  <si>
    <t>Orc</t>
  </si>
  <si>
    <t>Goblin</t>
  </si>
  <si>
    <t>Fierce; Coward</t>
  </si>
  <si>
    <t>4</t>
  </si>
  <si>
    <t>Grunt</t>
  </si>
  <si>
    <t>Fierce; Brawn</t>
  </si>
  <si>
    <t>Corrupted</t>
  </si>
  <si>
    <t>Fierce; Vile</t>
  </si>
  <si>
    <t>Dwarf</t>
  </si>
  <si>
    <t>Delver</t>
  </si>
  <si>
    <t>Rich; Underdweller</t>
  </si>
  <si>
    <t>Landzwerger</t>
  </si>
  <si>
    <t>Rich; Heavy</t>
  </si>
  <si>
    <t>Gnome</t>
  </si>
  <si>
    <t>Rich; Stealth</t>
  </si>
  <si>
    <t>Troll</t>
  </si>
  <si>
    <t>Mountain</t>
  </si>
  <si>
    <t>Heavy; Solid</t>
  </si>
  <si>
    <t>2</t>
  </si>
  <si>
    <t>Forest</t>
  </si>
  <si>
    <t>Heavy; Regeneration</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</si>
  <si>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</si>
  <si>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</si>
  <si>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</si>
  <si>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</si>
  <si>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</si>
  <si>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</si>
  <si>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</si>
  <si>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</si>
  <si>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</si>
  <si>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</si>
  <si>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</si>
  <si>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</si>
  <si>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</si>
  <si>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</si>
  <si>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</si>
  <si>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</si>
  <si>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Sporian</t>
  </si>
  <si>
    <t>Rotcap</t>
  </si>
  <si>
    <t>Underdweller; Rotting in 7 Days</t>
  </si>
  <si>
    <t>Deathcap</t>
  </si>
  <si>
    <t>Underdweller; Resolute</t>
  </si>
  <si>
    <t>Redcap</t>
  </si>
  <si>
    <t>Underdweller; Disciplined</t>
  </si>
  <si>
    <t>Ratfolk</t>
  </si>
  <si>
    <t>Sewerspawn</t>
  </si>
  <si>
    <t>Adaptive; Ambusher</t>
  </si>
  <si>
    <t>Vermin</t>
  </si>
  <si>
    <t>Adaptive; Insane</t>
  </si>
  <si>
    <t>3.5</t>
  </si>
  <si>
    <t>Legislated</t>
  </si>
  <si>
    <t>Adaptive; Thick-furred</t>
  </si>
  <si>
    <t>Dryad</t>
  </si>
  <si>
    <t>Nymph</t>
  </si>
  <si>
    <t>Regeneration; Seducer</t>
  </si>
  <si>
    <t>Frostleaf</t>
  </si>
  <si>
    <t>Regeneration; Cold Blooded</t>
  </si>
  <si>
    <t>Naturian</t>
  </si>
  <si>
    <t>Regeneration; Adaptive</t>
  </si>
  <si>
    <t>FAE</t>
  </si>
  <si>
    <t>Elf</t>
  </si>
  <si>
    <t>Vigilent; Nocturnal</t>
  </si>
  <si>
    <t>Crimson</t>
  </si>
  <si>
    <t>Vigilent; Unstable</t>
  </si>
  <si>
    <t>Sylvan</t>
  </si>
  <si>
    <t>Vigilent; Agile</t>
  </si>
  <si>
    <t>Sprite</t>
  </si>
  <si>
    <t>Pixie</t>
  </si>
  <si>
    <t>Absorber; Stealth</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</si>
  <si>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</si>
  <si>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</si>
  <si>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</si>
  <si>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</si>
  <si>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</si>
  <si>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</si>
  <si>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</si>
  <si>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</si>
  <si>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</si>
  <si>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</si>
  <si>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</si>
  <si>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</si>
  <si>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</si>
  <si>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</si>
  <si>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</si>
  <si>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</si>
  <si>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</si>
  <si>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</si>
  <si>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t>
  </si>
  <si>
    <t>CONSTRUCT</t>
  </si>
  <si>
    <t>Hardwired</t>
  </si>
  <si>
    <t>Armored; Pathfinder</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</si>
  <si>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</si>
  <si>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</si>
  <si>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</si>
  <si>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</si>
  <si>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</si>
  <si>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</si>
  <si>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</si>
  <si>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</si>
  <si>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</si>
  <si>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</si>
  <si>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</si>
  <si>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</si>
  <si>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</si>
  <si>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</si>
  <si>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</si>
  <si>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</si>
  <si>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</si>
  <si>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</si>
  <si>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</si>
  <si>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</si>
  <si>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</si>
  <si>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</si>
  <si>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7 Days</t>
  </si>
  <si>
    <t>Revenant</t>
  </si>
  <si>
    <t>Fearless; Cold Blooded</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</si>
  <si>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</si>
  <si>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</si>
  <si>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</si>
  <si>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</si>
  <si>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</si>
  <si>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</si>
  <si>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</si>
  <si>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</si>
  <si>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</si>
  <si>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</si>
  <si>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</si>
  <si>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</si>
  <si>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</si>
  <si>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</si>
  <si>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</si>
  <si>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</si>
  <si>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</si>
  <si>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</si>
  <si>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</si>
  <si>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</si>
  <si>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</si>
  <si>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</si>
  <si>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Cambion</t>
  </si>
  <si>
    <t>Wingborn</t>
  </si>
  <si>
    <t>Fireborn; Winged</t>
  </si>
  <si>
    <t>Wrathian</t>
  </si>
  <si>
    <t>Fireborn; Gating</t>
  </si>
  <si>
    <t>Darktale</t>
  </si>
  <si>
    <t>Fireborn; Insane</t>
  </si>
  <si>
    <t>DEMON</t>
  </si>
  <si>
    <t>Devil</t>
  </si>
  <si>
    <t>Twin Tailed</t>
  </si>
  <si>
    <t>Gating; Agile</t>
  </si>
  <si>
    <t>Horned</t>
  </si>
  <si>
    <t>Gating; Brawn</t>
  </si>
  <si>
    <t>Primordial</t>
  </si>
  <si>
    <t>Gating; Fireborn</t>
  </si>
  <si>
    <t>Aetherkan</t>
  </si>
  <si>
    <t>Flare</t>
  </si>
  <si>
    <t>Infernal; Gating</t>
  </si>
  <si>
    <t>Sear</t>
  </si>
  <si>
    <t>Infernal; Fierce</t>
  </si>
  <si>
    <t>Lilian</t>
  </si>
  <si>
    <t>Infernal; Vile</t>
  </si>
  <si>
    <t>Fiend</t>
  </si>
  <si>
    <t>Imp</t>
  </si>
  <si>
    <t>Winged; Agile</t>
  </si>
  <si>
    <t>5</t>
  </si>
  <si>
    <t>Succubus</t>
  </si>
  <si>
    <t>Winged; Seducer</t>
  </si>
  <si>
    <t>Blanc</t>
  </si>
  <si>
    <t>Winged; Banished</t>
  </si>
  <si>
    <t>Angel</t>
  </si>
  <si>
    <t>Exiled</t>
  </si>
  <si>
    <t>Winged; Insane</t>
  </si>
  <si>
    <t>Highsky</t>
  </si>
  <si>
    <t>Winged; Pathfinder</t>
  </si>
  <si>
    <t>Valkyr</t>
  </si>
  <si>
    <t>Winged; Clarity</t>
  </si>
  <si>
    <t>DIVINE</t>
  </si>
  <si>
    <t>Deva</t>
  </si>
  <si>
    <t>Goldalcon</t>
  </si>
  <si>
    <t>Ambitious; Resolute</t>
  </si>
  <si>
    <t>Sevascon</t>
  </si>
  <si>
    <t>Ambitious; Disciplined</t>
  </si>
  <si>
    <t>Planicon</t>
  </si>
  <si>
    <t>Ambitious; Vigilent</t>
  </si>
  <si>
    <t>Servion</t>
  </si>
  <si>
    <t>Celestial</t>
  </si>
  <si>
    <t>Psionic; Foresight</t>
  </si>
  <si>
    <t>Empyrian</t>
  </si>
  <si>
    <t>Psionic; Ethereal</t>
  </si>
  <si>
    <t>2.5</t>
  </si>
  <si>
    <t>Cosmic</t>
  </si>
  <si>
    <t>Psionic; Unstable</t>
  </si>
  <si>
    <t>Aspect</t>
  </si>
  <si>
    <t>Patagan</t>
  </si>
  <si>
    <t>Absorber; Armored</t>
  </si>
  <si>
    <t>Orion</t>
  </si>
  <si>
    <t>Absorber; Resolute</t>
  </si>
  <si>
    <t>Electis</t>
  </si>
  <si>
    <t>Absorber; Ionized</t>
  </si>
  <si>
    <t>CONDITION</t>
  </si>
  <si>
    <t>Absorber</t>
  </si>
  <si>
    <t>Dispersion is now percentage based and each Dispersion point counts as 3%.</t>
  </si>
  <si>
    <t>Adaptive</t>
  </si>
  <si>
    <t>Reduce the Damage of Type that first affects you on a Day by 5.</t>
  </si>
  <si>
    <t>Aetheric</t>
  </si>
  <si>
    <t>Leveling up restores 50%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</si>
  <si>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</si>
  <si>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</si>
  <si>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</si>
  <si>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</si>
  <si>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</si>
  <si>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</si>
  <si>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 xml:space="preserve">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</si>
  <si>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</si>
  <si>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</si>
  <si>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</si>
  <si>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</si>
  <si>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</si>
  <si>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</si>
  <si>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t>
  </si>
  <si>
    <t>Blessed by the Gods</t>
  </si>
  <si>
    <t xml:space="preserve">(P): If the Incoming Damage or health loss will prove lethal, consume 1 Faith and block up to 50 Damage or 50 lost health. </t>
  </si>
  <si>
    <t>Brawn</t>
  </si>
  <si>
    <t>Your Critical Strikes on Melee Weapons are 14-20.</t>
  </si>
  <si>
    <t>Clarity</t>
  </si>
  <si>
    <t>Immune to Confusion.</t>
  </si>
  <si>
    <t>Cold Blooded</t>
  </si>
  <si>
    <t>Immune to Frostbite and Chilled.</t>
  </si>
  <si>
    <t>Coward</t>
  </si>
  <si>
    <t>You can no longer hire Merchants, companions or Fight in the Arena</t>
  </si>
  <si>
    <t>Cursed</t>
  </si>
  <si>
    <t xml:space="preserve">You are suffering from a curse. Curses can only be broken by either the Death of the Entity that caused it or using a special Item/Scroll. </t>
  </si>
  <si>
    <t>Damned by the Gods</t>
  </si>
  <si>
    <t xml:space="preserve">(P): The next 20 you roll on a D20 will be automatically be rerolled. 1 Faith is Gained. </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</si>
  <si>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</si>
  <si>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</si>
  <si>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</si>
  <si>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</si>
  <si>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</si>
  <si>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</si>
  <si>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</si>
  <si>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</si>
  <si>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</si>
  <si>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</si>
  <si>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</si>
  <si>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</si>
  <si>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</si>
  <si>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</si>
  <si>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</si>
  <si>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</si>
  <si>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</si>
  <si>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</si>
  <si>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</si>
  <si>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</si>
  <si>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</si>
  <si>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</si>
  <si>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</si>
  <si>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 Can no longer Flee Combat; Overrides Fear. (Instead of fleeing Combat you will move to a random adjacent Tile)</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</si>
  <si>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</si>
  <si>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</si>
  <si>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</si>
  <si>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</si>
  <si>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</si>
  <si>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</si>
  <si>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</si>
  <si>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</si>
  <si>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</si>
  <si>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</si>
  <si>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</si>
  <si>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</si>
  <si>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</si>
  <si>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</si>
  <si>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</si>
  <si>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</si>
  <si>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</si>
  <si>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</si>
  <si>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</si>
  <si>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 xml:space="preserve">Causes death in a certain number of Turns/Days if not removed. </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</si>
  <si>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</si>
  <si>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</si>
  <si>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</si>
  <si>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</si>
  <si>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</si>
  <si>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</si>
  <si>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</si>
  <si>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</si>
  <si>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 xml:space="preserve">You are no longer Visible on the Map towards hostile Entities. </t>
  </si>
  <si>
    <t>Thick-furred</t>
  </si>
  <si>
    <t>Reduce all Damage by 2.</t>
  </si>
  <si>
    <t>Underdweller</t>
  </si>
  <si>
    <t>Gain +1 Hex Vision when Underground; Gain Stealth while on Mountain Hexes.</t>
  </si>
  <si>
    <t>Unstable</t>
  </si>
  <si>
    <t>At the Start of Combat you become Vulnerable or Surged for 3 Turns at random.</t>
  </si>
  <si>
    <t>Vigilent</t>
  </si>
  <si>
    <t>You are able to see Stealth Objects and Entities.</t>
  </si>
  <si>
    <t>Vile</t>
  </si>
  <si>
    <t>Immune to Charmed; Gain +1 to Basic Attack Rolls.</t>
  </si>
  <si>
    <t xml:space="preserve">Winged </t>
  </si>
  <si>
    <t>Gain 1 Hex Vision; Harmful Tiles no longer Damage you.</t>
  </si>
  <si>
    <t>Line</t>
  </si>
  <si>
    <t>Meaning</t>
  </si>
  <si>
    <t>Actions</t>
  </si>
  <si>
    <t>Things which you can do on your turn; Your Turn automatically Ends when you have used all your Actions. (Entities have only 1 Action per Turn unless Overridden; This means you must use your Flash Actions before your Action/s)</t>
  </si>
  <si>
    <t>Free Actions:</t>
  </si>
  <si>
    <t>Anyone can do them regardless.</t>
  </si>
  <si>
    <t>Explore</t>
  </si>
  <si>
    <t>Search Target Tile (Roll d10) or Mountain at the cost of 1 Stamina to Search for Loot; Ingredients; Materials or More. Each Hex can only be explored once.</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</si>
  <si>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</si>
  <si>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</si>
  <si>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</si>
  <si>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</si>
  <si>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</si>
  <si>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</si>
  <si>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</si>
  <si>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</si>
  <si>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</si>
  <si>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</si>
  <si>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</si>
  <si>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</si>
  <si>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</si>
  <si>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</si>
  <si>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</si>
  <si>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</si>
  <si>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</si>
  <si>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</si>
  <si>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</si>
  <si>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</si>
  <si>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</si>
  <si>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 xml:space="preserve">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</si>
  <si>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</si>
  <si>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</si>
  <si>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</si>
  <si>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</si>
  <si>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</si>
  <si>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</si>
  <si>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</si>
  <si>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</si>
  <si>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</si>
  <si>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</si>
  <si>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</si>
  <si>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</si>
  <si>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</si>
  <si>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</si>
  <si>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</si>
  <si>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</si>
  <si>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</si>
  <si>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</si>
  <si>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</si>
  <si>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</si>
  <si>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</si>
  <si>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</si>
  <si>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</si>
  <si>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</si>
  <si>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</si>
  <si>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</si>
  <si>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</si>
  <si>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</si>
  <si>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</si>
  <si>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</si>
  <si>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</si>
  <si>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</si>
  <si>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</si>
  <si>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</si>
  <si>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</si>
  <si>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</si>
  <si>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</si>
  <si>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</si>
  <si>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</si>
  <si>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</si>
  <si>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</si>
  <si>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</si>
  <si>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</si>
  <si>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</si>
  <si>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</si>
  <si>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</si>
  <si>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</si>
  <si>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</si>
  <si>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</si>
  <si>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</si>
  <si>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</si>
  <si>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</si>
  <si>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</si>
  <si>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</si>
  <si>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</si>
  <si>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</si>
  <si>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</si>
  <si>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</si>
  <si>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</si>
  <si>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</si>
  <si>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</si>
  <si>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</si>
  <si>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</si>
  <si>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</si>
  <si>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</si>
  <si>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</si>
  <si>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</si>
  <si>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</si>
  <si>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</si>
  <si>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</si>
  <si>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</si>
  <si>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</si>
  <si>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</si>
  <si>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</si>
  <si>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</si>
  <si>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</si>
  <si>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</si>
  <si>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</si>
  <si>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</si>
  <si>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</si>
  <si>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</si>
  <si>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</si>
  <si>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</si>
  <si>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</si>
  <si>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</si>
  <si>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</si>
  <si>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</si>
  <si>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</si>
  <si>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</si>
  <si>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</si>
  <si>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</si>
  <si>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</si>
  <si>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</si>
  <si>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</si>
  <si>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</si>
  <si>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</si>
  <si>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</si>
  <si>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</si>
  <si>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</si>
  <si>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</si>
  <si>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</si>
  <si>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</si>
  <si>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</si>
  <si>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</si>
  <si>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xml:space="preserve">** TEXT ** </t>
  </si>
  <si>
    <t>Is Used for Actions.</t>
  </si>
  <si>
    <t>*** TEXT *** \ **-TEXT**</t>
  </si>
  <si>
    <t>Is Used for Dialogue.</t>
  </si>
  <si>
    <t xml:space="preserve">[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</si>
  <si>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</si>
  <si>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</si>
  <si>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</si>
  <si>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</si>
  <si>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</si>
  <si>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</si>
  <si>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</si>
  <si>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</si>
  <si>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</si>
  <si>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</si>
  <si>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</si>
  <si>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</si>
  <si>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</si>
  <si>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</si>
  <si>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</si>
  <si>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 xml:space="preserve">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t>
  </si>
  <si>
    <t>Toggle</t>
  </si>
  <si>
    <t>It allows the Ability to be Turned on and off; Mana is Consumed at the End of your Turn.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</si>
  <si>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</si>
  <si>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</si>
  <si>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</si>
  <si>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</si>
  <si>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</si>
  <si>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</si>
  <si>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</si>
  <si>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</si>
  <si>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</si>
  <si>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</si>
  <si>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</si>
  <si>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</si>
  <si>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</si>
  <si>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</si>
  <si>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Gear/Item Keywords</t>
  </si>
  <si>
    <t>Composite</t>
  </si>
  <si>
    <t>Requires Dual wielding the same weapon type to to trigger.</t>
  </si>
  <si>
    <t>Duality</t>
  </si>
  <si>
    <t>You can Choose To Equip Gear in Either of the Specified Slots. (E.g. Duality Necklace/Artifact Allows you to place it in Either of them)</t>
  </si>
  <si>
    <t xml:space="preserve">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</si>
  <si>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</si>
  <si>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</si>
  <si>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</si>
  <si>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</si>
  <si>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</si>
  <si>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</si>
  <si>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</si>
  <si>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</si>
  <si>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</si>
  <si>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</si>
  <si>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</si>
  <si>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</si>
  <si>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</si>
  <si>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</si>
  <si>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</si>
  <si>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</si>
  <si>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 xml:space="preserve">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</si>
  <si>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</si>
  <si>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</si>
  <si>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</si>
  <si>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</si>
  <si>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</si>
  <si>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</si>
  <si>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</si>
  <si>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</si>
  <si>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</si>
  <si>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</si>
  <si>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</si>
  <si>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</si>
  <si>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</si>
  <si>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</si>
  <si>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</si>
  <si>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</si>
  <si>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</si>
  <si>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</si>
  <si>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</si>
  <si>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</si>
  <si>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</si>
  <si>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</si>
  <si>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</si>
  <si>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</si>
  <si>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</si>
  <si>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</si>
  <si>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</si>
  <si>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</si>
  <si>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</si>
  <si>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</si>
  <si>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</si>
  <si>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</si>
  <si>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</si>
  <si>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</si>
  <si>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</si>
  <si>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</si>
  <si>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</si>
  <si>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</si>
  <si>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</si>
  <si>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</si>
  <si>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</si>
  <si>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</si>
  <si>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</si>
  <si>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</si>
  <si>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</si>
  <si>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</si>
  <si>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</si>
  <si>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</si>
  <si>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</si>
  <si>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</si>
  <si>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</si>
  <si>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</si>
  <si>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</si>
  <si>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</si>
  <si>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</si>
  <si>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</si>
  <si>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</si>
  <si>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</si>
  <si>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</si>
  <si>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</si>
  <si>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</si>
  <si>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</si>
  <si>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</si>
  <si>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</si>
  <si>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</si>
  <si>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</si>
  <si>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</si>
  <si>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Negate the Attack.</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</si>
  <si>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</si>
  <si>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</si>
  <si>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</si>
  <si>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</si>
  <si>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</si>
  <si>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</si>
  <si>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</si>
  <si>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</si>
  <si>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</si>
  <si>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</si>
  <si>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</si>
  <si>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</si>
  <si>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</si>
  <si>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</si>
  <si>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</si>
  <si>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indicates that an Entity does not belong to your banner and is not under your control.</t>
  </si>
  <si>
    <t>Looting</t>
  </si>
  <si>
    <t>The Action from which you are obtaining Loot from a Landmark excluding Zones (Loting Destroyed Zones still Counts)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</si>
  <si>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</si>
  <si>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</si>
  <si>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</si>
  <si>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</si>
  <si>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</si>
  <si>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 xml:space="preserve">Entity which does not have Equippable Slots; Does not have an Inventory; Does not have Faith as a Stat; Does not have a any Attunements; Can not have a Faction, Class, Affinity or Race(They do belong to a kin however). </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</si>
  <si>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</si>
  <si>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</si>
  <si>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</si>
  <si>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</si>
  <si>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</si>
  <si>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</si>
  <si>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</si>
  <si>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</si>
  <si>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</si>
  <si>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</si>
  <si>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</si>
  <si>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</si>
  <si>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</si>
  <si>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</si>
  <si>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</si>
  <si>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 xml:space="preserve">Represents Gear of Legendary or higher Rarity(Mythic, Astral, Etc); Unique Gear have only 1 existing copy of themselves(Which you can find in a campaign) and can not be Destroyed unless overridden. </t>
  </si>
  <si>
    <t>Pillaging / Pillaged (Zone)</t>
  </si>
  <si>
    <t xml:space="preserve">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</si>
  <si>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</si>
  <si>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</si>
  <si>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</si>
  <si>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 xml:space="preserve">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</si>
  <si>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</si>
  <si>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</si>
  <si>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</si>
  <si>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</si>
  <si>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</si>
  <si>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</si>
  <si>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</si>
  <si>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When Preparing/Channeling one must state all of their Actions at once; These Actions will be considered Queued Actions; These can be wasted if only 1 Action is declared.</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</si>
  <si>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</si>
  <si>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</si>
  <si>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</si>
  <si>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</si>
  <si>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</si>
  <si>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</si>
  <si>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</si>
  <si>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</si>
  <si>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</si>
  <si>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 xml:space="preserve">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</si>
  <si>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</si>
  <si>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</si>
  <si>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</si>
  <si>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</si>
  <si>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</si>
  <si>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</si>
  <si>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</si>
  <si>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</si>
  <si>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</si>
  <si>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</si>
  <si>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</si>
  <si>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</si>
  <si>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</si>
  <si>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</si>
  <si>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</si>
  <si>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To achieve Elemental combinations one must channel/prepare and use 2 different elemental attacks in the same turn.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</si>
  <si>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</si>
  <si>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</si>
  <si>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 xml:space="preserve">Magic + Magic (Ignores 50% Dispersion) </t>
  </si>
  <si>
    <t>True</t>
  </si>
  <si>
    <t>Light + Dark (Goes through any resistance and any form of Damage Reduction; Whatever the Damage displayed is is Dealt unless Overridden; Does not go through Barrier(Post Depletion) and Does not go through Damage Negation).</t>
  </si>
  <si>
    <t>Light + Fire (Blinds Target for 1 Turn Per 10 Solar Damage)</t>
  </si>
  <si>
    <t>Coldlight</t>
  </si>
  <si>
    <t>Light + Frost (Chill Target for 1 Turn Per 10 Coldlight Damage)</t>
  </si>
  <si>
    <t>Light + Wind (True Damage to Undead and Demons, Healing to Divine and Fae, Normal Damage to Living and Constructs)</t>
  </si>
  <si>
    <t>Nature</t>
  </si>
  <si>
    <t>Light + Earth (Root Target for 1 Turn Per 20 Nature Damage)</t>
  </si>
  <si>
    <t>Wave</t>
  </si>
  <si>
    <t xml:space="preserve">Light + Lightning (Damage Type is dealt as Flux, Hitting all Entities in Melee Range of Target) </t>
  </si>
  <si>
    <t>Sanguine</t>
  </si>
  <si>
    <t>Light + Bleed (Lifedrain)</t>
  </si>
  <si>
    <t>Chemical</t>
  </si>
  <si>
    <t>Light + Poison (Slow Target for 1 Turn Per 20 Chemical Damage)</t>
  </si>
  <si>
    <t xml:space="preserve">Dark + Fire (Inflicts Vulnerable for 1 Turn Per 20 Shadowflame Damage) </t>
  </si>
  <si>
    <t>Terror</t>
  </si>
  <si>
    <t>Dark + Frost (Fears Target for 1 Turn Per 20 Terror Damage)</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</si>
  <si>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</si>
  <si>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</si>
  <si>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</si>
  <si>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</si>
  <si>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</si>
  <si>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</si>
  <si>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</si>
  <si>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</si>
  <si>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 xml:space="preserve">Dark + Poison (Inflict Tormented for 1 Turn Per 20 Blight Damage) </t>
  </si>
  <si>
    <t>Hydro</t>
  </si>
  <si>
    <t xml:space="preserve">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</si>
  <si>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</si>
  <si>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</si>
  <si>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</si>
  <si>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</si>
  <si>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</si>
  <si>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</si>
  <si>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</si>
  <si>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</si>
  <si>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</si>
  <si>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</si>
  <si>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</si>
  <si>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 xml:space="preserve">Frost + Wind (50% Chance to Inflict Frostbite for 50% of Total Damage Over 2 Ticks) </t>
  </si>
  <si>
    <t>Ice</t>
  </si>
  <si>
    <t>Frost + Earth (Freezes Target for 1 Turn Per 20 Ice Damage)</t>
  </si>
  <si>
    <t>Magnetic</t>
  </si>
  <si>
    <t xml:space="preserve">Frost + Lightning (Inflicts Magnetized until End of Combat) </t>
  </si>
  <si>
    <t>Hypothermic</t>
  </si>
  <si>
    <t>Frost + Bleed (50% Chance to Inflict Hypothermia for 1 Turn)</t>
  </si>
  <si>
    <t>Viral</t>
  </si>
  <si>
    <t xml:space="preserve">Frost + Poison (Instead of taking Elemental Damage, Target affected loses Current Health % Equal to Viral Damage after resistance is calculated)
</t>
  </si>
  <si>
    <t>Kinetic</t>
  </si>
  <si>
    <t>Wind + Earth (Instead of taking Elemental Damage, Target affected loses Max Health % Equal to 25% of Kinetic Damage after resistance is calculated)</t>
  </si>
  <si>
    <t xml:space="preserve">Bleed + Lightning (Staggers Target for 1 Turn Per 20 Shock Damage) </t>
  </si>
  <si>
    <t>Pulse</t>
  </si>
  <si>
    <t>Wind + Lightning (The same amount of Damage taken is dealt at the start of your Turn)</t>
  </si>
  <si>
    <t>Vacuum</t>
  </si>
  <si>
    <t xml:space="preserve">Wind + Bleed (50% Chance to Inflict Bleeding for 50% of Total Damage Over 2 Ticks) </t>
  </si>
  <si>
    <t>Gas</t>
  </si>
  <si>
    <t xml:space="preserve">Wind + Poison (Damage Type is dealt as Flux, Hitting all Entities in Melee Range of Target) </t>
  </si>
  <si>
    <t>Static</t>
  </si>
  <si>
    <t>Earth + Lightning (Damage is dealt to Mana instead of Health)</t>
  </si>
  <si>
    <t>Poison</t>
  </si>
  <si>
    <t>Earth + Bleed</t>
  </si>
  <si>
    <t>Toxic</t>
  </si>
  <si>
    <t xml:space="preserve">Earth + Poison (50% Chance to Inflict Poisoned for 50% of Total Damage Over 2 Ticks) </t>
  </si>
  <si>
    <t xml:space="preserve">Corrosive </t>
  </si>
  <si>
    <t xml:space="preserve">Poison + Lightning (Inflicts Corroded until End of Combat) </t>
  </si>
  <si>
    <t>Infectious</t>
  </si>
  <si>
    <t xml:space="preserve">
Bleed + Poison (Bleed and Poison Statuses are doubled in damage)</t>
  </si>
  <si>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</si>
  <si>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</si>
  <si>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</si>
  <si>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</si>
  <si>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</si>
  <si>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</si>
  <si>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</si>
  <si>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</si>
  <si>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</si>
  <si>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</si>
  <si>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</si>
  <si>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</si>
  <si>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</si>
  <si>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</si>
  <si>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</si>
  <si>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</si>
  <si>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</si>
  <si>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</si>
  <si>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</si>
  <si>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</si>
  <si>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</si>
  <si>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</si>
  <si>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</si>
  <si>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</si>
  <si>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</si>
  <si>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</si>
  <si>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</si>
  <si>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</si>
  <si>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</si>
  <si>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</si>
  <si>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</si>
  <si>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</si>
  <si>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</si>
  <si>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</si>
  <si>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</si>
  <si>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</si>
  <si>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</si>
  <si>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</si>
  <si>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50% Chance to be Forced to Move away from Target that Feared you; If you are on the Outer Layer you roll to Flee Instead; IN MAP PHASE: 50% for your turn to be skipped.</t>
  </si>
  <si>
    <t>Frozen</t>
  </si>
  <si>
    <t>Entity has its Turn automatically Ended. Taking Damage removes this Status. Overrides Reflex; Impairing.</t>
  </si>
  <si>
    <t>Frostbitten</t>
  </si>
  <si>
    <t xml:space="preserve">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</si>
  <si>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</si>
  <si>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</si>
  <si>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</si>
  <si>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Your opponent does your turn for you; Interrupting; They gain access to all your Stats; Impairing.</t>
  </si>
  <si>
    <t>Poisoned</t>
  </si>
  <si>
    <t>Causes Entity to take x Poison Damage over a number of Ticks. (Where x is defined by abilities that inflict this Status)</t>
  </si>
  <si>
    <t>Rooted</t>
  </si>
  <si>
    <t>Unable to do a Movement Action; Impairing.</t>
  </si>
  <si>
    <t>Magnetized</t>
  </si>
  <si>
    <t xml:space="preserve">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</si>
  <si>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</si>
  <si>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</si>
  <si>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</si>
  <si>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</si>
  <si>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</si>
  <si>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</si>
  <si>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</si>
  <si>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</si>
  <si>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</si>
  <si>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 xml:space="preserve">Lightning Damage is doubled and converted to Shock Damage; Targets under this Effect can't be affected by Burning Status. </t>
  </si>
  <si>
    <t>Weakened</t>
  </si>
  <si>
    <t xml:space="preserve">You deal 50% less Total Damage. </t>
  </si>
  <si>
    <t>Vulnerable</t>
  </si>
  <si>
    <t xml:space="preserve">You take 50% more Total Damage. </t>
  </si>
  <si>
    <t>Corroded</t>
  </si>
  <si>
    <t xml:space="preserve">Sets Defense to 0. </t>
  </si>
  <si>
    <t>Sealed</t>
  </si>
  <si>
    <t>Entity is not able to cast any Ability; Impairing.</t>
  </si>
  <si>
    <t>Hypothermia</t>
  </si>
  <si>
    <t xml:space="preserve"> -50%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</si>
  <si>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</si>
  <si>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</si>
  <si>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</si>
  <si>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</si>
  <si>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</si>
  <si>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</si>
  <si>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Base Stats</t>
  </si>
  <si>
    <t>Base Stats are bound to your Character; These Stats are based on your Race and increased by invested Stat/Attribute Points, Items, Skills and Abilities which specify their increase; These are NOT increased by equipped Gear, temporary effects (Potions, Scrolls, Etc.) unless specified.</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</si>
  <si>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</si>
  <si>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</si>
  <si>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</si>
  <si>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</si>
  <si>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</si>
  <si>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</si>
  <si>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</si>
  <si>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</si>
  <si>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</si>
  <si>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</si>
  <si>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</si>
  <si>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</si>
  <si>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</si>
  <si>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</si>
  <si>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</si>
  <si>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</si>
  <si>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</si>
  <si>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</si>
  <si>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</si>
  <si>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</si>
  <si>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</si>
  <si>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</si>
  <si>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</si>
  <si>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</si>
  <si>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</si>
  <si>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</si>
  <si>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</si>
  <si>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</si>
  <si>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 Every 4 Base Strength you gain 1 Might.</t>
  </si>
  <si>
    <t>Dexterity</t>
  </si>
  <si>
    <t>Stat used for Ability/Damage Scaling; Every 4 Base Dexterity you gain 1 Mobility.</t>
  </si>
  <si>
    <t>Power</t>
  </si>
  <si>
    <t>Stat used for Ability/Damage Scaling; Every 4 Base power you gain 1 Wisdom.</t>
  </si>
  <si>
    <t>Mobility</t>
  </si>
  <si>
    <t>Mobility increases your Dodge Roll by its amount; It also Increases your Flee/Initiative Roll; It also increases Mobility type Attempts; At 4 Mobility you may Traverse Water Hexes.</t>
  </si>
  <si>
    <t>Might</t>
  </si>
  <si>
    <t>Might increases your Block Roll by its amount; It also increases your Basic Attack Roll by 50% of your Might rounded down; It also increases Might type Attempts; At 4 Might you may Traverse Mountain Hexes.</t>
  </si>
  <si>
    <t>Wisdom</t>
  </si>
  <si>
    <t>Wisdom increases your Overcast Roll by its amount; it also increases or decreases(Decided with your Roll) Enemy Encounter Rolls; It also increases Wisdom type Attempts;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</si>
  <si>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</si>
  <si>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</si>
  <si>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</si>
  <si>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</si>
  <si>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</si>
  <si>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 Max Stamina is capped at 10.</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</si>
  <si>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</si>
  <si>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</si>
  <si>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</si>
  <si>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</si>
  <si>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</si>
  <si>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</si>
  <si>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</si>
  <si>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</si>
  <si>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</si>
  <si>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 xml:space="preserve">Conditions: </t>
  </si>
  <si>
    <t>On/Off Effects. They are usually Permanent or can last for a certain number of Days.</t>
  </si>
  <si>
    <t>Leveling up restores 25% Missing Health and Resource; This Stacks with Soul Resurgence.</t>
  </si>
  <si>
    <t>You can no Longer Interact with any Zone or Contruction Yard; Your Banner Count is set to 2, overrides everything.</t>
  </si>
  <si>
    <t>(P): If the Incoming Damage or Health Loss would prove lethal, Consume 1 Faith and Block up to 50 Damage or 50 Lost Health; This Stacks up to 100 Damage/Health Loss Prevented (At 2 Faith).</t>
  </si>
  <si>
    <t>Critical Strikes on Melee weapons will apply from a dice roll of 14-20.</t>
  </si>
  <si>
    <t>You can no longer hire Merernaries, Companions or Fight in the Arena</t>
  </si>
  <si>
    <t>(P): For each Negative Faith all your D20 Rolls will have a -1 Modifier; You may choose to Lose 50 Health to gain 1 Faith whilst this Condition is active.</t>
  </si>
  <si>
    <t>Immune to Tormented.</t>
  </si>
  <si>
    <t>Necronian Field</t>
  </si>
  <si>
    <t>Gain 10% Deflect; If Below 50% Max Health your Deflection is converted to Reflection.</t>
  </si>
  <si>
    <t>You gain +4 Roll Modifier on attempts to cast without Mana. (Following the Damage Chart from "Casting Abilities without enough Resource)</t>
  </si>
  <si>
    <t>Gain 10% Deflection; Strikes are now also affected by your Deflect Chance but instead of being fully negated they are only reduced by 50% of their Total Damage.</t>
  </si>
  <si>
    <t xml:space="preserve">Spend 0.5 Stamina to gain 1 Hex Vision until Movement.									</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</si>
  <si>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</si>
  <si>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</si>
  <si>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</si>
  <si>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</si>
  <si>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</si>
  <si>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</si>
  <si>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</si>
  <si>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</si>
  <si>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</si>
  <si>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</si>
  <si>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</si>
  <si>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</si>
  <si>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</si>
  <si>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</si>
  <si>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</si>
  <si>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</si>
  <si>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</si>
  <si>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</si>
  <si>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</si>
  <si>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</si>
  <si>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</si>
  <si>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</si>
  <si>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</si>
  <si>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</si>
  <si>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</si>
  <si>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</si>
  <si>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</si>
  <si>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</si>
  <si>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</si>
  <si>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</si>
  <si>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</si>
  <si>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</si>
  <si>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</si>
  <si>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</si>
  <si>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</si>
  <si>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</si>
  <si>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</si>
  <si>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</si>
  <si>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</si>
  <si>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</si>
  <si>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</si>
  <si>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</si>
  <si>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</si>
  <si>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</si>
  <si>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</si>
  <si>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</si>
  <si>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</si>
  <si>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</si>
  <si>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</si>
  <si>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</si>
  <si>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</si>
  <si>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</si>
  <si>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</si>
  <si>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</si>
  <si>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</si>
  <si>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</si>
  <si>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</si>
  <si>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</si>
  <si>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</si>
  <si>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</si>
  <si>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</si>
  <si>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</si>
  <si>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</si>
  <si>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</si>
  <si>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</si>
  <si>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</si>
  <si>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</si>
  <si>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</si>
  <si>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</si>
  <si>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</si>
  <si>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</si>
  <si>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</si>
  <si>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</si>
  <si>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</si>
  <si>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</si>
  <si>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</si>
  <si>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</si>
  <si>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</si>
  <si>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</si>
  <si>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</si>
  <si>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</si>
  <si>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</si>
  <si>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</si>
  <si>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</si>
  <si>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</si>
  <si>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</si>
  <si>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</si>
  <si>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</si>
  <si>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</si>
  <si>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</si>
  <si>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</si>
  <si>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</si>
  <si>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</si>
  <si>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</si>
  <si>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</si>
  <si>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</si>
  <si>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Grasslands</t>
  </si>
  <si>
    <t>Sundune</t>
  </si>
  <si>
    <t>Frostreach</t>
  </si>
  <si>
    <t>Sakura</t>
  </si>
  <si>
    <t>Bloodgrounds</t>
  </si>
  <si>
    <t>Volcanica</t>
  </si>
  <si>
    <t>Desolation</t>
  </si>
  <si>
    <t>Grimwall</t>
  </si>
  <si>
    <t>Elysian</t>
  </si>
  <si>
    <t>Wind</t>
  </si>
  <si>
    <t>Frost</t>
  </si>
  <si>
    <t>Lightning</t>
  </si>
  <si>
    <t>Bleed</t>
  </si>
  <si>
    <t>Fire</t>
  </si>
  <si>
    <t>Earth</t>
  </si>
  <si>
    <t>Darkness</t>
  </si>
  <si>
    <t>Light</t>
  </si>
  <si>
    <t>Exploring Meadows</t>
  </si>
  <si>
    <t>Exploring Savannah</t>
  </si>
  <si>
    <t>Exploring Tundra</t>
  </si>
  <si>
    <t>Exploring Fields</t>
  </si>
  <si>
    <t>Exploring Marsh</t>
  </si>
  <si>
    <t>Exploring Ashen</t>
  </si>
  <si>
    <t>Exploring Barren</t>
  </si>
  <si>
    <t>Exploring Mire</t>
  </si>
  <si>
    <t>Exploring Moor</t>
  </si>
  <si>
    <t>Exploring Plains</t>
  </si>
  <si>
    <t>Chest</t>
  </si>
  <si>
    <t>Epic Ore</t>
  </si>
  <si>
    <t>Bone Marrow + Poison Gland</t>
  </si>
  <si>
    <t>Mending Salve + Whistling Sap</t>
  </si>
  <si>
    <t>Mana Berries + Ice Lotus</t>
  </si>
  <si>
    <t>Mana Berries + Sparking Solution</t>
  </si>
  <si>
    <t>Bone Marrow + Pure Blood</t>
  </si>
  <si>
    <t>Mending Salve + Burning Ichor</t>
  </si>
  <si>
    <t>Bone Marrow + Nightmare Fuel</t>
  </si>
  <si>
    <t>Mana Berries + White Obsidian</t>
  </si>
  <si>
    <t>Rare Ore</t>
  </si>
  <si>
    <t>Poison Gland</t>
  </si>
  <si>
    <t>Whistling Sap</t>
  </si>
  <si>
    <t>Ice Lotus</t>
  </si>
  <si>
    <t>Sparking Solution</t>
  </si>
  <si>
    <t>Pure Blood</t>
  </si>
  <si>
    <t>Burning Ichor</t>
  </si>
  <si>
    <t>Nightmare Fuel</t>
  </si>
  <si>
    <t>White Obsidian</t>
  </si>
  <si>
    <t>Common Ore</t>
  </si>
  <si>
    <t>Slithering Oil</t>
  </si>
  <si>
    <t>Hardened Powder</t>
  </si>
  <si>
    <t>Soul Essence</t>
  </si>
  <si>
    <t>Living Roots</t>
  </si>
  <si>
    <t>Power Sand</t>
  </si>
  <si>
    <t>Lifeforce Extract</t>
  </si>
  <si>
    <t>Bone Marrow</t>
  </si>
  <si>
    <t>Mending Salve</t>
  </si>
  <si>
    <t>Mana Berries</t>
  </si>
  <si>
    <t>Nothing</t>
  </si>
  <si>
    <t>Vile Mushroom</t>
  </si>
  <si>
    <t>Ashen Weed</t>
  </si>
  <si>
    <t>Black Cobweb</t>
  </si>
  <si>
    <t>Exploring Swamp</t>
  </si>
  <si>
    <t>Exploring Desert</t>
  </si>
  <si>
    <t>Exploring Permafrost</t>
  </si>
  <si>
    <t>Exploring Crystal</t>
  </si>
  <si>
    <t>Exploring Crimson</t>
  </si>
  <si>
    <t>Exploring Scorch</t>
  </si>
  <si>
    <t>Exploring Spike</t>
  </si>
  <si>
    <t>Exploring Corruption</t>
  </si>
  <si>
    <t>Exploring Cloud</t>
  </si>
  <si>
    <t>Exploring Bridge/Platform</t>
  </si>
  <si>
    <t>Everlife Ivy</t>
  </si>
  <si>
    <t>Sundunes Bloom</t>
  </si>
  <si>
    <t>Arctic Core</t>
  </si>
  <si>
    <t>Oldworld Spices</t>
  </si>
  <si>
    <t>Rotten Flesh</t>
  </si>
  <si>
    <t>Flaming Spirits</t>
  </si>
  <si>
    <t>Gravity Fragment</t>
  </si>
  <si>
    <t>Deaths Touch</t>
  </si>
  <si>
    <t>Divine Feather</t>
  </si>
  <si>
    <t>400 Gold</t>
  </si>
  <si>
    <t>Spirit Leaves + Poison Gland</t>
  </si>
  <si>
    <t>Salt Crystals + Whistling Sap</t>
  </si>
  <si>
    <t>Star Dust + Ice Lotus</t>
  </si>
  <si>
    <t>Star Dust + Sparking Solution</t>
  </si>
  <si>
    <t>Spirit Leaves + Pure Blood</t>
  </si>
  <si>
    <t>Salt Crystals + Burning Ichor</t>
  </si>
  <si>
    <t>Spirit Leaves + Nightmare Fuel</t>
  </si>
  <si>
    <t>Star Dust + White Obsidian</t>
  </si>
  <si>
    <t>200 Gold</t>
  </si>
  <si>
    <t>Greyshade Bark + Poison Gland</t>
  </si>
  <si>
    <t>Diamond Grain + Whistling Sap</t>
  </si>
  <si>
    <t>Greyshade Bark + Ice Lotus</t>
  </si>
  <si>
    <t>Diamond Grain + Sparking Solution</t>
  </si>
  <si>
    <t>Demonic Tissue + Pure Blood</t>
  </si>
  <si>
    <t>Demonic Tissue + Burning Ichor</t>
  </si>
  <si>
    <t>Diamond Grain + Burning Ichor</t>
  </si>
  <si>
    <t>Demonic Tissue + Nightmare Fuel</t>
  </si>
  <si>
    <t>Greyshade Bark + White Obsidian</t>
  </si>
  <si>
    <t>2x Poison Gland</t>
  </si>
  <si>
    <t>2x Whistling Sap</t>
  </si>
  <si>
    <t>2x Ice Lotus</t>
  </si>
  <si>
    <t>2x Sparking Solution</t>
  </si>
  <si>
    <t>2x Pure Blood</t>
  </si>
  <si>
    <t>2x Burning Ichor</t>
  </si>
  <si>
    <t>2x Nightmare Fuel</t>
  </si>
  <si>
    <t>2x White Obsidian</t>
  </si>
  <si>
    <t>100 Gold</t>
  </si>
  <si>
    <t>Greyshade Bark</t>
  </si>
  <si>
    <t>Diamond Grain</t>
  </si>
  <si>
    <t>Demonic Tissue</t>
  </si>
  <si>
    <t>50 Gold</t>
  </si>
  <si>
    <t>Living Root</t>
  </si>
  <si>
    <t>Take 10 Poison Damage</t>
  </si>
  <si>
    <t>Take 10 Wind Damage</t>
  </si>
  <si>
    <t>You take 10 Frost Damage</t>
  </si>
  <si>
    <t>You take 10 Fire Damage</t>
  </si>
  <si>
    <t>You take 10 Earth Damage</t>
  </si>
  <si>
    <t>Take 10 Dark Damage</t>
  </si>
  <si>
    <t>Take 10 Light Damage</t>
  </si>
  <si>
    <t>Take 20 Poison Damage</t>
  </si>
  <si>
    <t>Take 20 Wind Damage</t>
  </si>
  <si>
    <t>You take 20 Frost Damage</t>
  </si>
  <si>
    <t>You take 20 Fire Damage</t>
  </si>
  <si>
    <t>You take 20 Earth Damage</t>
  </si>
  <si>
    <t>Take 20 Dark Damage</t>
  </si>
  <si>
    <t>Take 20 Light Damage</t>
  </si>
  <si>
    <t>Take 40 Poison Damage</t>
  </si>
  <si>
    <t>Take 40 Wind Damage</t>
  </si>
  <si>
    <t>You take 40 Frost Damage</t>
  </si>
  <si>
    <t>You take 40 Fire Damage</t>
  </si>
  <si>
    <t>You take 40 Earth Damage</t>
  </si>
  <si>
    <t>Take 40 Dark Damage</t>
  </si>
  <si>
    <t>Take 40 Light Damage</t>
  </si>
  <si>
    <t>You Fall off bridge</t>
  </si>
  <si>
    <t>Exploring Temperate Forest</t>
  </si>
  <si>
    <t>Exploring Tropical Forest</t>
  </si>
  <si>
    <t>Exploring Boreal Forest</t>
  </si>
  <si>
    <t>Exploring Spirit Grove</t>
  </si>
  <si>
    <t>Exploring Living Woods</t>
  </si>
  <si>
    <t>Exploring Wildfire</t>
  </si>
  <si>
    <t>Exploring Boneyard</t>
  </si>
  <si>
    <t>Exploring Decaying Jungle</t>
  </si>
  <si>
    <t>Exploring Beacon Archway</t>
  </si>
  <si>
    <t>Exploring Lava (Are you mental?)</t>
  </si>
  <si>
    <t>Legendary Fabric</t>
  </si>
  <si>
    <t>Mythic Ore.</t>
  </si>
  <si>
    <t>Epic Fabric</t>
  </si>
  <si>
    <t>Legendary Ore.</t>
  </si>
  <si>
    <t>Nothing.</t>
  </si>
  <si>
    <t>Slithering Oil + Living Roots</t>
  </si>
  <si>
    <t>Hardened Powder + Mending Salve</t>
  </si>
  <si>
    <t>Soul Essence + Mana Berries</t>
  </si>
  <si>
    <t>Slithering Oil + Bone Marrow</t>
  </si>
  <si>
    <t>You Take 50 Fire Damage.</t>
  </si>
  <si>
    <t>Living Roots + Vile Mushroom</t>
  </si>
  <si>
    <t>Power Sand + Ashen Weed</t>
  </si>
  <si>
    <t>Living Roots + Black Cobweb</t>
  </si>
  <si>
    <t>Power Sand + Vile Mushroom</t>
  </si>
  <si>
    <t>Lifeforce Extract + Black Cobweb</t>
  </si>
  <si>
    <t>Lifeforce Extract + Ashen Weed</t>
  </si>
  <si>
    <t>You Take 100 Fire Damage.</t>
  </si>
  <si>
    <t>You Take 400 Scorched Damage.</t>
  </si>
  <si>
    <t>Exploring Hill</t>
  </si>
  <si>
    <t>Exploring Oasis</t>
  </si>
  <si>
    <t>Exploring Glacier</t>
  </si>
  <si>
    <t>Exploring Cove</t>
  </si>
  <si>
    <t>Exploring Threshold</t>
  </si>
  <si>
    <t>Exploring Volcano</t>
  </si>
  <si>
    <t>Exploring Spire</t>
  </si>
  <si>
    <t>Exploring Monolith</t>
  </si>
  <si>
    <t>Exploring Shire</t>
  </si>
  <si>
    <t>Exploring Water/Mountain</t>
  </si>
  <si>
    <t>Legendary Ore</t>
  </si>
  <si>
    <t>Legendary Chest</t>
  </si>
  <si>
    <t>Lost Crew / Quest</t>
  </si>
  <si>
    <t>Poison Gland + Slithering Oil</t>
  </si>
  <si>
    <t>Whistling Sap + Hardened Powder</t>
  </si>
  <si>
    <t>Ice Lotus + Soul Essence</t>
  </si>
  <si>
    <t>Sparking Solution + Soul Essence</t>
  </si>
  <si>
    <t>Pure Blood + Slithering Oil</t>
  </si>
  <si>
    <t>Burning Ichor + Hardened Powder</t>
  </si>
  <si>
    <t>Nightmare Fuel + Slithering Oil</t>
  </si>
  <si>
    <t>White Obsidian + Soul Essence</t>
  </si>
  <si>
    <t>Treasure Chest</t>
  </si>
  <si>
    <t>Random Landmark</t>
  </si>
  <si>
    <t>Wreckage/Chest</t>
  </si>
  <si>
    <t>Rnadom Landmark</t>
  </si>
  <si>
    <t>Boat Sinks/You Lose 100 Health</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</si>
  <si>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</si>
  <si>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</si>
  <si>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</si>
  <si>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</si>
  <si>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</si>
  <si>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</si>
  <si>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</si>
  <si>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</si>
  <si>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</si>
  <si>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</si>
  <si>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</si>
  <si>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</si>
  <si>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</si>
  <si>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</si>
  <si>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</si>
  <si>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</si>
  <si>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</si>
  <si>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</si>
  <si>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</si>
  <si>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Race</t>
  </si>
  <si>
    <t>Mana</t>
  </si>
  <si>
    <t>Condition 1</t>
  </si>
  <si>
    <t>Condition 2</t>
  </si>
  <si>
    <t>Total Defense/Dispersion</t>
  </si>
  <si>
    <t>Total Attributes</t>
  </si>
  <si>
    <t>Total Elemental Resistance</t>
  </si>
  <si>
    <t>Condition Cost</t>
  </si>
  <si>
    <t>Stats Cost</t>
  </si>
  <si>
    <t>Def/Dis Cost</t>
  </si>
  <si>
    <t>Attribute Cost</t>
  </si>
  <si>
    <t>Stam Cost</t>
  </si>
  <si>
    <t xml:space="preserve">MASTER </t>
  </si>
  <si>
    <t>Total Cost of Stat</t>
  </si>
  <si>
    <t>Conditions</t>
  </si>
  <si>
    <t>Value</t>
  </si>
  <si>
    <t>Difference from Dunadian</t>
  </si>
  <si>
    <t>-?</t>
  </si>
  <si>
    <t>-5</t>
  </si>
  <si>
    <t>50%</t>
  </si>
  <si>
    <t>-10</t>
  </si>
  <si>
    <t>Gating; Vile</t>
  </si>
  <si>
    <t>EFFECT</t>
  </si>
  <si>
    <t xml:space="preserve">LIGHT </t>
  </si>
  <si>
    <t xml:space="preserve">DARK </t>
  </si>
  <si>
    <t xml:space="preserve">FIRE </t>
  </si>
  <si>
    <t xml:space="preserve">FROST </t>
  </si>
  <si>
    <t xml:space="preserve">WIND </t>
  </si>
  <si>
    <t xml:space="preserve">EARTH </t>
  </si>
  <si>
    <t xml:space="preserve">LIGHTNING </t>
  </si>
  <si>
    <t xml:space="preserve">BLEED </t>
  </si>
  <si>
    <t xml:space="preserve">POISON </t>
  </si>
  <si>
    <t>Dispersion is now percentage based and each Dispersion point counts as 3%; Capped at 100%.</t>
  </si>
  <si>
    <t>Leveling up restores 25% Missing Health and Resource.</t>
  </si>
  <si>
    <t>Defense is now Percentage based, and each Defense point counts as 3%; Capped at 100%.</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</si>
  <si>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</si>
  <si>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</si>
  <si>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</si>
  <si>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Immune to Fire and Frost Damage; Wet Status also deals 25 True Damage per Tick to you.</t>
  </si>
  <si>
    <t>Immune to Tormented and Drunk.</t>
  </si>
  <si>
    <t>Immune to Sleeping.</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</si>
  <si>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</si>
  <si>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</si>
  <si>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</si>
  <si>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xml:space="preserve">    </t>
  </si>
  <si>
    <t xml:space="preserve"> </t>
  </si>
  <si>
    <t>If you find this easter egg</t>
  </si>
  <si>
    <t>rest assured it is not in the</t>
  </si>
  <si>
    <t xml:space="preserve">Game yet so don't bother </t>
  </si>
  <si>
    <t>ELDRITCH</t>
  </si>
  <si>
    <t>Verubian</t>
  </si>
  <si>
    <t xml:space="preserve">MASTERY </t>
  </si>
  <si>
    <t>Completed</t>
  </si>
  <si>
    <t>Done Classes</t>
  </si>
  <si>
    <t>OFFENSE</t>
  </si>
  <si>
    <t>Incomplete</t>
  </si>
  <si>
    <t>STEALTH</t>
  </si>
  <si>
    <t>ARCANE</t>
  </si>
  <si>
    <t>Void-Worshipper</t>
  </si>
  <si>
    <t>INTELLECT</t>
  </si>
  <si>
    <t>Difficulty</t>
  </si>
  <si>
    <t>Simple</t>
  </si>
  <si>
    <t>AGILITY</t>
  </si>
  <si>
    <t>Challenging</t>
  </si>
  <si>
    <t>Hardcore</t>
  </si>
  <si>
    <t>Grimcore</t>
  </si>
  <si>
    <t>Specialist</t>
  </si>
  <si>
    <t>Abyssal</t>
  </si>
  <si>
    <t>Hallow</t>
  </si>
  <si>
    <t>Runic</t>
  </si>
  <si>
    <t>Conjurer</t>
  </si>
  <si>
    <t>Oathbinder</t>
  </si>
  <si>
    <t>Nether</t>
  </si>
  <si>
    <t>Vindicator</t>
  </si>
  <si>
    <t>Ravager</t>
  </si>
  <si>
    <t>Marksman</t>
  </si>
  <si>
    <t>Outlaw</t>
  </si>
  <si>
    <t>Artisan</t>
  </si>
  <si>
    <t>Fisher</t>
  </si>
  <si>
    <t>Aristocrat</t>
  </si>
  <si>
    <t>Patron</t>
  </si>
  <si>
    <t>CREATURE</t>
  </si>
  <si>
    <t>KIN/DIFFICULTY</t>
  </si>
  <si>
    <t>BIOMES</t>
  </si>
  <si>
    <t>WEAKLINGS</t>
  </si>
  <si>
    <t>Primes</t>
  </si>
  <si>
    <t>Surface</t>
  </si>
  <si>
    <t>Demon</t>
  </si>
  <si>
    <t>Underground</t>
  </si>
  <si>
    <t>Undead</t>
  </si>
  <si>
    <t>Fae</t>
  </si>
  <si>
    <t>6</t>
  </si>
  <si>
    <t>Construct</t>
  </si>
  <si>
    <t>7</t>
  </si>
  <si>
    <t>Living</t>
  </si>
  <si>
    <t>8</t>
  </si>
  <si>
    <t>9</t>
  </si>
  <si>
    <t>10</t>
  </si>
  <si>
    <t>11</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</si>
  <si>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</si>
  <si>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</si>
  <si>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</si>
  <si>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</si>
  <si>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</si>
  <si>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</si>
  <si>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</si>
  <si>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</si>
  <si>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</si>
  <si>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</si>
  <si>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</si>
  <si>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</si>
  <si>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</si>
  <si>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</si>
  <si>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</si>
  <si>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</si>
  <si>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</si>
  <si>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</si>
  <si>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</si>
  <si>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</si>
  <si>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</si>
  <si>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</si>
  <si>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</si>
  <si>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</si>
  <si>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</si>
  <si>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</si>
  <si>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</si>
  <si>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</si>
  <si>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</si>
  <si>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</si>
  <si>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</si>
  <si>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</si>
  <si>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</si>
  <si>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</si>
  <si>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</si>
  <si>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</si>
  <si>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</si>
  <si>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</si>
  <si>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</si>
  <si>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</si>
  <si>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</si>
  <si>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</si>
  <si>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</si>
  <si>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</si>
  <si>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</si>
  <si>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</si>
  <si>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</si>
  <si>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</si>
  <si>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</si>
  <si>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</si>
  <si>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</si>
  <si>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</si>
  <si>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</si>
  <si>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</si>
  <si>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</si>
  <si>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</si>
  <si>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</si>
  <si>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</si>
  <si>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</si>
  <si>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</si>
  <si>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</si>
  <si>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</si>
  <si>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</si>
  <si>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</si>
  <si>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</si>
  <si>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</si>
  <si>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</si>
  <si>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</si>
  <si>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</si>
  <si>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</si>
  <si>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</si>
  <si>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</si>
  <si>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</si>
  <si>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</si>
  <si>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</si>
  <si>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</si>
  <si>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</si>
  <si>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</si>
  <si>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</si>
  <si>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</si>
  <si>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</si>
  <si>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</si>
  <si>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</si>
  <si>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</si>
  <si>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</si>
  <si>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</si>
  <si>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</si>
  <si>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</si>
  <si>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</si>
  <si>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</si>
  <si>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</si>
  <si>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</si>
  <si>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</si>
  <si>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</si>
  <si>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</si>
  <si>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</si>
  <si>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</si>
  <si>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</si>
  <si>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</si>
  <si>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</si>
  <si>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</si>
  <si>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</si>
  <si>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</si>
  <si>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</si>
  <si>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</si>
  <si>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</si>
  <si>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</si>
  <si>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</si>
  <si>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</si>
  <si>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</si>
  <si>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</si>
  <si>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</si>
  <si>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</si>
  <si>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</si>
  <si>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</si>
  <si>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</si>
  <si>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</si>
  <si>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</si>
  <si>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</si>
  <si>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</si>
  <si>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</si>
  <si>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</si>
  <si>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</si>
  <si>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</si>
  <si>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</si>
  <si>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</si>
  <si>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</si>
  <si>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</si>
  <si>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</si>
  <si>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</si>
  <si>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</si>
  <si>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</si>
  <si>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</si>
  <si>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</si>
  <si>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</si>
  <si>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</si>
  <si>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</si>
  <si>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</si>
  <si>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</si>
  <si>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</si>
  <si>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</si>
  <si>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</si>
  <si>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</si>
  <si>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</si>
  <si>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</si>
  <si>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</si>
  <si>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</si>
  <si>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</si>
  <si>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</si>
  <si>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</si>
  <si>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</si>
  <si>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</si>
  <si>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</si>
  <si>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</si>
  <si>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</si>
  <si>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</si>
  <si>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</si>
  <si>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</si>
  <si>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</si>
  <si>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</si>
  <si>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</si>
  <si>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</si>
  <si>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</si>
  <si>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</si>
  <si>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</si>
  <si>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</si>
  <si>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</si>
  <si>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</si>
  <si>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</si>
  <si>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</si>
  <si>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</si>
  <si>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</si>
  <si>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</si>
  <si>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</si>
  <si>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</si>
  <si>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</si>
  <si>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</si>
  <si>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</si>
  <si>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</si>
  <si>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</si>
  <si>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</si>
  <si>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</si>
  <si>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</si>
  <si>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</si>
  <si>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</si>
  <si>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</si>
  <si>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</si>
  <si>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</si>
  <si>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</si>
  <si>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</si>
  <si>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</si>
  <si>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</si>
  <si>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</si>
  <si>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</si>
  <si>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</si>
  <si>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</si>
  <si>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</si>
  <si>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</si>
  <si>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</si>
  <si>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</si>
  <si>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</si>
  <si>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</si>
  <si>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</si>
  <si>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</si>
  <si>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</si>
  <si>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</si>
  <si>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</si>
  <si>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</si>
  <si>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</si>
  <si>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</si>
  <si>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</si>
  <si>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</si>
  <si>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</si>
  <si>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</si>
  <si>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</si>
  <si>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</si>
  <si>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</si>
  <si>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</si>
  <si>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</si>
  <si>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</si>
  <si>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</si>
  <si>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</si>
  <si>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</si>
  <si>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</si>
  <si>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</si>
  <si>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</si>
  <si>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</si>
  <si>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</si>
  <si>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</si>
  <si>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</si>
  <si>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</si>
  <si>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</si>
  <si>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</si>
  <si>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</si>
  <si>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</si>
  <si>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</si>
  <si>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</si>
  <si>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</si>
  <si>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</si>
  <si>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</si>
  <si>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</si>
  <si>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</si>
  <si>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</si>
  <si>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</si>
  <si>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</si>
  <si>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</si>
  <si>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</si>
  <si>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</si>
  <si>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</si>
  <si>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</si>
  <si>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</si>
  <si>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</si>
  <si>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</si>
  <si>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</si>
  <si>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</si>
  <si>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</si>
  <si>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</si>
  <si>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</si>
  <si>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</si>
  <si>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</si>
  <si>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</si>
  <si>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</si>
  <si>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</si>
  <si>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</si>
  <si>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</si>
  <si>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</si>
  <si>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</si>
  <si>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</si>
  <si>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</si>
  <si>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</si>
  <si>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</si>
  <si>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</si>
  <si>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</si>
  <si>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</si>
  <si>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</si>
  <si>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</si>
  <si>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</si>
  <si>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</si>
  <si>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</si>
  <si>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</si>
  <si>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</si>
  <si>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</si>
  <si>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</si>
  <si>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</si>
  <si>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</si>
  <si>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</si>
  <si>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</si>
  <si>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</si>
  <si>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</si>
  <si>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</si>
  <si>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</si>
  <si>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</si>
  <si>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</si>
  <si>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</si>
  <si>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</si>
  <si>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</si>
  <si>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</si>
  <si>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</si>
  <si>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</si>
  <si>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</si>
  <si>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</si>
  <si>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</si>
  <si>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</si>
  <si>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</si>
  <si>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</si>
  <si>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</si>
  <si>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</si>
  <si>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</si>
  <si>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</si>
  <si>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</si>
  <si>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</si>
  <si>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</si>
  <si>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</si>
  <si>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</si>
  <si>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</si>
  <si>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</si>
  <si>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</si>
  <si>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</si>
  <si>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</si>
  <si>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</si>
  <si>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</si>
  <si>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</si>
  <si>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</si>
  <si>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</si>
  <si>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</si>
  <si>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</si>
  <si>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</si>
  <si>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</si>
  <si>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</si>
  <si>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</si>
  <si>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</si>
  <si>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</si>
  <si>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</si>
  <si>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</si>
  <si>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</si>
  <si>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</si>
  <si>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</si>
  <si>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</si>
  <si>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</si>
  <si>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</si>
  <si>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</si>
  <si>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</si>
  <si>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</si>
  <si>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</si>
  <si>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</si>
  <si>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</si>
  <si>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</si>
  <si>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</si>
  <si>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</si>
  <si>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</si>
  <si>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</si>
  <si>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</si>
  <si>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</si>
  <si>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</si>
  <si>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</si>
  <si>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</si>
  <si>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</si>
  <si>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</si>
  <si>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</si>
  <si>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</si>
  <si>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</si>
  <si>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</si>
  <si>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</si>
  <si>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</si>
  <si>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</si>
  <si>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</si>
  <si>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</si>
  <si>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</si>
  <si>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</si>
  <si>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</si>
  <si>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</si>
  <si>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</si>
  <si>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</si>
  <si>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</si>
  <si>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</si>
  <si>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</si>
  <si>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</si>
  <si>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</si>
  <si>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</si>
  <si>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</si>
  <si>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</si>
  <si>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</si>
  <si>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</si>
  <si>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</si>
  <si>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</si>
  <si>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</si>
  <si>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</si>
  <si>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</si>
  <si>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</si>
  <si>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</si>
  <si>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</si>
  <si>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</si>
  <si>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</si>
  <si>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</si>
  <si>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</si>
  <si>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</si>
  <si>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</si>
  <si>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</si>
  <si>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</si>
  <si>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</si>
  <si>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</si>
  <si>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</si>
  <si>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</si>
  <si>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</si>
  <si>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</si>
  <si>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</si>
  <si>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</si>
  <si>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</si>
  <si>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</si>
  <si>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</si>
  <si>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</si>
  <si>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</si>
  <si>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</si>
  <si>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</si>
  <si>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</si>
  <si>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</si>
  <si>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</si>
  <si>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</si>
  <si>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</si>
  <si>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</si>
  <si>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</si>
  <si>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</si>
  <si>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</si>
  <si>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</si>
  <si>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</si>
  <si>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</si>
  <si>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</si>
  <si>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</si>
  <si>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</si>
  <si>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</si>
  <si>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</si>
  <si>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</si>
  <si>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</si>
  <si>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</si>
  <si>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</si>
  <si>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</si>
  <si>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</si>
  <si>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</si>
  <si>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</si>
  <si>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</si>
  <si>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</si>
  <si>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</si>
  <si>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</si>
  <si>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</si>
  <si>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</si>
  <si>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</si>
  <si>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</si>
  <si>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</si>
  <si>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</si>
  <si>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</si>
  <si>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</si>
  <si>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</si>
  <si>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</si>
  <si>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</si>
  <si>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</si>
  <si>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</si>
  <si>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</si>
  <si>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</si>
  <si>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</si>
  <si>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</si>
  <si>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</si>
  <si>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</si>
  <si>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</si>
  <si>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</si>
  <si>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</si>
  <si>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</si>
  <si>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</si>
  <si>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</si>
  <si>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</si>
  <si>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</si>
  <si>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</si>
  <si>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</si>
  <si>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</si>
  <si>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</si>
  <si>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</si>
  <si>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</si>
  <si>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</si>
  <si>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</si>
  <si>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</si>
  <si>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</si>
  <si>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</si>
  <si>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</si>
  <si>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</si>
  <si>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</si>
  <si>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</si>
  <si>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</si>
  <si>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</si>
  <si>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</si>
  <si>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</si>
  <si>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</si>
  <si>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</si>
  <si>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</si>
  <si>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</si>
  <si>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</si>
  <si>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</si>
  <si>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</si>
  <si>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</si>
  <si>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</si>
  <si>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</si>
  <si>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</si>
  <si>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</si>
  <si>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</si>
  <si>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</si>
  <si>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</si>
  <si>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</si>
  <si>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</si>
  <si>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</si>
  <si>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</si>
  <si>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</si>
  <si>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</si>
  <si>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</si>
  <si>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</si>
  <si>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</si>
  <si>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</si>
  <si>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</si>
  <si>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</si>
  <si>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</si>
  <si>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</si>
  <si>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</si>
  <si>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</si>
  <si>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</si>
  <si>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</si>
  <si>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</si>
  <si>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</si>
  <si>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</si>
  <si>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</si>
  <si>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</si>
  <si>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</si>
  <si>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</si>
  <si>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</si>
  <si>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</si>
  <si>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</si>
  <si>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</si>
  <si>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</si>
  <si>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</si>
  <si>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</si>
  <si>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</si>
  <si>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</si>
  <si>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</si>
  <si>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</si>
  <si>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</si>
  <si>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</si>
  <si>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</si>
  <si>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</si>
  <si>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</si>
  <si>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</si>
  <si>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</si>
  <si>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</si>
  <si>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</si>
  <si>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</si>
  <si>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</si>
  <si>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</si>
  <si>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</si>
  <si>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</si>
  <si>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</si>
  <si>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</si>
  <si>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</si>
  <si>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</si>
  <si>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</si>
  <si>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</si>
  <si>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</si>
  <si>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</si>
  <si>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</si>
  <si>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</si>
  <si>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</si>
  <si>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</si>
  <si>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</si>
  <si>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</si>
  <si>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</si>
  <si>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</si>
  <si>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</si>
  <si>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</si>
  <si>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</si>
  <si>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</si>
  <si>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</si>
  <si>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</si>
  <si>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</si>
  <si>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</si>
  <si>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</si>
  <si>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</si>
  <si>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</si>
  <si>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</si>
  <si>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</si>
  <si>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</si>
  <si>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</si>
  <si>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</si>
  <si>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</si>
  <si>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</si>
  <si>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</si>
  <si>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</si>
  <si>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</si>
  <si>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</si>
  <si>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</si>
  <si>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</si>
  <si>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</si>
  <si>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</si>
  <si>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</si>
  <si>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</si>
  <si>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</si>
  <si>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</si>
  <si>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</si>
  <si>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</si>
  <si>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</si>
  <si>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</si>
  <si>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</si>
  <si>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</si>
  <si>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</si>
  <si>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</si>
  <si>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</si>
  <si>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</si>
  <si>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</si>
  <si>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</si>
  <si>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</si>
  <si>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</si>
  <si>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</si>
  <si>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</si>
  <si>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</si>
  <si>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</si>
  <si>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</si>
  <si>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</si>
  <si>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</si>
  <si>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</si>
  <si>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</si>
  <si>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</si>
  <si>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</si>
  <si>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</si>
  <si>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</si>
  <si>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</si>
  <si>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</si>
  <si>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</si>
  <si>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</si>
  <si>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</si>
  <si>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</si>
  <si>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</si>
  <si>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</si>
  <si>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</si>
  <si>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</si>
  <si>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</si>
  <si>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</si>
  <si>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</si>
  <si>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</si>
  <si>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</si>
  <si>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</si>
  <si>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</si>
  <si>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</si>
  <si>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</si>
  <si>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</si>
  <si>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</si>
  <si>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</si>
  <si>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</si>
  <si>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</si>
  <si>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</si>
  <si>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</si>
  <si>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</si>
  <si>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</si>
  <si>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</si>
  <si>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</si>
  <si>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</si>
  <si>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</si>
  <si>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</si>
  <si>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</si>
  <si>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</si>
  <si>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</si>
  <si>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</si>
  <si>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</si>
  <si>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</si>
  <si>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</si>
  <si>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</si>
  <si>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</si>
  <si>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</si>
  <si>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</si>
  <si>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</si>
  <si>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</si>
  <si>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</si>
  <si>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</si>
  <si>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</si>
  <si>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</si>
  <si>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</si>
  <si>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</si>
  <si>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</si>
  <si>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</si>
  <si>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</si>
  <si>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</si>
  <si>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</si>
  <si>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</si>
  <si>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</si>
  <si>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</si>
  <si>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</si>
  <si>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</si>
  <si>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</si>
  <si>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</si>
  <si>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</si>
  <si>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</si>
  <si>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</si>
  <si>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</si>
  <si>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</si>
  <si>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</si>
  <si>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</si>
  <si>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</si>
  <si>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</si>
  <si>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</si>
  <si>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</si>
  <si>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</si>
  <si>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</si>
  <si>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</si>
  <si>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</si>
  <si>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</si>
  <si>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</si>
  <si>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</si>
  <si>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</si>
  <si>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</si>
  <si>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</si>
  <si>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</si>
  <si>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</si>
  <si>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</si>
  <si>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</si>
  <si>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</si>
  <si>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</si>
  <si>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</si>
  <si>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</si>
  <si>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</si>
  <si>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</si>
  <si>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</si>
  <si>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</si>
  <si>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</si>
  <si>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</si>
  <si>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</si>
  <si>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</si>
  <si>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</si>
  <si>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</si>
  <si>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</si>
  <si>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</si>
  <si>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</si>
  <si>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</si>
  <si>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</si>
  <si>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</si>
  <si>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</si>
  <si>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</si>
  <si>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</si>
  <si>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</si>
  <si>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</si>
  <si>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</si>
  <si>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</si>
  <si>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</si>
  <si>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</si>
  <si>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</si>
  <si>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</si>
  <si>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</si>
  <si>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</si>
  <si>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</si>
  <si>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</si>
  <si>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</si>
  <si>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</si>
  <si>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</si>
  <si>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</si>
  <si>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</si>
  <si>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</si>
  <si>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</si>
  <si>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</si>
  <si>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</si>
  <si>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</si>
  <si>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</si>
  <si>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</si>
  <si>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</si>
  <si>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</si>
  <si>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</si>
  <si>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</si>
  <si>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</si>
  <si>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</si>
  <si>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</si>
  <si>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</si>
  <si>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</si>
  <si>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</si>
  <si>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</si>
  <si>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</si>
  <si>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</si>
  <si>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</si>
  <si>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</si>
  <si>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</si>
  <si>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</si>
  <si>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</si>
  <si>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</si>
  <si>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</si>
  <si>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</si>
  <si>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</si>
  <si>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</si>
  <si>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</si>
  <si>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</si>
  <si>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</si>
  <si>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</si>
  <si>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</si>
  <si>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</si>
  <si>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</si>
  <si>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</si>
  <si>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</si>
  <si>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</si>
  <si>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</si>
  <si>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</si>
  <si>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</si>
  <si>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</si>
  <si>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</si>
  <si>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</si>
  <si>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</si>
  <si>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</si>
  <si>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</si>
  <si>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</si>
  <si>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</si>
  <si>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</si>
  <si>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</si>
  <si>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</si>
  <si>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</si>
  <si>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</si>
  <si>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</si>
  <si>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</si>
  <si>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</si>
  <si>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</si>
  <si>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</si>
  <si>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</si>
  <si>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</si>
  <si>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</si>
  <si>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</si>
  <si>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</si>
  <si>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</si>
  <si>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</si>
  <si>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</si>
  <si>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</si>
  <si>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</si>
  <si>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</si>
  <si>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</si>
  <si>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</si>
  <si>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</si>
  <si>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</si>
  <si>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</si>
  <si>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</si>
  <si>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</si>
  <si>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</si>
  <si>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</si>
  <si>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</si>
  <si>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</si>
  <si>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</si>
  <si>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</si>
  <si>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</si>
  <si>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</si>
  <si>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</si>
  <si>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</si>
  <si>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</si>
  <si>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</si>
  <si>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</si>
  <si>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</si>
  <si>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</si>
  <si>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</si>
  <si>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</si>
  <si>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</si>
  <si>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</si>
  <si>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</si>
  <si>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</si>
  <si>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</si>
  <si>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</si>
  <si>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</si>
  <si>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</si>
  <si>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</si>
  <si>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</si>
  <si>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</si>
  <si>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</si>
  <si>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</si>
  <si>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</si>
  <si>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</si>
  <si>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</si>
  <si>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</si>
  <si>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</si>
  <si>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</si>
  <si>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</si>
  <si>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</si>
  <si>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</si>
  <si>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</si>
  <si>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</si>
  <si>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</si>
  <si>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</si>
  <si>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</si>
  <si>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</si>
  <si>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</si>
  <si>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</si>
  <si>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</si>
  <si>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</si>
  <si>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</si>
  <si>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</si>
  <si>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</si>
  <si>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</si>
  <si>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</si>
  <si>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</si>
  <si>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</si>
  <si>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</si>
  <si>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</si>
  <si>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</si>
  <si>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</si>
  <si>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</si>
  <si>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</si>
  <si>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</si>
  <si>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</si>
  <si>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</si>
  <si>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</si>
  <si>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</si>
  <si>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</si>
  <si>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</si>
  <si>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</si>
  <si>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</si>
  <si>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</si>
  <si>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</si>
  <si>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</si>
  <si>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</si>
  <si>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</si>
  <si>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</si>
  <si>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</si>
  <si>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</si>
  <si>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</si>
  <si>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</si>
  <si>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</si>
  <si>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</si>
  <si>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</si>
  <si>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</si>
  <si>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</si>
  <si>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</si>
  <si>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</si>
  <si>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</si>
  <si>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</si>
  <si>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</si>
  <si>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</si>
  <si>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</si>
  <si>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</si>
  <si>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</si>
  <si>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</si>
  <si>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</si>
  <si>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</si>
  <si>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</si>
  <si>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</si>
  <si>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</si>
  <si>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</si>
  <si>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</si>
  <si>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</si>
  <si>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</si>
  <si>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</si>
  <si>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</si>
  <si>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</si>
  <si>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</si>
  <si>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</si>
  <si>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</si>
  <si>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</si>
  <si>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</si>
  <si>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</si>
  <si>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</si>
  <si>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</si>
  <si>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</si>
  <si>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</si>
  <si>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</si>
  <si>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</si>
  <si>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</si>
  <si>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</si>
  <si>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</si>
  <si>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</si>
  <si>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</si>
  <si>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</si>
  <si>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</si>
  <si>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</si>
  <si>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</si>
  <si>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</si>
  <si>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</si>
  <si>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</si>
  <si>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</si>
  <si>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</si>
  <si>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</si>
  <si>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</si>
  <si>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</si>
  <si>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</si>
  <si>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</si>
  <si>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</si>
  <si>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</si>
  <si>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</si>
  <si>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</si>
  <si>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</si>
  <si>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</si>
  <si>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</si>
  <si>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</si>
  <si>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</si>
  <si>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</si>
  <si>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</si>
  <si>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</si>
  <si>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</si>
  <si>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</si>
  <si>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</si>
  <si>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</si>
  <si>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</si>
  <si>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</si>
  <si>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</si>
  <si>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</si>
  <si>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</si>
  <si>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</si>
  <si>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</si>
  <si>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</si>
  <si>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</si>
  <si>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</si>
  <si>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</si>
  <si>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</si>
  <si>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</si>
  <si>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</si>
  <si>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</si>
  <si>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</si>
  <si>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</si>
  <si>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</si>
  <si>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</si>
  <si>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</si>
  <si>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</si>
  <si>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</si>
  <si>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</si>
  <si>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</si>
  <si>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</si>
  <si>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</si>
  <si>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</si>
  <si>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</si>
  <si>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</si>
  <si>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</si>
  <si>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</si>
  <si>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</si>
  <si>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</si>
  <si>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</si>
  <si>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</si>
  <si>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</si>
  <si>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</si>
  <si>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</si>
  <si>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</si>
  <si>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</si>
  <si>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</si>
  <si>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</si>
  <si>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</si>
  <si>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</si>
  <si>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</si>
  <si>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</si>
  <si>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</si>
  <si>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</si>
  <si>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</si>
  <si>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</si>
  <si>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</si>
  <si>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</si>
  <si>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</si>
  <si>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</si>
  <si>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</si>
  <si>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</si>
  <si>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</si>
  <si>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</si>
  <si>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</si>
  <si>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</si>
  <si>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</si>
  <si>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</si>
  <si>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</si>
  <si>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</si>
  <si>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</si>
  <si>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</si>
  <si>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</si>
  <si>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</si>
  <si>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</si>
  <si>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</si>
  <si>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</si>
  <si>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</si>
  <si>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</si>
  <si>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</si>
  <si>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</si>
  <si>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</si>
  <si>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</si>
  <si>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</si>
  <si>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</si>
  <si>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</si>
  <si>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</si>
  <si>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</si>
  <si>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</si>
  <si>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</si>
  <si>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</si>
  <si>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</si>
  <si>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</si>
  <si>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</si>
  <si>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</si>
  <si>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</si>
  <si>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</si>
  <si>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</si>
  <si>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</si>
  <si>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</si>
  <si>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</si>
  <si>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</si>
  <si>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</si>
  <si>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</si>
  <si>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</si>
  <si>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</si>
  <si>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</si>
  <si>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</si>
  <si>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</si>
  <si>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</si>
  <si>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</si>
  <si>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</si>
  <si>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</si>
  <si>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</si>
  <si>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</si>
  <si>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</si>
  <si>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</si>
  <si>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</si>
  <si>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</si>
  <si>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</si>
  <si>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</si>
  <si>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</si>
  <si>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</si>
  <si>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</si>
  <si>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</si>
  <si>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</si>
  <si>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</si>
  <si>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</si>
  <si>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</si>
  <si>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</si>
  <si>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</si>
  <si>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</si>
  <si>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</si>
  <si>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</si>
  <si>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</si>
  <si>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</si>
  <si>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</si>
  <si>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</si>
  <si>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</si>
  <si>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</si>
  <si>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</si>
  <si>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</si>
  <si>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</si>
  <si>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</si>
  <si>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</si>
  <si>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</si>
  <si>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</si>
  <si>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</si>
  <si>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</si>
  <si>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</si>
  <si>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</si>
  <si>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</si>
  <si>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</si>
  <si>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Boss 50% Foritude</t>
  </si>
  <si>
    <t>Prime boss 50% Fortitude</t>
  </si>
  <si>
    <t>Weakling 10% fortitude</t>
  </si>
  <si>
    <t>Prime Weakling 20% Fortitude</t>
  </si>
  <si>
    <t>Type Determiner 1</t>
  </si>
  <si>
    <t>Type Determiner 2</t>
  </si>
  <si>
    <t>Type Determiner 3</t>
  </si>
  <si>
    <t>Code Insert</t>
  </si>
  <si>
    <t>NORMAL</t>
  </si>
  <si>
    <t>First Name</t>
  </si>
  <si>
    <t>Adjective/Middle name</t>
  </si>
  <si>
    <t>Last name</t>
  </si>
  <si>
    <t>Index</t>
  </si>
  <si>
    <t>Abbysal</t>
  </si>
  <si>
    <t xml:space="preserve">Bezerker </t>
  </si>
  <si>
    <t>Spirit caller</t>
  </si>
  <si>
    <t>Arbalist</t>
  </si>
  <si>
    <t>tentacle</t>
  </si>
  <si>
    <t>Solar-Mage</t>
  </si>
  <si>
    <t>Treant caller</t>
  </si>
  <si>
    <t>Star caller</t>
  </si>
  <si>
    <t>John</t>
  </si>
  <si>
    <t>the Clown</t>
  </si>
  <si>
    <t>Jensy</t>
  </si>
  <si>
    <t>.</t>
  </si>
  <si>
    <t>Weapon Chosen</t>
  </si>
  <si>
    <t>Correlated class</t>
  </si>
  <si>
    <t>b</t>
  </si>
  <si>
    <t>(P) Rasonian Battleborn: Gain 50 Hp</t>
  </si>
  <si>
    <t>(P) Masked Entrance: Start Combat with a random Mask equipped(From the ones you have unlocked).</t>
  </si>
  <si>
    <t>(P) True Edge: Gain 1(+Level) Defense Penetration as long as you're using a sharp weapon.</t>
  </si>
  <si>
    <t>(P) Archblades Everywhere: Your Soul Blades Gain 12  Base Damage.</t>
  </si>
  <si>
    <t>(P) Crack of Dawn:  Gain 40 Barrier until End of Combat.</t>
  </si>
  <si>
    <t>(P) Right Handed: Spears Scale One-Handed as if they were Two-Handed; They also Deal 1(+1 Per Level) Extra Physical Damage.</t>
  </si>
  <si>
    <t>(P) Halberd Specialization:  Gain 4 Base Damage.</t>
  </si>
  <si>
    <t>(P) Protective Flash: When dropping below 20% Health, Blind everyone on your Hex for 3 turns.</t>
  </si>
  <si>
    <t>(P) Unsettling Aura: Hostile Entities on your Hex have their Miss Range forced to 1-7.</t>
  </si>
  <si>
    <t>(P) Blood Rage: Whenever you deal 30 Damage or take 30 Damage gain 1 Bloodthirst, you may now one Hand Two Handed axes.</t>
  </si>
  <si>
    <t>(P) Adaptive Skin: Gain 30% Resistance for the Element corresponding to the Biome you are currently in.</t>
  </si>
  <si>
    <t>(P) Axe Mastery: Gain Mastery of the Two-Handed Axe; Two-Handed Axes have 3 extra base damage.</t>
  </si>
  <si>
    <t>(P) Survivor of the Trials: Gain 3(+100% Level) Strength.</t>
  </si>
  <si>
    <t>(P) Cutpurse: Every Landed Basic Attack Steals a Potion from Target, if they have no Potions you steal 100 Gold instead, if they have no Gold, they take take 5(+100% Dexterity) Bleed Damage.</t>
  </si>
  <si>
    <t>(P) Phantom Mode: Become Invisible for 2 Turns upon Entering Combat.</t>
  </si>
  <si>
    <t>(P) Payed in Gold: Deal an extra +5 base damage.</t>
  </si>
  <si>
    <t>(P) Spirit Sense: Gain Nat 20 Intellegence.</t>
  </si>
  <si>
    <t>(P) Satanic Invocation: Summoning a Minion in Combat Deals 10 Fire Damage to all Entities.</t>
  </si>
  <si>
    <t>(P) Whip Master: Your Whips gain +1 Crit Multiplier.</t>
  </si>
  <si>
    <t>(P) BURN THEM ALL!: Every Time an Entity Suffers Fire Damage while in Combat with you from any other Source, they Take 10 Extra Fire Damage.</t>
  </si>
  <si>
    <t>(P) Deep Breathing: Your Basic Attacks are Precise; -2 Mobility.</t>
  </si>
  <si>
    <t>(P) Black Arrows: Your Arrows gain 5(+100% Power) Dark Damage on hit.</t>
  </si>
  <si>
    <t>(P) Deeper Flight Groove: Your crossbows will gain +1 Ammo capacity.</t>
  </si>
  <si>
    <t>(P) Headshot: Gain 0.5 Crit Multiplier on Ranged Attacks.</t>
  </si>
  <si>
    <t>(P) Leeching Fiber: Your Tentacles have 5 Lifedrain on Hit.</t>
  </si>
  <si>
    <t>(P) Bookkeeping: Start with a random Rare Scroll.</t>
  </si>
  <si>
    <t>(P) Dreamland: Whenever another Entity on the Same Hex casts a spell, put them to Sleep for 1 Turn. (1/Entity)</t>
  </si>
  <si>
    <t>(P) Efficient Resonator: Choose your starting Wavelength; All Wavelength Non-Toggle Abilities cost 1 Resonance less to cast.</t>
  </si>
  <si>
    <t>(P) Blood Lord: Half Max Mana by 50% and convert it to Max Health; This applies to any future Max Mana Gained or Lost; Mana Costs are converted to Health Costs; Blood Orbs last until End of Combat.</t>
  </si>
  <si>
    <t>(P) Crack of Dawn: If the first action at the start of the Day is entering Combat(Traversing Hex to enter Combat) automatically Deal 20 Solar Damage to Target Hostile Entity.</t>
  </si>
  <si>
    <t>(P) Nature's Call: Gain the Pathfinder Condition, Gain 40 Max Health.</t>
  </si>
  <si>
    <t>(P) Words from other Worlds: Your star calling arts have been improved by beings from the outer stars; All Abilities have their Cost reduced by 10 Mana.</t>
  </si>
  <si>
    <t>(P) Song of Peril: Playing your Cello causes Hostile Entities on Hex to be inflicted with a Random negative Status for 1 Turn; If the Status is DOT they take 10 of its Respective Damage.</t>
  </si>
  <si>
    <t xml:space="preserve">(P) Totemic Healing: When you Summon a Totem, Restore 5(+500% Level) Health. </t>
  </si>
  <si>
    <t>(P) Grand Chrysalis: Upon taking Fatal Damage, engulf yourself in a protective crystal and Regenerate 20 Health; Enemies in melee range will take 10(+100% Power) Magic Damage. (1/Day)</t>
  </si>
  <si>
    <t>Condition</t>
  </si>
  <si>
    <t>Bob</t>
  </si>
  <si>
    <t>Brown</t>
  </si>
  <si>
    <t>Smith</t>
  </si>
  <si>
    <t xml:space="preserve"> One-Handed melee sword</t>
  </si>
  <si>
    <t>(P) Rasonian Highguard:  Decrease all incoming Physical and Magic Damage by 5.</t>
  </si>
  <si>
    <t>(P) Flash Hands: Abilities which switch your mask now have flash.</t>
  </si>
  <si>
    <t>(P) Soulnimbus: [Locks Main and Off Hand] Gain 2(+1 Per 75 Max Mana) Soul Blades orbiting you under your Control at Start of Combat; They can be Launched as a Projectile Dealing 14(+100% Power) Magic Damage or used to Strike for 14(+100% Strength/Dexterity) Physical Damage; All return at End of Combat.</t>
  </si>
  <si>
    <t>(P) The Dawnbringer: Every Third Landed Basic Attack your do has a 50% Chance to Stun the Target for 1 turn.</t>
  </si>
  <si>
    <t>(P) Holy Aura: 50% Light Resistance; Immunity to Fear.</t>
  </si>
  <si>
    <t>(P) Unholy Aura: 50% Dark Resistance; Immunity to Blind.</t>
  </si>
  <si>
    <t>(P) Evisirator: Whenever you deal 20 damage or take 20 damage gain 1 Bloodthirst, Your Main Hand Weapon gains 0.5 Scaling as long as it is an Axe.</t>
  </si>
  <si>
    <t>(P) Territorial bind: Gain 3 Strength, Defense and Dispersion;</t>
  </si>
  <si>
    <t>(P) Axe Mastery: Gain Mastery of the Two-Handed Axe; Two-Handed Axes have 4 extra base damage.</t>
  </si>
  <si>
    <t>(P) Path of Destruction: Landing a Critical Strike Staggers Target for 1 Turn and Inflicts Bleed for 5 Damage Per Tick over 2 Turns.</t>
  </si>
  <si>
    <t>(P) Soul Controlled Flesh: You count as your own Minion.</t>
  </si>
  <si>
    <t>(P) Sonic Boom: Your Whips now Deal an Extra 5(+200% Level) Wind Damage On Hit.</t>
  </si>
  <si>
    <t>(P) Born in Fire: Immunity to Fire Damage.</t>
  </si>
  <si>
    <t>(P) Quickdraw: [Requires Bow] 50% Chance at the Start of the Turn to gain Flash on your Basic Attack.</t>
  </si>
  <si>
    <t>(P) Shadowbarrier: At the Start of Combat gain 20(+5/Entity Slain) Barrier Until end of Combat.</t>
  </si>
  <si>
    <t>(P) Hair trigger: The first basic attack with a crossbow in combat will have flash.</t>
  </si>
  <si>
    <t>(P) Perfect Aim: Your Basic Attacks have Precise.</t>
  </si>
  <si>
    <t>(P) Strong Resonator: Choose your starting Wavelength; At the Start of Day choose 1 Element; Your Attacks deal Damage of that Element On Hit equal to your Level.</t>
  </si>
  <si>
    <t>(P) Sanguine Transfusal: [Requires Health to be below 50%] 50% of all Bleed Damage Dealt is gained as Healh; Blood Orbs last until End of Day.</t>
  </si>
  <si>
    <t>(P) The Dawnender: Every Third Ability you Cast creates a Sunflare that Stuns Everyone else on Hex for 1 Turn.</t>
  </si>
  <si>
    <t>(P) Speed Incanter: Your Abilities require 1 Less Channel Stack.</t>
  </si>
  <si>
    <t>(P) Totemic Warping: You may Summon Totems 1 Tile Further.</t>
  </si>
  <si>
    <t>(P) Crystal Scaled Body: You take 10% less Physical and Magic Damage.</t>
  </si>
  <si>
    <t>Name</t>
  </si>
  <si>
    <t>George</t>
  </si>
  <si>
    <t>Two Tooth</t>
  </si>
  <si>
    <t>Boltock</t>
  </si>
  <si>
    <t xml:space="preserve"> Two-Handed Melee Sword</t>
  </si>
  <si>
    <t>(P) Rasonian Outlander:  gain 20% Deflection.</t>
  </si>
  <si>
    <t>(P) The Masked Group: When equipping a Mask, all entities on the same Hex under your banner gain their effects; Entities no longer can tell who the Hero is.</t>
  </si>
  <si>
    <t>(P) Calming Stature: Immune to Stagger; The first Basic Attack in Combat has a +2 Roll Modifier.</t>
  </si>
  <si>
    <t>(P) The Suns Chosen: Gain 40% Light and Fire Resistance.</t>
  </si>
  <si>
    <t>(P) Hallow Aura: Blind Ticks on your Hex cause their respective Entities to lose 20% Light Resistance until End of Day.</t>
  </si>
  <si>
    <t>(P) Abyssal Aura: Fear Ticks on your Hex cause their respective Entities to lose 20% Dark Resistance until End of Day.</t>
  </si>
  <si>
    <t>(P) The Smell of Blood: Whenever you deal 10 damage or take 10 damage gain 1 Bloodthirst.</t>
  </si>
  <si>
    <t>(P) Axe Mastery: Gain Mastery of the Two-Handed Axe; Two-Handed Axes have 5 extra base damage.</t>
  </si>
  <si>
    <t>(P) Traverser of Harsh Worlds: +20% Elemental Resistance.</t>
  </si>
  <si>
    <t>(P) Innocent Disguise: When entering Combat vs Sentient Enemies you may choose your starting Tile; You may also choose to not engage in Combat.</t>
  </si>
  <si>
    <t>(P) Unnatural Apparition: When engaging Combat with your last Stamina you may choose Tile to enter Combat on.</t>
  </si>
  <si>
    <t>(P) Hellspawnic Growth: Gain 1 Hellspawn Stack whenever you Summon a Minion; You may Consume 5 Hellspawn Stacks to Trigger your Tier I Ability as Flash.</t>
  </si>
  <si>
    <t>(P) Stray of the Volcano: While on a Volcanica Hex you gain Regeneration Condition.</t>
  </si>
  <si>
    <t>(P) Iron Sights: Your crossbows will have +1 to basic attack rolls.</t>
  </si>
  <si>
    <t>(P) Prepped First-load: The first Reload in Combat has Flash.</t>
  </si>
  <si>
    <t>(P) Insomnia: Immunity to Sleep.</t>
  </si>
  <si>
    <t>(P) Alternating Resonator: Choose your starting Wavelength; At the Start of Day you may choose to switch it to a different one.</t>
  </si>
  <si>
    <t>(P) Catacargic Pheromone: Whenever you Lose Health you Charm all other Entities on Hex for 1 Turn; Blood Orbs last Forever.</t>
  </si>
  <si>
    <t>(P) Continous Rite: Your Incantation Abilities will now be continous; After they are Triggered you may choose to Cast them again for 50% of the Originals Mana Cost and no Channel Stacks Requirement; Doing so will force you to use this same Ability next turn, Failing to do so will result in Death.</t>
  </si>
  <si>
    <t>(P) Totemic Guilding: Your Totems have 10 Extra Health and your Summoning Abilities are no longer considered Spells.</t>
  </si>
  <si>
    <t>(P) Gem Collector: You may convert Ores into precious Gems of equal Rarity; Common Gems grant you 1 Power / Rare ones 2 Power / Epic ones 4 Power / Legendary ones 8 Power / Mythic ones 12 Power.</t>
  </si>
  <si>
    <t>Intelligence</t>
  </si>
  <si>
    <t>Ridick</t>
  </si>
  <si>
    <t>Copper Coin</t>
  </si>
  <si>
    <t>Rang</t>
  </si>
  <si>
    <t xml:space="preserve"> One-Handed Melee Spear</t>
  </si>
  <si>
    <t>(≈) Parry this you Filth: Blitz, Precise, Basic Attack Target. (20 Mana)</t>
  </si>
  <si>
    <t>(≈) Red Clawed Mask: Equip Red Clawed Mask; if another mask is equipped, switch it out with this one, While equipped, you gain +0.5 Crit multiplier. (30 Mana)</t>
  </si>
  <si>
    <t>(≈) Kobudo Stances: [Requires a Sword] Switch Between Stances; Seidan: 50% Chance to Block Ranged Physical Projectiles; Gadan: 50% chance to block Sharp Type Weapon Strikes; Jodan: Converts all Defense into Strength or Dexterity. (20 Mana/Stance Switch)</t>
  </si>
  <si>
    <t>(≈) Magical Soul Blade: Materialize a Magic Soul Blade Behind Target to Strike them for 20(+100% Power) Physical Damage; It remains at its current Position until End of Combat. (20 Mana)</t>
  </si>
  <si>
    <t>(≈) Sunfire Slash: Strike Target with the power of the sun, dealing Basic attack Damage and setting them aflame, Burning them for 5 Fire Damage per Tick Over 3 turns. (15 Mana)</t>
  </si>
  <si>
    <t>(≈) Pierce: [Requires Spear] Strike Target Entity Piercing them with your Spear, ignoring 50% of their Defense; If the Strike is a Critical, also cause 20 Bleed Damage. (30 Mana)</t>
  </si>
  <si>
    <t>(≈) Triple Quick Jab: Strike Target 3 Times at 50% of Basic Attack Damage. (30 Mana)</t>
  </si>
  <si>
    <t>(+) Holy Smite: Deal 20 Holy Damage. (20 Mana)</t>
  </si>
  <si>
    <t>(❖:&gt;) Death Coil: Launch a Projectile dealing 20(+50% Power) Dark Damage to Target. (20 Mana)</t>
  </si>
  <si>
    <t>(≈) Battle Cry: Scream and Gain Enraged Status until End of Combat; Gain 1 Bloothirst for Every Hostile Entity on Hex. (30 Rage/Mana)</t>
  </si>
  <si>
    <t>(≈) Ancestra War Cry: Counter; All other Entities in Combat are Staggered for 1 Turn and you gain Resilient for 1 Turn. (30 Rage/mana)</t>
  </si>
  <si>
    <t>(≈) Cleave Technique: Basic Attack Target with +1 on your Roll; Entities or Objects in your Melee Range that are Adjacent to your Target also receive the Damage. (20 Rage/ Mana )</t>
  </si>
  <si>
    <t>(≈) Grand Leap: [Requires Blunt Weapon] Jump towards target that is 1 Hex away and Strike them. (25 Mana)</t>
  </si>
  <si>
    <t>(≈) Pickpocket: Steal 1 of Targets Inventory Slot. (20 Mana)</t>
  </si>
  <si>
    <t>(≈) Phantom Strike: Strike Target for Basic Attack Damage with 50% Chance to Miss or to Crit; If this ability is Cast while Invisible it has a Blitz and Precise. (20 Mana)</t>
  </si>
  <si>
    <t>(≈) Quick Work:Strike Target for Basic Attack Damage; This ability deals Double Damage if the Target is Below 50% of their Max Health. (30 Mana)</t>
  </si>
  <si>
    <t>(❖:^) Unresting Spirit: Summon an Unresting Spirit to fight for you Until End of Combat; 40 Health; 10 Arcane Damage Melee Basic Attack; Up to 1. (20 Mana)</t>
  </si>
  <si>
    <t>(^) Summon Imp: Summon a 20 Health; 10 Fire Damage Melee Basic Attack Imp Minion that lasts Until end of Combat. (20 Mana)</t>
  </si>
  <si>
    <t>(≈) Whiplash: [Requires Whip] Basic Attack Target; If Target has been Successfully hit 3 Consecutive times by This Ability, they Suffer 20 Bleed Damage Per Tick Over 2 Turns. (10 Mana)</t>
  </si>
  <si>
    <t>(≈) Suffocating Evaporation: Transform Hex into Volcanica Biome Counterpart; All Entities on Hex Lose 10 Health.</t>
  </si>
  <si>
    <t>(&gt;) Blitzpoint: [Requires Bow] Blitz; Basic Attack. (10 Mana)</t>
  </si>
  <si>
    <t>(❖:&gt;) Fear Thyself: Cause a Black Spike to emerge from Targets Shadow dealing them 15(+200% Power) Dark Damage; If Target loses more than 30 Health from this Ability they are feared for 1 Turn. (20 Mana)</t>
  </si>
  <si>
    <t>(≈) Transferable Pistoleer Skills: Flash; Switch/Equip Target Crossbow in your Inventory. (30 Mana)</t>
  </si>
  <si>
    <t>(≈) Steady Aim: The Next shot you fire will Crit as long as it lands and will have +0.5(+0.5 Crit Multiplier Per 6 Dexterity) Crit Multiplier (25 Mana)</t>
  </si>
  <si>
    <t>(❖:^) Void Tentacles: Summon a Tentacle Object; It has 50 Health; It strikes Random Hostile Entities for 5 True Damage across the Entire Hex; They Last until End of Combat. (30 Mana)</t>
  </si>
  <si>
    <t>(P) Book of Wavelengths: At the Start of the Day, choose a Wavelength; Gain a Tier I Ability from that Wavelength until End of Day.</t>
  </si>
  <si>
    <t>(❖:+) Sleep: Deal 10(+100% Power) Magic Damage to Target and make them fall asleep for 1 Turn. (25 Mana)</t>
  </si>
  <si>
    <t>(❖:&gt;) Elemental Bolt: Shoot a bolt of Elemental Magic of your Choice at Target Entity Dealing 20(+100% Power) of your chosen Element. (20 Mana)</t>
  </si>
  <si>
    <t xml:space="preserve">(❖:+) Skin Rupture: Rupture someones skin Dealing 20(+100% Power) Bleed Damage and creating Blood Orbs Equal to 1 per 10 Bleed Damage Dealt. (25 Mana/4 Blood Orbs) </t>
  </si>
  <si>
    <t>(❖:+) Solar Ray: Call down a Ray of the Sun to Burn Target for 10(+100% Power) Solar Damage. (15 Mana)</t>
  </si>
  <si>
    <t>(^) Sundune Sapling: Summon a 20 Health Sapling Minion on an Adjacent Tile until End of Combat that drains a Random Hostile Target's Life; Drains 1(+50% Power) at the start of his turn. (30 Mana)</t>
  </si>
  <si>
    <t>(❖:&gt;) Starfall: Call down a Miniature Star on Target Entity Dealing 30(+50% Power) Magic Damage. (25 Mana)</t>
  </si>
  <si>
    <t>(+) Drunkards Ballad: Play your Cello; Choose up to 2 Targets, they become Drunk for 3 Turns. (20 Mana)</t>
  </si>
  <si>
    <t>(❖:^) Spitfire Totem: Summon a Totem Object Until End of Combat; 20 Health; At the Start of your Turn it Spits Fire to Target of your Choice; Deals 10(+100% Power) Fire Damage. (25 Mana)</t>
  </si>
  <si>
    <t>(❖:&gt;) Crystal Shard: Launch a Crystal Shard at Target dealing 25(+50% Power) Magic Damage. (30 Mana)</t>
  </si>
  <si>
    <t>Jaguar</t>
  </si>
  <si>
    <t>Thick Blade</t>
  </si>
  <si>
    <t>Court</t>
  </si>
  <si>
    <t xml:space="preserve"> Two-Handed Melee Spear</t>
  </si>
  <si>
    <t>(≈) Yellow Clawed Mask: Equip Yellow Clawed Mask; if another mask is equipped, switch it out with this one; While equipped, you gain +0.5 Weapon Scaling. (30 Mana)</t>
  </si>
  <si>
    <t>(P) Niten Ichi-ryu: You may now use a Double handed Sword in your Main Hand and a 1 Handed Sword in your Off Hand. (Locks 40 Mana)</t>
  </si>
  <si>
    <t>(+) Soul Lock: Root Target for X Turns. (X*10 Mana)</t>
  </si>
  <si>
    <t>(≈) Solar Advance:  Counter; Block Incoming Non-Ultimate Projectile and move 1 Tile Towards Target if possible; If your are already in Melee Range of Target or if you reach it from this Ability Cast deal that Target 10 Solar Damage. (25 Mana)</t>
  </si>
  <si>
    <t>(&gt;) Spear Throw: [Requires Spear] Throw your Spear at Target Entity Dealing Basic Attack(+100% Strength; +100% Dexterity) Physical Damage. (10 Mana)</t>
  </si>
  <si>
    <t>(o) Fast Swipe: Deal 10(+100% Strength; +50% Dexterity) Physical Damage to all Entities in Melee Range and push them 1 Tile Back. (20 Mana)</t>
  </si>
  <si>
    <t>(≈) Righteous Empowerment: [Requires Sword Equipped] Empowers your next attack converting its Physical Damage to Light Damage. (20 Mana)</t>
  </si>
  <si>
    <t>(≈) Dark Strike: [Requires Melee Weapon] Strike Target Entity for Basic Attack Damage dealing On Hit Dark Damage equal to your Dark Resistance (10%=1) with a 20% Chance to Fear Target for 1 Turn. (15 Mana)</t>
  </si>
  <si>
    <t>(o) Incoherant Scream: Scream and inflict 1 turn of Fear to all Targets on Hex, Targets in Melee Range are inflicted 2 Turns of Fear instead. (20 Rage/Mana, 1 Bloodthirst)</t>
  </si>
  <si>
    <t>(≈) Fury of the Wild: Basic Attack Target dealing 20%(+100% Strength) of Total Damage On Hit of the Element corresponding to the Biome you are currently in. (20 Rage /Mana)</t>
  </si>
  <si>
    <t>(o) Whirlwind Technique: Spin your axe around striking all Targets in Melee Range for your Basic Attack Damage. (30 Rage/ Mana)</t>
  </si>
  <si>
    <t>(P) The Stress Induction: Your presence alone Causes Entities in Combat with you to have 50% chance of becoming Vulnerable or Weakend at the start of each Turn for 1 Turn.</t>
  </si>
  <si>
    <t>(≈) Life Steal: Steal Targets Health Causing him to lose 10%(+10% Power) of Targets Max Health, healing yourself for that Amount. (20 Mana; 1/Day)</t>
  </si>
  <si>
    <t>(❖:&gt;) Phantom Dagger: Throw a Phantom Dagger at Target dealing 10 Dark Damage and 10 Magic Damage; If thrown while Invisible, it deals 20 Dark Damage and 20 Magic Damage Instead. (25 Mana)</t>
  </si>
  <si>
    <t>(≈) Agile Shadow: Gain 3 Mobility for 3 Turns. (30 Mana)</t>
  </si>
  <si>
    <t>(^:≈) Spirit Strike: Summon a being from the Spirit Realm to Strike Target for 20(+100% Power) Magic Damage. (20 Mana)</t>
  </si>
  <si>
    <t>(^) Summon Hell Hound: Summon a Hell Hound Minion with 40 Health and 15 Physical Damage Melee Basic Attacks; Up to 2; Lasts until end of Combat. (40 Mana)</t>
  </si>
  <si>
    <t>(+) Steam Drainage: [Requires Bleeding Target] Cause Target to suffer 20 Bleed Damage. (15 Mana)</t>
  </si>
  <si>
    <t>(❖:&gt;) The Black Nail: Create and Launch a Dark Magic Arrow that Deals 10(+200% Dexterity; +100% Power) Dark Damage to Target and Confusing them for 1 Turn. (20 Mana)</t>
  </si>
  <si>
    <t>(≈) Steady Aim: [Requires Combat] For each consequtive cast of steady aim gain +1 to your next basic attack roll. (10 Mana)</t>
  </si>
  <si>
    <t>(&gt;) Quickdraw: [Requires Gun] Flash: Basic Attack Target with -8 Base Damage. (10 Mana)</t>
  </si>
  <si>
    <t>(❖:^) Tentacles of the Deep: Summon a Tentacle Object next to Entity; 10 Health; they can not Move; It strikes Random Hostile Entities for 12 Physical Damage; They Last unil End of Combat. (15 Mana)</t>
  </si>
  <si>
    <t>(≈) Pay Attention: Strike Target with a book, Dealing 10(+100% Strength; +100% Power) Kinetic Damage. (10 Mana)</t>
  </si>
  <si>
    <t>(❖:≈) Reverie Inducement: Cause Target to Sleep for 2 Turns. (20 Mana; 1/Combat)</t>
  </si>
  <si>
    <t>(P) Elemental Practician: Your Resonance Abilities gain the Counter Keyword. (Locks 1 Resonance)</t>
  </si>
  <si>
    <t>(❖:&gt;) Blood Piercers: Create Solid Spikes out of blood and launch them at Target dealing 10 Bleed Damage and 10(+100% Power) Magic Damage. (25 Mana/4 Blood Orbs)</t>
  </si>
  <si>
    <t>(❖:o) Solar Flare: Blind all Other Entities on Hex for 3 Turns. (25 Mana)</t>
  </si>
  <si>
    <t>(❖:o) Astral Light:  For a fraction of a second, the light of the stars overpower that of the sun, beaming towards Target Entity Dealing 20(+100% Power) Magic Damage and Blinding them for 1 Turn. (25 Mana)</t>
  </si>
  <si>
    <t>(❖:+) Apprentice Grade Incantation - Blessing of Wind: [Channel for 1 Turn] Reduce or Increase Targets next 4 Rolls by 3. (30 Mana)</t>
  </si>
  <si>
    <t>(❖:^) Protective Totem: Summon a Totem Object Until End of Combat; 30(+100% Power) Health; Gives 4 Defense and Dispersion to you and other Totems. (20 Mana)</t>
  </si>
  <si>
    <t>(❖:^) Crystaline Spear: Craft a Throwable Crystaline Spear which Deals 20 Magic Damage. (20 Mana)</t>
  </si>
  <si>
    <t>Farnia</t>
  </si>
  <si>
    <t>the Devourer</t>
  </si>
  <si>
    <t>Dog</t>
  </si>
  <si>
    <t xml:space="preserve"> One-Handed Melee axe</t>
  </si>
  <si>
    <t>Hell-breaker</t>
  </si>
  <si>
    <t>(≈) Orange Clawed Mask: Equip Orange Clawed Mask; if another mask is equipped, switch it out with this one; While equipped, your basic attacks deal 15 Bonus Physical Damage on Hit. (30 Mana)</t>
  </si>
  <si>
    <t>(❖:≈) One Lightray Cut: Blitz; Basic Attack Target; If The Attack Lands deal the same amount of Total Damage as Light Damage to Target. (25 Mana)</t>
  </si>
  <si>
    <t>(o) Whirlblading: Consume Target Soul Blade and Deal its Damage to all Hostile Entities on Hex. (30 Mana)</t>
  </si>
  <si>
    <t>(≈) Brutal Push: Charge your Shield into Target dealing 10(+100% Defense; +100% Strength) Physical Damage and Staggering Target for 1 Turn; If Target is already Staggered Stun them for 1 Turn instead. (30 Mana)</t>
  </si>
  <si>
    <t>(≈) Mobile Disengage: Basic Attack Target with +1(+100% Mobility) Roll Modifier; Then Move Back 1 Tile. (25+10/Use Mana)</t>
  </si>
  <si>
    <t>(≈) Hallowed Protection:  Gain 20% More Defense and Dispersion, Gain 20% Elemental Resistance, Gain 10 Barrier; Lasts Until End of Combat. (30 Mana)</t>
  </si>
  <si>
    <t>(^) Shield from Beyond: [Requires Empty Off-Hand Slot] Summon a Shield in your Off-Hand Until End of Combat; The Shield Grants 40% Dark Resistance, 4 Defense, 4 Dispersion, Passive: If you suffer more than 25 Total Damage from an Attack Deal (o) 10(+50% Defense) Dark Damage to all Entities on Hex. (30 Mana)</t>
  </si>
  <si>
    <t>(P) Bloodbath Seeker: If you are not in Melee Range of Hostile Target you are forced to move closer to them; You can no longer flee; You can no longer Prepare, Channel or Gate; Gain 5 Strength and Dexterity.</t>
  </si>
  <si>
    <t>(&gt;) Blowdart: Deal 15*x Poison Damage for a max of 45 damage. (20 mana*x)</t>
  </si>
  <si>
    <t>(P) The Reckoning: Strike Target for 50% of Total Damage Taken in the last 2 Turns as Physical Damage. (40 Rage / Mana)</t>
  </si>
  <si>
    <t>(P) Iron Hands: When your Main and Off-Hand are Empty you gain 10 Strength and +1 Crit Multiplier.</t>
  </si>
  <si>
    <t>(≈) Rob: Steal Targets Gold. (40 Mana)</t>
  </si>
  <si>
    <t>(≈) Strangle: Strangle Target Entity; You both roll a d20+Mobility; If yours is equal or higher the Target loses 20 Health and is Staggered for 1 Turn; Otherwise they lose 10 Health; If this ability was done from stealth gain a +5 on your Roll. (20 Mana)</t>
  </si>
  <si>
    <t>(&gt;) Spiritual Release: Release your Spiritual Energy towards Target; If your Max Mana is higher than Target you Deal 40(+100% Power) Magic Damage; Otherwise 20(+50% Power) Magic Damage. (30 Mana)</t>
  </si>
  <si>
    <t>(^) Summon Felbat: Summon a Felbat with 10 Health and 20 Magic Damage Ranged Basic Attacks; Up to 1; Lasts until end of Combat. (30 Mana)</t>
  </si>
  <si>
    <t>(P) Second Whip Stripe: On Hit Damage caused by Basic Attacks is applied Twice. (Locks 30 Mana)</t>
  </si>
  <si>
    <t>(❖:≈) Archcoil: Hidden; Cause your Attack to be Precise and to deal 10 Magic Damage on Hit. (10 Mana)</t>
  </si>
  <si>
    <t>(❖:≈) Enhanced Bowstrings: [Requires Crossbow] For your next Basic Attack, your crossbow gains 1 Dexterity Scaling and gains +1 Hex Range. (20 Mana)</t>
  </si>
  <si>
    <t>(&gt;) Line Breaker: Shoot your gun in a Straight line across Tiles; The first Target in its path is hit for Basic Attack Damage(+150% Dexterity); If an Armor Piercing Round is Loaded in your Gun then the Damage Pierces through dealing the Damage to all Entities in a line. (20 Mana)</t>
  </si>
  <si>
    <t>(❖:^) Eldritch Tentacles: Summon a Tentacle Object from inside yourself that extends up to 1 Move away; You have shared Health; They will Strike Other Entities in Range at random at the Start of your Turn dealing 10 Dark Damage per Tentacle; They Last until End of Combat. (25 Mana)</t>
  </si>
  <si>
    <t>(❖:+) Control Earth, Wind and Lightning: Deal 20(+10% Earth Resistance) Earth Damage to Target / Deal 20(+10% Wind Resistance) Wind Damage to Targe / Deal 20(+10% Lightning Resistance) Lightning Damage to Target. (30 Mana)</t>
  </si>
  <si>
    <t>(❖:+) Sanguine Stop: Cause the Blood inside of Target to halt dealing 20(+100% Power) Sanguine Damage and Stunning them for 1 Turn. (40 Mana/6 Blood Orbs)</t>
  </si>
  <si>
    <t>(❖:+) Solar Grace: Heal Target for 10(+50% Power) Health; If the Target is below 30% Max Health heal them 20(+100% Power) Instead. (25 Mana)</t>
  </si>
  <si>
    <t>(P) Root Conduit: Whenever a Target is Rooted on your Hex Restore 10 Mana.</t>
  </si>
  <si>
    <t>(❖:o) Nebula Blast: Create a miniature nebula cloud on Target Tile; Recasting this Ability will Detonate it for 40(+25% Power) Blast Damage. (25 Mana)</t>
  </si>
  <si>
    <t>(❖:+) Apprentice Grade Incantation - Music to thy Ears: [Channel for 1 Turn] Play your Cello; Target Removes 2 Ticks of a Random Negative Status or Gains a Positive Status for 2 Turns. (30 Mana)</t>
  </si>
  <si>
    <t>(❖:^) Simple Totem: Summon a Totem Object Until End of Combat; 10 Health. (10 Mana)</t>
  </si>
  <si>
    <t>(❖:&gt;) Quartzed Icicle: Launch an Icicle at Target dealing 30(+50% Power) Frost Damage. (30 Mana)</t>
  </si>
  <si>
    <t>Tom</t>
  </si>
  <si>
    <t>the Loner</t>
  </si>
  <si>
    <t>Stomper</t>
  </si>
  <si>
    <t xml:space="preserve"> Two-handed Melee Axe</t>
  </si>
  <si>
    <t>(≈) Shield Knock: Counter; Reduce Damage of Target Projectile or Strike by 50%; if the Target is in Melee Range deal 10(+100% Strength) Physical Damage and Stagger Target for 1 Turn. (20 Mana)</t>
  </si>
  <si>
    <t>(≈) Green Tailed Mask: Equip Green Tailed Mask; if another mask is equipped, switch it out with this one; Upon equipping Gain a 30 Health Barrier Until End of Combat. (30 Mana)</t>
  </si>
  <si>
    <t>(P) Precise Aim: Your Melee Basic Attacks are now Precise; They can no longer Critically Strike.</t>
  </si>
  <si>
    <t>(P) Soul Consolidation: Each Soul Blade Damaging a Target will Restore 5 Mana . (Locks 20 Mana)</t>
  </si>
  <si>
    <t>(≈) Solar Stance: Switch between Stances: Solar Blockade: Take 20% Less Damage at the cost of 2 Strength, 2 Dexterity and 1 Mobility; Solar Assault: Gain 4 Strength and 4 Dexterity at the cost of 2 Defense and 2 Dispersion. (10 Mana)</t>
  </si>
  <si>
    <t>(P) Incorporated Xiphos: [Requires Combat] After using your Tier I ability, you may choose to switch your Main Hand to a Short Sword which Deals 10(+2 Per Level) Physical Damage; The Short Sword does not take Inventory Space; Lasts Until End of Combat.</t>
  </si>
  <si>
    <t>(≈) Elemental tips: [Requires Spear] Switch the tip of your spear for an elemental one giving your Spear +10 Damage of chosen Element. (10 Mana)</t>
  </si>
  <si>
    <t>(≈) Blink Pierce:  Blitz; Drive Your Weapon through the enemy, dealing 20(+100% Strength; +Basic Attack) Physical Damage and 10 Light Damage. (40 Mana)</t>
  </si>
  <si>
    <t>(❖:≈) Terrorizing Eyes: Inflict Fear in Target for 1 Turn. (20 Mana)</t>
  </si>
  <si>
    <t>(P) Slithering Blood: Gain 1 Defense and 1 Dispersion For every Bloodthirst you have.</t>
  </si>
  <si>
    <t>(≈) Homeland Familiarity: Powerplay; Gain Resiliant for 2 turns</t>
  </si>
  <si>
    <t>(≈) Skullsplitting Technique: Basic Attack with +2 Crit Multiplier. (50 Rage / Mana)</t>
  </si>
  <si>
    <t>(≈) Overwhelming Crush: [Prepare for 1 Turn] Crush Targets Skull for 30(+100% Strength) Physical Damage; This ability counts as a Crit. (30 Mana)</t>
  </si>
  <si>
    <t>(≈) Smoke Bomb: Throw a smoke bomb at the ground, allowing you to flee without Roll. (30 Mana)</t>
  </si>
  <si>
    <t>(❖:≈) Smoke Image: Counter; Target Basic Attack Misses. (25 Mana)</t>
  </si>
  <si>
    <t>(≈) Shadowcloak: Become Invisible for 2 Turns. (40 Mana)</t>
  </si>
  <si>
    <t>(P) Masterful Spirit: You Master Spirit and Emotion becoming Immune to Fear; Torment; Drunk; Confused And Charmed.</t>
  </si>
  <si>
    <t>(P) Born in Ashen Lands: All Your Minions Gain 30% Fire Resistance; 3 Defense; 3 Dispersion and 5 Fire Damage on Hit. (Locks 30 Mana)</t>
  </si>
  <si>
    <t>(P) Roaring Reach: Your Whips cause the wind Itself to move at incredible speeds, Your whips can be used as Ranged Weapons but doing so will Convert Total Damage to Wind and not Apply On-hit Effects.</t>
  </si>
  <si>
    <t>(o) Flaming Tornado:[Requires Volcanica Hex] Spin Releasing Wild Fire around yourself Creating a Deadly Flaming Tornado that Deals 40(+100% Power) Fire Damage to Entities in your Melee Range; You take 20 Fire Damage. (20 Mana)</t>
  </si>
  <si>
    <t>(o) Arrow Rain: [Reqiures Bow] Shoot 5 of arrows in the Sky, landing on chosen 2/2 Tile Range; Entities in that Area receive Basic Attack + 20 Damage of the Type equal to the majority of the used Arrow types. (25 Mana; 5 Arrows)</t>
  </si>
  <si>
    <t>(❖:≈) Shadow Roll: Counter; Do a Special Roll Dodge which has +4 Mobility. (20 Mana)</t>
  </si>
  <si>
    <t>(P) Rear Shield: You may Equip a Shield in any Armor Slot but You tie it to your back, after you reload a ranged weapon you gain the shields effects and stats, after you shoot you lose them. (Locks 40 Mana)</t>
  </si>
  <si>
    <t>(&gt;) Crippling Shot: [Requires Loaded Rifle] Basic Attack Target Causing them to be Stunned for 1 Turn. (20 Mana)</t>
  </si>
  <si>
    <t>(❖:&gt;) Tentacle Pull: Pull Target Entity 1 Move Closer to you and Deal 10(+100% Strength) Physical Damage to them. (15 Mana)</t>
  </si>
  <si>
    <t>(❖:+) Book Of Knowledge: Gain nat 20 Intellegence. (20 Mana)</t>
  </si>
  <si>
    <t>(+) Vivid Nightmare: [Requires sleeping Target] Deal 20 Insanity Damage. (25 Mana)</t>
  </si>
  <si>
    <t>(❖:+) Hypothermic Manipulation: Inflict Hypothermia in Target Entity for 2 Turns. (30 Mana; 1/Day)</t>
  </si>
  <si>
    <t>(P) Automatic Blood Control: Abilities cast with the Blood Orb Cost gain the Flash Keyword.</t>
  </si>
  <si>
    <t>(❖:o) Solar Nova: [Channel for 1 Turn] You Start Irradiating Solar Arcane creating a Pulse that Deals 10 Solar Damage to Targets in Melee Range At the Start of their Turn; Lasts 2(+50% Power) Turns. (20 Mana)</t>
  </si>
  <si>
    <t>(^) Snarling Vine: Summon a Vine Minion with 20 Health on an Adjacent Tile with this Ability: (≈) Attach yourself to the feet of a Target in Melee Rooting them for 1 Turn, then disappear. (20 Mana)</t>
  </si>
  <si>
    <t>(P) As the Stars Foretold: At the Start of Combat, gain 1 Channel Stack.</t>
  </si>
  <si>
    <t>(❖:≈) Intermediate Grade Incantation - Head of Stars: [Channel for 2 Turns] Gain 1 Hex Vision Until End of Day; You may see Invisible Objects and Entities Until end of Day. (30 Mana)</t>
  </si>
  <si>
    <t>(P) Totemic Empowerment: You gain +1 Defense, Dispersion, Strength, Power, Dexterity for Each Totem on the same Hex with you.</t>
  </si>
  <si>
    <t>(❖:o) Freezing Mist: Sends out a mist to Target Tile dealing 10(+100% Power) Frost Damage and Freeze Entities on Tile for 1 Turn. (30 Mana)</t>
  </si>
  <si>
    <t>Victoria</t>
  </si>
  <si>
    <t>Courtisain</t>
  </si>
  <si>
    <t xml:space="preserve"> One-handed Melee Mace</t>
  </si>
  <si>
    <t>(≈) Blue Tailed Mask: Equip Blue Tailed Mask; if another mask is equipped, switch it out with this one; Upon equipping drain 20 Mana from all other entities on Hex. (30 Mana)</t>
  </si>
  <si>
    <t>(≈) Dashing Strike: Dash 1 Tile and Strike Target in Melee Range for Basic Attack Damage at 50% Damage Penalty. (20 Mana)</t>
  </si>
  <si>
    <t>(P) True Soul Edge: Your Soul Blades now Deal True Damage. (Locks 40 Mana )</t>
  </si>
  <si>
    <t>(❖:≈) Magnum Solaris Magus Adoptus: Change your Class to Solar Mage; All your abilities change to their respective counterparts. (2 Stamina)</t>
  </si>
  <si>
    <t>(≈) Spartan Kick: Kick Target Entity, Stunning them for 1 Turn and Dealing 10(+200% Strength) Kinetic Damage. (20 Mana)</t>
  </si>
  <si>
    <t>(P) Sealing Tip: [Requires Spear] After 4 Successful Strikes on Target they become Sealed for 2 Turns.</t>
  </si>
  <si>
    <t>(❖:≈) Devine Reinforcement: Cause an Angelic Soul to appear behind Target and Strike them for 10 Light Damage and 10 True Damage; 50% Chance for this Attack to Crit for double the Damage. (25 Mana)</t>
  </si>
  <si>
    <t>(P) Bloodthirst Strikes: Gain 1 Stength For each Bloodthirst you Have.</t>
  </si>
  <si>
    <t>(P) Layered Awarness: You will gain knowledge of the enemy sheet and play accordingly ( nat 20 intellegence)</t>
  </si>
  <si>
    <t>(≈) Aegis Splitter Techique: Strike Target for 10(+100% Strength) Physical Damage and Lower their Defense by 20%. (10 Rage / Mana)</t>
  </si>
  <si>
    <t>(❖:≈) Adunadan Technique: [Channel for 1 Turn] Your next 3 Basic Attacks Gain 5 Extra Physical Damage for each 10 Mana Consumed. (X Mana)</t>
  </si>
  <si>
    <t>(P) Oh no, It's GONE: People you steal from get feared for 1 Turn.</t>
  </si>
  <si>
    <t>(P) Phantom Walk: Moving Closer to a Target in Combat Grants you Invisibility for 1 Turn. (Locks 20 Mana)</t>
  </si>
  <si>
    <t>(❖:≈) Mark of the Assassin: 1 Hex Range; Mark Target; Hits against Marked Target inflict 5 Bleed Damage Over 2 Turns; Lasts Until End of Day. (40 Mana)</t>
  </si>
  <si>
    <t>(❖:^) Spiritual Protection: Toggle; Spirits Constantly Swarm around you blocking Projectiles; Gain 50% Deflection. (10 Mana Per Turn)</t>
  </si>
  <si>
    <t>(P) Heating Core: Your Minions gain Gating; Minions that Gate in Combat now also Restores 10 Health. (Locks 20 Mana)</t>
  </si>
  <si>
    <t>(❖:≈) Strangling Pull: Whip the air itself around Targets Neck, pulling them 1 Move Closer and Dealing 20 Wind Damage to Them. (25 Mana)</t>
  </si>
  <si>
    <t>(o) Release Wildfire: [Requires Volcanica Hex] Set the Hex Aflame, Dealing 50 Fire Damage to All Entities on Hex. (30 Mana)</t>
  </si>
  <si>
    <t>(≈) Wind Snipe: Cause your next Basic Attack to deal an additional 50% of Total Damage as Wind Damage On Hit. (20 Mana)</t>
  </si>
  <si>
    <t>(P) Shadow Aim: Missed Arrow Shots now have a 50% Chance to land on the Targets Shadow, dealing Minimum Basic Attack Damage as Dark Damage.</t>
  </si>
  <si>
    <t>(P) Well Crafted Arrows: 50% of the arrows used in combat will be recovered at the End of Combat.</t>
  </si>
  <si>
    <t>(^) Portal to the Ammo Dump:  Replenish your Ammo Puch by summoning Common Pellets. (5 Mana per Pellet)</t>
  </si>
  <si>
    <t>(P) Terrorizing Reality: Your Tentacles deal 5(+100% Power) Terror Damage on Hit.</t>
  </si>
  <si>
    <t>(❖:+) Book of Mana-Drain: Drain 25 Mana from a target. (1/Day)</t>
  </si>
  <si>
    <t>(❖:≈) Abrupt Awakening: [Requires sleeping Target] Wake Target up Inflicting Confusion Status for 3 Turns. (30 Mana)</t>
  </si>
  <si>
    <t>(❖:≈) Mantle of Protection: Gain 20% Elemental Resistance until end of Combat. (20 Mana)</t>
  </si>
  <si>
    <t xml:space="preserve"> (❖:≈) Sacrificial Tactic: Convert your own Blood into 4 Blood Orbs. (10 Health; 20 Mana)</t>
  </si>
  <si>
    <t>(❖:≈) Magnum Solaris Eques Adoptus: Change your Class to Solar Knight; All your abilities change to their respective counterparts. (2 Stamina)</t>
  </si>
  <si>
    <t>(❖:≈) Star Link: Link your Soul to a specific Star in the Sky; Lasts Until End of Day; For Each Star Linked, gain 5 Power; Up to a Maximum of 2 Stars Linked. (15 Mana)</t>
  </si>
  <si>
    <t>(❖:+) Intermediate Grade Incantation - Forger of Stone: [Channel for 2 Turns] Choose Target to Stun for 2 Turns or Gain 50 Barrier Until End of Combat. (30 Mana)</t>
  </si>
  <si>
    <t>(❖:≈) Totemic Image: Clone Target Totem; You take Damage Equal to Totems Current Health. (30 Mana)</t>
  </si>
  <si>
    <t>(❖:^) Prismatic Umbrella: Counter; Summon a Crystal Umbrella over Target Entity and Target in its Melee Range granting both a shared 40 Barrier; You may also cast this ability on just 1 Entity at half the Mana Cost and half the Barrier Granted; Lasts Until End of Combat. (30 Mana; 1/Combat)</t>
  </si>
  <si>
    <t>Crucia</t>
  </si>
  <si>
    <t>Mad</t>
  </si>
  <si>
    <t>Tourist</t>
  </si>
  <si>
    <t xml:space="preserve"> Two-Handed Melee Mace</t>
  </si>
  <si>
    <t>(≈) Teal Tailed Mask: Reflex; Equip Teal Tailed Mask; if another mask is equipped, switch it out with this one; Ceanse a Random Negative Status. (30 Mana)</t>
  </si>
  <si>
    <t xml:space="preserve">(P) Critical Aim: Your Melee Basic Attacks miss from 1-7; Gain +0.5 Critical Multiplier. </t>
  </si>
  <si>
    <t>(P) Inner Light: Your Soul Blades Deal 8 +100% Power) Light Damage On Hit.</t>
  </si>
  <si>
    <t>(≈) Luminous Surge: Lose 50% Light Resistance and your Attacks gain 20 Light Damage On Hit; Lasts 5 Turns. (20 Mana)</t>
  </si>
  <si>
    <t>(^) Rack of Spears: Gain 5 Common Javelins. (30 Mana)</t>
  </si>
  <si>
    <t>(P) Mana-leech Tip:[Requires Spear] Basic Attacks with spears Drain 5 Mana on hit. (Locks 30 Mana)</t>
  </si>
  <si>
    <t>(P) Server of Light:  Your Strikes Inflict Blind for 1 Turn. (Locks 50 Mana)</t>
  </si>
  <si>
    <t>(P) The Fearless and the Feared: Whenever a Tick of Fear is consumed on your Hex Gain 20 Mana; Up to 40 Mana Restored per Day; You and your Banner gain the Fearless Condition.</t>
  </si>
  <si>
    <t>(P) Battle Prone: Start Combat with 2 Bloodthirst.</t>
  </si>
  <si>
    <t>(P) Planic Warding: Gain 10% Elemental Resistance.</t>
  </si>
  <si>
    <t>(≈) Humiliating Taunt: Force Target Entity to Basic Attack you at the Start of their Turn with a -2 Roll Modifier; If they Land you gain 20 Rage. (1/Combat)</t>
  </si>
  <si>
    <t>(+) Juxtaswap: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1/Day)</t>
  </si>
  <si>
    <t>(+) Spirit Break: Cause Target to Lose 10 Health and become Confused for 3 Turns. (30 Mana; 1/Entity)</t>
  </si>
  <si>
    <t>(P) Spiteful Consumption: Whenever a Minion Dies on your Hex Lose 10 Health and gain 10 Barrier until End of Combat.</t>
  </si>
  <si>
    <t>(&gt;) Pyromaniacs Blooming Spree: [Requires Volcanica Hex and 3 seperate Target Entities] Launch 3 Gigating Fireballs into the sky, they will then fall on the 3 selected Entities for 30(+100% Power) Fire Damage Each. (30 Mana)</t>
  </si>
  <si>
    <t>(P) Warmup: Every Basic Attack in Combat increases your Dexterity by 1 until end of Combat; Up to 5.</t>
  </si>
  <si>
    <t>(P) Shadow Rush: Become Invisible for 1 Turn when Entering Combat/Moving towards Entity. (Locks 40 Mana)</t>
  </si>
  <si>
    <t>(P) Bodkin Points: Your arrows Ignore 50% Defense, if the Damage negated is less than 1/2 of your basic attack deal a bonus 10(+1 Per Level) Physical Damage On Hit. (Locks 40 Mana)</t>
  </si>
  <si>
    <t>(≈) Hold your Breath: Counter; Prepare. (20 Mana; 3 Turn Cooldown)</t>
  </si>
  <si>
    <t>(≈) Denounce the Non-believer: Cause all Tentacles in Range of Target to Strike Target. (30 Mana)</t>
  </si>
  <si>
    <t>(P) Rapid Eye Movement: Dodging Projectiles Grants you +1 Roll Modifier for every Tick of Sleep Consumed this Combat.</t>
  </si>
  <si>
    <t>(❖:+) Control Fire and Frost: Deal 20(+10% Fire Resistance) Fire Damage to Target / Deal 20(+10% Frost Resistance) Frost Damage to Target. (30 Mana)</t>
  </si>
  <si>
    <t>(❖:+) Crimson the Weaponry: Target Entities' Basic Attacks have 10% Lifedrain until end of Day. (20 Mana/4 Blood Orbs)</t>
  </si>
  <si>
    <t>(❖:o) Fluxing Radiation: Deal 20(+50% Power) Radiation Damage in a 2x2 Tile Radius. (25 Mana)</t>
  </si>
  <si>
    <t>(P) Forest Fortune: Gain a +1 Roll Modifier to your d20 rolls.</t>
  </si>
  <si>
    <t>(+) Old World Freedom: Play your Cello; Cure Targets Curse, if the Target is not Curse give it 1 Mobility until End of the Combat. (15 Mana)</t>
  </si>
  <si>
    <t>(≈) Totemic Protection: Counter; Sacrifice a Totem and Gain Barrier equal to its Health Until End of Combat. (30 Mana)</t>
  </si>
  <si>
    <t>(❖:^) Lightspreading Megalith: Summon a Large 100 Health Monolith on Target Tile; The Monolith Copies all Spells Cast on Hex and Triggers them again from its position at the Same Target; If the Monolith is Destroyed Blind all other Entities for 1 Turn. (80 Mana)</t>
  </si>
  <si>
    <t>Damage Dealt</t>
  </si>
  <si>
    <t>Maria</t>
  </si>
  <si>
    <t>the Depressed</t>
  </si>
  <si>
    <t>Immigrant</t>
  </si>
  <si>
    <t xml:space="preserve">Bosses </t>
  </si>
  <si>
    <t xml:space="preserve"> One-Handed Melee flail</t>
  </si>
  <si>
    <t>(≈) Last Resort Reflex: Dodge Target Strike or Projectile with +5 Mobility. (1 Stamina)</t>
  </si>
  <si>
    <t>(≈) Pink Eyed Mask: Equip Pink Eyed Mask; if another mask is equipped, switch it out with this one; Upon equipping gain 20% Total Damage increase for the next 3 turns. (30 Mana)</t>
  </si>
  <si>
    <t>(P) One with the Soul: Your Dexterity and Strength Stats now combine into 1 Stat called Force. (Locks 20 Mana)</t>
  </si>
  <si>
    <t>(^) Nimbus Control: Flash; Summon 1 Soul Blade Above you; It can be Launched as a Projectile Dealing 14(+100% Power) Magic Damage or used to Strike for 14(+100% Strength/Dexterity) Physical Damage. (20 Mana)</t>
  </si>
  <si>
    <t>(❖:≈) Lens of Eques Solaris: Redirect the power of the Sun itself, either to Empower Yourself gaining a 20(+100% Strength; +100% Dexterity) Barrier Until End of Combat or to deal 20(+100% Defense) Fire or Light Damage to Target. (30 Mana)</t>
  </si>
  <si>
    <t>(≈) Defensive Phalanx Stance:Toggle; Enter a Phalanx Stance where any Entity that moves in Range of your Spear Takes Basic Attack Damage; Gain 4 Defense and -4 Mobility; If they Basic Attack you, Strike them instantly. (15 Mana Per Turn)</t>
  </si>
  <si>
    <t>(≈) Deep Puncture: Strike Target dealing your Basic Attack Damage(+100% Strength); Inflict Bleeding for 5 Bleed per Tick over 4 Turns and trigger your On Hit Damage 3 Times. (20 Mana; 1/Combat)</t>
  </si>
  <si>
    <t>(❖:o) Holy Nova: Counter; Blocks all Incoming Damage; At the Start of your turn, Release Holy Nova dealing 20 Holy Damage 10 Light Damage to all other Entities on Hex. (40 Mana)</t>
  </si>
  <si>
    <t>(P) Fright Warp: Whenever Target Flees, Instantly Teleport to their Hex. (Locks 30 Mana)</t>
  </si>
  <si>
    <t>(≈) To Quench the Thirst: Your Basic Attacks have their Damage converted to Bleed Damage for 3 Turns, If during this duration you deal 50 Damage to Hostile Entities Gain 3 Bloodthirst. (1 Bloodthirst; 20 Rage/mana)</t>
  </si>
  <si>
    <t>(≈) Tribal War Paint: Entities in your Melee Range have a 20% Chance of becoming Feared at the Start of your turn.</t>
  </si>
  <si>
    <t>(&gt;) Axerang Technique: Hurl your Axe at Target Entity; This Ability has 50% Chance to deal Critical Damage of your Basic Attack or Miss; The Axe returns to you Regardless. (30 Rage / Mana; 3 Turns Cooldown)</t>
  </si>
  <si>
    <t>(P) Live through Spite: Landing Crits In Combat Add 10 Health you can go Below 0. (Up to a Maximum of 50); When Combat Ends, you are restored to 1 Health. (Locks 20 Mana)</t>
  </si>
  <si>
    <t>(P) Fast Hands: After stealing, you may choose to Basic Attack Target you stole From. (Locks 40 Mana)</t>
  </si>
  <si>
    <t>(≈) Shade State: For the next 3 Turns you Become Immune to Physical Damage. (50 Mana)</t>
  </si>
  <si>
    <t>(≈) Assassins Poison: Your Main Hand Weapon will now Deal 5 Poison Damage on Hit and Poison Target for 5(+10% Dexterity) Poison Damage Over 2 Turns; Lasts Until End of Day. (30 Mana)</t>
  </si>
  <si>
    <t>(+) Grasp From the Spirit World: A Gigantic Spirit Hand Emerges From beneath target Entity Striking Directly at Targets Soul for 20 Arcane Damage and 20 Magnetic Damage. (40 Mana)</t>
  </si>
  <si>
    <t>(^) Through the Gates of Hell: Summon a Ride-able Hellcharger[Elite] Mount which grants you 3 Extra Stamina while Mounted; Takes 1 Turn to Mount; Hellcharger can still use his abilities either way; Up to 1 at a time. (80 Mana)</t>
  </si>
  <si>
    <t>(❖:≈) Whipping Afterimage: Strike Target having the Wind Behind the Whip Hit as well, dealing Basic Attack Damage with 50% of the Total Damage dealt again as Wind Damage On Hit. (20 Mana)</t>
  </si>
  <si>
    <t xml:space="preserve">(P) Heat Conversion: Convert 50% of all Fire Damage You are about to Take into Mana. </t>
  </si>
  <si>
    <t>(≈) Rolldodge: Counter; Dodge Target Basic Attack; Move 1 Tile away from Target. (35 Mana)</t>
  </si>
  <si>
    <t>(❖:≈) Soul Controlled Shadow: Toggle; When Active, your Shadow Fires Shadow Arrows alongside you, which deal 10(+100% Power) Dark Damage. (10 Mana Per Turn)</t>
  </si>
  <si>
    <t>(P) Rapid Reload: [Requires crossbow] After reloading you have a 50% chance to shoot your crossbow again at a target for Basic Attack Damage. (Locks 40 Mana)</t>
  </si>
  <si>
    <t>(&gt;) Snipe Shot: [Requires Loaded Rifle] Basic Attack Target in your Hex Vision. (15 Mana)</t>
  </si>
  <si>
    <t>(+) Submerge: [Requires at Least 3 Active Tentacles in Range of Target Entity] The Ground Beneath Target opens up revealing a Water Chasm; The Tentacles Drag the Target inside chocking and asphyxiating them for 20 Hydro Damage; 20 Physical Damage; 20 Magic Damage. (40 Mana)</t>
  </si>
  <si>
    <t>(❖:+) Book of Weakness: Forces the enemy to Deal Lowest amount of Damage possible on his Hits and Crits until end of combat. (30 Mana)</t>
  </si>
  <si>
    <t>(❖:≈) Recovering Sleep: Cause Target to Restore 20 Health and fall Asleep for 1 turn, if the target is already asleep, heal them 40 instead. (30 Mana)</t>
  </si>
  <si>
    <t>(P) Calamity Attraction: Whenever you deal Damage to an Entity with Elemental combinations you Restore 10 Mana. (Locks 20 Mana)</t>
  </si>
  <si>
    <t>(❖:≈) Blood Form: Counter; Assume a blood form having all Strikes and Physical Damage Dealing Non-Ultimate Projectiles pass through you. (20 Health; 25 Mana/4 Blood Orbs)</t>
  </si>
  <si>
    <t>(P) Code of Magnum Solaris: You become unable to Attack Living Entities until they have Damaged you; Coverts Total Damage to True Damage against Demons.</t>
  </si>
  <si>
    <t>(+) Rooting Tendrils: Deal 20(+100% Power) Earth Damage to Target and Root for 1 Turn. (20 Mana)</t>
  </si>
  <si>
    <t>(❖:+) Star Killer: Blow up a Star in the sky drawing it's power; Deal 40(+200% Power) to Target Entity; At End of the Day, you permanently Lose 1 Power. (40 Mana; 1/Day)</t>
  </si>
  <si>
    <t>(❖:+) Advanced Grade Incantation - Soul Deformity: [Channel for 3 Turns] Play your Cello; Apply 4 Random Negative Statuses on Target Entity for 1 Tick each; If the Status is DOT they take 20 of their Respective Damage. (30 Mana)</t>
  </si>
  <si>
    <t>(❖:^) Groko Totem: Summon a Totem Object Until End of Combat; 20 Health; Stops All Spells from being Cast on Current Hex. (40 Mana)</t>
  </si>
  <si>
    <t>(❖:^) Crystalite Power Summoning: Summon a 1 Health Crystal that orbits around you; Up to 2 Crystals at a time; Each Crystal increases your Power by 3; You can use them to block Non-Ultimate Projectiles as a Counter Action; Lasts Until End of Day. (15 Mana)</t>
  </si>
  <si>
    <t xml:space="preserve">Defense </t>
  </si>
  <si>
    <t>Verlin</t>
  </si>
  <si>
    <t>the Purple</t>
  </si>
  <si>
    <t xml:space="preserve"> One-Handed Half-Ranged flail</t>
  </si>
  <si>
    <t>(≈) Purple Eyed Mask: Equip Purple Eyed Mask; if another mask is equipped, switch it out with this one; Upon equipping gain 20% Damage Reduction for the next 3 turns. (30 Mana)</t>
  </si>
  <si>
    <t>(≈) Alkina Zone: Stance; Toggle; Enter a special Stance where Preparing causes you to Basic Attack All Hostile Entities on Hex; If you reach 4 Preparation Stacks remove them and deal 25 True Damage to a Target Instead and Toggle off this Ability. (20 Mana/Turn)</t>
  </si>
  <si>
    <t>(^) Soul Materializer: Your Soul Splits in two, half of it becoming a Controllable Soul Blade Object which strikes with 10(+100% Power) Magic Damage; It's Health is Equal to the Cost of this Ability; It can move; Lasts Until End of Combat. (50% of Current Mana )</t>
  </si>
  <si>
    <t>(≈) Offensive Phalanx Stance:  Toggle; Enter a Phalanx Stance where any Entity that moves in Melee Range of you Takes Basic Attack Damage; Gain -4 Mobility; Basic Attacks have Flash. (15 Mana Per Turn)</t>
  </si>
  <si>
    <t>(≈) Double Sided Spear: [Requires Spear] Toggle; Your Spear will deal 10 less Base Damage; Your Basic Attacks Trigger Twice. (10 Mana/Turn)</t>
  </si>
  <si>
    <t>(+) Abyssal Gaze: Flash; 50% Chance to Fear Target for 1 Turn. (15 Mana)</t>
  </si>
  <si>
    <t>(≈) Reapeted Strikes: Basic Attack your Target X Times with Bloodthirst/2 minus your D20 roll. (40 Rage /Mana; X Bloodthirst)</t>
  </si>
  <si>
    <t>(≈) Traditional Roar: Gain 20 Rage/mana.</t>
  </si>
  <si>
    <t>(≈) Twinfold Rend Technique: Basic Attack Target Twice; if both Attacks Land the Target suffers Bleeding for 10 Bleed Damage Per Tick over 3 Turns. (50 Rage / Mana; 2 Turn Cooldown)</t>
  </si>
  <si>
    <t>(P) Outstanding Reaction Time: Your Basic Attacks gain Counter; +2 Mobility. (Locks 1 Stamina)</t>
  </si>
  <si>
    <t>(❖:+) Fall: Cause Target Entity to fall Asleep for 2 Turns. (40 Mana)</t>
  </si>
  <si>
    <t>(+) Vacuum Snap: Create a Vacuum by pulling the Wind with your Whip from Target dealing 30 Vacuum Damage. (30 Mana)</t>
  </si>
  <si>
    <t xml:space="preserve">(P) Obsessed with the Flame: Every Time you Suffer Fire damage, resore 10% of your Max Health. </t>
  </si>
  <si>
    <t>(P) Multi-shot: Your Basic Attacks Shoot 1 Extra Arrow as long as you have enough Ammo.</t>
  </si>
  <si>
    <t>(❖:&gt;) Mind Controlling Arrow: Shoot an Arrow at Target, If it Critical Strikes Mind controll them for 1 Turn. (30 Mana)</t>
  </si>
  <si>
    <t>(&gt;) Heavy Shot: [Prepare X Turns] Consume all Preparation stacks; Basic Attack with your Crossbow with an additional 5*X Physical Damage, if X is atleast 3, your crossbow gains 1 Dexterity Scaling, If X is atleast 4 this ability will deal Double Damage. (10*X Mana)</t>
  </si>
  <si>
    <t>(≈) Armor Piercing Round: [Requires Rifle] Sharpen a Pellet into a Bullet and instantly load it into your Rifle; This Bullet Ingores Defense. (30 Mana)</t>
  </si>
  <si>
    <t>(❖:^) Eldritch Overlord: Summon 3 Tentacle Objects. (30 Health; 1/Day)</t>
  </si>
  <si>
    <t>(❖:+) Book of Doom: Toggle; Every Third Ability Cast in Combat Deals 50 Dark Damage on Hex; Does not count itself; Gain 50% Dark Resistance. (10 Mana Per Turn)</t>
  </si>
  <si>
    <t>(❖:o) I am the Sandman: Put Everyone on Hex to Sleep for 2 Turns. (30 Mana)</t>
  </si>
  <si>
    <t>(❖:^) Elemental Circles: Hidden; Create an Invisible Summoning Ring Object on 3 Tiles of your Choice; You may Recast this Ability to deal 20(+100% Power) Magic Damage on them; You may cast your "Control" Abilities on a Circle consuming it to Deal Double the "Control" Abilities Damage on the Tile. (25 Mana)</t>
  </si>
  <si>
    <t xml:space="preserve"> (❖:≈) Blood Clotting: Counter; Cure Bleeding; Heal 50% of the Damage Dealt by the incoming Attack. (40 Mana/6 Blood Orbs)</t>
  </si>
  <si>
    <t>(❖:&gt;) Lens of Magus Solaris: Redirect the power of the Sun itself, either to Empower Target giving them a 20(+100% Dispersion) Barrier Until End of Combat or to deal 20(+100% Power) Solar Damage to Target. (30 Mana)</t>
  </si>
  <si>
    <t>(❖:&gt;) Advanced Grade Incantation - Arcana Deferim: [Channel for 3 Turns] Deal 10(+1000% Power) to Target Entity.  (30 Mana; 1 Power)</t>
  </si>
  <si>
    <t>(❖:^) Black Totem: Summon a Totem Object Until End of Combat; 20 Health; At the Start of your Turn it Deals 5(+Number of Totems on Hex) Dark Damage to all Hostile Entities. (30 Mana)</t>
  </si>
  <si>
    <t>(❖:^) Crystalite Life Summoning: Summon a 1 Health Crystal that orbits around you; Up to 2 Crystals at a time; Each Crystal Heals you for 15% of Total Damage Taken per Instance; You can use them to block Non-Ultimate Projectiles as a Counter Action; Lasts Until End of Day. (15 Mana)</t>
  </si>
  <si>
    <t>Frederick</t>
  </si>
  <si>
    <t>the Menecing</t>
  </si>
  <si>
    <t>1 = legend weapon 2 = legend armor</t>
  </si>
  <si>
    <t xml:space="preserve"> Two-Handed Melee flail</t>
  </si>
  <si>
    <t>(≈) Violet Eyed Mask: Powerplay; Equip Violet Eyed Mask; If another mask is equipped, switch it out with this one; Upon equipping remove your Tier III Ability Slot Entirely, Gain a New Tier I and Tier II Ability. (100 Mana)</t>
  </si>
  <si>
    <t>(❖:≈) Divine Tempest: [Requires Sword] Precise; Your next basic attack will deal Double Damage. (30 Mana)</t>
  </si>
  <si>
    <t>(&gt;) Ricochet: Launch a Soul Blade that is Currently on Hex at Target dealing its Damage. (10 Mana)</t>
  </si>
  <si>
    <t>(P) Javelin Expert:  Gain 1 rare Javelin; Your Thrown Javelins have +1 Critical Multiplier and +1 Roll Modifier. (15 Mana)</t>
  </si>
  <si>
    <t>(≈) Fate Bound Strike: Strike target for 0(+50% Dexterity) Physical Damage; Recasting this Ability adds 5 Physical Damage and 50% Dexterity Scaling to itself Until End of Combat. (20 Mana)</t>
  </si>
  <si>
    <t>(P) Ingrained Blinding: Entities on your Hex that become Blinded also become Weakened for the same amount of Turns. (Locks 60 Mana)</t>
  </si>
  <si>
    <t>(&gt;) Infuriating Toss: Throw Throwable Item or Non-Ranged Weapon at Target, It is destroyed in the process and deals Gear/Item's Base Damage(+100% Strength) as Physical Damage and On Hit Physical Damage equal to Consumed Rage/3. (All Rage /Mana; 2 Bloodthirst)</t>
  </si>
  <si>
    <t>(≈) Ceremonial Execution: [1 Stack of Preperation] If Target is below 80 Health Basic Attack them with 20% criticaly strike them again. (90 Rage /Mana)</t>
  </si>
  <si>
    <t>(&gt;) Power Throw: Throw your Equipped Weapon at Target Destroying Non-Legendary/Mythic Weapon in the Process; It Deals 20(+200% Base Damage) as Physical Damage and uses its Crit Multiplier. (20 Mana)</t>
  </si>
  <si>
    <t>(≈) Ghost Reach: All your Alteration Abilities become Warp Abilities until End of Day. (30 Mana)</t>
  </si>
  <si>
    <t>(o) Ergotic Smoke: Cover your Hex in a very potent Smoke to which you are immune; All other Entities are blinded and take 10% more Total Damage; Lasts 3 Turns. (1/Day)</t>
  </si>
  <si>
    <t>(P) The Wrong Type of Spirits: Become permanently Drunk; Gain 10 Power.</t>
  </si>
  <si>
    <t>(^) Summon Hellstorn: Summon a 50 Health Hellstorn Minion with 20 Physical Damage Melee Basic Attack; Hellstorns Gain 5 Base Damage whenever they take Damage. (50 Mana/50 Health)</t>
  </si>
  <si>
    <t>(≈) Punishment: Strike Target for Basic Attack Damage; If the Attack lands Inflict Torment for 2 Turns. (10 Mana)</t>
  </si>
  <si>
    <t>(+) Pure Dedication to the Flames: [Requires Volcanica Hex] Set Target Aflame Inflicting Burning for 10 Fire Damage per Tick over 10 Turns. (60 Mana)</t>
  </si>
  <si>
    <t>(&gt;) Pinnacle of Variety: Choose an Arrow to Shoot at Target; Truefrost Arrow Freezes Target for 1 Turn; Hellfire Arrow Burns for 20 Fire Damage Per Tick over 3 Turns; Minehead Arrow Explodes for 30 Blast Damage; Quickshock Arrow deals 40 Lightning Damage and Staggers for 3 Turns. (35 Mana)</t>
  </si>
  <si>
    <t>(^) Umbral Obelisk: Summon a 20 Health Umbral Obelisk Object on Target Tile withing 1 Tile Range; Whenever a Target on Hex Takes Dark Damage the Obelisk will shoot a dark projectile towards them for 10 True Damage; Up to 2. (20 Mana)</t>
  </si>
  <si>
    <t>(P) Rapid Fire: [Requires crossbow] After Basic Attacking you have a 50% chance to shoot your crossbow again at a target for Basic Attack Damage as long as you have Ammo. (Locks 40 Mana)</t>
  </si>
  <si>
    <t>(+) Focus Fire Whistle: [Requires Combat] Whistle Marking Target Entity; Marked Target will receive 20% more Total Damage from all sources; Your Banner is unable to Target other Entities while the Marked Target is still Alive; Lasts until End of Combat. (20 Mana)</t>
  </si>
  <si>
    <t>(≈) Leviathan Form: Toggle; You can choose the Targets of your Tentacles; Your Tentacles gain 6 Extra Damage on their Strikes. (10 Mana/Turn)</t>
  </si>
  <si>
    <t>(❖:+) Book of Sadness: Torment Target Entity for 3 Turns; If they are already Tormented make them Vulnerable for 3 Turns instead. (20 Mana)</t>
  </si>
  <si>
    <t>(❖:+) Narcolepsy: For the Rest of Combat Target Entity has a 30% Chance to fall Asleep for 1 Turn at the Start of their Turn. (40 Mana)</t>
  </si>
  <si>
    <t>(❖:+) Control Light and Dark: Deal 20(+10% Light Resistance) Light Damage to Target / Deal 20(+10% Dark Resistance) Dark Damage to Target. (30 Mana)</t>
  </si>
  <si>
    <t xml:space="preserve">(+) Wasteless Use: Flash; Consume Target Corpse to get 2 Blood Orbs. </t>
  </si>
  <si>
    <t>(❖:^) Sunfire Orb: Summon a 50(+200% Power) Health miniature Sun Object on Tile that lasts Until End of Combat; Entities in its Melee Range Suffer 10 Solar Damage at the Start of their Turn; You may Recast this Ability to move all your Orbs 1 Tile for 10 Mana per Orb. (40 Mana)</t>
  </si>
  <si>
    <t>(❖:≈) Stellar Guidance: Gain +2 Roll Modifier on your D20 Rolls and become able to see Invisible Entities until End of Combat; If this Ability is used outside of Combat then Reveal Stealth/Invisible Entities/Objects in your Hex Vision and give your next D20 Roll a +2 Modifier. (20 Mana)</t>
  </si>
  <si>
    <t>(P) Musical Memory: Whenever you play the Cello, you gain an Incantation Point Until end of Combat; You may Spend Incantation Points equal to the Channel cost of your Abilities to immediately Cast them.</t>
  </si>
  <si>
    <t>(❖:≈) Totemic Surge: Double a Totems Base Health and Base Damage. (20 Mana; 10 Health; Another Totem)</t>
  </si>
  <si>
    <t>(❖:^) Crystalite Mirror Summoning: Summon a 1 Health Crystal that orbits around you; Up to 2 Crystals at a time; Each Crystal Grants you a stack of Channel at the Start of your Turn; You can use them to block Non-Ultimate Projectiles as a Counter Action; Lasts Until End of Day. (25 Mana)</t>
  </si>
  <si>
    <t>Rodger</t>
  </si>
  <si>
    <t>the Unemployed</t>
  </si>
  <si>
    <t>Stray</t>
  </si>
  <si>
    <t>Bosses time settup</t>
  </si>
  <si>
    <t xml:space="preserve"> One-handed Melee warhammer</t>
  </si>
  <si>
    <t>(≈) Trueborn Title: Powerplay; Gain a random Title each with its distinctive Passive: Sword of the Nobles - Your Physical Damage is now True Damage; The Shield - Take 20% Less Damage. (50 Mana)</t>
  </si>
  <si>
    <t>(≈) Hallow Mask: Equip Hallow Mask; if another mask is equipped, switch it out with this one; Upon equipping Become Invisible for 1 Turn and immediately trigger your Tier I Ability. (30 Mana)</t>
  </si>
  <si>
    <t>(P) Sharpened Senses, Faster Reflexes: You are Immune to all Forms Of Crowd Control.</t>
  </si>
  <si>
    <t>(≈) A Souls End: Powerplay; Absorb all Soul Blades on Hex into 1 Singular Two Handed Soul Blade; This Blade Deals Magic Damage Equal to 50% of your Max Mana(+10 Per Absorbed Soul Blade) (50 Mana)</t>
  </si>
  <si>
    <t>(❖:≈) Solar Eclipse:[Channel for 1 Turn] Eclipse the Sun Empowering yourself for 4 Turns; During this Duration your Basic Attacks Deal +20(+100% Strength; +100% Dexterity) Base Damage, Blind for 1 Turn and Solar Damage Dealt is Doubled. (100 Mana; 1/Day)</t>
  </si>
  <si>
    <t>(❖:^) Call to Arms: Summon 2 Soldier Minions, Each with 100 Health and Mana alongside you Until End of Combat; They Have Identical Main Hand and Off-Hand as you and will automatically Cast your Tier III ability when you do so. (100 Mana)</t>
  </si>
  <si>
    <t>(≈) Strike of Death: Move 2 Tiles away from Target; At the Start of your Next Turn You may Cancel this Ability Gaining 25 Mana, Otherwise Dash into Targets Melee Range Striking for Basic Attack Damage(+10 Physical Damage/Distance Travelled in the last 3 Turns) Physical Damage. (50 Mana)</t>
  </si>
  <si>
    <t>(P) Heavens Chosen: Powerplay; Upon Death, Revive with 100 Health, and blind everyone else on the Hex for 2 Turns.</t>
  </si>
  <si>
    <t>(P) Darkness Unleashed: Dark shadows start gathering around you; The Duration of your Fearing Effects is doubled; Your Melee Attacks have 50% Life Drain towards Feared Targets (Locks 40 Mana)</t>
  </si>
  <si>
    <t>(P) Born To Battle: Every Successful Strike you Deal or Take gives you 1 Bloodthirst.</t>
  </si>
  <si>
    <t>(≈) Primal Slaughter: Become Unstoppable for 3 Turns; For the same duration your Strikes Inflict Bleeding for 20 Bleed Damage per Tick over 3 Turns; Killing an Entity while this ability is Active Retriggers it. (40 Rage/Mana)</t>
  </si>
  <si>
    <t>(o) Hewn Path Technique: Toggle; When Moving in Combat your presence leaves behind a trail of continous slashes; Striking Entities also Converts their Tile; Entities moving to or staying on these Tiles take 20(+50% Strength; +100% Power) Physical Damage. (10 Rage/Turn/Tile Converted)</t>
  </si>
  <si>
    <t>(≈) Obliterate: [Prepare for 1 Turn; Requires Blunt Weapon] Blitz and Precise; Vital Hit Target with all your Might and Weight for 20(+100% Defense) Bonus Physical Damage; Non-Legendary and Higher Weapons are Destroyed on Impact. (40 Mana)</t>
  </si>
  <si>
    <t>(≈) Heart Poacher: If the Target is Below 25% Health, You have 50% Chance to Steal Targets Heart Killing them. (70 Mana)</t>
  </si>
  <si>
    <t>(≈) The Crack of Terror: [Requires Invisibility] Precise; Basic Attack Target; Target Takes an additional 40 True Damage On Hit from the Strike and is Feared for 3 Turns. (80 Mana)</t>
  </si>
  <si>
    <t>(≈) Cutthroat: Slice Targets Throat for 25(+200% Dexterity) Physical Damage; This Attack Triggers On-Hits and counts itself as a Basic Attack; If Targets Current Health is below 100 this Ability deals True Damage instead. (50 Mana; 1/Combat)</t>
  </si>
  <si>
    <t>(❖:^) Aspect of the Wolf: The Spirit of the Wolf Is Summoned to fight at your side; 4/4 Stamina; 70 Health; 100 Mana; 2 Mobility; 4 Defense; 4 Dispersion; 25 Arcane Damage Basic Attack; It Can Cast Soul Bite for 100 Mana: Bite Targets Soul with a Blitz and Precise; Critical hit. (125 Mana)</t>
  </si>
  <si>
    <t>(^) The Final Ritual: Summon a 400 Health; 100 Mana; 3/3 Stamina; 50% Fire Resistance; 20 Fire Damage and 20 Physical Damage Basic Attack Demon Lord Follower; He can Cast your Tier I Ability as well; He can Devour Adjacent Minions to Regain 50 Health. (150 Mana; 100 Health)</t>
  </si>
  <si>
    <t>(❖:&gt;) Pressure Tap: Push the Air at incredible speeds, going throguh the Target, Slashing him, and pushing out most of his Blood, dealing Vacuum Damage Equal to 30% Of his Current Health. (10% Max Health; 100 Mana)</t>
  </si>
  <si>
    <t>(o) Uncontrollable Pyroblazing: Set Everything in your Hex Vision Aflame, dealing 100 Fire Damage and transforming the Hexes into Scorched Hexes. (140 Mana; 1/Day)</t>
  </si>
  <si>
    <t>(❖:&gt;) Velocity:  Launch an Arrow at insane speeds, destroying the ground beneath the travel path of the arrow dealing 100(+200% Dexterity) Physical Damage to Target Entity and stunning them for 1 turn with 50% chance to miss the Target. (50 Mana)</t>
  </si>
  <si>
    <t>(❖:≈) Hidden Umbral Spikers: Hidden; Destroy all arrows in your Quiver and Replace them with Umbral Spikes; These act like Arrows but convert the Damage Type to Dark and deal 20 Dark Damage On Hit. (40 Mana)</t>
  </si>
  <si>
    <t>(≈) Chi Ku Nu: Attach a clip magazine to your crossbow has 5 Ammo Capacity, you may keep on firing without reloading until the clip runs empty after which you will have to attach a new clip, attaching a new clip counts as reloading. (50 Mana per clip)</t>
  </si>
  <si>
    <t>(&gt;) Execute: [Require Loaded Rifle; Target below 25% Health; Prepare for 1 Turn] Basic Attack Firing a Perfectly aimed Shot at Targets Vitals, it can not Miss and will deal an extra 20(+100% Dex; +100% Power) Physical Damage; Critical Strikes will Deal 400 Physical Damage Instead. (100 Mana)</t>
  </si>
  <si>
    <t>(❖:≈) Chaotic Spasms: Cause all Tentacles to Strike 3 Times in a Row. (70 Mana)</t>
  </si>
  <si>
    <t>(P) Broader Horizons: Gain 5 Power Per Level.</t>
  </si>
  <si>
    <t>(❖:^) Lucid Dreaming: Bring Your Creation to Life in the form of an Entity; The Mana cost is chosen by the Gods depending on the power of your creation. (? Mana)</t>
  </si>
  <si>
    <t>(P) Scepter Infusement: Your Basic Attacks with Scepters deal 25 Elemental(Equal to your last used "Control" Ability this Combat) Damage On Hit.</t>
  </si>
  <si>
    <t>(❖:+) Blood Siphon: Siphon Targets Life Essence out of them dealing 100 Bleed Damage and restoring 50 Health. (100 Mana)</t>
  </si>
  <si>
    <t>(❖:o) Helios Incineratora: Powerplay; Cause the Sun to overcharge on your location, Dealing 70(+500% Power) Solar Damage to all Entities and Objects on your Hex; If any Entity or Object is reduced to 0 Health or below by this Ability trigger it again (100 Mana)</t>
  </si>
  <si>
    <t>(^) The Grove's Protector: Summon an Ancient Treant; It has 500 Health and has 50% Chance to Tank Projectiles Targeting you and your other Summons; It Remains on the Hex Until Destroyed; Hex it was summoned on becomes a Forest. (120 Mana)</t>
  </si>
  <si>
    <t>(❖:^) Star Fragmentator: Summon a Star Fragment in your Inventory. (100 Mana; 1/Day)</t>
  </si>
  <si>
    <t>(❖:^) Master Grade Incantation - Gates of Hell: [Channel for 4 Turns] Open the Gates to hell Summoning 3 Imp Minions, each with 25 Health and 25 Fire Damage Melee Basic Attack. (50 Mana)</t>
  </si>
  <si>
    <t>(❖:^) Totem of Death: Summon a Totem Object Until End of Combat with 100 Health that after 5 Turns Kills all Entities on the Hex. (100 Mana)</t>
  </si>
  <si>
    <t>(❖:&gt;) Unleash Torrent: [Channel for 1 Turn] Trigger your Tier I Ability 2 Times, Destroy all Crystals orbiting you, for each Crystal Destroyed trigger your Tier I ability once more; You may also Destroy the Monolith for an additional 2 Triggers of your Tier I Ability. (50 Mana)</t>
  </si>
  <si>
    <t>Selvinia</t>
  </si>
  <si>
    <t>the Ridiculous</t>
  </si>
  <si>
    <t>Homeless</t>
  </si>
  <si>
    <t>Step 1 roll d2</t>
  </si>
  <si>
    <t xml:space="preserve"> Two-handed Melee Warhammer</t>
  </si>
  <si>
    <t>(≈) Mask of Redemption: Powerplay; Combine all Mask abilities into 1 mask you have equipped at all times; Tier 2 Ability triggers every 3 Turns and Tier 3 Ability is active permanently. (100 Mana)</t>
  </si>
  <si>
    <t>(≈) 3 Strike Killing Move: [Prepare for 2 Turns] Your Next 3 Strikes Will deal True Damage.</t>
  </si>
  <si>
    <t>(^) Cavalry's Arrived: Summon an Armored Horse Follower; The Horse has 4 Stamina, 100 Health, 3 Defense and can Carry you; While mounted you can't cast your Abilities; Your Basic Attacks Automatically Trigger when you Move in Melee Range of Targets Targeting all; The Horse will be Damaged First. (100 Mana)</t>
  </si>
  <si>
    <t>(+) Permanent Terror: Curse Target; Curse: Take 10 Terror Damage per Tick until end of combat. (75 Mana)</t>
  </si>
  <si>
    <t>(P) Unatural Want for Destruction: Gain a 10% chance to Strike Twice per 3 Bloodthirst .</t>
  </si>
  <si>
    <t>(≈) Feral Onslaught: Gain 1 Crit Multiplier Until End of Combat. (20 Rage/mana)</t>
  </si>
  <si>
    <t>(≈) Total Carnage: Precise; Select a 3/3 Tile Range with an Empty Tile in the middle; Move to Target Tile and Basic Attack all Adjacent Entities; If there is only 1 Entity Basic Attack it Thrice instead. (100 Rage)</t>
  </si>
  <si>
    <t>(≈) Annihilate: Basic Attack with +2 Crit Multiplier. (25 Mana)</t>
  </si>
  <si>
    <t>(≈) One Split Second: Hidden; Steal A Gear Piece Target has currently Equipped so fast you don't even move without them realising it has been stolen. (100 Mana)</t>
  </si>
  <si>
    <t>(P) Wraith Aspect: Gain The Ethereal Trait.</t>
  </si>
  <si>
    <t>(❖:≈) Spirit Form: Toggle; You Enter a Form where you Gain 10 Dispersion and your Basic Attack is converted to a Ranged 40 Arcane Damage; Passive: Whenever an Entity on Hex takes Arcane Damage, they take 10 True Damage. (20 Mana Per Turn)</t>
  </si>
  <si>
    <t>(o) Inferno: Powerplay; Sacrifice x Amount of Minions; Retrigger this ability x Times; All Other Entities on Hex Take 25 Magic Damage and 25 Fire Damage. (100 Mana)</t>
  </si>
  <si>
    <t>(❖:≈) Whip Crack: [Requires Whip] Strike Target with your Whip, creating a shockwave so Loud, that it destroys the Targets Ears, Dealing 40 Wind Damage, After which they Bleed for 15 Bleed Damage Per Tick Over 5 Turns. (100 Mana)</t>
  </si>
  <si>
    <t>(o) Scorch The Plains: Powerplay; Set the Entire Plains Aflame, dealing 40 Fire Damage to All Entities and Transforming all Hexes Into Scorched Hexes. (100 Mana; 50 Health)</t>
  </si>
  <si>
    <t>(o) Mark of the Iron Rain: Launch an arrow at the feet of Target Entity, marking the Tile; The Marked Tile is bombarded at the start of your next turn by thousands of arrows Dealing 10 x (D20 roll) Physical Damage to any Target in Melee Range of the Marked Tile. (80 Mana)</t>
  </si>
  <si>
    <t>(P) Chain the Shadows: All Entities on Your Current Hex get -80% Dark Resistance.</t>
  </si>
  <si>
    <t>(P) 290 Pound Windlass Crossbow: Your crossbows now gain 2 Dexterity Scaling; For every 3 Dexterity Scaling your Main Hand crossbow has, it gains 1 crit multiplier, it takes 2 turns to reload your crossbow now. (Lock 100 Mana)</t>
  </si>
  <si>
    <t>(P) Mana-Tech Magazine: You gain 5 Ammo Capacity on your Equipped Rifle/Guns. (Locks 50 Mana)</t>
  </si>
  <si>
    <t>(+) Violation of Integrity: Requires 6 Tentacles in Range; Tentacles swarm the Target Strangling and Penetrating them dealing 40 Physical Damage; 40 Terror Damage; 40 Magic Damage; 40 Dark Damage. (80 Mana)</t>
  </si>
  <si>
    <t>(≈) The Xernovol: Powerplay; Gain The Xernovol; A Book that Contains all the information in existence - gms will now Metagame.</t>
  </si>
  <si>
    <t>(+) Sleep Paralysis: [Requires Sleeping Target] Deal 20 Insanity Damage and Curse Target; Cursed Target will now wake up in Sleep Paralysis; Curse: Sleeping Status is now Converted into Stun. (80 Mana)</t>
  </si>
  <si>
    <t>(❖:&gt;) Rainbow of Collapse: [2 Channel Stacks] Deal 20(+10% Power) Fire, Frost, Wind, Lightning, Earth, Wind, Dark and Light Damage to Target. (100 Mana)</t>
  </si>
  <si>
    <t>(❖:&gt;) Life Ender/(❖:&gt;)Life Drinker: Consume all Blood Orbs to Deal Target 10 Bleed Damage per Blood Orb/Consume all Blood Orbs to Heal 15 Health per Blood Orb. (10 Mana per Blood Orb)</t>
  </si>
  <si>
    <t>(❖:&gt;) Helios Apactus: Create a Miniature Sun in your Hands and hurl it at Target; It Deals 10(+1000% Power) Solar Damage; Each Channel made Before Casting this ability adds 25 Solar Damage. (100 Mana)</t>
  </si>
  <si>
    <t>(≈) Hide on Bush: Flash; Grow a Bush on Target Tile for 2 Turns rendering any Target hiding on it Invisible. (50 Mana)</t>
  </si>
  <si>
    <t>(❖:o) Master Grade Incantation - Severonoa's Curse: [Channel for 4 Turns] Play your Cello; Curse all Hostile Entities on Hex; Curse: As long as you are in Combat with the Source of the curse you take 20 Frost Damage at the Start of your Turn. (50 Mana)</t>
  </si>
  <si>
    <t>(❖:^) Totem of the Hydra: Summon a Totem Object Until End of Combat; 100 Health; At the Start of your Turn it Spits Poison at Target of your Choice dealing 3 Poison Damage; The Damage is Increased by 3 Each Turn; Each Time the Totem is Damaged, the Totem Loses 3 Base Damage. (100 Mana)</t>
  </si>
  <si>
    <t>(❖:^) Cascading Deflection: Transform the entire Hex into a Large Crystal Mirror; Entities that try to Flee Combat are Confused for 1 Turn Instead; Your Projectiles become Precise; You gain 40% Deflection; Lasts Until End of Combat. (100 Mana)</t>
  </si>
  <si>
    <t>Troy</t>
  </si>
  <si>
    <t>the Frowned</t>
  </si>
  <si>
    <t>Maiden</t>
  </si>
  <si>
    <t>Step 2 Determing weapon:</t>
  </si>
  <si>
    <t xml:space="preserve"> One-handed melee club</t>
  </si>
  <si>
    <t>(P) Eternal Masks: Tier I Masks Passive Effect last for 2 Turns after unequipping; Tier II Masks Active Effects are Doubled; Tier III Masks Passive Effect last 1 Turn longer. (Locks 50 Mana)</t>
  </si>
  <si>
    <t>(≈) Leaves of Honor: Toggle; You become Vulnerable; Become Ethereal; If Ethereal Triggers Immediately Basic Attack the Target if it is in Range; Taking Damage Toggles off this Ability; If this Ability was Active for 7 Consecutive Turns Teleport to Tile and Deal 50 True Damage to all other Entities. (15 Mana/Turn)</t>
  </si>
  <si>
    <t>(≈) There is no Breaking Point: Gain Barrier Equal to 10 times your Defense Until End of Combat; Your Attacks Gain On Hit Damage Equal to your Strength for 5 Turns. (100 Mana; 1/Combat)</t>
  </si>
  <si>
    <t>(≈) Divine Resonance: Flash: Basic Attack dealing Holy Damage; If Target is Blinded they also take 10 Holy Damage on Hit. (25 Mana)</t>
  </si>
  <si>
    <t>(≈) Berzerkers Mushrooms:Gain 50 Rage and 5 Bloodthirst; Until End of Combat If your Rage reaches 0 you gain 20 Rage immediately. (60  mana)</t>
  </si>
  <si>
    <t>(≈) Rite of Nature: Gain 50HP/ 5 defense &amp; 5 dispersion / 20 elemental resistance randomly 2 times ( 100 Rage/Mana)</t>
  </si>
  <si>
    <t>(P) Thievery, Deceit and Shadowfleet: Stealing grants you 1 Mobility until end of Combat; Your Hidden Abilities grant you 2 Dexterity until End of Combat when used; You become immune to Traps and when you step in one you immediately know where the source of the Trap is.</t>
  </si>
  <si>
    <t>(^) Hell Unleashed: Summon 3 Demon Weakling Creatures and 2 Demon Elite Creatures on any Tiles of your Choice; They are Minions and Last until End of Combat. (80 Mana; 40 Health; 1/Day)</t>
  </si>
  <si>
    <t>(^) Release the Wildfirelings: Summon 2 Wildfireling Minions with 10 Health each and 10 Fire Damage Melee Attack; They have Aftermath: Deal 30 Fire Damage in Melee Range. (65 Mana)</t>
  </si>
  <si>
    <t>(❖:≈) Long Distance Gravity Amps: Toggle; Flash; Your Basic Attacks have a +2 Roll Modifier for every Tile between yourself and Target; All Entities on Hex have -1 Mobility; The Blitz Keyword can no longer take Effect on current Hex. (10 Mana/Turn)</t>
  </si>
  <si>
    <t>(❖:≈) Arturax' Legacy: Powerplay; Gain Arturax' Shadowbow until End of Day. (100 Mana)</t>
  </si>
  <si>
    <t xml:space="preserve">(≈) Natural Instinct: [Requires Crossbow] Basic Attack X Times whilst automatically Reloading when needed; The Ability will always Reload after its last shot. (40*X Mana) </t>
  </si>
  <si>
    <t>(P) In-between Heartbeats: You fire your shots in-between your Heartbeats gaining incredible Accuracy; You may use a Stack of Preparation to enhance your Basic Attack with a +6 Modifier; This Effect Stacks with multiple Stacks of Preparation. (You are able to use 3 Stacks of Preparation to Fire 2 Empowered Shots)</t>
  </si>
  <si>
    <t>(^) Release the Kraken: Powerplay; Consume all your Tentacles and Summon a Large Eldritch Creature Follower on Hex with 300 Health, 3/3 Stamina, 5 Defense and 5 Dispersion; Its Basic Attacks are Ranged Strikes that deal 5(+5 per Tentacle Consumed) Physical Damage. (80 Health; 80 Mana)</t>
  </si>
  <si>
    <t>(P) Broader Horizons:  Gain 5 Power Per Level.</t>
  </si>
  <si>
    <t>(+) Dream Reveal: [Requires sleeping Target] Powerplay; Cause Target to realise this Entire Combat was a Dream; Reset Combat to its initial State; Powerplay triggers at the End of this Abilities Effect.</t>
  </si>
  <si>
    <t>(P) Master of All Elements: You have access to all Wavelengths at the same time.</t>
  </si>
  <si>
    <t>(P) Wall of Thickened Blood: Whenever an Entity in Combat takes Bleed Damage half that amount is gained as Barrier. (Locks 80 Health)</t>
  </si>
  <si>
    <t>(P) Solar Awakening: Dealing Solar Damage to Entities staggers them for 1 Turn; Gain 10 Power.</t>
  </si>
  <si>
    <t>(o) Mother Earth: Invoke the wrath of Mother Earth on the entire Hex, dealing 80 Nature Damage to all Hostile Entities. (100 Mana)</t>
  </si>
  <si>
    <t>(❖:&gt;) Celestial Convergence: [Channel for 1 Turn] Allign major Celestial Bodies and unleash a Destructive Arcane Beam on Target Entity for 1(+1000% Power) Arcane Damage. (100 Mana; 1/Vendal)</t>
  </si>
  <si>
    <t xml:space="preserve">(P) Forbidden Phonia: Powerplay; Upon Playing your Cello 3 Times in a row Destroy your Cello and Transform into a Random Creature Boss; Your Creature gains 25 Health for each Level you had until the Transformation. </t>
  </si>
  <si>
    <t>(P) Totemic Link: All Damage Dealt to your Totems is equally split amongst all Summoned Totems currently in Combat; All your Totems gain 20% Elemental Resistance. (Locks 80 Mana)</t>
  </si>
  <si>
    <t>(❖:o) Stalagmite Awakaning: Select 20 Tiles; on 10 of those Tiles at Random large Spikes made out of various gemstones will errupt dealing 20(+400% Power) Magic Damage and 40 Frost Damage; They Remain there at 10 Health blocking Tiles from being Traversed. (50 Mana)</t>
  </si>
  <si>
    <t>Bryan</t>
  </si>
  <si>
    <t>the Lost</t>
  </si>
  <si>
    <t>Lookout</t>
  </si>
  <si>
    <t>Step 3: Determing Weapon type:</t>
  </si>
  <si>
    <t xml:space="preserve"> Two-handed Melee Club</t>
  </si>
  <si>
    <t>Devon</t>
  </si>
  <si>
    <t>the Twintailed</t>
  </si>
  <si>
    <t>Badass</t>
  </si>
  <si>
    <t>Step 4: Determining Hand type</t>
  </si>
  <si>
    <t xml:space="preserve"> Two-Handed Melee glaive</t>
  </si>
  <si>
    <t>Teir 1:</t>
  </si>
  <si>
    <t>Josephine</t>
  </si>
  <si>
    <t>the Brainless</t>
  </si>
  <si>
    <t>Harmon</t>
  </si>
  <si>
    <t>Step 5 rolling second d2 for onehanded</t>
  </si>
  <si>
    <t xml:space="preserve"> Two-Handed melee Halberd</t>
  </si>
  <si>
    <t>silencer</t>
  </si>
  <si>
    <t>Jared</t>
  </si>
  <si>
    <t>the Talented</t>
  </si>
  <si>
    <t>Olson</t>
  </si>
  <si>
    <t>Step 6 determing second gear IF step 1 is a 1</t>
  </si>
  <si>
    <t xml:space="preserve"> One-handed Melee Knife</t>
  </si>
  <si>
    <t>(P) Map Awarness: Start with 30 Hexes revealed.</t>
  </si>
  <si>
    <t>(P) Fencing Spirit: Instead of Dodging, You can Parry Melee Attacks if you roll 10 or above. but take 50% Increased damage from Failed Parries. (Increased by Mobility)</t>
  </si>
  <si>
    <t>(P) Trained in Wings of Glory: Gain 10% Fire Resistance; Your Sharp Type Weapons Gain 10 Extra Base Damage while Equipped.</t>
  </si>
  <si>
    <t>(P) Arcane Annihilator: All Magic Damage you deal is now Arcane Damage.</t>
  </si>
  <si>
    <t>(P) Seal of Loyalty: Gain 20 Max Health, 1 Defense, 1 Dispersion and 1 Strength; Counts as a Seal.</t>
  </si>
  <si>
    <t>(P) True Silencer: The First Spell Cast in Combat will be Negated.</t>
  </si>
  <si>
    <t>(P) Complete Denial: The First Negative Status that Affects you in combat is completely Nullified.</t>
  </si>
  <si>
    <t>(P) Shock Trooper: Your Basic Attacks deal an extra 10 Shock Damage.</t>
  </si>
  <si>
    <t>Melisa</t>
  </si>
  <si>
    <t>the Master</t>
  </si>
  <si>
    <t>Byrd</t>
  </si>
  <si>
    <t>Step 7 determinging first gear if step 1 is a 2</t>
  </si>
  <si>
    <t xml:space="preserve"> Two-Handed Melee Scythe</t>
  </si>
  <si>
    <t xml:space="preserve">(≈) Warding Breadcrumbs: Start with 10 Hexes revealed, Reveal an extra 5 more. (3 times per Day) </t>
  </si>
  <si>
    <t>(≈) Timed Parry: Parry Incoming Melee Attack. (3 Turn Cooldown)</t>
  </si>
  <si>
    <t>(P) Trained in Hell: Gain 50% Fire Resistance; Your Attacks Gain 10  Fire Damage on Hit.</t>
  </si>
  <si>
    <t>(P) In Search of the Holy Land: All other Seals will give Double their stats.</t>
  </si>
  <si>
    <t>(P) Suppressor: All Spells Cast on your Hex will Cost 50% More Mana.</t>
  </si>
  <si>
    <t>(P) Adding Entropy: Everytime you nullify something, gain randomly between 5 and -3 Power until end of turn.</t>
  </si>
  <si>
    <t>(P) Electric Charge: You may Consume a Sparking Solution; Your Basic Attacks and Abilities deal Lightning Damage on Hit equal to 5 times the Sparkling Solutions Consumed.</t>
  </si>
  <si>
    <t>Dominique</t>
  </si>
  <si>
    <t>the Apprentice</t>
  </si>
  <si>
    <t>Step 8 determining second gear if step 1 is 2</t>
  </si>
  <si>
    <t xml:space="preserve"> One-Handed Half-Ranged Whip</t>
  </si>
  <si>
    <t>(P) Dry Ink and Papyrus: Start with 15 Hexes revealed, On turn start reveal an extra 2.</t>
  </si>
  <si>
    <t>(P) Trained in Great Volcano: Gain 30% Fire Resistance; 3 Strength; 30 Health and 3 Defense.</t>
  </si>
  <si>
    <t>(P) Dispersion Expert: Gain 5 Dispersion.</t>
  </si>
  <si>
    <t xml:space="preserve">(P) innate; your hidden abilities have flash; your normal abilities have hidden. </t>
  </si>
  <si>
    <t xml:space="preserve">(P) Blood Thinner: Whenever you apply Bleeding on Target, apply Wet for the same amout of Ticks. </t>
  </si>
  <si>
    <t>Class:</t>
  </si>
  <si>
    <t>Junior</t>
  </si>
  <si>
    <t>Little</t>
  </si>
  <si>
    <t>Erickson</t>
  </si>
  <si>
    <t>step 9 Determing weapon type from step 8</t>
  </si>
  <si>
    <t xml:space="preserve"> One-Handed Melee Whip</t>
  </si>
  <si>
    <t>(❖:+) Brush of Death: Select up to 2 Targets and use your Brush to Paint on a Canvas the Limbs they will immediately lose. (100 Mana; 1/Day)</t>
  </si>
  <si>
    <t>(≈) Pierce:[Requires Sharp Weapon] Strike Target Ignoring 50% of their Defense. (20 Mana)</t>
  </si>
  <si>
    <t>(≈) Fireforged Strike: Strike Target in Melee Range for Basic Attack Damage(+100% Strength) Fire Damage; If the Strike Kills it's Target it Automatically Recasts on a Target in Melee; If there are no other Targets the Cooldown is Refreshed. (1/Day)</t>
  </si>
  <si>
    <t>(❖:&gt;) Magic Bolt: Launch a Magic Bolt that Deals 20(+100% Power) Magic Damage. (20 Mana)</t>
  </si>
  <si>
    <t>(≈) Seal of Truth: Passive: Gain 20 Max Health, 1 Defense,1 Dispersion and1 Strength; Counts as a Seal; Active: 50% Chance to Gain 1 Faith. (20 Mana)</t>
  </si>
  <si>
    <t>(+) Silence: Seal Target for 3 Turns; Sealed Target can no Longer Cast Spells. (40 Mana)</t>
  </si>
  <si>
    <t>(+) Nullify: Counter; Nullify Target Attack or Non-Ultimate Ability. (30 Mana)</t>
  </si>
  <si>
    <t>(≈) Lightning Strike: Deal Basic Attack Damage to Target and 10 Lightning Damage; if the Target is below 50% Max Health Stagger them for 3 Turns and consume a sparking solution. (20 Mana)</t>
  </si>
  <si>
    <t>Innate</t>
  </si>
  <si>
    <t>Chi</t>
  </si>
  <si>
    <t>Fat</t>
  </si>
  <si>
    <t>Ramos</t>
  </si>
  <si>
    <t xml:space="preserve"> Two-handed Ranged Bow</t>
  </si>
  <si>
    <t>(&gt;) Papercut: Throw a magic Piece of Paper dealing 10 Magic Damage and 10 Bleed Damage. (15 Mana)</t>
  </si>
  <si>
    <t>(≈) Disarm: Disarm Target Entities Main/Off Hand and Stagger them for 1 Turn. (25 Mana)</t>
  </si>
  <si>
    <t>(≈) Pyre-made Bludgeoning: Basic Attack Target Entity in Melee Range; This Attack deals 0(+150% Strength) Bonus Fire Damage on Hit; If this Attack Lands you gain 10 Extra Rage. (20 Rage/Mana)</t>
  </si>
  <si>
    <t>(❖:≈) Mana Leeching Strike: Basic Attack Target, if the Attack Lands Drain 20 Mana. (20 Mana)</t>
  </si>
  <si>
    <t>(≈) Blasphemous Enemy: ] Convert your Damage towards Target Entity to Holy or Unholy Damage Until End of Combat. (30 Mana)</t>
  </si>
  <si>
    <t>(o) Magic Dampener: Seal All Other Entities on Hex for 2 Turns. (40 Mana)</t>
  </si>
  <si>
    <t>(+) Stat Strip: Nullify a Targets specified Attribute Until End of Combat(Bringing it to 0). (40 Mana)</t>
  </si>
  <si>
    <t>(≈) Lascerating Cut:  Deal Basic Attack Damage to Target in Melee Range and Inflict Bleeding for 5 Bleed Damage Per Tick over 4 Turns and consume a sparking solution. (20 Mana)</t>
  </si>
  <si>
    <t>Tier 1</t>
  </si>
  <si>
    <t>Archie</t>
  </si>
  <si>
    <t>Swordswing</t>
  </si>
  <si>
    <t>Schultz</t>
  </si>
  <si>
    <t xml:space="preserve"> One-Handed Ranged Crossbow</t>
  </si>
  <si>
    <t>(≈) High Kick: Kick Target Pushing them 1 Tile away from you and dealing 10(+50% Strength; +50% Dexterity) Physical Damage. (20 Mana)</t>
  </si>
  <si>
    <t>(❖:+) Arcane Chains: Root Target for 2 Turns and deal it 10(+50% Power) Magic Damage. (20 Mana)</t>
  </si>
  <si>
    <t>(≈) Overpower the Weak: Strike Target Dealing Basic Attack Damage(+100% Strength; +100% Defense; +100% Dispersion) Physical Damage. (30 Mana; 1/Combat)</t>
  </si>
  <si>
    <t>(≈) Sealing Shock: Toggle; Your Basic Attacks Seal Target for 1 Turn. (10 Mana/Turn)</t>
  </si>
  <si>
    <t>(+) What my line: Hidden; Nullify the knowledge the Opponent has about the damage you took from Target Attack. (12 Mana)</t>
  </si>
  <si>
    <t>(≈) Countering Revolt:  Counter; Strike Target in Melee with your Shield dealing 20(+100% Strength) Lightning Damage; If this Ability was used as Counter on a Projectile Action Targeting you Reduce its Damage by 50% and consume a sparking solution. (20 Mana)</t>
  </si>
  <si>
    <t>Abdul</t>
  </si>
  <si>
    <t>Boom</t>
  </si>
  <si>
    <t>Ortiz</t>
  </si>
  <si>
    <t xml:space="preserve"> Two-Handed Ranged Crossbow</t>
  </si>
  <si>
    <t>(≈) Sightseeing: Reveal 8 more hexes.. (30 mana)</t>
  </si>
  <si>
    <t>(P) On Guard: Upon Parrying an Attack, Cast your Tier I Ability on them at 10 Mana Cost.</t>
  </si>
  <si>
    <t>(≈) Infernal Awakening: Toggle; You Become Surged; Your Abilities' Fire Damage Scales with 20% Fire Resistance. (20 Rage/mana Per Turn)</t>
  </si>
  <si>
    <t>(❖:≈) Arcane Seeking: Cause your next Spell to become Precise and Deal 25% more damage. (10 Mana)</t>
  </si>
  <si>
    <t>(≈) Seal of Conquest: Passive: Gain 20 Max Health, 1 Defense, 1Dispersion and 1 Strength; Counts as a Seal; Active: Basic Attack Target Dealing 20 Physical Damage on Hit. (20 Mana)</t>
  </si>
  <si>
    <t>(P) Mana Pool Turmoil: Sealed Targets are also Staggered. (Locks 20 Mana)</t>
  </si>
  <si>
    <t>(P) Nullificator: Nullifying Things will Grant you a Nullification Stack until End of Combat/(+) Producer: Cast your Tier I Spell on Target. (4 Nullifaction Stacks)</t>
  </si>
  <si>
    <t>(≈) Lightning Strike Resolution: Basic Attack Target with an Extra 50 Lightning Damage; If your last Action was Lightning Strike this ability has Blitz. (50 Mana)</t>
  </si>
  <si>
    <t>Tier 3</t>
  </si>
  <si>
    <t>Molly</t>
  </si>
  <si>
    <t>Rocketpants</t>
  </si>
  <si>
    <t>Patel</t>
  </si>
  <si>
    <t xml:space="preserve">Boss Loot table </t>
  </si>
  <si>
    <t xml:space="preserve"> One-handed Ranged Pistol</t>
  </si>
  <si>
    <t>(≈) Opportunity Seeker: Toggle: Upon Parrying an Attack, Strike Targets Vital. (20 Mana Per Turn)</t>
  </si>
  <si>
    <t>(≈) Molten Awakening: Toggle; You Become Resilient; Your Abilities' Fire Damage Scales with 30% Fire Resistance. (20 Rage Mana per Turn)</t>
  </si>
  <si>
    <t>(❖:≈) Tempo Clarity: Become Enlightened for 2 Turns. (25 Mana)</t>
  </si>
  <si>
    <t>(+) Rightous Belief: Stun Target for 1 Turn. (30 Mana)</t>
  </si>
  <si>
    <t>(P) Straining Seal: Sealed Targets Will Deal 20% Less Total Damage. (Locks 20 Mana)</t>
  </si>
  <si>
    <t>(P) Nullificator: Nullifying Things will Grant you a Nullification Stack until End of Combat/(+) Consumer: Gain 10 Mana Per Nullification Stack. (All your Nullification Stacks)</t>
  </si>
  <si>
    <t>(≈) Lascerating Cut Resolution: Basic Attack Target in Melee Range Inflicting Bleeding for 10 Bleed Damage Per Tick over 4 Turn; If your last Action was Lascerating Cut this ability has Precise. (40 Mana)</t>
  </si>
  <si>
    <t>Ult</t>
  </si>
  <si>
    <t>Renato</t>
  </si>
  <si>
    <t>Eyestabber</t>
  </si>
  <si>
    <t>Wagner</t>
  </si>
  <si>
    <t>Weapon 1</t>
  </si>
  <si>
    <t xml:space="preserve"> Two-Handed Ranged Rifle</t>
  </si>
  <si>
    <t>(≈) Duck and Roll Deception: Every 4 Parried Attacks you may Perfectly Dodge Target Strike or Projectile.</t>
  </si>
  <si>
    <t>(≈) Blazing Awakening: Toggle; You Become Unstoppable; Your Abilities' Fire Damage Scales with 40% Fire Resistance. (20 Rage Mana Per Turn)</t>
  </si>
  <si>
    <t>(P) Weakening Seal: Sealed Entities take 20% more Damage from all sources. (Locks 20 Mana)</t>
  </si>
  <si>
    <t>(P) Nullificator: Nullifying Things will Grant you a Nullification Stack until End of Combat/(+) Enforcer: Gain 10 Barrier Per Nullification Stack Until End of Combat. (All your Nullification Stacks)</t>
  </si>
  <si>
    <t>(≈) Countering Revolt Resolution:  Strike Target in Melee dealing 30(+100% Defense) Lightning Damage; If the last Action used was Countering Revolt, This Ability deals Shock Damage Instead. (30 Mana)</t>
  </si>
  <si>
    <t xml:space="preserve">250 gold </t>
  </si>
  <si>
    <t xml:space="preserve">300 gold  </t>
  </si>
  <si>
    <t>Judy</t>
  </si>
  <si>
    <t>the Fearless</t>
  </si>
  <si>
    <t>Bolton</t>
  </si>
  <si>
    <t>Weapon 2</t>
  </si>
  <si>
    <t xml:space="preserve"> Two-Handed Ranged Staff</t>
  </si>
  <si>
    <t>(❖:^) Living Origami: Bring Artistic Paper Creations to Life to fight for you; Summons 2 Paper Swan Weakling Followers with 20 Health, 10 Physical Damage Melee Basic Attack and 1 Stamina each; They can be moved as if you had Coordination; Up to 2 at a time. (50 Mana)</t>
  </si>
  <si>
    <t>(≈) Riposte: Counter; Succsesfully Parry Target Non-Ultimate Projectile or Strike. (40 Mana)</t>
  </si>
  <si>
    <t>(❖:o) Demonic Circle - Archfire: Hidden; Target Tile will erupt with Archfire at the start of your next Turn Dealing 30(+50% Power) Fire Damage; If Target hit by this ability is a Demon their next Landed Strike will deal double the Fire Damage On Hit instead. (40 Rage/mana)</t>
  </si>
  <si>
    <t>(❖:≈) Power Hunger: All Entities on Hex convert their Strength and Dexterity into Power until End of Day. (50 Mana)</t>
  </si>
  <si>
    <t>(≈) Seal of Protection: Passive: Gain 20 Max Health, 1 Defense, 1 Dispersion and 1 Strength; Counts as a Seal; Active: Gain 20% Damage Reduction until End of Combat. (50 Mana)</t>
  </si>
  <si>
    <t>(+) Magic Denial: Counter; Negate Target Spell. (40 Mana)</t>
  </si>
  <si>
    <t>(❖:≈) Handlock: Hidden; Lock Targets arms in Place Nullifying their Next Attack; Lasts 1 Turn. (30 Mana)</t>
  </si>
  <si>
    <t>(P) Inflict Prone: Whenever you inflict Stagger also Inflict Vulnerable for the same duration. (Locks 40 Mana)</t>
  </si>
  <si>
    <t>200 xp</t>
  </si>
  <si>
    <t>Rosalyn</t>
  </si>
  <si>
    <t>the Feared</t>
  </si>
  <si>
    <t>Guerrero</t>
  </si>
  <si>
    <t>Gear 3</t>
  </si>
  <si>
    <t xml:space="preserve"> Two-handed Melee Staff</t>
  </si>
  <si>
    <t>(P) A chink in one's Armor: Your Basic Attacks will always Critical Strike. (Locks 50 Mana)</t>
  </si>
  <si>
    <t>(❖:o) Demonic Circle - Hellfire: Hidden; Target 2/2 Tile Range will erupt with Hellfire at the Start of your next Turn dealing 50 Scorch Damage. (40 Rage/Mana)</t>
  </si>
  <si>
    <t>(❖:≈) Arcanic Barrier: Gain 10(+200% Power) Barrier that lasts until End of Day; When you Cast this ability you may choose to retrigger it at 50% of its original Mana Cost. (40 Mana)</t>
  </si>
  <si>
    <t>(P) Spell-Kill Dome: You can no Longer Move in Combat; No Entity on your Hex can Cast Spells. (Locks 50 Mana)</t>
  </si>
  <si>
    <t>(❖:≈) Self Denial: Flash; Gain 2 Nullification Stacks. (20 Mana)</t>
  </si>
  <si>
    <t>(≈) Electrified Armor: Toggle; While Active Any Entity that Strikes you in Melee Range will take 10(+100% Power) Lightning Damage. (10 Mana/Turn)</t>
  </si>
  <si>
    <t>Armor 1</t>
  </si>
  <si>
    <t xml:space="preserve"> Two-handed Ranged Scepter</t>
  </si>
  <si>
    <t>(≈) Momentum Breaker: [Requires Melee Weapon] Dash 1 Tile and Strike Target in Melee Range for 10(+10 For Every Turn in Combat) Physical Damage. (1/Day)</t>
  </si>
  <si>
    <t>(❖:o) Demonic Circle - Damnation: Hidden; At the start of your next Turn all Entities on Hex take 10 Fire Damage; Entities which received 10 or more Fire Damage lose 1 Faith. (30 Rage/ Mana)</t>
  </si>
  <si>
    <t>(≈) Seal of Judgement: Passive: Gain 20 Max Health, 1 Defense, 1 Dispersion and 1 Strength; Counts as a Seal; Active: Target is Inflicted with 2 Turns of Resilient/Enlightened if self /Vulnerable/Tormented if enemy. (30 Mana)</t>
  </si>
  <si>
    <t>(+) Curse of the Silent Binding: [Requires Target below 20% Max Health] Curse Target Entity; Curse: You can no longer Speak or Restore Health. (40 Mana)</t>
  </si>
  <si>
    <t>(+) Deadweight: Nullify a Targets 1 Prepare, Gate, or Channal stack (35 Mana)</t>
  </si>
  <si>
    <t>(+) Earthly Blood Pact: Consume 4 Random Ingredients and Deal 40 Bleed Damage to Target. (10 Mana)</t>
  </si>
  <si>
    <t>Gold/XP</t>
  </si>
  <si>
    <t>250 gold + 800 xp</t>
  </si>
  <si>
    <t>500 gold + 1000 xp</t>
  </si>
  <si>
    <t>Margarita</t>
  </si>
  <si>
    <t>the True</t>
  </si>
  <si>
    <t>Mejia</t>
  </si>
  <si>
    <t>Boss class</t>
  </si>
  <si>
    <t xml:space="preserve"> One-Handed Ranged wand</t>
  </si>
  <si>
    <t>(o) Rain of Truth: Deal 1(+1 per Reavealed Hex) Magic Damage to all Entities on Hex. (40 Mana)</t>
  </si>
  <si>
    <t>(≈) Duel:[Requires you to challenge Target Entity to a Duel] If target Accepts, They are Forced into a Duel to the Death which can not be Fleed and starts with each Entity doing 5 Basic Attacks on the Other alternatively. If they Decline or Remain Silent, Curse; Curse: You become Vulnerable until end of Day. (100 Mana)</t>
  </si>
  <si>
    <t>(≈) Furies of the Grand Hells: Lose 50% of your Current Health; Basic Attack OR Strike Target 4 Times; These Strikes Deal 1 Fire Damage On Hit. (20 Rage /mana)</t>
  </si>
  <si>
    <t>(❖:&gt;) Infinite Razorfen: [Channel x Turns] Launch 1(+x) Number of Razorfen Magic Projectiles; Each Dealing 80( + 100% Power) Magic Damage. (60 Mana Per Razorfen Launched)</t>
  </si>
  <si>
    <t>(≈) Seal of Dominion: Passive: Gain 20  Max Health, 1 Defense, 1 Dispersion and 1 Strength; Counts as a Seal; All Seals will now Double the Stats given.</t>
  </si>
  <si>
    <t>(+) Sealing Fate: Target Sealed Entity Gains -50% Elemental Resistances; -10 Defense; -10 Dispersion and Are Slowed Until End of Combat. (80 Mana)</t>
  </si>
  <si>
    <t>(❖:o) Groko Nullifying Field: Completely nullify all Spell casting on current Hex. (100 Mana)</t>
  </si>
  <si>
    <t>(❖:≈) Infused and Charged: Flash; Your Abilities have Flash for X Turns. (10*X Mana)</t>
  </si>
  <si>
    <t>Elite 30% Fortitude</t>
  </si>
  <si>
    <t>Prime Elite 40 % Fortitude</t>
  </si>
  <si>
    <t>Emily</t>
  </si>
  <si>
    <t>the Racist</t>
  </si>
  <si>
    <t>Ling</t>
  </si>
  <si>
    <t xml:space="preserve"> One-Handed Ranged Orb</t>
  </si>
  <si>
    <t>(P) Water Dance: You move as fluid as Water, gaining 50% Chance to Evade Basic Attacks, Evaded Attacks act as Parried ones, Triggering Other Effects. (Locks 100 Mana)</t>
  </si>
  <si>
    <t>(❖:o) Hyperblade: [Channel for 1 turn] Unleash a Sharp Edge Arcane Blade That Slices Target Dealing 100(+100% Power) Arcane Damage; 50% Chance for it to Dismember Target. (100 Mana)</t>
  </si>
  <si>
    <t>(+) Blessed Artifacts: Call down the Gods to change your weapon base damage type to Holy or Unholy Damage and increase its base damage by 50%; if weapon already had Holy or Unholy Damage as base, then its Base Damage is doubled. (100 Mana)</t>
  </si>
  <si>
    <t>(+) Negative-Mana Sphere: Hidden; Counter; Surround Targets Life Essence in Negative Mana, Removing all Statuses and making them Invulnerable Until Start of their Turn. (80 Mana)</t>
  </si>
  <si>
    <t>(P) Meet the Nullifier: The First 3 Instances where you would take 50 or Less Damage in a Combat are Nullified. (Locks 100 Mana)</t>
  </si>
  <si>
    <t>(P) Quickened Combo: Whenever you Cast your Tier I Ability, Trigger your Tier II Ability. (Locks 100 Mana)</t>
  </si>
  <si>
    <t>Cortez</t>
  </si>
  <si>
    <t>the Funny</t>
  </si>
  <si>
    <t>Chang</t>
  </si>
  <si>
    <t>Prime Boss</t>
  </si>
  <si>
    <t>(P) Grand Tempo: At the Start of your third Turn in Combat you may Basic Attack as Flash; You may do so again in 2 Turns and then every Turn; Every 5 Turns in Combat you gain 2 Mobility. (Locks 70 Mana)</t>
  </si>
  <si>
    <t>(o) Total Release - Magma: 50% of all Tiles in Combat will Errupt with Fire dealing 100 Fire Damage; Affected Tiles leave a Molten Pool; At the Start of their Turn Entities on specified Tiles will Take 20 Fire Damage. (100 Rage / Mana )</t>
  </si>
  <si>
    <t>(❖:≈) Reckless Infusion: Infuse yourself with all of your current Mana consuming it; Become Vulnerable until end of Day; Gain Power equal to 40% of Consumed Mana until End of Day; If this Ability Triggered with 100 Mana Consumed or more Stun all other Entities on Hex for 1 Turn.</t>
  </si>
  <si>
    <t>(+) Sealed for Life: Powerplay; Seal Target Until Death. (100 Mana)</t>
  </si>
  <si>
    <t>(❖:≈) Stage Prop: Nullify Target Gear until End of Combat. (30 Mana)</t>
  </si>
  <si>
    <t>(❖:≈) Blitzport: For the Rest of the Combat you gain an Extra Counter Action; Your dodges are lightning speed giving you 4 Mobility and allowing you to move 1 tile on successfull Dodges. (80 Mana)</t>
  </si>
  <si>
    <t>Eugenia</t>
  </si>
  <si>
    <t>the Powerful</t>
  </si>
  <si>
    <t>Vaughan</t>
  </si>
  <si>
    <t>Wes</t>
  </si>
  <si>
    <t>Dumbnut</t>
  </si>
  <si>
    <t>Harris</t>
  </si>
  <si>
    <t>Kristie</t>
  </si>
  <si>
    <t>the Genius</t>
  </si>
  <si>
    <t>Marsh</t>
  </si>
  <si>
    <t>Broderick</t>
  </si>
  <si>
    <t>Burnpants</t>
  </si>
  <si>
    <t>Young</t>
  </si>
  <si>
    <t>Brooks</t>
  </si>
  <si>
    <t>Bass</t>
  </si>
  <si>
    <t>Artist</t>
  </si>
  <si>
    <t>Adeline</t>
  </si>
  <si>
    <t>the Blind</t>
  </si>
  <si>
    <t>Knock</t>
  </si>
  <si>
    <t>Quintin</t>
  </si>
  <si>
    <t>the Faithful</t>
  </si>
  <si>
    <t>Truthseeker</t>
  </si>
  <si>
    <t>Jeannine</t>
  </si>
  <si>
    <t>the Faithless</t>
  </si>
  <si>
    <t>Laurant</t>
  </si>
  <si>
    <t>the Stupid</t>
  </si>
  <si>
    <t>Waterdancer</t>
  </si>
  <si>
    <t>Sallie</t>
  </si>
  <si>
    <t>the Faultless</t>
  </si>
  <si>
    <t>Burt</t>
  </si>
  <si>
    <t>Tiny</t>
  </si>
  <si>
    <t>Stabber</t>
  </si>
  <si>
    <t>Madge</t>
  </si>
  <si>
    <t>the Raging</t>
  </si>
  <si>
    <t>Fledger</t>
  </si>
  <si>
    <t>Deena</t>
  </si>
  <si>
    <t>the Unhappy</t>
  </si>
  <si>
    <t>Art</t>
  </si>
  <si>
    <t>Scapegoat</t>
  </si>
  <si>
    <t>Luigi</t>
  </si>
  <si>
    <t>the Bathless</t>
  </si>
  <si>
    <t>Omer</t>
  </si>
  <si>
    <t>the Tired</t>
  </si>
  <si>
    <t>Natasha</t>
  </si>
  <si>
    <t>the Hungry</t>
  </si>
  <si>
    <t>Flyer</t>
  </si>
  <si>
    <t>Herschel</t>
  </si>
  <si>
    <t>the Hating</t>
  </si>
  <si>
    <t>Volkova</t>
  </si>
  <si>
    <t>Armando</t>
  </si>
  <si>
    <t>the Furious</t>
  </si>
  <si>
    <t>Wizard</t>
  </si>
  <si>
    <t>Laurel</t>
  </si>
  <si>
    <t>the Total</t>
  </si>
  <si>
    <t>Letherworker</t>
  </si>
  <si>
    <t>Carroll</t>
  </si>
  <si>
    <t>the Badass</t>
  </si>
  <si>
    <t>Fury</t>
  </si>
  <si>
    <t>Prime Boss class</t>
  </si>
  <si>
    <t>Erasmo</t>
  </si>
  <si>
    <t>the Renowned</t>
  </si>
  <si>
    <t>Crown</t>
  </si>
  <si>
    <t>Caleb</t>
  </si>
  <si>
    <t>the Victorious</t>
  </si>
  <si>
    <t>Tina</t>
  </si>
  <si>
    <t>Weapon Selected for Prime elites</t>
  </si>
  <si>
    <t>Les</t>
  </si>
  <si>
    <t>the Challenger</t>
  </si>
  <si>
    <t>Scarface</t>
  </si>
  <si>
    <t>Shelia</t>
  </si>
  <si>
    <t>the Grandmaster</t>
  </si>
  <si>
    <t>Nutcracker</t>
  </si>
  <si>
    <t>Prime Elites</t>
  </si>
  <si>
    <t>Roosevelt</t>
  </si>
  <si>
    <t>Fruitloop</t>
  </si>
  <si>
    <t>Actor</t>
  </si>
  <si>
    <t>Gear 1</t>
  </si>
  <si>
    <t>Maricela</t>
  </si>
  <si>
    <t>the Childish</t>
  </si>
  <si>
    <t>Pleintiff</t>
  </si>
  <si>
    <t>Gear 2</t>
  </si>
  <si>
    <t>Rosella</t>
  </si>
  <si>
    <t>the Goofy</t>
  </si>
  <si>
    <t>Gold</t>
  </si>
  <si>
    <t>450 Gold</t>
  </si>
  <si>
    <t>600 Xp + 650 Gold</t>
  </si>
  <si>
    <t>Renaldo</t>
  </si>
  <si>
    <t>the Smelly</t>
  </si>
  <si>
    <t>Killer</t>
  </si>
  <si>
    <t>Guardian attributes</t>
  </si>
  <si>
    <t>Boss Attributes</t>
  </si>
  <si>
    <t>Elite Attributes</t>
  </si>
  <si>
    <t>Weakling Attributes</t>
  </si>
  <si>
    <t>Xp</t>
  </si>
  <si>
    <t>400 Xp</t>
  </si>
  <si>
    <t>Francesco</t>
  </si>
  <si>
    <t>the Ugly</t>
  </si>
  <si>
    <t>Random Stats generator</t>
  </si>
  <si>
    <t>Wally</t>
  </si>
  <si>
    <t>the Putrid</t>
  </si>
  <si>
    <t>Murderer</t>
  </si>
  <si>
    <t>Jewell</t>
  </si>
  <si>
    <t>Huh?</t>
  </si>
  <si>
    <t>Avenger</t>
  </si>
  <si>
    <t>Willian</t>
  </si>
  <si>
    <t>the Parentless</t>
  </si>
  <si>
    <t>Sal</t>
  </si>
  <si>
    <t>Titanbody</t>
  </si>
  <si>
    <t>Pepper</t>
  </si>
  <si>
    <t>Jennifer</t>
  </si>
  <si>
    <t>Red</t>
  </si>
  <si>
    <t>Stake</t>
  </si>
  <si>
    <t>Concepcion</t>
  </si>
  <si>
    <t>Yellow</t>
  </si>
  <si>
    <t>Xion</t>
  </si>
  <si>
    <t>Class Spawners for elites and below</t>
  </si>
  <si>
    <t>Callie</t>
  </si>
  <si>
    <t>Green</t>
  </si>
  <si>
    <t>Gutripper</t>
  </si>
  <si>
    <t>Coroszia</t>
  </si>
  <si>
    <t>Blue</t>
  </si>
  <si>
    <t>Stripper</t>
  </si>
  <si>
    <t>Brobo</t>
  </si>
  <si>
    <t>the Divine</t>
  </si>
  <si>
    <t>Meatshield</t>
  </si>
  <si>
    <t>Rank I</t>
  </si>
  <si>
    <t>Rank II</t>
  </si>
  <si>
    <t>Rank III</t>
  </si>
  <si>
    <t>(P) Forged in Fire: Crafted Weapons gain Extra 10 Fire Damage on Hit; Crafted Armor gain 10% Fire Resistance.</t>
  </si>
  <si>
    <t xml:space="preserve">(≈) Hearthborn: Melt 500 Gold into an Epic Ore. </t>
  </si>
  <si>
    <t>(P) Magma Skin: The years spent in the depths near volcanos increased your tolerance to Fire; +50% Fire Resistance.</t>
  </si>
  <si>
    <t>(≈) Molten Forge: Consume 2 Ores to Create 1 -Rare- Gear. (20 Mana)</t>
  </si>
  <si>
    <t>(≈) Molten Forge II: Consume 2 Ores to Create 1 -Epic- Gear. (20 Mana)</t>
  </si>
  <si>
    <t>(≈) Molten Forge III: Consume 2 Ores to Create 1 -Legendary- Gear. (20 Mana)</t>
  </si>
  <si>
    <t>(&gt;) Burning Pellet: Throw Target Ore at Target Consuming it in the process and dealing 15/30/45/60/75 Fire Damage (Depending on the Rarity of the Ore). (10 Mana)</t>
  </si>
  <si>
    <t>(&gt;) Burning Pellet II: Throw Target Ore at Target Consuming it in the process and dealing 30/45/60/75/90 Fire Damage (Depending on the Rarity of the Ore). (10 Mana)</t>
  </si>
  <si>
    <t>(&gt;) Burning Pellet III: Throw Target Ore at Target Consuming it in the process and dealing 45/60/75/90/105 (Depending on the Rarity of the Ore) Fire Damage. (10 Mana)</t>
  </si>
  <si>
    <t>(❖:≈) Consume Iron: Melt 1 Ore and Drink it to Restore 20/40/60/80/100 (Depending on the Rarity of the Ore) Health. (20 Mana)</t>
  </si>
  <si>
    <t>(❖:≈) Consume Iron II: Melt 1 Ore and Drink it to Restore 40/60/80/100/120 (Depending on the Rarity of the Ore) Health. (20 Mana)</t>
  </si>
  <si>
    <t>(❖:≈) Consume Iron III: Melt 1 Ore and Drink it to Restore 60/80/100/120/140 (Depending on the Rarity of the Ore) Health. (20 Mana)</t>
  </si>
  <si>
    <t>(❖:o) Inhaled Charcoal: [Melee] Breath Fire on Target, dealing 20 Fire Damage and Staggering Target. (25 Mana)</t>
  </si>
  <si>
    <t>(❖:o) Inhaled Charcoal II: [Melee] Breath Fire on Target, dealing 40(+100% Power) Fire Damage and Staggering Target. (30 Mana)</t>
  </si>
  <si>
    <t>(❖:o) Inhaled Charcoal III: Breath Fire on Target, dealing 60(+100% Power) Fire Damage and Staggering Target. (40 Mana)</t>
  </si>
  <si>
    <t>(≈) Depth Worker: Powerplay; Gain the Underdweller Condition.</t>
  </si>
  <si>
    <t>(≈) Depth Worker II: Powerplay; Gain the Underdweller Condition and 1 Skill Point.</t>
  </si>
  <si>
    <t>(≈) Depth Worker III: Powerplay; Gain the Underdweller Condition and 2 Skill Points.</t>
  </si>
  <si>
    <t>(≈) Ready for Casting: Melt Metal Equipment into Ore of its Equivalent Rarity. (30 Mana)</t>
  </si>
  <si>
    <t>(≈) Ready for Casting II: Melt Metal Equipment into Ore of Higher Rarity. (50 Mana)</t>
  </si>
  <si>
    <t>(≈) Ready for Casting III: Melt Metal Equipment into 2 Ores of its Equivalent Rarity. (70 Mana)</t>
  </si>
  <si>
    <t>(❖:≈) Molten Strike: Raise the Temperature of the Weapon, converting the total damage of the strike to Fire Damage; Blitz and Precise; Non-Unique Weapons Melt upon Use. (20 Mana)</t>
  </si>
  <si>
    <t>(❖:≈) Molten Strike II: Raise the Temperature of the Weapon, converting the total damage of the strike to Fire Damage; Blitz and Precise; Crit; Non-Unique Weapons Melt upon Use. (25 Mana)</t>
  </si>
  <si>
    <t>(❖:≈) Molten Strike III: Raise the Temperature of the Weapon, converting the total damage of the strike to Fire Damage; Blitz and Precise; Precise Crit; Non-Unique Weapons Melt upon Use. (30 Mana)</t>
  </si>
  <si>
    <t>(P) Firey Stomps: Grass and Forest Hexes you Walk on Burn down turning to Simple Plains Hexes.</t>
  </si>
  <si>
    <t>(P) Firey Stomps II: Grass and Forest Hexes you Walk on Burn down turning them to Simple Plains Hexes; Moving in Melee Range of Target will deal 20 Fire Damage.</t>
  </si>
  <si>
    <t>(P) Firey Stomps III: Grass; Water and Forest Hexes you Walk on Burn down turning them to Simple Plains Hexes; Moving in Melee Range of Target will deal 40 Fire Damage.</t>
  </si>
  <si>
    <t>(❖:o) Molten Wave: Gain Fire Wavelength; If you already have the Fire Wavelength Deal 30 Fire Damage to Everyone on Hex. (20 Mana)</t>
  </si>
  <si>
    <t>(❖:o) Molten Wave II: Gain Fire Wavelength; If you already have the Fire Wavelength Deal 40(+100 Power) Fire Damage to Everyone on Hex. (30 Mana)</t>
  </si>
  <si>
    <t>(❖:o) Molten Wave III: Gain Fire Wavelength; If you already have the Fire Wavelength Deal 60(+200 Power) Fire Damage to Everyone on Hex. (40 Mana)</t>
  </si>
  <si>
    <t>(❖:≈) Molten Defense: Counter; Your Body gets Covered in Molten Rock, Gaining 100% Fire Resistance and 10 Defense Until End of Day. (100 Mana)</t>
  </si>
  <si>
    <t>(❖:≈) Molten Defense II: Counter; Your Body gets Covered in Molten Rock, Gaining 200% Fire Resistance and 20 Defense Until End of Week. (150 Mana)</t>
  </si>
  <si>
    <t>(❖:≈) Molten Defense III: Counter; Your Body gets Covered in Molten Rock, Gaining 400% Fire Resistance and 40 Defense. (200 Mana)</t>
  </si>
  <si>
    <t>(≈) Volcan Born: Passive: While in Volcanica Biome you have 20% Damage Reduction; Active: Convert Current Biome to Volcanica. (100 Mana)</t>
  </si>
  <si>
    <t>(≈) Volcan Born II: Passive: While in Volcanica Biome you have 40% Damage Reduction; Active: Convert Current Biome to Volcanica. (100 Mana)</t>
  </si>
  <si>
    <t>(≈) Volcan Born III: Passive: While in Volcanica Biome you have 80% Damage Reduction; Active: Convert Plane to Volcanica. (100 Mana)</t>
  </si>
  <si>
    <t>(❖:o) Lava Pond:[1 Turn Channel] Raise the Temperature of your body to insane degrees, Creating a Lava Pond beneath your feet Lasting 5 Turns or until your Death; Everyone in Melee Range takes 60 Fire Damage per turn Spent in the Lava and are continously Staggered. (100 Mana)</t>
  </si>
  <si>
    <t>(❖:o) Lava Pond II: Raise the Temperature of your body to insane degrees, Creating a Lava Pond on Hex Lasting 5 Turns or until your Death; Everyone on Hex take 120 Fire Damage per turn Spent in the Lava and are Staggered. (100 Mana)</t>
  </si>
  <si>
    <t>(❖:o) Lava Pond III: Raise the Temperature of your body to insane degrees, Creating a Lava Pond on Hex and adjiacent Hexes Lasting 10 Turns or until your Death; Everyone on Hexes take 200 Fire Damage per turn Spent in the Lava and are Staggered. (200 Mana)</t>
  </si>
  <si>
    <t>(P) Doubled Potential: Gear you Craft has 2 Rune Slots by default.</t>
  </si>
  <si>
    <t>(P) Runcrafter: When you Craft Gear it gets a Random Rare Rune applied instantly.</t>
  </si>
  <si>
    <t>(P) Rune Artisan: You may Remove Runes while keeping the Gear and the Rune intact.</t>
  </si>
  <si>
    <t>(≈) Carve!: Apply a random Common Rune to Target Gear. (20 Mana)</t>
  </si>
  <si>
    <t>(≈) Carve! II: Apply a random Rare Rune to Target Gear. (40 Mana)</t>
  </si>
  <si>
    <t>(≈) Carve! III: Apply a random Epic Rune to Target Gear. (60 Mana)</t>
  </si>
  <si>
    <t>(❖:≈) Rune of Shielding: Apply Rune to yourself that lasts until end of Combat; You gain 10 Barrier; Upon Losing your Barrier you Trigger this Ability at the start of your next Turn. (30 Mana)</t>
  </si>
  <si>
    <t>(❖:≈) Rune of Shielding II: Apply Rune to yourself that lasts until end of Combat; You gain 15 Barrier; Upon Losing your Barrier you Trigger this Ability at the start of your next Turn. (35 Mana)</t>
  </si>
  <si>
    <t>(❖:≈) Rune of Shielding III: Apply Rune to yourself that lasts until end of Combat; You gain 20 Barrier; Upon Losing your Barrier you Trigger this Ability at the start of your next Turn. (40 Mana)</t>
  </si>
  <si>
    <t>(❖:≈) Rune of Force: Apply Rune to yourself that lasts until end of Combat; You gain 5 of each attribute. (30 Mana)</t>
  </si>
  <si>
    <t>(❖:≈) Rune of Force II: Apply Rune to yourself that lasts until end of Combat; You gain 7 of each attribute. (35 Mana)</t>
  </si>
  <si>
    <t>(❖:≈) Rune of Force III: Apply Rune to yourself that lasts until end of Combat; You gain 10 of each attribute. (40 Mana)</t>
  </si>
  <si>
    <t>(≈) Compact Positioning: Gain an Extra Rune Slot on Target Gear. (60 Mana)</t>
  </si>
  <si>
    <t>(≈) Compact Positioning II: Gain an Extra Rune Slot on Target Gear. (50 Mana)</t>
  </si>
  <si>
    <t>(≈) Compact Positioning III: Gain an Extra Rune Slot on Target Gear. (40 Mana)</t>
  </si>
  <si>
    <t>(❖:≈) Rune of Fortune: Apply Rune to yourself that lasts until end of Combat; You gain +2 on all Basic Attack and Dodge Rolls. (30 Mana)</t>
  </si>
  <si>
    <t>(❖:≈) Rune of Fortune II: Apply Rune to yourself that lasts until end of Combat; You gain +3 on all Basic Attack and Dodge Rolls. (35 Mana)</t>
  </si>
  <si>
    <t>(❖:≈) Rune of Fortune III: Apply Rune to yourself that lasts until end of Combat; You gain +4 on all Basic Attack and Dodge Rolls. (40 Mana)</t>
  </si>
  <si>
    <t>(❖:≈) Rune of Control: Apply Rune to yourself that lasts until end of Combat; You become Immune to all negative Statuses. (30 Mana)</t>
  </si>
  <si>
    <t>(❖:≈) Rune of Control II: Apply Rune to yourself that lasts until end of Combat; You become Immune to all negative Statuses. (20 Mana)</t>
  </si>
  <si>
    <t>(❖:≈) Rune of Control III: Apply Rune to yourself that lasts until end of Combat; You become Immune to all negative Statuses. (10 Mana)</t>
  </si>
  <si>
    <t>(❖:≈) Ancient Duplication: Double all Current Runes applied on yourself. (60 Mana)</t>
  </si>
  <si>
    <t>(❖:≈) Ancient Duplication II: Double all Current Runes applied on yourself. (40 Mana)</t>
  </si>
  <si>
    <t>(❖:≈) Ancient Duplication III: Tripple all Current Runes applied on yourself. (60 Mana)</t>
  </si>
  <si>
    <t>(❖:≈) Rune of Elemental Protection: Apply Rune to yourself that lasts until end of Combat; You gain 20% Elemental Resistance. (30 Mana)</t>
  </si>
  <si>
    <t>(❖:≈) Rune of Elemental Protection II: Apply Rune to yourself that lasts until end of Combat; You gain 30% Elemental Resistance. (35 Mana)</t>
  </si>
  <si>
    <t>(❖:≈) Rune of Elemental Protection III: Apply Rune to yourself that lasts until end of Combat; You gain 40% Elemental Resistance. (40 Mana)</t>
  </si>
  <si>
    <t>(❖:≈) Rune of Thunder: Apply Rune to yourself that lasts until end of Combat; All Hostile Entities take 10(+100% Power) Lightning Damage at the end of your Turn. (30 Mana)</t>
  </si>
  <si>
    <t>(❖:≈) Rune of Thunder II: Apply Rune to yourself that lasts until end of Combat; All Hostile Entities take 15(+100% Power) Lightning Damage at the end of your Turn. (35 Mana)</t>
  </si>
  <si>
    <t>(❖:≈) Rune of Thunder III: Apply Rune to yourself that lasts until end of Combat; All Hostile Entities take 20(+100% Power) Lightning Damage at the end of your Turn. (40 Mana)</t>
  </si>
  <si>
    <t>(P) Rune Maester: Applying any Rune to yourself or to Gear gives you 1 Attribute Point.</t>
  </si>
  <si>
    <t>(P) Rune Maester II: Applying any Rune to yourself or to Gear gives you 2 Attribute Points.</t>
  </si>
  <si>
    <t>(P) Rune Maester III: Applying any Rune to yourself or to Gear gives you 2 Attribute Points and 2 Stat Points.</t>
  </si>
  <si>
    <t>(≈) The Ancient Scripts: For Every Rune currently in play(Attached to yourself/on your Equipped Gear) Gain 2 Defense and Dispersion. (20 Mana; 1/Day)</t>
  </si>
  <si>
    <t>(≈) The Ancient Scripts II: For Every Rune currently in play(Attached to yourself/on your Equipped Gear) Gain 4 Defense and Dispersion. (1/Day)</t>
  </si>
  <si>
    <t>(≈) The Ancient Scripts III: For Every Rune currently in play(Attached to yourself/on your Equipped Gear) Gain 4 Defense and Dispersion.</t>
  </si>
  <si>
    <t>(≈) Runecarvers Epilogue: Powerplay; Consume X Runes that are currently in play, removing them in order to write forbidden Mana manipulation text on your body; You gain X Attributes, 50(+1000% X) Max Health and Passive: Your runes have Flash and Cost 50% Less Mana; Lasts Until End of Day.</t>
  </si>
  <si>
    <t>(≈) Runecarvers Epilogue II: Powerplay; Consume X Runes that are currently in play, removing them in order to write forbidden Mana manipulation text on your body; You gain X^2 Attributes, 100(+2000% X) Max Health and Passive: Your runes have Flash and Cost 75% Less Mana; Lasts Until End of Day.</t>
  </si>
  <si>
    <t>(≈) Runecarvers Epilogue III: Powerplay; Consume X Runes that are currently in play, removing them in order to write forbidden Mana manipulation text on your body; You gain X^3 Attributes, 200(+4000% X) Max Health and Passive: Your runes have Flash and Cost 75% Less Mana.</t>
  </si>
  <si>
    <t>(P) Highsky Montain-Smith: While around Mountains in Elysian Biome you can Craft Gear out of Ore.</t>
  </si>
  <si>
    <t>(P) Meet me at the Peak: Gain the Mountain Traversal Skill.</t>
  </si>
  <si>
    <t>(P) Reforge: When you Craft a Gear out of Ore, you may choose to reroll your result once.</t>
  </si>
  <si>
    <t>(≈) Mountain Strike: Strike Target dealing Basic Attack Damage +20% Of Current Health as Physical Damage On Hit. (30 Mana; 1/Combat)</t>
  </si>
  <si>
    <t>(≈) Mountain Strike II: Strike Target dealing Basic Attack Damage +25% Of Current Health as Physical Damage On Hit. (30 Mana; 1/Combat)</t>
  </si>
  <si>
    <t>(≈) Mountain Strike III: Strike Target dealing Basic Attack Damage +30% Of Current Health as Physical Damage On Hit. (30 Mana; 1/Combat)</t>
  </si>
  <si>
    <t>(P) Master of Armaments: Your Weapons always Scale with your highest Attribute. (Locks 40 Mana)</t>
  </si>
  <si>
    <t>(P) Master of Armaments II: Your Weapons always Scale with your highest Attribute. (Locks 20 Mana)</t>
  </si>
  <si>
    <t>(P) Master of Armaments III: Your Weapons always Scale with your highest Attribute.</t>
  </si>
  <si>
    <t>(≈) Mountain Unmaker: Destroy Target Mountain to gain 5 Rare Ore; Forces Rest after Cast. (50 Mana; 2 Stamina)</t>
  </si>
  <si>
    <t>(≈) Mountain Unmaker II: Destroy Target Mountain to gain 5 Epic Ore; Forces Rest after Cast. (50 Mana; 2.5 Stamina)</t>
  </si>
  <si>
    <t>(≈) Mountain Unmaker III: Destroy Target Mountain to gain 5 Epic Ore; Forces Rest after Cast. (50 Mana; 3 Stamina)</t>
  </si>
  <si>
    <t>(≈) Sharpen: [Requires Sharp Weapon] Increase Basic Attack Damage of Target Weapon by 3. (30 Mana)</t>
  </si>
  <si>
    <t>(≈) Sharpen II: [Requires Sharp Weapon] Increase Basic Attack Damage of Target Weapon by 4. (35 Mana)</t>
  </si>
  <si>
    <t>(≈) Sharpen III: [Requires Sharp Weapon] Increase Basic Attack Damage of Target Weapon by 5. (40 Mana)</t>
  </si>
  <si>
    <t>(≈) Reinforce: [Requires Blunt Weapon] Increase Crit Multiplier of Target Weapon by 0.25. (40 Mana)</t>
  </si>
  <si>
    <t>(≈) Reinforce II: [Requires Blunt Weapon] Increase Crit Multiplier of Target Weapon by 0.5. (60 Mana)</t>
  </si>
  <si>
    <t>(≈) Reinforce III: [Requires Blunt Weapon] Increase Crit Multiplier of Target Weapon by 0.75 (80 Mana)</t>
  </si>
  <si>
    <t>(≈) Enchance: [Requires Magic/Ranged Weapon] Decrease Miss Range of Target Weapon by 1. (30 Mana)</t>
  </si>
  <si>
    <t>(≈) Enchance II: [Requires Magic/Ranged Weapon] Decrease Miss Range of Target Weapon by 1. (20 Mana)</t>
  </si>
  <si>
    <t>(≈) Enchance III: [Requires Magic/Ranged Weapon] Decrease Miss Range of Target Weapon by 1 Or Decrease Minimal Crit Roll Required by 1. (20 Mana)</t>
  </si>
  <si>
    <t>(≈) Remove Impurities: Target Weapon has the Damage Range Averaged and increased by 1; Alternatively Target Gear gains +2 Defense or Dispersion at Random. (20 Mana)</t>
  </si>
  <si>
    <t>(≈) Remove Impurities II: Target Weapon has the Damage Range Averaged and increased by 2; Alternatively Target Gear gains +3 Defense or Dispersion at Random. (25 Mana)</t>
  </si>
  <si>
    <t>(≈) Remove Impurities III: Target Weapon has the Damage Range Averaged and increased by 3; Alternatively Target Gear gains +4 Defense or Dispersion at Random. (30 Mana)</t>
  </si>
  <si>
    <t>(≈) Thousand Folds: Powerplay; Increase Target Weapons Scaling by 0.5. (50 Mana)</t>
  </si>
  <si>
    <t>(≈) Thousand Folds II: Powerplay; Increase Target Weapons Scaling by 0.75. (50 Mana)</t>
  </si>
  <si>
    <t>(≈) Thousand Folds III: Powerplay; Increase Target Weapons Scaling by 1. (50 Mana)</t>
  </si>
  <si>
    <t>(≈) Hand Hammering: Target Weapon has its Base Damage increased by 25%; Can only be used Once per Weapon. (30 Mana)</t>
  </si>
  <si>
    <t>(≈) Hand Hammering II: Target Weapon has its Base Damage increased by 50%; Can only be used Once per Weapon. (40 Mana)</t>
  </si>
  <si>
    <t>(≈) Hand Hammering III: Target Weapon has its Base Damage increased by 100%; Can only be used Once per Weapon. (50 Mana)</t>
  </si>
  <si>
    <t>(≈) Total Improvement: Increase the Rarity of Target Gear (Up to Legendary); Doing so increases the Gears Base Stats by 20%. (20 Mana; 1/Day)</t>
  </si>
  <si>
    <t>(≈) Total Improvement II: Increase the Rarity of Target Gear (Up to Mythic); Doing so increases the Gears Base Stats by 30%. (10 Mana; 1/Day)</t>
  </si>
  <si>
    <t>(≈) Total Improvement III: Increase the Rarity of Target Gear (Up to Astral); Doing so increases the Gears Base Stats by 50%. (1/Day)</t>
  </si>
  <si>
    <t>(≈) Attunement of the Finest Order:[Requires Legendary Gear or higher] Target Gear gets a Random Gear Ability from Rarity equal to Ore Consumed; Weapons will only get Abilities of the same Range Type(E.g. Melee to Melee); Up to 1 per Gear. (20 Mana; 1 Ore)</t>
  </si>
  <si>
    <t>(≈) Attunement of the Finest Order II:[Requires Legendary Gear or higher] Target Gear gets a Random Gear Ability from Rarity equal to Ore Consumed; Weapons will only get Abilities of the same Range Type(E.g. Melee to Melee); Up to 2 per Gear. (10 Mana; 1 Ore)</t>
  </si>
  <si>
    <t>(≈) Attunement of the Finest Order III: Target Gear gets a Random Gear Ability from Rarity equal to Ore Consumed; Weapons will only get Abilities of the same Range Type(E.g. Melee to Melee). (1 Ore)</t>
  </si>
  <si>
    <t>(≈) Rocks and Stones: Powerplay; Gain the Utility Keystone.</t>
  </si>
  <si>
    <t>(≈) Sticks and Stones II: Powerplay; Gain the Utility and Survival Keystone.</t>
  </si>
  <si>
    <t>(≈) Sticks and Stones III: Powerplay; Gain the Utility, Survival and Knowledge Keystone.</t>
  </si>
  <si>
    <t>(P) Gene Inheritence: Gain the Combat Keystone.</t>
  </si>
  <si>
    <t>(P) Steel Arms: Gain the Utility Keystone.</t>
  </si>
  <si>
    <t>(P) Fine Fingers: Gain the Survival Keystone.</t>
  </si>
  <si>
    <t>(≈) Bludgeoning: [Requires Blunt Weapon] Basic Attack Target, if it misses you gain 0.5 Crit Multiplier on your next Successful Basic Attack; If there are Hostile Entities in your Melee Range at the start of your Next Turn then you are Forced to cast this Ability Again as your next Action. (5 Mana)</t>
  </si>
  <si>
    <t>(≈) Bludgeoning II: [Requires Blunt Weapon] Basic Attack Target, if it misses you gain 1 Crit Multiplier on your next Successful Basic Attack; If there are Hostile Entities in your Melee Range at the start of your Next Turn then you are Forced to cast this Ability Again as your next Action. (10 Mana)</t>
  </si>
  <si>
    <t>(≈) Bludgeoning III: [Requires Blunt Weapon] Basic Attack Target, if it misses you gain 1.5 Crit Multiplier on your next Successful Basic Attack; If there are Hostile Entities in your Melee Range at the start of your Next Turn then you are Forced to cast this Ability Again as your next Action. (15 Mana)</t>
  </si>
  <si>
    <t>(≈) Break Limb: Break Targets Limb dealing 1(+400% Strength) Physical Damage; If this is cast and hits the same Limb again it Forces the Target to Amputate it at the start of his next Turn. (30 Mana; 2 Turns Cooldown)</t>
  </si>
  <si>
    <t>(≈) Break Limb II: Break Targets Limb dealing 2(+600% Strength) Physical Damage; If this is cast and hits the same Limb again it Forces the Target to Amputate it at the start of his next Turn. (35 Mana; 2 Turns Cooldown)</t>
  </si>
  <si>
    <t>(≈) Break Limb III: Break Targets Limb dealing 4(+800% Strength) Physical Damage; If this is cast and hits the same Limb again it Forces the Target to Amputate it at the start of his next Turn. (40 Mana; 1 Turn Cooldown)</t>
  </si>
  <si>
    <t>(≈) Break Armor: Basic Attack Target, If it is a crit, Destroy random Non-Unique Armor. (20 Mana)</t>
  </si>
  <si>
    <t>(≈) Break Armor II: Basic Attack Target, If it is a crit, Destroy random Non-Unique Armor. (10 Mana)</t>
  </si>
  <si>
    <t>(≈) Break Armor III: Basic Attack Target, If it is a crit, Destroy random Non-Mythic Armor. (10 Mana)</t>
  </si>
  <si>
    <t>(≈) Cast Iron: You may Reforge Target Metal Weapon or Armor into any other Type; Rarity is maintained. (30 Mana)</t>
  </si>
  <si>
    <t>(≈) Cast Iron II: You may Reforge Target Metal Weapon or Armor into any other Type; Rarity is maintained. (20 Mana)</t>
  </si>
  <si>
    <t>(≈) Cast Iron III: You may Reforge Target Metal Weapon or Armor into any other Type; Rarity is maintained. (10 Mana)</t>
  </si>
  <si>
    <t>(P) Craft by Hand: Metal Gear you Craft gains Damage/Defense Equal to your Strength. (Locks 50 Mana)</t>
  </si>
  <si>
    <t>(P) Craft by Hand II: Metal Gear you Craft gains Damage/Defense Equal to your Strength. (Locks 25 Mana)</t>
  </si>
  <si>
    <t>(P) Craft by Hand III: Metal Gear you Craft gains Damage/Defense Equal to your Strength.</t>
  </si>
  <si>
    <t>(❖:≈) Bone Plate: Powerplay; Convert Target Corpse into a Bone Plate that can be equipped in the Body Slot, it gives 10 Defense and 10(+50% of Max Hp of Target Corpse) Health. (20 Mana; 1 Stamina; 1 Rare Ore or Higher)</t>
  </si>
  <si>
    <t>(❖:≈) Bone Plate II: Powerplay; Convert Target Corpse into a Bone Plate that can be equipped in the Body Slot, it gives 15 Defense and 10(+75% of Max Hp of Target Corpse) Health. (20 Mana; 1 Stamina; 1 Rare Ore or Higher)</t>
  </si>
  <si>
    <t>(❖:≈) Bone Plate III: Powerplay; Convert Target Corpse into a Bone Plate that can be equipped in the Body Slot, it gives 20 Defense and 10(+100% of Max Hp of Target Corpse) Health. (20 Mana; 1 Stamina; 1 Rare Ore or Higher)</t>
  </si>
  <si>
    <t>(^) Forge Fast Expand: Create a Forge on your current Location. (1000 Gold; 20 Mana; 2 Stamina)</t>
  </si>
  <si>
    <t>(^) Forge Fast Expand II: Create a Forge on your current Location. (500 Gold; 20 Mana; 1.5 Stamina)</t>
  </si>
  <si>
    <t>(^) Forge Fast Expand III: Create a Forge on your current Location. (500 Gold; 1 Stamina)</t>
  </si>
  <si>
    <t>(≈) Prosthetics: Forge a Prosthetic Arm or Leg; When Equipped in an amputated Slot Entity gains 40(+20 Per Ore Rarity) Health; It is Indestructible and can't be amputated. (20 Mana; 1 Ore)</t>
  </si>
  <si>
    <t>(≈) Prosthetics II: Forge a Prosthetic Arm or Leg; When Equipped in an amputated Slot Entity gains 60(+30 Per Ore Rarity) Health; It is Indestructible and can't be amputated. (20 Mana; 1 Ore)</t>
  </si>
  <si>
    <t>(≈) Prosthetics III: Forge a Prosthetic Arm or Leg; When Equipped in an amputated Slot Entity gains 90(+40 Per Ore Rarity) Health; It is Indestructible and can't be amputated. (20 Mana; 1 Ore)</t>
  </si>
  <si>
    <t>(❖:≈) Bone Mace: Powerplay; Convert Target Corpse into a Bone Mace by ripping out their spine and reinforcing it with Metal; It deals 5(+10% of Max Hp of Target Corpse) Physical Damage and has +0.5 Crit Multiplier. (20 Mana; 1 Stamina; 1 Rare Ore or Higher)</t>
  </si>
  <si>
    <t>(❖:≈) Bone Mace II: Powerplay; Convert Target Corpse into a Bone Mace by ripping out their spine and reinforcing it with Metal; It deals 5(+20% of Max Hp of Target Corpse) Physical Damage and has +0.75 Crit Multiplier. (20 Mana; 1 Stamina; 1 Rare Ore or Higher)</t>
  </si>
  <si>
    <t>(❖:≈) Bone Mace III: Powerplay; Convert Target Corpse into a Bone Mace by ripping out their spine and reinforcing it with Metal; It deals 5(+30% of Max Hp of Target Corpse) Physical Damage and has +1 Crit Multiplier. (20 Mana; 1 Stamina; 1 Rare Ore or Higher)</t>
  </si>
  <si>
    <t>(❖:^) The Anvil: Summon an Anvil Object on Adjacent Tile; You may strike it with a Melee Weapon during combat; Doing So Creates a shockwave that Staggers All other Entities on Hex dealing 10(+10 for Each previous Strike) True Damage; Striking the Anvil 3 Times in a row Stuns All other Entities for 2 Turns. (100 Mana)</t>
  </si>
  <si>
    <t>(❖:^) The Anvil II: Summon an Anvil Object on adjacent Tile; You may strike it with a Melee Weapon during combat; Doing So Creates a shockwave that Staggers All other Entities on Hex dealing 20(+20 for Each previous Strike) True Damage; Striking the Anvil 3 Times in a row Stuns All other Entities for 3 Turns. (100 Mana)</t>
  </si>
  <si>
    <t>(❖:^) The Anvil III: Summon an Anvil Object on Adjacent Tile; You may strike it with a Melee Weapon during combat; Doing So Creates a shockwave that Staggers All other Entities on Hex dealing 40(+40 for Each previous Strike) True Damage; Striking the Anvil 3 Times in a row Stuns All other Entities for 4 Turns. (100 Mana)</t>
  </si>
  <si>
    <t>(^) The Hammer: Powerplay; Your Family Heirloom has finally arrived on the Battlefield on a random Hex; You know it's general direction; The Coreforger: 40 Physical Damage; 20 Fire Damage On Hit; +3 Crit Multiplier; Passive: -2 on Basic Attack Roll. (100 Mana)</t>
  </si>
  <si>
    <t>(^) The Hammer II: Powerplay; Your Family Heirloom has finally arrived on the Battlefield on a random Hex; You know it's exact location; The Coreforger: 40 Physical Damage; 20 Fire Damage On Hit; +3 Crit Multiplier; Passive: -2 on Basic Attack Roll.</t>
  </si>
  <si>
    <t>(^) The Hammer III: Powerplay; Your Family Heirloom has finally arrived on the Battlefield on a random Hex; It Lands on your Hex; The Coreforger: 40 Physical Damage; 20 Fire Damage On Hit; +3 Crit Multiplier; Passive: -2 on Basic Attack Roll.</t>
  </si>
  <si>
    <t>(P) The Sweat: Each time you Craft a Gear you Gain 2 Strength.</t>
  </si>
  <si>
    <t>(P) The Sweat II: Each time you Craft a Gear you Gain 4 Strength.</t>
  </si>
  <si>
    <t>(P) The Sweat III: Each time you Craft a Gear you Gain 8 Strength.</t>
  </si>
  <si>
    <t>(❖:≈) Sea Creature Form: You may Transform into a Sea Creature allowing you to Traverse or sleep in water Hexes.</t>
  </si>
  <si>
    <t>(P) Eldritch Servant: Creatures Are no longer Hostile to you Unless Provoked.</t>
  </si>
  <si>
    <t>(❖:^) Void Tentacles II: Summon a Tentacle Object; It has 75 Health; It strikes Random Hostile Entities for 7 True Damage across the Entire Hex; They Last until End of Combat. (35 Mana)</t>
  </si>
  <si>
    <t>(❖:^) Void Tentacles III: Summon a Tentacle Object; It has 100 Health; It strikes Random Hostile Entities for 100 True Damage across the Entire Hex; They Last until End of Combat. (40 Mana)</t>
  </si>
  <si>
    <t>(❖:^) Tentacles of the Deep: Summon a Tentacle Object next to Entity; 20 Health; they can not Move; It strikes Random Hostile Entities for 16 Physical Damage; They Last unil End of Combat. (20 Mana)</t>
  </si>
  <si>
    <t>(❖:^) Tentacles of the Deep: Summon a Tentacle Object next to Entity; 30 Health; they can not Move; It strikes Random Hostile Entities for 20 Physical Damage; The Tentacle Strikes may Critically Strike; They Last unil End of Combat. (20 Mana)</t>
  </si>
  <si>
    <t>(❖:^) Eldritch Tentacles II: Summon a Tentacle Object from inside yourself that extends up to 1 Move away; You have shared Health; They will Strike Other Entities in Range at random at the Start of your Turn dealing 15 Dark Damage per Tentacle; They Last until End of Combat. (30 Mana)</t>
  </si>
  <si>
    <t>(❖:^) Eldritch Tentacles III: Summon Tentacle Object from inside yourself that extends up to 2 Move away; You have shared Health; They will Strike Other Entities in Range at random at the Start of your Turn dealing 20 Dark Damage per Tentacle; They Last until End of Combat. (30 Mana)</t>
  </si>
  <si>
    <t>(❖:&gt;) Tentacle Pull II: Pull Target Entity 2 Move Closer to you and Deal 15(+200% Strength) Physical Damage to them. (20 Mana)</t>
  </si>
  <si>
    <t>(❖:&gt;) Tentacle Pull III: Pull Target Entity in Melee Range and Deal 20(+200% Strength; +200% Power) Physical Damage to them. (25 Mana)</t>
  </si>
  <si>
    <t>(P) Terrorizing Reality II: Your Tentacles deal 10(+100% Power) Terror Damage on Hit.</t>
  </si>
  <si>
    <t>(P) Terrorizing Reality III: Your Tentacles deal 15(+100% Power) Terror Damage on Hit.</t>
  </si>
  <si>
    <t>(≈) Denounce the Non-believer II: Cause all Tentacles in Range of Target to Strike Target. (20 Mana)</t>
  </si>
  <si>
    <t>(≈) Denounce the Non-believer III: Flash; Cause all Tentacles in Range of Target to Strike Target. (20 Mana)</t>
  </si>
  <si>
    <t>(+) Submerge II: [Requires at Least 3 Active Tentacles in Range of Target Entity] The Ground Beneath Target opens up revealing a Water Chasm; The Tentacles Drag the Target inside chocking and asphyxiating them for 25 Hydro Damage; 25 Physical Damage; 25 Magic Damage. (60 Mana)</t>
  </si>
  <si>
    <t>(+) Submerge III: [Requires at Least 2 Tentacles in Range of Target Entity] The Ground Beneath Target opens up revealing a Water Chasm; The Tentacles Drag the Target inside chocking and asphyxiating them for 25 Hydro Damage, 25(+100% Strength) Physical Damage, 25(+100% Power) Magic Damage. (50 Mana)</t>
  </si>
  <si>
    <t>(❖:^) Eldritch Overlord II: Summon 5 Tentacle Objects. (50 Health; 1/Day)</t>
  </si>
  <si>
    <t>(❖:^) Eldritch Overlord III: Summon 8 Tentacle Objects. (80 Health; 1/Combat)</t>
  </si>
  <si>
    <t>(≈) Leviathan Form II: Toggle; You can choose the Targets of your Tentacles; Your Tentacles gain 8 Extra Damage on their Strikes. (15 Mana/Turn)</t>
  </si>
  <si>
    <t>(≈) Leviathan Form III: Toggle; You can choose the Targets of your Tentacles; You and your Tentacles gain 10 Extra Damage on their Strikes. (20 Mana/Turn)</t>
  </si>
  <si>
    <t>(❖:≈) Chaotic Spasms II: Cause all Tentacles to Strike 4 Times in a Row dealing 5 True Damage on Hit. (100 Mana)</t>
  </si>
  <si>
    <t>(❖:≈) Chaotic Spasms III: Cause all Tentacles to Strike 20 Times in a Row dealing 10 True Damage on Hit. (150 Mana)</t>
  </si>
  <si>
    <t>(+) Violation of Integrity: Requires 8 Tentacles in Range; Tentacles swarm the Target Strangling and Penetrating them dealing 40 Physical Damage; 40 Terror Damage; 40 Magic Damage; 40 Dark Damage. (80 Mana)</t>
  </si>
  <si>
    <t>(+) Violation of Integrity II: [Requires 8 Tentacles in Range] Tentacles swarm the Target Strangling and Penetrating them dealing 80 Physical Damage; 80 Terror Damage; 80 Magic Damage; 80 Dark Damage. (120 Mana)</t>
  </si>
  <si>
    <t>(+) Violation of Integrity III: [Requires 8 Tentacles in Range] Tentacles swarm the Target Strangling and Penetrating them dealing 150 Physical Damage; 150 Terror Damage; 150 True Damage; 150 Dark Damage. (200 Mana)</t>
  </si>
  <si>
    <t>(^) Release the Kraken II: Powerplay; Consume all your Tentacles and Summon a Large Eldritch Creature Follower on Hex with 600 Health, 4/4 Stamina, 8 Defense and 8 Dispersion; Its Basic Attacks are Ranged Strikes that deal 10(+10 per Tentacle Consumed) Physical Damage. (100 Health; 100 Mana)</t>
  </si>
  <si>
    <t>(^) Release the Kraken III: Powerplay; Consume all your Tentacles and Summon a Large Eldritch Creature Follower on Hex with 1000 Health, 6/6 Stamina, 10 Defense and 10 Dispersion; Its Basic Attacks are Ranged Strikes that deal 20(+20 per Tentacle Consumed) Physical Damage. (100 Health; 100 Mana)</t>
  </si>
  <si>
    <t>(P) Nothingness: Nothing.</t>
  </si>
  <si>
    <t>(P) Teacher of Chaos: You can no longer regenerate Health at Day Start; You roll your Max Health at the start of each Day, The roll becomes your current Health.</t>
  </si>
  <si>
    <t>(P) Whispers of the Void: Start the Game with -3 Faith and -10% Elemental Resistance; If you are Dead you revive with 50% Max Health and Mana on the 12th Day; If you die on the 12th Day immediately Revive at full Health and Mana.</t>
  </si>
  <si>
    <t>(❖:≈) Gaze: Other Entities in Combat with you lose 10 Max Health. (10 Mana)</t>
  </si>
  <si>
    <t>(❖:≈) Gaze II: Other Entities in Combat with you lose 15 Max Health. (15 Mana)</t>
  </si>
  <si>
    <t>(❖:≈) Gaze III: Other Entities in Combat with you lose 20 Max Health. (20 Mana)</t>
  </si>
  <si>
    <t>(❖:≈) Attain: Gain 2 Void Shards. (80 Mana)</t>
  </si>
  <si>
    <t>(❖:≈) Attain II: Gain 3 Void Shards. (100 Mana)</t>
  </si>
  <si>
    <t>(❖:≈) Attain III: Gain 4 Void Shards. (100 Mana)</t>
  </si>
  <si>
    <t>(❖:≈) Shardmaker: Craft a Void Shard. (1 Epic or Higher Ore)</t>
  </si>
  <si>
    <t>(❖:≈) Shardmaker II: Craft a Void Shard. (1 Rare or Higher Ore)</t>
  </si>
  <si>
    <t>(❖:≈) Shardmaker III: Craft a Void Shard. (1 Common or Higher Ore)</t>
  </si>
  <si>
    <t>(+) Grasp of Mir: [Requires Target Entity below 10% Max Health] Kill Target Entity; Gain a Void Shard. (20 Mana)</t>
  </si>
  <si>
    <t>(+) Grasp of Mir II: [Requires Target Entity below 12%(+20% Power) Max Health] Kill Target Entity; Gain a Void Shard. (20 Mana)</t>
  </si>
  <si>
    <t>(+) Grasp of Mir: [Requires Target Entity below 14%(+40% Power) Max Health] Kill Target Entity; Gain a Void Shard. (20 Mana)</t>
  </si>
  <si>
    <t>(❖:≈) Negative Neutrality: You may use Faith abilities when at neutral or negative Faith; You can't go beneath -3 Faith. (Locks 50 Mana)</t>
  </si>
  <si>
    <t>(❖:≈) Negative Neutrality II: You may use Faith abilities when at neutral or negative Faith; You can't go beneath -3 Faith. (Locks 25 Mana)</t>
  </si>
  <si>
    <t>(❖:≈) Negative Neutrality III: You may use Faith abilities when at neutral or negative Faith; You can't go beneath -3 Faith.</t>
  </si>
  <si>
    <t>(P) Know of the "Wall": You know that somewhere deep in the Void there lies a wall of undeterminate length, width and hight; Letting other Sentient entities know of this information when interacting with them causes them to take 30 Terror Damage. (1/Entity)</t>
  </si>
  <si>
    <t>(P) Know of the "Wall" II: You know that somewhere deep in the Void there lies a wall of undeterminate length, width and hight; Letting other Sentient entities know of this information when interacting with them causes them to take 40 Terror Damage. (1/Entity)</t>
  </si>
  <si>
    <t>(P) Know of the "Wall" III: You know that somewhere deep in the Void there lies a wall of undeterminate length, width and hight; Letting other Sentient entities know of this information when interacting with them causes them to take 50 Terror Damage. (1/Entity)</t>
  </si>
  <si>
    <t>(≈) Vessel of Chaos: Active: Toggle; At the Start of your Turn all Entities on Hex take 40 Chaos Damage; Passive: Chaos Damage has only a 25% Chance to deal double Damage against you. (1 Void Shard/Turn)</t>
  </si>
  <si>
    <t>(≈) Vessel of Chaos II: Active: Toggle; At the Start of your Turn all Entities on Hex take 40 Chaos Damage; Passive: Chaos Damage has a 0% Chance to deal double Damage against you. (1 Void Shard/Turn)</t>
  </si>
  <si>
    <t>(≈) Vessel of Chaos III: Active: Toggle; At the Start of your Turn all Entities on Hex take 60 Chaos Damage; Passive: You are Immune to Chaos Damage. (1 Void Shard/Turn)</t>
  </si>
  <si>
    <t>(❖:^) Void Spiker: Cause a Void Spiker to appear in Combat; it is indestructible and will Strike Random Hostile Entities at any range dealing 30 True Damage every 2 Turns. (40 Mana/1 Void Shard)</t>
  </si>
  <si>
    <t>(❖:^) Void Spiker II: Cause a Void Spiker to appear in Combat; it is indestructible and will Strike Random Hostile Entities at any range dealing 40 True Damage every 2 Turns. (40 Mana/1 Void Shard)</t>
  </si>
  <si>
    <t>(❖:^) Void Spiker II: Cause a Void Spiker to appear in Combat; it is indestructible and will Strike Random Hostile Entities at any range dealing 50 True Damage every 2 Turns. (40 Mana/1 Void Shard)</t>
  </si>
  <si>
    <t>(≈) Faith in the Void: Gain 1 Faith. (1 Void Shard)</t>
  </si>
  <si>
    <t>(≈) Faith in the Void II: Gain 3 Faith. (2 Void Shard)</t>
  </si>
  <si>
    <t>(≈) Faith in the Void III: Gain 5 Faith. (3 Void Shard)</t>
  </si>
  <si>
    <t>(❖:^) Void Portal: Open a Portal to the Void; The Hex now slowly spawns Boss Level Void Creatures at the Start of every Day; They will slowly Hunt nearest Heroes; The Portal closes if another Hero arrives on the same Hex; Up to 2 Portals. (120 Mana/3 Void Shards)</t>
  </si>
  <si>
    <t>(❖:^) Void Portal II: Open a Portal to the Void; The Hex now slowly spawns Boss Level Void Creatures at the Start of every Day; They will slowly Hunt nearest Hostile Heroes; The Portal closes if another Hero arrives on the same Hex; Up to 3 Portals. (80 Mana/2 Void Shards)</t>
  </si>
  <si>
    <t>(❖:^) Void Portal III: Open a Portal to the Void; The Hex now slowly spawns 2 Boss Level Void Creatures at the Start of every Day; They will slowly Hunt nearest Hostile Heroes; The Portal closes if another Hero arrives on the same Hex. (40 Mana/1 Void Shard)</t>
  </si>
  <si>
    <t>(+) See the Void: Force Target to witness the unspeakable horrors of the Void which cripple the mind; If the Target is below level 10 they lose 100 Health and are Feared and Tormented until Death; If they are level 10 or above they only lose 100 Health. (100 Mana; 1/Entity)</t>
  </si>
  <si>
    <t>(+) See the Void II: Force Target to witness the unspeakable horrors of the Void which Cripple the mind; If the Target is below level 11 they lose 200 Health and are Feared and Tormented until Death; If they are level 10 or above they only lose 200 Health. (100 Mana; 1/Entity)</t>
  </si>
  <si>
    <t>(+) See the Void III: Force Target to witness the unspeakable horrors of the Void which Cripple the mind; Target loses 300 Health and are Feared and Tormented until Death. (100 Mana; 1/Entity)</t>
  </si>
  <si>
    <t>(P) Sharakonid Spawning: Powerplay; Your Faith is uncapped; Upon reaching 20 Faith immediately replace yourself with a Sharakonid; You lose the Game when the Sharakonid Dies.</t>
  </si>
  <si>
    <t>(P) Sharakonid Spawning II: Powerplay; Your Faith is uncapped; Upon reaching 10 Faith immediately replace yourself with a Sharakonid; You lose the Game when the Sharakonid Dies.</t>
  </si>
  <si>
    <t>(P) Sharakonid Spawning III: Powerplay; Your Faith is uncapped; Upon reaching 5 Faith immediately replace yourself with a Sharakonid; You lose the Game when the Sharakonid Dies.</t>
  </si>
  <si>
    <t>(P) Ritualist Family: Start the game with 2 Faith.</t>
  </si>
  <si>
    <t>(P) Sacrifice for the higher ones: You may choose to lose randomly 50 Health/50 Mana/1 Stamina in order to gain a Faith.</t>
  </si>
  <si>
    <t>(P) Trialance Traditionalist: Traversing Shrines gives you 1 Faith. (1/Day)</t>
  </si>
  <si>
    <t>(+) Reverse Divinity: Counter; Call the Gods to Block Target Projectile or Strike; Afterwards they Smite Target for 20(+100% Power) Dark or Light Damage. (1 Faith)</t>
  </si>
  <si>
    <t>(+) Reverse Divinity II: Counter; Call the Gods to Block Target Projectile or Strike; Afterwards they Smite Target for 30(+100% Power) Dark or Light Damage. (1 Faith)</t>
  </si>
  <si>
    <t>(+) Reverse Divinity III: Counter; Call the Gods to Block Target Projectile or Strike; Afterwards they Smite Target for 40(+100% Power) Dark or Light Damage. (1 Faith)</t>
  </si>
  <si>
    <t>(+) Smite Re-enactment: Smite Target Entity for 20(+100% Power) Dark or Light Damage; If this Ability was already used on Target entity this Combat they take an additional 20 Dark or Light Damage. (30 Mana)</t>
  </si>
  <si>
    <t>(+) Smite Re-enactment II: Smite Target Entity for 20(+150% Power) Dark or Light Damage; If this Ability was already used on Target entity this Combat they take an additional 20(+50% Power) Dark or Light Damage. (30 Mana)</t>
  </si>
  <si>
    <t>(+) Smite Re-enactment III: Smite Target Entity for 20(+200% Power) Dark or Light Damage; If this Ability was already used on Target entity this Combat they take an additional 20(+100% Power) Dark or Light Damage. (30 Mana)</t>
  </si>
  <si>
    <t>(❖:^:≈) Godlike Pounding: Summon the Fist of the Gods to Strike down Target for 20(+2000% Faith) Physical Damage. (25 Mana)</t>
  </si>
  <si>
    <t>(❖:^:≈) Godlike Pounding II: Summon the Fist of the Gods to Strike down Target for 30(+3000% Faith) Physical Damage. (30 Mana)</t>
  </si>
  <si>
    <t>(❖:^:≈) Godlike Pounding III: Summon the Fist of the Gods to Strike down Target for 40(+4000% Faith) Physical Damage. (40 Mana)</t>
  </si>
  <si>
    <t>(❖:^) Invocation of Armaments: Summon a Random Gear of Rare Quality. (20 Mana; 1 Faith)</t>
  </si>
  <si>
    <t>(❖:^) Invocation of Armaments II: Summon a Random Gear of Epic Quality. (30 Mana; 1 Faith)</t>
  </si>
  <si>
    <t>(❖:^) Invocation of Armaments III: Summon a Random Gear of Legendary Quality. (40 Mana; 2 Faith)</t>
  </si>
  <si>
    <t>(≈) Gods Divine Protection: Gain 5 Defense and 5 Dispersion for Each Faith until end of Combat. (30 Mana)</t>
  </si>
  <si>
    <t>(≈) Gods Divine Protection II: Gain 10 Defense and 10 Dispersion for Each Faith until end of Combat. (40 Mana)</t>
  </si>
  <si>
    <t>(≈) Gods Divine Protection III: Gain 15 Defense and 15 Dispersion for Each Faith until end of Combat. (50 Mana)</t>
  </si>
  <si>
    <t>(❖:^) Invocation of Items: Summon a Random Item of Rare Quality. (10 Mana; 1 Faith)</t>
  </si>
  <si>
    <t>(❖:^) Invocation of Items II: Summon a Random Item of Epic Quality. (20 Mana; 1 Faith)</t>
  </si>
  <si>
    <t>(❖:^) Invocation of Items III: Summon a Random Item of Legendary Quality. (30 Mana; 2 Faith)</t>
  </si>
  <si>
    <t>(P) Blessed Spirit: Gain +1 Rolls on Landmarks for Each Faith.</t>
  </si>
  <si>
    <t>(P) Blessed Spirit II: Gain +2 Rolls on Landmarks for Each Faith.</t>
  </si>
  <si>
    <t>(P) Blessed Spirit III: Gain +3 Rolls on Landmarks for Each Faith.</t>
  </si>
  <si>
    <t>(P) Uncapped Faith: Your Faith is no longer capped.</t>
  </si>
  <si>
    <t>(P) Uncapped Faith II: Your Faith is no longer capped; It can not Drop Below -2.</t>
  </si>
  <si>
    <t>(P) Uncapped Faith III: Your Faith is no longer capped; It can not Drop Below -1.</t>
  </si>
  <si>
    <t xml:space="preserve">(P) The Ways of the Old Faith: Faith now blocks up to 75 Damage when preventing Death. </t>
  </si>
  <si>
    <t xml:space="preserve">(P) The Ways of the Old Faith II: Faith now blocks up to 100 Damage when preventing Death. </t>
  </si>
  <si>
    <t>(P) The Ways of the Old Faith III: Faith now blocks any Damage in order to prevent Death.</t>
  </si>
  <si>
    <t>(P) Critical Thinking: Critical Strikes have 50% Chance to Grant you a Faith. (Lock 80 Mana)</t>
  </si>
  <si>
    <t>(P) Critical Thinking II: Critical Strikes Grant you 1 Faith. (Lock 100 Mana)</t>
  </si>
  <si>
    <t>(P) Critical Thinking III: Critical Strikes Grant you 2 Faith.</t>
  </si>
  <si>
    <t>(^) Invoke a God: Powerplay; Summon a 1000 Health; 1000 Mana; 77 True Damage Projectile Basic Attack God Minion Until End of Combat. (3 Faith)</t>
  </si>
  <si>
    <t>(^) Invoke a God II: Powerplay; Summon a 1000 Health; 1000 Mana; 777 True Damage Projectile Basic Attack God Minion Until End of Day. (3 Faith)</t>
  </si>
  <si>
    <t>(^) Invoke a God III: Powerplay; Summon a 1000 Health; 1000 Mana; 777 True Damage Projectile Basic Attack God Minion; 3/3 Stamina. (3 Faith)</t>
  </si>
  <si>
    <t>(❖:^) Astral Invocation: Powerplay; Summon a Random Astral Entity Follower. (100 Mana; 100 Health; 3 Faith)</t>
  </si>
  <si>
    <t>(❖:^) Astral Invocation II: Summon a Random Astral Entity Follower. (50 Mana; 50 Health; 3 Faith)</t>
  </si>
  <si>
    <t>(❖:^) Astral Invocation III: Summon a Random Astral Entity Follower. (3 Faith)</t>
  </si>
  <si>
    <t>(P) Abandon Hope: You can no longer Critically Strike.</t>
  </si>
  <si>
    <t>(P) Forfeit Dreams: You can no longer Level up past Level 8.</t>
  </si>
  <si>
    <t>(P) Fade into Slumber: You no longer Regenerate Health on Rest.</t>
  </si>
  <si>
    <t>(P) Accolyte of Ni: You gain 100% Dark Resistance; You serve Ni' Oleta and Ni' Ar.</t>
  </si>
  <si>
    <t>(P) Accolyte of Ni II: You gain 150% Dark Resistance; You serve Ni' Oleta and Ni' Ar.</t>
  </si>
  <si>
    <t>(P) Accolyte of Ni III: You gain 200% Dark Resistance; You serve Ni' Oleta and Ni' Ar.</t>
  </si>
  <si>
    <t>(P) Accolyte of Nox Rashadan: Your Basic Attacks deal 10 Dark Damage on Hit; You serve Nox Rashadan.</t>
  </si>
  <si>
    <t>(P) Accolyte of Nox Rashadan II: Your Basic Attacks deal 15 Dark Damage on Hit; You serve Nox Rashadan.</t>
  </si>
  <si>
    <t>(P) Accolyte of Nox Rashadan III: Your Basic Attacks deal 20 Dark Damage on Hit; You serve Nox Rashadan.</t>
  </si>
  <si>
    <t>(P) Accolyte of Venegal: You gain 10 Power; You serve Venegal.</t>
  </si>
  <si>
    <t>(P) Accolyte of Venegal II: You gain 15 Power; You serve Venegal.</t>
  </si>
  <si>
    <t>(P) Accolyte of Venegal III: You gain 20 Power; You serve Venegal.</t>
  </si>
  <si>
    <t>(❖:&gt;) Black Encolsure: Blitz; Deal 10(+10% Dark Resistance; +50% Power) Dark Damage to all other Entities on Hex. (30 Mana)</t>
  </si>
  <si>
    <t>(❖:&gt;) Black Encolsure II: Blitz; Deal 20(+20% Dark Resistance; +50% Power) Dark Damage to all other Entities on Hex. (35 Mana)</t>
  </si>
  <si>
    <t>(❖:&gt;) Black Encolsure III: Blitz; Deal 30(+30% Dark Resistance; +50% Power) Dark Damage to all other Entities on Hex. (40 Mana)</t>
  </si>
  <si>
    <t>(❖:≈) Unspeakable Fury: Basic Attack Target Entity 2 Times; Each Basic Attack deals an additional 5(+50% Power) Dark Damage On Hit. (30 Mana)</t>
  </si>
  <si>
    <t>(❖:≈) Unspeakable Fury II: Basic Attack Target Entity 2 Times; Each Basic Attack deals an additional 10(+50% Power) Dark Damage On Hit. (35 Mana)</t>
  </si>
  <si>
    <t>(❖:≈) Unspeakable Fury III: Basic Attack Target Entity 3 Times; Each Basic Attack deals an additional 10(+50% Power) Dark Damage On Hit. (40 Mana)</t>
  </si>
  <si>
    <t>(❖:+) Power Overdose: Give Target Entity 5(+10% Dark Resistance) Power Until End of Combat. (30 Mana)</t>
  </si>
  <si>
    <t>(❖:+) Power Overdose II: Give Target Entity 7(+10% Dark Resistance) Power Until End of Combat. (35 Mana)</t>
  </si>
  <si>
    <t>(❖:+) Power Overdose III: Give Target Entity 10(+10% Dark Resistance) Power Until End of Combat. (40 Mana)</t>
  </si>
  <si>
    <t>(❖:≈) Soul Offering: Offer the Soul of Slain Entity to your Gods gaining 20 Influence.</t>
  </si>
  <si>
    <t>(❖:≈) Soul Offering II: Offer the Soul of Slain Entity to your Gods gaining 30 Influence.</t>
  </si>
  <si>
    <t>(❖:≈) Soul Offering III: Offer the Soul of Slain Entity to your Gods gaining 40 Influence.</t>
  </si>
  <si>
    <t>(❖:≈) Blood Offering: Offer your Blood to your Gods; You Gain X/3 Influence. (X Health)</t>
  </si>
  <si>
    <t>(❖:≈) Blood Offering II: Offer your Blood to your Gods; You Gain X/2 Influence. (X Health)</t>
  </si>
  <si>
    <t>(❖:≈) Blood Offering III: Offer your Blood to your Gods; You Gain X Influence. (X Health)</t>
  </si>
  <si>
    <t>(❖:≈) Gold Offering: Offer your Gold to your Gods; You Gain X/10 Influence. (X Gold)</t>
  </si>
  <si>
    <t>(❖:≈) Gold Offering II: Offer your Gold to your Gods; You Gain X/8 Influence. (X Gold)</t>
  </si>
  <si>
    <t>(❖:≈) Gold Offering III: Offer your Gold to your Gods; You Gain X/5 Influence. (X Gold)</t>
  </si>
  <si>
    <t>(≈) Doom Pact: Consume X Influence; Deal X Dark Damage to all Entities you have Vision of. (50 Mana)</t>
  </si>
  <si>
    <t>(≈) Doom Pact II: Consume X Influence; Deal 2X Dark Damage to all Entities you have Vision of. (100 Mana)</t>
  </si>
  <si>
    <t>(≈) Doom Pact III: Consume X Influence; If Target has lower Health than X, Destroy them. (X/2 Mana)</t>
  </si>
  <si>
    <t>(≈) Fullfilled Purpose: Powerplay; Consume 400 Influence to be replaced by the Entity you serve. (100 Mana)</t>
  </si>
  <si>
    <t>(≈) Fullfilled Purpose II: Powerplay; Consume 300 Influence to be replaced by the Entity you serve.</t>
  </si>
  <si>
    <t>(≈) Fullfilled Purpose III: Powerplay; Consume 200 Influence to gain the Entity you serve as a follower.</t>
  </si>
  <si>
    <t>(≈) Form Cult: Powerplay; Consume 200 Influence; You form your own Cult, gaining 3 100 Health and Mana Acolytes with the same Tier I and Tier II as you; Their Power is equal to yours; They count as Mercenaries; They have a Rare Melee Weapon and Chest Piece. (100 Mana)</t>
  </si>
  <si>
    <t>(≈) Form Cult II: Powerplay; Consume 200 Influence; You form your own Cult, gaining 3 200 Health and Mana Acolytes with the same Tier I and Tier II as you; Their Power is equal to yours; They count as Mercenaries; They have a Epic Melee Weapon and Chest Piece. (100 Mana)</t>
  </si>
  <si>
    <t>(≈) Form Cult III: Consume 200 Influence; You form your own Cult, gaining 3 200 Health and Mana Acolytes with the same Tier I and Tier II as you; Their Power is equal to yours; They count as Mercenaries; They have a Legendary Melee Weapon and Chest Piece.</t>
  </si>
  <si>
    <t>(P) Be Just or be Dead: Gain the Just Faction Bonus; If you are already Just you will gain a Faith every 2 Won Fights instead.</t>
  </si>
  <si>
    <t>(P) Unholy Texts: Treasure Chests give 1 Faith upon opening.</t>
  </si>
  <si>
    <t>(P) Seeking the Gods: Exploring Hexes has a 50% Chance of giving 1 Faith.</t>
  </si>
  <si>
    <t>(P) Path of the Templars: You join the Templars; Your Tier II, Tier III and Ultimate are Forced to be the first Ability Option.</t>
  </si>
  <si>
    <t>(P) Path of the Templar II: You join the Templars; Your Tier II, Tier III and Ultimate are Forced to be the first Ability Option; Gain 2 Strength.</t>
  </si>
  <si>
    <t>(P) Path of the Templar III: You join the Templars; Your Tier II, Tier III and Ultimate are Forced to be the first Ability Option; Gain 5 Strength.</t>
  </si>
  <si>
    <t>(P) Path of the Slithers: You join the Engrained; Your Tier II, Tier III and Ultimate are Forced to be the second Ability Option.</t>
  </si>
  <si>
    <t>(P) Path of the Engrained II: You join the Engrained; Your Tier II, Tier III and Ultimate are Forced to be the second Ability Option; Gain 2 Dexterity.</t>
  </si>
  <si>
    <t>(P) Path of the Engrained III: You join the Engrained; Your Tier II, Tier III and Ultimate are Forced to be the second Ability Option; Gain 5 Dexterity.</t>
  </si>
  <si>
    <t>(P) Path of the Anglers: You join the Anglers; Your Tier II, Tier III and Ultimate are Forced to be the third Ability Option.</t>
  </si>
  <si>
    <t>(P) Path of the Anglers II: You join the Anglers; Your Tier II, Tier III and Ultimate are Forced to be the third Ability Option; Gain 2 Power.</t>
  </si>
  <si>
    <t>(P) Path of the Anglers III: You join the Anglers; Your Tier II, Tier III and Ultimate are Forced to be the third Ability Option; Gain 5 Power.</t>
  </si>
  <si>
    <t>(≈) Brotherhood of Arms: You may request a Rare Gear Type that will be brought to you at the start of the next day. (20 Mana; 1/Day)</t>
  </si>
  <si>
    <t>(≈) Brotherhood of Arms II: You may request a Epic Gear Type that will be brought to you at the start of the next day. (30 Mana; 1/Day)</t>
  </si>
  <si>
    <t>(≈) Brotherhood of Arms III: You may request a Legendary Gear Type that will be brought to you at the start of the next day. (40 Mana; 1/Day)</t>
  </si>
  <si>
    <t>(≈) Land of Snakes: Coat your Weapon in a special Poison; Your Basic Attacks Deal 10(+100% Dexterity) Poison Damage On Hit; Lasts Until End of Combat. (25 Mana)</t>
  </si>
  <si>
    <t>(≈) Land of Snakes II: Coat your Weapon in a special Poison; Your Basic Attacks Deal 10(+200% Dexterity) Poison Damage On Hit; Lasts Until End of Combat. (25 Mana)</t>
  </si>
  <si>
    <t>(≈) Land of Snakes III: Coat your Weapon in a special Poison; Your Basic Attacks Deal 10(+300% Dexterity) Poison Damage On Hit; Lasts Until End of Combat. (25 Mana)</t>
  </si>
  <si>
    <t>(❖:≈) Bait of Light: Hidden; Redirect light at a different angle in the eyes of Target Causing their Next Attack to miss. (25 Mana)</t>
  </si>
  <si>
    <t>(❖:≈) Bait of Light II: Hidden; Flash; Redirect light at a different angle in the eyes of Target Causing their Next Attack to miss. (30 Mana)</t>
  </si>
  <si>
    <t>(❖:≈) Bait of Light III: Hidden; Flash; Counter; Redirect light at a different angle in the eyes of Target Causing their Next Attack to miss. (35 Mana)</t>
  </si>
  <si>
    <t>(≈) Might through Faith: Gain 10 Strength for every Faith; Lasts Until End of Combat. (50 Mana)</t>
  </si>
  <si>
    <t>(≈) Might through Faith II: Gain 12 Strength for every Faith; Lasts Until End of Combat. (50 Mana)</t>
  </si>
  <si>
    <t>(≈) Might through Faith III: Gain 15 Strength for every Faith; Lasts Until End of Combat. (50 Mana)</t>
  </si>
  <si>
    <t>(&gt;) Serpents Faith: Throw a paralysing Dagger at Target dealing 10(+100% Dexterity) Poison Damage; It staggers them for 2 Turns; if you have more Faith than them it Stuns them instead for the same duration. (30 Mana)</t>
  </si>
  <si>
    <t>(&gt;) Serpents Faith II: Flash; Throw a paralysing Dagger at Target dealing 20(+100% Dexterity) Poison Damage; It staggers them for 2 Turns; if you have more Faith than them it Stuns them instead for the same duration. (35 Mana)</t>
  </si>
  <si>
    <t>(&gt;) Serpents Faith III: Flash; Throw a paralysing Dagger at Target dealing 30(+100% Dexterity) Poison Damage; It staggers them for 2 Turns; if you have more Faith than them it Stuns them instead for the same duration; If you've used Land of Snakes last Turn, this ability is also affected by it. (40 Mana)</t>
  </si>
  <si>
    <t>(P) Frost Bite: Whenever an Entity other than yourself misses an Attack they are bitten by an unknown Entity for 10(+100% Power) Frost Damage with 50% Chance to inflict Frostbite for 5 Frost Damage Per Tick over 3 Turns. (Locks 50 Mana)</t>
  </si>
  <si>
    <t>(P) Frost Bite: Whenever an Entity other than yourself misses an Attack they are bitten by an unknown Entity for 20(+150% Power) Frost Damage with 50% Chance to inflict Frostbite for 5 Frost Damage Per Tick over 4 Turns. (Locks 50 Mana)</t>
  </si>
  <si>
    <t>(P) Frost Bite: Whenever an Entity other than yourself misses an Attack they are bitten by an unknown Entity for 30(+200% Power) Frost Damage with 50% Chance to inflict Frostbite for 5 Frost Damage Per Tick over 5 Turns. (Locks 50 Mana)</t>
  </si>
  <si>
    <t>(≈) Order of the Templar: Gain a Level 4 Human Zealot Companion with the same Ability path you have. (100 Mana; 1 Faith)</t>
  </si>
  <si>
    <t>(≈) Order of the Templar II: Gain a Level 8 Human Zealot Companion with the same Ability path you have. (100 Mana; 1 Faith)</t>
  </si>
  <si>
    <t>(≈) Order of the Templar III: Gain a Level 12 Human Zealot Companion with the same Ability path you have. (100 Mana; 1 Faith)</t>
  </si>
  <si>
    <t>(❖:+) Sunblooms Snakebite: Drain Target Entity of their Faith; They gain -100% Poison Resistance Until End of Combat; If the Target Dies this Combat you gain 1 additional Faith. (100 Mana)</t>
  </si>
  <si>
    <t>(❖:+) Sunblooms Snakebite II: Drain Target Entity of their Faith; They gain -200% Poison Resistance Until End of Combat; If the Target Dies this Combat you gain 2 additional Faith. (150 Mana)</t>
  </si>
  <si>
    <t>(❖:+) Sunblooms Snakebite III: Drain Target Entity of their Faith; They gain -400% Poison Resistance Until End of Combat; If the Target Dies this Combat you gain 3 additional Faith. (200 Mana)</t>
  </si>
  <si>
    <t>(P:o) Coldlights Emergence: Passive: Chilled Entities on your Hex are also Blinded for the same Duration; Active: Consume all Faith, Deal 50 Coldlight Damage to all other Entities on Hex for each Faith Consumed. (100 Mana)</t>
  </si>
  <si>
    <t>(P:o) Coldlights Emergence II: Passive: Chilled Entities on your Hex are also Blinded for the same Duration; Active: Consume all Faith, Deal 100 Coldlight Damage to all other Entities on Hex for each Faith Consumed. (150 Mana)</t>
  </si>
  <si>
    <t>(P:o) Coldlights Emergence III: Passive: Chilled Entities on your Hex are also Blinded for the same Duration; Active: Consume all Faith, Deal 100 Coldlight Damage to all other Entities on Hex for each Faith Consumed. (200 Mana)</t>
  </si>
  <si>
    <t>(P) Telekinesis: If your power is greater than 10% of targets Current Health you can Fling them in a direction moving them 1 Tile and dealing 10(+100% Power) Kinetic Damage, lunar marks expire at end of combat.</t>
  </si>
  <si>
    <t>(P) Lunar Priming: Start Combat with 1 Lunar Mark, Lunar Marks expire at end of combat.</t>
  </si>
  <si>
    <t>(P) The Maidens Protection: Whenever you consume a Lunar Mark you gain 10(+100% Power) Barrier, lunar marks and barrier expire end of combat.</t>
  </si>
  <si>
    <t>(≈) Lunar Strike: Flash; Empower your next Melee Basic Attack with 15(+100% Power) Kinetic Damage (10 Mana; 1 Lunar Mark)</t>
  </si>
  <si>
    <t>(≈) Lunar Strike II: Flash; Empower your next Melee Basic Attack with 20(+100% Power) Kinetic Damage (20 Mana; 1 Lunar Mark)</t>
  </si>
  <si>
    <t>(≈) Lunar Strike III: Flash; Empower your next Melee Basic Attack with 30(+100% Power) Kinetic Damage (25 Mana; 1 Lunar Mark)</t>
  </si>
  <si>
    <t>(+) Lunar Flare: Deal 20 True Damage to Target outside of combat; 1 Hex Range. (30 Mana)</t>
  </si>
  <si>
    <t>(+) Lunar Flare II: Deal 30 True Damage to Target outside of combat; 1 Hex Range. (35 Mana)</t>
  </si>
  <si>
    <t>(+) Lunar Flare III: Deal 40 True Damage to Target outside of combat; 2 Hex Range. (40 Mana)</t>
  </si>
  <si>
    <t>(+) Crippling Force: Stun or Slow Target at random for 1 Turn, they take 10 Kinetic Damage Per Lunar Mark. (25 Mana; x Lunar Marks)</t>
  </si>
  <si>
    <t>(+) Crippling Force II: Stun or Slow Target at random for 1 Turn, they take 15 Kinetic Damage Per Lunar Mark. (30 Mana; x Lunar Marks)</t>
  </si>
  <si>
    <t>(+) Crippling Force III: Stun or Slow Target at random for 2 Turns, they take 20 Kinetic Damage Per Lunar Mark. (30 Mana; x Lunar Marks)</t>
  </si>
  <si>
    <t>(+) Lunar Pull: Pull Target x Moves Closer. (x Lunar Marks)</t>
  </si>
  <si>
    <t>(+) Lunar Pull II: Pull Target 1(+x) Moves Closer. (x Lunar Marks)</t>
  </si>
  <si>
    <t>(+) Lunar Pull III: Pull Target 1(+x) Moves Closer and deal 10 Kinetic Damage to them. (x Lunar Marks)</t>
  </si>
  <si>
    <t>(≈) Gravity's Center: Gain 10(+1000% Lunar Marks) Deflect Chance Until end of Combat. (All Lunar Marks)</t>
  </si>
  <si>
    <t>(≈) Gravity's Center II: Gain 20(+1000% Lunar Marks) Deflect Chance Until end of Combat (All Lunar Marks)</t>
  </si>
  <si>
    <t>(≈) Gravity's Center III: Gain 30(+1000% Lunar Marks) Deflect Chance Until end of Combat. (All Lunar Marks)</t>
  </si>
  <si>
    <t>(≈) Lunar Prayer: Flash; Convert Faith into 2 Lunar Marks for every Faith.</t>
  </si>
  <si>
    <t>(≈) Lunar Prayer II: Flash; Convert Faith into 3 Lunar Marks for every Faith.</t>
  </si>
  <si>
    <t>(≈) Lunar Prayer III: Flash; Convert Faith into 5 Lunar Marks for every Faith.</t>
  </si>
  <si>
    <t>(≈) High Tide: Powerplay; Cause the moon to move closer to the Planes causing the water levels to rise; All Hexes Adjacent to Water Hexes become water Hexes. (100 Mana)</t>
  </si>
  <si>
    <t>(≈) High Tide II: Powerplay; Cause the moon to move closer to the Planes causing the water levels to rise; All Hexes Adjacent to Water Hexes become water Hexes.</t>
  </si>
  <si>
    <t>(≈) High Tide III: Cause the moon to move closer to the Planes causing the water levels to rise; All Hexes Adjacent to Water Hexes become water Hexes. (100 Mana; 1/Vendal)</t>
  </si>
  <si>
    <t>(P) The Pearl Channeling: Channeling now provides Lunar Marks Instead.</t>
  </si>
  <si>
    <t>(P) The Pearl Channeling II: Channeling now provides 2 Lunar Marks Instead.</t>
  </si>
  <si>
    <t>(P) The Pearl Channeling III: Channeling now provides 3 Lunar Marks Instead.</t>
  </si>
  <si>
    <t xml:space="preserve">(P) Moonlight: When you rest you gain a +1 Hex Vision map. </t>
  </si>
  <si>
    <t xml:space="preserve">(P) Moonlight II: When you rest you gain a +2 Hex Vision map. </t>
  </si>
  <si>
    <t xml:space="preserve">(P) Moonlight III: When you rest you gain a +2 Hex Vision map that Reveals Invisible Entities and Inspects Every Entity Seen. </t>
  </si>
  <si>
    <t>(P) Lae Luna Priestess: You lose your Wavelength and dedicate yourself becoming a Lunar Priestess; Gain 1 Lunar Mark Per Turn in Combat, Whenever you deal Kinetic Damage or move Target Entity deal them 10 True Damage.</t>
  </si>
  <si>
    <t>(P) Lae Luna Priestess II: You lose your Wavelength and dedicate yourself becoming a Lunar Priestess; Gain 2 Lunar Marks Per Turn in Combat, Whenever you deal Kinetic Damage or move Target Entity deal them 20 True Damage.</t>
  </si>
  <si>
    <t>(P) Lae Luna Priestess III: You lose your Wavelength and dedicate yourself becoming a Lunar Priestess; Gain 4 Lunar Marks Per Turn in Combat, Whenever you deal Kinetic Damage or move Target Entity deal them 40 True Damage.</t>
  </si>
  <si>
    <t>(❖:≈) Lunar Eclipse: [Requires Helix] Herald(The Moon is summoned to eclipse the Sun!); Summon the Moon in front of the sun blocking it, All Lunar Cultists gain 4 Lunar Marks Per Turn in Combat, Lasts Until End of Day. (100 Mana)</t>
  </si>
  <si>
    <t>(❖:≈) Lunar Eclipse II: [Requires Helix] Herald(The Moon is summoned to eclipse the Sun!); Summon the Moon in front of the sun blocking it, All Lunar Cultists gain 8 Lunar Marks Per Turn in Combat, Lasts Until End of Day. (150 Mana)</t>
  </si>
  <si>
    <t>(❖:≈) Lunar Eclipse III: [Requires Helix] Herald(The Moon is summoned to eclipse the Sun!); Summon the Moon in front of the sun blocking it, All Lunar Cultists gain 20 Lunar Marks Per Turn in Combat, Lasts Until End of Day. (200 Mana)</t>
  </si>
  <si>
    <t>(≈) Lae Luna's Crescent Mark: Gain a Crescent Mark that lasts for 1(+x Lunar Marks) Turns;While active gain Godlike Telekinesis that allows moving Target 1 Tile as Flash and Reflect Non-Ultimate Projectiles as Counter; If you already have Telekinesis moved Targets take 10(+100% Power) Kinetic Damage. (x Lunar Marks)</t>
  </si>
  <si>
    <t>(≈) Lae Luna's Crescent Mark II: Gain a Crescent Mark that lasts for 2*x Lunar Marks Turns; While active gain Godlike Telekinesis that allows moving Target 2 Tiles as Flash and Reflect Projectiles as Counter; If you already have Telekinesis moved Targets take 20(+200% Power) Kinetic Damage. (50 Mana; x Lunar Marks)</t>
  </si>
  <si>
    <t>(≈) Lae Luna's Crescent Mark III: Gain a Crescent Mark that lasts for 3*x Lunar Marks Turns; While active gain Godlike Telekinesis that allows moving Target 3 Tiles as Flash and Reflect Projectiles as Counter; If you already have Telekinesis moved Targets take 40(+400% Power) Kinetic Damage. (100 Mana; x Lunar Marks)</t>
  </si>
  <si>
    <t>(+) Silence II: Silence Target for 3 Turns; Silenced Target can no Longer Cast Spells. (30 Mana)</t>
  </si>
  <si>
    <t>(+) Silence III: Silence Target for 4 Turns; Silenced Target can no Longer Cast Spells. (30 Mana)</t>
  </si>
  <si>
    <t>(o) Magic Dampener II: Silence All Other Entities on Hex for 3 Turns. (40 Mana)</t>
  </si>
  <si>
    <t>(o) Magic Dampener III: Silence All Other Entities on Hex for 4 Turns. (40 Mana)</t>
  </si>
  <si>
    <t>(≈) Sealing Shock II: Toggle; Your Basic Attacks Seal Target for 1 Turn. (8 Mana/Turn)</t>
  </si>
  <si>
    <t>(≈) Sealing Shock III: Toggle; Your Basic Attacks Seal Target for 2 Turns. (5 Mana/Turn)</t>
  </si>
  <si>
    <t>(P) Mana Pool Turmoil II: Sealed Targets are also Staggered and Slowed. (Locks 30 Mana)</t>
  </si>
  <si>
    <t>(P) Mana Pool Turmoil III: Sealed Targets are also Staggered and Rooted. (Locks 50 Mana)</t>
  </si>
  <si>
    <t>(P) Straining Seal II: Sealed Targets Will Deal 30% Less Total Damage. (Locks 30 Mana)</t>
  </si>
  <si>
    <t>(P) Straining Seal III: Sealed Targets Will Deal 50% Less Total Damage. (Locks 50 Mana)</t>
  </si>
  <si>
    <t>(P) Weakening Seal II: Sealed Entities take 30% more Damage from all sources. (Locks 30 Mana)</t>
  </si>
  <si>
    <t>(P) Weakening Seal III: Sealed Entities take 50% more Damage from all sources. (Locks 50 Mana)</t>
  </si>
  <si>
    <t>(+) Magic Denial II: Counter; Negate Target Spell. (30 Mana)</t>
  </si>
  <si>
    <t>(+) Magic Denial III: Counter; Negate Target Spell. (25 Mana)</t>
  </si>
  <si>
    <t>(P) Spell-Kill Dome II: No Entity on your Hex can Cast Spells. (Locks 50 Mana)</t>
  </si>
  <si>
    <t>(P) Spell-Kill Dome III: No Entity on your Hex can Cast Spells.</t>
  </si>
  <si>
    <t>(+) Curse of the Silent Binding II: [Requires Target below 30% Max Health] Curse Target Entity; Curse: You can no longer Speak or Restore Health. (40 Mana)</t>
  </si>
  <si>
    <t>(+) Curse of the Silent Binding III: [Requires Target below 50% Max Health] Curse Target Entity; Curse: You can no longer Speak or Restore Health. (50 Mana)</t>
  </si>
  <si>
    <t>(+) Sealing Fate II: Target Sealed Entity Gains -100% Elemental Resistances; -20 Defense; -20 Dispersion and Are Slowed Until End of Combat. (100 Mana)</t>
  </si>
  <si>
    <t>(+) Sealing Fate III: Target Sealed Entity Dies after taking any amount of Damage; Lasts until End of Combat. (200 Mana)</t>
  </si>
  <si>
    <t>(+) Negative-Mana Sphere II: Hidden; Counter; Surround Targets Life Essence in Negative Mana, Removing all Statuses and making them Invulnerable Until Start of their Turn. (50 Mana)</t>
  </si>
  <si>
    <t>(+) Negative-Mana Sphere III: Hidden; Counter; Surround Targets Life Essence in Negative Mana, Removing all Statuses and making them Invulnerable Until Start of their Turn. (1 Turn Cooldown)</t>
  </si>
  <si>
    <t>(+) Sealed for Life II: Powerplay; Seal Target Until Death.</t>
  </si>
  <si>
    <t>(+) Sealed for Life III: Seal Targets Soul; This Ability Persists even after Death.</t>
  </si>
  <si>
    <t>(P) Territorial Knowledge: You will be Notified on request, how many Hexes away the closest Hero is from you.</t>
  </si>
  <si>
    <t>(≈) The Quest for Knowledge Never Stops: Consume 1 Stamina to Gain 100 Experience.</t>
  </si>
  <si>
    <t>(P) Bookkeeping: Upon Leveling gain a random Rare Scroll.</t>
  </si>
  <si>
    <t>(P) Book of Wavelengths II : At the Start of the Day, choose a Wavelength; Gain a Tier II Ability from that Wavelength until End of Day.</t>
  </si>
  <si>
    <t xml:space="preserve">(P) Book of Wavelengths III: At the Start of the Day, choose a Wavelength; Gain a Tier III Ability from that Wavelength until End of Day. </t>
  </si>
  <si>
    <t>(≈) Pay Attention! II: Strike Target with a book, Dealing 10(+200% Strength; +200% Power) Kinetic Damage. (25 Mana)</t>
  </si>
  <si>
    <t>(≈) Pay Attention! III: Strike Target with a book, Dealing 10(+300% Strength; +300% Power) Kinetic Damage. (25 Mana)</t>
  </si>
  <si>
    <t>(❖:^) Book Of Armaments: Summon and Equip a Random Epic Weapon Until End of Combat. (40 Mana)</t>
  </si>
  <si>
    <t>(❖:^) Book Of Armaments II: Summon and Equip a Random Epic Weapon Until End of Combat. (30 Mana)</t>
  </si>
  <si>
    <t>(❖:^) Book Of Armaments III: Summon and Equip a Random Legendary Weapon Until End of Combat. (50 Mana)</t>
  </si>
  <si>
    <t>(❖:+) Book Of Knowledge: Allows you to see the entire Stat List of the Target. (20 Mana)</t>
  </si>
  <si>
    <t xml:space="preserve">(❖:+) Book Of Knowledge II: Allows you to see the entire Stat List of the Target. </t>
  </si>
  <si>
    <t>(❖:+) Book Of Knowledge III: See the Stat List of all remaining Heroes; Casting this ability on a target will reveal their Stat list and drain 5 Power from them.</t>
  </si>
  <si>
    <t>(❖:+) Book of Mana-Drain II:  Drain 50(+100% Power) Mana from a target. (1/Day)</t>
  </si>
  <si>
    <t>(❖:+) Book of Mana-Drain III:  Drain 75(+200% Power) Mana from a target. (1/Day)</t>
  </si>
  <si>
    <t>(❖:+) Book of Spite: If Target has more Current Health than you, brin them to the same Health you are at. (75 Mana; 1/Day)</t>
  </si>
  <si>
    <t>(❖:+) Book of Spite II: If Target has more Current Health than you, brin them to the same Health you are at. (50 Mana; 1/Day)</t>
  </si>
  <si>
    <t>(❖:+) Book of Spite II: If Target has more Current Health than you, brin them to the same Health you are at. (25 Mana; 1/Day)</t>
  </si>
  <si>
    <t xml:space="preserve"> (❖:+) Book of Weakness II: Forces the enemy to Deal Lowest amount of Damage possible on his Basic Attacks and Crits have -1 crit multiplier. (50 Mana)</t>
  </si>
  <si>
    <t xml:space="preserve"> (❖:+) Book of Weakness III: Forces the enemy to Deal Lowest amount of Damage possible on his Basic Attacks and Crits have -1.5 crit multiplier. (50 Mana)</t>
  </si>
  <si>
    <t>(❖:+) Book of Doom II: Toggle; Every Third Ability Cast in Combat Deals 50(+100% Power) Dark Damage on Hex; Does not count itself; Gain 60% Dark Resistance. (10 Mana Per Turn)</t>
  </si>
  <si>
    <t>(❖:+) Book of Doom III: Toggle; Every Third Ability Cast in Combat Deals 50(+100% Power) Dark Damage on Hex; Does not count itself; Gain 60% Dark Resistance. (10 Mana Per Turn)</t>
  </si>
  <si>
    <t>(❖:+) Book of Sadness II: Torment Target Entity for 3 Turns; If they are already Tormented make them Vulnerable for 3 Turns instead; If they are also Vulnerable already make them Weak for 3 Turns Instead. (20 Mana)</t>
  </si>
  <si>
    <t>(❖:+) Book of Sadness III: Torment Target Entity for 4 Turns; If they are already Tormented make them Vulnerable for 4 Turns instead; If they are already Vulnerable make them Weak for 4 Turns instead; If they are already Weak make them Drunk for 4 Turns instead; If they are Drunk deal 20 True Damage. (20 Mana)</t>
  </si>
  <si>
    <t>(P) Broader Horizons: Removes Level Cap; Every Level after 12 Requires 200 additional Experience; Gain 1 Power Per Current Level.</t>
  </si>
  <si>
    <t>(P) Broader Horizons II: Removes Level Cap; Every Level after 12 Requires 200 additional Experience; Gain 2 Power Per Current Level.</t>
  </si>
  <si>
    <t>(P) Broader Horizons III: Removes Level Cap; Every Level after 12 Requires 200 additional Experience; Gain 4 Power Per Current Level.</t>
  </si>
  <si>
    <t>(≈) The Xernovol: Powerplay; 25% Chance to Gain The Xernovol.</t>
  </si>
  <si>
    <t>(≈) The Xernovol II: Powerplay; 50% Chance to Gain the Xernovol.</t>
  </si>
  <si>
    <t>(≈) The Xernovol III: Powerplay; Gain The Xernovol.</t>
  </si>
  <si>
    <t>(≈) Remaker of the Library: Build a Library on your Current Hex; You gain all the Gold from other Entities using any Libraries. (100 Mana)</t>
  </si>
  <si>
    <t>(≈) Remaker of the Library II: Build a Library on your Current Hex; You gain all the Gold from other Entities using any Libraries; For every 3 Libraries under your control you are able to learn a different Tier I/II/III Ability or level one up.</t>
  </si>
  <si>
    <t>(≈) Remaker of the Library III: Build a Library on your Current Hex; You gain all the Gold from other Entities using any Libraries; For every 2 Libraries under your control you are able to learn a different Tier I/II/III Ability or level one up.</t>
  </si>
  <si>
    <t>(❖:≈) Aggressive Bias: Herald; Allows the user to use the Across the Planes once per turn.</t>
  </si>
  <si>
    <t>(P) Weakness of Mind: If Target Entity is arrogant in Dialogue; Mind Control him for 1 Turn.</t>
  </si>
  <si>
    <t>(P) Weakling Tamer: You Mind Control Weaklings for 2 Turns at the start of Combat.</t>
  </si>
  <si>
    <t>(+) Self Endangerment: Cast on Target Entity, the action the Target will use next will be reversed. (30 Mana)</t>
  </si>
  <si>
    <t>(+) Self Endangerment II: Hidden; Cast on Target Entity, the action the target will use next will be reversed. (Costs 40 Mana)</t>
  </si>
  <si>
    <t>(+) Self Endangerment III: Hidden; Cast on Target Entity, the action the target will use next will be reversed and done Twice. (50 mana)</t>
  </si>
  <si>
    <t>(+) Feral Domination: Mind Control Target Creature for 1 Turn. (20 Mana)</t>
  </si>
  <si>
    <t>(+) Feral Domination II: Mind Control Target Creature for 2 Turns. (30 Mana)</t>
  </si>
  <si>
    <t>(+) Feral Domination III: Mind Control Target Creature for 3 Turns. (40 Mana)</t>
  </si>
  <si>
    <t>(+) Memory Erosion: Temporarily Erase Targets Memory causing them to lose a Random Ability Until end of Combat. (35 Mana)</t>
  </si>
  <si>
    <t>(+) Memory Erosion II: Flash; Temporarily Erase Targets Memory causing them to lose a Random Ability Until end of Combat. (40 Mana)</t>
  </si>
  <si>
    <t>(+) Memory Erosion III: Flash; Temporarily Erase Targets Memory causing them to lose 2 Random Abilities Until end of Day. (50 Mana)</t>
  </si>
  <si>
    <t>(+) Kinetic Mind Blast: Active: Choose One: Choose Target, At the end of their turn deal 15 Magic Damage(+100% Power) (25 Mana); Choose Target nothing happens. (0 Mana)</t>
  </si>
  <si>
    <t>(+) Kinetic Mind Blast II: Hidden; Active: Choose One: Choose Target, At the end of their turn deal 20 Magic Damage(+100% Power) (30 Mana); Choose Target nothing happens.(0 Mana)</t>
  </si>
  <si>
    <t>(+) Kinetic Mind Blast III: Active: Choose One: Choose Target, At the end of their turn deal 30 Magic Damage(+100% Power) (30 Mana); Choose Target nothing happens.(0 Mana)</t>
  </si>
  <si>
    <t>(+) Skim the Brain: Run through Targets Memories allowing you to see their Channel; You gain their Stat Sheet. (40 Mana)</t>
  </si>
  <si>
    <t>(+) Skim the Brain II: Run through Targets Memories allowing you to see their Channel; You gain their Stat Sheet. (30 Mana)</t>
  </si>
  <si>
    <t>(+) Skim the Brain III: Flash; Run through Targets Memories allowing you to see their Channel; You gain their Stat Sheet. (20 Mana)</t>
  </si>
  <si>
    <t>(+) Chain of Vision: Gain the 1 Hex Vision of Target you have Vision of. (15 Mana)</t>
  </si>
  <si>
    <t>(+) Chain of Vision II: Gain the 1 Hex Vision of Target in have Vision of. (10 Mana)</t>
  </si>
  <si>
    <t>(+) Chain of Vision III: Gain the 2 Hex Vision of Target in have Vision of. (10 Mana)</t>
  </si>
  <si>
    <t>(❖:≈) Tactical Manipulation: Active: Force a Target to move in a direction. (50 Mana) Active during Combat: Force a target to do an action previously observed that he did. (30 Mana)</t>
  </si>
  <si>
    <t>(❖:≈) Tactical Manipulation II: Active: Force a Target to move in a direction. (50 Mana) Active during Combat: Force a Target to do an action previously observed. (35 Mana)</t>
  </si>
  <si>
    <t>(❖:≈) Tactical Manipulation III: Active: Force a Target to move in a direction. (50 Mana) Active during Combat: Force a target to do an action previously observed that he did. (30 Mana)</t>
  </si>
  <si>
    <t>(P) Deflection Automata Minimorum: Whenever Target is about to Critical Strike you inflict Weakened for 1 Turn and lose 10 Mana. [Locks 20 Mana]</t>
  </si>
  <si>
    <t>(P) Deflection Automata Minimorum II: Whenever Target is about to Critical Strike you inflict Weakened for 2 Turns and lose 10 Mana. [Locks 20 Mana]</t>
  </si>
  <si>
    <t>(P) Deflection Automata Minimorum III: Whenever Target is about to Critical Strike you inflict Weakened for 2 Turns. [Locks 20 Mana]</t>
  </si>
  <si>
    <t>(❖:+) Order Suicide: [1 Turn Channel] Cause Target to Critical Strike Themselves with no Damage Penalty. (25 Mana)</t>
  </si>
  <si>
    <t>(❖:+) Order Suicide II: [1 Turn Channel] Cause Target to Critical Strike Themselves with +1 Critical Multiplier. (35 Mana)</t>
  </si>
  <si>
    <t>(❖:+) Order Suicide III: [1 Turn Channel] Cause Target to Critical Strike Themselves with +2 Critical Multiplier. (50 Mana)</t>
  </si>
  <si>
    <t>(❖:+) Mind Control: Mind Control Target for 2 Turns. (100 Mana)</t>
  </si>
  <si>
    <t>(❖:+) Mind Control II: Mind Control Target for 3 Turns. (150 Mana)</t>
  </si>
  <si>
    <t>(❖:+) Mind Control III: Blitz; Mind Control Target for 3 Turns. (75 Mana)</t>
  </si>
  <si>
    <t xml:space="preserve">(P|≈) Coordinated Control Phreak: 1 Hex Range; Call out an action on a target; If you predict the targets next action correctly, you will gain control of their next turn. Cooldown resets, after Target Regains Control. (Locks 100 Mana) </t>
  </si>
  <si>
    <t xml:space="preserve">(P|≈) Coordinated Control Phreak II: 2 Hex Range Call out an action on a Target. If you predict the targets next action correctly, you will gain control of their next turn. (Locks 100 Mana) </t>
  </si>
  <si>
    <t xml:space="preserve">(P|≈) Coordinated Control Phreak III: 3 Hex Range Call out an action on a target; If you predict the targets next action correctly, you will Mind Control them. (Locks 100 Mana) </t>
  </si>
  <si>
    <t>(+) Mind Swap: [1 Turn Channel] Choose 2 Entities other than Yourself; Swap their Mind; Hero Status and abilities are transfered as well; Lasts for 3 Turns; If one of the swapped Targets die, at the end of the ability the mind returns to the corpse, causing the other Entity to Die as well. (150 Mana)</t>
  </si>
  <si>
    <t>(+) Mind Swap II: Choose 2 Entities other than Yourself; Swap their Mind; Hero Status and Abilities are transfered as well; Lasts for 3 Turns; If one of the swapped Targets die, at the end of the ability the mind returns to the corpse, causing the other Entity to Die as well. (75 Mana)</t>
  </si>
  <si>
    <t>(+) Mind Swap III: Choose 2 Entities; Swap their Mind; Hero Status and Abilities are transfered as well. (100 Mana)</t>
  </si>
  <si>
    <t>(≈) The Quest for Knowledge: Consume 1 Stamina to Gain 200 Experience. (1/Day)</t>
  </si>
  <si>
    <t>(P) Promised Learner: All Experience you Gain is increased by 50.</t>
  </si>
  <si>
    <t xml:space="preserve">(P) Well Versed Man: Traversing Unique Zones gives 200 Experience. </t>
  </si>
  <si>
    <t xml:space="preserve">(≈) Study The Living: You Gain 50% More Experience from Defeating Livng Sentient Entities; Defeating them gives you a Studying Opportunity. (Locks 50 Mana) </t>
  </si>
  <si>
    <t xml:space="preserve">(≈) Study The Living II: You Gain 50% More Experience from Defeating Livng Sentient Entities; Defeating them gives you a Studying Opportunity. (Locks 40 Mana) </t>
  </si>
  <si>
    <t xml:space="preserve">(≈) Study The Living III: You Gain 100% More Experience from Defeating Livng Sentient Entities; Defeating them gives you 2 Studying Opportunities. (Locks 100 Mana) </t>
  </si>
  <si>
    <t xml:space="preserve">(≈) Study The Creatures: You Gain 50% More Experience from Defeating Creatures; Defeating them gives you a Studying Opportunity. (Locks 150 Mana) </t>
  </si>
  <si>
    <t xml:space="preserve">(≈) Study The Creatures II: You Gain 50% More Experience from Defeating Creatures; Defeating them gives you a Studying Opportunity. (Locks 125 Mana) </t>
  </si>
  <si>
    <t xml:space="preserve">(≈) Study The Creatures III: You Gain 100% More Experience from Defeating Creatures; Defeating them gives you 2 Studying Opportunities. (Locks 300 Mana) </t>
  </si>
  <si>
    <t xml:space="preserve">(≈) Study The Fae: You Gain 50% More Experience from Defeating Fae Sentient Entities; Defeating them gives you a Studying Opportunity. (Locks 50 Mana) </t>
  </si>
  <si>
    <t xml:space="preserve">(≈) Study The Fae II: You Gain 50% More Experience from Defeating Fae Sentient Entities; Defeating them gives you a Studying Opportunity. (Locks 40 Mana) </t>
  </si>
  <si>
    <t xml:space="preserve">(≈) Study The Fae III: You Gain 100% More Experience from Defeating Fae Sentient Entities; Defeating them gives you 2 Studying Opportunities. (Locks 100 Mana) </t>
  </si>
  <si>
    <t xml:space="preserve">(≈) Study The Undead: You Gain 50% More Experience from Defeating Undead Sentient Entities; Defeating them gives you a Studying Opportunity. (Locks 50 Mana) </t>
  </si>
  <si>
    <t xml:space="preserve">(≈) Study The Undead II: You Gain 50% More Experience from Defeating Undead Sentient Entities; Defeating them gives you a Studying Opportunity. (Locks 40 Mana) </t>
  </si>
  <si>
    <t xml:space="preserve">(≈) Study The Undead III: You Gain 100% More Experience from Defeating Undead Sentient Entities; Defeating them gives you 2 Studying Opportunities. (Locks 100 Mana) </t>
  </si>
  <si>
    <t xml:space="preserve">(≈) Study The Demons: You Gain 50% More Experience from Defeating Demons Sentient Entities; Defeating them gives you a Studying Opportunity. (Locks 50 Mana) </t>
  </si>
  <si>
    <t xml:space="preserve">(≈) Study The Demons II: You Gain 50% More Experience from Defeating Demons Sentient Entities; Defeating them gives you a Studying Opportunity. (Locks 40 Mana) </t>
  </si>
  <si>
    <t xml:space="preserve">(≈) Study The Demons III: You Gain 100% More Experience from Defeating Demons Sentient Entities; Defeating them gives you 2 Studying Opportunities. (Locks 100 Mana) </t>
  </si>
  <si>
    <t xml:space="preserve">(≈) Study The Constructs: You Gain 50% More Experience from Defeating Constructs Sentient Entities; Defeating them gives you a Studying Opportunity. (Locks 50 Mana) </t>
  </si>
  <si>
    <t xml:space="preserve">(≈) Study The Constructs II: You Gain 50% More Experience from Defeating Constructs Sentient Entities; Defeating them gives you a Studying Opportunity. (Locks 40 Mana) </t>
  </si>
  <si>
    <t xml:space="preserve">(≈) Study The Constructs III: You Gain 100% More Experience from Defeating Constructs Sentient Entities; Defeating them gives you 2 Studying Opportunities. (Locks 100 Mana) </t>
  </si>
  <si>
    <t>(≈) Open Field Study: Gain 100 Experience; Gain 200 Gold; Restore 20 Health. (1 Studying Opportunity; 20 Mana; 2/Day)</t>
  </si>
  <si>
    <t>(≈) Open Field Study II: Gain 200 Experience; Gain 400 Gold; Restore 40 Health. (1 Studying Opportunity; 40 Mana; 2/Day)</t>
  </si>
  <si>
    <t>(≈) Open Field Study III: Gain 400 Experience; Gain 800 Gold; Restore 80 Health. (1 Studying Opportunity; 60 Mana; 2/Day)</t>
  </si>
  <si>
    <t>(≈) Autopsy: [Requires Corpse] Consume Corpse to Gain 200 Experience. (1 Studying Opportunity; 30 Mana)</t>
  </si>
  <si>
    <t>(≈) Autopsy II: [Requires Corpse] Consume Corpse to Gain 300 Experience. (1 Studying Opportunity; 20 Mana)</t>
  </si>
  <si>
    <t>(≈) Autopsy III: [Requires Corpse] Gain 400 Experience. (1 Studying Opportunity; 10 Mana)</t>
  </si>
  <si>
    <t>(≈) Breakthrough: Roll a D20; Rolling 1-15 Does nothing; Rolling 16-19 Gives you 400 Experience and a Random Rare Item; Rolling 20 Levels you up and gives an Random Epic Gear. (1 Studying Opportunity; 40 Mana)</t>
  </si>
  <si>
    <t>(≈) Breakthrough II: Roll a D20; Rolling 1-15 Does nothing; Rolling 16-19 Gives you 400 Experience and a Random Epic Item; Rolling 20 Levels you up and gives a  Random Legendary Gear. (1 Studying Opportunity; 50 Mana)</t>
  </si>
  <si>
    <t>(≈) Breakthrough III: Roll a D20; Rolling 1-15 Does nothing; Rolling 16-19 Gives you 800 Experience and a Random Legendary Item; Rolling 20 Levels you up and gives a Random Mythic Gear. (1 Studying Opportunity; 60 Mana)</t>
  </si>
  <si>
    <t>(≈) Graduate to Silencer: [Requires 3 Studying Opportunities] Powerplay; Switch your Affinity to Silencer; Relearn all your Abilities. (100 Mana)</t>
  </si>
  <si>
    <t>(≈) Graduate to Silencer II: [Requires 2 Studying Opportunities] Powerplay; Switch your Affinity to Silencer; Relearn all your Abilities. (50 Mana)</t>
  </si>
  <si>
    <t>(≈) Graduate to Silencer III: [Requires 1 Studying Opportunities] Powerplay; Switch your Affinity to Silencer; Relearn all your Abilities.</t>
  </si>
  <si>
    <t>(≈) Graduate to Mastermind: [Requires 3 Studying Opportunities] Powerplay; Switch your Affinity to Mastermind; Relearn all your Abilities. (100 Mana)</t>
  </si>
  <si>
    <t>(≈) Graduate to Mastermind II: [Requires 2 Studying Opportunities] Powerplay; Switch your Affinity to Mastermind; Relearn all your Abilities. (50 Mana)</t>
  </si>
  <si>
    <t>(≈) Graduate to Mastermind III: [Requires 1 Studying Opportunities] Powerplay; Switch your Affinity to Mastermind; Relearn all your Abilities.</t>
  </si>
  <si>
    <t>(≈) Graduate to Bookworm: [Requires 3 Studying Opportunities] Powerplay; Switch your Affinity to Bookworm; Relearn all your Abilities. (100 Mana)</t>
  </si>
  <si>
    <t>(≈) Graduate to Bookworm II: [Requires 2 Studying Opportunities] Powerplay; Switch your Affinity to Bookworm; Relearn all your Abilities. (50 Mana)</t>
  </si>
  <si>
    <t>(≈) Graduate to Bookworm III: [Requires 1 Studying Opportunities] Powerplay; Switch your Affinity to Bookworm; Relearn all your Abilities.</t>
  </si>
  <si>
    <t>(P) Stress Totality: You gain 50% less Experience; You Start the Game with 50% Current Health, Mana and Stamina.</t>
  </si>
  <si>
    <t>(P) Power Control Training: You gain 50% less Experience; You Start the Game with -1 Max Stamina.</t>
  </si>
  <si>
    <t>(P) Draining Overwork: You gain 50% less Experience; You Start the Game with 50% Less Max Health.</t>
  </si>
  <si>
    <t>(P) Link Control - Beam: You gain a new Stat named Control; Every Day you are trying to link to the Astral Object "The Authority" for immense Power; You Lose 10 Max Mana and are Revealed allowing other Heroes to know your General Direction; You gain 10 Control at the Start of Each Day.</t>
  </si>
  <si>
    <t>(P) Link Control - Beam II: You gain a new Stat named Control; Every Day you are trying to link to the Astral Object "The Authority" for immense Power; You Lose 10 Max Mana and are Revealed allowing other Heroes to know your General Direction; You gain 15 Control at the Start of Each Day.</t>
  </si>
  <si>
    <t>(P) Link Control - Beam III: You gain a new Stat named Control; Every Day you are trying to link to the Astral Object "The Authority" for immense Power; You Lose 10 Max Mana and are Revealed allowing other Heroes to know your General Direction; You gain 20 Control at the Start of Each Day.</t>
  </si>
  <si>
    <t>(❖:≈) Link Control - Burst: You gain a new Stat named Control; Try to link to the Astral Object "The Authority" for immense Power; Gain 25 Control. (1 Stamina; 25 Mana; 10 Health)</t>
  </si>
  <si>
    <t>(❖:≈) Link Control - Burst II: You gain a new Stat named Control; Try to link to the Astral Object "The Authority" for immense Power; Gain 30 Control. (1 Stamina; 20 Mana; 10 Health)</t>
  </si>
  <si>
    <t>(❖:≈) Link Control - Burst III: You gain a new Stat named Control; Try to link to the Astral Object "The Authority" for immense Power; Gain 40 Control. (1 Stamina; 10 Mana; 10 Health)</t>
  </si>
  <si>
    <t>(❖:≈) Link Control - Porting: [Requires Helix] You gain a new Stat named Control; Try to link to the Astral Object "The Authority" for immense Power; Gain 40 Control; You attempt to open a Portal close to its location to increase your link. (50 Mana)</t>
  </si>
  <si>
    <t>(❖:≈) Link Control - Porting II: [Requires Helix] You gain a new Stat named Control; Try to link to the Astral Object "The Authority" for immense Power; Gain 45 Control; You attempt to open a Portal close to its location to increase your link. (45 Mana)</t>
  </si>
  <si>
    <t>(❖:≈) Link Control - Porting III: [Requires Helix] You gain a new Stat named Control; Try to link to the Astral Object "The Authority" for immense Power; Gain 50 Control; You attempt to open a Portal close to its location to increase your link. (40 Mana)</t>
  </si>
  <si>
    <t>(≈) Gift from the Library: [Requires you to have completed a Quest] Powerplay; Gain a Random Helix that becomes permanently equipped in your artifact Slot.</t>
  </si>
  <si>
    <t>(≈) Gift from the Library II: [Requires you to have completed a Quest] Powerplay; Gain a Random Helix that becomes permanently equipped in your artifact Slot; You also gain 1000 Gold.</t>
  </si>
  <si>
    <t>(≈) Gift from the Library III: Powerplay; Gain a Random Helix that becomes permanently equipped in your artifact Slot; You also gain 1000 Gold.</t>
  </si>
  <si>
    <t>(o) Incomplete Release: Consume all your Control and Deal 20(+100% Control; +200% Power) Arcane Damage to all Entities on Hex. (Mana equal to Control)</t>
  </si>
  <si>
    <t>(o) Incomplete Release II: Consume all your Control and Deal 20(+200% Control; +200% Power) Arcane Damage to all Entities on Hex. (Mana equal to Control)</t>
  </si>
  <si>
    <t>(o) Incomplete Release III: Consume all your Control and Deal 20(+300% Control; +300% Power) Arcane Damage to all Entities on Hex. (Mana equal to Control)</t>
  </si>
  <si>
    <t>(≈) Absolute Control: Powerplay; Level up. (100 Control)</t>
  </si>
  <si>
    <t>(≈) Absolute Control Il: Powerplay; Level up Twice. (100 Control)</t>
  </si>
  <si>
    <t>(≈) Absolute Control IlI: Powerplay; Level up Twice.</t>
  </si>
  <si>
    <t>(≈) Nearing Completion - Arcanite: You gain a new Stat named Mana Pool Resistance(MPR); You may Consume 10 Control for 10 MPR Until End of Day; Passive: You Gain 50 Mana and 5 Power at the End of Day; for X Mana above your Max Mana you take X(-100% MPR) True Damage; Gain 50 Max Mana.</t>
  </si>
  <si>
    <t>(≈) Nearing Completion - Arcanite II: You gain a new Stat named Mana Pool Resistance(MPR); You may Consume 10 Control for 15 MPR Until End of Day; Passive: You Gain 50 Mana and 7 Power at the End of Day; for X Mana above your Max Mana you take X(-100% MPR) True Damage; Gain 75 Max Mana.</t>
  </si>
  <si>
    <t>(≈) Nearing Completion - Arcanite III: You gain a new Stat named Mana Pool Resistance(MPR); You may Consume 10 Control for 20 MPR Until End of Day; Passive: You Gain 50 Mana and 10 Power at the End of Day; for X Mana above your Max Mana you take X(-100% MPR) True Damage; Gain 100 Max Mana.</t>
  </si>
  <si>
    <t>(≈) Nearing Completion - Complexion: You gain a new Stat named Mana Pool Resistance(MPR); You may Consume 10 Control for 20 MPR Until End of Day; Passive: You Gain 100(+1000% Level) Mana at the End of Day; for X Mana above your Max Mana you take X(-100% MPR) True Damage; Gain 200 Max Mana.</t>
  </si>
  <si>
    <t>(≈) Nearing Completion - Complexion II: You gain a new Stat named Mana Pool Resistance(MPR); You may Consume 10 Control for 30 MPR Until End of Day; Passive: You Gain 125(+1000% Level) Mana at the End of Day; for X Mana above your Max Mana you take X(-100% MPR) True Damage; Gain 250 Max Mana.</t>
  </si>
  <si>
    <t>(≈) Nearing Completion - Complexion III: You gain a new Stat named Mana Pool Resistance(MPR); You may Consume 10 Control for 40 MPR Until End of Day; Passive: You Gain 150(+1000% Level) Mana at the End of Day; for X Mana above your Max Mana you take X(-100% MPR) True Damage; Gain 300 Max Mana.</t>
  </si>
  <si>
    <t>(≈) Nearing Completion - Transmagna: You gain a new Stat named Mana Pool Resistance(MPR); You have MPR equal to Chosen Elemental Resistance Until End of Day; Passive: You Gain 100 Mana at the End of Day; for X Mana above your Max Mana you take X(-100% MPR) True Damage; Gain 100 Max Mana)</t>
  </si>
  <si>
    <t>(≈) Nearing Completion - Transmagna II: You gain a new Stat named Mana Pool Resistance(MPR); You have MPR equal to 2*Chosen Elemental Resistance Until End of Day; Passive: You Gain 75 Mana at the End of Day; for X Mana above your Max Mana you take X(-100% MPR) True Damage; Gain 150 Max Mana)</t>
  </si>
  <si>
    <t>(≈) Nearing Completion - Transmagna III: You gain a new Stat named Mana Pool Resistance(MPR); You have MPR equal to 3*Chosen Elemental Resistance Until End of Day; Passive: You Gain 50 Mana at the End of Day; for X Mana above your Max Mana you take X(-100% MPR) True Damage; Gain 200 Max Mana)</t>
  </si>
  <si>
    <t>(o) Arcane Bombardment: [Requires Helix] Choose Target Hex you have vision of; Everything in 1 Hex Range of Target Hex gets Obliterated for 200(+500% Power) Arcane Damage. (200 Mana; 100 Control; 20 Mana Pool Resistance; 1/Day)</t>
  </si>
  <si>
    <t>(o) Arcane Bombardment II: [Requires Helix] Choose Target Hex you have vision of; Everything in 2 Hex Range of Target Hex gets Obliterated for 400(+1000% Power) Arcane Damage. (300 Mana; 150 Control; 50 Mana Pool Resistance; 1/Day)</t>
  </si>
  <si>
    <t>(o) Arcane Bombardment III: [Requires Helix] Choose Target Hex you have vision of; Everything in 2 Hex Range of Target Hex gets Obliterated for 1000(+10000% Power) Arcane Damage. (200 Mana; 200 Control; 100 Mana Pool Resistance)</t>
  </si>
  <si>
    <t>(+) Obliterate Through Overcharge: [Channel for 1 Turn] Gain Control Equal to twice your Power, afterwards Infuse Target Entity Transferring them Mana Equal to Control times 10% of MPR; If they do not have Mana Destroy Target; If their Mana goes above their Max they take excess as True Damage. (Mana Transfered)</t>
  </si>
  <si>
    <t>(+) Obliterate Through Overcharge II: [Channel for 1 Turn] Gain Control Equal to thrice your Power, afterwards Infuse Target Entity Transferring them Mana Equal to Control times 20% of MPR; If they do not have Mana Destroy Target; If their Mana goes above their Max they take excess as True Damage. (Mana Transfered)</t>
  </si>
  <si>
    <t>(+) Obliterate Through Overcharge III: Gain Control Equal to thrice your Power, afterwards Infuse Target Entity Transferring them Mana Equal to Control times 50% of MPR; If they do not have Mana Destroy Target; If their Mana goes above their Max they take excess as True Damage. (Mana Transfered)</t>
  </si>
  <si>
    <t>(&gt;) Arbitrary Release: Powerplay; Allow the Raw Energy of The Authority to course through your body; Remove all other Abilities; Set yourself at 1000 Mana and 1000 Health; All Your Gear is Destroyed; Your Basic Attack are Ranged and Deal 100(+1000% Power; +100% Control) Arcane Damage. (300 Control; 100 MPR)</t>
  </si>
  <si>
    <t>(&gt;) Arbitrary Release II: Powerplay; Allow the Raw Energy of The Authority to course through your body; Remove all other Abilities; Set yourself at 2000 Mana and 2000 Health; All Your Gear is Destroyed; Your Basic Attack are Ranged and Deal 200(+1000% Power; +100% Control) Arcane Damage. (300 Control; 200 MPR)</t>
  </si>
  <si>
    <t>(&gt;) Arbitrary Release III: Powerplay; Allow the Raw Energy of The Authority to course through your body; Remove all other Abilities; Set yourself at 2000 Mana and 2000 Health; All Your Gear is Destroyed; Your Basic Attack are Warp and Deal 400(+1000% Power; +1000% Control) Arcane Damage. (300 Control; 300 MPR)</t>
  </si>
  <si>
    <t>(P) Diplomatic Envoy: You've been sent by the Legions of the Grand Library on a Diplomatic Mission; Sentient Weaklings and Elites will Refuse to fight you out of Fear of the Legions; But you can not fight them Either; Encountering them will Still Grant you the Experience.</t>
  </si>
  <si>
    <t>(P) Political Propagandist: The Higher Nobility sent you to spread their Idealogy; Gain 1000 Gold; You can Bribe Sentient Weaklings to join your Cause for 100 Gold and Sentient Elites for 1000 Gold.</t>
  </si>
  <si>
    <t>(P) Faction Suporter: Start the Game with a second Faction Bonus of your choice.</t>
  </si>
  <si>
    <t>(≈) Order of Passage: Order your benefactors to Remove Target Weakling or Elite from Target Hex; You will gain 50% of its Experience. (20 Mana for Weakling/40 Mana for Elite)</t>
  </si>
  <si>
    <t>(≈) Order of Passage II: Order your benefactors to Remove Target Weakling or Elite from Target Hex; You will gain 50% of its Experience. (10 Mana for Weakling/20 Mana for Elite)</t>
  </si>
  <si>
    <t>(≈) Order of Passage III: Order your benefactors to Remove Target Weakling or Elite from Target Hex; You will gain 100% of its Experience. (10 Mana for Weakling/20 Mana for Elite)</t>
  </si>
  <si>
    <t>(❖:+) Judge Morality: Target Sentient Entity begins questioning their Morality; They are Confused or Feared Until End of Combat. (40 Mana)</t>
  </si>
  <si>
    <t>(❖:≈) Judge Morality II: Target Sentient Entity begins questioning their Morality; They are Confused and Feared Until End of Combat. (60 Mana)</t>
  </si>
  <si>
    <t>(❖:≈) Judge Morality III: Target Sentient Entity begins questioning their Morality; They are Confused and Feared Until End of Combat. (40 Mana)</t>
  </si>
  <si>
    <t>(≈) Political Decoy: Employ an Underling as your Decoy; Your Decoy has 4 Stamina and 25 Health; Your Decoy appears to have the same stats as you but can not fight; Decoy does not count towards banner; The Decoy has the Taunt Skill. (50 Mana; 250 Gold)</t>
  </si>
  <si>
    <t>(≈) Political Decoy II: Employ an Underling as your Decoy; Your Decoy has 5 Stamina and 50 Health; Your Decoy appears to have the same stats as you but can not fight; Decoy does not count towards banner; The Decoy has the Taunt Skill. (50 Mana; 250 Gold)</t>
  </si>
  <si>
    <t>(≈) Political Decoy III: Employ an Underling as your Decoy; Your Decoy has 5 Stamina and 50 Health and 10 Physical Damage Melee Basic Attacks; Your Decoy appears to have the same stats as you; Decoy does not count towards banner; The Decoy has the Taunt Skill and 2 Inventory Slots. (50 Mana; 500 Gold)</t>
  </si>
  <si>
    <t xml:space="preserve">(≈) Influence Relations: Powerplay; Better the Relations to Target Faction Outside of your current one(s), gaining their faction Bonus. </t>
  </si>
  <si>
    <t xml:space="preserve">(≈) Influence Relations II: Powerplay; Better the Relations to up to 2 Target Factions(Outside of your current one), gaining their faction Bonus. </t>
  </si>
  <si>
    <t xml:space="preserve">(≈) Influence Relations III: Powerplay; Better the Relations to up to 3 Target Factions(Outside of your current one), gaining their faction Bonus. </t>
  </si>
  <si>
    <t>(≈) Denounce Faction: Powerplay; Denounce Faction, causing all Heroes of that Faction to become Banished. (40 Mana)</t>
  </si>
  <si>
    <t>(≈) Denounce Faction II: Powerplay; Denounce 2 Factions, causing all Heroes of those Factions to become Banished. (40 Mana)</t>
  </si>
  <si>
    <t>(≈) Denounce Faction III: Powerplay; Denounce all Factions, causing all Heroes to become Banished. (40 Mana)</t>
  </si>
  <si>
    <t>(❖:o) Call of the Slayers: Powerplay; Call the professional Slayers to Kill all Non-Sentient Entities on your current Hex. (100 Mana; 1000 Gold)</t>
  </si>
  <si>
    <t>(❖:o) Call of the Slayers II: Powerplay; Call the professional Slayers to Destroy all Non-Sentient Entities on your current Hex. (75 Mana; 1500 Gold)</t>
  </si>
  <si>
    <t>(❖:o) Call of the Slayers III: Powerplay; Call the professional Slayers to Destroy all Non-Hero Entities on your current Hex. (50 Mana; 2000 Gold)</t>
  </si>
  <si>
    <t>(^) Arrival of the Escort: Powerplay; Summon 2 100 Health and Mana Knight Followers with 20 Physical Damage Basic Attcks and 3 Stamina. (100 Mana)</t>
  </si>
  <si>
    <t>(^) Arrival of the Escort II: Powerplay; Summon 3 100 Health and Mana Knight Followers with 20 Physical Damage Basic Attcks and 3 Stamina. (100 Mana)</t>
  </si>
  <si>
    <t>(^) Arrival of the Escort III: Powerplay; Summon 4 100 Health and Mana Knight Followers with 20 Physical Damage Basic Attcks and 3 Stamina. (100 Mana)</t>
  </si>
  <si>
    <t>(❖:≈) Mind to Peace: Corrupt Targets Mind forcing them to Flee Combat. (40 Mana)</t>
  </si>
  <si>
    <t>(❖:≈) Mind to Peace II: Corrupt Targets Mind forcing them to Flee Combat. (30 Mana)</t>
  </si>
  <si>
    <t>(❖:≈) Mind to Peace III: Corrupt Targets Mind forcing them to Flee Combat or move Back in Combat. (20 Mana)</t>
  </si>
  <si>
    <t>(+) Pacify: Cause Hostile Target Non-Heroic Entity to become Neutral Until End of Day. (50 Mana)</t>
  </si>
  <si>
    <t>(+) Pacify II: Cause Hostile Target Non-Heroic Entity to become Neutral Until End of Day. (40 Mana)</t>
  </si>
  <si>
    <t>(+) Pacify III: Cause Hostile Target Non-Hero Entity to become Neutral Until End of Day. (30 Mana)</t>
  </si>
  <si>
    <t>(P) The Decree of the Grand Libraries Defensive Act: If a Target Entity becomes Hostile towards you, summon a Level 6 Non-Diplomat Librarian Minion with Rare Gear to Protect you until End of Combat. (Locks 100 Mana)</t>
  </si>
  <si>
    <t>(P) The Decree of the Grand Libraries Defensive Act II: If a Target Entity becomes Hostile towards you, summon a Level 8 Non-Diplomat Librarian Minion with Epic Gear to Protect you until End of Combat. (Locks 100 Mana)</t>
  </si>
  <si>
    <t>(P) The Decree of the Grand Libraries Defensive Act III: If a Target Entity becomes Hostile towards you, summon a Level 12 Non-Diplomat Librarian Minion with Legendary Gear to Protect you until End of Combat. (Locks 100 Mana)</t>
  </si>
  <si>
    <t>(o) The Negotiations are Done!: Powerplay; The Librarian City declares War on the Land; All Zones are Annihilated by Magic Bombardment; Heroes currently in Zones take 100 Magic Damage; Become Target Librarian Affinity; You Relearn all your Abilities. (200 Mana)</t>
  </si>
  <si>
    <t>(o) The Negotiations are Done! II: Powerplay; The Librarian City declares War on the Land; All Zones are Annihilated by Magic Bombardment; Heroes currently in Zones take 200 Magic Damage; Become Target Librarian Affinity; You Relearn all your Abilities. (200 Mana)</t>
  </si>
  <si>
    <t>(o) The Negotiations are Done! III: Powerplay; The Librarian City declares begins a Genocyde; All Hexes are Annihilated by Magic Bombardment becomign simple Plain Hexes; Heroes currently in Zones take 400 Magic Damage; Become Target Librarian Affinity; You Relearn all your Abilities. (200 Mana)</t>
  </si>
  <si>
    <t>(≈) Librarian Caravan: Powerplay; Call in the support of a level 4 Silencer Companion. (100 Mana)</t>
  </si>
  <si>
    <t>(≈) Librarian Caravan II: Powerplay; Call in the support of a level 6 Silencer Companio and a level 6 Mastermind. (120 Mana)</t>
  </si>
  <si>
    <t>(≈) Librarian Caravan III: Powerplay; Call in the support of a level 8 Silencer Companio, a level 8 Mastermind and another level 8 Mastermind. (140 Mana)</t>
  </si>
  <si>
    <t>(P) Logistician: You regenerate 2(+1 Per Zone Occupied) Supply at the Start of Day; Recruits count as your Banner.</t>
  </si>
  <si>
    <t>(P) Field Marshal: You regenerate 1 Supply at the Start of Day; Your Recruits gain an additional Action on their first turn in combat; Recruits count as your Army; Gain +6 Banner Slots.</t>
  </si>
  <si>
    <t>(P) Recruiter: You regenerate 1 Supply at the Start of Day; Your Recruits Costs 50% less Supply to Recruit; Recruits count as your Army; Gain +6 Banner Slots.</t>
  </si>
  <si>
    <t>(≈) Emergency Conscription: Recruit three Peasants; Peasents have 50 Health; 3 Stamina; 8 Physical Damage Melee Basic Attack, Equipped with a Two-Handed Common Sword; Peasents will Consume 1 Supply at the Start of the Day. (8 Supply)</t>
  </si>
  <si>
    <t>(≈) Emergency Conscription II: Recruit four Peasants; Peasents have 50 Health; 3 Stamina; 8 Physical Damage Melee Basic Attack, Equipped with a Two-Handed Common Sword; Peasents will Consume 1 Supply at the Start of the Day. (8 Supply)</t>
  </si>
  <si>
    <t>(≈) Emergency Conscription III: Recruit four Peasants; Peasents have 50 Health; 3 Stamina; 8 Physical Damage Melee Basic Attack, Equipped with a Two-Handed Common Sword; Peasents will Consume 0.5 Supply at the Start of the Day. (8 Supply)</t>
  </si>
  <si>
    <t xml:space="preserve">(≈) Call to arms: Recruit a Footman; Footmen have 100 Health, 3 Stamina, 16 Physical Damage Melee Basic Attack, Equipped with a Two-Handed Rare Sword; Footmen will Consume 1.5 Supply at the Start of the Day; You can dismiss them anytime. (6 Supply) </t>
  </si>
  <si>
    <t xml:space="preserve">(≈) Call to arms II: Recruit a Footman; Footmen have 100 Health, 3 Stamina, 16 Physical Damage Melee Basic Attack, Equipped with a Two-Handed Rare Sword; Footmen will Consume 1.5 Supply at the Start of the Day; You can dismiss them anytime. (5 Supply) </t>
  </si>
  <si>
    <t xml:space="preserve">(≈) Call to arms III: Recruit a Footman; Footmen have 100 Health, 3 Stamina, 16 Physical Damage Melee Basic Attack, Equipped with a Two-Handed Rare Sword; Footmen will Consume 1 Supply at the Start of the Day; You can dismiss them anytime. (5 Supply) </t>
  </si>
  <si>
    <t>(≈) Professional Training: Recruit a Sergent; Sergents have 150 Health; 3 Stamina; 24 Physical Damage Melee Basic Attack, Equipped with a Two-Handed Epic Sword; Sergents will Consume 2 Supply at the Start of Day; (10 Supply)</t>
  </si>
  <si>
    <t>(≈) Professional Training II: Recruit a Sergent; Sergents have 150 Health; 3 Stamina; 24 Physical Damage Melee Basic Attack, Equipped with a Two-Handed Epic Sword; Sergents will Consume 2 Supply at the Start of Day; (8 Supply)</t>
  </si>
  <si>
    <t>(≈) Professional Training III: Recruit a Sergent; Sergents have 150 Health; 3 Stamina; 24 Physical Damage Melee Basic Attack, Equipped with a Two-Handed Epic Sword; Sergents will Consume 1.5 Supply at the Start of Day; (8 Supply)</t>
  </si>
  <si>
    <t>(P) Backline Commander: Your Turn is skipped, but can Basic Attack as a Counter; Your Recruits gain 2 Actions per Turn.</t>
  </si>
  <si>
    <t>(P) Backline Commander II: Your can no longer Basic Attack on your Turn, but can Basic Attack as a Counter; Your Recruits gain 2 Actions per Turn.</t>
  </si>
  <si>
    <t>(P) Backline Commander III: You can Basic Attack as a Counter; Your Recruits gain 2 Actions per Turn.</t>
  </si>
  <si>
    <t>(P) Vanguard Commander: As long as you are in Melee Range of your Recruits they become inspired and can’t be affected by charm, fear, or confusion and gain +1 on their Basic Attack Rolls.</t>
  </si>
  <si>
    <t>(P) Vanguard Commander II: As long as you are in Melee Range of your Recruits they become inspired and can’t be affected by charm, fear, or confusion and gain +2 on their Basic Attack Rolls.</t>
  </si>
  <si>
    <t>(P) Vanguard Commander III: As long as you are in Melee Range of your Recruits they become inspired and can’t be affected by charm, fear, or confusion and gain +3 on their Basic Attack Rolls.</t>
  </si>
  <si>
    <t>(P) Forage: Ending your turn in a Forest will reduce the Maintenence Supply Cost of your Recruits at the Start of the next Day by 50%.</t>
  </si>
  <si>
    <t>(P) Forage II: Ending your turn in a Forest or Adjiacent to one will reduce the Maintenence Supply Cost of your Recruits at the Start of the next Day by 50%.</t>
  </si>
  <si>
    <t>(P) Forage III: Ending your turn in a Forest or Adjiacent to one will cause your Recruits to not Consume Supply on Day Start.</t>
  </si>
  <si>
    <t xml:space="preserve">(≈) Armament Upgrade: Upgrade Recruits Rank; Ranks in order are Peasant&gt;Footman&gt;Sergent&gt;Captain; Captains have 200 Health; 3 Stamina; 32 Physical Damage Melee Basic Attack, Equipped with a Two-Handed Legendary Sword; Captains Consume 2.5 Supply at te Start of Day. (5 Supply) </t>
  </si>
  <si>
    <t xml:space="preserve">(≈) Armament Upgrade II: Upgrade Recruits Rank; Ranks in order are Peasant&gt;Footman&gt;Sergent&gt;Captain; Captains have 200 Health; 3 Stamina; 32 Physical Damage Melee Basic Attack, Equipped with a Two-Handed Legendary Sword; Captains Consume 2.5 Supply at te Start of Day. (4 Supply) </t>
  </si>
  <si>
    <t xml:space="preserve">(≈) Armament Upgrade III: Upgrade Recruits Rank; Ranks in order are Peasant&gt;Footman&gt;Sergent&gt;Captain; Captains have 200 Health; 3 Stamina; 32 Physical Damage Melee Basic Attack, Equipped with a Two-Handed Legendary Sword; Captains Consume 2.5 Supply at te Start of Day. (3 Supply) </t>
  </si>
  <si>
    <t>(P) Occupy Zone: Zones you Traverse become immediately Claimed and restituated for War; They now give you 1 Supply Per Day or you can Raze them removing them from the Map and gain 10 Supply; You have to be on the Zone in order to Raze it.</t>
  </si>
  <si>
    <t>(P) Occupy Zone II: Zones you Traverse become immediately Claimed and restituated for War; They now give you 1.5 Supply Per Day or you can Raze them removing them from the Map and gain 12 Supply; You have to be on the Zone in order to Raze it.</t>
  </si>
  <si>
    <t>(P) Occupy Zone III: Zones you Traverse become immediately Claimed and restituated for War; They now give you 2 Supply Per Day or you can Raze them removing them from the Map and gain 15 Supply; You can Raze Claimed Zones you have Vision of.</t>
  </si>
  <si>
    <t>(≈) Forced march: You, and your Banner Move in the same cardinal direction as the previous Movement. (1 Supply per Entity that moves)</t>
  </si>
  <si>
    <t>(≈) Forced march II: You, and your Banner Move to adjiacent Hex. (1 Supply per Entity that moves)</t>
  </si>
  <si>
    <t>(≈) Forced march III: You, and your Banner Move to adjiacent Hex. (0.5 Supply per Entity that moves)</t>
  </si>
  <si>
    <t>(P) Recruiters Morale: Your Recruits gain Morale; Whenever you are Victorious you gain 1 Morale; Whenever a Recruit Dies you lose 1 Morale; You gain positive or negative Basic Attack Rolls equal to your Morale.</t>
  </si>
  <si>
    <t>(P) Recruiters Morale II: Your Recruits gain Morale; Whenever you are Victorious you gain 2 Morale; Whenever a Recruit Dies you lose 1 Morale; You gain positive or negative Basic Attack Rolls equal to your Morale.</t>
  </si>
  <si>
    <t>(P) Recruiters Morale III: Your Recruits gain Morale; Whenever you are Victorious you gain 4 Morale; Whenever a Recruit Dies you lose 1 Morale; You gain positive or negative Basic Attack Rolls equal to your Morale.</t>
  </si>
  <si>
    <t xml:space="preserve">(≈) Tactician: You may spend up 1 Supply to position yourself and your Recruits up to 1 Tile Closer towards the Enemy at the Start of Combat, your Recruits gain +1 on attack and dodge rolls. </t>
  </si>
  <si>
    <t xml:space="preserve">(≈) Tactician II: You may spend up 1 Supply to position yourself and your Recruits up to 2 Moves Closer towards the Enemy at the Start of Combat; your Recruits gain +2 on attack and dodge rolls. </t>
  </si>
  <si>
    <t xml:space="preserve">(≈) Tactician III: You may spend up 0.5 Supply to position yourself and your Recruits up to 3 Moves Closer towards the Enemy at the Start of Combat; your Banner +3 on attack and dodge rolls. </t>
  </si>
  <si>
    <t>(P) Efficient Bookkeeping: All maintenance costs are reduced by 0.5 Supply; You may spend Gold to gain Supply at a 200:1 Ratio.</t>
  </si>
  <si>
    <t>(P) Efficient Bookkeeping II: All maintenance costs are reduced by 1 Supply; You may spend Gold to gain Supply at a 100:1 Ratio.</t>
  </si>
  <si>
    <t>(P) Efficient Bookkeeping III: All maintenance costs are reduced by 2 Supply; You may spend Gold to gain Supply at a 50:1 Ratio.</t>
  </si>
  <si>
    <t>(P) Overseer Lord: Choose a Spot to set a Kingdom; Leaving it causes Banishment; All Experience gained by your Banner is redicrected to you; Gain 1 Mercenary; Gain 1 Supply/Zone Claimed; You no longer gain Attunement Points; Your Kingdom starts with 1 Construction Yard on an Adjacent Hex; Gain Coordination Skill.</t>
  </si>
  <si>
    <t>(P) Overseer Mayor: Choose a Spot to set a Kingdom; Leaving it causes Banishment; All Experience earned by the Banner is redicrected to you; Gain 1 Supply/Zone Claimed; You no longer gain Attunement Points; Your Kingdom starts with 2 Construction Yards on an Adjacent Hex; Gain Coordination Skill.</t>
  </si>
  <si>
    <t>(P) Overseer General: Choose a Spot to set a Kingdom; Leaving it causes Banishment; All Experience earned by the Banner is redicrected to you; Gain 2 Mercenaries; Gain 1 Supply/Zone Claimed; You no longer gain Attunement Points; Gain Coordination Skill.</t>
  </si>
  <si>
    <t>(≈) Send out the Scout: Claim the closest Zone to your Kingdom. (3 supply per distance from Kingdom)</t>
  </si>
  <si>
    <t>(≈) Send out the Scout II: Claim the closest Zone to your kingdom.(2 supply per distance from Kingdom)</t>
  </si>
  <si>
    <t>(≈) Send out the Scout III: Claim the closest Zone to your kingdom.( 1 supply per distance from Kingdom)</t>
  </si>
  <si>
    <t xml:space="preserve">(≈) Guard the Outposts: Recruit 1 Mercenary into a Claimed Zone at least 3 Hexes away from your Kingdom. (2 supply per distance from Kingdom; 1/Day) </t>
  </si>
  <si>
    <t xml:space="preserve">(≈) Guard the Outposts II: Recruit one Mercenary into a zone. (2 supply per distance from Kingdom; 1/Day) </t>
  </si>
  <si>
    <t xml:space="preserve">(≈) Guard the Outposts III: Recruit one Mercenary into one zone. (2 supply per distance a Kingdom; 2/Day) </t>
  </si>
  <si>
    <t>(≈) Rush Production: Instantly finish the production of 1 Zone. (2 Supply)</t>
  </si>
  <si>
    <t>(≈) Rush Production II : Instantly finish the production of a zone or Construction Yard (2 Supply)</t>
  </si>
  <si>
    <t>(≈) Rush Production III : Instantly finish the production of 2 zone or Construction Yard.(1 Supply)</t>
  </si>
  <si>
    <t>(P) Castle Walls: Hexes within your kingdom range now will take 1.5 stamina to traverse for hostile entities.</t>
  </si>
  <si>
    <t>(P) Castle Walls II: Hexes within your kingdom range now will take 2 stamina to traverse for hostile entities.</t>
  </si>
  <si>
    <t>(P) Castle Walls III: Hexes within your kingdom range now will take 2.5 stamina to traverse for hostile entities.</t>
  </si>
  <si>
    <t>(≈) Economic prospecting: Increase the amount of supply gained from 1 zone by 1 (4 Supply 1/ Day)</t>
  </si>
  <si>
    <t>(≈) Economic prospecting II: Increase the amount of supply gained from 1 zone by 1 (3 Supply 1/ Day)</t>
  </si>
  <si>
    <t>(≈) Economic prospecting III: Increase the amount of supply gained from 1 zone by 1 (2 Supply 2/ Day)</t>
  </si>
  <si>
    <t xml:space="preserve">(≈) Taxation Season: Send out a caravan that will return in X Days, the caravan has a (20+ X*10)% Chance you encounter X/2 Elites, you may assign Followers inside the Kingdom to the caravan that will lower the chance by 20% per Follower, once the caravan returns gain 15 X supply. (5X Supply) </t>
  </si>
  <si>
    <t xml:space="preserve">(≈) Taxation Season II : Send out a caravan that will return in X Days, the caravan has a (20+ X*10)% Chance you encounter X/2 Elites, you may assign Followers inside the Kingdom to the caravan that will lower the chance by 30% per escort , once the caravan returns gain 15 X supply. (5X Supply) </t>
  </si>
  <si>
    <t xml:space="preserve">(≈) Taxation Season III : Send out a caravan that will return in X Days, the caravan has a (20+ X*10)% Chance you encounter X/2 Elites, you may assign Followers inside the Kingdom to the caravan that will lower the chance by 40% per escort , once the caravan returns gain 20X supply. (4X Supply) </t>
  </si>
  <si>
    <t>(≈) Call the Banners: Choose Claimed Zone; Its guards are under your Banner until another Banner accesses the Zone. (5 Supply per Day Per Zone)</t>
  </si>
  <si>
    <t>(≈) Call the Banners II: Choose Claimed Zone; Its guards are under your Banner until another Banner accesses the Zone, gain 1 banner slot. (5 Supply per Day Per Zone)</t>
  </si>
  <si>
    <t>(≈) Call the Banners III: Choose Claimed Zone; Its guards are under your Banner until another Banner accesses the Zone, gain 2 banner slot. (4 Supply per Day Per Zone)</t>
  </si>
  <si>
    <t xml:space="preserve">(P) Economic Boom: Your Zones in your Kingdom now provide double the supply per day and all constrution costs in your Kingdom are reduced by 20%. </t>
  </si>
  <si>
    <t xml:space="preserve">(P) Economic Boom II: Your Zones in your Kingdom now provide double the supply per day and all constrution costs in your Kingdom are reduced by 30%. </t>
  </si>
  <si>
    <t xml:space="preserve">(P) Economic Boom III: Your Zones in your Kingdom now provide double the supply per day and all constrution costs in your Kingdom are reduced by 50%. </t>
  </si>
  <si>
    <t>(≈)  This land is my Kingdom: Powerplay; Expand your Kingdom Size by 1 Hex Range in order to traverse those specific Hexes as well as to build Constructions Yards. (10 Supply)</t>
  </si>
  <si>
    <t xml:space="preserve">  This land is my Kingdom: Powerplay; Expand your Kingdom Size by 2 Hex Range in order to traverse those specific Hexes as well as to build Constructions Yards. (10 Supply) </t>
  </si>
  <si>
    <t xml:space="preserve">  This land is my Kingdom: Powerplay; Expand your Kingdom Size by 3 Hex Range in order to traverse those specific Hexes as well as to build Constructions Yards. (8 Supply) </t>
  </si>
  <si>
    <t>(^) Lordic Sash: Gain 1 construction zone within your kingdom or gain 1 Mercenary on a zone of your choice. (7 Supply)</t>
  </si>
  <si>
    <t>(^) Lordic Sash II : Gain 1 construction zone within your kingdom or gain 1 Prime Mercenary on a zone of your choice. (6 Supply)</t>
  </si>
  <si>
    <t>(^) Lordic Sash III : Gain 2 construction zone within your kingdom or gain 2 Prime Sentient Mercenary on a zone of your choice. (6 Supply)</t>
  </si>
  <si>
    <t>(P) Mayoral Sash: Zones within your Kingdom will provide a daily tax of 100 Gold per day that you will gain.</t>
  </si>
  <si>
    <t>(P) Mayoral Sash II : Zones within your kingdom radius will provide a daily tax of 150 gold per day.</t>
  </si>
  <si>
    <t>(P) Mayoral Sash III : Zones within your kingdom radius will provide a daily tax of 300 gold per day.</t>
  </si>
  <si>
    <t>(^) General Sash: Powerplay; Gain 4 Mercenaries; Teleport your entire Banner on your Hero; You will no longer be Banished if you leave your Kingdom; Your Banner is now Uncapped. (40 Supply)</t>
  </si>
  <si>
    <t>(^) General Sash II: Powerplay; Gain 6 Mercs ; Teleport your entire Banner on your Hero; You will no longer be Banished if you leave your Kingdom; Your Banner is now Uncapped. (20 Supply)</t>
  </si>
  <si>
    <t>(^) Gather the Grand Army III: Powerplay; Gain 10; Teleport your entire Banner on your Hero; You will no longer be Banished if you leave your Kingdom; Your Banner is now Uncapped.</t>
  </si>
  <si>
    <t>(P) Rasonian Flag: Your Recruits count towards Banner; Your Army Composition will be made out of Crossbowmen with 60 Health, 3/3 Stamina, with a 18 Physical Damage Common Crossbow as your Ranged Units and Pikemen with 120 Health, 3/3 Stamina, 20 Physical Damage Common Spear as your Melee Units.</t>
  </si>
  <si>
    <t>(P) Domosian Flag: Your Recruits count towards Banner; Your Army Composition will be made out of Musketmen with 50 Health, 3/3 Stamina, with an 24 Physical Damage Common Musket as your Ranged Units and Swordsmen with 100 Health, 3/3 Stamina, 22 Physical Damage Common Sword as your Melee Units.</t>
  </si>
  <si>
    <t>(P) Vorforian Flag: Your Recruits count towards Banner; Your Army Composition will be made out of Archers with 75 Health, 3/3 Stamina, 14 Physical Damage Common Bow as your Ranged Units and Axemen with 125 Health, 3/3 Stamina, 24 Physical Damage Common Axe as your Melee Units.</t>
  </si>
  <si>
    <t>(≈) Hail to the Banner: Recruit a Melee and Ranged Unit; Gain 1 Banner Slot. (3.5 Supply; 1/Day)</t>
  </si>
  <si>
    <t>(≈) Hail to the Banner II: Recruit a Melee and Ranged Unit; Gain 1 Banner Slot. (3 Supply; 1/Day)</t>
  </si>
  <si>
    <t>(≈) Hail to the Banner III: Recruit a Melee and Ranged Unit; Gain 1 Banner Slot. (2.5 Supply; 1/Day)</t>
  </si>
  <si>
    <t>(≈) En Passant: Recruit a Melee or Ranged Unit. (1.5 Supply; 1/Day)</t>
  </si>
  <si>
    <t>(≈) En Passant II: Recruit a Melee or Ranged Unit. (1 Supply; 1/Day)</t>
  </si>
  <si>
    <t>(≈) En Passant III: Recruit a Melee or Ranged Unit. (0.5 Supply; 1/Day)</t>
  </si>
  <si>
    <t>(≈) En Route: Recruit a Melee or Ranged Unit at Random. (2 Supply)</t>
  </si>
  <si>
    <t>(≈) En Route II: Recruit a Melee or Ranged Unit at Random. (1.5 Supply)</t>
  </si>
  <si>
    <t>(≈) En Route III: Recruit a Melee or Ranged Unit at Random. (1 Supply)</t>
  </si>
  <si>
    <t>(≈) Proper Ammunition: Equip Target Ranged Unit with a Higher Rarity Ammunition granting their Basic Attacks +6 Physical Damage; Upgrading this Ability also Updates Recruits on whom this Ability was used. (0.5 Supply; 1/Unit)</t>
  </si>
  <si>
    <t>(≈) Proper Ammunition II: Equip Target Ranged Unit with a Higher Rarity Ammunition granting their Basic Attacks +10 Physical Damage; Upgrading this Ability also Updates Recruits on whom this Ability was used. (0.5 Supply; 1/Unit)</t>
  </si>
  <si>
    <t>(≈) Proper Ammunition III: Equip Target Ranged Unit with a Higher Rarity Ammunition granting their Basic Attacks +16 Physical Damage; Upgrading this Ability also Updates Recruits on whom this Ability was used. (0.5 Supply; 1/Unit)</t>
  </si>
  <si>
    <t>(≈) The Shield is a Must: Equip Target Melee Unit with a Shield granting them +25 Health and 5 Defense; Upgrading this Ability also Updates Recruits on whom this Ability was used. (0.5 Supply; 1/Unit)</t>
  </si>
  <si>
    <t>(≈) The Shield is a Must II: Equip Target Melee Unit with a Shield granting them +35 Health and 7 Defense; Upgrading this Ability also Updates Recruits on whom this Ability was used. (0.5 Supply; 1/Unit)</t>
  </si>
  <si>
    <t>(≈) The Shield is a Must III: Equip Target Melee Unit with a Shield granting them +50 Health and 10 Defense; Upgrading this Ability also Updates Recruits on whom this Ability was used. (0.5 Supply; 1/Unit)</t>
  </si>
  <si>
    <t>(≈) Target Priority: Choose Target Entity; Your Banner has +0.5 Crit Multiplier when Basic Attacking Target. (1/Day)</t>
  </si>
  <si>
    <t>(≈) Target Priority II: Choose Target Entity; Your Banner has +1 Crit Multiplier when Basic Attacking Target. (1/Day)</t>
  </si>
  <si>
    <t>(≈) Target Priority III: Choose Target Entity; Your Banner has +1.5 Crit Multiplier when Basic Attacking Target. (1/Day)</t>
  </si>
  <si>
    <t>(P) The Fellowship: Your Recruits gain Passive Abilities; Crossbowmen: Reloads have Flash; Musketmen: Every Third Basic deals Double Damage; Archers: Can Fire at Two Targets with 1 Basic Attack; Pikemen: 50% Defense Penetraction; Swordsmen: 7 Poison Damage On Hit; Axemen: +0.5 Crit Multiplier.</t>
  </si>
  <si>
    <t>(P) The Fellowship II: Your Recruits gain Passive Abilities; Crossbowmen: Basics have Flash and Counter; Musketmen: Every Second Basic deals Double Damage; Archers: Can Fire at Three Targets with 1 Basic; Pikemen: 75% Defense Penetraction; Swordsmen: 14 Poison Damage On Hit; Axemen: +1 Crit Multiplier.</t>
  </si>
  <si>
    <t>(P) The Fellowship III: Your Recruits gain Passive Abilities; Crossbowmen: Basics have Blitz; Flash and Counter; Musketmen: Every Basic deals Double Damage; Archers: Can Fire at Five Targets with 1 Basic; Pikemen: 100% Defense Penetraction; Swordsmen: 20 Poison Damage On Hit; Axemen: +1.5 Crit Multiplier.</t>
  </si>
  <si>
    <t>(P) Recover Provisions: When you are Victorious in a Combat you gain 1 Supply.</t>
  </si>
  <si>
    <t>(P) Recover Provisions II: When you are Victorious in a Combat you gain 2 Supply.</t>
  </si>
  <si>
    <t>(P) Recover Provisions III: When you are Victorious in a Combat you gain 3 Supply.</t>
  </si>
  <si>
    <t>(P) Amass to the Cause: When you are Victorious in a Combat you gain 1 Banner Slot.</t>
  </si>
  <si>
    <t>(P) Amass to the Cause II: When you are Victorious in a Combat you gain 2 Banner Slots.</t>
  </si>
  <si>
    <t>(P) Amass to the Cause III: When you are Victorious in a Combat you gain 3 Banner Slots.</t>
  </si>
  <si>
    <t>(≈) Orders of the Ring Leader: Active: Convert Target Mercenary into a Melee or Ranged Unit; Alternatively Convert Target Melee or Ranged Unit into a Level 3 Knight/Ranger Companion Respectively where they maintain their Stats. (0.5 Supply); Passive: You gain 2 Banner Slots.</t>
  </si>
  <si>
    <t>(≈) Orders of the Ring Leader II: Active: Convert Target Mercenary into a Melee or Ranged Unit; Alternatively Convert Target Melee or Ranged Unit into a Level 6 Knight/Ranger Companion Respectively where they maintain their Stats. (0.5 Supply); Passive: You gain 4 Banner Slots.</t>
  </si>
  <si>
    <t>(≈) Orders of the Ring Leader III: Active: Convert Target Mercenary into a Melee or Ranged Unit; Alternatively Convert Target Melee or Ranged Unit into a Level 8 Knight/Ranger Companion Respectively where they maintain their Stats; Passive: You gain 8 Banner Slots.</t>
  </si>
  <si>
    <t>(P) True Camaraderie: Your Melee Units gain Active Abilities that can be used 1/Day; Pikemen: (≈) Lunge at Target 1 Move away and deal basic Attack Damage Staggering them; Swordsmen: (≈) Strike Twice with +2 on Attack Roll; Axemen: (&gt;) Throw a Magic Frost Axe at Target for 30 Frost Damage.</t>
  </si>
  <si>
    <t>(P) True Camaraderie II: Your Melee Units gain Active Abilities that can be used 1/Day; Pikemen: (≈) Lunge at Target 2 Moves away and deal basic Attack Damage Stunning them; Swordsmen: (≈) Strike Twice with +4 on Attack Roll; Axemen: (&gt;) Throw a Magic Frost Axe at Target for 60 Frost Damage.</t>
  </si>
  <si>
    <t>(P) True Camaraderie III: Your Melee Units gain Active Abilities: Pikemen: (≈) Lunge at Target 2 Moves away and deal basic Attack Damage Stunning them; Swordsmen: (≈) Strike Twice with +4 on Attack Roll; Axemen: (&gt;) Throw a Magic Frost Axe at Target for 60 Frost Damage.</t>
  </si>
  <si>
    <t>(P) Distant Artillery: Your Ranged Units gain Active Abilities that can be used 1/Day; Crossbowmen: (&gt;) Deal Basic Attack Damage to Target Moving them Back 1 Hex; Musketmen: (o) Throw a bomb dealing 20 Blast Damage to all Targets in Melee Range of Target; Archers: (&gt;) Rain Arrows for 30 Frost Damage.</t>
  </si>
  <si>
    <t>(P) Distant Artillery II: Your Ranged Units gain Active Abilities that can be used 1/Day; Crossbowmen: (&gt;) Deal Basic Attack Damage to Target Moving them Back 2 Hexes; Musketmen: (o) Throw a bomb dealing 40 Blast Damage to all Targets in Melee Range of Target; Archers: (&gt;) Rain Arrows for 60 Frost Damage.</t>
  </si>
  <si>
    <t>(P) Distant Artillery III: Your Ranged Units gain Active Abilities: Crossbowmen: (&gt;) Deal Basic Attack Damage to Target Moving them Back 2 Hexes; Musketmen: (o) Throw a bomb dealing 40 Blast Damage to all Targets in Melee Range of Target; Archers: (&gt;) Rain Arrows for 60 Frost Damage.</t>
  </si>
  <si>
    <t>(P) Feign Death: Upon Taking any Damage, you may choose to feign being Dead, allowing the other player to loot you and walk away without realising you are still alive.</t>
  </si>
  <si>
    <t>(P) You wouldn't really believe that, would you?: Others see your Stats as double your real Stat.</t>
  </si>
  <si>
    <t>(P) In Costume: Appear as a Weakling on the Map for other Heroes.</t>
  </si>
  <si>
    <t>(❖:≈) Trickery: Herald; Telepathically communicate a Message in Across The Planes. (20 Mana)</t>
  </si>
  <si>
    <t>(❖:≈) Trickery II: Herald; Telepathically communicate a Message in Across The Planes. (10 Mana)</t>
  </si>
  <si>
    <t>(❖:≈) Trickery III: Herald; Telepathically communicate a Message in Across The Planes. (5 Mana)</t>
  </si>
  <si>
    <t>(P) No, Please no more!; Hidden: Enemy believes he deals 50% more damage than he really deals against you.</t>
  </si>
  <si>
    <t>(P) No, Please no more! II: Enemy believes he deals 75% more damage than he really deals against you.</t>
  </si>
  <si>
    <t>(P) No, Please no more! III: Enemy believes he deals 100% more damage than he really deals against you.</t>
  </si>
  <si>
    <t>(P) It's Tricks o'clock: At the Start of every Day, the first Dice Roll above 10 every Other Entity makes on a Landmark Roll is Rerolled with a -3 Modifier.</t>
  </si>
  <si>
    <t>(P) It's Tricks o'clock II: At the Start of every Day, the first Dice Roll above 10 every Other Entity makes on a Landmark Roll is Rerolled with a -5 Modifier.</t>
  </si>
  <si>
    <t>(P) It's Tricks o'clock III: At the Start of every Day, the first Dice Roll above 10 every Other Entity makes on a Landmark Roll is Rerolled with a -8 Modifier.</t>
  </si>
  <si>
    <t>(❖:≈) Lies, Deception: For the Next 3 Turns, Enemy Critical Strikes Become Misses. (30 Mana)</t>
  </si>
  <si>
    <t>(❖:≈) Lies, Deception II: For the Next 4 Turns, Enemy Critical Strikes Become Misses. (35 Mana)</t>
  </si>
  <si>
    <t>(❖:≈) Lies, Deception III: For the Next 5 Turns, Enemy Critical Strikes Become Misses. (40 Mana)</t>
  </si>
  <si>
    <t xml:space="preserve">(≈) The Out of Tricks Bash: Blitz and Precise; Critical Strike Target. (1/Day) </t>
  </si>
  <si>
    <t xml:space="preserve">(≈) The Out of Tricks Bash II: Blitz and Precise; Critical Strike Target. (2/Day) </t>
  </si>
  <si>
    <t xml:space="preserve">(≈) The Out of Tricks Bash III: Blitz and Precise; Critical Strike Target. (3/Day) </t>
  </si>
  <si>
    <t>(≈) Folly Prank: Counter; Cause Target Basic Attack to hit Another Target at Random. (25 Mana)</t>
  </si>
  <si>
    <t>(≈) Folly Prank II: Counter; Cause Target Basic Attack to hit Another Target at Random. (20 Mana)</t>
  </si>
  <si>
    <t>(≈) Folly Prank III: Counter; Cause Target Basic Attack to hit Another Target at Random. (15 Mana)</t>
  </si>
  <si>
    <t>(^|≈) Stunt Double: Leave a Clone where you are Standing, and become invisible for 1 Turn; Hidden. (35 Mana)</t>
  </si>
  <si>
    <t>(^|≈) Stunt Double II: Leave a Clone where you are Standing, and become invisible for 2 Turns; Hidden. (40 Mana)</t>
  </si>
  <si>
    <t>(^|≈) Stunt Double III: Leave a Clone where you are Standing, and become invisible for 3 Turns; Hidden. (40 Mana)</t>
  </si>
  <si>
    <t>(❖:≈) Tricky Headache: Target Entity becomes Confused every other turn until End of Combat. (40 Mana/40 Health)</t>
  </si>
  <si>
    <t>(❖:≈) Tricky Headache II: Target Entity becomes Confused every other turn until End of Combat. (20 Mana/20 Health)</t>
  </si>
  <si>
    <t>(P) Tricky Headache III: Other Entities on your Hex become Confused every other turn until End of Combat.</t>
  </si>
  <si>
    <t>(❖:≈) Indulge Curiosity: Place a Fake Chest on the Map; if Target Entity Opens the chest they instead take True Damage Equal to the roll they had; rolling a 1 causes them to take 50 True Damage; Rolling a 20 Saves them from the Damage. (25 Mana)</t>
  </si>
  <si>
    <t>(❖:≈) Indulge Curiosity II: Place a Fake Treasure Chest on the Map; if Target Entity Opens the chest they instead take True Damage Equal to the roll they had; rolling a 1 causes them to take 50 True Damage; Rolling a 20 Saves them from the Damage. (25 Mana)</t>
  </si>
  <si>
    <t>(❖:≈) Indulge Curiosity III: Place a Fake Legendary Chest on the Map; if Target Entity Opens the chest they instead take True Damage Equal to the roll they had; rolling a 1 causes them to take 50 True Damage; Rolling a 20 Saves them from the Damage. (25 Mana)</t>
  </si>
  <si>
    <t>(❖:^) Army of one: Create 3 Clones of Yourself that deal 50% Less Damage and take 50% more damage; You choose which one of the 4 is you; Clones can only Move and Basic Attack. (100 Mana)</t>
  </si>
  <si>
    <t>(❖:^) Army of one II: Create 3 Clones of Yourself; You choose which one of the 4 is you; Clones can only Move and Basic Attack. (100 Mana)</t>
  </si>
  <si>
    <t>(❖:^) Army of one III: Create 3 Clones of Yourself; You choose which one of the 4 is you. (150 Mana)</t>
  </si>
  <si>
    <t>(❖:≈) The Final Trick: Counter; Swap places with Target Entity; Projectiles and Flux Attacks will Hit the Target you swapped with; Warps, Summons and Alterations are Nullified; Strikes miss; If Target was moving, they are stunned for 1 Turn; If they prepare or Channel, they take 50 True Damage. (100 Mana)</t>
  </si>
  <si>
    <t>(❖:≈) The Final Trick II: Counter; Swap places with Target Entity; Projectiles and Flux Attacks will Hit the Target you swapped with; Warps, Summons and Alterations are Nullified; Strikes miss; If Target was moving, they are stunned for 2 Turns; If they prepare or Channel, they take 100 True Damage. (80 Mana)</t>
  </si>
  <si>
    <t>(❖:≈) The Final Trick III: Hidden; Nullify the next 5 Actions Target will use this Combat. (2/Day)</t>
  </si>
  <si>
    <t>(P) Curtain Call: Upon Receiving Lethal Damage, become instead Invisible for 2 Turns. (1/Day)</t>
  </si>
  <si>
    <t>(P) Curtain Call II: Upon Receiving Lethal Damage, become instead Invisible for 4 Turns. (1/Day)</t>
  </si>
  <si>
    <t>(P) Curtain Call III: Upon Receiving Lethal Damage, become instead Invisible for 4 Turns. (2/Day)</t>
  </si>
  <si>
    <t>(≈) The Hierophant: Powerplay; Set your Faith to 3.</t>
  </si>
  <si>
    <t>(≈) The Hanged Man: Powerplay; Gain 1 Max Stamina.</t>
  </si>
  <si>
    <t>(≈) The Fool: Powerplay; Teleport to a Random Hex.</t>
  </si>
  <si>
    <t>(o) The Tower: Choose an amount of Health to Lose up to 50; All other Entities on Hex lose double the amount chosen; Entities that die this way are Destroyed instead; You may choose to Cast this Ability as Powerplay for no Mana Cost. (100 Mana; 1/Day)</t>
  </si>
  <si>
    <t>(o) The Tower II: Choose an amount of Health to Lose up to 75; All other Entities on Hex lose double the amount chosen; Entities that die this way are Destroyed instead; You may choose to Cast this Ability as Powerplay for no Mana Cost. (100 Mana; 1/Day)</t>
  </si>
  <si>
    <t>(o) The Tower III: Choose an amount of Health to Lose up to 100; All other Entities on Hex lose double that amount; Entities that die this way are Destroyed instead; You may choose to Cast this Ability as Powerplay for no Mana Cost. (100 Mana; 1/Day)</t>
  </si>
  <si>
    <t>(+) Judgement: If Target has Lower Faith Teleport Entity to a Random Hex; You may also choose to flip a coin to Determine this outcome, but if it fails, you are Teleported instead; You may choose to Cast this Ability as Powerplay for no Mana Cost. (100 Mana; 1/Day)</t>
  </si>
  <si>
    <t>(+) Judgement II: Gain 1 Faith; If Target has Lower Faith Teleport Entity to a Random Hex; You may also choose to flip a coin to Determine this outcome, but if it fails, you are Teleported instead; You may choose to Cast this Ability as Powerplay for no Mana Cost. (100 Mana; 1/Day)</t>
  </si>
  <si>
    <t>(+) Judgement III: Gain 2 Faith; If Target has Lower Faith Teleport Entity to a Random Hex; You may also choose to flip a coin to Determine this outcome, but if it fails, you are Teleported instead; You may choose to Cast this Ability as Powerplay for no Mana Cost. (100 Mana; 1/Day)</t>
  </si>
  <si>
    <t>(≈) The World: Reveal the Entire Biome until End of Day; You may choose to Cast this Ability as Powerplay for no Mana Cost. (100 Mana; 1/Day)</t>
  </si>
  <si>
    <t>(≈) The World II: Reveal the Entire Map Until End of Day; You may choose to Cast this Ability as Powerplay for no Mana Cost. (100 Mana; 1/Day)</t>
  </si>
  <si>
    <t>(≈) The World III: Reveal the Entire Map for 2 Days; You may choose to Cast this Ability as Powerplay for no Mana Cost. (100 Mana; 1/Day)</t>
  </si>
  <si>
    <t>(≈) Temperence: Refresh 1 Stamina and Gain 3 Mobility and 3 of Each Attribute Until End of Day; You may choose to Cast this Ability as Powerplay for no Mana Cost. (100 Mana; 1/Day)</t>
  </si>
  <si>
    <t>(≈) Temperence II: Refresh 2 Stamina and Gain 4 Mobility and 4 of Each Attribute Until End of Day; You may choose to Cast this Ability as Powerplay for no Mana Cost. (100 Mana; 1/Day)</t>
  </si>
  <si>
    <t>(≈) Temperence III: Refresh 3 Stamina and Gain 5 Mobility and 5 of Each Attribute Until End of Day; You may choose to Cast this Ability as Powerplay for no Mana Cost. (100 Mana; 1/Day)</t>
  </si>
  <si>
    <t>(≈) The Lovers: Restore yourself to full Health; You may choose to Cast this Ability as Powerplay for no Mana Cost. (100 Mana; 1/Day)</t>
  </si>
  <si>
    <t>(≈) The Lovers II: Restore yourself to full Health; Gain Barrier equal to 50% of your current Health; You may choose to Cast this Ability as Powerplay for no Mana Cost. (100 Mana; 1/Day)</t>
  </si>
  <si>
    <t>(≈) The Lovers III: Restore yourself to full Health; Gain Barrier Equal to Current Health Until End of Day; You may choose to Cast this Ability as Powerplay for no Mana Cost. (100 Mana; 1/Day)</t>
  </si>
  <si>
    <t>(^) Wheel of Fortune: Roll D5; 1 - A Random Zone Spawns on your Hex; 2 - Random Question Mark; 3 - 1000 Gold; 4 - Chest; 5 - Treasure Chest; You may choose to Cast this Ability as Powerplay for no Mana Cost. (100 Mana; 1/Day)</t>
  </si>
  <si>
    <t>(^) Wheel of Fortune II: Roll D5; 1 - A Random Zone Spawns on your Hex; 2 - Random Question Mark; 3 - 1500 Gold; 4 - Treasure Chest; 5 - Legendary Chest; You may choose to Cast this Ability as Powerplay for no Mana Cost. (100 Mana; 1/Day)</t>
  </si>
  <si>
    <t>(^) Wheel of Fortune III: Roll D5; 1 - 2 Random Zones Spawn on adjiacent Hexes; 2 - 2 Random Question Marks; 3 - 2000 Gold; 4 - 2 Treasure Chest; 5 - 2 Legendary Chest; You may choose to Cast this Ability as Powerplay for no Mana Cost. (100 Mana; 1/Day)</t>
  </si>
  <si>
    <t>(≈) The Moon: Become Invisible for 3 Turns; You may choose to Cast this Ability as Powerplay for no Mana Cost. (100 Mana; 1/Day)</t>
  </si>
  <si>
    <t>(≈) The Moon II: Become Invisible for 4 Turns; You may choose to Cast this Ability as Powerplay for no Mana Cost. (100 Mana; 1/Day)</t>
  </si>
  <si>
    <t>(≈) The Moon III: Become Invisible for 5 Turns; You may choose to Cast this Ability as Powerplay for no Mana Cost. (100 Mana; 1/Day)</t>
  </si>
  <si>
    <t>(o) The Sun: Deal 50 Solar Damage to all other Entities in 1 Hex Range; You may choose to Cast this Ability as Powerplay for no Mana Cost. (100 Mana; 1/Day)</t>
  </si>
  <si>
    <t>(o) The Sun II: Deal 75 Solar Damage to all other Entities in 1 Hex Range; You may choose to Cast this Ability as Powerplay for no Mana Cost. (100 Mana; 1/Day)</t>
  </si>
  <si>
    <t>(o) The Sun III: Deal 100 Solar Damage to all other Entities in 1 Hex Range; You may choose to Cast this Ability as Powerplay for no Mana Cost. (100 Mana; 1/Day)</t>
  </si>
  <si>
    <t>(≈) The Stars: All your Rolls gain a +2 Modifier until End of Combat; You may choose to Cast this Ability as Powerplay for no Mana Cost. (100 Mana; 1/Day)</t>
  </si>
  <si>
    <t>(≈) The Stars II: All your Rolls gain a +3 Modifier until End of Combat; You may choose to Cast this Ability as Powerplay for no Mana Cost. (100 Mana; 1/Day)</t>
  </si>
  <si>
    <t>(≈) The Stars III: All your Rolls gain a +3 Modifier until End of Day; You may choose to Cast this Ability as Powerplay for no Mana Cost. (100 Mana; 1/Day)</t>
  </si>
  <si>
    <t>(≈) The Chariot: Hidden; Become Invulnerable for 3 Turns; You may choose to Cast this Ability as Powerplay for no Mana Cost. (100 Mana; 1/Day)</t>
  </si>
  <si>
    <t>(≈) The Chariot II: Hidden; Become Invulnerable for 5 Turns; You may choose to Cast this Ability as Powerplay for no Mana Cost. (100 Mana; 1/Day)</t>
  </si>
  <si>
    <t>(≈) The Chariot III: Hidden; Become Invulnerable for 10 Turns; You may choose to Cast this Ability as Powerplay for no Mana Cost. (100 Mana; 1/Day)</t>
  </si>
  <si>
    <t>(≈) Justice: Hidden; The next Entity that Deals Damage to you becomes Stunned for 4 Turns; You may choose to Cast this Ability as Powerplay for no Mana Cost. (100 Mana; 1/Day)</t>
  </si>
  <si>
    <t>(≈) Justice II: Hidden; The next Entity that Deals Damage to you becomes Frozen for 4 Turns; You may choose to Cast this Ability as Powerplay for no Mana Cost. (100 Mana; 1/Day)</t>
  </si>
  <si>
    <t>(≈) Justice III: Hidden; The next Entity that Deals Damage to you becomes Mind Controlled for 4 Turns; You may choose to Cast this Ability as Powerplay for no Mana Cost. (100 Mana; 1/Day)</t>
  </si>
  <si>
    <t>(+) Death: Kill Target Non-Heroic Entity; You may choose to Cast this Ability as Powerplay for no Mana Cost. (100 Mana; 1/Day)</t>
  </si>
  <si>
    <t>(+) Death II: Kill Target Non-Hero Entity; You may choose to Cast this Ability as Powerplay for no Mana Cost. (100 Mana; 1/Day)</t>
  </si>
  <si>
    <t>(+) Death III: Kill Target Entity; You may choose to Cast this Ability as Powerplay for no Mana Cost. (100 Mana; 1/Day)</t>
  </si>
  <si>
    <t>(P) You call it Random, I call it Calculated: At the Start of the Day, Gain a Random Non-Ultimate Spell From the entire Game on this Slot.</t>
  </si>
  <si>
    <t>(P) Gambling With Magic: Upon Casting a Random or Stolen Spell, Roll D2; D1 Means the Spell Fails to Cast; D2 Means the Spell is Cast at 1 Rank higher for half the Cost.</t>
  </si>
  <si>
    <t>(P) You miss 100% of the Shoots you dont take: At Start of day, roll a question mark.</t>
  </si>
  <si>
    <t>(?) Multi-Wavelength: Cast a Random Damaging Tier I Wavelength Ability on Target. (20 Mana)</t>
  </si>
  <si>
    <t>(?) Multi-Wavelength II: Cast a Random Damaging Tier I Rank 2 Wavelength Ability on Target. (25 Mana)</t>
  </si>
  <si>
    <t>(?) Multi-Wavelength III: Cast a Random Damaging Tier I Rank 3 Wavelength Ability on Target. (30 Mana)</t>
  </si>
  <si>
    <t>(❖:≈) Tricks up my Sleeve: Consume Scroll, and replace this Ability with Non-Legendary Scrolls Ability. (30 Mana)</t>
  </si>
  <si>
    <t>(❖:≈) Tricks up my Sleeve II: Consume Scroll and replace this Ability with Non-Legendary Scrolls Ability. (20 Mana)</t>
  </si>
  <si>
    <t>(❖:≈) Tricks up my Sleeve III: Consume Scroll and replace this Ability with Non-Legendary Scrolls Ability. (10 Mana)</t>
  </si>
  <si>
    <t>(≈) Deck of Cards: Pick a Card from 1 to 13; Roll a D13, if it Lands on your chosen Card you Gain 3 Free Uses of any Random Active Tier I Ability from the Entire Game or Gain a Random Tier I Passive Until End of Game. (10 Mana)</t>
  </si>
  <si>
    <t>(≈) Deck of Cards II: Pick a Card from 1 to 13; Roll a D13, if it Lands on your chosen Card you Gain 3 Free Uses of any Random Active Tier II Ability from the Entire Game or Gain a Random Tier II Passive Until End of Game. (10 Mana)</t>
  </si>
  <si>
    <t>(≈) Deck of Cards III: Pick a Card from 1 to 13; Roll a D13, if it Lands on your chosen Card you Gain 3 Free Uses of any Random Active Tier III Ability from the Entire Game or Gain a Random Tier III Passive Until End of Game. (10 Mana)</t>
  </si>
  <si>
    <t>(P) Mirroring Scheme: This Ability becomes an Active of the last Non-Ultimate ability cast upon you; Resets at Start of Day.</t>
  </si>
  <si>
    <t xml:space="preserve">(P) Mirroring Scheme II: This Ability becomes an Active of the last Non-Ultimate ability cast On your Hex. </t>
  </si>
  <si>
    <t xml:space="preserve">(P) Mirroring Scheme III: This Ability becomes an Active of the last Ability cast On your Hex. </t>
  </si>
  <si>
    <t>(❖:≈) Spell Laundring: Consume 250 Gold for a Random Tier I Ability, 500 Gold for a Random Tier II Ability; 750 Gold for a Random Tier III Ability; 1000 Gold for a Random Ultimate Ability; Casting it will Revert Back to Spell Laundring. (10 Mana)</t>
  </si>
  <si>
    <t>(❖:≈) Spell Laundring II: Consume 200 Gold for a Random Tier I Ability, 400 Gold for  a Random Tier II Ability; 700 Gold for a Random Tier III Ability; 800 Gold for a Random Ultimate Ability; Casting it will Revert Back to Spell Laundring. (10 Mana)</t>
  </si>
  <si>
    <t>(❖:≈) Spell Laundring III: Consume 100 Gold for a Random Tier I Ability, 200 Gold for  a Random Tier II Ability; 300 Gold for a Random Tier III Ability; 500 Gold for a Random Ultimate Ability; Casting it will Revert Back to Spell Laundring. (10 Mana)</t>
  </si>
  <si>
    <t>(≈) All In: Roll a D50 and D100, the first roll is the True damage you deal, the Second is the Mana cost.</t>
  </si>
  <si>
    <t>(≈) All In II: Roll a D75 and D100, the first roll is the True damage you deal, the Second is the Mana cost.</t>
  </si>
  <si>
    <t>(≈) All In III: Roll a D75 and D75, the first roll is the True damage you deal, the Second is the Mana cost.</t>
  </si>
  <si>
    <t>(❖:≈) Scroll Rewriter: Randomize A Scroll into one of equal rarity. (20 Mana)</t>
  </si>
  <si>
    <t>(❖:≈) Scroll Rewriter II: Randomize A Scroll into one of equal rarity. (10 Mana)</t>
  </si>
  <si>
    <t>(❖:≈) Scroll Rewriter III: Randomize A Scroll into one of equal rarity. (5 Mana)</t>
  </si>
  <si>
    <t>(+) Devils Dice: Force the Opponent to Play a Little Game; You Both Roll D20, If you Roll Higher, you Permanently Steal one of his Tier III Ability; If you Roll Lower, you are Forced to Cast this again next turn. (30 Mana)</t>
  </si>
  <si>
    <t>(+) Devils Dice II: Force the Opponent to Play a Little Game; You Both Roll D20, If you Roll Higher, you Permanently Steal one of his Tier III Ability; If you Roll Lower, you are Forced to Cast this again next turn. (20 Mana)</t>
  </si>
  <si>
    <t>(+) Devils Dice III: Force the Opponent to Play a Little Game; You Both Roll D20, If you Roll Higher, you Permanently Steal one of his Tier III Ability; If you Roll Lower, you are Forced to Cast this again next turn. (10 Mana)</t>
  </si>
  <si>
    <t>(❖:≈) I'll make my own Zone with blackjack.. : Replace Target Zone with a Random one. (50 Mana)</t>
  </si>
  <si>
    <t>(❖:≈) I'll make my own Zone with blackjack.. II: Replace Zones you have Vision of with a Random ones. (50 Mana)</t>
  </si>
  <si>
    <t>(❖:≈) I'll make my own Zone with blackjack.. III: Replace All Zones with Random ones. (50 Mana)</t>
  </si>
  <si>
    <t>(❖:≈) Full Gamble: Cast a Random Ultimate; Become Stunned for 1 Turn. (77 Mana)</t>
  </si>
  <si>
    <t>(❖:≈) Full Gamble II: Cast 2 Random Ultimates. (77 Mana)</t>
  </si>
  <si>
    <t>(❖:≈) Full Gamble III: Cast two Rank 2 Random Ultimates. (77 Mana)</t>
  </si>
  <si>
    <t>(?) Fated Cards: Roll D20, If you guess Correctly the Number, Unleash A Torrent of 10 Random Ultimate Spells Targeting Enemy Entity. (10 Mana)</t>
  </si>
  <si>
    <t>(?) Fated Cards II: Roll D10, If you guess Correctly the Number, Unleash A Torrent of 20 Random Ultimate Spells Targeting Enemy Entity. (10 Mana)</t>
  </si>
  <si>
    <t>(?) Fated Cards III: Roll D10, If you guess Correctly the Number, Unleash A Torrent of 40 Random Ultimate Spells Targeting Enemy Entity. (5 Mana)</t>
  </si>
  <si>
    <t>(❖:o) Ability Vortex: Powerplay: Replace all Non-Innate Base abilities on this Hex with random ones. (100 Mana)</t>
  </si>
  <si>
    <t>(❖:o) Ability Vortex II: Replace all Non-Innate Base abilities on this Hex with random ones. (100 Mana)</t>
  </si>
  <si>
    <t>(❖:o) Ability Vortex III: Replace all Non-Innate Base Abilities with random ones. (100 Mana)</t>
  </si>
  <si>
    <t>(+) Nullify II: Counter; Nullify Target Attack or Non-Ultimate Ability. (25 Mana)</t>
  </si>
  <si>
    <t>(+) Nullify III: Counter; Nullify Target Attack or Non-Ultimate Ability. (20 Mana)</t>
  </si>
  <si>
    <t>(+) Stat Strip II: Nullify a Targets specified Stat Until End of Combat(Bringing it to 0). (30 Mana)</t>
  </si>
  <si>
    <t>(+) Stat Strip III: Nullify a Targets specified Stat Until End of Day(Bringing it to 0). (25 Mana)</t>
  </si>
  <si>
    <t>(+) What my line II: Hidden; Nullify the knowledge the Opponent has about the damage you took from Target Attack. (10 Mana)</t>
  </si>
  <si>
    <t>(+) What my line III: Hidden; Nullify the knowledge the Opponent has about the damage you took from Target Attack. (8 Mana)</t>
  </si>
  <si>
    <t>(P) Nullificator II: Nullifying Things will Grant you a Nullification Stack until End of Day / (+) Producer II: Cast your Tier I Spell on Target. (3 Nullifaction Stacks)</t>
  </si>
  <si>
    <t>(P) Nullificator III: Nullifying Things will Grant you a Nullification Stack / (+) Producer III: Cast your Tier I Spell on Target. (2 Nullifaction Stacks)</t>
  </si>
  <si>
    <t>(P) Nullificator II: Nullifying Things will Grant you a Nullification Stack until End of Day / (+) Consumer II: Gain 15 Mana Per Nullification Stack. (All your Nullification Stacks)</t>
  </si>
  <si>
    <t>(P) Nullificator III: Nullifying Things will Grant you a Nullification Stack / (+) Consumer III: Gain 20 Mana Per Nullification Stack. (All your Nullification Stacks)</t>
  </si>
  <si>
    <t>(P) Nullificator II: Nullifying Things will Grant you a Nullification Stack until End of Combat/(+) Enforcer: Gain 15 Barrier Per Nullification Stack Until End of Combat. (All your Nullification Stacks)</t>
  </si>
  <si>
    <t>(P) Nullificator III: Nullifying Things will Grant you a Nullification Stack until End of Combat/(+) Enforcer: Gain 20 Barrier Per Nullification Stack Until End of Combat. (All your Nullification Stacks)</t>
  </si>
  <si>
    <t>(❖:≈) Handlock II: Hidden; Lock Targets arms in Place Nullifying their Next Attack; Lasts 2 Turns. (30 Mana)</t>
  </si>
  <si>
    <t>(❖:≈) Handlock III: Hidden; Lock Targets arms in Place Nullifying their Next Attack; Lasts 3 Turns. (30 Mana)</t>
  </si>
  <si>
    <t>(❖:≈) Self Denial II: Flash; Gain 3 Nullification Stacks. (20 Mana)</t>
  </si>
  <si>
    <t>(❖:≈) Self Denial III: Flash; Gain 4 Nullification Stacks. (20 Mana)</t>
  </si>
  <si>
    <t>(+) Deadweight II: Nullify a Targets 1 Prepare, Gate, or Channal stack (25 Mana)</t>
  </si>
  <si>
    <t>(+) Deadweight III: Nullify a Targets Channel, Gate or Preperation Stacks; Gain Nullification Stacks equal to Stacks Nullified. (25 Mana)</t>
  </si>
  <si>
    <t>(❖:o) Groko Nullifying Field II: Completely nullify all Ability casting on current Hex. (100 Mana)</t>
  </si>
  <si>
    <t xml:space="preserve">(P) Groko Nullifying Field III: Completely nullify all Resource Consumption on current Hex. </t>
  </si>
  <si>
    <t>(P) Meet the Nullifier II: The First 5 Instances where you would take 75 or Less Damage in a Combat are Nullified. (Locks 100 Mana)</t>
  </si>
  <si>
    <t>(P) Meet the Nullifier III: The First 5 Instances where you would take 100 or Less Damage in a Combat are Nullified.</t>
  </si>
  <si>
    <t>(❖:≈) Stage Prop II: Flash; Nullify Target Gear until End of Combat. (20 Mana)</t>
  </si>
  <si>
    <t>(❖:≈) Stage Prop III: Flash; Nullify Target Gear until End of Day.</t>
  </si>
  <si>
    <t>(≈) Red Clawed Mask II: Equip Red Clawed Mask; if another mask is equipped, switch it out with this one, While equipped, you gain +0.5 Crit multiplier. (20 Mana)</t>
  </si>
  <si>
    <t>(≈) Red Clawed Mask III: Equip Red Clawed Mask; if another mask is equipped, switch it out with this one, While equipped, you gain +1 Crit multiplier. (20 Mana)</t>
  </si>
  <si>
    <t>(≈) Yellow Clawed Mask II: Equip Yellow Clawed Mask; if another mask is equipped, switch it out with this one; While equipped, you gain +0.5 Weapon Scaling. (20 Mana)</t>
  </si>
  <si>
    <t>(≈) Yellow Clawed Mask III: Equip Yellow Clawed Mask; if another mask is equipped, switch it out with this one; While equipped, you gain +1 Weapon Scaling. (20 Mana)</t>
  </si>
  <si>
    <t>(≈) Orange Clawed Mask II: Equip Orange Clawed Mask; if another mask is equipped, switch it out with this one; While equipped, your basic attacks deal 15 Bonus Physical Damage on Hit. (20 Mana)</t>
  </si>
  <si>
    <t>(≈) Orange Clawed Mask III: Equip Orange Clawed Mask; if another mask is equipped, switch it out with this one; While equipped, your basic attacks deal 20 Bonus Physical Damage on Hit. (20 Mana)</t>
  </si>
  <si>
    <t>(≈) Green Tailed Mask II: Equip Green Tailed Mask; if another mask is equipped, switch it out with this one; Upon equipping Gain a 30 Health Barrier Until End of Combat. (20 Mana)</t>
  </si>
  <si>
    <t>(≈) Green Tailed Mask III: Equip Green Tailed Mask; if another mask is equipped, switch it out with this one; Upon equipping Gain a 40 Health Barrier Until End of Combat. (20 Mana)</t>
  </si>
  <si>
    <t>(≈) Blue Tailed Mask II: Equip Blue Tailed Mask; if another mask is equipped, switch it out with this one; Upon equipping drain 20 Mana from all other entities on Hex. (20 Mana)</t>
  </si>
  <si>
    <t>(≈) Blue Tailed Mask III: Equip Blue Tailed Mask; if another mask is equipped, switch it out with this one; Upon equipping drain 30 Mana from all other entities on Hex. (20 Mana)</t>
  </si>
  <si>
    <t>(≈) Teal Tailed Mask II: Reflex; Equip Teal Tailed Mask; if another mask is equipped, switch it out with this one; Ceanse a Random Negative Status. (20 Mana)</t>
  </si>
  <si>
    <t>(≈) Teal Tailed Mask III: Reflex; Equip Teal Tailed Mask; if another mask is equipped, switch it out with this one; Cleanse 2 Random Negative Statuses. (20 Mana)</t>
  </si>
  <si>
    <t>(≈) Pink Eyed Mask II: Equip Pink Eyed Mask; if another mask is equipped, switch it out with this one; Upon equipping gain 20% Total Damage increase for the next 3 turns. (20 Mana)</t>
  </si>
  <si>
    <t>(≈) Pink Eyed Mask III: Equip Pink Eyed Mask; if another mask is equipped, switch it out with this one; Upon equipping gain 30% Total Damage increase for the next 3 turns. (20 Mana)</t>
  </si>
  <si>
    <t>(≈) Purple Eyed Mask II: Equip Purple Eyed Mask; if another mask is equipped, switch it out with this one; Upon equipping gain 20% Damage Reduction for the next 3 turns. (20 Mana)</t>
  </si>
  <si>
    <t>(≈) Purple Eyed Mask III: Equip Purple Eyed Mask; if another mask is equipped, switch it out with this one; Upon equipping gain 30% Damage Reduction for the next 3 turns. (20 Mana)</t>
  </si>
  <si>
    <t>(≈) Violet Eyed Mask II: Powerplay; Equip Violet Eyed Mask; If another mask is equipped, switch it out with this one; Upon equipping remove your Tier III Ability Slot Entirely, Gain 2 New Tier I and Tier II Abilities. (100 Mana)</t>
  </si>
  <si>
    <t>(≈) Violet Eyed Mask III: Powerplay; Equip Violet Eyed Mask; If another mask is equipped, switch it out with this one; Upon equipping Gain 2 New Tier I and Tier II Abilities. (50 Mana)</t>
  </si>
  <si>
    <t>(≈) Hallow Mask II: Equip Hallow Mask; if another mask is equipped, switch it out with this one; Upon equipping Become Invisible for 2 Turns and immediately trigger your Tier I Ability. (20 Mana)</t>
  </si>
  <si>
    <t>(≈) Hallow Mask III: Equip Hallow Mask; if another mask is equipped, switch it out with this one; Upon equipping Become Invisible for 3 Turns and immediately trigger your Tier II Ability; Then immediately trigger your Tier I Ability. (20 Mana)</t>
  </si>
  <si>
    <t>(≈) Mask of Redemption II: Powerplay; Combine all Mask abilities into 1 mask you have equipped at all times; Tier 2 Ability triggers every 2 Turns and Tier 3 Ability is active permanently. (100 Mana)</t>
  </si>
  <si>
    <t>(≈) Mask of Redemption III: Powerplay; Combine all Mask abilities into 1 mask you have equipped at all times; Tier 2 Ability triggers every Turn and Tier 3 Ability is active permanently.</t>
  </si>
  <si>
    <t xml:space="preserve">(P) Eternal Masks II: Tier I Masks Passive Effect last for 3 Turns after unequipping; Tier II Masks Active Effects are Doubled; Tier III Masks Passive Effect last 2 Turns longer. </t>
  </si>
  <si>
    <t xml:space="preserve">(P) Eternal Masks III: Tier I Masks Passive Effect last for 4 Turns after unequipping; Tier II Masks Active Effects are Trippled; Tier III Masks Passive Effect last 4 Turns longer. </t>
  </si>
  <si>
    <t xml:space="preserve">(P) Colorful Notes: Gain a new stat called Charisma, When Charisma is higher than Non-Hero Hostile Sentients Current Health they Become your allies; Whenever you play your cello, gain 10 Charisma; Charisma lasts until end of Combat. </t>
  </si>
  <si>
    <t>(P) Empathic Charm: Gain a new stat called Charisma, When Charisma is higher than Non-Hero Hostile Sentients Current Health they Become your allies; Convert total damage taken to Charisma; Charisma lasts until end of Combat.</t>
  </si>
  <si>
    <t>(P) The Damned Smile: Gain a new stat called Charisma, When Charisma is higher than Non-Hero Hostile Sentients Current Health they Become your allies; Start each Combat with 20 Charisma; Charisma lasts until end of Combat.</t>
  </si>
  <si>
    <t>(≈) Tell a Story: Tell a story causing you to Gain 20 Charisma. (30 Mana)</t>
  </si>
  <si>
    <t>(≈) Tell a Story II: Tell a story causing you to Gain 30 Charisma. (40 Mana)</t>
  </si>
  <si>
    <t>(≈) Tell a Story III: Tell a story causing you to Gain 40 Charisma. (40 Mana)</t>
  </si>
  <si>
    <t>(≈) Continous Babbling: Toggle; keep on talking, gaining 10 Charisma per turn. (10 Mana per turn)</t>
  </si>
  <si>
    <t>(≈) Continous Babbling II: Toggle; keep on talking, gaining 15 Charisma per turn. (15 Mana per turn)</t>
  </si>
  <si>
    <t>(≈) Continous Babbling III: Toggle; keep on talking, gaining 20 Charisma per turn. (20 Mana per turn)</t>
  </si>
  <si>
    <t>(+) Mouthful of Metaphors: Gain 10 Charisma or Confuse Target for 1 Turn. (20 Mana)</t>
  </si>
  <si>
    <t>(+) Mouthful of Metaphors II: Gain 10 Charisma or Confuse Target for 1 Turn. (15 Mana)</t>
  </si>
  <si>
    <t>(+) Mouthful of Metaphors III: Gain 10 Charisma and Confuse Target for 1 Turn. (15 Mana)</t>
  </si>
  <si>
    <t>(P) Mercy Inductor: For each 40 Charisma, gain 10% reduced Damage.</t>
  </si>
  <si>
    <t>(P) Mercy Inductor II: For each 40 Charisma, gain 15% reduced Damage.</t>
  </si>
  <si>
    <t>(P) Mercy Inductor III: For each 40 Charisma, gain 20% reduced Damage.</t>
  </si>
  <si>
    <t>(P) Splendid Attire: Having all your equippable Slots equipped causes you to gain 30 Charisma at the start of combat.</t>
  </si>
  <si>
    <t>(P) Splendid Attire II: Having all your equippable Slots equipped causes you to gain 40 Charisma at the start of combat.</t>
  </si>
  <si>
    <t>(P) Splendid Attire III: Having all your equippable Slots equipped causes you to gain 50 Charisma at the start of combat.</t>
  </si>
  <si>
    <t>(P) What is True may be False: Become Immune to True Damage. (Locks 20 Mana)</t>
  </si>
  <si>
    <t>(P) What is True may be False II: Become Immune to True Damage.</t>
  </si>
  <si>
    <t>(P) What is True may be False III: True Damage now Heals you Instead.</t>
  </si>
  <si>
    <t>(o) Musical Athmosphere: Play your Cello; Gain 5 Charisma and deal 10 Radiation Damage to all Hostile Entities. (20 Mana)</t>
  </si>
  <si>
    <t>(o) Musical Athmosphere II: Play your Cello; Gain 10 Charisma and deal 10(+10% Charisma) Radiation Damage to all Hostile Entities. (25 Mana)</t>
  </si>
  <si>
    <t>(o) Musical Athmosphere III: Play your Cello; Gain 20 Charisma and deal 10(+10% Charisma) Radiation Damage to all Hostile Entities. (30 Mana)</t>
  </si>
  <si>
    <t>(≈) Story through a Song: Play your Cello; Gain 5 Charisma for each Entity on your Hex. (15 Mana)</t>
  </si>
  <si>
    <t>(≈) Story through a Song II: Play your Cello; Gain 10 Charisma for each Entity on your Hex. (25 Mana)</t>
  </si>
  <si>
    <t>(≈) Story through a Song III: Play your Cello; Gain 15 Charisma for each Entity on your Hex. (40 Mana)</t>
  </si>
  <si>
    <t>(+) Bag of Lies: Cause Target to lose all Stamina; You gain 10 Charisma for each Stamina Consumed. (40 Mana)</t>
  </si>
  <si>
    <t>(+) Bag of Lies II: Cause Target to lose all Stamina; You gain 15 Charisma for each Stamina Consumed. (40 Mana)</t>
  </si>
  <si>
    <t>(+) Bag of Lies III: Cause Target to lose all Stamina; You gain 20 Charisma for each Stamina Consumed. (40 Mana)</t>
  </si>
  <si>
    <t>(o) The Story of the Planes: Reveal the Truth about the Planes; Dealing 70(+100% Charisma) Insanity Damage to all Hostile Entities on the Hex. (120 Mana)</t>
  </si>
  <si>
    <t>(o) The Story of the Planes II: Reveal the Truth about the Planes; Dealing 140(+100% Charisma) Insanity Damage to all Hostile Entities on the Hex. (160 Mana)</t>
  </si>
  <si>
    <t>(o) The Story of the Planes III: Reveal the Truth about the Planes; Dealing 400(+400% Charisma) Insanity Damage to all Hostile Entities on the Hex. (200 Mana)</t>
  </si>
  <si>
    <t>(≈) The Stories were all about me: Powerplay; Gain a Legendary Weapon, 5 Strength, 5 Power 5 Dexterity, 200 Max Health and 50% More Damage.</t>
  </si>
  <si>
    <t>(≈) The Stories were all about me II: Powerplay; Gain a Legendary Weapon, 10 Strength, 10 Power 10 Dexterity, 400 Max Health and 50% More Damage.</t>
  </si>
  <si>
    <t>(≈) The Stories were all about me III: Powerplay; Gain a Legendary Weapon, 20 Strength, 20 Power 20 Dexterity, 800 Max Health and 100% More Damage.</t>
  </si>
  <si>
    <t>(^) Neverending Chatter: Flash; Counter; Gain 10 Charisma. (5 Mana)</t>
  </si>
  <si>
    <t>(^) Neverending Chatter II: Flash; Counter; Gain 20 Charisma. (10 Mana)</t>
  </si>
  <si>
    <t>(^) Neverending Chatter III: Flash; Counter; Gain 20 Charisma. (5 Mana)</t>
  </si>
  <si>
    <t>(+) Drunkards Ballad II: Play your Cello; Choose up to 3 Targets, they become Drunk for 5 Turns. (25 Mana)</t>
  </si>
  <si>
    <t>(+) Drunkards Ballad III: Play your Cello; Choose up to 4 Targets, they become Drunk for 7 Turns. (30 Mana)</t>
  </si>
  <si>
    <t>(❖:+) Apprentice Grade Incantation - Blessing of Wind II: [Channel for 1 Turn] Reduce or Increase Targets next 4 Rolls by 4. (40 Mana)</t>
  </si>
  <si>
    <t>(❖:+) Apprentice Grade Incantation - Blessing of Wind III: [Channel for 1 Turn] Reduce or Increase Targets next 5 Rolls by 5. (50 Mana)</t>
  </si>
  <si>
    <t>(❖:+) Apprentice Grade Incantation - Music to thy Ears II: [Channel for 1 Turn] Play your Cello; Target Removes 3 Ticks of 2 Random Negative Statuses or Gains a Positive Status for 3 Turns. (40 Mana)</t>
  </si>
  <si>
    <t>(❖:+) Apprentice Grade Incantation - Music to thy Ears III: [Channel for 1 Turn] Play your Cello; Target Removes 2 Random Negative Status or Gains 2 Positive Statuses for 3 Turns. (50 Mana)</t>
  </si>
  <si>
    <t>(❖:≈) Intermediate Grade Incantation - Head of Stars II: [Channel for 2 Turns] Gain 1 Hex Vision Until End of Day; You may see Invisible Objects and Entities Until end of Day. (20 Mana)</t>
  </si>
  <si>
    <t>(❖:≈) Intermediate Grade Incantation - Head of Stars III: [Channel for 2 Turns] Gain 1 Hex Vision Until End of Day; You may see Invisible Objects and Entities Until end of Day. (10 Mana)</t>
  </si>
  <si>
    <t>(❖:+) Intermediate Grade Incantation - Forger of Stone II: [Channel for 2 Turns] Choose Target to Stun for 3 Turns or Gain 60 Barrier Until End of Combat. (40 Mana)</t>
  </si>
  <si>
    <t>(❖:+) Intermediate Grade Incantation - Forger of Stone III: [Channel for 2 Turns] Choose Target to Stun for 4 Turns or Gain 80 Barrier Until End of Combat. (50 Mana)</t>
  </si>
  <si>
    <t>(+) Old World Freedom II: Play your Cello; Cure Targets Curse, if the Target is not Curse give it 2 Mobility until End of the Combat. (20 Mana)</t>
  </si>
  <si>
    <t>(+) Old World Freedom III: Play your Cello; Cure Targets Curse, if the Target is not Curse give it 3 Mobility until End of the Combat. (25 Mana)</t>
  </si>
  <si>
    <t>(❖:+) Advanced Grade Incantation - Soul Deformity II: [Channel for 3 Turns] Play your Cello; Apply 4 Random Negative Statuses on Target Entity for 2 Ticks each; If the Status is DOT they take 25 of their Respective Damage. (40 Mana)</t>
  </si>
  <si>
    <t>(❖:+) Advanced Grade Incantation - Soul Deformity III: [Channel for 3 Turns] Play your Cello; Apply 5 Random Negative Statuses on Target Entity for 2 Ticks each; If the Status is DOT they take 30 of their Respective Damage. (50 Mana)</t>
  </si>
  <si>
    <t>(❖:&gt;) Advanced Grade Incantation - Arcana Deferim II: [Channel for 3 Turns] Deal 10(+1500% Power) to Target Entity.  (35 Mana; 1 Power)</t>
  </si>
  <si>
    <t>(❖:&gt;) Advanced Grade Incantation - Arcana Deferim III: [Channel for 3 Turns] Deal 10(+2000% Power) to Target Entity.  (40 Mana; 1 Power)</t>
  </si>
  <si>
    <t>(P) Musical Memory II: Whenever you play the Cello, you gain 2 Incantation Points Until end of Combat; You may Spend Incantation Points equal to the Channel cost of your Abilities to immediately Cast them. (Locks 20 Mana)</t>
  </si>
  <si>
    <t>(P) Musical Memory III: Whenever you play the Cello, you gain 3 Incantation Points Until end of Combat; You may Spend Incantation Points equal to the Channel cost of your Abilities to immediately Cast them. (Locks 40 Mana)</t>
  </si>
  <si>
    <t>(❖:^) Master Grade Incantation - Gates of Hell II: [Channel for 4 Turns] Open the Gates to hell Summoning 6 Imp Minions, each with 50 Health and 25 Fire Damage Melee Basic Attack. (70 Mana)</t>
  </si>
  <si>
    <t>(❖:^) Master Grade Incantation - Gates of Hell III: [Channel for 4 Turns] Open the Gates to hell Summoning 8 Imp Minions, each with 100 Health and 50 Scorch Damage Ranged Basic Attack. (100 Mana)</t>
  </si>
  <si>
    <t>(❖:o) Master Grade Incantation - Severonoa's Curse II: [Channel for 4 Turns] Play your Cello; Curse all Hostile Entities on Hex; Curse: As long as you are in Combat with the Source of the curse you take 40 Frost Damage at the Start of your Turn. (60 Mana)</t>
  </si>
  <si>
    <t>(❖:o) Master Grade Incantation - Severonoa's Curse III: [Channel for 4 Turns] Play your Cello; Curse all Hostile Entities on Hex; Curse: As long as you are in Combat with the Source of the curse you take 100 Frost Damage at the Start of your Turn. (100 Mana)</t>
  </si>
  <si>
    <t xml:space="preserve">(P) Forbidden Phonia II: Powerplay; Upon Playing your Cello 2 Times in a row Destroy your Cello and Transform into a Random Creature Boss; Your Creature gains 50 Health for each Level you had until the Transformation. </t>
  </si>
  <si>
    <t xml:space="preserve">(P) Forbidden Phonia III: Powerplay; Upon Playing your Cello Destroy your Cello and Summon a Random Creature Boss Follower; Your Creature gains 100 Health for each Level you had until the Summon. </t>
  </si>
  <si>
    <t>(P) Grimcore: Playing your Cello will run unsettling thoughts in all Other Entities on Hex, Causing them to Gain -30% Dark Resistance Until End of Combat.</t>
  </si>
  <si>
    <t>(P) Echoes from the Deathrealm: You are able to communicate with the Deathrealm.</t>
  </si>
  <si>
    <t>(P) Tone Deth: Playing your Cello causes Entities above 50% Max Health to take 10 Dark Damage.</t>
  </si>
  <si>
    <t>(≈) Avant Garde: Play your Cello, Inflicting Insanity in your Opponents Causing them to Take 10 Insanity Damage. (20 Mana)</t>
  </si>
  <si>
    <t>(≈) Avant Garde II: Play your Cello, Inflicting Insanity in your Opponents Causing them to Take 15 Insanity Damage. (20 Mana)</t>
  </si>
  <si>
    <t>(≈) Avant Garde III: Play your Cello, Inflicting Insanity in your Opponents Causing them to Take 20 Insanity Damage. (20 Mana)</t>
  </si>
  <si>
    <t>(≈) Low Pitched Play: Play your Cello, Inflicting Confused in all Other Targets on Hex for 2 Turns. (30 Mana)</t>
  </si>
  <si>
    <t>(≈) Low Pitched Play II: Flash; Play your Cello, Inflicting Confused in all Other Targets on Hex for 3 Turns. (30 Mana)</t>
  </si>
  <si>
    <t>(≈) Low Pitched Play III: Flash; Play your Cello, Inflicting Confused and Fear in all Other Targets on Hex for 3 Turns. (30 Mana)</t>
  </si>
  <si>
    <t>(≈) Chaotic Vibrations: Play your Cello, Deal 10 Wind Damage/20 Wind Damage/30 Wind Damage at Random. (20 Mana)</t>
  </si>
  <si>
    <t>(≈) Chaotic Vibrations II: Play your Cello, Deal 20 Wind Damage/30 Wind Damage/40 Wind Damage at Random. (30 Mana)</t>
  </si>
  <si>
    <t>(≈) Chaotic Vibrations III: Play your Cello, Deal 30 Wind Damage/50 Wind Damage/70 Wind Damage at Random. (40 Mana)</t>
  </si>
  <si>
    <t>(❖:≈) Madness Instigator: Target Feared or Confused Entity becomes Tormented for 3 Turns. (30 Mana)</t>
  </si>
  <si>
    <t>(❖:≈) Madness Instigator II: Flash; Target Feared or Conufsed Entity becomes Tormented for 3 Turns. (25 Mana)</t>
  </si>
  <si>
    <t>(❖:≈) Madness Instigator III: Flash; Target Feared or Confused Entity becomes Tormented for 3 Turns. (20 Mana)</t>
  </si>
  <si>
    <t>(P) Echoing Whispers: Entities on your Hex that are Feared or Confused Take 10 Dark Damage on the Start of their Turn.</t>
  </si>
  <si>
    <t>(P) Echoing Whispers II: Entities on your Hex that are Feared or Confused Take 15 Dark Damage on the Start of their Turn.</t>
  </si>
  <si>
    <t>(P) Echoing Whispers III: Entities on your Hex that are Feared or Confused Take 20 Dark Damage on the Start of their Turn.</t>
  </si>
  <si>
    <t>(❖:+) Vividium Mortate: [Requires Feared or Confused Target] Abuse Targets mental state to disturb them heavily, Dealing 10(+100% Power) Dark Damage for each Tick of Confusion or Fear remaining on Target. (30 Mana)</t>
  </si>
  <si>
    <t>(❖:+) Vividium Mortate II: [Requires Feared or Confused Target] Abuse Targets mental state to disturb them heavily, Dealing 15(+100% Power) Dark Damage for each Tick of Confusion or Fear remaining on Target. (35 Mana)</t>
  </si>
  <si>
    <t>(❖:+) Vividium Mortate II: [Requires Feared or Confused Target] Abuse Targets mental state to disturb them heavily, Dealing 20(+100% Power) Dark Damage for each Tick of Confusion or Fear remaining on Target. (40 Mana)</t>
  </si>
  <si>
    <t>(≈) Tonight's Bliss: Counter; Play your Cello, Gain 20 Barrier Until end of Combat. (15 Mana)</t>
  </si>
  <si>
    <t>(≈) Tonight's Bliss II: Counter; Play your Cello, Gain 30 Barrier Until end of Combat. (20 Mana)</t>
  </si>
  <si>
    <t>(≈) Tonight's Bliss III: Counter; Play your Cello, Gain 40 Barrier Until end of Combat. (25 Mana)</t>
  </si>
  <si>
    <t>(P) Sound of Silence: All your Actions count as playing the Cello. (Locks 50 Mana)</t>
  </si>
  <si>
    <t>(P) Sound of Silence II: All your Actions count as playing the Cello. (Locks 30 Mana)</t>
  </si>
  <si>
    <t>(P) Sound of Silence III: All your Actions count as playing the Cello. (Locks 10 Mana)</t>
  </si>
  <si>
    <t>(≈) Surround Sound: Gain 30% Wind Resistance Until End of Combat; Play your Cello Dealing 20 Wind Damage to all Targets on Hex. (30 Mana)</t>
  </si>
  <si>
    <t>(≈) Surround Sound II: Gain 40% Wind Resistance Until End of Combat; Play your Cello Dealing 20 Wind Damage to all Targets on Hex. (25 Mana)</t>
  </si>
  <si>
    <t>(≈) Surround Sound III: Gain 50% Wind Resistance Until End of Combat; Play your Cello Dealing 20 Wind Damage to all Targets on Hex. (20 Mana)</t>
  </si>
  <si>
    <t>(P) Master of Puppets: 50% Chance to Mind Control Target when you play your Cello.</t>
  </si>
  <si>
    <t>(P) Master of Puppets II: 75% Chance to Mind Control Target when you play your Cello.</t>
  </si>
  <si>
    <t>(P) Master of Puppets III: 90% Chance to Mind Control Target when you play your Cello.</t>
  </si>
  <si>
    <t>(≈) Harsh Wall Noisee: Play your Cello, creating a wall of wind that deals 100 Insanity Damage to Anyone doing a movement Action. (100 Mana)</t>
  </si>
  <si>
    <t>(≈) Harsh Wall Noisee II: Play your Cello, creating a wall of wind that deals 200 Insanity Damage to Anyone doing a movement Action. (100 Mana)</t>
  </si>
  <si>
    <t>(≈) Harsh Wall Noisee III: Play your Cello, creating a wall of wind that deals 400 Insanity Damage to Anyone doing a movement Action. (100 Mana)</t>
  </si>
  <si>
    <t>(P) Encore: Whenever you play your Cello you have 50% Chance to play it again.</t>
  </si>
  <si>
    <t>(P) Encore II: Whenever you play your Cello you have 75% Chance to play it again.</t>
  </si>
  <si>
    <t>(P) Encore III: Whenever you play your Cello you have 100% Chance to play it again.</t>
  </si>
  <si>
    <t>(P) Intervention: When a companion or minion takes lethal damage, you can instead  take instead at 2x the amount and then gain 1 Protection Stack; start knowing the direction of the nearest tavern. (1/Day per entity)</t>
  </si>
  <si>
    <t>(P) Inspiration: At the start of combat you have a 50% to give all companions and minions 1 Action or 1 Protection; you start knowing the direction of the nearest tavern</t>
  </si>
  <si>
    <t>(P) To Protect the weak: Upon entering a weakling/Elite/Boss/Guardian there will be a 25/50/75/100% chance to spawn a 50 HP Civilian Minion to rescue, if the civilian Manages to escape combat, gain 1 protection stack.</t>
  </si>
  <si>
    <t>(≈) Shield of the Devout: For the rest of combat give all your minions/companions all your Dispersion and Defense, if damage prevented to minions by this ability this combat is &gt;10 gain 1 Protection Stack. (25 Mana)</t>
  </si>
  <si>
    <t>(≈) Shield of the Devout II: For the rest of combat give all your minions/companions all your Dispersion and Defense, if damage prevented to minions by this ability this combat is &gt;15 Gain 2 Protection Stack. (30 Mana)</t>
  </si>
  <si>
    <t>(≈) Shield of the Devout III: For the rest of combat give all your minions/companions all your Dispersion and Defense, if damage prevented to minions by this ability this combat is &gt;20 Gain 3 Protection Stack. (30 Mana)</t>
  </si>
  <si>
    <t>(≈) Sword of the Defended: Your Followers gain your Basic Attack as On-Hit until End of Combat. (2 Protection Stacks; 40 Mana)</t>
  </si>
  <si>
    <t>(≈) Sword of the Defended II: Your Followers gain your Basic Attack as On-Hit until End of Combat. (1 Protection Stack; 40 Mana)</t>
  </si>
  <si>
    <t>(≈) Sword of the Defended III: Your Followers gain your Basic Attack as On-Hit until End of Day. (1 Protection Stack; 40 Mana)</t>
  </si>
  <si>
    <t>(≈) Aid the Weak: Transfer 50 Max Health and 2 Mobility from Yourself to Target Entity Until End of Combat; If Target surives gain a Protection Stack. (40 Mana)</t>
  </si>
  <si>
    <t>(≈) Aid The Weak II: Transfer 50 Max Health and 3 Mobility from Yourself to Target Entity Until End of Combat; If Target surives gain 2 Protection Stacks. (40 Mana)</t>
  </si>
  <si>
    <t>(≈) Aid The Weak III: Transfer 50 Max Health and 3 Mobility from Target Entity under your Banner to Target Entity Until End of Combat; If Target surives gain 2 Protection Stacks. (40 Mana)</t>
  </si>
  <si>
    <t>(P) Aid comes to the Righteous: Boss Encounters have a 25% chance to turn into a Guarded Companion Encounter.</t>
  </si>
  <si>
    <t>(P) Aid comes to the Righteous II: Boss Encounters have a 50% chance to turn into a Guarded Companion Encounter.</t>
  </si>
  <si>
    <t>(P) Aid comes to the Righteous III: Boss Encounters have a 100% chance to turn into a Guarded Companion Encounter.</t>
  </si>
  <si>
    <t>(P) Defender of the People: You can use Protection stacks to hire Mercenary or Companions at a 2:1 ratio and 3:1 ratio respectivly.</t>
  </si>
  <si>
    <t>(P) Defender of the People II: You can use Protection stacks to hire merc or Companions at a 2: 1 ratio and 3: 1 ratio respectivly; You may now spend 1 Protection Stack to give Target under Your Banner 20 Barrier.</t>
  </si>
  <si>
    <t>(P) Defender of the People III: You can use Protection stacks to hire merc or Companions at a 2: 1 ratio and 3: 1 ratio respectivly; You may now spend 1 Protection Stack to give Target under Your Banner 40 Barrier.</t>
  </si>
  <si>
    <t>(≈) Order of Imprisonment: Order Target Hostile Sentient Entity to remain where they are until End of Combat; If they do any movement Action you immediately gain 2 Protection Stacks. (30 Mana)</t>
  </si>
  <si>
    <t>(≈) Order of Imprisonment II: Order Target Sentient Entity to remain where they are until End of Combat; If they do any movement Action you immediately gain 3 Protection Stacks. (35 Mana)</t>
  </si>
  <si>
    <t>(≈) Order of Imprisonment II: Order Target Sentient Entity to remain where they are until End of Combat; If they do any movement Action you immediately gain 4 Protection Stacks. (40 Mana)</t>
  </si>
  <si>
    <t>(P) The Protector of the People: When gaining protection stacks 50% chance to gain an additional one.</t>
  </si>
  <si>
    <t>(P) The Protector of the People II: When gaining Protection Stacks 50% chance to gain an additional 2.</t>
  </si>
  <si>
    <t>(P) The Protector of the People III: When gaining Protection Stacks 50% chance to gain an additional 3.</t>
  </si>
  <si>
    <t>(^) Payment for a Life Sentence: Recruit a Life Sentenced Inmate to serve as a Mercenary under your Banner. (30 Mana; 3 Protection Stacks)</t>
  </si>
  <si>
    <t>(^) Payment for a Life Sentence II: Recruit a Life Sentenced Inmate to serve as a Mercenary under your Banner. (20 Mana; 2 Protection Stacks)</t>
  </si>
  <si>
    <t>(^) Payment for a Life Sentence III: Recruit a Life Sentenced Inmate to serve as a Mercenary under your Banner. (2 Protection Stacks)</t>
  </si>
  <si>
    <t>(≈) Legends of the Warden: Expand your banner size by 1. (4 Protection Stacks)</t>
  </si>
  <si>
    <t>(≈) Legends of the Warden II: Expand your banner size by 1. (3 Protection Stacks)</t>
  </si>
  <si>
    <t>(≈) Legends of the Warden III: Expand your banner size by 2. (3 Protection Stacks)</t>
  </si>
  <si>
    <t>(≈) The UItimate Sacrifice: Powerplay; Sacrifice all your current Health, Mana (Set your Max Health &amp; Mana to 1), attributes, resistances, mobility and faith and give your current minions and companions 50% of these stats; you cannot take Damage until they Die.</t>
  </si>
  <si>
    <t xml:space="preserve">The ultimate Sacrifice II : Powerplay; Sacrifice all your current HP, Mana (set your max HP&amp; Mana to 1), attributes, and positive resistances, mobility and faith, your current minions and companions gain 100% of these stats, you cannot take damage until they die. </t>
  </si>
  <si>
    <t xml:space="preserve">The ultimate Sacrifice: Powerplay; Sacrifice all your current HP, Mana (set your max HP&amp; Mana to 1), attributes, and positive resistances, mobility and faith, your current minions and companions gain 150% of these stats, you cannot take damage until they die. </t>
  </si>
  <si>
    <t>(o) The Light Burns a Path for our own: Consume all Protection stacks: Deal 25 X light damage in a X/3 hex radius around where X is amount of stacks consumed. (100 Mana)</t>
  </si>
  <si>
    <t>(o) The Light Burns a Path for our own II: Consume all Protection stacks: Deal 50 X light damage in a X/2 hex radius around where X is amount of stacks consumed. (150 Mana)</t>
  </si>
  <si>
    <t>(o) The Light Burns a Path for our own II: Consume all Protection stacks: Deal 100 X light damage in a X hex radius around where X is amount of stacks consumed. (200 Mana)</t>
  </si>
  <si>
    <t>(^) Warden Post: Create a Warden Post on current Hex; You may Recruit a Mercenary every 3 Days from it for 500 Gold; While in the Warden Post everyone under your Banner gets 5 Defense and 5 Dispersion. (100 Mana; 1000 Gold)</t>
  </si>
  <si>
    <t>(^) Warden Post II: Create a Warden Post on current Hex; You may Recruit a Mercenary every 2 Days from it for 500 Gold; While in the Warden Post everyone under your Banner gets 10 Defense and 10 Dispersion. (100 Mana; 1000 Gold)</t>
  </si>
  <si>
    <t>(^) Warden Post II: Create a Warden Post on current Hex; You may Recruit a Mercenary or Soldier every Day from it; While in the Warden Post everyone under your Banner gets 20 Defense and 20 Dispersion. (100 Mana; 1000 Gold)</t>
  </si>
  <si>
    <t>(P) Divine Wrath: Start the game with 1 Faith, while you have at least 1 faith your Basic Atacks will be converted Light Damage; While you have at least 2 Faith, Your Basic Attacks will have +10 Light Damage on Hit; While you have 3 Faith your attacks have an additional 10 Light Damage on Hit.</t>
  </si>
  <si>
    <t>(P) Divine Protection: Start the game with 1 Faith, while you have 1 Faith at the start of Day Gain 10 Barrier; While you have at least 2 Faith at the start of Day Gain 20 Barrier; While you have at least 3 Faith at the start of Day Gain 30 Barrier.</t>
  </si>
  <si>
    <t>(P) Divine Arrival: While you have 3 faith at the start of day Gain 1 Divinity.</t>
  </si>
  <si>
    <t>(≈) The Sun rises upon the Bold: Passive: At Start of Day your first Strike in the first Combat will be a Guaranteed Critical; Active: Your next Critical Strike will have +10 Base Damage. (30 Mana)</t>
  </si>
  <si>
    <t>(≈) The Sun rises upon the Bold II: Passive: At Start of Day your first Strike in the first Combat will be a Guaranteed Critical; Active: Your next Critical Strike will have +15 Base Damage. (30 Mana)</t>
  </si>
  <si>
    <t>(≈) The Sun rises upon the Bold III: Passive: At Start of Day your first Strike in the first Combat will be a Guaranteed Critical; Active: Your next Critical Strike will have +20 Base Damage. (30 Mana)</t>
  </si>
  <si>
    <t>(≈) The Sun will not Set on the Fortuitous: Passive: At Start of Day the first Critical Basic Attack against you will be missed; Active: Counter; Basic Attack Target that Basic Attacks you. (30 Mana)</t>
  </si>
  <si>
    <t>(≈) The Sun will not Set on the Fortuitous II: Passive: At Start of Day the first Critical Basic Attack against you will be missed; Active: Counter; Basic Attack Target that Basic Attacks you. (25 Mana)</t>
  </si>
  <si>
    <t>(≈) The Sun will not Set on the Fortuitous III: Passive: At Start of Day the first Critical Basic Attack against you will be missed; Active: Counter; Basic Attack Target that Basic Attacks you. (20 Mana)</t>
  </si>
  <si>
    <t xml:space="preserve">(≈) The Sun shines upon the Righteous: Passive: You can accept up to 1 Additional Quest at a time; Whenever you complete a Quest gain 1 Faith; Active: Gain a Quest. (30 Mana) </t>
  </si>
  <si>
    <t xml:space="preserve">(≈) The Sun shines upon the Righteous II: Passive: You can accept up to 1 Additional Quest at a time; Whenever you complete a Quest gain 1 Faith; Active: Gain a Quest. (20 Mana) </t>
  </si>
  <si>
    <t xml:space="preserve">(≈) The Sun shines upon the Righteous III: Passive: You can accept up to 2 Additional Quests at a time; Whenever you complete a Quest gain 1 Faith; Active: Gain a Quest. (20 Mana) </t>
  </si>
  <si>
    <t>(P) Sacramental Retribution: Killing an Entity that has dealt over 30 Total Damage to you will gain 1 Divinity.</t>
  </si>
  <si>
    <t>(P) Sacramental Retribution II: Killing an Entity that has dealt over 30 Total Damage to you will gain 2 Divinity.</t>
  </si>
  <si>
    <t>(P) Sacramental Retribution III: Killing an Entity that has dealt over 30 Total Damage to you will gain 3 Divinity.</t>
  </si>
  <si>
    <t>(+) Brand the Unfaithful: Brand Target Sentient; Branded Targets will be revealed Until End of Day; Killing Branded Sentients awards 1 Divinity. (20 Mana)</t>
  </si>
  <si>
    <t>(+) Brand the Unfaithful II: Brand Target Sentient; Branded Targets will be revealed Until End of Day; Killing Branded Sentients awards 2 Divinity. (20 Mana)</t>
  </si>
  <si>
    <t>(+) Brand the Unfaithful III: Brand Target Sentient; Branded Targets will be revealed Until End of Day; Killing Branded Sentients awards 3 Divinity. (20 Mana)</t>
  </si>
  <si>
    <t>(+) Smite Daemon: Deal 100 Holy Damage to Target Entity; If this ability Kills the Entity gain 1 Divinity. (100 Mana)</t>
  </si>
  <si>
    <t>(+) Smite Daemon II: Deal 100 Holy Damage to Target Entity; If this ability Kills the Entity gain 2 Divinity. (100 Mana)</t>
  </si>
  <si>
    <t>(+) Smite Daemon III: Deal 100 Holy Damage to Target Entity; If this ability Kills the Entity gain 3 Divinity. (100 Mana)</t>
  </si>
  <si>
    <t>(P) Solar Weaponry: Your Melee Weapons deal 5 * Faith Solar damage On Hit. (Locks 20 Mana)</t>
  </si>
  <si>
    <t>(P) Solar Weaponry II: Your Melee Weapons deal 10 * Faith Solar damage On Hit. (Locks 30 Mana)</t>
  </si>
  <si>
    <t>(P) Solar Weaponry III: Your Melee Weapons deal 15 * Faith Solar damage On Hit. (Locks 40 Mana)</t>
  </si>
  <si>
    <t>(P) Solar Armor: Each Armor Gains 1 Defense and Dispersion for every Faith you have. (Locks 40 Mana)</t>
  </si>
  <si>
    <t>(P) Solar Armor II: Each Armor Gains 2 Defense and Dispersion for every Faith you have. (Locks 60 Mana)</t>
  </si>
  <si>
    <t>(P) Solar Armor III: Each Armor Gains 3 Defense and Dispersion for every Faith you have. (Locks 80 Mana)</t>
  </si>
  <si>
    <t>(P) Divine Curse: Powerplay; Curse all other Heroes; Curse: Whenever you Traverse Zones you lose 1 Faith. (50 Mana)</t>
  </si>
  <si>
    <t>(P) Divine Curse II: Powerplay; Curse all other Heroes; Curse: Whenever you Traverse Zones you lose 2 Faith. (50 Mana)</t>
  </si>
  <si>
    <t>(P) Divine Curse III: Powerplay; Curse all other Heroes; Curse: Whenever you Traverse Zones you lose 3 Faith. (50 Mana)</t>
  </si>
  <si>
    <t>(❖:+) Judicium Divinum: Powerplay: You and Target Hero are teleported in the heavenly plane where both of you are set to 10 Max Health and all Gear is removed until end of Combat; All Damage Instances are capped at 1; Gain Barrier Equal to your Divinity. (All Divinity; 100 Mana; 1 Faith)</t>
  </si>
  <si>
    <t>(❖:+) Judicium Divinum II: Powerplay: You and Target Hero are teleported in the heavenly plane where both of you are set to 7 Max Health and all Gear is removed until end of Combat; All Damage Instances are capped at 1; Gain Barrier Equal to double your Divinity. (All Divinity; 100 Mana; 1 Faith)</t>
  </si>
  <si>
    <t>(❖:+) Judicium Divinum III: Powerplay: You and Target Hero are teleported in the heavenly plane where both of you are set to 5 Max Health and all Gear is removed until end of Combat; All Damage Instances are capped at 1; Gain Barrier Equal to Tripple your Divinity. (All Divinity; 100 Mana; 1 Faith)</t>
  </si>
  <si>
    <t>(❖:o) Stella Lancea: Powerplay; Have a Gigantic Stellar Lance fall on Target Hex in your Hex Vision; It deals your Current Health (+Divine Stacks*25) Solar damage in a Divinity/3 Hex Range; If you kill another Hero with this Ability, you revive with 1 Health. (All Divinity; 100 Mana; 1 Faith)</t>
  </si>
  <si>
    <t>(❖:o) Stella Lancea II: Powerplay; Have a Gigantic Stellar Lance fall on Target Hex in your Hex Vision; It deals Max Health (+Divine Stacks*25) Solar damage in a Divinity/3 Hex Range; If you kill another Hero with this Ability, you revive with 1 Health. (All Divinity; 100 Mana; 1 Faith)</t>
  </si>
  <si>
    <t>(❖:o) Stella Lancea III: Powerplay; Have a Gigantic Stellar Lance fall on Target Hex in your Hex Vision; It deals Max Health (+Divine Stacks*50) Solar damage in a Divinity/3 Hex Range; If you kill another Entity with this Ability, you revive with 100 Health. (All Divinity; 100 Mana; 1 Faith)</t>
  </si>
  <si>
    <t>(❖:≈) Luminosite Eternelle: The Eternal Light burns bright within you; Active: Convert X Divinity to Faith; If X is 4 or Higher Gain 50 Barrier per Divinity. (X Divinity; 20 Mana)</t>
  </si>
  <si>
    <t>(❖:≈) Luminosite Eternelle II: The Eternal Light burns bright within you; Active: Convert X Divinity to Faith; If X is 4 or Higher Gain 100 Barrier per Divinity. (X Divinity; 10 Mana)</t>
  </si>
  <si>
    <t>(❖:≈) Luminosite Eternelle III: The Eternal Light burns bright within you; Active: Convert X Divinity to Faith; If X is 4 or Higher Gain 200 Barrier per Divinity. (X Divinity)</t>
  </si>
  <si>
    <t>(P) In Search of the Holy Land: A Random City will Spawn on a Random Hex, If you Manage to find it, All Seals will now Double the Stats given.</t>
  </si>
  <si>
    <t>(P) Holy Reward: Gain The Just Faction Bonus; If you already have it, Start the game with 2 Faith Instead.</t>
  </si>
  <si>
    <t>(≈) Seal of Truth: Passive: Gain 20 Max Health, 1 Defense, 1 Dispersion and 1 Strength; Counts as a Seal; Active: 50% Chance to Gain 1 Faith. (25 Mana)</t>
  </si>
  <si>
    <t>(≈) Seal of Truth II: Passive: Gain 20 Max Health, 1 Defense, 1 Dispersion and 1 Strength; Counts as a Seal; Active: 50% Chance to Gain 2 Faith. (30 Mana)</t>
  </si>
  <si>
    <t>(≈) Seal of Truth III: Passive: Gain 20 Max Health, 1 Defense, 1 Dispersion and 1 Strength; Counts as a Seal; Active: 50% Chance to Gain 3 Faith. (40 Mana)</t>
  </si>
  <si>
    <t>(≈) Blasphemous Enemy: [Requires Hostile Entity of Different Kin] Convert your Damage towards Target Entity to Holy or Unholy Damage Until End of Combat. (30 Mana)</t>
  </si>
  <si>
    <t>(≈) Blasphemous Enemy II: [Requires Hostile Entity of Different Kin] Convert your Damage towards Target Entity to Holy or Unholy Damage Until End of Combat. (20 Mana)</t>
  </si>
  <si>
    <t>(≈) Blasphemous Enemy III: [Requires Hostile Entity of Different Kin] Convert your Damage towards Target Entity to Holy or Unholy Damage Until End of Combat. (10 Mana)</t>
  </si>
  <si>
    <t>(≈) Overpower the Weak II: Strike Target Dealing Basic Attack Damage(+150% Strength; +150% Defense; +150% Dispersion) Physical Damage. (40 Mana; 1/Combat)</t>
  </si>
  <si>
    <t>(≈) Overpower the Weak III: Strike Target Dealing Basic Attack Damage(+200% Strength; +200% Defense; +200% Dispersion) Physical Damage. (50 Mana; 1/Combat)</t>
  </si>
  <si>
    <t>(≈) Seal of Conquest: Passive: Gain 20 Max Health, 1 Defense, 1 Dispersion and 1 Strength; Counts as a Seal; Active: Basic Attack Target Dealing 20 Physical Damage on Hit. (20 Mana)</t>
  </si>
  <si>
    <t>(≈) Seal of Conquest: Passive II: Gain 20 Max Health, 1 Defense, 1 Dispersion and 1 Strength; Counts as a Seal; Active: Basic Attack Target Dealing 30 Physical Damage on Hit. (20 Mana)</t>
  </si>
  <si>
    <t>(≈) Seal of Conquest: Passive III: Gain 20 Max Health, 1 Defense, 1 Dispersion and 1 Strength; Counts as a Seal; Active: Basic Attack Target Dealing 50 Physical Damage on Hit. (30 Mana)</t>
  </si>
  <si>
    <t>(+) Rightous Belief: Stun Target for 1 Turn. (1 Faith)</t>
  </si>
  <si>
    <t>(+) Rightous Belief II: Stun Target for 2 Turns. (1 Faith)</t>
  </si>
  <si>
    <t>(+) Rightous Belief III: Stun Target for 3 Turns. (1 Faith)</t>
  </si>
  <si>
    <t>(P) Perfect Balance: You may Hold a Two Handed Weapon in your Main Hand as long as you have a Shield Equipped in your Off-Hand. (Locks 20 Mana)</t>
  </si>
  <si>
    <t>(P) Perfect Balance II: You may Hold a Two Handed Weapon in your Main Hand as long as you have a Shield Equipped in your Off-Hand.</t>
  </si>
  <si>
    <t>(P) Perfect Balance III: You may Hold a Two Handed Weapon in your Main Hand.</t>
  </si>
  <si>
    <t>(≈) Seal of Protection: Passive: Gain 20 Max Health, 1 Defense, 1 Dispersion and 1 Strength; Counts as a Seal; Active: Gain 20% Damage Reduction until End of Combat; This Effect stacks multiplicatively. (50 Mana)</t>
  </si>
  <si>
    <t>(≈) Seal of Protection II: Passive: Gain 20 Max Health, 1 Defense, 1 Dispersion and 1 Strength; Counts as a Seal; Active: Gain 30% Damage Reduction until End of Combat. (50 Mana)</t>
  </si>
  <si>
    <t>(≈) Seal of Protection III: Passive: Gain 20 Max Health, 1 Defense, 1 Dispersion and 1 Strength; Counts as a Seal; Active: Gain 40% Damage Reduction until End of Combat. (50 Mana)</t>
  </si>
  <si>
    <t xml:space="preserve">(^) Begin Crusade: Powerplay; Herald(The Crusade Begins); At the start of the next Day Summon a Neutral Sentient Elite Adjacent to all other Heroes that will chase them and fight them; If any Hero is killed by the Elite then the Elite Despawns and you gain the Xp for the Hero Kill. (100 Mana) </t>
  </si>
  <si>
    <t xml:space="preserve">(^) Begin Crusade II: Powerplay; Herald; The Crusade Begins; At the start of the next Day Summon 2 Neutral Sentient Elites Adjacent to all other Heroes that will chase them and fight them; If any Hero is killed by the Elites then the Elites Despawns and you gain the Xp for the Hero Kill. (100 Mana) </t>
  </si>
  <si>
    <t xml:space="preserve">(^) Begin Crusade III: Powerplay; Herald; The Crusade Begins; At the start of the next Day Summon 2 Neutral Prime Sentient Elites Adjacent to all other Heroes that will chase them and fight them; If any Hero is killed by the Elites then the Elites Despawns and you gain the Xp for the Hero Kill. (100 Mana) </t>
  </si>
  <si>
    <t>(≈) Seal of Judgement: Passive: Gain 20 Max Health, 1 Defense, 1 Dispersion and 1 Strength; Counts as a Seal; Active: Target is Inflicted with 2 Turns of Resilient/Enlightened/Vulnerable/Tormented. (30 Mana)</t>
  </si>
  <si>
    <t>(≈) Seal of Judgement II: Passive: Gain 20 Max Health, 1 Defense, 1 Dispersion and 1 Strength; Counts as a Seal; Active: Target is Inflicted with 3 Turns of Resilient/Enlightened/Vulnerable/Tormented. (30 Mana)</t>
  </si>
  <si>
    <t>(≈) Seal of Judgement III: Passive: Gain 20 Max Health, 1 Defense, 1 Dispersion and 1 Strength; Counts as a Seal; Active: Target is Inflicted with 4 Turns of Resilient/Enlightened/Vulnerable/Tormented. (30 Mana)</t>
  </si>
  <si>
    <t>(P) Seal of Dominion: Passive: Gain 20 Max Health, 1 Defense, 1 Dispersion and 1 Strength; Counts as a Seal; All Seals will now Double the Stats given.</t>
  </si>
  <si>
    <t>(≈) Seal of Dominion II: Passive: Gain 20 Max Health, 1 Defense, 1 Dispersion and 1 Strength; Counts as a Seal; All Seals will now Tripple the Stats given.</t>
  </si>
  <si>
    <t>(≈) Seal of Dominion III: Passive: Gain 20 Max Health, 1 Defense, 1 Dispersion and 1 Strength; Counts as a Seal; All Seals will now Quadrouple the Stats given.</t>
  </si>
  <si>
    <t>(+) Blessed Artifacts: Call down the Gods to change your weapon base damage type to Holy or Unholy Damage and increase its Scaling by 0.5; if weapon already had Holy or Unholy Damage as base, then its Base Damage is Doubled. (100 Mana)</t>
  </si>
  <si>
    <t>(+) Blessed Artifacts II: Call down the Gods to change your weapon base damage type to Holy or Unholy Damage and increase its Scaling by 1; if weapon already had Holy or Unholy Damage as base, then its Base Damage is Doubled. (100 Mana)</t>
  </si>
  <si>
    <t>(+) Blessed Artifacts III: Call down the Gods to change your weapon base damage type to Holy or Unholy Damage and increase its Scaling by 2; if weapon already had Holy or Unholy Damage as base, then its Base Damage is Trippled. (100 Mana)</t>
  </si>
  <si>
    <t>(^) Spread of Theological Doctrine: Passive: Upon Leveling up or Upgrading this Ability Gain Faith Equal to the amound of Seals obtained; Heal 50 Health for Every Faith above the Limit; Active: Convert a Random Elite to your Banner. (1 Faith; 20 Mana)</t>
  </si>
  <si>
    <t>(^) Spread of Theological Doctrine II: Passive: Upon Leveling up or Upgrading this Ability Gain Faith Equal to the amound of Seals obtained; Heal 50 Health for Every Faith above the Limit; Active: Convert a Random Boss to your Banner. (1 Faith; 40 Mana)</t>
  </si>
  <si>
    <t>(^) Spread of Theological Doctrine III: Passive: Upon Leveling up or Upgrading this Ability Gain Faith Equal to the amound of Seals obtained; Heal 50 Health for Every Faith above the Limit; Active: Convert a Random or Chosen Guardian/Boss/Elite to your Banner. (1 Faith; 40 Mana)</t>
  </si>
  <si>
    <t>(≈) Grand Leap II: [Requires Blunt Weapon] Jump towards target that is up to 2 Hexes away and Strike them. (25 Mana)</t>
  </si>
  <si>
    <t>(≈) Grand Leap III: [Requires Blunt Weapon] Jump towards target that is up to 3 Hexes away and Strike them. (20 Mana)</t>
  </si>
  <si>
    <t>(P) The Stress Induction II: Your presence alone Causes Entities in Combat with you to have 50% chance of becoming Vulnerable or Weakend at the start of each Turn for 2 Turns.</t>
  </si>
  <si>
    <t>(P) The Stress Induction III: Your presence alone Causes Entities in Combat with you to have 50% chance of becoming Vulnerable or Weakend at the start of each Turn for 3 Turns.</t>
  </si>
  <si>
    <t>(P) Iron Hands II: When your Main and Off-Hand are Empty you gain 15 Strength and +1.5 Crit Multiplier.</t>
  </si>
  <si>
    <t>(P) Iron Hands III: When your Main and Off-Hand are Empty you gain 20 Strength and +2 Crit Multiplier.</t>
  </si>
  <si>
    <t>(≈) Overwhelming Crush II: [Prepare for 1 Turn] Crush Targets Skull for 50(+100% Strength) Physical Damage; This ability counts as a Crit. (40 Mana)</t>
  </si>
  <si>
    <t>(≈) Overwhelming Crush III: [Prepare for 1 Turn] Crush Targets Skull for 70(+100% Strength) Physical Damage; This ability counts as a Crit. (50 Mana)</t>
  </si>
  <si>
    <t>(❖:≈) Adunadan Technique: [Channel for 2 Turn] Your next 3 Basic Attacks Gain 5 Extra Physical Damage for each 10 Mana Consumed until end of combat. (X Mana)</t>
  </si>
  <si>
    <t>(❖:≈) Adunadan Technique II: [Channel for 2 Turn] Your next 3 Basic Attacks Gain 10 Extra Physical Damage for each 10 Mana Consumed. (X Mana)</t>
  </si>
  <si>
    <t>(❖:≈) Adunadan Technique III: [Channel for 1 Turn] Your next 3 Basic Attacks Gain 10 Extra Physical Damage for each 10 Mana Consumed. (X Mana)</t>
  </si>
  <si>
    <t>(≈) Request Armament: Gain 3 Common Blunt Weapon Types of your Choice. (200 Gold; 10 Mana; 1/Day)</t>
  </si>
  <si>
    <t>(≈) Request Armament II: Gain 3 Rare Blunt Weapon Types of your Choice. (400 Gold; 15 Mana; 1/Day)</t>
  </si>
  <si>
    <t>(≈) Request Armament III: Gain 3 Epic Blunt Weapon Types of your Choice. (800 Gold; 20 Mana; 1/Day)</t>
  </si>
  <si>
    <t>(P) Live through Spite II: Landing Crits In Combat Add 10 Health you can go Below 0. (Up to a Maximum of 75); When Combat Ends, you are restored to 10 Health. (Locks 30 Mana)</t>
  </si>
  <si>
    <t>(P) Live through Spite III: Landing Crits In Combat Add 10 Health you can go Below 0. (Up to a Maximum of 100); When Combat Ends, you are restored to 25 Health. (Locks 40 Mana)</t>
  </si>
  <si>
    <t>(P) Outstanding Reaction Time II: Your Basic Attacks gain Counter; +3 Mobility. (Locks 1 Stamina)</t>
  </si>
  <si>
    <t>(P) Outstanding Reaction Time III: Your Basic Attacks gain Counter; +3 Mobility; You may use Basic Attacks to Counter Projectiles taking Damage equal to Projectiles Damage minus your Basic Attack; Effects from the Projectiles still Apply. (Locks 1 Stamina)</t>
  </si>
  <si>
    <t>(&gt;) Power Throw: Throw your Equipped Blund Weapon at Target Destroying Non-Unique Weapon in the Process; It Deals 20(+200% Base Damage) as Physical Damage and uses its Crit Multiplier. (20 Mana)</t>
  </si>
  <si>
    <t>(&gt;) Power Throw II: Throw your Equipped Blund Weapon at Target Destroying Non-Unique Weapon in the Process; It Deals 25(+200% Base Damage) as Physical Damage and uses its Crit Multiplier. (25 Mana)</t>
  </si>
  <si>
    <t>(&gt;) Power Throw III: Precise; Throw your Equipped Blund Weapon at Target Destroying Non-Unique Weapon in the Process; It Deals 30(+200% Base Damage) as Physical Damage and uses its Crit Multiplier. (30 Mana)</t>
  </si>
  <si>
    <t>(≈) Obliterate: [Prepare for 1 Turn; Requires Blunt Weapon] Blitz and Precise; Vital Hit Target with all your Might and Weight for 20(+100% Defense) Bonus Physical Damage; Non-Unique Weapons are Destroyed on Impact. (40 Mana)</t>
  </si>
  <si>
    <t>(≈) Obliterate II: [Requires Blunt Weapon] Blitz and Precise; Vital Hit Target with all your Might and Weight for 20(+200% Defense) Bonus Physical Damage; Non-Unique are Destroyed on Impact. (40 Mana)</t>
  </si>
  <si>
    <t>(≈) Obliterate III: [Requires Blunt Weapon] Blitz and Precise; Vital Hit Target with all your Might and Weight for 20(+400% Defense) Bonus Physical Damage; Non-Unique Weapons are Destroyed on Impact. (40 Mana)</t>
  </si>
  <si>
    <t>(≈) Destroy: Destroy Target Object. (50 Mana)</t>
  </si>
  <si>
    <t>(❖:≈) Destroy II: Blitz; Destroy Target Object. (10 Mana)</t>
  </si>
  <si>
    <t>(❖:≈) Destroy III: [Prepare for 1 Turn] Blitz; Destroy Target. (100 Mana)</t>
  </si>
  <si>
    <t>(≈) Annihilate II: Basic Attack with +3 Crit Multiplier. (20 Mana)</t>
  </si>
  <si>
    <t>(P) Annihilate III: Basic Attacks have +4 Crit Multiplier.</t>
  </si>
  <si>
    <t>(≈) Humidity Killer: Transform Hex into Volcanica Biome Counterpart. (10 Mana)</t>
  </si>
  <si>
    <t>(≈) Humidity Killer II: Transform Hex into Volcanica Biome Counterpart. (5 Mana)</t>
  </si>
  <si>
    <t>(≈) Humidity Killer III: Transform Hex into Volcanica Biome Counterpart.</t>
  </si>
  <si>
    <t>(≈) Suffocating Evaporation II: Transform Hex into Volcanica Biome Counterpart; All Entities on Hex Lose 15 Health.</t>
  </si>
  <si>
    <t>(≈) Suffocating Evaporation III: Transform Hex into Volcanica Biome Counterpart; All Entities on Hex Lose 20 Health.</t>
  </si>
  <si>
    <t>(P) Hellskin Aura: Hexes you Traverse become Volcanica Biome Counterparts. (Locks 70 Mana)</t>
  </si>
  <si>
    <t>(P) Hellskin Aura II: Hexes you Traverse become Volcanica Biome Counterparts. (Locks 50 Mana)</t>
  </si>
  <si>
    <t>(P) Hellskin Aura III: Hexes you Traverse become Volcanica Biome Counterparts. (Locks 30 Mana)</t>
  </si>
  <si>
    <t>(o) Flaming Tornado II:[Requires Dry Hex] Spin Releasing Wild Fire around yourself Creating a Deadly Flaming Tornado that Deals 50(+200% Power) Fire Damage to Entities in your Melee Range; You take 25 Fire Damage. (25 Mana)</t>
  </si>
  <si>
    <t>(o) Flaming Tornado III:[Requires Dry Hex] Spin Releasing Wild Fire around yourself Creating a Deadly Flaming Tornado that Deals 75(+300% Power) Fire Damage to Entities in your Melee Range; You take 50 Fire Damage. (50 Mana)</t>
  </si>
  <si>
    <t>(o) Release Wildfire II: [Requires Dry Hex] Set The Hex Aflame, Dealing 60(+100% Power) Fire Damage to All Entities on Hex. (40 Mana)</t>
  </si>
  <si>
    <t>(o) Release Wildfire III: [Requires Dry Hex] Set The Hex Aflame, Dealing 75(+100% Power) Fire Damage to All Entities on Hex. (50 Mana)</t>
  </si>
  <si>
    <t>(&gt;) Pyromaniacs Blooming Spree II: [Requires Volcanica Hex and 4 seperate Target Entities] Launch 4 Gigating Fireballs into the sky, they will then fall on the 3 selected Entities for 30(+200% Power) Fire Damage Each. (40 Mana)</t>
  </si>
  <si>
    <t>(&gt;) Pyromaniacs Blooming Spree III: [Requires Volcanica Hex] Launch 4 Gigating Fireballs into the sky and select a Target for each Fireball, they will then fall on the selected Targets for 30(+300% Power) Fire Damage Each. (60 Mana)</t>
  </si>
  <si>
    <t>(P) Heat Conversion II: Convert 75% of all Fire Damage You are about to Take into Mana.</t>
  </si>
  <si>
    <t xml:space="preserve">(P) Heat Conversion III: Convert 100% of all Fire Damage You are about to Take into Mana. </t>
  </si>
  <si>
    <t xml:space="preserve">(P) Obsessed with the Flame II: Every Time you Suffer Fire damage, resore 15% of your Max Health. </t>
  </si>
  <si>
    <t xml:space="preserve">(P) Obsessed with the Flame III: Every Time you Suffer Fire damage, resore 20%(+1% Per 10% Fire Resistance) of your Max Health. </t>
  </si>
  <si>
    <t>(+) Pure Dedication to the Flames II: [Requires Volcanica Hex] Set Target Aflame Inflicting Burning for 10 Fire Damage per Tick over 10 Turns. (50 Mana)</t>
  </si>
  <si>
    <t>(+) Pure Dedication to the Flames III: [Requires Volcanica Hex] Set Target Aflame Inflicting Burning for 10 Fire Damage per Tick over 10 Turns. (40 Mana)</t>
  </si>
  <si>
    <t>(o) Uncontrollable Pyroblazing II: Set Everything in your Hex Vision Aflame, dealing 200 Fire Damage and transforming the Hexes into Scorched Hexes. (200 Mana)</t>
  </si>
  <si>
    <t>(o) Uncontrollable Pyroblazing III: Set Everything in your Hex Vision Aflame, dealing 400 Fire Damage and transforming the Hexes into Scorched Hexes. (200 Mana)</t>
  </si>
  <si>
    <t>(o) Scorch The Plains II: Powerplay; Set the Entire Plains Aflame, dealing 80 Fire Damage to All Entities and Transforming all Hexes Into Scorched Hexes. (100 Mana; 50 Health)</t>
  </si>
  <si>
    <t>(o) Scorch The Plains III: Powerplay; Set the Entire Plains Aflame, dealing 160 Fire Damage to All Entities and Transforming all Hexes Into Scorched Hexes. (100 Mana; 50 Health)</t>
  </si>
  <si>
    <t>(^) Release the Wildfirelings II: Summon 4 Wildfireling Minions with 10 Health each and 15 Fire Damage Melee Attack; They have Aftermath: Deal 30 Fire Damage in Melee Range. (80 Mana)</t>
  </si>
  <si>
    <t>(^) Release the Wildfirelings III: Summon 8 Wildfireling Minions with 10 Health each and 20 Scorch Damage Melee Attack; They have Aftermath: Deal 40 Fire Damage in Melee Range. (100 Mana)</t>
  </si>
  <si>
    <t>(P) Arctic Frostburn: Frostbite and Burning Statuses no longer Combine for Entities on the same Hex as you; Entities Suffering from Frostbite or Burning are Chilled for the same Duration.</t>
  </si>
  <si>
    <t>(P) Hypothermic Killer: At the Start of your third Turn in Combat Inflict Hyothermia for 2 Turns to all other Entities.</t>
  </si>
  <si>
    <t>(P) Alternating Frostburn: Frostbite and Burning Statuses no longer Combine for Entities on the same Hex as you; Whenever you Apply Ticks of Burning or Frostbite apply the other Status as well for the same Duration.</t>
  </si>
  <si>
    <t>(&gt;) Frostburn Bolt: Deal 20 Frost Damage to Target Entity; If the Attack Lands then deal 20 Fire Damage at the Start of their Turn. (30 Mana)</t>
  </si>
  <si>
    <t>(&gt;) Frostburn Bolt II: Deal 25 Frost Damage to Target Entity; If the Attack Lands then deal 25 Fire Damage at the Start of their Turn. (35 Mana)</t>
  </si>
  <si>
    <t>(&gt;) Frostburn Bolt III: Deal 30 Frost Damage to Target Entity; If the Attack Lands then deal 30 Fire Damage at the Start of their Turn. (40 Mana)</t>
  </si>
  <si>
    <t xml:space="preserve">(o) Frost Encirclement: Toggle; Deal 10(+100% Power) Frost Damage to Entities in Melee Range at the Start of your Turn. (10 Mana/Turn) </t>
  </si>
  <si>
    <t xml:space="preserve">(o) Frost Encirclement II: Toggle; Deal 15(+100% Power) Frost Damage to Entities in Melee Range at the Start of your Turn. (10 Mana/Turn) </t>
  </si>
  <si>
    <t xml:space="preserve">(o) Frost Encirclement III: Toggle; Deal 20(+100% Power) Frost Damage to Entities in Melee Range at the Start of your Turn. (10 Mana/Turn) </t>
  </si>
  <si>
    <t xml:space="preserve">(o) Fire Encirclement: Toggle; Deal 10(+100% Power) Fire Damage to Entities in Melee Range at the Start of your Turn. (10 Mana/Turn) </t>
  </si>
  <si>
    <t xml:space="preserve">(o) Fire Encirclement II: Toggle; Deal 15(+100% Power) Fire Damage to Entities in Melee Range at the Start of your Turn. (10 Mana/Turn) </t>
  </si>
  <si>
    <t xml:space="preserve">(o) Fire Encirclement III: Toggle; Deal 20(+100% Power) Fire Damage to Entities in Melee Range at the Start of your Turn. (10 Mana/Turn) </t>
  </si>
  <si>
    <t>(+) Separated Synergy: Inflict Burning or Frostburn for 6 Fire/Frost Damage per Tick over 3 Turns. (15 Mana)</t>
  </si>
  <si>
    <t>(+) Separated Synergy II: Inflict Burning or Frostburn for 7 Fire/Frost Damage per Tick over 3 Turns. (15 Mana)</t>
  </si>
  <si>
    <t>(+) Separated Synergy III: Inflict Burning or Frostburn for 8 Fire/Frost Damage per Tick over 4 Turns. (20 Mana)</t>
  </si>
  <si>
    <t>(P:≈) Water Cooling: Passive: All your Frost Damage becomes Fire Damage; Active: Your next Projectile Attack becomes Overcharged in flames dealing Projectiles Base Damage(+250% Power) as Fire Damage. (20 Mana)</t>
  </si>
  <si>
    <t>(P:≈) Water Cooling II: Passive: All your Frost Damage becomes Fire Damage; Active: Your next Projectile Attack becomes Overcharged in flames dealing Projectiles Base Damage(+500% Power) as Fire Damage. (30 Mana)</t>
  </si>
  <si>
    <t>(P:≈) Water Cooling III: Passive: All your Frost Damage becomes Fire Damage; Active: Your next Projectile Attack becomes Overcharged in flames dealing Projectiles Base Damage(+1000% Power) as Fire Damage. (40 Mana)</t>
  </si>
  <si>
    <t>(≈) Satiate Thirst: Restore 1 Stamina. (25 Mana; 1/Day)</t>
  </si>
  <si>
    <t>(≈) Satiate Thirst II: Restore 1.5 Stamina. (25 Mana; 1/Day)</t>
  </si>
  <si>
    <t>(≈) Satiate Thirst III: Restore 2 Stamina. (25 Mana; 2/Day)</t>
  </si>
  <si>
    <t>(o) Frostmothers Scorn: All Entities in your Hex Vision become Frostbitten for 10 Frost Damage per Tick over 3 Turns. (20 Mana)</t>
  </si>
  <si>
    <t>(o) Frostmothers Scorn II: All Entities in your Hex Vision become Frostbitten for 12 Frost Damage per Tick over 3 Turns. (22 Mana)</t>
  </si>
  <si>
    <t>(o) Frostmothers Scorn III: All Entities in your Hex Vision become Frostbitten for 15 Frost Damage per Tick over 3 Turns. (25 Mana)</t>
  </si>
  <si>
    <t>(+) Curse of the Cold Flame: Curse Target Entity; Curse: You Gain 50% Elemental Resistance; You lose 100% Fire and Frost Resistance.</t>
  </si>
  <si>
    <t>(+) Curse of the Cold Flame II: Curse Target Entity; Curse: You Gain 30% Elemental Resistance; You lose 100% Fire and Frost Resistance.</t>
  </si>
  <si>
    <t>(+) Curse of the Cold Flame III: Curse Target Entity; Curse: You lose 100% Fire and Frost Resistance.</t>
  </si>
  <si>
    <t>(P) Unnatural Rebuke: Whenever you take more than 50 Damage in one instance deal 30 Frost Damage and then 30 Fire Damage to all other Entities on Hex. (Locks 30 Mana)</t>
  </si>
  <si>
    <t>(P) Unnatural Rebuke II: Whenever you take more than 45 Damage in one instance deal 35 Frost Damage and then 35 Fire Damage to all other Entities on Hex. (Locks 35 Mana)</t>
  </si>
  <si>
    <t>(P) Unnatural Rebuke III: Whenever you take more than 40 Damage in one instance deal 40 Frost Damage and then 40 Fire Damage to all other Entities on Hex. (Locks 40 Mana)</t>
  </si>
  <si>
    <t>(+) The Frostburners Evil: [Channel for 1 Turn] Deal 50 Frost Damage to Target; Inflict Burning for 10 Fire Damage Per Tick over 2 Turns; If Target is below 30% Max Health also Dismember them. (80 Mana)</t>
  </si>
  <si>
    <t>(+) The Frostburners Evil II: [Channel for 1 Turn] Deal Target 100 Frost Damage; Inflict Burning for 20 Fire Damage Per Tick over 4 Turns; If Target is below 40% Max Health also Dismember them. (100 Mana)</t>
  </si>
  <si>
    <t>(+) The Frostburners Evil III: [Channel for 1 Turn] Deal Target 200 Frost Damage; Inflict Burning for 40 Fire Damage Per Tick over 5 Turns; If Target is below 50% Max Health also Dismember them. (150 Mana)</t>
  </si>
  <si>
    <t>(&gt;) Frostburning Beam: Toggle; While this Ability is active you can no longer do any other Action; Fire a Beam of Frostfire at Target; If this Ability Misses it automatically Toggles off; It Deals 25(+100% Power) Frost and Fire Damage per Tick; If the Projectile Lands the following Damage Instances are Warp. (50 Mana/Turn)</t>
  </si>
  <si>
    <t>(&gt;) Frostburning Beam II: Toggle; While this Ability is active you can no longer do any other Action; Fire a Beam of Frostfire at Target; If this Ability Misses it automatically Toggles off; It Deals 50(+200% Power) Frost and Fire Damage per Tick; If the Projectile Lands the following Damage Instances are Warp. (40 Mana/Turn)</t>
  </si>
  <si>
    <t>(&gt;) Frostburning Beam III: Toggle; While this Ability is active you can no longer do any other Action; Fire a Beam of Frostfire at Target; If this Ability Misses it automatically Toggles off; It Deals 100(+400% Power) Frost and Fire Damage per Tick; If the Projectile Lands the following Damage Instances are Warp. (30 Mana/Turn)</t>
  </si>
  <si>
    <t>(^) Visions in the Frostflame: Summon a Frostflame on Target Forest Hex; All other Entities on its Hex Take 20 Frost and Fire Damage Per Tick; The Flame has 100 Health; 3 Hex Vision and Active: Teleport to Target Forest in your Hex Vision (20 Health); The Flame is an Immovable Object. (100 Mana)</t>
  </si>
  <si>
    <t>(^) Visions in the Frostflame II: Summon a Frostflame on Target Forest Hex; All other Entities on its Hex Take 40 Frost and Fire Damage Per Tick; The Flame has 200 Health; 3 Hex Vision and Active: Teleport to Target Forest in your Hex Vision (20 Health); The Flame is an Immovable Object. (100 Mana)</t>
  </si>
  <si>
    <t>(^) Visions in the Frostflame III: Summon a Frostflame on Target Forest Hex; All other Entities on its Hex Take 80 Frost and Fire Damage Per Tick; The Flame has 400 Health; 4 Hex Vision and Active: Teleport to Target Forest in your Hex Vision (20 Health); The Flame is an Immovable Object. (100 Mana)</t>
  </si>
  <si>
    <t>(P) Cursed Flames: Vulnerable Status you Inflict now Stacks.</t>
  </si>
  <si>
    <t>(P) Shadowflame Puppeteering: Vulnerable Targets in Combat with you can be Mind Controlled for 1 turn. (Once per Day)</t>
  </si>
  <si>
    <t>(P) Incinerating Heating: Vulnerable Status you Inflict now Increases Damage taken by 100%.</t>
  </si>
  <si>
    <t>(+) Order of Destruction - Spitfire: Spit Fire on Target dealing 10(+100% Power) Fire Damage. (10 Mana)</t>
  </si>
  <si>
    <t>(+) Order of Destruction - Spitfire II: Spit Fire on Target dealing 20(+100% Power) Fire Damage. (20 Mana)</t>
  </si>
  <si>
    <t>(+) Order of Destruction - Spitfire III: Spit Fire on Target dealing 30(+100% Power) Fire Damage. (30 Mana)</t>
  </si>
  <si>
    <t>(+) Order of Destruction - Dark Immolation: Set Target Aflame, Dealing 20 Dark Damage and Burning them for 10 Fire Damage Per Tick Over 3 Turns. (30 Mana)</t>
  </si>
  <si>
    <t>(+) Order of Destruction - Dark Immolation II: Set Target Aflame, Dealing 20 Dark Damage and Burning them for 15 Fire Damage Per Tick Over 3 Turns. (35 Mana)</t>
  </si>
  <si>
    <t>(+) Order of Destruction - Dark Immolation III: Set Target Aflame, Dealing 20 Dark Damage and Burning them for 20 Fire Damage Per Tick Over 3 Turns. (40 Mana)</t>
  </si>
  <si>
    <t>(P) Order of Exuberance- Heart Kiss: Whenever you Inflict Vulnerable Status to Target in Combat they take 20 Fire Damage or Dark Damage at Random. (Locks 50 Mana)</t>
  </si>
  <si>
    <t>(P) Order of Exuberance- Heart Kiss II: Whenever you Inflict Vulnerable Status to Target they take 25 Fire Damage or Dark Damage at Random. (Locks 50 Mana)</t>
  </si>
  <si>
    <t>(P) Order of Exuberance- Heart Kiss III: Whenever you Inflict Vulnerable Status in Combat they take 30(+100% Power) Fire Damage or Dark Damage at Random. (Locks 50 Mana)</t>
  </si>
  <si>
    <t>(+) Order of Destruction - Dark Matchstick: A Sharp Shadowy Matchstick errupts from the ground Piercing Target Entity for 20(+100% Power) Dark Damage. (20 Mana)</t>
  </si>
  <si>
    <t>(+) Order of Destruction - Dark Matchstick II: A Sharp Shadowy Matchstick errupts from the ground Piercing Target Entity for 20(+200% Power) Dark Damage. (25 Mana)</t>
  </si>
  <si>
    <t>(+) Order of Destruction - Dark Matchstick III: A Sharp Shadowy Matchstick errupts from the ground Piercing Target Entity for 30(+300% Power) Dark Damage. (30 Mana)</t>
  </si>
  <si>
    <t>(≈) Order of Destruction - Shadowflame Skin: Toggle; Cover your Skin in Shadowflames; You have -50% Elemental Resistance while active, but Entities in Melee Range suffer 10 Shadowflame Damage per turn. (10 Mana/Turn)</t>
  </si>
  <si>
    <t>(≈) Order of Destruction - Shadowflame Skin II: Toggle; Cover your Skin in Shadowflames; Entities in Melee Range suffer 10 Shadowflame Damage per turn. (10 Mana/Turn)</t>
  </si>
  <si>
    <t>(≈) Order of Destruction - Shadowflame Skin III: Toggle; Cover your Skin in Shadowflames; Entities in Melee Range suffer 20 Shadowflame Damage per turn. (15 Mana/Turn)</t>
  </si>
  <si>
    <t>(^) Order of Exuberance - The Umbric Calm: Become Enlightened for 2 Turns. (20 Mana)</t>
  </si>
  <si>
    <t>(≈) Order of Exuberance - The Umbric Calm II: Become Enlightened for 2 Turns; Remove Feared Status. (25 Mana)</t>
  </si>
  <si>
    <t>(≈) Order of Exuberance - The Umbric Calm III: Become Enlightened for 3 Turns; Remove Feared and Tormented Statuses. (30 Mana)</t>
  </si>
  <si>
    <t>(P) Enforcing Flame Dance: Gain 20% Elemental Resistance for each Entity on Hex under the effect of Shadowflame.</t>
  </si>
  <si>
    <t>(P) Enforcing Flame Dance II: Gain 30% Elemental Resistance for each Entity on Hex under the effect of Shadowflame.</t>
  </si>
  <si>
    <t>(P) Enforcing Flame Dance III: Gain 50% Elemental Resistance for each Entity on Hex under the effect of Shadowflame.</t>
  </si>
  <si>
    <t>(o) Order of Destruction -  Shadow Flamestorm: Deal 50 Shadowflame Damage to Target Entity and all Entities in their Melee Range. (50 Mana)</t>
  </si>
  <si>
    <t>(o) Order of Destruction -  Shadow Flamestorm II: Deal 50(+100% Power) Shadowflame Damage to Target Entity and all Entities in their Melee Range. (50 Mana)</t>
  </si>
  <si>
    <t>(o) Order of Destruction -  Shadow Flamestorm III: Deal 50(+200% Power) Shadowflame Damage to Target Entity and all Entities in their Melee Range. (50 Mana)</t>
  </si>
  <si>
    <t>(^) Order of Exuberance - Dioxa Vulpina: Summon a 70 Health Shadowflame coated Fox Follower with a 12 Melee Physical Damage Basic Attack; 4/4 Stamina; 3 Inventory Slots; Aftermath: (&gt;) Its Soul errupts launching itself towards Nearest Hostile Entity for 20 Shadowflame Damage. (1/Vendal)</t>
  </si>
  <si>
    <t>(^) Order of Exuberance - Dioxa Vulpina II: Summon a 80 Health Shadowflame coated Follower with a 16 Melee Physical Damage Basic Attack; 4/4 Stamina; 4 Inventory Slots; Aftermath: (&gt;) Its Soul errupts launching itself towards Nearest Hostile Entity for 30 Shadowflame Damage. (1/Vendal)</t>
  </si>
  <si>
    <t>(^) Order of Exuberance - Dioxa Vulpina III: Summon a 80 Health Shadowflame coated Fox Follower with a 20 Melee Physical Damage Basic Attack; 5/5 Stamina; 5 Inventory Slots; Aftermath: (&gt;) Its Soul errupts launching itself towards Nearest Hostile Entity for 40 Shadowflame Damage. (1/Vendal)</t>
  </si>
  <si>
    <t>(❖:+) The Hands of those Damned by the Shadowflames:[Requires Vulnerable Target] Hands begin to erupt from the ground grabbing Target; Dealing 80 Shadowflame Damage and Rooting them for 3 Turns. (100 Mana; 1/Day)</t>
  </si>
  <si>
    <t>(❖:+) The Hands of those Damned by the Shadowflames II:[Requires Vulnerable Target] Hands begin to erupt from the ground grabbing Target; Dealing 160 Shadowflame Damage and Rooting them for 4 Turns. (150 Mana; 1/Day)</t>
  </si>
  <si>
    <t>(❖:+) The Hands of those Damned by the Shadowflames III: [Requires Vulnerable Target] Hands begin to erupt from the ground grabbing Target; Dealing 700 Shadowflame Damage and Rooting them forever. (200 Mana; 1/Day)</t>
  </si>
  <si>
    <t>(+) Order of Destruction - The Curse of Shadow Totality: Curse Target: At the Start of your turn, if you are Vulnerable, take 20 Fire Damage and 20 Dark Damage. (100 Mana)</t>
  </si>
  <si>
    <t>(+) Order of Destruction - The Curse of Shadow Totality II: Curse Target: At the Start of your turn, if you Vulnerable, take 40 Fire Damage and 40 Dark Damage. (125 Mana)</t>
  </si>
  <si>
    <t>(+) Order of Destruction - The Curse of Shadow Totality III: Curse Target: At the Start of your turn, If you are Vulnerable, take 100 Fire Damage and 100 Dark Damage. (150 Mana)</t>
  </si>
  <si>
    <t>(o) Euclidia's Mercy: Powerplay; Inflict all Entities on the Plane with Vulnerable for 5 Days. (20 Mana; 20 Health)</t>
  </si>
  <si>
    <t>(o) Euclidia's Mercy II: Powerplay; Inflict all Other Entities on the Plane with Vulnerable for 7 Days Twice. (30 Mana; 30 Health)</t>
  </si>
  <si>
    <t>(o) Euclidia's Mercy III: Inflict all Other Entities on the Plane with Vulnerable for 7 Days Thrice. (40 Mana; 40 Health)</t>
  </si>
  <si>
    <t>(P) Pheonix Incarnate: Upon Death Revive with 20% Max Health and Max Mana. (5 Day Cooldown)</t>
  </si>
  <si>
    <t>(P) Flaming Soul Release: Upon Dropping Below 20% Max Health release a Flamestorm that Deals 40 Fire Damage to All Other Entities on Hex.</t>
  </si>
  <si>
    <t>(P) Soul Furnace: Gain 10% Fire Resistance for each Hero or Boss Killed.</t>
  </si>
  <si>
    <t>(❖:+) Nevernding Burning: Burn Target for 5 Fire Damage Per Tick Over the Entire Duration of the Combat. (30 Mana)</t>
  </si>
  <si>
    <t>(❖:+) Nevernding Burning II: Burn Target for 7 Fire Damage Per Tick Over the Entire Duration of the Combat. (35 Mana)</t>
  </si>
  <si>
    <t>(❖:+) Nevernding Burning III: Burn Target for 10 Fire Damage Per Tick Over the Entire Duration of the Combat. (40 Mana)</t>
  </si>
  <si>
    <t>(P) Burning Attacks: Your Weapons Deal 5 Fire Damage on Hit. (Locks 10 Mana)</t>
  </si>
  <si>
    <t>(P) Burning Attacks II: Your Attacks Deal 10 Fire Damage on Hit. (Locks 20 Mana)</t>
  </si>
  <si>
    <t>(P) Burning Attacks III: Your Attacks Deal 15 Fire Damage on Hit. (Locks 20 Mana)</t>
  </si>
  <si>
    <t>(P) Efficient Firebolts: Gain a Secondary Ranged Basic Attack; It deals 15(+100% Power) Fire Damage. (Locks 40 Mana)</t>
  </si>
  <si>
    <t>(P) Efficient Firebotls II: Gain a Secondary Ranged Basic Attack; It deals 20(+100% Power) Fire Damage. (Locks 60 Mana)</t>
  </si>
  <si>
    <t>(P) Efficient Firebotls III: Gain a Secondary Ranged Basic Attack; It deals 20(+200% Power) Fire Damage. (Locks 60 Mana)</t>
  </si>
  <si>
    <t>(❖:o) Pyrocleansing: Deal X Fire Damage to everyone else on Hex; If X is Higher than 50 the Hex Becomes a Scorched Hex. (X Mana)</t>
  </si>
  <si>
    <t>(❖:o) Pyrocleansing II: Deal X(+100% Power) Fire Damage to everyone else on Hex; If X is Higher than 50 the Hex Becomes a Scorched Hex. (X Mana)</t>
  </si>
  <si>
    <t>(❖:o) Pyrocleansing III: Deal X(+200% Power) Fire Damage to everyone else on Hex; If X is Higher than 50 the Hex Becomes a Scorched Hex. (X Mana)</t>
  </si>
  <si>
    <t>(❖:o) Living Fire Wall: Create a wall of Fire Around you that lasts for 4 Turns; It deals 20 Fire Damage to Entities in your Melee Range. (40 Mana)</t>
  </si>
  <si>
    <t>(❖:o) Living Fire Wall II: Create a wall of Fire Around you that lasts for 5 Turns; It deals 25 Fire Damage to Entities in your Melee Range. (40 Mana)</t>
  </si>
  <si>
    <t>(❖:o) Living Fire Wall III: Create a wall of Fire Around you that lasts for 6 Turns; It deals 30(+100% Power) Fire Damage to Entities in your Melee Range. (40 Mana)</t>
  </si>
  <si>
    <t>(P) Raxa's Fireflies: Gain a Firefly Bar that fills up to 100 for every point of Fire Damage given to other Entities in Combat; Upon reaching 100 you automatically Reset the Bar to 0 and Summon a 25 Health Firefly Minion that has a 25 Fire Damage Ranged Basic Attack; It dies at End of Combat. (Locks 40 Mana)</t>
  </si>
  <si>
    <t>(P) Raxa's Fireflies II: Gain a Firefly Bar that fills up to 75 for every point of Fire Damage given to other Entities in Combat; Upon reaching 75 you automatically Reset the Bar to 0 and Summon a 25 Health Firefly Minion that has a 25 Fire Damage Ranged Basic Attack; It dies at End of Combat. (Locks 40 Mana)</t>
  </si>
  <si>
    <t>(P) Raxa's Fireflies III: Gain a Firefly Bar that fills up to 50 for every point of Fire Damage given to other Entities in Combat; Upon reaching 50 you automatically Reset the Bar to 0 and Summon a 25 Health Firefly Minion that has a 25 Fire Damage Ranged Basic Attack; It dies at End of Combat. (Locks 40 Mana)</t>
  </si>
  <si>
    <t>(❖:^) Living Flame Spirit: Summon a Flame Spirit Follower with 50 Health and 50 Mana; Stamina Equal to yours; 10 Fire Damage on Hit; It is able to Cast your Active Spells. (50 Health)</t>
  </si>
  <si>
    <t>(❖:^) Living Flame Spirit II: Summon a Flame Spirit Follower with 70 Health and 70 Mana; Stamina Equal to yours; 15 Fire Damage on Hit; It is able to Cast your Active Spells. (60 Health)</t>
  </si>
  <si>
    <t>(❖:^) Living Flame Spirit III: Summon a Flame Spirit Follower with 100 Health and 100 Mana; Stamina Equal to yours; 20 Fire Damage on Hit; It is able to Cast your Active Spells. (80 Health)</t>
  </si>
  <si>
    <t>(❖:^) Immortal Pheonix: Summon a Pheonix Follower with 50 Health; Stamina Equal to yours; Deals 10 Fire Damage and 5 Magic Damage on Hit; It shares your Innate Ability; Up to One at a Time. (20 Health; 20 Mana)</t>
  </si>
  <si>
    <t>(❖:^) Immortal Pheonix II: Summon a Pheonix Follower with 75 Health; Stamina Equal to yours; Deals 15 Fire Damage and 15 Magic Damage on Hit; It shares your Innate Abilities; Up to One at a Time. (30 Health; 30 Mana)</t>
  </si>
  <si>
    <t>(❖:^) Immortal Pheonix III: Summon a Pheonix Follower with 100(+100% Power) Health; Stamina Equal to yours; Deals 20 Fire Damage and 20 Magic Damage on Hit; It shares your Innate Abilities; Up to One at a Time. (50 Health; 50 Mana)</t>
  </si>
  <si>
    <t>(❖:≈) Pheonix Wings: Gain Winged Until End of Day; Take 40 Fire Damage. (40 Mana)</t>
  </si>
  <si>
    <t>(❖:≈) Pheonix Wings II: Gain Winged Until End of Day; Take 30 Fire Damage. (30 Mana)</t>
  </si>
  <si>
    <t>(❖:≈) Pheonix Wings III: Gain Winged Until End of Day; Take 20 Fire Damage. (20 Mana)</t>
  </si>
  <si>
    <t>(❖:^) Call of the Flame Giants: A Meteorite Falls Randomly on the Planes Spawning a Flame Giant Follower with 600 Health; 20 Fire Damage on Hit; 1 Stamina; You may Control it; The Hex that is hit takes 100 Fire Damage and is Transformed into a Scorch Hex; Evaporates all Water Hexes Connected to it. (150 Mana)</t>
  </si>
  <si>
    <t>(❖:^) Call of the Flame Giants II: A Meteorite Falls Randomly on the Planes Spawning a Flame Giant Follower with 1200 Health; 40 Fire Damage on Hit; 2 Stamina; You may Control it; The Hex that is hit takes 200 Fire Damage and is Transformed into a Scorch Hex; Evaporates all Water Hexes Connected to it. (200 Mana)</t>
  </si>
  <si>
    <t>(❖:^) Call of the Flame Giants III: A Meteorite Falls Randomly on the Planes Spawning a Flame Giant Follower with 4000 Health; 80 Fire Damage on Hit; 3 Stamina; You may Control it; The Hex that is hit takes 400 Fire Damage and is Transformed into a Scorch Hex; Evaporates all Water Hexes Connected to it. (250 Mana)</t>
  </si>
  <si>
    <t>(≈) Raxa's Spirit: Powerplay; Your body will melt and be replaced by the emobdiment of the Living Flame; Transform into Raxa.</t>
  </si>
  <si>
    <t>(≈) Raxa's Spirit II: Powerplay; Summon Raxa as your Companion.</t>
  </si>
  <si>
    <t>(≈) Raxa's Spirit III: Powerplay; Summon Raxa as your Companion; If you Die while Raxa is alive, Raxa Sacrifices herself to revive you at full Stats.</t>
  </si>
  <si>
    <t>(❖:≈) Crystal Flameheart: Powerplay; gain 50% Frost Resistance; Switch the Wavelength to a Fire Wavelength and Gain a Fire Helix. (100 Mana)</t>
  </si>
  <si>
    <t>(❖:≈) Crystal Flameheart II: Powerplay; gain 100% Frost Resistance; 50% Fire Resistance; Switch the Wavelength to a Fire Wavelength and Gain a Fire Helix. (50 Mana)</t>
  </si>
  <si>
    <t>(❖:≈) Crystal Flameheart III: Powerplay; gain 100% Frost Resistance; 100% Fire Resistance; Restore your Health to full; Gain Barrier equal to your Fire Resistance Until End of Day; Switch the Wavelength to a Fire Wavelength and Gain a Fire Helix.</t>
  </si>
  <si>
    <t>(P) Mana Leech: Your landed Basic Attacks Drain 5 Mana from Target.</t>
  </si>
  <si>
    <t>(P) Steaming Mana: All Other Entities on your Hex have their Spells Cost increased by 15 Mana.</t>
  </si>
  <si>
    <t>(P) Mana Pool Detector: You can see Entities' Current and Max Mana.</t>
  </si>
  <si>
    <t>(+) Mana Loss: Target Loses 30 Mana. (15 Mana)</t>
  </si>
  <si>
    <t>(+) Mana Loss II : Target Loses 40 Mana. (20 Mana)</t>
  </si>
  <si>
    <t xml:space="preserve">(+) Mana Loss III : Target Loses 50 Mana. (25 Mana) </t>
  </si>
  <si>
    <t>(+) Mana Pool Incineration: Target Burns 5 Mana per turn Per Tick Over 7 Turns. (15 Mana)</t>
  </si>
  <si>
    <t>(+) Mana Pool Incineration II: Target Burns 7 Mana per turn Per Tick Over 7 Turns. (20 Mana)</t>
  </si>
  <si>
    <t>(+) Mana Pool Incineration III: Target Burns 10 Mana per turn Per Tick Over 7 Turns. (25 Mana)</t>
  </si>
  <si>
    <t>(+) Mana Burn: Burn Target 20 Mana. (30 Mana)</t>
  </si>
  <si>
    <t>(+) Mana Burn II: Burn Target 25 Mana. (35 Mana)</t>
  </si>
  <si>
    <t>(+) Mana Burn III: Burn Target 35 Mana. (40 Mana)</t>
  </si>
  <si>
    <t>(❖:≈) Atmospheric Mana Evaporation: Target Entity's Spells will burn their Mana cost on top of the Original Cost for 3 Turns. (25 Mana)</t>
  </si>
  <si>
    <t>(❖:≈) Atmospheric Mana Evaporation II: Target Entity's Spells will burn their Mana cost on top of the Original Cost for 4 Turns. (25 Mana)</t>
  </si>
  <si>
    <t>(❖:≈) Atmospheric Mana Evaporation II: Target Entity's Spells will burn their Mana cost on top of the Original Cost for 5 Turns. (25 Mana)</t>
  </si>
  <si>
    <t>(P) Ethereal Fire: Entities take Fire Damage equal to Mana Burnt. (Locks 40 Mana)</t>
  </si>
  <si>
    <t>(P) Ethereal Fire II: Entities take Fire Damage equal to Mana Burnt. (Locks 20 Mana)</t>
  </si>
  <si>
    <t>(P) Ethereal Fire III: Entities take Fire Damage equal to Mana Burnt.</t>
  </si>
  <si>
    <t>(o) Forced Neutrality: Powerplay; All Entities on Hex lose Mana equal to your Current Mana.</t>
  </si>
  <si>
    <t>(o) Forced Neutrality II: Powerplay; All Entities on Hex lose Mana equal to your Max Mana.</t>
  </si>
  <si>
    <t>(o) Forced Neutrality III: Powerplay; All Other Entities on Hex lose Mana equal to your Max Mana.</t>
  </si>
  <si>
    <t>(❖:≈) Mana Rerouting: Toggle; Lock your Entire Mana Pool, Gain 5 Strength and 5 Dexterity.</t>
  </si>
  <si>
    <t>(❖:≈) Mana Rerouting II: Toggle; Lock your Entire Mana Pool, Gain 10 Strength and 10 Dexterity.</t>
  </si>
  <si>
    <t>(❖:≈) Mana Rerouting III: Toggle; Lock your Entire Mana Pool, Gain 15 Strength and 15 Dexterity.</t>
  </si>
  <si>
    <t>(P) Mana Drainage: All Entities in Combat with you will Lose 5 Mana at the Start of your Turn.</t>
  </si>
  <si>
    <t>(P) Mana Drainage II: All Entities in Combat with you will lose 10 Mana at the Start of your Turn.</t>
  </si>
  <si>
    <t xml:space="preserve"> (P) Mana Drainage III: All Entities in Combat with you will be drained 10 Mana At the Start of your Turn.</t>
  </si>
  <si>
    <t>(❖:+) Specialized Counter-knowledge: Hidden; Choose Target Entity; Barbarians Lose 50% of their Rage; Soulmancers have their Soul affected by your Mana Burning Abilities Until End of Combat; Monks Lose 50% Energy. (20 Mana)</t>
  </si>
  <si>
    <t>(❖:+) Specialized Counter-knowledge II: Hidden; Choose Target Entity; Barbarians Lose 75% of their Rage; Soulmancers have their Soul affected by your Mana Burning Abilities Until End of Day; Monks Lose 75% Energy. (20 Mana)</t>
  </si>
  <si>
    <t>(❖:+) Specialized Counter-knowledge III: Hidden; Choose Target Entity; Barbarians Lose 100% of their Rage; Soulmancers have their Soul affected by your Mana Burning and Mana Losing Abilities Until End of Day; Monks Lose 100% Energy. (20 Mana)</t>
  </si>
  <si>
    <t>(❖:o) Mana Pool Lockdown: Lock the Mana Pool of all Targets on Hex for 3 Turns; Not allowing them to use their Mana for the specific Duration. (100 Mana)</t>
  </si>
  <si>
    <t>(❖:o) Mana Pool Lockdown II: Lock the Mana Pool of all Targets on Hex for 6 Turns; Not allowing them to use their Mana for the specific Duration. (150 Mana)</t>
  </si>
  <si>
    <t>(❖:o) Mana Pool Lockdown IIII: Lock the Mana Pool of all Targets on Hex forever; Not allowing them to use their Mana. (200 Mana)</t>
  </si>
  <si>
    <t>(❖:+) Mana Surge: Burn 50% of Targets Max Mana. (125 Mana)</t>
  </si>
  <si>
    <t>(❖:+) Mana Surge II: Burn 75% of Targets Max Mana. (200 Mana)</t>
  </si>
  <si>
    <t>(❖:+) Mana Surge III: Burn 100% of Targets Max Mana. (200 Mana)</t>
  </si>
  <si>
    <t>(❖:≈) Secondary Mana Pool: Passive: Gain a 0/100 Secondary Mana Pool; All Mana you Burn is Transfered to this Mana Pool; This Mana Pool does not Regenerate and can not be affected by Gear or any other Effect and can not be used to cast Abilities; Active: Transfer X Mana between the Mana Pools. (5 Mana)</t>
  </si>
  <si>
    <t>(❖:≈) Secondary Mana Pool II: Passive: Gain a 0/150 Secondary Mana Pool; All Mana you Burn is Transfered to this Mana Pool; This Mana Pool does not Regenerate and can not be affected by Gear or any other Effect and can not be used to cast Abilities; Active: Transfer X Mana between the Mana Pools.</t>
  </si>
  <si>
    <t>(❖:≈) Secondary Mana Pool III: Passive: Gain a 0/300 Secondary Mana Pool; All Mana you Burn is Transfered to this Mana Pool; This Mana Pool does not Regenerate and can not be affected by Gear or any other Effect and can not be used to cast Abilities; Active: Flash; Transfer X Mana between the Mana Pools.</t>
  </si>
  <si>
    <t>(≈) Battle Cry: Scream and Gain Enraged Status until End of Combat; Gain 1 Bloothirst for Every Hostile Entity on Hex. (30 Rage)</t>
  </si>
  <si>
    <t>(≈) Battle Cry II: Scream and Gain Enraged Status until End of Combat; Gain 2 Bloothirst for Every Hostile Entity on Hex. (30 Rage)</t>
  </si>
  <si>
    <t>(≈) Battle Cry III: Scream and Gain Enraged Status until End of Combat; Gain 3 Bloothirst for Every Hostile Entity on Hex. (30 Rage)</t>
  </si>
  <si>
    <t>(o) Incoherant Scream: Scream and inflict 1 turn of Fear to all Targets on Hex, Targets in Melee Range are inflicted 2 Turns of Fear instead. (20 Rage, 1 Bloodthirst)</t>
  </si>
  <si>
    <t>(o) Incoherant Scream II: Scream and inflict 2 Turns of Fear to all Targets on Hex, Targets in Melee Range are inflicted 3 Turns of Fear instead. (30 Rage, 1 Bloodhirst)</t>
  </si>
  <si>
    <t>(o) Incoherant Scream III: Scream and inflict 3 Turns of Fear to all Targets on Hex. (20 Rage, 1 Bloodhirst)</t>
  </si>
  <si>
    <t>(P) Bloodbath Seeker: If you are not in Melee Range of Hostile Target you are Forced to move closer to them; You can no longer flee; You can no longer Prepare, Channel or Gate; Gain 10 Strength and Dexterity.</t>
  </si>
  <si>
    <t>(P) Bloodbath Seeker II: If you are not in Melee Range of Hostile Target you are Forced to move closer to them; You can no longer flee; You can no longer Prepare, Channel or Gate; Gain 15 Strength and Dexterity.</t>
  </si>
  <si>
    <t>(P) Bloodbath Seeker III: If you are not in Melee Range of Hostile Target you are Forced to move closer to them; You can no longer flee; You can no longer Prepare, Channel or Gate; Gain 20 Strength and Dexterity; You can now Move as Flash.</t>
  </si>
  <si>
    <t>(P) Slithering Blood II: Gain 2 Defense and 2 Dispersion For every Bloodthirst you have.</t>
  </si>
  <si>
    <t>(P) Slithering Blood III: Gain 3 Defense and 3 Dispersion For every Bloodthirst you have.</t>
  </si>
  <si>
    <t>(P) Bloodied Strikes II: Gain 2 Stength For each Bloodthirst you Have.</t>
  </si>
  <si>
    <t>(P) Bloodied Strikes III: Gain 3 Stength For each Bloodthirst you Have.</t>
  </si>
  <si>
    <t>(P) Battle Ready II: Start Combat with 3 Bloodthirst.</t>
  </si>
  <si>
    <t>(P) Battle Ready III: Start Combat with 4 Bloodthirst.</t>
  </si>
  <si>
    <t>(≈) To Quench the Thirst: Your Basic Attacks have their Damage converted to Bleed Damage for 3 Turns, If during this duration you deal 50 Damage to Hostile Entities Gain 3 Bloodthirst. (1 Bloodthirst; 20 Rage)</t>
  </si>
  <si>
    <t>(≈) To Quench the Thirst II: Your Basic Attacks have their Damage converted to Bleed Damage for 4 Turns, If during this duration you deal 75 Damage to Hostile Entities Gain 4 Bloodthirst. (2 Bloodthirst; 20 Mana)</t>
  </si>
  <si>
    <t>(≈) To Quench the Thirst III: Your Basic Attacks have their Damage converted to Bleed Damage for 5 Turns, If during this duration you deal 100 Damage to Hostile Entities Gain 6 Bloodthirst. (3 Bloodthirst)</t>
  </si>
  <si>
    <t>(≈) Reapeted Strikes: [Requires Two Axes equiped] Basic Attack your Target X Times with Bloodthirst/2 minus your D20 roll. (40 Rage; X Bloodthirst)</t>
  </si>
  <si>
    <t>(≈) Reapeted Strikes II: [Requires Two Axes equiped] Basic Attack your Target X Times with Bloodthirst/3 minus your D20 roll. (40 Rage; X Bloodthirst)</t>
  </si>
  <si>
    <t>(≈) Reapeted Strikes III: [Requires Two Axes equiped] Basic Attack your Target X Times. (40 Rage; X Bloodthirst)</t>
  </si>
  <si>
    <t>(&gt;) Infuriating Toss: Throw Throwable Item or Non-Ranged Weapon at Target, It is destroyed in the process and deals Gear/Item's Base Damage(+100% Strength) as Physical Damage and On Hit Physical Damage equal to Consumed Rage/3. (All Rage; 2 Bloodthirst)</t>
  </si>
  <si>
    <t>(&gt;) Infuriating Toss II: Throw Throwable Item or Non-Ranged Weapon at Target, It is destroyed in the process and deals Gear/Item's Base Damage(+100% Strength) as Physical Damage and On Hit Physical Damage equal to Consumed Rage/2. (All Rage; 3 Bloodthirst)</t>
  </si>
  <si>
    <t>(&gt;) Infuriating Toss II: Throw Throwable Item or Non-Ranged Weapon at Target, It is destroyed in the process and deals Gear/Item's Base Damage(+100% Strength) as Physical Damage and On Hit Physical Damage equal to Consumed Rage. (All Rage; 4 Bloodthirst)</t>
  </si>
  <si>
    <t>(P) Born To Battle II: Every Successful Strike you Deal or Take gives you 2 Bloodthirst.</t>
  </si>
  <si>
    <t>(P) Born To Battle III: Every Successful Strike you Deal or Take gives you 3 Bloodthirst.</t>
  </si>
  <si>
    <t>(P) Unatural Want for Destruction II: Gain a 10% chance to Strike Twice per 2 Bloodthirst .</t>
  </si>
  <si>
    <t>(P) Unatural Want for Destruction III: Gain a 20% chance to Strike Twice Bloodthirst .</t>
  </si>
  <si>
    <t>(≈) Berzerkers Mushrooms: Consume 3 Ingredients; Gain 50 Rage and 5 Bloodthirst; Until End of Combat If your Rage reaches 0 you gain 20 Rage immediately. (3 Ingredients)</t>
  </si>
  <si>
    <t>(≈) Berzerkers Mushrooms II: Consume 4 Ingredients; Gain 100 Rage and 10 Bloodthirst; Until End of Combat If your Rage reaches 0 you gain 30 Rage immediately. (4 Ingredients)</t>
  </si>
  <si>
    <t>(≈) Berzerkers Mushrooms III: Consume 5 Ingredients; Gain 200 Rage and 20 Bloodthirst; Until End of Combat If your Rage reaches 0 you gain 50 Rage immediately. (5 Ingredients)</t>
  </si>
  <si>
    <t>(P) Territorial bind: Gain 5 Strength, Defense and Dispersion; This effect will be lost upon exiting your current Biome.</t>
  </si>
  <si>
    <t>(P) Natural improviser: Upon exploring Hex gain 2 Damage On Hit of the Element corresponding to the Biome you are currently in; This ability resets once you explore a Hex from a different Biome.</t>
  </si>
  <si>
    <t>(≈) Ancestral War Cry: Counter; All other Entities in Combat are Staggered for 1 Turn and you gain Resilient for 1 Turn. (30 Rage)</t>
  </si>
  <si>
    <t>(≈) Ancestral War Cry II: Counter; All other Entities in Combat are Staggered for 2 Turns and you gain Resilient for 1 Turn. (30 Rage)</t>
  </si>
  <si>
    <t>(≈) Ancestral War Cry III: Counter; All other Entities in Combat are Staggered for 2 Turns and you gain Resilient for 2 Turns. (40 Rage)</t>
  </si>
  <si>
    <t>(≈) Fury of the Wild: Basic Attack Target dealing 20%(+100% Strength) of Total Damage On Hit of the Element corresponding to the Biome you are currently in. (20 Rage)</t>
  </si>
  <si>
    <t>(≈) Fury of the Wild II: Basic Attack Target dealing 40%(+100% Strength) of Total Damage On Hit of the Element corresponding to the Biome you are currently in. (25 Rage)</t>
  </si>
  <si>
    <t>(≈) Fury of the Wild III: Basic Attack Target dealing 80%(+100% Strength) of Total Damage On Hit of the Element corresponding to the Biome you are currently in. (30 Rage)</t>
  </si>
  <si>
    <t>(&gt;) Blowdart: Deal 0(+10 per Rarity of Ingredient Starting from Common) Poison Damage. (1 Ingredient)</t>
  </si>
  <si>
    <t>(&gt;) Blowdart II: Deal 0(+15 per Rarity of Ingredient Starting from Common) Poison Damage. (1 Ingredient)</t>
  </si>
  <si>
    <t>(&gt;) Blowdart III: Deal 0(+20 per Rarity of Ingredient Starting from Common) Poison Damage. (1 Ingredient)</t>
  </si>
  <si>
    <t>(≈) Homeland Familiarity: Powerplay; Choose Biome; Hexes from chosen Biome act as simple Hexes costing 1 Stamina to Traverse and have no other effects.</t>
  </si>
  <si>
    <t>(≈) Homeland Familiarity II: Powerplay; Choose Biome; Hexes from chosen Biome act as simple Hexes costing 0.5 Stamina to Traverse and have no other effects.</t>
  </si>
  <si>
    <t>(≈) Homeland Familiarity III: Powerplay; Choose Biome; Hexes from chosen Biome act as simple Hexes costing 0.5 Stamina to Traverse and have no other effects; Gain Strength equal to Twice the Total Hexes Explored this Day.</t>
  </si>
  <si>
    <t>(P) Layered Awarness: You will always know how many Entities are in your current Biome.</t>
  </si>
  <si>
    <t>(≈) Layered Awarness II: You will always know how many Entities are in your current Biome and what Entity type they are.</t>
  </si>
  <si>
    <t>(≈) Layered Awarness III: You will always know how many Entities are in your current Biome, what Entity type they are and their Level.</t>
  </si>
  <si>
    <t>(P) Planic Warding II: Gain 20% Elemental Resistance.</t>
  </si>
  <si>
    <t>(P) Planic Warding III: Gain 40% Elemental Resistance.</t>
  </si>
  <si>
    <t>(≈) Tribal War Paint: Consume Elemental Ingredient; Until End of Day you gain 20% Resistance of the Ingredients Element; Entities in your Melee Range have a 20% Chance of becoming Feared at the Start of your turn.</t>
  </si>
  <si>
    <t>(≈) Tribal War Paint II: Consume Elemental Ingredient; Until End of Day you gain 30% Resistance of the Ingredients Element; Entities in your Melee Range have a 30% Chance of becoming Feared at the Start of your turn.</t>
  </si>
  <si>
    <t>(≈) Tribal War Paint III: Consume Elemental Ingredient; Until End of Day you gain 50% Resistance of the Ingredients Element; Entities in your Melee Range have a 50% Chance of becoming Feared at the Start of your turn.</t>
  </si>
  <si>
    <t>(≈) Traditional Roar: Gain 20 Rage.</t>
  </si>
  <si>
    <t>(≈) Traditional Roar II: Gain 25 Rage.</t>
  </si>
  <si>
    <t>(≈) Traditional Roar III: Gain 30 Rage.</t>
  </si>
  <si>
    <t>(≈) Ceremonial Execution: [1 Stack of Preperation] If Target is below 100 Health Basic Attack them with 30% Chance to immediately Execute them. (80 Rage)</t>
  </si>
  <si>
    <t>(≈) Ceremonial Execution II: [1 Stack of Preperation] If Target is below 125 Health Basic Attack them with 40% Chance to immediately Execute them. (90 Rage)</t>
  </si>
  <si>
    <t>(≈) Ceremonial Execution III: [1 Stack of Preperation] If Target is below 150 Health Basic Attack them with 50% Chance to immediately Execute them. (100 Rage)</t>
  </si>
  <si>
    <t>(≈) Primal Slaughter: Become Unstoppable for 3 Turns; For the same duration your Strikes Inflict Bleeding for 20 Bleed Damage per Tick over 3 Turns; Killing an Entity while this ability is Active Retriggers it. (40 Rage)</t>
  </si>
  <si>
    <t>(≈) Primal Slaughter II: Become Unstoppable for 5 Turns; For the same duration your Strikes Inflict Bleeding for 40 Bleed Damage per Tick over 4 Turns; Killing an Entity while this ability is Active Retriggers it. (40 Rage)</t>
  </si>
  <si>
    <t>(≈) Primal Slaughter III: Become Unstoppable Until End of Combat; For the same duration your Strikes Inflict Bleeding for 80 Bleed Damage per Tick over 4 Turns. (50 Rage)</t>
  </si>
  <si>
    <t>(≈) Feral Onslaught: Gain 1 Crit Multiplier Until End of Combat. (20 Rage)</t>
  </si>
  <si>
    <t>(≈) Feral Onslaught II: Gain 1.5 Crit Multiplier Until End of Combat. (10 Rage)</t>
  </si>
  <si>
    <t>(≈) Feral Onslaught III: Flash; Gain 2 Crit Multiplier Until End of Combat. (20 Rage)</t>
  </si>
  <si>
    <t>(≈) Rite of Nature: Gain Vision of Current Biome. (1/Vendal)</t>
  </si>
  <si>
    <t>(≈) Rite of Nature II: Gain Vision of Current Biome. (1/Day)</t>
  </si>
  <si>
    <t>(P) Rite of Nature III: Gain Vision of Current Biome.</t>
  </si>
  <si>
    <t>(P) Trained in Hell: Gain 50% Fire Resistance; Your Attacks Gain 10 Fire Damage on Hit.</t>
  </si>
  <si>
    <t>(≈) Fireforged Strike II: Strike Target in Melee Range for Basic Attack Damage(+150% Strength) Fire Damage; If the Strike Kills it's Target it Automatically Recasts on a Target in Melee; If there are no other Targets the Cooldown is Refreshed. (1/Day)</t>
  </si>
  <si>
    <t>(≈) Fireforged Strike III: Strike Target in Melee Range for Basic Attack Damage(+200% Strength) Fire Damage; If the Strike Kills it's Target it Automatically Recasts on a Target in Melee; If there are no other Targets the Cooldown is Refreshed. (1/Day)</t>
  </si>
  <si>
    <t>(≈) Pyre-made Bludgeoning: [Requires Blunt Weapon] Basic Attack Target Entity in Melee Range; This Attack deals 0(+150% Strength) Bonus Fire Damage on Hit; If this Attack Lands you gain 10 Extra Rage. (20 Rage)</t>
  </si>
  <si>
    <t>(≈) Pyre-made Bludgeoning II: [Requires Blunt Weapon] Basic Attack Target Entity in Melee Range; This Attack deals 0(+200% Strength) Bonus Fire Damage on Hit; If this Attack Lands you gain 15 Extra Rage. (25 Rage)</t>
  </si>
  <si>
    <t>(≈) Pyre-made Bludgeoning III: [Requires Blunt Weapon] Basic Attack Target Entity in Melee Range; This Attack deals 0(+250% Strength) Bonus Fire Damage on Hit; If this Attack Lands you gain 20 Extra Rage. (30 Rage)</t>
  </si>
  <si>
    <t>(P) The Hidden Raging Heart: End of Combats will Grant you 20 Stored Rage that you may access as a Flash Action; This Ability is capped at 100 Stored Rage; Using this Ability will Transfer all Rage at once.</t>
  </si>
  <si>
    <t>(P) The Hidden Raging Heart II: End of Combats will Grant you 30 Stored Rage that you may access as a Flash Action; This Ability is capped at 150 Stored Rage; Using this Ability will Transfer all Rage at once.</t>
  </si>
  <si>
    <t>(P) The Hidden Raging Heart III: End of Combats will Grant you 50 Stored Rage that you may access as a Flash Action; This Ability is capped at 200 Stored Rage; Using this Ability will Transfer all Rage at once.</t>
  </si>
  <si>
    <t>(≈) Infernal Awakening: Toggle; You Become Surged; Your Abilities' Fire Damage Scales with 20% Fire Resistance. (20 Rage/Turn)</t>
  </si>
  <si>
    <t>(≈) Infernal Awakening II: Toggle; You Become Surged; Your Abilities' Fire Damage Scales with 20% Fire Resistance. (15 Rage/Turn)</t>
  </si>
  <si>
    <t>(≈) Infernal Awakening III: Toggle; You Become Surged; Your Abilities' Fire Damage Scales with 20% Fire Resistance. (10 Rage/Turn)</t>
  </si>
  <si>
    <t>(≈) Molten Awakening: Toggle; You Become Resilient; Your Abilities' Fire Damage Scales with 30% Fire Resistance. (20 Rage/Turn)</t>
  </si>
  <si>
    <t>(≈) Molten Awakening II: Toggle; You Become Resilient; Your Abilities' Fire Damage Scales with 30% Fire Resistance. (15 Rage/Turn)</t>
  </si>
  <si>
    <t>(≈) Molten Awakening III: Toggle; You Become Resilient; Your Abilities' Fire Damage Scales with 30% Fire Resistance. (10 Rage/Turn)</t>
  </si>
  <si>
    <t>(≈) Blazing Awakening: Toggle; You Become Unstoppable; Your Abilities' Fire Damage Scales with 40% Fire Resistance. (20 Rage/Turn)</t>
  </si>
  <si>
    <t>(≈) Blazing Awakening II: Toggle; You Become Unstoppable; Your Abilities' Fire Damage Scales with 40% Fire Resistance. (15 Rage/Turn)</t>
  </si>
  <si>
    <t>(≈) Blazing Awakening III: Toggle; You Become Unstoppable; Your Abilities' Fire Damage Scales with 40% Fire Resistance. (10 Rage/Turn)</t>
  </si>
  <si>
    <t>(❖:o) Demonic Circle - Archfire: Hidden; Target Tile will erupt with Archfire at the start of your next Turn Dealing 30(+50% Power) Fire Damage; If Target hit by this ability is a Demon their next Landed Strike will deal double the Fire Damage On Hit instead. (40 Rage)</t>
  </si>
  <si>
    <t>(❖:o) Demonic Circle - Archfire II: Hidden; Target Tile will erupt with Archfire at the start of your next Turn Dealing 40(+75% Power) Fire Damage; If Target hit by this ability is a Demon their next Landed Strike will deal double the Fire Damage On Hit instead. (35 Rage)</t>
  </si>
  <si>
    <t>(❖:o) Demonic Circle - Archfire III: Hidden; Target Tile will erupt with Archfire at the start of your next Turn Dealing 50(+100% Power) Fire Damage; If Target hit by this ability is a Demon their next Landed Strike will deal double the Fire Damage On Hit instead. (30 Rage)</t>
  </si>
  <si>
    <t>(❖:o) Demonic Circle - Hellfire: Hidden; Target 2/2 Tile Range will erupt with Hellfire at the Start of your next Turn dealing 50 Scorch Damage. (40 Rage)</t>
  </si>
  <si>
    <t>(❖:o) Demonic Circle - Hellfire II: Hidden; Target 2/2 Tile Range will erupt with Hellfire at the Start of your next Turn dealing 75 Scorch Damage. (50 Rage)</t>
  </si>
  <si>
    <t>(❖:o) Demonic Circle - Hellfire III: Hidden; Target 2/2 Tile Range will erupt with Hellfire at the Start of your next Turn dealing 100 Scorch Damage. (60 Rage)</t>
  </si>
  <si>
    <t>(❖:o) Demonic Circle - Damnation: Hidden; At the start of your next Turn all Entities on Hex take 10 Fire Damage; Entities which received 10 or more Fire Damage lose 1 Faith. (30 Rage)</t>
  </si>
  <si>
    <t>(❖:o) Demonic Circle - Damnation II: Hidden; At the start of your next Turn all Entities on Hex take 15 Fire Damage; Entities which received 10 or more Fire Damage lose 1 Faith. (25 Rage)</t>
  </si>
  <si>
    <t>(❖:o) Demonic Circle - Damnation III: Hidden; At the start of your next Turn all Entities on Hex take 20 Fire Damage; Entities which received 10 or more Fire Damage lose 1 Faith. (20 Rage)</t>
  </si>
  <si>
    <t>(≈) Furies of the Grand Hells: Lose 50% of your Current Health; Basic Attack OR Strike Target 4 Times; These Strikes Deal 1 Fire Damage On Hit. (20 Rage)</t>
  </si>
  <si>
    <t>(≈) Furies of the Grand Hells II: Lose 25% of your Current Health; Basic Attack OR Strike Target 6 Times; These Strikes Deal 2 Fire Damage On Hit. (10 Rage)</t>
  </si>
  <si>
    <t>(≈) Furies of the Grand Hells III: Lose 25% of your Current Health; Basic Attack OR Strike Target 8 Times; These Strikes Deal 4 Fire Damage On Hit.</t>
  </si>
  <si>
    <t>(^) Demons Arrival: Powerplay; Replace yourself with a Level 8, 400 Health; Demon Creature that has a 25 Physical Damage Melee Sharp Basic Attack; 3/3 Stamina; 10 Defense &amp; Dispersion; 40% Elemental Resistance; He has the same Attunements and Affinity Abilities(No Skills/Faction) you did and has Rage as a Resource.</t>
  </si>
  <si>
    <t>(^) Demons Arrival II: Powerplay; Replace yourself with a Level 8, 800 Health; Demon Creature that has a 35 Physical Damage Melee Sharp Basic Attack; 3/3 Stamina; 15 Defense &amp; Dispersion; 50% Elemental Resistance; He has the same Attunements and Affinity Abilities(No Skills/Faction) you did and has Rage as a Resource.</t>
  </si>
  <si>
    <t>(^) Demons Arrival III: Powerplay; Replace yourself with a Level 8, 1200 Health; Demon Creature that has a 50 Physical Damage Melee Sharp Basic Attack; 4/4 Stamina; 20 Defense &amp; Dispersion; 80% Elemental Resistance; He has the same Attunements and Affinity Abilities(No Skills/Faction) you did and has Rage as a Resource.</t>
  </si>
  <si>
    <t>(o) Total Release - Magma: 50% of all Tiles in Combat will Errupt with Fire dealing 100 Fire Damage; Affected Tiles leave a Molten Pool; At the Start of their Turn Entities on specified Tiles will Take 20 Fire Damage. (100 Rage)</t>
  </si>
  <si>
    <t>(o) Total Release - Magma II: 50% of all Tiles in Combat will Errupt with Fire dealing 200 Fire Damage; Affected Tiles leave a Molten Pool; At the Start of their Turn Entities on specified Tiles will Take 40 Fire Damage. (100 Rage)</t>
  </si>
  <si>
    <t>(o) Total Release - Magma III: All Tiles in Combat will Errupt with Fire dealing 400 Fire Damage; Affected Tiles leave a Molten Pool; At the Start of their Turn Entities on specified Tiles will Take 80 Fire Damage. (100 Rage)</t>
  </si>
  <si>
    <t>(P) Axe Mastery: Gain Mastery of the Two-Handed Axe; Two-Handed Axes have 1 Extra Scaling.</t>
  </si>
  <si>
    <t>(P) War Effort Heirloom: Start the Game with a Rare Two-Handed Axe.</t>
  </si>
  <si>
    <t>(P) Technique Infusion: Your Technique Abilities deal Damage On Hit based of your Wavelength Type; This Damage is equal to 50% of your Wavelengths Elemental Resistance. (50% Poison Resistance will cause 25 Poison Damage on Hit as long as Poison is your Wavelength)</t>
  </si>
  <si>
    <t>(≈) Cleave Technique: Basic Attack Target with +1 on your Roll; Entities or Objects in your Melee Range that are Adjacent to your Target also receive the Damage. (20 Rage)</t>
  </si>
  <si>
    <t>(≈) Cleave Technique II: Basic Attack Target with +2 on your Roll; Entities or Objects in your Melee Range that are Adjacent to your Target also receive the Damage. (20 Rage)</t>
  </si>
  <si>
    <t>(≈) Cleave Technique III: Basic Attack Target with +3 on your Roll; Entities or Objects in your Melee Range that are Adjacent to your Target also receive the Damage. (20 Rage)</t>
  </si>
  <si>
    <t>(o) Whirlwind Technique: Spin your axe around striking all Targets in Melee Range for your Basic Attack Damage. (30 Rage)</t>
  </si>
  <si>
    <t>(o) Whirlwind Technique II: Spin your axe around striking all Targets in Melee Range for your Basic Attack Damage. (25 Rage)</t>
  </si>
  <si>
    <t>(o) Whirlwind Technique III: Spin your axe around striking all Targets in Melee Range for your Basic Attack Damage. (20 Rage)</t>
  </si>
  <si>
    <t>(P) The Reckoning: Strike Target for 50% of Total Damage Taken in the last 2 Turns as Physical Damage. (40 Rage)</t>
  </si>
  <si>
    <t>(P) The Reckoning II: Strike Target for 50% of Total Damage Taken in the last 2 Turns as Physical Damage. (30 Rage)</t>
  </si>
  <si>
    <t>(P) The Reckoning III: Strike Target for 50% of Total Damage Taken in the last 3 Turns as Physical Damage. (30 Rage)</t>
  </si>
  <si>
    <t>(≈) Skullsplitting Technique: Basic Attack with +2 Crit Multiplier. (50 Rage)</t>
  </si>
  <si>
    <t>(≈) Skullsplitting Technique II: Basic Attack with +2.5 Crit Multiplier. (50 Rage)</t>
  </si>
  <si>
    <t>(≈) Skullsplitting Technique III: Basic Attack with +3 Crit Multiplier. (50 Rage)</t>
  </si>
  <si>
    <t>(≈) Aegis Splitter Techique: Strike Target for 10(+100% Strength) Physical Damage and Lower their Defense by 20%. (10 Rage)</t>
  </si>
  <si>
    <t>(≈) Aegis Splitter Techique II: Strike Target for 15(+100% Strength) Physical Damage and Lower their Defense by 30%. (15 Rage)</t>
  </si>
  <si>
    <t>(≈) Aegis Splitter Techique III: Strike Target for 20(+100% Strength) Physical Damage and Lower their Defense by 40%. (20 Rage)</t>
  </si>
  <si>
    <t>(≈) Humiliating Taunt II: Force Target Entity to Basic Attack you at the Start of their Turn with a -3 Roll Modifier; If they Land you gain 30 Rage. (2/Combat)</t>
  </si>
  <si>
    <t>(≈) Humiliating Taunt III: Force Target Entity to Basic Attack you at the Start of their Turn with a -4 Roll Modifier; If they Land you gain 40 Rage. (2/Combat)</t>
  </si>
  <si>
    <t>(&gt;) Axerang Technique: Hurl your Axe at Target Entity; This Ability has 50% Chance to deal Critical Damage of your Basic Attack or Miss; The Axe returns to you Regardless. (30 Rage; 3 Turns Cooldown)</t>
  </si>
  <si>
    <t>(&gt;) Axerang Technique II: Hurl your Axe at Target Entity; This Ability has 50% Chance to deal Critical Damage of your Basic Attack or Miss; The Axe returns to you Regardless. (30 Rage; 2 Turns Cooldown)</t>
  </si>
  <si>
    <t>(&gt;) Axerang Technique III: Hurl your Axe at Target Entity; This Ability has 50% Chance to deal Critical Damage of your Basic Attack or Miss; The Axe returns to you Regardless. (30 Rage; 1 Turn Cooldown)</t>
  </si>
  <si>
    <t>(≈) Twinfold Rend Technique: Basic Attack Target Twice; if both Attacks Land the Target suffers Bleeding for 10 Bleed Damage Per Tick over 3 Turns. (50 Rage; 2 Turn Cooldown)</t>
  </si>
  <si>
    <t>(≈) Twinfold Rend Technique II: Basic Attack Target Twice; if both Attacks Land the Target suffers Bleeding for 15 Bleed Damage Per Tick over 3 Turns. (50 Rage; 2 Turn Cooldown)</t>
  </si>
  <si>
    <t>(≈) Twinfold Rend Technique III: Basic Attack Target Twice; if both Attacks Land the Target suffers Bleeding for 20 Bleed Damage Per Tick over 4 Turns. (50 Rage; 2 Turn Cooldown)</t>
  </si>
  <si>
    <t>(≈) Enraging Bloodletting: Convert Health to Rage at a 1:1.5 Ratio; Become Enraged for 1 Turn for Every 50 Health Converted. (1/Combat)</t>
  </si>
  <si>
    <t>(≈) Enraging Bloodletting II: Convert Health to Rage at a 1:1.5 Ratio; Become Enraged for 2 Turns for Every 50 Health Converted.</t>
  </si>
  <si>
    <t>(≈) Enraging Bloodletting III: Convert Health to Rage at a 1:2 Ratio; Become Enraged for 2 Turns for Every 50 Health Converted.</t>
  </si>
  <si>
    <t>(o) Hewn Path Technique II: Toggle; When Moving in Combat your presence leaves behind a trail of continous slashes; Striking Entities also Converts their Tile; Entities moving to or staying on these Tiles take 40(+100% Strength; +200% Power) Physical Damage. (15 Rage/Turn/Tile Converted)</t>
  </si>
  <si>
    <t>(o) Hewn Path Technique III: Toggle; When Moving in Combat your presence leaves behind a trail of continous slashes; Striking Entities also Converts their Tile; Entities moving to or staying on these Tiles take 80(+200% Strength; +400% Power) Physical Damage. (20 Rage/Turn/Tile Converted)</t>
  </si>
  <si>
    <t>(≈) Total Carnage II: Precise; Select a 3/3 Tile Range with an Empty Tile in the middle; Move to Target Tile and Basic Attack all Adjacent Entities; If there is only 1 Entity Basic Attack it 4 times instead. (75 Rage)</t>
  </si>
  <si>
    <t>(≈) Total Carnage III: Precise; Move to Target Tile and Basic Attack all Entities; If there is only 1 Entity Basic Attack it 5 Times instead. (50 Rage)</t>
  </si>
  <si>
    <t>(≈) Sundering End: Blitz; Place all your effort in 1 Strike; You Deal Basic Attack Damage(+200% Strength; +100% Rage) Physical Damage; If the Attack fails to Kill Target you lose your Strength until End of Day. (All Rage; 1/Day)</t>
  </si>
  <si>
    <t>(≈) Sundering End II: Blitz; Place all your effort in 1 Strike; You Deal Basic Attack Damage(+400% Strength; +200% Rage) Physical Damage; If the Attack fails to Kill Target you lose your Strength until End of Day. (All Rage; 1/Day)</t>
  </si>
  <si>
    <t>(≈) Sundering End III: Blitz; Place all your effort in 1 Strike; You Deal Basic Attack Damage(+800% Strength; +400% Rage) Physical Damage; If the Attack fails to Kill Target you lose your Strength until End of Day. (All Rage; 1/Day)</t>
  </si>
  <si>
    <t>(P) Burrowing Life: After killing an Entity, you may spend 10 Mana to gain 10 Max Health.</t>
  </si>
  <si>
    <t>(P) Golden Blood: Convert 1 Health to 10 Gold at any time.</t>
  </si>
  <si>
    <t>(P) Bloodgrounds Native: Traversing or Resting on Crimson Hexes restores 20% Missing Health and Mana.</t>
  </si>
  <si>
    <t>(+) Life Transfusal: Drain 15 Life From Target Entity. (25 Mana)</t>
  </si>
  <si>
    <t>(+) Life Transfusal II: Drain 25 Life From Target Entity. (35 Mana)</t>
  </si>
  <si>
    <t>(+) Life Transfusal III : Drain 40  Life From Target Entity. (40 Mana)</t>
  </si>
  <si>
    <t>(+) Blood Vessel Transfusal: Drain 5 Max Health From Target. (20 Mana)</t>
  </si>
  <si>
    <t>(+) Blood Vessel Transfusal II: Drain 10 Max Health From Target. (30 Mana)</t>
  </si>
  <si>
    <t>(+) Blood Vessel Transfusal III: Drain 20 Max Health From Target. (40 Mana)</t>
  </si>
  <si>
    <t>(P) Real Time Life Transportation: Your Ranged Basic Attacks have 5 Life Drain on Hit; Your Melee Basic Attacks have 10 Life Drain on Hit. (Locks 80 Mana)</t>
  </si>
  <si>
    <t>(P) Real Time Life Transportation II: Your Ranged Basic Attacks have 5 Life Drain on Hit; Your Melee Basic Attacks have 10 Life Drain on Hit. (Locks 70 Mana)</t>
  </si>
  <si>
    <t>(P) Real Time Life Transportation III: Your Ranged Basic Attacks have 5 Life Drain on Hit; Your Melee Basic Attacks have 10 Life Drain on Hit. (Locks 50 Mana)</t>
  </si>
  <si>
    <t>(+) The Blood still Lives: Powerplay; Gain 50% of Target Corpses Max Health. (60 Mana)</t>
  </si>
  <si>
    <t>(+) The Blood still Lives II: Powerplay; Gain 50% of Target Corpses Base Max Health. (0 Mana)</t>
  </si>
  <si>
    <t>(+) The Blood still Lives III: Gain 50% of Target Corpses Base Max Health. 1/ Day</t>
  </si>
  <si>
    <t>(+) The Dark Arts of Life Transfer: [Requires Living and Dead Target Entities] Powerplay; Restore Target Living Entity and Dead Entity to Full Health and Switch out their Max Healths; The Dead Entity remains dead. (40 Mana)</t>
  </si>
  <si>
    <t>(+) The Dark Arts of Life Transfer II :[Requires Living and Dead Target Entities] Powerplay; Restore Target Living Entity and Dead Entity to Full Health and Steal 50% of Base Max Healths; The Dead Entity remains dead. (50 Mana)</t>
  </si>
  <si>
    <t>(+) The Dark Arts of Life Transfer III :[Requires Living and Dead Target Entities]  Restore Target Living Entity and Dead Entity to Full Health and Steal 100% of Base Max Healths; The Dead Entity remains dead. (50 Mana)</t>
  </si>
  <si>
    <t>(P) Practical Life Drainage: Entities having their life Drained become Weakened for 1 Turn. (Locks 60 Mana)</t>
  </si>
  <si>
    <t>(P) Practical Life Drainage II: Entities having their life Drained become Weakened for 1 Turn. (Locks 40 Mana)</t>
  </si>
  <si>
    <t>(P) Practical Life Drainage III: Entities having their life Drained become Weakened for 2 Turns. (Locks 40 Mana)</t>
  </si>
  <si>
    <t>(≈) Next Level Alchemy: Turn Gold into Health where 10 Gold is 1 Health. (1/Day)</t>
  </si>
  <si>
    <t>(≈) Next Level Alchemy II: Turn Gold into Health where 10 Gold is 5 Health. (1/Day)</t>
  </si>
  <si>
    <t>(≈) Next Level Alchemy III: Turn Gold into Health where 1 Gold is 1 Health. (1/Day)</t>
  </si>
  <si>
    <t>(P) Perfect Life Exchange: Whenever an Entity other than yourself loses Health you drain 25% of it. (Locks 50 Mana)</t>
  </si>
  <si>
    <t>(P) Perfect Life Exchange II: Whenever an Entity other than yourself loses Health you drain 50% of it. (Locks 50 Mana)</t>
  </si>
  <si>
    <t>(P) Perfect Life Exchange III: Whenever an Entity other than yourself loses Health you drain 100% of it. (Locks 50 Mana)</t>
  </si>
  <si>
    <t>(❖:+) Internal Alchemical Ordeal: Stun Target for 1 Turn. (1/Day; 20 Mana)</t>
  </si>
  <si>
    <t>(❖:+) Internal Alchemical Ordeal II: Stun Target for 2 Turns. (1/Day; 20 Mana)</t>
  </si>
  <si>
    <t>(❖:+) Internal Alchemical Ordeal III: Stun Target for 2 Turns. (1/Day)</t>
  </si>
  <si>
    <t>(❖:+) Corporal Transposition: For the next 3 Turns, any damage you receive will also be dealt to Target. (100 Mana)</t>
  </si>
  <si>
    <t>(❖:+) Corporal Transposition II: Hidden; For the next 4 Turns, any damage you receive will also be dealt to Target. (120 Mana)</t>
  </si>
  <si>
    <t>(❖:+) Corporal Transposition III: For the rest of game, any damage you receive will also be dealt to Target. (150 Mana)</t>
  </si>
  <si>
    <t>(❖:+) Life Sentence: Powerplay; Switch out your current Health with your opponent. (100 Mana)</t>
  </si>
  <si>
    <t>(❖:+) Life Sentence II: Flash; Powerplay; Switch out your current Health with your opponent. (100 Mana)</t>
  </si>
  <si>
    <t>(❖:+) Life Sentence III: Flash; Switch out your current Health with your opponent. (100 Mana)</t>
  </si>
  <si>
    <t>(❖:+) Pay the Price: Lose Health and Mana Equal to Target's Current Health; At the End of their Next Turn they lose that much Health. (1/Vendal)</t>
  </si>
  <si>
    <t>(❖:+) Pay the Price II: Lose Health Equal to Target's Current Health; At the End of their Next Turn they lose that much Health. (1/Day)</t>
  </si>
  <si>
    <t>(❖:+) Pay the Price III: Lose Health Equal to Target's Current Health; At the End of their Next Turn they are set to 1 Health.</t>
  </si>
  <si>
    <t>(P) Destructive Repurposing: Destroying Objects Grants you 3 Transmutation Stacks; At Level 5 You unlock 1 of the Remaining Innates; At Level 8 You unlock the Last Innate.</t>
  </si>
  <si>
    <t>(P) Multiplicative Repurposing: Creating New Objects Grants you 1 Transmutation Stack; At Level 5 You unlock 1 of the Remaining Innates; At Level 8 You unlock the Last Innate.</t>
  </si>
  <si>
    <t>(P) Alternative Repurposing: Transforming Objects Grants you 2 Transmutation Stacks; At Level 5 You unlock 1 of the Remaining Innates; At Level 8 You unlock the Last Innate.</t>
  </si>
  <si>
    <t>(❖:≈) Alchemical Destruction: Destroy Target Non-Unique Object in your Inventory. (30 Mana)</t>
  </si>
  <si>
    <t>(❖:≈) Alchemical Destruction II: Destroy Target Non-Unique Object in your Inventory. (25 Mana)</t>
  </si>
  <si>
    <t>(❖:≈) Alchemical Destruction III: Destroy Target Non-Unique Object in your Inventory. (20 Mana)</t>
  </si>
  <si>
    <t>(❖:≈) Alchemical Creation: Create a Random Object of Non-Unique Rarity. (30 Mana)</t>
  </si>
  <si>
    <t>(❖:≈) Alchemical Creation II: Create a Random Object of Non-Unique Rarity. (25 Mana)</t>
  </si>
  <si>
    <t>(❖:≈) Alchemical Creation III: Create a Random Object of Non-Unique Rarity. (20 Mana)</t>
  </si>
  <si>
    <t>(❖:≈) Alchemical Transformation: Transform an Object in your Inventory to another Object of equal Rarity. (30 Mana)</t>
  </si>
  <si>
    <t>(❖:≈) Alchemical Transformation II: Transform an Object in your Inventory to another Object of equal Rarity. (25 Mana)</t>
  </si>
  <si>
    <t>(❖:≈) Alchemical Transformation III: Transform an Object in your Inventory to another Object of equal Rarity. (20 Mana)</t>
  </si>
  <si>
    <t>(≈) Transmogrify: Transform Target Fabric/Ore into Ore/Fabric of equivalent Rarity. (30 Mana)</t>
  </si>
  <si>
    <t>(≈) Transmogrify II: Transform Target Fabric/Ore into Ore/Fabric of equivalent Rarity. (20 Mana)</t>
  </si>
  <si>
    <t>(≈) Transmogrify III: Transform Target Fabric/Ore into Ore/Fabric of Higher Rarity. (60 Mana)</t>
  </si>
  <si>
    <t>(o) Planic Cleansing: 1 Hex Range; Destroy Target Hex; Leaving a Simple Plain Hex behind. (30 Mana)</t>
  </si>
  <si>
    <t>(o) Planic Cleansing II: 1 Hex Range; Destroy Target Hex; Leaving a Simple Plain Hex behind. (20 Mana)</t>
  </si>
  <si>
    <t>(o) Planic Cleansing III: 2 Hex Range; Destroy Target Hex; Leaving a Simple Plain Hex behind. (10 Mana)</t>
  </si>
  <si>
    <t>(≈) Perfect Multiplication: Create a perfect copy of Target Ore/Fabric/Ingredient. (20 Mana/Rarity)</t>
  </si>
  <si>
    <t>(≈) Perfect Multiplication II: Create a perfect copy of Target Ore/Fabric/Ingredient. (15 Mana/Rarity)</t>
  </si>
  <si>
    <t>(≈) Perfect Multiplication III: Create a perfect copy of Target Ore/Fabric/Ingredient. (10 Mana/Rarity)</t>
  </si>
  <si>
    <t xml:space="preserve">(≈) Sisyphean Transmutation: Spend x Transmutation Stacks; You have x% Chance to Succeed in your Transmutation; Succeeding this Transmutation allows you to Cast your Base Tier I Abilities (Even unlearnt ones) for a total of 20 Times at no Mana Cost. </t>
  </si>
  <si>
    <t xml:space="preserve">(≈) Sisyphean Transmutation II: Spend x Transmutation Stacks; You have x% Chance to Succeed in your Transmutation; Succeeding this Transmutation allows you to Cast your Base Tier I Abilities (Even unlearnt ones) for a total of 30 Times at no Mana Cost. </t>
  </si>
  <si>
    <t xml:space="preserve">(≈) Sisyphean Transmutation III: Spend x Transmutation Stacks; You have x% Chance to Succeed in your Transmutation; Succeeding this Transmutation allows you to Cast your Base Tier I Abilities (Even unlearnt ones) for a total of 40 Times at no Mana Cost. </t>
  </si>
  <si>
    <t>(≈) Health Transmutation: Gain 20 Max Health. (10 Transmutation Stacks)</t>
  </si>
  <si>
    <t>(≈) Health Transmutation II: Gain 25 Max Health. (10 Transmutation Stacks)</t>
  </si>
  <si>
    <t>(≈) Health Transmutation III: Gain 30 Max Health. (10 Transmutation Stacks)</t>
  </si>
  <si>
    <t>(≈) Potential Transmutation: 50% Chance to Gain at Rantom 10 Strength/Power/Dexterity. (20 Transmutation Stacks)</t>
  </si>
  <si>
    <t>(≈) Potential Transmutation II: 75% Chance to Gain at Rantom 10 Strength/Power/Dexterity. (20 Transmutation Stacks)</t>
  </si>
  <si>
    <t>(≈) Potential Transmutation III: 100% Chance to Gain at Rantom 10 Strength/Power/Dexterity. (20 Transmutation Stacks)</t>
  </si>
  <si>
    <t>(❖:+) Flesh to Dust: Cause Targets Arm or Leg to turn to Dust immediately Dismembering them; This counts as a Transformation. (1/Combat; 80 Mana)</t>
  </si>
  <si>
    <t>(❖:+) Flesh to Dust II: Cause Targets Arm or Leg to turn to Dust immediately Dismembering them; This counts as a Transformation. (80 Mana)</t>
  </si>
  <si>
    <t>(❖:+) Flesh to Dust III: Flash; Cause Targets Arm or Leg to turn to Dust immediately Dismembering them; This counts as a Transformation. (80 Mana)</t>
  </si>
  <si>
    <t>(❖:+) Material Desingegration: Destroy Target Non-Unique Gear Equipped on Target in Melee Range. (50 Mana)</t>
  </si>
  <si>
    <t>(❖:+) Material Desingegration II: Destroy Target Gear Equipped on Target in Melee Range. (50 Mana)</t>
  </si>
  <si>
    <t>(❖:+) Material Desingegration III: Destroy Target Gear Equipped on Target in Melee Range.</t>
  </si>
  <si>
    <t>(❖:+) Manipulation link: Create a complex link between yourself and Target Mindcontrolling him for 2 Turns; While the Link is active you are Vulnerable. (125 Mana)</t>
  </si>
  <si>
    <t>(❖:+) Manipulation link II: Create a complex link between yourself and Target Mindcontrolling him for 4 Turns. (150 Mana)</t>
  </si>
  <si>
    <t>(❖:+) Manipulation link III: Create a complex link between yourself and Target Mindcontrolling him for 6 Turns; While the Link is active you are Resilient. (175 Mana)</t>
  </si>
  <si>
    <t>(P) Drug Experimenter: Combine 6 Ingredients into 1 Random Drug.</t>
  </si>
  <si>
    <t>(P) Questionable Connections: You may purchase a Random Drug at any Zone for 1000 Gold/Drug.</t>
  </si>
  <si>
    <t>(P) The Secret Ingredient: Upgrade a Potion to a higher rarity (Keeps the same type if possible) (1/Day)</t>
  </si>
  <si>
    <t>(≈) Power Drugs: Increase Current Power by 5 Until End of Day; This ability counts as consuming Drugs. (30 Mana)</t>
  </si>
  <si>
    <t>(≈) Power Drugs II: Increase Current Power by 7 Until End of Day; This ability counts as consuming Drugs. (35 Mana)</t>
  </si>
  <si>
    <t>(≈) Power Drugs III: Increase Current Power by 10 Until End of Day; This ability counts as consuming Drugs. (40 Mana)</t>
  </si>
  <si>
    <t>(≈) Strength Drugs: Increase Current Strength by 5 Until End of Day; This ability counts as consuming Drugs. (30 Mana)</t>
  </si>
  <si>
    <t>(≈) Strength Drugs II: Increase Current Strength by 7 Until End of Day; This ability counts as consuming Drugs. (35 Mana)</t>
  </si>
  <si>
    <t>(≈) Strength Drugs III: Increase Current Strength by 10 Until End of Day; This ability counts as consuming Drugs. (40 Mana)</t>
  </si>
  <si>
    <t>(≈) Dexterity Drugs: Increase Current Dexterity by 5 Until End of Day; This ability counts as consuming Drugs. (30 Mana)</t>
  </si>
  <si>
    <t>(≈) Dexterity Drugs II: Increase Current Dexterity by 7 Until End of Day; This ability counts as consuming Drugs. (35 Mana)</t>
  </si>
  <si>
    <t>(≈) Dexterity Drugs III: Increase Current Dexterity by 10 Until End of Day; This ability counts as consuming Drugs. (40 Mana)</t>
  </si>
  <si>
    <t>(P) Reaper Venom Flavour: Consuming Drugs causes your Basic Attacks to deal 20 Poison Damage on Hit until End of Combat. (Locks 20 Mana)</t>
  </si>
  <si>
    <t>(P) Reaper Venom Flavour II: Consuming Drugs causes your Basic Attacks to deal 25 Poison Damage on Hit until End of Combat. (Locks 20 Mana)</t>
  </si>
  <si>
    <t>(P) Reaper Venom Flavour III: Consuming Drugs causes your Basic Attacks to deal 30 Poison Damage on Hit until End of Combat. (Locks 20 Mana)</t>
  </si>
  <si>
    <t>(P) Collection Additction: Consuming Unique Drugs gives you 10 Max Health; If you have consumed 5 Different Drugs you gain 100 Max Health.</t>
  </si>
  <si>
    <t>(P) Collection Additction II: Consuming Unique Drugs gives you 15 Max Health; If you have consumed 5 Different Drugs you gain 150 Max Health.</t>
  </si>
  <si>
    <t>(P) Collection Additction III: Consuming Unique Drugs gives you 20 Max Health; If you have consumed 5 Different Drugs you gain 200 Max Health.</t>
  </si>
  <si>
    <t>(❖:≈) Dark Sentiment: Transforms Target Entities Potions into Poison. (50 Mana)</t>
  </si>
  <si>
    <t>(❖:≈) Dark Sentiment II: Hidden; Transforms Target Entities Potions into Poison. (50 Mana)</t>
  </si>
  <si>
    <t>(❖:≈) Dark Sentiment III: Hidden; Transforms Target Entities Potions into Poison. (40 Mana)</t>
  </si>
  <si>
    <t>(P:≈) Secret Drug - Kalta: Passive: A new drug is added to your Random Pool of Drugs; When Consumed gain 20% Elemental Resistence, 4 Defense and 4 Dispersion; Active: Gain 1 Kalta Drug. (80 Mana)</t>
  </si>
  <si>
    <t>(P:≈) Secret Drug - Kalta II: Passive: A new drug is added to your Random Pool of Drugs; When Consumed gain 20% Elemental Resistence, 4 Defense and 4 Dispersion; Active: Gain 1 Kalta Drug. (70 Mana)</t>
  </si>
  <si>
    <t>(P:≈) Secret Drug - Kalta III: Passive: A new drug is added to your Random Pool of Drugs; When Consumed gain 20% Elemental Resistence, 4 Defense and 4 Dispersion; Active: Gain 1 Kalta Drug. (50 Mana)</t>
  </si>
  <si>
    <t>(P:≈) Secret Drug - Fero: Passive: A new drug is added to your Random Pool of Drugs; When Consumed gain 1 Extra Action per Turn; Active: Gain 1 Fero Drug. (80 Mana)</t>
  </si>
  <si>
    <t>(P:≈) Secret Drug - Fero II: Passive: A new drug is added to your Random Pool of Drugs; When Consumed gain 1 Extra Action per Turn; Active: Gain 1 Fero Drug. (70 Mana)</t>
  </si>
  <si>
    <t>(P:≈) Secret Drug - Fero III: Passive: A new drug is added to your Random Pool of Drugs; When Consumed gain 1 Extra Action per Turn; Active: Gain 1 Fero Drug. (50 Mana)</t>
  </si>
  <si>
    <t>(P) Healthy Addiction: You may consume multiple Drugs of the same Type. (Locks 50 Mana)</t>
  </si>
  <si>
    <t>(P) Healthy Addiction II: You may consume multiple Drugs of the same Type. (Locks 25 Mana)</t>
  </si>
  <si>
    <t>(P) Healthy Addiction III: You may consume multiple Drugs of the same Type.</t>
  </si>
  <si>
    <t>(≈) Alchemic Reproduction Process: Clone Target Drug or Potion. (100 Mana; 1/Day)</t>
  </si>
  <si>
    <t>(≈) Alchemic Reproduction Process II: Clone Target Drug or Potion. (50 Mana; 2/Day)</t>
  </si>
  <si>
    <t>(≈) Alchemic Reproduction Process III: Clone Target Drug or Potion. (25 Mana; 4/Day)</t>
  </si>
  <si>
    <t>(P) Corrupted Business: You may Sell Drugs to Sentient Weaklings or Sentient Elites, Gaining their Gold and having them under your Banner; The Drug is applied to them instantly.</t>
  </si>
  <si>
    <t>(P) Corrupted Business II: You may Sell Drugs to Sentient Weaklings; Sentient Elites or Sentient Bosses, Gaining their Gold and having them under your Banner; The Drug is applied to them instantly.</t>
  </si>
  <si>
    <t>(P) Corrupted Business III: You may Sell Drugs to Sentient Weaklings; Sentient Elites; Sentient Bosses or Sentient Guardians, Gaining their Gold and having them under your Banner; The Drug is applied to them instantly.</t>
  </si>
  <si>
    <t>(≈) Randomium Liquid: You gain a Legendary Potion that randomly changes between all Legendary Potions each Day. (100 Mana)</t>
  </si>
  <si>
    <t>(≈) Randomium Liquid II: You gain a Mythic Potion that randomly changes between all Mythic Potions each Day. (150 Mana)</t>
  </si>
  <si>
    <t>(≈) Randomium Liquid III: You gain an Astral Potion that randomly changes between all Astral Potions each Day. (200 Mana)</t>
  </si>
  <si>
    <t>(P) True Edge: Ignore 1(+100% Level) Defense of Targets you are Attacking as long as you're using a sharp weapon; This effect acts as if Target has lower Defense on Attack; At level 6 Gain a Katana.</t>
  </si>
  <si>
    <t>(P) Thousand Year Practice: Gain extra 50% Dexterity Scaling on Swords.</t>
  </si>
  <si>
    <t>(❖:≈) Kobudo Stances II: [Requires a Sword] Switch Between Stances; Seidan: 50% Chance to Block Ranged Physical Projectiles; Gadan: 50% chance to block Sharp Type Weapon Strikes; Jodan: Converts all Defense into Strength or Dexterity. (10 Mana/Stance Switch)</t>
  </si>
  <si>
    <t>(❖:≈) Kobudo Stances III: [Requires a Sword] Flash; Switch Between Stances; Seidan: 50% Chance to Block Ranged Physical Projectiles; Gadan: 50% chance to block Sharp Type Weapon Strikes; Jodan: Converts all Defense into Strength or Dexterity.</t>
  </si>
  <si>
    <t>(P) Niten Ichi-ryu II: You may now use a Double handed Sword in your Main Hand and a 1 Handed Sword in your Off Hand. (Locks 20 Mana)</t>
  </si>
  <si>
    <t>(P) Niten Ichi-ryu III: You may now use a Double handed Sword in your Main Hand and a 1 Handed Sword in your Off Hand.</t>
  </si>
  <si>
    <t>(❖:≈) One Lightray Cut II: Blitz; Basic Attack Target; If The Attack Lands deal the same amount of Total Damage as Light Damage to Target. (20 Mana)</t>
  </si>
  <si>
    <t>(❖:≈) One Lightray Cut III: Blitz; Basic Attack Target; If The Attack Lands deal the same amount of Total Damage as Light Damage to Target; If the Attack Misses deal 10 Light Damage to Target. (20 Mana)</t>
  </si>
  <si>
    <t>(P) Precise Aim: Your Melee Basic Attacks are now Precise; They can no longer Critically Strike; They gain 1 Dexterity/Strength Scaling.</t>
  </si>
  <si>
    <t>(P) Precise Aim II: Your Melee Basic Attacks are now Precise; They can no longer Critically Strike; They gain 1.5 Dexterity/Strength Scaling.</t>
  </si>
  <si>
    <t>(P) Precise Aim III: Your Melee Basic Attacks are now Precise; They can no longer Critically Strike; They gain 2 Dexterity/Strength Scaling.</t>
  </si>
  <si>
    <t>(≈) Dashing Strike II: Dash up to 2 Tiles and Strike Target in Melee Range for Basic Attack Damage at 25% Damage Penalty. (20 Mana per Distance Traveled)</t>
  </si>
  <si>
    <t>(≈) Dashing Strike III: Dash up to 3 Tiles and Strike Target in Melee Range for Basic Attack Damage. (20 Mana per Distance Traveled)</t>
  </si>
  <si>
    <t xml:space="preserve">(P) Critical Aim: Your Melee Basic Attacks miss from 1-12; Gain +0.5 Critical Multiplier. </t>
  </si>
  <si>
    <t xml:space="preserve">(P) Critical Aim II: Your Melee Basic Attacks miss from 1-11; Gain +1 Critical Multiplier. </t>
  </si>
  <si>
    <t xml:space="preserve">(P) Critical Aim III: Your Melee Basic Attacks miss from 1-10; Gain +1.5 Critical Multiplier. </t>
  </si>
  <si>
    <t>(P) One with the Soul II: Your Dexterity and Strength Stats now combine into 1 Stat called Force.</t>
  </si>
  <si>
    <t>(P) One with the Soul III: Your Dexterity and Strength Stats now combine into 1 Stat called Force; Gain 1(+1 Per Level) Force.</t>
  </si>
  <si>
    <t>(≈) Alkina Zone II: Stance; Toggle; Enter a special Stance where Preparing causes you to Basic Attack All Hostile Entities on Hex; If you reach 4 Preparation Stacks remove them and deal 50 True Damage to a Target Instead and Toggle off this Ability. (20 Mana/Turn)</t>
  </si>
  <si>
    <t>(≈) Alkina Zone III: Stance; Toggle; Enter a special Stance where Preparing causes you to Basic Attack All Hostile Entities on Hex; If you reach 4 Preparation Stacks remove them and deal 100 True Damage to a Target Instead and Toggle off this Ability. (25 Mana/Turn)</t>
  </si>
  <si>
    <t>(❖:≈) Divine Tempest II: [Requires Sword] Precise; Flash; Your next basic attack will deal Double Damage. (40 Mana)</t>
  </si>
  <si>
    <t>(❖:≈) Divine Tempest III: [Requires Sword] Precise; Flash; Your next basic attack will deal Triple Damage and won't be able to miss. (50 Mana)</t>
  </si>
  <si>
    <t>(P) Sharpened Senses, Faster Reflexes II: You are Immune to all Forms Of Crowd Control; Gain 5 Mobility and 10 Dexterity.</t>
  </si>
  <si>
    <t>(P) Sharpened Senses, Faster Reflexes III: You are Immune to all Forms Of Crowd Control; Gain 10 Mobility and 20 Dexterity.</t>
  </si>
  <si>
    <t>(≈) 3 Strike Killing Move II: [Prepare for 1 Turn] Your Next 3 Strikes Will deal True Damage.</t>
  </si>
  <si>
    <t>(≈) 3 Strike Killing Move III: Your Next 3 Strikes Will deal True Damage; If you land all Three on 1 Entity, Kill target Entity.</t>
  </si>
  <si>
    <t>(≈) Leaves of Honor II: Toggle; You become Vulnerable; Become Ethereal; If Ethereal Triggers Immediately Basic Attack the Target if it is in Range; Taking Damage Toggles off this Ability; If this Ability was Active for 7 Consecutive Turns Teleport to Tile and Deal 100 True Damage to all other Entities. (10 Mana/Turn)</t>
  </si>
  <si>
    <t>(≈) Leaves of Honor III: Toggle; Become Ethereal; If Ethereal Trigger Immediately Basic Attack the Target if it is in Range; If this Ability was Active for 7 Consecutive Turns Teleport to Tile and Deal 400 True Damage to all other Entities. (10 Mana/Turn)</t>
  </si>
  <si>
    <t>(P) Shield Parry: [Requires Shield] You may Parry Strikes as long as your Defense is higher than 30% of the Total Damage. (1 Turn Cooldown)</t>
  </si>
  <si>
    <t>(≈) Pierce II: [Requires Sharp Weapon] Strike Target Ignoring 75% of their Defense. (25 Mana)</t>
  </si>
  <si>
    <t>(≈) Pierce III: [Requires Sharp Weapon] Strike Target Ignoring their Defense. (30 Mana)</t>
  </si>
  <si>
    <t>(≈) Disarm II: Disarm Target Entities Main/Off Hand and Stagger them for 1 Turn. (20 Mana)</t>
  </si>
  <si>
    <t>(≈) Disarm III: Disarm Target Entities Main/Off Hand and Stagger them for 2 Turns. (20 Mana)</t>
  </si>
  <si>
    <t>(≈) High Kick II: Kick Target Pushing them 1 Tile away from you and dealing 10(+75% Strength; +75% Dexterity) Physical Damage. (20 Mana)</t>
  </si>
  <si>
    <t>(≈) High Kick III: Kick Target Pushing them 1 Tile away from you and dealing 10(+100% Strength; +100% Dexterity) Physical Damage. (20 Mana)</t>
  </si>
  <si>
    <t>(P) On Guard II: Upon Parrying an Attack, Cast your Tier I Ability on them at 5 Mana Cost.</t>
  </si>
  <si>
    <t>(P) On Guard III: Upon Parrying an Attack, Cast your Tier I Ability on them at 0 Mana Cost.</t>
  </si>
  <si>
    <t>(≈) Opportunity Seeker II: Toggle: Upon Parrying an Attack, Strike Targets Vital. (15 Mana Per Turn)</t>
  </si>
  <si>
    <t>(≈) Opportunity Seeker III: Toggle: Upon Parrying an Attack, Strike Targets Vital. (10 Mana Per Turn)</t>
  </si>
  <si>
    <t>(≈) Duck and Roll Deception: Every 3 Parried Attacks you may Perfectly Dodge Target Strike or Projectile.</t>
  </si>
  <si>
    <t>(≈) Duck and Roll Deception: Every 2 Parried Attacks you may Perfectly Dodge Target Strike or Projectile.</t>
  </si>
  <si>
    <t>(≈) Riposte II: Counter; Succsesfully Parry Target Non-Ultimate Projectile or Strike. (35 Mana)</t>
  </si>
  <si>
    <t>(≈) Riposte III: Counter; Succsesfully Parry Target Non-Ultimate Projectile or Strike. (30 Mana)</t>
  </si>
  <si>
    <t>(P) A chink in one's Armor II: Your Basic Attacks will always Critical Strike. (Locks 30 Mana)</t>
  </si>
  <si>
    <t>(P) A chink in one's Armor III: Your Basic Attacks will always Hit Vitals. (Locks 60 Mana)</t>
  </si>
  <si>
    <t>(≈) Momentum Breaker II: [Requires Melee Weapon] Dash 1 Tile and Strike Target in Melee Range for 15(+15 For Every Turn in Combat) Physical Damage. (1/Day)</t>
  </si>
  <si>
    <t>(≈) Momentum Breaker III: [Requires Melee Weapon] Dash 1 Tile and Strike Target in Melee Range for 20(+20 For Every Turn in Combat) Physical Damage. (1/Day)</t>
  </si>
  <si>
    <t>(≈) Duel:[Requires you to challenge Target Entity to a Duel] If target Accepts, They are Forced into a Duel to the Death which can not be Fleed and starts with each Entity doing 5 Basic Attacks on the Other alternatively. If they Decline or Remain Silent, Curse; Curse: You become Vulnerable. (100 Mana)</t>
  </si>
  <si>
    <t>(≈) Duel II: [Requires you to challenge Target Entity to a Duel] If target Accepts, They are Forced into a Duel to the Death which can not be Fleed and starts with each Entity doing 5 Basic Attacks on the Other alternatively. If they Decline or Remain Silent, Curse; Curse: You become Vulnerable. (50 Mana)</t>
  </si>
  <si>
    <t>(≈) Duel III: [Requires you to challenge Target Entity to a Duel] If target Accepts, They are Forced into a Duel to the Death which can not be Fleed and starts with each Entity doing 10 Basic Attacks on the Other alternatively. If they Decline or Remain Silent, Curse; Curse: You become Vulnerable and Weakened. (50 Mana)</t>
  </si>
  <si>
    <t>(P) Water Dance II: You move as fluid as Water, gaining 50% Chance to Evade Strikes and Projectiles; Evaded Attacks act as Parried ones, Triggering Other Effects. (Locks 100 Mana)</t>
  </si>
  <si>
    <t>(P) Water Dance III: You move as fluid as Water, gaining 100% Chance to Evade Strikes and Projectiles; Evaded Attacks act as Parried ones, Triggering Other Effects. (Locks 150 Mana)</t>
  </si>
  <si>
    <t>(P) Grand Tempo II: At the Start of your third Turn in Combat you may Basic Attack as Flash; You may do so again in 2 Turns and then every Turn; Every 5 Turns in Combat you gain 3 Mobility.</t>
  </si>
  <si>
    <t>(P) Grand Tempo III: At the Start of your third Turn in Combat you may Basic Attack as Flash; You may do so again in 2 Turns and then every Turn; Every 4 Turns in Combat you gain 4 Mobility; Gain 80 Physical Damage On Hit.</t>
  </si>
  <si>
    <t>(P) Halberd Specialization: Your Spears Scale with Strength instead of Dexterity and gain 5 Base Damage.</t>
  </si>
  <si>
    <t>(P) Flexible Wood: You may use all Spears as Flexible.</t>
  </si>
  <si>
    <t>(P) Heavy Stick Wielding: You may Off Hand a Two Handed Spear.</t>
  </si>
  <si>
    <t>(≈) Triple Quick Jab II: Strike Target 3 Times at 75% of Basic Attack Damage. (40 Mana)</t>
  </si>
  <si>
    <t>(≈) Triple Quick Jab III: Strike Target 3 Times at 100% of Basic Attack Damage. (50 Mana)</t>
  </si>
  <si>
    <t>(o) Fast Swipe II: Deal 15(+100% Strength; +50% Dexterity) Physical Damage to all Entities in Melee Range and push them 1 Tile Back. (20 Mana)</t>
  </si>
  <si>
    <t>(o) Fast Swipe III: Deal 20(+100% Strength; +50% Dexterity) Physical Damage to all Entities in Melee Range and push them 2 Tiles Back. (20 Mana)</t>
  </si>
  <si>
    <t>(≈) Mobile Disengage II: Basic Attack Target with +2(+100% Mobility) Roll Modifier; Then Move Back 1 Tile. (20+10/Use Mana)</t>
  </si>
  <si>
    <t>(≈) Mobile Disengage III: Basic Attack Target with +2(+100% Mobility) Roll Modifier; Then Move Back 1 Tile. (20+5/Use Mana)</t>
  </si>
  <si>
    <t>(≈) Elemental Tips II: [Requires Spear] Switch the tip of your spear for an elemental one giving your Spear +15 Damage of chosen Element. (10 Mana)</t>
  </si>
  <si>
    <t>(≈) Elemental Tips III: [Requires Spear] Switch the tip of your spear for an elemental one giving your Spear +20 Damage of chosen Element. (10 Mana)</t>
  </si>
  <si>
    <t>(P) Sealing Tip II: [Requires Spear] After 3 Successful Strikes on Target they become Sealed for 2 Turns.</t>
  </si>
  <si>
    <t>(P) Sealing Tip III: [Requires Spear] After 3 Successful Strikes on Target they become Sealed for 3 Turns.</t>
  </si>
  <si>
    <t>(P) Mana-leech Tip II: [Requires Spear] Basic Attacks with spears Drain 10 Mana on hit. (Locks 40 Mana)</t>
  </si>
  <si>
    <t>(P) Mana-leech Tip III: [Requires Spear] Basic Attacks with spears Drain 20 Mana on hit. (Locks 50 Mana)</t>
  </si>
  <si>
    <t>(≈) Deep Puncture II: Strike Target dealing your Basic Attack Damage(+150% Strength); Inflict Bleeding for 10 Bleed per Tick over 4 Turns and trigger your On Hit Damage 3 Times. (30 Mana; 1/Combat)</t>
  </si>
  <si>
    <t>(≈) Deep Puncture III: Strike Target dealing your Basic Attack Damage(+200% Strength); Inflict Bleeding for 15 Bleed per Tick over 5 Turns and trigger your On Hit Damage 3 Times. (40 Mana; 1/Combat)</t>
  </si>
  <si>
    <t>(≈) Double Sided Spear II: [Requires Spear] Toggle; Your Spear will deal 5 less Base Damage; Your Basic Attacks Trigger Twice. (15 Mana/Turn)</t>
  </si>
  <si>
    <t>(≈) Double Sided Spear III: [Requires Spear] Toggle; Your Basic Attacks Trigger Twice. (20 Mana/Turn)</t>
  </si>
  <si>
    <t>(≈) Fate Bound Strike II: Strike target for 0(+75% Dexterity) Physical Damage; Recasting this Ability adds 7 Physical Damage and 75% Dexterity Scaling to itself Until End of Combat. (25 Mana)</t>
  </si>
  <si>
    <t>(≈) Fate Bound Strike III: Strike target for 0(+100% Dexterity) Physical Damage; Recasting this Ability adds 10 Physical Damage and 100% Dexterity Scaling to itself Until End of Combat. (30 Mana)</t>
  </si>
  <si>
    <t>(≈) Strike of Death II: Move 3 Tiles away from Target; At the Start of your Next Turn You may Cancel this Ability Gaining 50 Mana, Otherwise Dash into Targets Melee Range Striking for Basic Attack Damage(+20 Physical Damage/Distance Travelled in the last 3 Turns) Physical Damage. (100 Mana)</t>
  </si>
  <si>
    <t>(≈) Strike of Death III: Move 4 Tiles away from Target; At the Start of your Next Turn You may Cancel this Ability Gaining 100 Mana, Otherwise Dash into Targets Melee Range Striking for Basic Attack Damage(+40 Physical Damage/Distance Travelled in the last 4 Turns) Physical Damage. (100 Mana)</t>
  </si>
  <si>
    <t>(+) Fortune Lance: Powerplay; Gain a Random Legendary Spear.</t>
  </si>
  <si>
    <t>(+) Fortune Lance II: Powerplay; Gain a Random Mythic Spear.</t>
  </si>
  <si>
    <t>(+) Fortune Lance III: Powerplay; Gain the Astral Spear.</t>
  </si>
  <si>
    <t>(^) Cavalry's Arrived: Summon an Armored Horse Creature Follower; The Horse has 4 Stamina, 100 Health, 5 Defense and is Mountable; Your Basic Attacks Automatically Trigger when you Move in Melee Range of Targets Targeting all; The Horse will be Damaged First. (100 Mana)</t>
  </si>
  <si>
    <t>(^) Cavalry's Arrived II: Summon an Armored Horse Follower; The Horse has 6 Stamina, 200 Health, 10 Defense and can Carry you; Your Basic Attacks Automatically Trigger when you Move in Melee Range of Targets Targeting all; The Horse will be Damaged First. (125 Mana)</t>
  </si>
  <si>
    <t>(^) Cavalry's Arrived III: Summon an Armored Horse Follower; The Horse has 8 Stamina, 400 Health, 20 Defense and can Carry you; Your Basic Attacks Automatically Trigger when you Move in Melee Range of Targets Targeting all; The Horse will be Damaged First. (75 Mana)</t>
  </si>
  <si>
    <t xml:space="preserve">(P) Left Handed: Shields no longer have negative Stats; They also Grant 1(+1 Per Level) Extra Defense. </t>
  </si>
  <si>
    <t>(P) Ambidextrous: You have Two Main Hands.</t>
  </si>
  <si>
    <t>(≈) Pierce II: [Requires Spear] Strike Target Entity Piercing them with your Spear, ignoring 50% of their Defense; If the Strike is a Critical, also cause 30 Bleed Damage. (30 Mana)</t>
  </si>
  <si>
    <t>(≈) Pierce III: [Requires Spear] Strike Target Entity Piercing them with your Spear, ignoring 50% of their Defense; If the Strike is a Critical, also cause 40 Bleed Damage. (35 Mana)</t>
  </si>
  <si>
    <t>(&gt;) Spear Throw II: [Requires Spear] Throw your Spear at Target Entity Dealing Basic Attack(+200% Strength; +200% Dexterity) Physical Damage. (20 Mana)</t>
  </si>
  <si>
    <t>(&gt;) Spear Throw III: [Requires Spear] Throw your Spear at Target Entity Dealing Basic Attack(+300% Strength; +300% Dexterity) Physical Damage. (30 Mana)</t>
  </si>
  <si>
    <t>(≈) Brutal Push II: Charge your Shield into Target dealing 15(+125% Defense; +125% Strength) Physical Damage and Staggering Target for 1 Turn; If Target is already Staggered Stun them for 1 Turn instead. (30 Mana)</t>
  </si>
  <si>
    <t>(≈) Brutal Push III: Charge your Shield into Target dealing 20(+150% Defense; +150% Strength) Physical Damage and Staggering Target for 2 Turns; If Target is already Staggered Stun them for 1 Turn instead. (30 Mana)</t>
  </si>
  <si>
    <t>(P) Incorporated Xiphos II: [Requires Combat] After using your Tier I ability, you may choose to switch your Main Hand to a Short Sword which Deals 12(+4 Per Level) Physical Damage; The Short Sword does not take Inventory Space; Lasts Until End of Combat.</t>
  </si>
  <si>
    <t>(P) Incorporated Xiphos III: [Requires Combat] After using your Tier I ability, you may choose to switch your Main Hand to a Short Sword which Deals 20(+5 Per Level) Physical Damage; The Short Sword does not take Inventory Space; Lasts Until End of Combat.</t>
  </si>
  <si>
    <t>(≈) Spartan Kick II: Kick Target Entity, Stunning them for 2 Turns and Dealing 10(+400% Strength) Kinetic Damage. (40 Mana)</t>
  </si>
  <si>
    <t>(≈) Spartan Kick III: Kick Target Entity, Stunning them for 2 Turns and Dealing 10(+700% Strength) Kinetic Damage. (50 Mana)</t>
  </si>
  <si>
    <t>(^) Rack of Spears II: Gain 4 Rare Javelins. (35 Mana)</t>
  </si>
  <si>
    <t>(^) Rack of Spears III: Gain 3 Epic Javelins. (40 Mana)</t>
  </si>
  <si>
    <t>(≈) Defensive Phalanx Stance:[Requires Shield and Spear] Toggle; Enter a Phalanx Stance where any Entity that moves in Range of your Spear Takes Basic Attack Damage; Gain 4 Defense and -4 Mobility; If they Basic Attack you, Strike them instantly. (15 Mana Per Turn)</t>
  </si>
  <si>
    <t>(≈) Defensive Phalanx Stance II: [Requires Shield and Spear] Toggle; Enter a Phalanx Stance where any Entity that moves in Range of your Spear Takes Basic Attack Damage; Gain 8 Defense and -8 Mobility; If they Basic Attack you, Strike them instantly. (15 Mana Per Turn)</t>
  </si>
  <si>
    <t>(≈) Defensive Phalanx Stance III: [Requires Shield and Spear] Toggle; Enter a Phalanx Stance where any Entity that moves in Range of your Spear Takes Basic Attack Damage; Gain 10 Defense and -10 Mobility; If they Basic Attack you, Strike them instantly. (10 Mana Per Turn)</t>
  </si>
  <si>
    <t>(≈) Offensive Phalanx Stance: [Requires Shield and Spear] Toggle; Enter a Phalanx Stance where any Entity that moves in Melee Range of you Takes Basic Attack Damage; Gain -4 Mobility; Basic Attacks have Flash. (15 Mana Per Turn)</t>
  </si>
  <si>
    <t>(≈) Offensive Phalanx Stance II: [Requires Shield and Spear] Toggle; Enter a Phalanx Stance where any Entity that Enters Melee Range takes Basic Attack Damage; Gain -8 Mobility; Basic Attacks have Flash. (15 Mana Per Turn)</t>
  </si>
  <si>
    <t>(≈) Offensive Phalanx Stance III: [Requires Shield and Spear] Toggle; Enter a Phalanx Stance where any Entity that Enters Melee Range takes Basic Attack Damage; Gain -10 Mobility; Basic Attacks have Flash. (10 Mana Per Turn)</t>
  </si>
  <si>
    <t>(P) Javelin Expert: Your Thrown Javelins have +1 Critical Multiplier and +1 Roll Modifier.</t>
  </si>
  <si>
    <t>(P) Javelin Expert II: Your Thrown Javelins have +1.5 Critical Multiplier and +2 Roll Modifier.</t>
  </si>
  <si>
    <t>(P) Javelin Expert III: Your Thrown Javelins have +2 Critical Multiplier and +3 Roll Modifier.</t>
  </si>
  <si>
    <t>(❖:^) Call to Arms: Summon 2 Soldier Minions, Each with 100 Health and Mana alongside you Until End of Combat; They Have Identical Main Hand and Off-Hand as you that lasts until End of Combat and will automatically Cast your Tier III ability when you do so. (100 Mana)</t>
  </si>
  <si>
    <t>(❖:^) Call to Arms II: Summon 3 Soldier Minions, Each with 150 Health and Mana alongside you Until End of Combat; They Have Identical Main Hand and Off-Hand that lasts until End of Combat as you and will automatically Cast your Tier III ability when you do so; They can Cast your Tier I Ability. (150 Mana)</t>
  </si>
  <si>
    <t>(❖:^) Call to Arms III: Summon 4 Soldier Minions, Each with 200 Health and Mana alongside you Until End of Combat; They Have Identical Main Hand and Off-Hand that lasts until End of Combat as you and will automatically Cast your Tier III ability when you do so; They Can Cast your Tier I Ability. (200 Mana)</t>
  </si>
  <si>
    <t>(^) Brothers from Birth: Powerplay; Summon a Hoplite Companion. (100 Mana)</t>
  </si>
  <si>
    <t>(^) Brothers from Birth II: Powerplay; Summon a Level 6 Hoplite Companion with Epic Gear. (100 Mana)</t>
  </si>
  <si>
    <t>(^) Brothers from Birth III: Powerplay; Summon a Level 8 Hoplite Companion with Legendary Gear. (100 Mana)</t>
  </si>
  <si>
    <t>(≈) There is no Breaking Point II: Gain Barrier Equal to 20 times your Defense Until End of Combat; Your Attacks Gain On Hit Damage Equal to your Strength for 10 Turns. (100 Mana; 1/Combat)</t>
  </si>
  <si>
    <t>(≈) There is no Breaking Point III: Gain Barrier Equal to 40 times your Defense Until End of Combat; Your Attacks Gain On Hit Damage Equal to your Strength Until End of Combat. (100 Mana)</t>
  </si>
  <si>
    <t>(P) Monster Slayer: You deal 50% More Damage to Creatures.</t>
  </si>
  <si>
    <t>(P) Equipped for the Job: Gain 1 Unowned Random Silver Set Gear at Levels 1; 4; 7; 10; 12.</t>
  </si>
  <si>
    <t>(P) Payment for Service: Start the Game with a Quest with the Difficulty of your choice; As an Extra reward for completing this quest gain 800/1400/2000 Gold depending on the Difficulty.</t>
  </si>
  <si>
    <t>(P) A sense of Smell: All Weaklings you Encounter are going to be Creatures.</t>
  </si>
  <si>
    <t>(P) A sense of Smell II: All Weaklings and Elites you Encounter are going to be Creatures.</t>
  </si>
  <si>
    <t>(P) A sense of Smell II: All Weaklings, Elites, Bosses and Guardians you Encounter are going to be Creatures.</t>
  </si>
  <si>
    <t>(P) Cleanser of Planes: Exploring Hexes will cause you to fight a Weakling Creature.</t>
  </si>
  <si>
    <t>(P) Cleanser of Planes II: Exploring Hexes will cause you to fight an Elite Creature.</t>
  </si>
  <si>
    <t>(P) Cleanser of Planes III: Exploring Hexes will cause you to fight a Boss Creature.</t>
  </si>
  <si>
    <t>(≈) Focus Switcher: Select Target Creature; Your Basic Attacks against Target and Dodges on Targets Attacks have a +2 Roll Modifier; You can have up to 1 Selected Creatures. (20 Mana)</t>
  </si>
  <si>
    <t>(≈) Focus Switcher II: Select Target Creature; Your Basic Attacks against Target and Dodges on Targets Attacks have a +3 Roll Modifier; You can have up to 1 Selected Creatures. (20 Mana)</t>
  </si>
  <si>
    <t>(≈) Focus Switcher III: Select Target Creature; Your Basic Attacks against Target and Dodges on Targets Attacks have a +4 Roll Modifier; You can have up to 2 Selected Creatures. (20 Mana)</t>
  </si>
  <si>
    <t>(≈) The Perfect Slash: [Requires Melee Weapon]; Precise; Critical Strikes Hit Vitals; Basic Attack Target Entity; Rolling a 1 allows you to reroll. (20 Mana; 10 Health)</t>
  </si>
  <si>
    <t>(≈) The Perfect Slash II: [Requires Melee Weapon]; Precise; Critical Strikes Hit Vitals; Basic Attack Target Entity; Rolling a 1 allows you to reroll. (10 Mana; 10 Health)</t>
  </si>
  <si>
    <t>(P) The Perfect Slash III: Basic Attacks are now Precise; Critical Strikes Hit Vitals; Rolling a 1 allows you to reroll.</t>
  </si>
  <si>
    <t>(≈) Hyper Infusion: [Requires Melee Weapon] Infuse your Weapon with up to 25 Mana causing it to deal x Magic Damage on your next Strike. (x Mana)</t>
  </si>
  <si>
    <t>(≈) Hyper Infusion II: [Requires Melee Weapon] Infuse your Weapon with up to 50 Mana causing it to deal x Magic Damage on your next Strike. (x Mana)</t>
  </si>
  <si>
    <t>(≈) Hyper Infusion III: [Requires Melee Weapon] Infuse your Weapon with up to 100 Mana causing it to deal x Magic Damage on your next Strike. (x Mana)</t>
  </si>
  <si>
    <t>(&gt;) Elquian Knives: Throw a knife coated in Elquian Poison Dealing 10 Physical Damage; If this Ability Deals 1 or more Damage Trigger next Effects; Living Take 50 Poison Damage; Demons and Divines are Stunned for 2 Turns; Fae take 50 Dark Damage; Undead and Constructs become Vulnerable for 2 Turns. (30 Mana)</t>
  </si>
  <si>
    <t>(&gt;) Elquian Knives II: Throw a knife coated in Elquian Poison Dealing 15 Physical Damage; If this Ability Deals 1 or more Damage Trigger next Effects; Living Take 50 Poison Damage; Demons and Divines are Stunned for 2 Turns; Fae take 50 Dark Damage; Undead and Constructs become Vulnerable for 2 Turns. (30 Mana)</t>
  </si>
  <si>
    <t>(&gt;) Elquian Knives III: Throw a knife coated in Elquian Poison Dealing 20 Physical Damage; If this Ability Deals 1 or more Damage Trigger next Effects; Living Take 75 Poison Damage; Demons and Divine are Stunned for 3 Turns; Fae take 75 Dark Damage; Undead and Constructs become Vulnerable for 3 Turns. (40 Mana)</t>
  </si>
  <si>
    <t>(≈) Slay: Kill Target Creature Below 30 Health. (20 Mana)</t>
  </si>
  <si>
    <t>(≈) Slay II: Kill Target Creature Below 60 Health. (30 Mana)</t>
  </si>
  <si>
    <t>(≈) Slay III: Kill Target Creature Below 80 Health. (40 Mana)</t>
  </si>
  <si>
    <t>(P) Skull Collector: You collect Monster Skulls from Slain Creatures; Each Skull gives you 5 Max Health.</t>
  </si>
  <si>
    <t>(P) Skull Collector II: You collect Monster Skulls from Slain Creatures; Each Skull gives you 10 Max Health.</t>
  </si>
  <si>
    <t>(P) Skull Collector III: You collect Monster Skulls from Slain Creatures; Each Skull gives you 15 Max Health.</t>
  </si>
  <si>
    <t>(+) Stripping Stare: Cause Target Creature to lose all Defense; This Ability may be used on Sentients but the Mana Cost will increase by their Total Defense. (20 Mana)</t>
  </si>
  <si>
    <t>(+) Stripping Stare II: Cause Target Creature to lose all Defense; This Ability may be used on Sentients but the Mana Cost will increase by their Total Defense. (15 Mana)</t>
  </si>
  <si>
    <t>(+) Stripping Stare III: Cause Target Creature to lose all Defense; This Ability may be used on Sentients but the Mana Cost will increase by their Total Defense. (10 Mana)</t>
  </si>
  <si>
    <t>(≈) Mortalitarum Essence: Revive Target Dead Creature under your Control; Up to 2. (70 Mana)</t>
  </si>
  <si>
    <t>(≈) Mortalitarum Essence II: Revive Target Dead Creature under your Control; Up to 4. (50 Mana)</t>
  </si>
  <si>
    <t>(≈) Mortalitarum Essence III: Revive Target Dead Creature under your Control.</t>
  </si>
  <si>
    <t>(P) You are all Monsters: Every Entity counts as a Creature towards you.</t>
  </si>
  <si>
    <t>(P) You are all Monsters II: Every Entity counts as a Creature towards you; +1 Crit Multiplier against Creatures.</t>
  </si>
  <si>
    <t>(P) You are all Monsters III: Every Entity counts as a Creature towards you; +10 Crit Multiplier against Creatures.</t>
  </si>
  <si>
    <t>(≈) Finishing the Job: Powerplay; 1 Hex Range; Choose Hex; 4 Hexes in selected General Direction will have all Non-Heroic Creatures immediately Killed; You will end up on the 4th Hex. (100 Mana; 3 Stamina)</t>
  </si>
  <si>
    <t>(≈) Finishing the Job II: Powerplay; 1 Hex Range; Choose Hex; 5 Hexes in selected General Direction will have all Creatures immediately Killed; You will end up on the 5th Hex. (50 Mana; 3 Stamina)</t>
  </si>
  <si>
    <t>(≈) Finishing the Job III: Powerplay; 1 Hex Range; Choose Hex; 6 Hexes in selected General Direction will have all Creatures immediately Killed; You will end up on the 6th Hex. (2 Stamina)</t>
  </si>
  <si>
    <t>(P) Edged Traps: Your Traps deal an additional 10 Bleed Damage on Hit.</t>
  </si>
  <si>
    <t>(P) Warded Traps: Your Traps Reveal Hit Targets with a Radius of 1 Hex Range until End of Day.</t>
  </si>
  <si>
    <t>(P) Muslce-tear Traps: Your Traps Reduce Targets Stamina by 0.5; At Level 8 the reduced Stamina becomes 1.</t>
  </si>
  <si>
    <t>(≈) Pushback: Move to an adjacent Tile and then Push Target in your Melee Range 1 Tile away from you. (15 Mana)</t>
  </si>
  <si>
    <t>(≈) Pushback II: Flash; Move to an adjacent Tile and then Push Target in your Melee Range 1 Tile away from you. (20 Mana)</t>
  </si>
  <si>
    <t>(≈) Pushback III: Flash; Move to an adjacent Tile and then Push Target in your Melee Range 1 Tile away from you. (20 Mana)</t>
  </si>
  <si>
    <t xml:space="preserve">(^) Invisible Caltrops: Set Invisible Caltrops to 3 chosen Tiles; if a Hostile Entity moves/is moved to Target Tile they take 5 Physical Damage and 5 Bleed Damage; This Ability counts as a Trap. (20 Mana) </t>
  </si>
  <si>
    <t xml:space="preserve">(^) Invisible Caltrops II: Set Invisible Caltrops to 4 chosen Tiles; if a Hostile Entity moves/is moved to Target Tile they take 7 Physical Damage and 7 Bleed Damage; This Ability counts as a Trap. (20 Mana) </t>
  </si>
  <si>
    <t xml:space="preserve">(^) Invisible Caltrops III: Set Invisible Caltrops to 5 chosen Tiles; if a Hostile Entity moves/is moved to Target Tile they take 14 Physical Damage and 14 Bleed Damage; This Ability counts as a Trap. (20 Mana) </t>
  </si>
  <si>
    <t>(&gt;) Tripping Strings: Cause Target to trip Staggering them for 1 Turn and causing the next Basic Attack they receive to deal double Damage; This Ability counts as a Trap. (15 Mana)</t>
  </si>
  <si>
    <t>(&gt;) Tripping Strings II: Cause Target to trip Staggering them for 2 Turns and causing the next Basic Attack they receive to deal double Damage; This Ability counts as a Trap. (20 Mana)</t>
  </si>
  <si>
    <t>(&gt;) Tripping Strings III: Cause Target to trip Staggering them for 2 Turns and causing the next Basic Attack they receive to deal tripple Damage; This Ability counts as a Trap. (30 Mana)</t>
  </si>
  <si>
    <t>(^) Bear Trap: Set Trap on your current Hex; Trap Activates on Hostile Entity Traversal dealing 40(+50% Dexterity) Physical Damage and Consuming itself in the process; Up to 1 Trap per Hex. (25 Mana)</t>
  </si>
  <si>
    <t>(^) Bear Trap II: Set Trap on your current Hex; Trap Activates on Hostlie Entity Traversal dealing 45(+50% Dexterity) Physical Damage and Consuming itself in the process; Up to 1 Trap per Hex. (25 Mana)</t>
  </si>
  <si>
    <t>(^) Bear Trap III: Set Trap on your current Hex; Trap Activates on Hostlie Entity Traversal dealing 60(+50% Dexterity) Physical Damage and Consuming itself in the process; Up to 1 Trap per Hex. (30 Mana)</t>
  </si>
  <si>
    <t>(^) Snare Trap: Set Trap on your current Hex; Trap Activates on Hostlie Entity Traversal dealing 10(+100% Dexterity) Physical Damage, Rooting Target for 2 Turns and Consuming itself in the process; Up to 1 Trap per Hex. (15 Mana)</t>
  </si>
  <si>
    <t>(^) Snare Trap II: Set Trap on your current Hex; Trap Activates on Hostlie Entity Traversal dealing 15(+100% Dexterity) Physical Damage, Rooting Target for 3 Turns and Consuming itself in the process; Up to 1 Trap per Hex. (18 Mana)</t>
  </si>
  <si>
    <t>(^) Snare Trap III: Set Trap on your current Hex; Trap Activates on Hostlie Entity Traversal dealing 20(+100% Dexterity) Physical Damage, Rooting Target for 4 Turns and Consuming itself in the process; Up to 1 Trap per Hex. (20 Mana)</t>
  </si>
  <si>
    <t>(^) Pitfall Trap: Set Trap on your current Hex; Trap Activates on Hostlie Entity Traversal dealing 20(+20% Dexterity) Physical Damage, 10 Bleed Damage, Slowing Target for 2 Turns and Consuming itself in the process; Up to 1 Trap per Hex. (20 Mana)</t>
  </si>
  <si>
    <t>(^) Pitfall Trap II: Set Trap on your current Hex; Trap Activates on Hostlie Entity Traversal dealing 25(+30% Dexterity) Physical Damage, 15 Bleed Damage, Slowing Target for 3 Turns and Consuming itself in the process; Up to 1 Trap per Hex. (23 Mana)</t>
  </si>
  <si>
    <t>(^) Pitfall Trap III: Set Trap on your current Hex; Trap Activates on Hostlie Entity Traversal dealing 30(+40% Dexterity)Physical Damage, 20 Bleed Damage, Slowing Target for 4 Turns and Consuming itself in the process; Up to 1 Trap per Hex. (25 Mana)</t>
  </si>
  <si>
    <t>(P) Deadly Fittings: Your Traps now have 50% Chance of missing; Your Traps Critically Strike for double their Base Damage. (Locks 20 Mana)</t>
  </si>
  <si>
    <t>(P) Deadly Fittings II: Your Traps now have 40% Chance of missing; Your Traps Critically Strike for double their Base Damage. (Locks 20 Mana)</t>
  </si>
  <si>
    <t>(P) Deadly Fittings III: Your Traps now have 30% Chance of missing; Your Traps Critically Strike for double their Base Damage. (Locks 20 Mana)</t>
  </si>
  <si>
    <t>(P) Forward Thinking: Your Tier II Trap Ability may be used in Combat on Target Empty Tile as Hidden; They activate when a Hostile Entity moves/is moved to Target Tile instead of Traversal. (Locks 40 Mana)</t>
  </si>
  <si>
    <t>(P) Forward Thinking II: Your Tier II Trap Ability may be used in Combat on Target Empty Tile as Hidden; They activate when a Hostile Entity moves/is moved to Target Tile instead of Traversal; You may place 1 Extra Tier II trap per Hex. (Locks 40 Mana)</t>
  </si>
  <si>
    <t>(P) Forward Thinking III: Your Tier II Trap Ability may be used in Combat on Target Empty Tile as Hidden; They activate when a Hostile Entity moves/is moved to Target Tile instead of Traversal; You may place 2 Extra Tier II traps per Hex. (Locks 40 Mana)</t>
  </si>
  <si>
    <t>(P) Hide on Trap: You may choose to hide on Target Trapped Hex becoming invisible; If an Entity Triggers the Trap you may Start the Combat on the Tile of your choice with +4 initiative and 1 Stack of Preparation. (Locks 30 Mana)</t>
  </si>
  <si>
    <t>(P) Hide on Trap II: You may choose to hide on Target Trapped Hex becoming invisible; If an Entity Triggers the Trap you may Start the Combat on the Tile of your choice with +6 initiative and 2 Stacks of Preparation. (Locks 40 Mana)</t>
  </si>
  <si>
    <t>(P) Hide on Trap III: You may choose to hide on Target Trapped Hex becoming invisible; If an Entity Triggers the Trap you may Start the Combat on the Tile of your choice with +8 initiative and 3 Stack of Preparation. (Locks 50 Mana)</t>
  </si>
  <si>
    <t>(&gt;) Groko Net: Throw Net on Target Rooting and Sealing them for 3 Turns; This Ability counts as a Trap. (70 Mana; 1/Day)</t>
  </si>
  <si>
    <t>(&gt;) Groko Net II: Throw Net on Target Rooting and Sealing them for 6 Turns; This Ability counts as a Trap. (50 Mana; 1/Day)</t>
  </si>
  <si>
    <t>(&gt;) Groko Net III: Throw Net on Target Rooting and Sealing them for 10 Turns; This Ability counts as a Trap. (1/Day)</t>
  </si>
  <si>
    <t>(^) The Perfect Trap: Set Trap on your current Hex; Trap Activates on Hostile Entity Traversal; Upon Activation Target is Slowed until End of Combat and 3 Elites you Temporarily Control Engage in Combat with Target; The Elites Despawn after Combat Ends; Up to 1 per Hex. (80 Mana)</t>
  </si>
  <si>
    <t>(^) The Perfect Trap II: Set Trap on your current Hex; Trap Activates on Hostile Entity Traversal; Upon Activation Target is Slowed until End of Combat and 5 Elites you Temporarily Control Engage in Combat with Target; The Elites Despawn after Combat Ends; Up to 1 per Hex. (60 Mana)</t>
  </si>
  <si>
    <t>(^) The Perfect Trap III: Set Trap on your current Hex; Trap Activates on Hostile Entity Traversal; Upon Activation Target is Slowed until End of Combat and 8 Elites you Temporarily Control Engage in Combat with Target; The Elites Despawn after Combat Ends; Up to 1 per Hex. (40 Mana)</t>
  </si>
  <si>
    <t>(P) Welcome to the Lockdown: Entities caught in your Traps become permanently Marked; Your Basic Attacks deal double Damage to Marked Entities; If Marked Enemies Flee any Combat they immediately are counted as Traversing your Tier II Trap. (Locks 100 Mana)</t>
  </si>
  <si>
    <t>(P) Welcome to the Lockdown II: Entities caught in your Traps become permanently Marked; Your Basic Attacks deal tripple Damage to Marked Entities; If Marked Enemies Flee any Combat they immediately are counted as Traversing your Tier II Trap. (Locks 100 Mana)</t>
  </si>
  <si>
    <t>(P) Welcome to the Lockdown III: Entities caught in your Traps become permanently Marked; Your Basic Attacks deal quadrouple Damage to Marked Entities; If Marked Enemies Flee any Combat they immediately are counted as Traversing your Tier II Trap. (Locks 100 Mana)</t>
  </si>
  <si>
    <t>(P) Contracted by the Guild: When Encountering a Sentient, roll d10, 1-2 means they are your Target; Killing them awards you 800 Gold and a Completed Bounty.</t>
  </si>
  <si>
    <t>(P) Contracted by the Just: Killing Weakling and Elite Creatures grants you 100 Extra Gold; Killing Boss Creatures Grant you 1000 Extra Gold and a Completed Bounty Instead.</t>
  </si>
  <si>
    <t>(P) Contracted by the Vanguard: For every 2 Bosses Slain you gain an extra 600 Xp and a Completed Bounty.</t>
  </si>
  <si>
    <t>(P) Bounty Collector: Gain special Effects at certain Thresholds; 1 Completed Bounty - Gain 20 Max Health; 3 - Gain 4 Dexterity; 5 - Gain 20% More Damage; 7 - 4 Defense and Dispersion; 10 - Gain 2 Mobility.</t>
  </si>
  <si>
    <t>(P) Bounty Collector II: Gain special Effects at certain Thresholds; 1 Completed Bounty - Gain 30 Max Health; 3 - Gain 6 Dexterity; 5 - Gain 30% More Damage; 7 - 5 Defense and Dispersion; 10 - Gain 3 Mobility</t>
  </si>
  <si>
    <t>(P) Bounty Collector III : Gain special Effects at certain Thresholds; 1 Completed Bounty - Gain 45 Max Health; 3 - Gain 9 Dexterity; 5 - Gain 45 % More Damage; 7 - 8 Defense and Dispersion; 10 - Gain 4 Mobility.</t>
  </si>
  <si>
    <t>(P) Experience the Hunt and the Hunted: Each Completed Bounty Grants 2 Base Damage to your Basic Attack.</t>
  </si>
  <si>
    <t>(P) Experience the Hunt and the Hunted II: Each Completed Bounty Grants 3 Base Damage to your Basic Attack.</t>
  </si>
  <si>
    <t>(P) Experience the Hunt and the Hunted III: Each Completed Bounty Grants 4 Base Damage to your Basic Attack.</t>
  </si>
  <si>
    <t>(P) Limitless Expertese: For every 6 Completed Bounties you may add or Subtract 1 to your Rolls.</t>
  </si>
  <si>
    <t>(P) Limitless Expertese II: For every 5 Completed Bounties you may add or Subtract 1 to your Rolls.</t>
  </si>
  <si>
    <t>(P) Limitless Expertese III: For every 4 Completed Bounties you may add or Subtract 1 to your Rolls.</t>
  </si>
  <si>
    <t>(&gt;) Net Throw: Throw a Net Rooting Target for 2 Turns. (20 Mana)</t>
  </si>
  <si>
    <t>(&gt;) Net Throw II: Counter; Throw a Net Rooting Target for 2 Turns. (25 Mana)</t>
  </si>
  <si>
    <t>(&gt;) Net Throw III: Counter; Throw a Net Rooting Target for 3 Turns. (30 Mana)</t>
  </si>
  <si>
    <t>(&gt;) Bola Toss: Throw a Bola at Targets Legs Staggering them for 1 Turn and applying Slow Status for 3 Turns. (20 Mana)</t>
  </si>
  <si>
    <t>(&gt;) Bola Toss II: Throw a Bola at Targets Legs Staggering them for 2 Turn and applying Slow Status for 4 Turns. (25 Mana)</t>
  </si>
  <si>
    <t>(&gt;) Bola Toss III: Throw a Bola at Targets Legs Staggering them for 3 Turn and applying Slow Status for 5 Turns. (30 Mana)</t>
  </si>
  <si>
    <t>(≈) Deep Daggering: Pull out your precious Heavy Dagger and Strike Target in Melee Range for 20(+100% Dexterity) Physical Damage 2(+10% Dexterity) Times. (35 Mana)</t>
  </si>
  <si>
    <t>(≈) Deep Daggering II: Pull out your precious Heavy Dagger and Strike Target in Melee Range for 20(+100% Dexterity) Physical Damage 2(+10% Dexterity) Times. (30 Mana)</t>
  </si>
  <si>
    <t>(≈) Deep Daggering III: Pull out your precious Heavy Dagger and Strike Target in Melee Range for 25(+100% Dexterity) Physical Damage 2(+10% Dexterity) Times. (25 Mana)</t>
  </si>
  <si>
    <t>(≈) Sharp Sense of Smell: Smell the closest Bounty rewarding Target; You find out their Direction (15 Mana)</t>
  </si>
  <si>
    <t>(≈) Sharp Sense of Smell II: Smell the closest Bounty rewarding Target; You find out their Direction (10 Mana)</t>
  </si>
  <si>
    <t>(≈) Sharp Sense of Smell III: Smell the closest Bounty rewarding Target; You find out their Direction (5 Mana)</t>
  </si>
  <si>
    <t>(≈) Remember Past Achievements: Gain 1 Completed Bounty. (30 Mana;1/Day)</t>
  </si>
  <si>
    <t>(≈) Remember Past Achievements II: Gain 2 Completed Bounty. (40 Mana;1/Day)</t>
  </si>
  <si>
    <t>(≈) Remember Past Achievements III: Gain 3 Completed Bounty. (50 Mana)</t>
  </si>
  <si>
    <t>(^) Become the Prey: Summon a Random Entity to engage in Combat with; Killing this Entity awards a Bounty. (25 Mana)</t>
  </si>
  <si>
    <t>(^) Become the Prey II: Summon a Random Entity to engage in Combat with; Killing this Entity awards a Bounty. (20 Mana)</t>
  </si>
  <si>
    <t>(^) Become the Prey III: Summon a Random Entity to engage in Combat with; Killing this Entity awards a Bounty. (10 Mana)</t>
  </si>
  <si>
    <t>(≈) Let's finish the Job: [Requires Slowed or Rooted Target Below 40% Health] Basic Attack 3 Times(If able), if you're holding a Rifle/Gun/Crossbow Reload at the end of the Ability; If the Target Does not Die, you are Stunned for 1 Turn; otherwise Gain 1 Completed Bounty.</t>
  </si>
  <si>
    <t>(≈) Let's finish the Job II: [Requires Slowed or Rooted Target Below 40% Health] Basic Attack 6 Times(If able), if you're holding a Rifle/Gun/Crossbow Reload at the end of the Ability; If the Target Does not Die, you are Stunned for 1 Turn; otherwise Gain 2 Completed Bounties.</t>
  </si>
  <si>
    <t>(≈) Let's finish the Job III: [Requires Slowed or Rooted Target Below 40% Health] Basic Attack 12 Times(If able), if you're holding a Rifle/Gun/Crossbow Reload at the end of the Ability; If the Target Does not Die, you are Stunned for 1 Turn; otherwise Gain 3 Completed Bounties.</t>
  </si>
  <si>
    <t>(❖:&gt;) The Dragon Piercer: Blitz; Summon an Astral Rarity Loaded Crossbow and Fire at Target Dealing 20(+100% Dexterity; +20% of Targets Current Health; +Completed Bounties) True Damage. (80 Mana; 1/Day)</t>
  </si>
  <si>
    <t>(❖:&gt;) The Dragon Piercer II: Blitz; Summon an Astral Rarity Loaded Crossbow and Fire at Target Dealing 40(+200% Dexterity; +40% of Targets Current Health; +Completed Bounties) True Damage. (160 Mana; 1/Day)</t>
  </si>
  <si>
    <t>(❖:&gt;) The Dragon Piercer III: Blitz; Summon an Astral Rarity Loaded Crossbow and Fire at Target with 50%(+1% Per Completed Bounty) Chance to Kill; If the Attack Fails to Kill, it deals 200 True Damage Instead. (200 Mana; 1/Day)</t>
  </si>
  <si>
    <t>(^) Dragonslayer's Coat: Powerplay; Gain or Lose 100 Max Health and gain the Dragonslayer Coat; If you choose to lose the Health this Ability costs no Mana. (100 Mana)</t>
  </si>
  <si>
    <t>(^) Dragonslayer's Coat II: Powerplay; Gain or Lose 200 Max Health and gain the Dragonslayer Coat; If you choose to lose the Health this Ability costs no Mana. (50 Mana)</t>
  </si>
  <si>
    <t>(^) Dragonslayer's Coat III: Powerplay; Gain or Lose 400 Max Health and gain the Dragonslayer Coat; If you choose to lose the Health this Ability costs no Mana. (25 Mana)</t>
  </si>
  <si>
    <t>(P) Quality Arrows: Your Arrows Deal 1(+1 Per Rarity of Quiver) True Damage on Hit.</t>
  </si>
  <si>
    <t>(≈) Bow Strike: Flash; Use your Bow as a Melee Weapon Dealing Basic Attack Damage. (10 Mana)</t>
  </si>
  <si>
    <t>(≈) Bow Strike II: Flash; Use your Bow as a Melee Weapon Dealing Basic Attack Damage. (5 Mana)</t>
  </si>
  <si>
    <t>(≈) Bow Strike III: Flash; Use your Bow as a Melee Weapon Dealing Basic Attack Damage.</t>
  </si>
  <si>
    <t>(&gt;) Blitzpoint II: [Requires Bow] Blitz; Basic Attack. (5 Mana)</t>
  </si>
  <si>
    <t>(&gt;) Blitzpoint III: [Requires Bow] Blitz; Basic Attack.</t>
  </si>
  <si>
    <t>(❖:&gt;) Arcanite Arrows: [Requires Bow] Fire a powerful Arrow at Target Dealing 10(+100% Dexterity) Arcane Damage. (15 Mana)</t>
  </si>
  <si>
    <t>(❖:&gt;) Arcanite Arrows II: [Requires Bow] Fire a powerful Arrow at Target Dealing 20(+125% Dexterity) Arcane Damage. (20 Mana)</t>
  </si>
  <si>
    <t>(❖:&gt;) Arcanite Arrows III: [Requires Bow] Fire a powerful Arrow at Target Dealing 30(+150% Dexterity) Arcane Damage. (25 Mana)</t>
  </si>
  <si>
    <t>(o) Arrow Rain: [Reqiures Bow] Case an Arrow Rain to fall on Target 2/2 Tile Range; All Targets in the Tile Range receive Basic Attack Damage. (25 Mana)</t>
  </si>
  <si>
    <t>(o) Arrow Rain II: [Reqiures Bow] Case an Arrow Rain to fall on Target 3/3 Tile Range; All Targets in the Tile Range receive Basic Attack Damage. (25 Mana)</t>
  </si>
  <si>
    <t>(o) Arrow Rain III: [Reqiures Bow] Case an Arrow Rain to fall on Target 4/4 Tile Range; All Targets in the Tile Range receive Basic Attack Damage. (25 Mana)</t>
  </si>
  <si>
    <t>(≈) Wind Snipe II: Cause your next Basic Attack to deal an additional 75% of Total Damage as Wind Damage On Hit. (20 Mana)</t>
  </si>
  <si>
    <t>(≈) Wind Snipe III: Cause your next Basic Attack to deal an additional 100% of Total Damage as Wind Damage On Hit. (20 Mana)</t>
  </si>
  <si>
    <t>(P) Warmup II: Every Basic Attack in Combat increases your Dexterity by 1 until end of Combat; Up to 10.</t>
  </si>
  <si>
    <t>(P) Warmup III: Every Basic Attack in Combat increases your Dexterity by 2 until end of Combat.</t>
  </si>
  <si>
    <t>(≈) Rolldodge II: Counter; Dodge Target Non-Ultimate Projectile or Basic Attack; Move 1 Tile away from Target. (30 Mana)</t>
  </si>
  <si>
    <t>(≈) Rolldodge III: Counter; Dodge Target Non-Ultimate Projectile or Basic Attack; Move 1 Tile away from Target. (25 Mana)</t>
  </si>
  <si>
    <t>(P) Multi-shot: [Requires Bow] Your Basic Attacks Fire Two Projectiles with -5(-50% Dexterity) Damage Penalty.</t>
  </si>
  <si>
    <t>(P) Multi-shot: [Requires Bow] Your Basic Attacks Fire Three Projectiles with -10(-50% Dexterity) Damage Penalty.</t>
  </si>
  <si>
    <t>(P) Multi-shot III: [Requires Bow] Your Basic Attacks Fire 4 Projectiles with -15(-50% Dexterity) Damage Penalty.</t>
  </si>
  <si>
    <t>(&gt;) Pinnacle of Variety II: Choose an Arrow to Shoot at Target; Truefrost Arrow Freezes Target for 2 Turns; Hellfire Arrow Burns for 30 Fire Damage Per Tick over 3 Turns; Minehead Arrow Explodes for 40 Blast Damage; Quickshock Arrow deals 50 Lightning Damage and Staggers for 3 Turns. (40 Mana)</t>
  </si>
  <si>
    <t>(&gt;) Pinnacle of Variety III: Choose an Arrow to Shoot at Target; Truefrost Arrow Freezes Target for 3 Turns; Hellfire Arrow Burns for 30 Fire Damage Per Tick over 4 Turns; Minehead Arrow Explodes for 60 Blast Damage; Quickshock Arrow deals 70 Lightning Damage and Staggers for 4 Turns. (50 Mana)</t>
  </si>
  <si>
    <t>(❖:&gt;) Velocity: [Channel for 1 turn] Launch an Arrow at insane speeds, destroying the ground beneath the travel path of the arrow dealing 100(+200% Dexterity) Physical Damage to Target Entity and stunning them for 1 turn with 50% chance to miss the Target. (50 Mana)</t>
  </si>
  <si>
    <t>(❖:&gt;) Velocity II: [Channel for 1 turn] Launch an Arrow at insane speeds, destroying the ground beneath the travel path of the arrow dealing 200(+400% Dexterity) Physical Damage to Target Entity and stunning them for 1 turn with 50% chance to miss the Target. (50 Mana)</t>
  </si>
  <si>
    <t>(❖:&gt;) Velocity III: Launch an Arrow at insane speeds, destroying the ground beneath the travel path of the arrow dealing 300(+800% Dexterity) Physical Damage to Target Entity and stunning them for 1 turn with 25% chance to miss the Target. (50 Mana)</t>
  </si>
  <si>
    <t>(o) Mark of the Iron Rain II: Launch an arrow at the feet of Target Entity, marking the Tile; The Marked Tile is bombarded at the start of your next turn by thousands of arrows Dealing 20 x (D20 roll) Physical Damage to any Target in Melee Range of the Marked Tile. (100 Mana)</t>
  </si>
  <si>
    <t>(o) Mark of the Iron Rain III: Launch an arrow at the feet of Target Entity, marking the Tile; The Marked Tile is bombarded at the start of your next turn by thousands of arrows Dealing 20 x (D40 roll) Physical Damage to any Target in Melee Range of the Marked Tile. (150 Mana)</t>
  </si>
  <si>
    <t>(❖:≈) Long Distance Gravity Amps II: Toggle; Flash; Your Basic Attacks have a +4 Roll Modifier for every Tile between yourself and Target; All Entities on Hex have -2 Mobility; The Blitz Keyword can no longer take Effect on current Hex. (10 Mana/Turn)</t>
  </si>
  <si>
    <t>(❖:≈) Long Distance Gravity Amps III: Toggle; Flash; Your Basic Attacks have a +5 Roll Modifier for every Tile between yourself and Target; Hostile Entities on Hex have -4 Mobility; The Blitz Keyword can no longer take Effect on current Hex. (10 Mana/Turn)</t>
  </si>
  <si>
    <t>(P) From the Shadows: If you enter combat from Stealth, you will have two Actions on your first turn.</t>
  </si>
  <si>
    <t>(❖:&gt;) Fear Thyself II: Cause a Black Spike to emerge from Targets Shadow dealing them 15(+250% Power) Dark Damage; If Target loses more than 40 Health from this Ability they are feared for 2 Turns. (25 Mana)</t>
  </si>
  <si>
    <t>(❖:&gt;) Fear Thyself III: Cause a Black Spike to emerge from Targets Shadow dealing them 20(+300% Power) Dark Damage; If Target loses more than 50 Health from this Ability they are feared for 3 Turns. (30 Mana)</t>
  </si>
  <si>
    <t>(❖:&gt;) The Black Nail II: Create and Launch a Dark Magic Arrow that Deals 15(+300% Dexterity; +100% Power) Dark Damage to Target and Confusing them for 1 Turn. (25 Mana)</t>
  </si>
  <si>
    <t>(❖:&gt;) The Black Nail III: Create and Launch a Dark Magic Arrow that Deals 20(+400% Dexterity; +100% Power) Dark Damage to Target and Confusing them for 1 Turn. (30 Mana)</t>
  </si>
  <si>
    <t>(❖:≈) Archcoil: Hidden; Cause your next Attack to be Precise and to deal 10 Magic Damage on Hit. (10 Mana)</t>
  </si>
  <si>
    <t>(❖:≈) Archcoil II: Hidden; Cause your next Attack to be Precise and to deal 15 Magic Damage on Hit. (10 Mana)</t>
  </si>
  <si>
    <t>(❖:≈) Archcoil III: Hidden; Cause your next Attack to be Precise and to deal 20(+100% Power) Magic Damage on Hit. (10 Mana)</t>
  </si>
  <si>
    <t>(❖:≈) Shadow Roll II: Counter; Do a Special Roll Dodge which has +5 Mobility. (25 Mana)</t>
  </si>
  <si>
    <t>(❖:≈) Shadow Roll III: Counter; Do a Special Roll Dodge which has +6 Mobility. (30 Mana)</t>
  </si>
  <si>
    <t>(P) Shadow Aim II: Missed Arrow Shots now have a 50% Chance to land on the Targets Shadow, dealing Basic Attack Damage as Dark Damage.</t>
  </si>
  <si>
    <t>(P) Shadow Aim III: Missed Arrow Shots land on the Targets Shadow, dealing Basic Attack Damage as Dark Damage.</t>
  </si>
  <si>
    <t>(P) Shadow Rush II: Become Invisible for 1 Turn when Entering Combat/Moving towards Entity. (Locks 20 Mana)</t>
  </si>
  <si>
    <t>(P) Shadow Rush III: Become Invisible for 2 Turns when Entering Combat/Moving towards Entity.</t>
  </si>
  <si>
    <t>(❖:≈) Soul Controlled Shadow II: Toggle; When Active, your Shadow Fires Shadow Arrows alongside you, which deal 15(+150% Power) Dark Damage. (10 Mana Per Turn)</t>
  </si>
  <si>
    <t>(❖:≈) Soul Controlled Shadow III: Toggle; When Active, your Shadow Fires Shadow Arrows alongside you, which deal 20(+200% Power) Dark Damage. (10 Mana Per Turn)</t>
  </si>
  <si>
    <t>(❖:&gt;) Mind Controlling Arrow: Shoot an Arrow at Target, If it Critical Strikes Mind Control them for 1 Turn. (30 Mana)</t>
  </si>
  <si>
    <t>(❖:&gt;) Mind Controlling Arrow II: Shoot an Arrow at Target, If it Critical Strikes Mind Control them for 2 Turns. (40 Mana)</t>
  </si>
  <si>
    <t>(❖:&gt;) Mind Controlling Arrow III: Shoot an Arrow at Target, If it Critical Strikes Mind Controll them for 3 Turns. (50 Mana)</t>
  </si>
  <si>
    <t>(^) Umbral Obelisk II: Hidden; Summon a 20 Health Umbral Obelisk Object with Invisibility for 1 Turn on Target Tile withing 1 Tile Range; Whenever a Target on Hex Takes Dark Damage the Obelisk will shoot a dark projectile towards them for 12 True Damage; Up to 2. (25 Mana)</t>
  </si>
  <si>
    <t>(^) Umbral Obelisk III: Hidden; Summon a 20 Health Umbral Obelisk Object with Invisibility for 1 Turn on Target Tile withing 2 Tile Range; Whenever a Target on Hex Takes Dark Damage the Obelisk will shoot a dark projectile towards them for 15 True Damage; Up to 3. (25 Mana)</t>
  </si>
  <si>
    <t>(❖:≈) Hidden Umbral Spikers: [Requires Quiver] Hidden; Destroy your Quiver and Replace it with 1(+3 per Quiver Rarity) Umbral Spikes; These act like Consumable Arrows but convert the Damage Type of your Basic Attacks to Dark and deal 20 Dark Damage On Hit. (40 Mana)</t>
  </si>
  <si>
    <t>(❖:≈) Hidden Umbral Spikers II: [Requires Quiver] Hidden; Destroy your Quiver and Replace it with 2(+6 per Quiver Rarity) Umbral Spikes; These act like Consumable Arrows but convert the Damage Type of your Basic Attacks to Dark and deal 40 Dark Damage On Hit. (20 Mana)</t>
  </si>
  <si>
    <t>(❖:≈) Hidden Umbral Spikers II: [Requires Quiver] Hidden; Destroy your Quiver and Replace it with 3(+12 per Quiver Rarity) Umbral Spikes; These act like Consumable Arrows but convert the Damage Type of your Basic Attacks to Dark and deal 80 Dark Damage On Hit.</t>
  </si>
  <si>
    <t>(P) Chain the Shadows II: All Entities on Your Current Hex get -160% Dark Resistance</t>
  </si>
  <si>
    <t>(≈) Chain the Shadows III: Toggle; All Entities on Your Current Hex get -320% Dark Resistance.</t>
  </si>
  <si>
    <t>(❖:≈) Arturax' Legacy II: Gain Arturax' Shadowbow until End of Day. (100 Mana)</t>
  </si>
  <si>
    <t>(❖:≈) Arturax' Legacy III: Powerplay; Become Arturax. (100 Mana)</t>
  </si>
  <si>
    <t>(≈) Transferable Pistoleer Skills II: Flash; Switch/Equip Target Crossbow in your Inventory. (20 Mana)</t>
  </si>
  <si>
    <t>(≈) Transferable Pistoleer Skills III: Flash; Switch/Equip Target Crossbow in your Inventory. (10 Mana)</t>
  </si>
  <si>
    <t>(≈) Steady Aim II: [Requires Combat] For each consequtive cast of steady aim gain +1 to your next basic attack roll. (5 Mana)</t>
  </si>
  <si>
    <t>(≈) Steady Aim III: [Requires Combat] Flash; For each consequtive cast of steady aim gain +1 to your next basic attack roll. (5 Mana)</t>
  </si>
  <si>
    <t>(❖:≈) Enhanced Bowstrings II: [Requires Crossbow] For your next Basic Attack, your crossbow gains 1.5 Dexterity Scaling and gains +1 Hex Range. (25 Mana)</t>
  </si>
  <si>
    <t>(❖:≈) Enhanced Bowstrings III: [Requires Crossbow] For your next Basic Attack, your crossbow gains 2 Dexterity Scaling and gains +2 Hex Range. (30 Mana)</t>
  </si>
  <si>
    <t>(P) Rear Shield II: You may Equip a Shield in any Armor Slot but You tie it to your back, after you reload a ranged weapon you gain the shields effects and stats, after you shoot you lose them. (Locks 20 Mana)</t>
  </si>
  <si>
    <t>(P) Rear Shield III: You may Equip a Shield in any Armor Slot but You tie it to your back, after you reload a ranged weapon you gain the shields effects and stats, after you shoot you lose them.</t>
  </si>
  <si>
    <t>(P) Bolted Arrows: You have 10% Chance on Basic Attack to Deal 20(+100% Dexterity) Kinetic Damage On Hit.</t>
  </si>
  <si>
    <t>(P) Bolted Arrows II: You have 20% Chance on Basic Attack to Deal 25(+100% Dexterity) Kinetic Damage On Hit.</t>
  </si>
  <si>
    <t>(P) Bolted Arrows III: You have 30% Chance on Basic Attack to Deal 30(+100% Dexterity) Kinetic Damage On Hit.</t>
  </si>
  <si>
    <t>(P) Bodkin Points II: Your arrows Ignore 50% Defense, if the Damage negated is less than 1/2 of your basic attack deal a bonus 10(+2 Per Level) Physical Damage On Hit. (Locks 30 Mana)</t>
  </si>
  <si>
    <t>(P) Bodkin Points III: Your arrows Ignore 50% Defense, if the Damage negated is less than 1/2 of your basic attack deal a bonus 10(+3 Per Level) Physical Damage On Hit. (Locks 20 Mana)</t>
  </si>
  <si>
    <t>(P) Rapid Reload II: [Requires crossbow] After reloading you have a 50% chance to shoot your crossbow again at a target for Basic Attack Damage. (Locks 20 Mana)</t>
  </si>
  <si>
    <t>(P) Rapid Reload III: [Requires crossbow] After reloading you have a 50% chance to shoot your crossbow again at a target for Basic Attack Damage.</t>
  </si>
  <si>
    <t>(&gt;) Heavy Shot II: [Prepare X Turns] Consume all Preparation stacks; Basic Attack with your Crossbow with an additional 5*X Physical Damage, if X is atleast 3, your crossbow gains 1.5 Dexterity Scaling, If X is atleast 4 this ability will deal Double Damage. (10*X Mana)</t>
  </si>
  <si>
    <t>(&gt;) Heavy Shot III: [Prepare X Turns] Consume all Preparation stacks; Basic Attack with your Crossbow with an additional 5*X Physical Damage, if X is atleast 3, your crossbow gains 2 Dexterity Scaling, If X is atleast 4 this ability will deal Double Damage. (10*X Mana)</t>
  </si>
  <si>
    <t>(P) Rapid Fire II: [Requires crossbow] After Basic Attacking you have a 50% chance to shoot your crossbow again at a target for Basic Attack Damage as long as you have Ammo. (Locks 20 Mana)</t>
  </si>
  <si>
    <t>(P) Rapid Fire III: [Requires crossbow] After Basic Attacking you have a 50% chance to shoot your crossbow again at a target for Basic Attack Damage as long as you have Ammo.</t>
  </si>
  <si>
    <t>(≈) Chi Ku Nu: Attach a clip magazine to your crossbow; It adds +5 Ammo Capacity, you may keep on firing without reloading until the clip runs empty after which you will have to attach a new clip, attaching a new clip counts as reloading. (50 Mana per clip)</t>
  </si>
  <si>
    <t>(≈) Chi Ku Nu II: Attach a clip magazine to your crossbow; It adds +10 Ammo Capacity, you may keep on firing without reloading until the clip runs empty after which you will have to attach a new clip, attaching a new clip counts as reloading. (50 Mana per clip)</t>
  </si>
  <si>
    <t>(≈) Chi Ku Nu III: Attach a clip magazine to your crossbow; It adds +20 Ammo Capacity, you may keep on firing without reloading until the clip runs empty after which you will have to attach a new clip, attaching a new clip counts as reloading. (50 Mana per clip)</t>
  </si>
  <si>
    <t>(P) 290 Pound Windlass Crossbow II: Your crossbows now gain 3 Dexterity Scaling; For every 2 Dexterity Scaling your Main Hand crossbow has, it gains 1 crit multiplier, it takes 2 turns to reload your crossbow now. (Lock 100 Mana)</t>
  </si>
  <si>
    <t>(P) 290 Pound Windlass Crossbow III: Your crossbows now gain 4 Dexterity Scaling; For every 1 Dexterity Scaling your Main Hand crossbow has, it gains 1 crit multiplier, it takes 2 turns to reload your crossbow now.</t>
  </si>
  <si>
    <t xml:space="preserve">(≈) Natural Instinct II: [Requires Crossbow] Basic Attack X Times whilst automatically Reloading when needed; The Ability will always Reload after its last shot. (20*X Mana) </t>
  </si>
  <si>
    <t xml:space="preserve">(≈) Natural Instinct III: [Requires Crossbow] Basic Attack X Times whilst automatically Reloading when needed; The Ability will always Reload after its last shot. (10*X Mana) </t>
  </si>
  <si>
    <t>Elemental Mage</t>
  </si>
  <si>
    <t>(❖:&gt;) Elemental Bolt II: Shoot a bolt of Elemental Magic of your Choice at Target Entity Dealing 25(+150% Power) of your chosen Element. (25 Mana)</t>
  </si>
  <si>
    <t>(❖:&gt;) Elemental Bolt III: Shoot a bolt of Elemental Magic of your Choice at Target Entity Dealing 25(+200% Power) of your chosen Element. (25 Mana)</t>
  </si>
  <si>
    <t>(P) Elemental Practician II: Your Resonance Abilities gain the Counter and the Flash Keyword. (Locks 2 Resonance)</t>
  </si>
  <si>
    <t>(P) Elemental Practician III: Your Resonance Abilities gain the Counter; Blitz and the Flash Keyword. (Locks 3 Resonance)</t>
  </si>
  <si>
    <t>(❖:+) Control Earth, Wind and Lightning II: Deal 20(+20% Earth Resistance) Earth Damage to Target / Deal 20(+20% Wind Resistance) Wind Damage to Target / Deal 20(+20% Lightning Resistance) Lightning Damage to Target. (30 Mana)</t>
  </si>
  <si>
    <t>(❖:+) Control Earth, Wind and Lightning III: Deal 25(+30% Earth Resistance) Earth Damage to Target / Deal 25(+30% Wind Resistance) Wind Damage to Target / Deal 25(+30% Lightning Resistance) Lightning Damage to Target. (30 Mana)</t>
  </si>
  <si>
    <t>(❖:+) Hypothermic Manipulation II: Inflict Hypothermia in Target Entity for 3 Turns. (30 Mana; 1/Day)</t>
  </si>
  <si>
    <t>(❖:+) Hypothermic Manipulation III: Inflict Hypothermia in Target Entity for 4 Turns. (30 Mana; 1/Day)</t>
  </si>
  <si>
    <t>(❖:≈) Mantle of Protection II: Gain 30% Elemental Resistance until end of Combat. (20 Mana)</t>
  </si>
  <si>
    <t>(❖:≈) Mantle of Protection III: Gain 40% Elemental Resistance until end of Combat. (20 Mana)</t>
  </si>
  <si>
    <t>(❖:+) Control Fire and Frost II: Deal 20(+20% Fire Resistance) Fire Damage to Target / Deal 20(+20% Frost Resistance) Frost Damage to Target. (30 Mana)</t>
  </si>
  <si>
    <t>(❖:+) Control Fire and Frost III: Deal 25(+30% Fire Resistance) Fire Damage to Target / Deal 25(+30% Frost Resistance) Frost Damage to Target. (30 Mana)</t>
  </si>
  <si>
    <t>(P) Calamity Attraction II: Whenever you deal Damage to an Entity with Elemental combinations you Restore 15 Mana. (Locks 20 Mana)</t>
  </si>
  <si>
    <t>(P) Calamity Attraction III: Whenever you deal Damage to an Entity with Elemental combinations you Restore 20 Mana.</t>
  </si>
  <si>
    <t>(❖:^) Elemental Circles II: Hidden; Create an Invisible Summoning Ring Object on 3 Tiles of your Choice; You may Recast this Ability to deal 30(+150% Power) Magic Damage on them; You may cast your "Control" Abilities on a Circle consuming it to Deal Double the "Control" Abilities Damage on the Tile. (30 Mana)</t>
  </si>
  <si>
    <t>(❖:^) Elemental Circles III: Hidden; Create an Invisible Summoning Ring Object on 4 Tiles of your Choice; You may Recast this Ability to deal 30(+200% Power) Magic Damage on them; You may cast your "Control" Abilities on a Circle consuming it to Deal Double the "Control" Abilities Damage on the Tile. (30 Mana)</t>
  </si>
  <si>
    <t>(❖:+) Control Light and Dark II: Deal 20(+20% Light Resistance) Light Damage to Target; Deal 20(+20% Dark Resistance) Dark Damage to Target. (30 Mana)</t>
  </si>
  <si>
    <t>(❖:+) Control Light and Dark III: Deal 25(+30% Light Resistance) Light Damage to Target / Deal 25(+30% Dark Resistance) Dark Damage to Target. (30 Mana)</t>
  </si>
  <si>
    <t>(P) Scepter Infusement II: Your Basic Attacks with Scepters deal 50 Elemental(Equal to your last used "Control" Ability this Combat) Damage On Hit.</t>
  </si>
  <si>
    <t>(P) Scepter Infusement III: Your Basic Attacks with Scepters deal 100 Elemental(Equal to your last used "Control" Ability this Combat) Damage On Hit.</t>
  </si>
  <si>
    <t>(❖:&gt;) Rainbow of Collapse II: [1 Channel Stack] Deal 25(+20% Power) Fire, Frost, Wind, Lightning, Earth, Wind, Dark and Light Damage to Target. (100 Mana)</t>
  </si>
  <si>
    <t>(❖:&gt;) Rainbow of Collapse III: Deal 40(+50% Power) Fire, Frost, Wind, Lightning, Earth, Wind, Dark and Light Damage to Target. (100 Mana)</t>
  </si>
  <si>
    <t>(P) Master of All Elements II: You have access to all Wavelengths at the same time; Set your Resonance to 20</t>
  </si>
  <si>
    <t>(P) Master of All Elements III: You have access to all Wavelengths at the same time; Set your Resonance to 40</t>
  </si>
  <si>
    <t>Blood Mage</t>
  </si>
  <si>
    <t xml:space="preserve">(+:❖) Skin Rupture II: Rupture someones skin Dealing 30(+100% Power) Bleed Damage and creating Blood Orbs Equal to 1 per 10 Bleed Damage Dealt. (30 Mana/4 Blood Orbs) </t>
  </si>
  <si>
    <t xml:space="preserve">(+:❖) Skin Rupture III: Rupture someones skin Dealing 40(+100% Power) Bleed Damage and creating Blood Orbs Equal to 1 per 10 Bleed Damage Dealt. (35 Mana/4 Blood Orbs) </t>
  </si>
  <si>
    <t>(&gt;:❖) Blood Piercers II: Create Solid Spikes out of blood and launch them at Target dealing 15 Bleed Damage and 10(+150% Power) Magic Damage. (25 Mana/4 Blood Orbs)</t>
  </si>
  <si>
    <t>(&gt;:❖) Blood Piercers III: Create Solid Spikes out of blood and launch them at Target dealing 20 Bleed Damage and 10(+200% Power) Magic Damage. (25 Mana/4 Blood Orbs)</t>
  </si>
  <si>
    <t>(❖:+) Sanguine Stop II: Cause the Blood inside of Target to halt dealing 40(+100 Power) Sanguine Damage and Stunning them for 2 Turns. (60 Mana/8 Blood Orbs)</t>
  </si>
  <si>
    <t>(❖:+) Sanguine Stop III: Cause the Blood inside of Target to halt dealing 60(+100 Power) Sanguine Damage and Stunning them for 3 Turns. (80 Mana/12 Blood Orbs)</t>
  </si>
  <si>
    <t>(P) Automatic Blood Control II: Abilities cast with the Blood Orb Cost gain the Flash Keyword; Start the Combat with 1 Blood Orb.</t>
  </si>
  <si>
    <t>(P) Automatic Blood Control III: Abilities cast with the Blood Orb Cost gain the Flash Keyword; Start the Combat with 2 Blood Orbs.</t>
  </si>
  <si>
    <t xml:space="preserve"> (❖:≈) Sacrificial Tactic II: Convert your own Blood into 6 Blood Orbs. (15 Health; 20 Mana)</t>
  </si>
  <si>
    <t xml:space="preserve"> (❖:≈) Sacrificial Tactic III: Convert your own Blood into 8 Blood Orbs. (20 Health; 20 Mana)</t>
  </si>
  <si>
    <t>(❖:+) Crimson the Weaponry II: Target Entities' Basic Attacks have 20% Lifedrain until end of Day. (30 Mana/6 Blood Orbs)</t>
  </si>
  <si>
    <t>(❖:+) Crimson the Weaponry III: Target Entities' Basic Attacks have 40% Lifedrain until end of Day. (40 Mana/8 Blood Orbs)</t>
  </si>
  <si>
    <t>(❖:≈) Blood Form II: Counter; Assume a blood form having all Strikes and Non-Ultimate Projectiles pass through you. (30 Health; 40 Mana/6 Blood Orbs)</t>
  </si>
  <si>
    <t>(❖:≈) Blood Form III: Counter; Assume a blood form having All Attacks pass through you. (40 Health; 60 Mana/8 Blood Orbs)</t>
  </si>
  <si>
    <t>(❖:≈) Blood Clotting II: Counter; Cure Bleeding; Heal 75% of the Damage Dealt by the incoming Attack. (45 Mana/6 Blood Orbs)</t>
  </si>
  <si>
    <t>(❖:≈) Blood Clotting III: Counter; Cure Bleeding; Heal 100% of the Damage Dealt by the incoming Attack. (50 Mana/6 Blood Orbs)</t>
  </si>
  <si>
    <t xml:space="preserve">(+) Wasteless Use II: Flash; Consume Target Corpse to get 4 Blood Orbs. </t>
  </si>
  <si>
    <t xml:space="preserve">(+) Wasteless Use III: Flash; Consume Target Corpse to get 8 Blood Orbs. </t>
  </si>
  <si>
    <t>(❖:+) Blood Siphon II: Siphon Targets Life Essence out of them dealing 150 Bleed Damage and restoring 100 Health. (150 Mana)</t>
  </si>
  <si>
    <t>(❖:+) Blood Siphon III: Siphon Targets Life Essence out of them dealing 300 Bleed Damage and restoring 300 Health. (200 Mana)</t>
  </si>
  <si>
    <t>(&gt;:❖) Life Ender II/(&gt;:❖)Life Drinker II: Consume all Blood Orbs to Deal Target 20 Bleed Damage per Blood Orb/Consume all Blood Orbs to Heal 30 Health per Blood Orb. (15 Mana per Blood Orb)</t>
  </si>
  <si>
    <t>(&gt;:❖) Life Ender III/(&gt;:❖)Life Drinker III: Consume all Blood Orbs to Deal Target 50 Bleed Damage per Blood Orb/Consume all Blood Orbs to Heal 100 Health per Blood Orb. (20 Mana per Blood Orb)</t>
  </si>
  <si>
    <t>(P) Wall of Thickened Blood II: Whenever an Entity in Combat takes Bleed Damage that amount is gained as Barrier. (Locks 40 Health)</t>
  </si>
  <si>
    <t>(P) Wall of Thickened Blood III: Whenever an Entity in Combat takes Damage Double that amount is gained as Barrier.</t>
  </si>
  <si>
    <t>Battle Mage</t>
  </si>
  <si>
    <t>(❖:≈) Arcanic Weaponry: Flash; You are able to summon any Form of Weapon at the cost of 20 Mana; This weapon Deals 10(Scales with the specific weapons Attributes) Physical Damage and 10(+100% Power) Magic Damage On Hit; Lasts Until end of Combat.</t>
  </si>
  <si>
    <t>(P) Arcane Edge: Your Melee Weapons now also scale with +0.5 Power; At level 8 they will scale with +1 Power Instead.</t>
  </si>
  <si>
    <t>(❖:&gt;) Magic Bolt II: Launch a Magic Bolt that Deals 20(+200% Power) Magic Damage. (30 Mana)</t>
  </si>
  <si>
    <t>(❖:&gt;) Magic Bolt III: Launch a Magic Bolt that Deals 40(+250% Power) Magic Damage. (40 Mana)</t>
  </si>
  <si>
    <t>(❖:≈) Mana Leeching Strike: [Requires Melee Weapon] Basic Attack Target, if the Attack Lands Drain 20 Mana. (20 Mana)</t>
  </si>
  <si>
    <t>(❖:≈) Mana Leeching Strike II: [Requires Melee Weapon] Strike Target, if the Attack Lands Drain 40 Mana. (30 Mana)</t>
  </si>
  <si>
    <t>(❖:≈) Mana Leeching Strike III: [Requires Melee Weapon] Hidden; Strike Target, if the Attack Lands Drain 60 Mana. (40 Mana)</t>
  </si>
  <si>
    <t>(❖:+) Arcane Chains II: Root Target for 3 Turns and deal it 20(+50% Power) Magic Damage. (30 Mana)</t>
  </si>
  <si>
    <t>(❖:+) Arcane Chains III: Root Target for 4 Turns and deal it 30(+50% Power) Magic Damage. (40 Mana)</t>
  </si>
  <si>
    <t>(❖:≈) Arcane Seeking II: Cause your next Spell to become Precise and Deal 50% more damage. (20 Mana)</t>
  </si>
  <si>
    <t>(❖:≈) Arcane Seeking III: Cause your next Spell to become Precise and Deal 100% more damage. (40 Mana)</t>
  </si>
  <si>
    <t>(❖ ^) Armed by the Sixth Heaven: Powerplay; Summon an Arcane Helix Artifact. (100 Mana)</t>
  </si>
  <si>
    <t>(❖ ^) Armed by the Sixth Heaven II: Powerplay; Summon an Arcane Helix Artifact. (50 Mana)</t>
  </si>
  <si>
    <t>(❖ ^) Armed by the Sixth Heaven III: Powerplay; Summon a Helix Artifact of your Choice (Any Element).</t>
  </si>
  <si>
    <t>(❖:≈) Tempo Clarity II: Become Enlightened for 2 Turns. (20 Mana)</t>
  </si>
  <si>
    <t>(❖:≈) Tempo Clarity III: Become Enlightened for 3 Turns. (20 Mana)</t>
  </si>
  <si>
    <t>(❖:≈) Power Hunger II: All Entities on Hex convert their Strength and Dexterity into Power until End of Day. (40 Mana)</t>
  </si>
  <si>
    <t>(❖:≈) Power Hunger III: All Entities on Hex Convert their Strength and Dexterity into Power; Drain all Power from all other Entities on Hex until End of Day. (80 Mana)</t>
  </si>
  <si>
    <t>(P) Tactical Teleportation: [Requires Helix] You beome adept in the use of Helixes, you can use it now to Teleport to Target Tile of your choice for 50 Mana.</t>
  </si>
  <si>
    <t>(P) Tactical Teleportation II: [Requires Helix] You beome adept in the use of Helixes, you can use it now to Teleport to Target Tile of your choice for 40 Mana.</t>
  </si>
  <si>
    <t>(P) Tactical Teleportation III: [Requires Helix] You beome adept in the use of Helixes, you can use it now to Teleport to Target Tile of your choice for 30 Mana.</t>
  </si>
  <si>
    <t>(❖:≈) Arcanic Barrier II: Gain 15(+200% Power) Barrier that lasts until End of Day; When you Cast this ability you may choose to retrigger it at 50% of its original Mana Cost. (30 Mana)</t>
  </si>
  <si>
    <t>(❖:≈) Arcanic Barrier III: Gain 20(+200% Power) Barrier; When you Cast this ability you may choose to retrigger it at 50% of its original Mana Cost. (20 Mana)</t>
  </si>
  <si>
    <t>(❖:&gt;) Infinite Razorfen: [Channel x Turns] Launch 1(+x) Number of Razorfen Magic Projectiles; Each Dealing 80(+x * 100% Power) Magic Damage. (80 Mana Per Razorfen Launched)</t>
  </si>
  <si>
    <t>(❖:&gt;) Infinite Razorfen II: [Channel x Turns] Launch 2(+2x) Number of Razorfen Magic Projectiles; Each Dealing 80(+x * 200% Power) Magic Damage. (60 Mana Per Razorfen Launched)</t>
  </si>
  <si>
    <t>(❖:&gt;) Infinite Razorfen III: [Channel x Turns] Launch 3(+3x) Number of Razorfen Magic Projectiles; Each Dealing 80(+x * 400% Power) Magic Damage. (40 Mana Per Razorfen Launched)</t>
  </si>
  <si>
    <t>(❖:o) Hyperblade II: [Channel for 1 turn] Unleash a Sharp Edge Arcane Blade That Slices in front of you Dealing 100(+1000% Power) Arcane Damage, which Dismembers on Crits. (100 Mana)</t>
  </si>
  <si>
    <t>(❖:o) Hyperblade III: [Channel for 1 turn] Unleash a Sharp Edge Arcane Blade That Slices in front of you Dealing 1000(+1000% Power) Arcane Damage, which Decapitates on Crits. (100 Mana)</t>
  </si>
  <si>
    <t>(❖:≈) Reckless Infusion: Infuse yourself with all of your current Mana consuming it; Become Vulnerable until end of Day; Gain Power equal to 20% of Consumed Mana until End of Day; If this Ability Triggered with 300 Mana Consumed or more Stun all other Entities on Hex for 1 Turn.</t>
  </si>
  <si>
    <t>(❖:≈) Reckless Infusion II: Infuse yourself with all of your current Mana consuming it; Become Vulnerable until end of Day; Gain Power equal to 30% of Consumed Mana until End of Day; If this Ability Triggered with 200 Mana Consumed or more Stun all other Entities on Hex for 2 Turns.</t>
  </si>
  <si>
    <t>(❖:≈) Reckless Infusion III: Infuse yourself with all of your current Mana consuming it; Become Vulnerable until end of Day; Gain Power equal to 50% of Consumed Mana until End of Day; If this Ability Triggered with 100 Mana Consumed or more Stun all other Entities on Hex for 3 Turns.</t>
  </si>
  <si>
    <t>Crystal Mage</t>
  </si>
  <si>
    <t>(❖:&gt;) Crystal Shard II: Launch a Crystal Shard at Target dealing 30(+100% Power) Magic Damage. (30 Mana)</t>
  </si>
  <si>
    <t>(❖:&gt;) Crystal Shard III: Launch a Crystal Shard at Target dealing 40(+100% Power) Magic Damage. (30 Mana)</t>
  </si>
  <si>
    <t>(❖:^) Crystaline Spear II: Craft 2 Throwable Crystaline Spears which Deals 20 Magic Damage. (25 Mana)</t>
  </si>
  <si>
    <t>(❖:^) Crystaline Spear III: Craft 3 Throwable Crystaline Spears which Deals 20 Magic Damage. (30 Mana)</t>
  </si>
  <si>
    <t>(❖:&gt;) Quartzed Icicle: Launch an Icicle at Target dealing 40(+50% Power) Frost Damage. (35 Mana)</t>
  </si>
  <si>
    <t>(❖:&gt;) Quartzed Icicle: Launch an Icicle at Target dealing 50(+50% Power) Frost Damage. (40 Mana)</t>
  </si>
  <si>
    <t>(❖:o) Freezing Mist II: Sends out a mist to Target Tile dealing 15(+100% Power) Frost Damage and Freeze Entities on Tile for 1 Turn. (25 Mana)</t>
  </si>
  <si>
    <t>(❖:o) Freezing Mist III: Sends out a mist to Target Tile dealing 20(+100% Power) Frost Damage and Freeze Entities on Tile for 2 Turns. (25 Mana)</t>
  </si>
  <si>
    <t>(❖:^) Prismatic Umbrella II: Counter; Summon a Crystal Umbrella over Target Entity and Target in its Melee Range granting both a shared 60 Barrier; You may also cast this ability on just 1 Entity at half the Mana Cost and half the Barrier Granted; Lasts Until End of Combat. (40 Mana; 1/Combat)</t>
  </si>
  <si>
    <t>(❖:^) Prismatic Umbrella III: Counter; Summon a Crystal Umbrella over Target Entity and Target in its Melee Range granting both a shared 80 Barrier; You may also cast this ability on just 1 Entity at half the Mana Cost and half the Barrier Granted; Lasts Until End of Combat. (50 Mana; 2/Combat)</t>
  </si>
  <si>
    <t>(❖:^) Lightspreading Megalith II: Summon a Large 110 Health Monolith on Target Tile; The Monolith Copies all Spells Cast on Hex and Triggers them again from its position at the Same Target; If the Monolith is Destroyed Blind all other Entities for 1 Turn. (70 Mana)</t>
  </si>
  <si>
    <t>(❖:^) Lightspreading Megalith III: Summon a Large 120 Health Monolith on Target Tile; The Monolith Copies all Spells Cast on Hex and Triggers them again from its position at the Same Target; If the Monolith is Destroyed Blind all other Entities for 2 Turns. (60 Mana)</t>
  </si>
  <si>
    <t>(❖:^) Crystalite Power Summoning II: Summon a 1 Health Crystal that orbits around you; Up to 3 Crystals at a time; Each Crystal increases your Power by 5; You can use them to block Non-Ultimate Projectiles as a Counter Action; Lasts Until End of Day. (15 Mana)</t>
  </si>
  <si>
    <t>(❖:^) Crystalite Power Summoning III: Summon a 1 Health Crystal that orbits around you; Up to 4 Crystals at a time; Each Crystal increases your Power by 7; You can use them to block Non-Ultimate Projectiles as a Counter Action; Lasts Until End of Day. (15 Mana)</t>
  </si>
  <si>
    <t>(❖:^) Crystalite Life Summoning II: Summon a 1 Health Crystal that orbits around you; Up to 3 Crystals at a time; Each Crystal Heals you for 20% of Total Damage Taken per Instance; You can use them to block Non-Ultimate Projectiles as a Counter Action; Lasts Until End of Day. (15 Mana)</t>
  </si>
  <si>
    <t>(❖:^) Crystalite Life Summoning III: Summon a 1 Health Crystal that orbits around you; Up to 4 Crystals at a time; Each Crystal Heals you for 25% of Total Damage Taken per Instance; You can use them to block Non-Ultimate Projectiles as a Counter Action; Lasts Until End of Day. (15 Mana)</t>
  </si>
  <si>
    <t>(❖:^) Crystalite Mirror Summoning II: Summon a 1 Health Crystal that orbits around you; Up to 3 Crystals at a time; Each Crystal Grants you a stack of Channel at the Start of your Turn; You can use them to block Non-Ultimate Projectiles as a Counter Action; Lasts Until End of Day. (20 Mana)</t>
  </si>
  <si>
    <t>(❖:^) Crystalite Mirror Summoning III: Summon a 1 Health Crystal that orbits around you; Up to 4 Crystals at a time; Each Crystal Grants you a stack of Channel at the Start of your Turn; You can use them to block Non-Ultimate Projectiles as a Counter Action; Lasts Until End of Day. (15 Mana)</t>
  </si>
  <si>
    <t>(❖:&gt;) Unleash Torrent II: Trigger your Tier I Ability 4 Times, Destroy all Crystals orbiting you, for each Crystal Destroyed Trigger your Tier I ability once more; You may also Destroy the Monolith for an additional 3 Triggers of your Tier I Ability. (50 Mana)</t>
  </si>
  <si>
    <t>(❖:&gt;) Unleash Torrent III: Trigger your Tier I Ability 8 Times, Destroy all Crystals orbiting you, for each Crystal Destroyed Trigger your Tier I ability twice more; You may also Destroy the Monolith for an additional 4 Triggers of your Tier I Ability. (50 Mana)</t>
  </si>
  <si>
    <t>(❖:^) Cascading Deflection II: Hidden; Transform the entire Hex into a Large Crystal Mirror; Entities that try to Flee Combat are Confused for 2 Turns Instead; Your Projectiles become Precise; You gain 60% Deflection; Lasts Until End of Combat. (100 Mana)</t>
  </si>
  <si>
    <t>(❖:^) Cascading Deflection III: Hidden; Transform the entire Hex into a Large Crystal Mirror; Entities that try to Flee Combat are Confused for 4 Turns Instead; Your Projectiles become Precise; You gain 80% Deflection; Lasts Until End of Combat. (100 Mana)</t>
  </si>
  <si>
    <t>(❖:o) Stalagmite Awakaning II: Select 20 Tiles; on 15 of those Tiles at Random large Spikes made out of various gemstones will errupt dealing 20(+800% Power) Magic Damage and 60 Frost Damage; They Remain there at 20 Health blocking Tiles from being Traversed. (60 Mana)</t>
  </si>
  <si>
    <t>(❖:o) Stalagmite Awakaning III: Select 20 Tiles on which large Spikes made out of various gemstones will errupt dealing 20(+1600% Power) Magic Damage and 80 Frost Damage; They Remain there at 40 Health blocking Tiles from being Traversed. (80 Mana)</t>
  </si>
  <si>
    <t>Solar Mage</t>
  </si>
  <si>
    <t>(P) Sunlit Sight: Gain 2 Hex Vision Map of your current position at the Start of Day that lasts until you do any other Action.</t>
  </si>
  <si>
    <t>(❖:+) Solar Ray II: Call down a Ray of the Sun to Burn Target for 20(+100% Power) Solar Damage. (20 Mana)</t>
  </si>
  <si>
    <t>(❖:+) Solar Ray III: Call down a Ray of the Sun to Burn Target for 30(+100% Power) Solar Damage. (25 Mana)</t>
  </si>
  <si>
    <t>(❖:o) Solar Flare II: Blind all Other Entities on Hex for 4 Turns. (30 Mana)</t>
  </si>
  <si>
    <t>(❖:o) Solar Flare III: Blind all Other Entities on Hex for 5 Turns. (35 Mana)</t>
  </si>
  <si>
    <t>(❖:+) Solar Grace II: Heal Target for 15(+50% Power) Health; If the Target is below 40% Max Health heal them 25(+100% Power) Instead. (25 Mana)</t>
  </si>
  <si>
    <t>(❖:+) Solar Grace III: Heal Target for 20(+50% Power) Health; If the Target is below 50% Max Health heal them 30(+100% Power) Instead. (25 Mana)</t>
  </si>
  <si>
    <t>Solar Nova II: [Channel for 1 or 2 Turns] You Start Irradiating Solar Arcane creating a Pulse that Deals 15 Solar Damage to Targets in Melee Range At the Start of their Turn; Lasts 2(+50% Power) Turns; Deals Double Damage and costs 10 Mana more if channeled for 2 Turns. (20 Mana)</t>
  </si>
  <si>
    <t>Solar Nova III: [Channel for 1 or 2 Turns] You Start Irradiating Solar Arcane creating a Pulse that Deals 20 Solar Damage to Targets in Melee Range At the Start of their Turn; Lasts 2(+50% Power) Turns; Deals Double Damage and costs 10 Mana more if channeled for 2 Turns. (20 Mana)</t>
  </si>
  <si>
    <t>(❖:≈) Magnum Solaris Eques Adoptus II: Change your Class to Solar Knight; All your abilities change to their respective counterparts. (1 Stamina)</t>
  </si>
  <si>
    <t>(❖:≈) Magnum Solaris Eques Adoptus III: Change your Class to Solar Knight; Relearn all your Abilities.</t>
  </si>
  <si>
    <t>(❖:o) Fluxing Radiation II: Deal 25(+75% Power) Radiation Damage in a 2x2 Tile Radius. (30 Mana)</t>
  </si>
  <si>
    <t>(❖:o) Fluxing Radiation III: Deal 30(+100% Power) Radiation Damage in a 3x3 Tile Radius. (40 Mana)</t>
  </si>
  <si>
    <t>(P) Code of Magnum Solaris II: You become unable to Attack Living Entities until they have Damaged you; Coverts Total Damage to True Damage against Demons and Undead.</t>
  </si>
  <si>
    <t>(P) Code of Magnum Solaris III: You become unable to Attack Living Entities until they have Damaged you; Coverts Total Damage to True Damage against Demons, Fae and Undead.</t>
  </si>
  <si>
    <t>(❖:&gt;) Lens of Magus Solaris II: Redirect the power of the Sun itself, either to Empower Target giving them a 30(+150% Dispersion) Barrier Until End of Combat or to deal 25(+200% Power) Solar Damage to Target. (35 Mana)</t>
  </si>
  <si>
    <t>(❖:&gt;) Lens of Magus Solaris II: Redirect the power of the Sun itself, either to Empower Target giving them a 40(+200% Dispersion) Barrier Until End of Combat or to deal 30(+300% Power) Solar Damage to Target. (40 Mana)</t>
  </si>
  <si>
    <t>(❖:^) Sunfire Orb II: Summon a 50(+200% Power) Health miniature Sun Object on Tile that lasts Until End of Combat; Entities in its Melee Range Suffer 15 Solar Damage at the Start of their Turn; You may Recast this Ability to move all your Orbs 1 Tile for 10 Mana per Orb. (40 Mana)</t>
  </si>
  <si>
    <t>(❖:^) Sunfire Orb III: Summon a 50(+200% Power) Health miniature Sun Object on Tile that lasts Until End of Combat; Entities in its Melee Range Suffer 20 Solar Damage at the Start of their Turn; You may Recast this Ability to move all your Orbs 1 Tile for 10 Mana per Orb. (40 Mana)</t>
  </si>
  <si>
    <t>(❖:o) Helios Incineratora II: Powerplay; Cause the Sun to overcharge on your location, Dealing 140(+2000% Power) Solar Damage to all Entities and Objects on your Hex; If any Entity or Object is reduced to 0 Health or below by this Ability trigger it again.</t>
  </si>
  <si>
    <t>(❖:o) Helios Incineratora III: Powerplay; Cause the Sun to overcharge on your location, Dealing 280(+1000% Power) Solar Damage to all Hostile Entities and Objects on your Hex; If any Entity or Object is reduced to 0 Health or below by this Ability trigger it again.</t>
  </si>
  <si>
    <t>(❖:&gt;) Helios Apactus II: Create a Miniature Sun in your Hands and hurl it at Target; It Deals 10(+2000% Power) Solar Damage; Each Channel made Before Casting this ability adds 50 Solar Damage. (150 Mana)</t>
  </si>
  <si>
    <t>(❖:&gt;) Helios Apactus III: Create a Miniature Sun in your Hands and hurl it at Target; It Deals 20(+4000% Power) Solar Damage; Each Channel made Before Casting this ability adds 100 Solar Damage. (200 Mana)</t>
  </si>
  <si>
    <t>(P) Solar Awakening II: Dealing Solar Damage to Entities staggers them for 1 Turn; Gain 20 Power.</t>
  </si>
  <si>
    <t>(P) Solar Awakening III: Dealing Solar Damage to Entities staggers them for 2 Turns; Gain 40 Power.</t>
  </si>
  <si>
    <t>(P) Manaless Tome: Start the Game with an Empty Common Tome used for storing and casting Spells; It can store up to 2 Spells, any additional added will have to replace a previously stored one; The first non-Ultimate Non-Scroll Spell cast from this tome does not cost Mana. (1/Day)</t>
  </si>
  <si>
    <t>(P) Advanced Magic: Start the Game with an Empty Common Tome used for storing and casting Spells; It can store up to 3 Spells, any additional added will have to replace a previously stored one; You become Immune to Sealed.</t>
  </si>
  <si>
    <t>(P) Evolved Magic: Start the Game with an Empty Common Tome used for storing and casting Spells; It can store up to 4 Spells, any additional added will have to replace a previously stored one.</t>
  </si>
  <si>
    <t>(P) A Separated Page: You may attach a scroll into your Tome taking up a spell slot and Consuming the Scroll in the Process in order to cast it repeatdly at the cost of 30 Mana per Rarity of Scroll capped at 120 Mana for Mythic Scrolls. (20 Mana)</t>
  </si>
  <si>
    <t>(P) A Separated Page II: You may attach a scroll into your Tome taking up a spell slot and Consuming the Scroll in the Process in order to cast it repeatdly at the cost of 25 Mana per Rarity of Scroll capped at 100 Mana for Mythic Scrolls. (20 Mana)</t>
  </si>
  <si>
    <t>(P) A Separated Page III: You may attach a scroll into your Tome taking up a spell slot and Consuming the Scroll in the Process in order to cast it repeatdly at the cost of 20 Mana per Rarity of Scroll capped at 80 Mana for Mythic Scrolls. (20 Mana)</t>
  </si>
  <si>
    <t>(≈) An extra Page: Gain 1 Spell Slot in your tome. (1 Epic or higher Fabric)</t>
  </si>
  <si>
    <t>(≈) An extra Page II: Gain 1 Spell Slot in your tome. (1 Rare or higher Fabric)</t>
  </si>
  <si>
    <t>(≈) An extra Page III: Gain 1 Spell Slot in your tome. (1 Common or higher Fabric)</t>
  </si>
  <si>
    <t>(❖:≈) Momentary Inscribement: Counter; Store Target Non-Ultimate Projectile Spell cast on your Hex in your Tome. (40 Mana)</t>
  </si>
  <si>
    <t>(❖:≈) Momentary Inscribement II: Counter; Store Target Projectile Non-Ultimate Spell cast on your Hex in your Tome. (30 Mana)</t>
  </si>
  <si>
    <t>(❖:≈) Momentary Inscribement III: Counter; Store Target Projectile Spell cast on your Hex in your Tome. (40 Mana)</t>
  </si>
  <si>
    <t>(❖:≈) Mage Third Class: Into an empty Tome inscribe a random unlearnt non-passive Rank 1 Tier 1 Mage Class Spell; You must have the Tome Equipped to cast this ability. (20 Mana)</t>
  </si>
  <si>
    <t>(❖:≈) Mage Third Class II:  Into an empty Tome inscribe a random unlearned Rank 2 Tier 1 Mage ability, you must hold this Tome Equipped to cast this ability. (25 Mana)</t>
  </si>
  <si>
    <t>(❖:≈) Mage Third Class III:  Into an empty Tome inscribe a random unlearned Rank 3 Tier 1 Mage ability, you must hold this Tome Equipped to cast this ability. (35 Mana)</t>
  </si>
  <si>
    <t>(❖:≈) Mage Second Class: Into an empty Tome inscribe a random unlearnt non-passive Rank 1 Tier 2 Mage ability, you must hold this Tome Equipped to cast this ability. (30 Mana)</t>
  </si>
  <si>
    <t>(❖:≈) Mage Second Class II: Into an empty Tome inscribe a random unlearned Rank 2 Tier 2 Mage ability, you must hold this Tome Equipped to cast this ability. (35 Mana)</t>
  </si>
  <si>
    <t>(❖:≈) Mage Second Class III: Into an empty Tome inscribe a random unlearned rank 3 Tier 2 Mage ability, you must hold this Tome Equipped to cast this ability. (45 Mana)</t>
  </si>
  <si>
    <t>(❖:≈) Mage First Class: Into an empty Tome inscribe a random unlearnt non-passive Rank 1 Tier 3 Mage ability, you must hold this Tome Equipped to cast this ability. (40 Mana)</t>
  </si>
  <si>
    <t>(❖:≈) Mage First Class II : Into an empty Tome inscribe a random unlearned Rank 2 Tier 3 Healer ability, you must hold this Tome Equipped to cast this ability. (45 Mana)</t>
  </si>
  <si>
    <t>(❖:≈) Mage First Class III : Into an empty Tome inscribe a random unlearned rank 3 Tier 3 Mage ability, you must hold this Tome Equipped to cast this ability. (55 Mana)</t>
  </si>
  <si>
    <t>(P) After-Cast: After casting any spell from your Tome, you will automatically launch a 10(+50% Power) magic damage projectile at the nearest hostile entity. (Locks 30 Mana)</t>
  </si>
  <si>
    <t>(P) After-Cast II: After casting any spell from your Tome, you will automatically launch a 15(+50% Power) magic damage projectile at the nearest hostile entity. (Locks 45 Mana)</t>
  </si>
  <si>
    <t>(P) After-Cast III: After casting any spell from your Tome, you will automatically launch a 20(+100% Power) magic damage projectile at the nearest hostile entity. (Locks 60 Mana)</t>
  </si>
  <si>
    <t>(❖:≈) A Torn Page: You Remove a Spell Slot Permantly from your Tome, The spell on this Slot will Double Cast on your chosen Target. (50 Mana)</t>
  </si>
  <si>
    <t>(❖:≈) A Torn Page II: You Remove a Spell Slot Permantly from your Tome, The spell on this Slot will Double Cast on your chosen Target. (40 Mana)</t>
  </si>
  <si>
    <t>(❖:≈) A Torn Page III: You Remove a Spell Slot Permantly from your Tome, The spell on this Slot will Triple Cast on your chosen Target. (40 Mana)</t>
  </si>
  <si>
    <t>(❖:≈) Attributing Tome: Add a Random Keyword to the Spells you cast from your Tome; This Ability can be recast to change the Keyword. (20 Mana)</t>
  </si>
  <si>
    <t>(❖:≈) Attributing Tome II: Add a Random Keyword up to 2 to the Spells you cast from your Tome; This Ability can be recast to change a Keyword. (20 Mana)</t>
  </si>
  <si>
    <t>(❖:≈) Attributing Tome III: Add a Random Keyword up to 3 to the Spells you cast from your Tome; This Ability can be recast to change a Keyword. (20 Mana)</t>
  </si>
  <si>
    <t>(≈) Back to the Academy: Relearn your Tier 2 Ability keeping the rank, you cannot select the ability you previously had. (25 Mana)</t>
  </si>
  <si>
    <t>(≈) Back to the Academy II: Flash; Relearn your Tier 3 or Tier 2 Ability keeping the rank, you cannot select the ability you previously had. (30 Mana)</t>
  </si>
  <si>
    <t>(≈) Back to the Academy III: Flash,Hidden; Relearn your Tier 1 ,Tier 2 or Tier 3 Ability keeping the rank, you cannot select the ability you previously had.</t>
  </si>
  <si>
    <t>(≈) Floating Manuscripts: Use up a Spell Slot in your Tome in order to empower the other Spells with 50% Extra Power Scaling. (20 Mana) Passive: Your Tomes now float around you and no longer have to be equipped in order to be used; Up to 2 Floating Tomes at 1 Time; They do not occupy Inventory Slots Either.</t>
  </si>
  <si>
    <t>(≈) Floating Manuscripts II: Use up a Spell Slot in your Tome in order to empower the other Spells with 100% Extra Power Scaling. (10 Mana) Passive: Your Tomes now float around you and no longer have to be equipped in order to be used; Up to 3 Floating Tomes at 1 Time; They do not occupy Inventory Slots Either.</t>
  </si>
  <si>
    <t>(≈) Floating Manuscripts III: Use up a Spell Slot in your Tome in order to empower the other Spells with 200% Extra Power Scaling. Passive: Your Tomes now float around you and no longer have to be equipped in order to be used; Up to 5 Floating Tomes at 1 Time; They do not occupy Inventory Slots Either.</t>
  </si>
  <si>
    <t>(❖:≈) Legendary Lost Page: You can inscribe into your tome 1 Random Ultimate Mage Spell. (100 Mana)</t>
  </si>
  <si>
    <t>(❖:≈) Legendary Lost Page II: You can inscribe into your tome 1 Random Ultimate Mage Spell. (50 Mana)</t>
  </si>
  <si>
    <t>(❖:≈) Legendary Lost Page III: You can inscribe into your tome 1 Random Rank 2 Ultimate Mage Spell. (50 Mana)</t>
  </si>
  <si>
    <t>(P) Payed in Gold: Killing Sentients Rewards you 250 Gold.</t>
  </si>
  <si>
    <t>(P) Payed in Blood: Killing Sentients Rewards you a Health Potion.</t>
  </si>
  <si>
    <t>(P) No Witnesses: Nothing you do will be displayed in Across the Planes, exccept for Scribe.</t>
  </si>
  <si>
    <t>(≈) Quick Work: [Requires Melee Weapon] Strike Target for Basic Attack Damage; This ability deals Double Damage if the Target is Below 50% of their Max Health. (30 Mana)</t>
  </si>
  <si>
    <t>(≈) Quick Work II: [Requires Melee Weapon] Strike Target Dealing Double Damage if the Target is Below 60% of their Max Health. (20 Mana)</t>
  </si>
  <si>
    <t>(≈) Quick Work III: [Requires Melee Weapon] Strike Target Dealing Double Damage if the Target is Below 70% of their Max Health. (10 Mana)</t>
  </si>
  <si>
    <t>(≈) Agile Shadow II: Gain 4 Mobility for 4 Turns. (40 Mana)</t>
  </si>
  <si>
    <t>(≈) Agile Shadow III: Flash; Gain 5 Mobility for 5 Turns. (50 Mana)</t>
  </si>
  <si>
    <t>(≈) Strangle II: Strangle Target Entity; You both roll a d20+Mobility; If yours is equal or higher the Target loses 30 Health and is Staggered for 1 Turn; Otherwise they lose 15 Health; If this ability was done from stealth gain a +7 on your Roll. (25 Mana)</t>
  </si>
  <si>
    <t>(≈) Strangle III: Strangle Target Entity; You both roll a d20+Mobility; If yours is equal or higher the Target loses 40 Health and is Staggered for 2 Turns; Otherwise they lose 20 Health; If this ability was done from stealth gain a +10 on your Roll. (30 Mana)</t>
  </si>
  <si>
    <t>(≈) Shadowcloak II: Become Invisible for 3 Turns. (40 Mana)</t>
  </si>
  <si>
    <t>(≈) Shadowcloak III: Become Invisible for 4 Turns. (40 Mana)</t>
  </si>
  <si>
    <t>(❖:≈) Mark of the Assassin II: 1 Hex Range; Mark Target; Hits against Marked Target inflict 5 Bleed Damage Over 3 Turns; Lasts Until End of Day. (40 Mana)</t>
  </si>
  <si>
    <t>(❖:≈) Mark of the Assassin III: 2 Hex Range; Mark Target; Hits against Marked Target inflict 10 Bleed Damage Over 3 Turns; Lasts Until End of Day. (40 Mana)</t>
  </si>
  <si>
    <t>(+) Juxtaswap II: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2/Day)</t>
  </si>
  <si>
    <t>(+) Juxtaswap III: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3/Day)</t>
  </si>
  <si>
    <t>(≈) Assassins Poison II: Your Main Hand Weapon will now Deal 10 Poison Damage on Hit and Poison Target for 10(+10% Dexterity) Poison Damage Over 2 Turns; Lasts Until End of Day. (40 Mana)</t>
  </si>
  <si>
    <t>(≈) Assassins Poison III: Your Main Hand Weapon will now Deal 20 Poison Damage on Hit and Poison Target for 20(+10% Dexterity) Poison Damage Over 2 Turns; Lasts Until End of Day. (50 Mana)</t>
  </si>
  <si>
    <t>(≈) Set Contract: [Can not be used in Combat] Target Sentient Entity you have Vision of immediately enters Combat against a Sentient Elite; If the Hero dies you gain the the Experience. (500 Gold)</t>
  </si>
  <si>
    <t>(≈) Set Contract II: [Can not be used in Combat] Target Sentient Entity you have Vision of immediately enters Combat against a Prime Sentient Elite; If the Hero dies you gain the the Experience. (750 Gold)</t>
  </si>
  <si>
    <t>(≈) Set Contract III: [Can not be used in Combat] Target Sentient Entity you have Vision of immediately enters Combat against 2 Prime Sentient Elite; If the Hero dies you gain the the Experience. (1000 Gold)</t>
  </si>
  <si>
    <t>(o) Ergotic Smoke II: Cover your Hex in a very potent Smoke to which you are immune; All other Entities are blinded and take 20% more Total Damage; Lasts 3 Turns. (1/Day)</t>
  </si>
  <si>
    <t>(o) Ergotic Smoke III: Cover your Hex in a very potent Smoke to which you are immune; All other Entities are blinded and take 20% more Total Damage; Lasts 4 Turns. (1/Day)</t>
  </si>
  <si>
    <t>(P) Assassination: Landing a Basic Attack on a Target and dropping them to 20% Max Health or Less Instantly Kills Them.</t>
  </si>
  <si>
    <t>(P) Assassination II: Landing a Basic Attack on a Target and dropping them to 40% Max Health or Less Instantly Kills Them.</t>
  </si>
  <si>
    <t>(P) Assassination III: Landing a Basic Attack on a Target and dropping them to 60% Max Health or Less Instantly Kills Them.</t>
  </si>
  <si>
    <t>(P) Part of the Guild: You know the direction of the closest Hero; Killing them awards you 1000 Gold; All your abilities are Hidden.</t>
  </si>
  <si>
    <t>(P) Part of the Guild II: You know the direction of the closest Hero; Killing them awards you 2000 Gold; All your abilities are Hidden and have Flash.</t>
  </si>
  <si>
    <t>(P) Part of the Guild III: You know the direction of the closest Hero; Killing them fully restores your health and Mana; All your abilities have Hidden, Counter and Flash; You are immune to Stun, Slow and Root.</t>
  </si>
  <si>
    <t>(≈) Cutthroat: [Requires dual wielding Knives] Slice Targets Throat for 25(+200% Dexterity) Physical Damage; This Attack Triggers On-Hits and counts itself as a Basic Attack; If Targets Current Health is below 100 this Ability deals True Damage instead. (50 Mana; 1/Combat)</t>
  </si>
  <si>
    <t>(≈) Cutthroat II: [Requires dual wielding Knives] Slice Targets Throat for 50(+400% Dexterity) Physical Damage; This Attack Triggers On-Hits and counts itself as a Basic Attack; If Targets Current Health is below 150 this Ability deals True Damage instead. (75 Mana; 1/Combat)</t>
  </si>
  <si>
    <t>(≈) Cutthroat III: [Requires dual wielding Knives] Slice Targets Throat for 100(+800% Dexterity) Physical Damage; This Attack Triggers On-Hits and counts itself as a Basic Attack; If Targets Current Health is below 200 this Ability deals True Damage instead. (100 Mana)</t>
  </si>
  <si>
    <t>(P) Cleptomancy: Sometimes you steal things without even being aware of it; Disengaging from Melee Range causes you to randomly steal one of their Items; If they have no Items this Ability does not Trigger; Sentients will always have a Rare Item when in Combat with you. (1/Day)</t>
  </si>
  <si>
    <t>(≈) Pickpocket II: Hidden; Steal 2 of Targets Inventory Slots. (25 Mana)</t>
  </si>
  <si>
    <t>(≈) Pickpocket III: Flash; Hidden; Steal 2 of Targets Inventory Slots. (25 Mana)</t>
  </si>
  <si>
    <t>(≈) Life Steal II: Steal Targets Health Causing him to lose 15%(+10% Power) of Targets Max Health, healing yourself for that Amount. (30 Mana; 1/Day)</t>
  </si>
  <si>
    <t>(≈) Life Steal III: Steal Targets Health Causing him to lose 20%(+10% Power) of Targets Max Health, healing yourself for that Amount. (40 Mana; 1/Day)</t>
  </si>
  <si>
    <t>(≈) Rob II: Steal Targets Gold. (30 Mana)</t>
  </si>
  <si>
    <t>(≈) Rob III: Hidden; Steal Targets Gold. (20 Mana)</t>
  </si>
  <si>
    <t>(≈) Smoke Bomb II: Throw a smoke bomb at the ground, allowing you to flee without Roll. (25 Mana)</t>
  </si>
  <si>
    <t>(≈) Smoke Bomb III: Hidden; Throw a smoke bomb at the ground, allowing you to flee without Roll; Alternatively you may use this ability to become invisible for 2 Turns. (20 Mana)</t>
  </si>
  <si>
    <t>(P) Oh no, It's GONE: Entities you steal from get feared for 1 Turn.</t>
  </si>
  <si>
    <t>(P) Oh no, It's GONE II: Entities you steal from get feared for 2 Turns.</t>
  </si>
  <si>
    <t>(P) Oh no, It's GONE III: Entities you steal from get feared for 3 Turns.</t>
  </si>
  <si>
    <t>(P) Pocket Dimension: You have your own small pocket dimension where you store your Loot; It has 5 Inventory Slots and you need to spend 6 Mana whenever you want to move Items/Gear to or from it.</t>
  </si>
  <si>
    <t>(P) Pocket Dimension II: You have your own small pocket dimension where you store your Loot; It has 5 Inventory Slots and you need to spend 4 Mana whenever you want to move Items/Gear to or from it.</t>
  </si>
  <si>
    <t>(P) Pocket Dimension III: You have your own small pocket dimension where you store your Loot; It has 10 Inventory Slots and you need to spend 2 Mana whenever you want to move Items/Gear to or from it.</t>
  </si>
  <si>
    <t>(❖:≈) Bomb Substitution: Toggle: Stealing from Target in Combat places a Bomb in the Objects Stead, doing so will consume 25 Mana and cause them to take 20(+50% Dexterity) Blast Damage.</t>
  </si>
  <si>
    <t>(❖:≈) Bomb Substitution II: Toggle: Stealing from Target in Combat places a Bomb in the Objects Stead, doing so will consume 25 Mana and cause them to take 25(+100% Dexterity) Blast Damage.</t>
  </si>
  <si>
    <t>(❖:≈) Bomb Substitution III: Toggle: Stealing from Target in Combat places a Bomb in the Objects Stead, doing so will consume 25 Mana and cause them to take 30(+200% Dexterity) Blast Damage.</t>
  </si>
  <si>
    <t>(P) Fast Hands II: After stealing, you may choose to Basic Attack Target you stole From with 20(+50% Dexterity) Extra Physical Damage On Hit. (Locks 40 Mana)</t>
  </si>
  <si>
    <t>(P) Fast Hands III: After stealing, you may choose to Basic Attack Target you stole From with 40(+100% Dexterity) Extra Physical Damage On Hit. (Locks 40 Mana)</t>
  </si>
  <si>
    <t>(≈) Ghost Reach II: All your Alteration Abilities become Warp Abilities until End of Day. (15 Mana)</t>
  </si>
  <si>
    <t>(P) Ghost Reach III: All your Alteration Abilities become Warp Abilities.</t>
  </si>
  <si>
    <t>(≈) Heart Poacher II: If the Target is Below 25% Health, You have 75% Chance to Steal Targets Heart Killing them. (100 Mana)</t>
  </si>
  <si>
    <t>(≈) Heart Poacher III: If the Target is Below 25% Health, You Steal Targets Heart Killing them. (120 Mana)</t>
  </si>
  <si>
    <t>(≈) One Split Second II: Hidden; Flash; Steal A Gear Piece Target has currently Equipped so fast you don't even move without them realising it has been stolen. (100 Mana)</t>
  </si>
  <si>
    <t>(≈) One Split Second III: Hidden; Flash; Steal A Gear Piece Target has currently Equipped so fast you don't even move without them realising it has been stolen. (50 Mana)</t>
  </si>
  <si>
    <t>(P) Thievery, Deceit and Shadowfleet II: Stealing grants you 2 Mobility until end of Combat; Your Hidden Abilities grant you 4 Dexterity until End of Combat when used; You become immune to Traps and when you step in one you immediately know where the source of the Trap is.</t>
  </si>
  <si>
    <t>(P) Thievery, Deceit and Shadowfleet III: Stealing grants you 4 Mobility until end of Combat; Your Hidden Abilities grant you 8 Dexterity until End of Combat when used; You become immune to Traps and when you step in one you immediately know where the source of the Trap is.</t>
  </si>
  <si>
    <t xml:space="preserve">(P) Scavenge: Once per Day on Day start, you get a copy of the highest rarity Non-Unique Gear that any other hero has looted from the Planes. </t>
  </si>
  <si>
    <t>(P) Camo: After Looting become Stealth whilst on current Hex.</t>
  </si>
  <si>
    <t>(P) Ancient Burial: Exploring a Hex has 50% Chance of counting as Looting a Corpse.</t>
  </si>
  <si>
    <t>(P) Gutter Runner: You can loot any guarded Hex before defeating its guardians; If you level up from this you may level up before engaging Combat.</t>
  </si>
  <si>
    <t>(P) Gutter Runner II: You can loot any guarded Hex before defeating its guardians; If you level up from this you may level up before engaging Combat; You may also do 1 Action before Engaging Combat.</t>
  </si>
  <si>
    <t>(P) Gutter Runner III: You can loot any guarded Hex before defeating its guardians; If you level up from this you may level up before engaging Combat; You may also do 2 Actions before Engaging Combat.</t>
  </si>
  <si>
    <t>(P) Corpse Touch: If you have looted a corpse this Day cause your Attacks an additional 10 Poison damage on hit.</t>
  </si>
  <si>
    <t>(P) Corpse Touch II: If you have looted a corpse this Day cause your Attacks to Inflict Poison for 15 Poison Damage on hit.</t>
  </si>
  <si>
    <t>(P) Corpse Touch III: If you have looted a corpse this Day cause your Attacks to Inflict Poison for 25 poison on hit.</t>
  </si>
  <si>
    <t>(≈) The Shovel: Powerplay; Gain a Rare Sharp Two-Handed Melee Weapon; It has 20 Physical Damage Scaling with 1 Dexterity; 2 critical Multiplier; Passive: It gains +1 Base Damage for every Looted Corpse after equipping.</t>
  </si>
  <si>
    <t>(≈) The Shovel II: Powerplay; Gain a Epic Sharp Two-Handed Melee Weapon; It has 20 Physical Damage Scaling with 1.5 Dexterity; 2 critical Multiplier; Passive: It gains +2 Base Damage for every Looted Corpse after equipping.</t>
  </si>
  <si>
    <t>(≈) The Shovel III: Powerplay; Gain a Legendary Shovel; It is a Melee Two-Handed, 30 Physical Damage Sccaling with 2 Dexterity; 2 Critical Multiplier Weapon; Passive: It gains +3 Base Damage for every Looted Corpse after equipping.</t>
  </si>
  <si>
    <t>(P) Onto the Next Corpse: After Looting a Corpse gain 1 Mobility Until End of Day; after Looting 3 in the same day gain 1 Stamina. (Locks 40 Mana)</t>
  </si>
  <si>
    <t>(P) Onto the Next Corpse II: After Looting a Corpse gain 1 Mobility Until End of Day; after Looting 3 in the same day gain 1.5 Stamina. (Locks 40 Mana)</t>
  </si>
  <si>
    <t>(P) Onto the Next Corpse III: After Looting a Corpse gain 2 Mobility Until End of Day; after Looting 3 in the same day gain 2 Stamina. (Locks 40 Mana)</t>
  </si>
  <si>
    <t>(≈) Quick Job: Strike an entity Dealing 20(+50% Dexterity) Dark Damage, there is a 50% chance they drop loot from their 1 Random filled Inventory Slot; if they do deal another 10 Dark Damage. (30 Mana)</t>
  </si>
  <si>
    <t>(≈) Quick Job: Strike an entity Dealing 20(+100% Dexterity) Dark Damage, there is a 50% chance they drop loot from their 1 Random filled Inventory Slot; if they do deal another 20 Dark Damage. (30 Mana)</t>
  </si>
  <si>
    <t>(≈) Quick Job III: Strike an entity Dealing 20(+150% Dexterity) Dark Damage, there is a 75% chance they drop loot from their 1 Random filled Inventory Slot; if they do deal another 30 Dark Damage. (30 Mana)</t>
  </si>
  <si>
    <t>(P) I See Death in All: All Looting counts as Looting Corpses. (Locks 60 Mana)</t>
  </si>
  <si>
    <t>(P) I See Death in All II: All Looting counts as Looting Corpses. (Locks 40 Mana)</t>
  </si>
  <si>
    <t>(P) I See Death in All III: All Looting counts as Looting Corpses. (Locks 20 Mana)</t>
  </si>
  <si>
    <t>(≈) Thorough search: Loot again Target Corpse to gain an additional Rare Item or Gear. (40 Mana; 1/Corpse)</t>
  </si>
  <si>
    <t>(≈) Thorough search II: Loot again Target Corpse to gain an additional Rare Item or Gear. (30 Mana; 1/Corpse)</t>
  </si>
  <si>
    <t>(≈) Thorough search III: Loot again Target Corpse to gain an additional Epic Item and Gear. (20 Mana; 1/Corpse)</t>
  </si>
  <si>
    <t>(≈) Expert Knife Work: [Requires Dual Wielding Knives] Whenever you Loot a Corpse you will gain you a Knife Work Stack; Consume all Knife Work stacks and Basic Attack that many times. (50 Mana)</t>
  </si>
  <si>
    <t>(≈) Expert Knife Work II: [Requires Dual Wielding Knives] Whenever you Loot a Corpse you will gain you a Knife Work Stack; Consume X Knife Work stacks and Basic Attack that many times. (40 Mana)</t>
  </si>
  <si>
    <t>(≈) Expert Knife Work III: [Requires Dual Wielding Knives] Whenever you Loot a Corpse you will gain 2 Knife Work Stack; Consume X Knife Work stacks and Basic Attack that many times. (30 Mana)</t>
  </si>
  <si>
    <t>(≈) Grave Mistake: Loot Target Corpse and convert it into a Trap; In Map phase this will apear as a Loot; Any other Entity traversing this Hex will suffer 20 Blast Damage. (30 Mana)</t>
  </si>
  <si>
    <t>(≈) Grave Mistake II: Loot Target Corpse and convert it into a Trap; In Map phase this will apear as a Loot; Any other Entity traversing this Hex will suffer 25 Blast Damage. (25 Mana)</t>
  </si>
  <si>
    <t>(≈) Grave Mistake III: Loot Target Corpse and convert it into a Trap; In Map phase this will apear as a Loot; Any other Entity traversing this Hex will suffer 30 Blast Damage. (20 Mana)</t>
  </si>
  <si>
    <t>(❖:≈) Dead man Walking: Choose a Target, he is now counted as a Corpse; For every 50 Total Damage Dealt to Target Entity Loot 1 Gear or item from their inventory and automatically equip or use it. (70 Mana)</t>
  </si>
  <si>
    <t>(❖:≈) Dead man Walking II: Choose a Target, he is now counted as a Corpse; For every 75 Total Damage Dealt to Target Entity Loot 2 Gears or items from their inventory and automatically equip or use them. (60 Mana)</t>
  </si>
  <si>
    <t>(❖:≈) Dead man Walking III: Choose a Target, he is now counted as a Corpse; For every 100 Total Damage Dealt to Target Entity Loot 3 Gears or items from their inventory or Equipped Slots and automatically equip or use them. (50 Mana)</t>
  </si>
  <si>
    <t>(❖:≈) 6 Feet Under: Deal 10 Fatal Damage to a Target; For every damaging instance you've dealt to this Target this Combat add 1 Fatal Damage to this Ability. (80 Mana)</t>
  </si>
  <si>
    <r>
      <rPr>
        <b/>
        <sz val="12"/>
        <color rgb="FF000000"/>
        <rFont val="Arial"/>
      </rPr>
      <t>(❖:≈) 6 Feet Under</t>
    </r>
    <r>
      <rPr>
        <b/>
        <i/>
        <sz val="12"/>
        <color rgb="FF000000"/>
        <rFont val="Arial"/>
      </rPr>
      <t xml:space="preserve"> </t>
    </r>
    <r>
      <rPr>
        <b/>
        <sz val="12"/>
        <color rgb="FF000000"/>
        <rFont val="Arial"/>
      </rPr>
      <t>II: Deal 20 Fatal Damage to a Target; For every damaging instance you've dealt to this Target this Combat add 2 Fatal Damage to this Ability. (100 Mana)</t>
    </r>
  </si>
  <si>
    <r>
      <rPr>
        <b/>
        <sz val="12"/>
        <color rgb="FF000000"/>
        <rFont val="Arial"/>
      </rPr>
      <t>(❖:≈) 6 Feet Under</t>
    </r>
    <r>
      <rPr>
        <b/>
        <i/>
        <sz val="12"/>
        <color rgb="FF000000"/>
        <rFont val="Arial"/>
      </rPr>
      <t xml:space="preserve"> </t>
    </r>
    <r>
      <rPr>
        <b/>
        <sz val="12"/>
        <color rgb="FF000000"/>
        <rFont val="Arial"/>
      </rPr>
      <t>III: Deal 40 Fatal Damage to a Target; For every damaging instance you've dealt to this Target this Combat add 5 Fatal Damage to this Ability. (120 Mana)</t>
    </r>
  </si>
  <si>
    <t>(≈) Grave Robbing Quest: At the Start of the next Day disappear from the Planes; You are returned to the Hex you casted this Ability from at the Start of the following Day with 1 Chest; 1 Treasure Chest; 1 Weakling Corpse and 2 Elite Corpses; This Ability counts as Completing a Quest. (100 Mana)</t>
  </si>
  <si>
    <t>(≈) Grave Robbing Quest II: At the Start of the next Day disappear from the Planes; You are returned to the Hex you casted this Ability from at the Start of the following Day with 2 Chests; 2 Treasure Chests; 2 Weakling Corpses and 3 Elite Corpses; This Ability counts as Completing a Quest. (125 Mana)</t>
  </si>
  <si>
    <t>(≈) Grave Robbing Quest III: At the Start of the next Day disappear from the Planes; You are returned to the Hex you casted this Ability from at the Start of the following Day with 2 Chests; 2 Legendary Chests; 3 Elite Corpses and 1 Boss Corpse; This Ability counts as Completing a Quest. (150 Mana)</t>
  </si>
  <si>
    <t>(P) We move Unseen: Gain the Stealth Condition.</t>
  </si>
  <si>
    <t>(≈) Phantom Strike II: Strike Target for Basic Attack Damage with 50% Chance to Miss or to Crit; If this ability is Cast while Invisible it is a Blitz and Precise Crit. (30 Mana)</t>
  </si>
  <si>
    <t>(≈) Phantom Strike III: Strike Target for Basic Attack Damage Twice with 50% Chance to Miss or to Crit; If this ability is Cast while Invisible it is a Blitz and Precise Crit. (40 Mana)</t>
  </si>
  <si>
    <t>(❖:&gt;) Phantom Dagger II: Throw Two Phantom Dagger at Target dealing 10 Dark Damage and 10(+100% Power/Dexterity) Magic Damage; If thrown while Invisible, it deals 20 Dark Damage and 20(+100% Power/Dexterity) Magic Damage Instead. (40 Mana)</t>
  </si>
  <si>
    <t>(❖:&gt;) Phantom Dagger III: Throw Three Phantom Dagger at Target dealing 10 Dark Damage and 10(+200% Power/Dexterity) Magic Damage; If thrown while Invisible, it deals 20 Dark Damage and 20(+200% Power/Dexterity) Magic Damage Instead. (80 Mana)</t>
  </si>
  <si>
    <t>(≈) Retrailing: Immediately Flee Combat as long as the Flee Requirements are met to the closest Hex in relation to the Combat Map. (20 Mana)</t>
  </si>
  <si>
    <t>(≈) Retrailing II: Immediately Flee Combat as long as the Flee Requirements are met to any Hex. (20 Mana)</t>
  </si>
  <si>
    <t>(≈) Retrailing III: Immediately Flee Combat to any Hex. (20 Mana)</t>
  </si>
  <si>
    <t>(❖:≈) Smoke Image II: Counter; Target Basic Attack Misses; Become Invisible for 1 Turn. (35 Mana)</t>
  </si>
  <si>
    <t>(❖:≈) Smoke Image III: Counter; Target Attack Misses; Become Invisible for 2 Turns. (50 Mana)</t>
  </si>
  <si>
    <t>(P) Phantom Walk II: Moving Closer to a Target in Combat Grants you Invisibility for 2 Turns. (Locks 40 Mana)</t>
  </si>
  <si>
    <t>(P) Phantom Walk III: Moving Closer to a Target in Combat Grants you Invisibility for 3 Turns. (Locks 60 Mana)</t>
  </si>
  <si>
    <t>(P) Sudden Fright: If any other Entity removes your Invisibility or are able to see you whilst Invisible immediately inflict them Fear and Torment for 2 Turns.</t>
  </si>
  <si>
    <t>(P) Sudden Fright II: If any other Entity removes your Invisibility or are able to see you whilst Invisible immediately inflict them Fear and Torment for 3 Turns.</t>
  </si>
  <si>
    <t>(P) Sudden Fright III: If any other Entity removes your Invisibility or are able to see you whilst Invisible immediately inflict them Fear and Torment for 4 Turns.</t>
  </si>
  <si>
    <t>(≈) Shade State II: For the next 4 Turns you Become Immune to Physical Damage. (50 Mana)</t>
  </si>
  <si>
    <t>(≈) Shade State III: For the next 6 Turns you Become Immune to Physical Damage. (50 Mana)</t>
  </si>
  <si>
    <t>(❖:≈) Ghost Form: For the Rest of the Day, you may Traverse any Hex for 1 Stamina and suffer no Damage from them. (20 Mana)</t>
  </si>
  <si>
    <t>(❖:≈) Ghost Form II: For the Rest of the Day, you may Traverse any Hex for 1 Stamina and suffer no Damage from them. (10 Mana)</t>
  </si>
  <si>
    <t>(P) Ghost Form III: You may Traverse any Hex for 1 Stamina and suffer no Damage from them.</t>
  </si>
  <si>
    <t>(❖:+) Fall II: Cause Target Entity to fall Asleep for 3 Turns. (45 Mana)</t>
  </si>
  <si>
    <t>(❖:+) Fall III: Cause Target Entity to fall Asleep for 3 Turns; Once the Sleep Status is removed they become Vulnerable for 2 Turns. (50 Mana)</t>
  </si>
  <si>
    <t>(≈) The Crack of Terror II: [Requires Invisibility] Precise; Basic Attack Target; Target Takes an additional 80 True Damage On Hit from the Strike and is Feared for 5 Turns. (100 Mana)</t>
  </si>
  <si>
    <t>(≈) The Crack of Terror III: [Requires Invisibility] Precise; Basic Attack Target; Target Takes an additional 800 True Damage On Hit from the Strike and is Feared forever. (200 Mana)</t>
  </si>
  <si>
    <t>(P) Wraith Aspect II: Gain The Ethereal Trait; Attacks that Miss you are now Reflected back to the Attacker at 50% of their Damage.</t>
  </si>
  <si>
    <t>(P) Wraith Aspect III: Gain The Ethereal Trait; Attacks that Miss you are now Reflected back to the Attacker.</t>
  </si>
  <si>
    <t>(+) Haunting Hunt: Teleport in Melee Range of Target Entity you have Vision of and Trigger your Tier I Ability; If this causes you to Flee Combat Half this abilities cost by 50%. (80 Mana)</t>
  </si>
  <si>
    <t>(+) Haunting Hunt II: Teleport in Melee Range of Target Entity you have Vision of, Basic Attack them and Trigger your Tier I Ability; If this causes you to Flee Combat Half this abilities cost by 50%. (80 Mana)</t>
  </si>
  <si>
    <t>(+) Haunting Hunt III: Teleport in Melee Range of Target Entity you have Vision of, Basic Attack them Twice and Trigger your Tier I Ability; If this causes you to Flee Combat Half this abilities cost by 50%. (80 Mana)</t>
  </si>
  <si>
    <t>(P) Rasonian Traversal Equipment: Hexes no longer have Negative Penalties; Gain the Pathfinder Condition.</t>
  </si>
  <si>
    <t>(P) Spyglass: You may Consume 1 Stamina to Gain +1 Hex Vision; Moving will cause you to lose your bonus Hex vision.</t>
  </si>
  <si>
    <t>(P) Mountain Hiker: Gain the Mountain Traversal Skill and 0.5 Stamina.</t>
  </si>
  <si>
    <t>(≈) Quick Jab: Flash, Basic Attack (15 Mana)</t>
  </si>
  <si>
    <t>(≈) Quick Jab II: Flash, Basic Attack. (10 Mana)</t>
  </si>
  <si>
    <t>(≈) Quick Jab III: Flash, Basic Attack.</t>
  </si>
  <si>
    <t>(P) Quick Reflexes: Gain the Agile Condition. (Locks 20 Mana)</t>
  </si>
  <si>
    <t>(P) Quick Reflexes II: Gain the Agile Condition.</t>
  </si>
  <si>
    <t>(P) Quick Reflexes III: Gain the Agile Condition; Gain 2 Extra Mobility.</t>
  </si>
  <si>
    <t>(P) Seeing is Understanding: Whenever another Hero appears on your Hex Range gain 200 Experience. (1/Hero)</t>
  </si>
  <si>
    <t>(P) Seeing is Understanding II: Whenever another Hero appears on your Hex Range gain 400 Experience. (1/Hero)</t>
  </si>
  <si>
    <t>(P) Seeing is Understanding III: Whenever another Hero appears on your Hex Range gain 600 Experience. (1/Hero)</t>
  </si>
  <si>
    <t>(P) Gathering Intelligence: Gain the Inspect Skill; Inspect will also reveal Mana.</t>
  </si>
  <si>
    <t>(P) Gathering Intelligence II: Gain the Inspect Skill; Inspect will also reveal Mana and Class.</t>
  </si>
  <si>
    <t>(P) Gathering Intelligence III: Gain the Inspect Skill; Inspect will also reveal Mana, Defense/Dispersion, Deflection and Class.</t>
  </si>
  <si>
    <t>(≈) Mark Territory: Mark Hex you are currently on, allowing you to traverse it at the cost of 0.5 Stamina. (10 Mana)</t>
  </si>
  <si>
    <t>(≈) Mark Territory II: Mark Hex you are currently on, allowing you to traverse it at the cost of 0.5 Stamina. (5 Mana)</t>
  </si>
  <si>
    <t>(≈) Mark Territory III: Mark Hex you are currently on, allowing you to traverse it at the cost of 0 Stamina. (5 Mana)</t>
  </si>
  <si>
    <t>(≈) Greencoating: Become Stealthed until you do any Movement Actions. (20 Mana)</t>
  </si>
  <si>
    <t>(≈) Greencoating II: Become Stealthed until you do any Movement Actions. (15 Mana)</t>
  </si>
  <si>
    <t>(≈) Greencoating III: Become Stealthed until you do any Movement Actions. (10 Mana)</t>
  </si>
  <si>
    <t>(≈) Camping: Gain 10 Max Health, 10 Max Mana, 10% in Elemental Resistance of your Choice, 1 Defense and 1 Dispersion. (1 Stamina; 1/Day )</t>
  </si>
  <si>
    <t>(≈) Camping II: Gain 15 Max Health, 15 Max Mana, 10% in Elemental Resistance of your Choice, 2 Defense and 2 Dispersion. (1 Stamina; 1/Day )</t>
  </si>
  <si>
    <t>(≈) Camping III: Gain 20 Max Health, 20 Max Mana, 20% in Elemental Resistance of your Choice, 2 Defense and 2 Dispersion. (1 Stamina; 1/Day )</t>
  </si>
  <si>
    <t>(P) First Aid: After taking Damage you may choose to spend Mana equal to Damage Taken in order to heal that amount.</t>
  </si>
  <si>
    <t>(P) First Aid II: You may choose to spend Mana to Restore the same amount of Health.</t>
  </si>
  <si>
    <t>(P) First Aid III: You may choose to spend Mana to Heal, where 1 Mana Restores 2 Health.</t>
  </si>
  <si>
    <t>(≈) Fast Legs and High Mobility: Gain Mobility equal to your Max Stamina and then gain Dexterity equal to Mobility; Lasts Until End of Combat. (50 Mana)</t>
  </si>
  <si>
    <t>(≈) Fast Legs and High Mobility II: Gain Mobility equal to your Max Stamina and then gain Dexterity equal to Mobility; Lasts Until End of Combat. (40 Mana)</t>
  </si>
  <si>
    <t>(≈) Fast Legs and High Mobility III: Gain Mobility equal to your Max Stamina and then gain Dexterity equal to Mobility; Lasts Until End of Day. (40 Mana)</t>
  </si>
  <si>
    <t>(≈) Reconnaissance Complete: Powerplay; Switch your Affinity to Tracker, Assassin or Phantom and relearn all your abilities.</t>
  </si>
  <si>
    <t>(≈) Reconnaissance Complete II: Powerplay; Switch your Affinity to Tracker, Thief, Assassin or Phantom and relearn abilities of your choice.</t>
  </si>
  <si>
    <t>(≈) Reconnaissance Complete III: Powerplay; Switch your Affinity to Tracker, Thief, Stalker, Assassin or Phantom and relearn abilities of your choice; Gain 5 Mobility and 20% Deflection.</t>
  </si>
  <si>
    <t>(≈) Spymaster: Gain knowledge of the Stats of all living Heroes.</t>
  </si>
  <si>
    <t>(P) Spymaster II: Gain knowledge of the Stats of all living Heroes; +1 Hex Vision.</t>
  </si>
  <si>
    <t>(P) Spymaster III: Gain knowledge of the Stats of all living Heroes; +2 Hex Vision; You see Stealthed Traps, Wards and Entities.</t>
  </si>
  <si>
    <t>(P) Foraging: You may explore a Hex twice; The Second Explore of every Hex costs 0.5 Stamina less; Gain the Utility 1 Skill.</t>
  </si>
  <si>
    <t>(P) Foraging II: You may explore a Hex twice; The Second Explore of every Hex costs 0.5 Stamina less; Gain the Utility 1 and the Potion Crafting skill.</t>
  </si>
  <si>
    <t>(P) Foraging III: You may explore a Hex twice; The Second Explore of every Hex costs 0 Stamina; Gain the Utility 1 and the Potion Crafting skill.</t>
  </si>
  <si>
    <t>(P) Shadow Stalker: Herald(The Stalker Hunts); At the start of the Game teleport on the same Hex as another Hero; After teleporting you are become Invisible until breaking it or Moving on a different Hex; You automatically move with the Hero unless specified otherwise, you gain the same Experience he does.</t>
  </si>
  <si>
    <t>(P) The Spy: Permanently have Vision of the closest Hero and his current Health and Mana; If he dies, Retrigger this Passive; This does not work during Combat.</t>
  </si>
  <si>
    <t>(P) Pursuer: Herald(The Stalker Hunts); At the Start of the Game teleport to Target Hex in 1 Hex range of the closest Hero on Hex of your choice; Gain the Stealth Condition.</t>
  </si>
  <si>
    <t>(≈) Unseen Dagger: An Unseen Dagger appears behind Target Entity and stabs dealing 20(200% Dexterity) Bleed Damage; This ability does not break Invisibility; Infinite Range. (40 Mana; 1/Day)</t>
  </si>
  <si>
    <t>(≈) Unseen Dagger II: An Unseen Dagger appears behind Target Entity and stabs dealing 30(200% Dexterity) Bleed Damage; This ability does not break Invisibility; Infinite Range. (50 Mana; 1/Day)</t>
  </si>
  <si>
    <t>(≈) Unseen Dagger III: An Unseen Dagger appears behind Target Entity and stabs dealing 40(200% Dexterity) Bleed Damage; This ability does not break Invisibility; Infinite Range. (60 Mana; 2/Day)</t>
  </si>
  <si>
    <t>(+) Pulling the strings: Targets next 3 Rolls will get -4; This ability does not break Stealth; Infinite Range. (25 Mana)</t>
  </si>
  <si>
    <t>(+) Pulling the strings II: Targets next 3 Rolls will get -7;This ability does not break Stealth. (30 Mana)</t>
  </si>
  <si>
    <t>(+) Pulling the strings III: Hidden; Targets next 4 Rolls will get -10; This ability does not break Stealth. (40 Mana)</t>
  </si>
  <si>
    <t>(+) Curse of Poison: Powerplay; Curse Target; Infinite Range; Curse: Whenever you Traverse a Landmark become Poisoned for 5 Poison Damage per Tick over 2 Turns.</t>
  </si>
  <si>
    <t>(+) Curse of Poison II: Powerplay; Curse Target; Infinite Range; Curse: Whenever you Traverse a Landmark become Poisoned for 10 Poison Damage per Tick over 2 Turns.</t>
  </si>
  <si>
    <t>(+) Curse of Poison III: Powerplay; Curse Target; Infinite Range; Curse: Whenever you Traverse a Hex become Poisoned for 10 Poison Damage per Tick over 3 Turns.</t>
  </si>
  <si>
    <t>(P) Give in to Impatience: Whenever you kill a Hero, gain 50 Max Health and become invisible until attacking.</t>
  </si>
  <si>
    <t>(P) Give in to Impatience II: Whenever you kill a Hero, gain 75 Max Health and become invisible until attacking.</t>
  </si>
  <si>
    <t>(P) Give in to Impatience III: Whenever you kill a Hero, gain 100 Max Health and become invisible until attacking.</t>
  </si>
  <si>
    <t>(P) Grueling Patience: If you observe a Heroes Death which is not caused by you, you gain 50 Max Mana and the Experience as if you killed him.</t>
  </si>
  <si>
    <t>(P) Grueling Patience II: If you observe a Heroes Death which is not caused by you, you gain 75 Max Mana and the Experience as if you killed him.</t>
  </si>
  <si>
    <t>(P) Grueling Patience III: If you observe a Heroes Death which is not caused by you, you gain 100 Max Mana and the Experience as if you killed him.</t>
  </si>
  <si>
    <t>(≈) Sleight of Plain Sight: [Requires Combat; Requires you to not have taken Damage on the previous Turn] Become Invisible for 2 Turns. (20 Mana)</t>
  </si>
  <si>
    <t>(≈) Sleight of Plain Sight II: [Requires Combat; Requires you to not have taken Damage on the previous Turn] Become Invisible for 3 Turns. (30 Mana)</t>
  </si>
  <si>
    <t>(≈) Sleight of Plain Sight III: [Requires Combat; Requires you to not have taken Damage on the previous Turn] Become Invisible for 4 Turns. (40 Mana)</t>
  </si>
  <si>
    <t>(≈) Why stop at one: Trigger your Innate again. (40 Mana; 1/Day)</t>
  </si>
  <si>
    <t>(≈) Why stop at one II: Trigger your Passive again. (20 Mana; 1/Day)</t>
  </si>
  <si>
    <t>(≈) Why stop at one III: Trigger your Passive again. (1/Day)</t>
  </si>
  <si>
    <t>(≈) Reveal the Stalker: [Requires Invisibility] Break Invisibility and inflict 3 Turns of Fear in all other Entities on Hex; Targets below 20% Max Health are stunned instead. (30 Mana)</t>
  </si>
  <si>
    <t>(≈) Reveal the Stalker II: [Requires Invisibility] Break Stealth and inflict 3 Turns of Fear in all Entities on Hex; Targets below 30% Max Health are stunned instead. (40 Mana)</t>
  </si>
  <si>
    <t>(≈) Reveal the Stalker III: [Requires Invisibility] Break Stealth and inflict 4 Turns of Fear in all Entities on Hex; Targets below 40% Max Health are stunned instead. (50 Mana)</t>
  </si>
  <si>
    <t>(+) Take Essence: Take Targets Essence; Target Takes 20% more Damage until End of Day; You deal 20% more Damage until End of Day. (60 Mana)</t>
  </si>
  <si>
    <t>(+) Take Essence II: Take Targets Essence; Target Takes 25% more Damage until End of Day; You deal 25% more Damage until End of Day. (60 Mana)</t>
  </si>
  <si>
    <t>(+) Take Essence III: Take Targets Essence; Target Takes 30% more Damage until End of Day; You deal 30% more Damage until End of Day. (60 Mana)</t>
  </si>
  <si>
    <t>(≈) I can not wait anymore!: [Requires Invisibility] Teleport in Melee Range of Target Hero you have Vision of and Strike them; For each day you've had vision of Target Hero, deal 20 Physical Damage (20 Mana Per Day Observed)</t>
  </si>
  <si>
    <t>(+) I can not wait anymore! II: [Requires Stealth] Teleport to Target Hero you have Vision of; For each day you've had vision of Target Hero, deal 40 Physical Damage (20 Mana Per Day Observed)</t>
  </si>
  <si>
    <t>(+) I can not wait anymore! III: [Requires Stealth] Teleport to Target Hero you have Vision of; For each day you've had vision of Target Hero, deal 100 Physical Damage (40 Mana Per Day Observed)</t>
  </si>
  <si>
    <t>(≈) Stalkers Armament: Powerplay; Gain Stalkers Revenge.</t>
  </si>
  <si>
    <t>(≈) Stalkers Armament II: Powerplay; Gain Stalkers Revenge; Stalkers Hat and Stalkers Coat.</t>
  </si>
  <si>
    <t>(≈) Stalkers Armament III: Powerplay; Gain Stalkers Set.</t>
  </si>
  <si>
    <t>(+) Forest of Death: [Requires Combat in a Forest Hex] Slow Target for 8 Turns; After 4 Turns Target becomes Feared for 4 Turns; After 6 Turns They become Confused for 2 Turns; After 8 Turns they fall Asleep for 2 Turns. (100 Mana)</t>
  </si>
  <si>
    <t>(+) Forest of Death II: [Requires Combat in a Forest Hex] Slow Target for 10 Turns; After 2 Turns Target becomes Feared for 6 Turns; After 4 Turns They become Confused for 4 Turns; After 6 Turns they become Weakened for 4 Turns; After 8 Turns they Fall Asleep for 2 Turns. (100 Mana)</t>
  </si>
  <si>
    <t>(+) Forest of Death III: [Requires Combat in a Forest Hex] Slow Target for 10 Turns; After 5 Turns they become Feared, Confused and Weakened for 5 Turns; At the Start of their 10th Turn they Die. (100 Mana)</t>
  </si>
  <si>
    <t>(P) Eagle Sight Support: You always know how far the closest Hero is and the direction he is in.</t>
  </si>
  <si>
    <t>(P) Unknown Trackign Technique: Each Hero that is displayed on your map ends up being Tracked for the rest of the game; You will be able to see how far he is from you, and his exact position relative to yous.</t>
  </si>
  <si>
    <t>(P) Accuracy from another World: Your Throwable Daggers gain +0.5 Critical Multiplier and +0.5 Scaling.</t>
  </si>
  <si>
    <t>(^) Trackers Arsenal: Summon 2 Tracker Knife (Epic Throwables). (40 Mana)</t>
  </si>
  <si>
    <t>(^) Trackers Arsenal II: Summon 3 Tracker Knife (Epic Throwables). (40 Mana)</t>
  </si>
  <si>
    <t>(^) Trackers Arsenal III: Summon 4 Tracker Knife (Epic Throwables). (40 Mana)</t>
  </si>
  <si>
    <t>(&gt;) Whistle Sap Sedatives: Launch 2 sedatives at Target, each Dealing 5 Poison Damage and Causing Target to Fall Asleep for 1 Turn. (20 Mana)</t>
  </si>
  <si>
    <t>(&gt;) Whistle Sap Sedatives II: Launch 3 sedatives at Target, each Dealing 5 Poison Damage and Causing Target to Fall Asleep for 1 Turn. (20 Mana)</t>
  </si>
  <si>
    <t>(&gt;) Whistle Sap Sedatives III: Launch 3 sedatives at Target, each Dealing 5 Poison Damage over 2 Turns and Causing Target to Fall Asleep for 1 Turn. (25 Mana)</t>
  </si>
  <si>
    <t>(≈) Hidden Blade: Stab Target Entity with your Hidden Blade for 20(+300% Dexterity) Physical Damage and 10 Bleed Damage On Hit; If you are Invisible then this Critically Strikes for Double Damage. (35 Mana)</t>
  </si>
  <si>
    <t>(≈) Hidden Blade II: Stab Target Entity with your Hidden Blade for 25(+300% Dexterity) Physical Damage and 15 Bleed Damage On Hit; If you are Invisible then this Critically Strikes for Double Damage. (40 Mana)</t>
  </si>
  <si>
    <t>(≈) Hidden Blade III: Stab Target Entity with your Hidden Blade for 30(+300% Dexterity) Physical Damage and 20 Bleed Damage On Hit; If you are Invisible then this Critically Strikes for Double Damage. (45 Mana)</t>
  </si>
  <si>
    <t>(P) Exposed Weaknesses: Entities you are Tracking through your Abilities or Items Constantly have 40% Reduced Defense and Dispersion, as well as -10% Elemental Resistance. (Locks 20 Mana)</t>
  </si>
  <si>
    <t>(P) Exposed Weaknesses II: Entities you are Tracking through your Abilities or Items Constantly have 60% Reduced Defense and Dispersion, as well as -20% Elemental Resistance. (Locks 20 Mana)</t>
  </si>
  <si>
    <t>(P) Exposed Weaknesses III: Entities you are Tracking through your Abilities or Items Constantly have 80% Reduced Defense and Dispersion, as well as -40% Elemental Resistance. (Locks 20 Mana)</t>
  </si>
  <si>
    <t>(≈) A Fine Sense: Exploring Hexes now allows you to Roll a D5 instead. (Locks 20 Mana)</t>
  </si>
  <si>
    <t>(≈) A Fine Sense II: Exploring Hexes now allows you to Roll a D4 instead. (Locks 20 Mana)</t>
  </si>
  <si>
    <t>(≈) A Fine Sense III: Exploring Hexes now allows you to Roll a D3 instead. (Locks 20 Mana)</t>
  </si>
  <si>
    <t>(P) Serrated Edges: Your Sharp Weapons and Throwables ignore 50% of Targets Defense and gain 5 Base Damage.</t>
  </si>
  <si>
    <t>(P) Serrated Edges II: Your Sharp Weapons and Throwables ignore 50% of Targets Defense and gain 10 Base Damage.</t>
  </si>
  <si>
    <t>(P) Serrated Edges II: Your Sharp Weapons and Throwables ignore 75% of Targets Defense and gain 15 Base Damage.</t>
  </si>
  <si>
    <t>(❖:≈) I know where you are: Instantly Teleport to Tracked Target regardless of Distance and Make your Next Basic Attack A Blitz and Precise; Crit. (40 Mana; 1/Day)</t>
  </si>
  <si>
    <t>(❖:≈) I know where you are II: Instantly Teleport to Tracked Target regardless of Distance and Make your Next Basic Attack A Blitz and Precise; Vital Hit. (40 Mana; 1/Day)</t>
  </si>
  <si>
    <t>(❖:≈) I know where you are III: Instantly Teleport to Tracked Target regardless of Distance and Make your Next Basic Attack A Blitz and Precise; Vital Hit. (40 Mana)</t>
  </si>
  <si>
    <t>(≈) Track, Trap and Burn: Track Target Entity in Hex Vision; If the Target is already being Tracked, Root them for 2 Turns Instead; If the Target is already Rooted and Tracked, Set them Aflame for 20 Shadowflame Damage. (20 Mana)</t>
  </si>
  <si>
    <t>(≈) Track, Trap and Burn II: Track Target Entity in Hex Vision; If the Target is already being Tracked, Root them for 3 Turns Instead; If the Target is already Rooted and Tracked, Set them Aflame for 30 Shadowflame Damage. (30 Mana)</t>
  </si>
  <si>
    <t>(≈) Track, Trap and Burn III: Track Target Entity in Hex Vision; If the Target is already being Tracked, Root them for 3 Turns Instead; If the Target is already Rooted and Tracked, Set them Aflame for 40 Shadowflame Damage. (30 Mana)</t>
  </si>
  <si>
    <t>(^) Heavy Knife Supply: Gain 3 Common Throwable Daggers or 1 Common Knife. (20 Mana)</t>
  </si>
  <si>
    <t>(^) Heavy Knife Supply II: Gain 3 Rare Throwable Daggers or 1 Rare Knife. (40 Mana)</t>
  </si>
  <si>
    <t>(^) Heavy Knife Supply III: Gain 3 Epic Throwable Daggers or 1 Epic Knife. (50 Mana)</t>
  </si>
  <si>
    <t>(P) Trail Finder: You will always see a Magical Blood Trail Towards the Closest Hero; Tracking now Grants you their Stat Sheet; You automatically Track Entities that are in your 1 Hex Range. (Locks 50 Mana)</t>
  </si>
  <si>
    <t>(P) Trail Finder II: You will always see a Magical Blood Trail Towards the Closest Hero; Tracking now Grants you their Stat Sheet; You automatically Track Entities that are in your 2 Hex Range.</t>
  </si>
  <si>
    <t>(P) Trail Finder III: You will always see a Magical Blood Trail Towards the Closest Hero; Tracking now Grants you their Stat Sheet; You automatically Track Entities you have Vision of.</t>
  </si>
  <si>
    <t>(≈) Forbidden Ritual of Soul Snatch: Powerplay; Cause all Tracked Entities to be grabbed by the "Hands" and be brought onto your Hex. (Take 20 True damage For Each Tracked Entity)</t>
  </si>
  <si>
    <t>(≈) Forbidden Ritual of Soul Snatch II: Powerplay; Cause all Tracked Entities to be grabbed by the "Hands" and be brought onto your Hex; All Tracked Entities are also Rooted for 3 Turns. (Take 10 True damage For Each Tracked Entity)</t>
  </si>
  <si>
    <t>(≈) Forbidden Ritual of Soul Snatch III: Powerplay; Cause all Tracked Entities to be grabbed by the "Hands" and be brought onto your Hex; All Tracked Entities take 100 True damage and are also Rooted and Stunned for 3 Turns.</t>
  </si>
  <si>
    <t>(&gt;) Five Finger Dagger Snipe: Flash; Precise; Throw Dagger or Knife at Target with +0.5 Scaling. (1 Dagger / 1 Knife; 10 Mana)</t>
  </si>
  <si>
    <t>(&gt;) Five Finger Dagger Snipe II: Flash; Precise; Throw Dagger or Knife at Target with +1 Scaling. (1 Dagger / 1 Knife; 5 Mana)</t>
  </si>
  <si>
    <t>(&gt;) Five Finger Dagger Snipe III: Flash; Precise; Blitz; Throw Dagger or Knife at Target with +2 Scaling. (1 Dagger / 1 Knife)</t>
  </si>
  <si>
    <t>(P) Operator: Start the game with all Non-Innate Specialist Abilities Unlocked and enough Slots for all of them; Your Resonance and Legacy are Locked and capped at 0; Ability Points are automatically converted to 10 Max Mana and Ultimate Ability Points are converted to 20 Max Mana.</t>
  </si>
  <si>
    <t>(P) Infiltrator: Start the game with all Non-Innate Specialist Abilities Unlocked, Ranked up to II and enough Slots for all of them; Your Resonance and Legacy are Locked and capped at 0; Ability Points are automatically converted to 10 Max Mana and Ultimate Ability Points are converted to 20 Max Mana.</t>
  </si>
  <si>
    <t>(P) Maverick: Start the game with all Non-Innate Specialist Abilities Unlocked, Ranked up to III and enough Slots for all of them; Your Resonance and Legacy are Locked and capped at 0; Ability Points are automatically converted to 10 Max Mana and Ultimate Ability Points are converted to 20 Max Mana.</t>
  </si>
  <si>
    <t>(≈) Gather Intel: Gain Knowledge of all other Heroes current Classes; If this Ability was already Used then Gain Knowledge of their current Affinities; If this Ability was used twice then Gain Knowledge of which Affinity is linked to which Color. (20 Mana; 500 Gold)</t>
  </si>
  <si>
    <t>(&gt;) Slow Toxin: Fire a Toxin Dart at Target inflicting Slowed for 4 Turns. (20 mana)</t>
  </si>
  <si>
    <t>(≈) Holy Water and Cross: Your Damage against Demons and Undead is increased by 50% until End of Combat; Does not Stack. (40 Mana)</t>
  </si>
  <si>
    <t>(≈) Coordinator: Gain Coordination Skill Until End of Day. (20 Mana)</t>
  </si>
  <si>
    <t>(&gt;) Ravager Toxin: Fire a Toxin Dart at Target Inflicting Poison for 5 Damager per Tick over 5 Turns. (20 mana)</t>
  </si>
  <si>
    <t>(o) Iron Bell: Cause all Fae Entities on Hex to take 50 True Damage and be Confused for 3 Turns. (40 Mana)</t>
  </si>
  <si>
    <t>(≈) Operation Control: Infinite Hex Range; Move Target Entity 1 Hex. (50 Mana)</t>
  </si>
  <si>
    <t>(&gt;) Slumbering Toxin: Fire a Toxin Dart at Target inflicting Sleeping for 2 Turns. (20 mana)</t>
  </si>
  <si>
    <t>(&gt;) Mechagnetical Discharge: Throw a Mana-Tech Device at Target Construct dealing 40 Lightning Damage and Stunning it for 3 Turns. (40 Mana)</t>
  </si>
  <si>
    <t>(^) Backstreet Connection: Summon a Random Rare Ward on your current Hex. (200 Gold; 20 Mana)</t>
  </si>
  <si>
    <t>(≈) Bypass: Move to Target Tile Adjacent to Target Entity or Object. (20 Mana)</t>
  </si>
  <si>
    <t>(&gt;) Anti-Mage Blitzer: Throw an explosive at Target for 20 Blast Damage which prevents Target from using Spells until End of Combat. (40 Mana)</t>
  </si>
  <si>
    <t>(^) Strategic Recall: Teleport Target Entity other than yourself under your Banner that is not Engaged in Combat to you. (25 Mana)</t>
  </si>
  <si>
    <t>(&gt;) Cointoss: Throw a Mana infuesed Coin Object on Target Tile, Lasts Until Picked up or Combat End. (5 Mana; 1 Gold)</t>
  </si>
  <si>
    <t>(&gt;) Leg Piercer: Throw a Dagger at Target dealing 20(+100% Dexterity) Bleed Damage and Rooting them for 3 Turns. (30 Mana)</t>
  </si>
  <si>
    <t>(&gt;) Illegal Boosters: Throw illegal enhancement booster shots at Target Entity granting them Surge and Resilient for 4 Turns; At the End of Combat that Target Loses 50 Health; (40 Mana)</t>
  </si>
  <si>
    <t>(o) Smoked Gas: Cause a 3x3 Tile grid to be enveloped in a toxic gas until End of Combat; Entities inside the grid will take 20 Poison Damage per Tick at the Start of their Turn. (30 Mana)</t>
  </si>
  <si>
    <t>(≈) Merciless Stabs: [Requires Melee Weapon] Deal Target Basic Attack Damage to Target Twice. (25 Mana)</t>
  </si>
  <si>
    <t>(P) Taught Logistics: All Entities under your Banner may interact with Landmarks, Gold they find is immediately transported in your Inventory.</t>
  </si>
  <si>
    <t>(P) Hideout: You have Stealth while in Zones.</t>
  </si>
  <si>
    <t>(P) Jack of all Trades: Gain 2 Power; 2 Strength, 2 Dexterity, 1 Defense, 1 Dispersion and 1 Mobility.</t>
  </si>
  <si>
    <t>(P) Advanced Calculations: Gain +2 Roll Modifier on Random Landmarks.</t>
  </si>
  <si>
    <t>(P) Daggering Exit: Fleeing from Combat launches a (&gt;) Knife at all Hostile Targets for 25(+100% Dexterity) Physical Damage.</t>
  </si>
  <si>
    <t>(P) Planned Combo: Every Unique Ability used this Combat grants you +5 Base Damage on your next Basic Attack.</t>
  </si>
  <si>
    <t>(P) Black Arms Investor: Whenever you Traverse a Zone for the first time choose to Gain 500 Gold or a Random Epic Gear.</t>
  </si>
  <si>
    <t>(P) Here and Already Gone: Gain +2 Initiative Roll and +2 Flee Roll.</t>
  </si>
  <si>
    <t>(P) Thought Expectations: If you are not first in Combat you do 2 Actions at the start of your next turn.</t>
  </si>
  <si>
    <t>(^) Cooperative Means: Summon a Mercenary on Target Hex you have Vision of which does not have a Hostile Entity on it. (60 Mana; 400 Gold; 1/Day)</t>
  </si>
  <si>
    <t>(≈) Invanishment: [Requires 3 Tile Distance from closest Hostile Target or Invisibility] Flee Combat; This Ability costs 20 Mana less if you are Invisible. (30 Mana)</t>
  </si>
  <si>
    <t>(≈) Archblight Coating: Hidden; Your Basic Attacks deal True Damage to Living Entities until End of Combat. (60 Mana)</t>
  </si>
  <si>
    <t>(+) Hostage Twist: Reveal to Target Entity that you have taken their loved ones hostage, they become Inflicted with Fear, Charm and Enraged for 3 Turns. (50 Mana; 1/Entity)</t>
  </si>
  <si>
    <t>(+) Positional Transmutation: [Requires Combat] Swap places with Target Entity or Object; If the Object was a Mana Infuesed Coin then also become invisible for 1 Turn; If Bypass was cast this Combat you gain 2 Turns of Invisibility instead of 1. (30 Mana)</t>
  </si>
  <si>
    <t>(&gt;) Northernforge Dagger Kit: Hidden; Throw a specialized Dagger at Target Entity for 20 Physical Damage; Choose On Hit Effect of Dagger: Reduce Targets Defense by 10 until End of Combat; Reduce Targets Dispersion by 10 until End of Combat; Reduce Targets Mobility by 2 until End of Combat; Effects Stack. (20 Mana)</t>
  </si>
  <si>
    <t>(+) Undercover Agent: [Requires Combat] Target Non-Heroic Entity is now under your Banner. (1000 Gold; 1/Day)</t>
  </si>
  <si>
    <t>(o) Confusing Sharade: Force all other Entities to move 1 Tile towards closer to another Entity or Object; If you are Invisible then trigger this Ability Twice. (30 Mana)</t>
  </si>
  <si>
    <t>(&gt;) Projectile Rod: Counter; Throw a Rod at Target Projectile Dividing its Damage by 3. (25 Mana)</t>
  </si>
  <si>
    <t>(P) Unsettling Aura: Hostile Entities on your Hex have their Miss Range Set to 1-7 Overriding everything.</t>
  </si>
  <si>
    <t>(❖:&gt;) Death Coil II: Launch a Projectile dealing 30(+50% Power) Dark Damage to Target. (30 Mana)</t>
  </si>
  <si>
    <t>(❖:&gt;) Death Coil III: Launch a Projectile dealing 40(+50% Power) Dark Damage to Target. (30 Mana)</t>
  </si>
  <si>
    <t>(≈) Gray Strike II: [Requires Melee Weapon] Strike Target Entity for Basic Attack Damage dealing On-Hit Bonus Dark Damage equal to your Dark Resistance (10%=2) with a 30% Chance to Fear Target for 1 Turn. (20 Mana)</t>
  </si>
  <si>
    <t>(≈) Gray Strike III: [Requires Melee Weapon] Strike Target Entity for Basic Attack Damage dealing On-Hit Bonus Dark Damage equal to your Dark Resistance (10%=3) with a 50% Chance to Fear Target for 1 Turn. (25 Mana)</t>
  </si>
  <si>
    <t>(^) Shield from Beyond II: [Requires Empty Off-Hand Slot] Summon a Shield in your Off-Hand Until End of Combat; The Shield Grants 60% Dark Resistance, 6 Defense, 6 Dispersion, Passive: If you suffer more than 15 Total Damage from an Attack Deal (o) 15(+75% Defense) Dark Damage to all Entities on Hex. (35 Mana)</t>
  </si>
  <si>
    <t>(^) Shield from Beyond III: [Requires Empty Off-Hand Slot] Summon a Shield in your Off-Hand Until End of Combat; The Shield Grants 80% Dark Resistance, 8 Defense, 8 Dispersion, Passive: Whenever you take Damage in Combat Deal (o) 20(+100% Defense) Dark Damage to all Entities on Hex. (40 Mana)</t>
  </si>
  <si>
    <t>(❖:≈) Terrorizing Eyes: Inflict Fear in Target for 1 Turn. (25 Mana)</t>
  </si>
  <si>
    <t>(❖:≈) Terrorizing Eyes II: Inflict Fear in Target for 2 Turn. (35 Mana)</t>
  </si>
  <si>
    <t>(❖:≈) Terrorizing Eyes III: Inflict Fear in Target for 3 Turn. (45 Mana)</t>
  </si>
  <si>
    <t>(❖:≈) Scared into Exhaustion: Drain Targets Stamina; They take 10(+100% Strength) Dark Damage per Drained Stamina. (60 Mana; 1/Day)</t>
  </si>
  <si>
    <t>(❖:≈) Scared into Exhaustion II: Drain Targets Stamina; They take 20(+200% Strength) Dark Damage per Drained Stamina. (60 Mana; 1/Day)</t>
  </si>
  <si>
    <t>(❖:≈) Scared into Exhaustion III: Drain Targets Stamina; They take 30(+300% Strength) Dark Damage per Drained Stamina. (60 Mana; 1/Day)</t>
  </si>
  <si>
    <t>(P) The Fearless and the Feared II: Whenever a Tick of Fear is consumed on your Hex Gain 20 Mana; Up to 60 Mana Restored per Day; You and your Banner gain the Fearless Condition.</t>
  </si>
  <si>
    <t>(P) The Fearless and the Feared III: Whenever a Tick of Fear is consumed on your Hex Gain 20 Mana; Up to 80 Mana Restored per Day; You and your Banner gain the Fearless Condition.</t>
  </si>
  <si>
    <t>(P) Fright Warp II: Whenever Target Flees or moves away from you, Instantly Teleport in their Melee Range. (Locks 40 Mana)</t>
  </si>
  <si>
    <t>(P) Fright Warp III: Whenever Target Flees or moves away from you, Instantly Teleport in thier Melee Range and Strike them. (Locks 50 Mana)</t>
  </si>
  <si>
    <t>(❖:≈) Fear of Sudden Death: Hidden; Basic Attack Target making him Think he took Half of his Max Health as Total Damage, whilst in Reality you deal Your Normal Damage. (20 Mana)</t>
  </si>
  <si>
    <t>(❖:≈) Fear of Sudden Death II: Hidden; Basic Attack Target making him Think he took 75% of his Max Health as Total Damage, whilst in Reality you deal Your Normal Damage. (25 Mana)</t>
  </si>
  <si>
    <t>(❖:≈) Fear of Sudden Death III: Hidden; Basic Attack Target making him Think he took 90% of his Max Health as Total Damage, whilst in Reality you deal twice your normal Damage. (30 Mana)</t>
  </si>
  <si>
    <t>(+) Abyssal Gaze: Flash; 40% Chance to Fear Target for 1 Turn. (15 Mana)</t>
  </si>
  <si>
    <t>(+) Abyssal Gaze II: Flash; 60% Chance to Fear Target for 1 Turn. (15 Mana)</t>
  </si>
  <si>
    <t>(+) Abyssal Gaze III: Flash; 80% Chance to Fear Target for 1 Turn. (15 Mana)</t>
  </si>
  <si>
    <t>(P) Darkness Unleashed II: Dark shadows start gathering around you; The Duration of your Fearing Effects is doubled; Your Melee Attacks have 100% Life Drain towards Feared Targets (Locks 60 Mana)</t>
  </si>
  <si>
    <t>(P) Darkness Unleashed III: Dark shadows start gathering around you; All other Entities on your Hex are permanently Feared; Your Melee Attacks have 200% Life Drain towards Feared Targets (Locks 80 Mana)</t>
  </si>
  <si>
    <t>(+) Permanent Terror: Curse Target; Curse: Take 10 Terror Damage per Tick. (75 Mana)</t>
  </si>
  <si>
    <t>(+) Permanent Terror II: Curse Target; Curse: Take 20 Terror Damage per Tick. (100 Mana)</t>
  </si>
  <si>
    <t>(+) Permanent Terror III: Curse Target; Curse: Take 50 Terror Damage per Tick. (150 Mana)</t>
  </si>
  <si>
    <t>(+) The Beckoning End: Powerplay; Deal 10 (*Number of Fear Ticks Suffered this Day) Fatal Damage; If the Fatal Damage is higher than Targets Max Health Destroy them instead. (50 Mana)</t>
  </si>
  <si>
    <t>(+) The Beckoning End II: Powerplay; Deal 20 (*Number of Fear Ticks Suffered this Day) Fatal Damage; If the Fatal Damage is higher than Targets Max Health Destroy them instead. (75 Mana)</t>
  </si>
  <si>
    <t>(+) The Beckoning End III: Powerplay; Deal 40 (*Number of Fear Ticks Suffered this Day) Fatal Damage; If the Fatal Damage is higher than Targets Current Health Destroy them instead. (100 Mana)</t>
  </si>
  <si>
    <t>(+) Holy Smite II: Deal 30 Holy Damage. (25 Mana)</t>
  </si>
  <si>
    <t>(+) Holy Smite III: Deal 40 Holy Damage. (30 Mana)</t>
  </si>
  <si>
    <t>(≈) Righteous Empowerment II: Empowers your next attack converting its Physical Damage to Light Damage. (20 Mana)</t>
  </si>
  <si>
    <t>(≈) Righteous Empowerment III: Empowers your next attack converting its Physical Damage to Light Damage. (10 Mana)</t>
  </si>
  <si>
    <t>(≈) Hallowed Protection: [Requires Shield or Buckler in Off-Hand] Gain 20% More Defense and Dispersion, Gain 20% Elemental Resistance, Gain 10 Barrier; Lasts Until End of Combat. (30 Mana)</t>
  </si>
  <si>
    <t>(≈) Hallowed Protection II: [Requires Shield or Buckler in Off-Hand] Gain 30% More Defense and Dispersion, Gain 30% Elemental Resistance, Gain 15 Barrier; Lasts Until End of Combat. (35 Mana)</t>
  </si>
  <si>
    <t>(≈) Hallowed Protection III: [Requires Shield or Buckler in Off-Hand] Gain 40% More Defense and Dispersion, Gain 40% Elemental Resistance, Gain 20 Barrier; Lasts Until End of Combat. (40 Mana)</t>
  </si>
  <si>
    <t>(≈) Blink Pierce: [Requires a Pierce Weapon] Blitz; Drive Your Weapon through the enemy, dealing 20(+100% Strength; +Basic Attack) Physical Damage and 10 Light Damage. (40 Mana)</t>
  </si>
  <si>
    <t>(≈) Blink Pierce II: [Requires a Pierce Weapon] Blitz; Drive Your Weapon through the enemy, dealing 20(+100% Strength; +Basic Attack) Physical Damage and 20 Light Damage. (40 Mana)</t>
  </si>
  <si>
    <t>(≈) Blink Pierce III: [Requires a Pierce Weapon] Blitz; Drive Your Weapon through the enemy, dealing 25(+200% Strength; +Base Attack) Physical Damage and 25 Light Damage. (40 Mana)</t>
  </si>
  <si>
    <t>(❖:≈) Devine Reinforcement II: Cause an Angelic Soul to appear behind Target and Strike them for 15(+100% Power) Light Damage and 15 True Damage; 50% Chance for this Attack to Crit for double the Damage. (35 Mana)</t>
  </si>
  <si>
    <t>(❖:≈) Devine Reinforcement III: Cause an Angelic Soul to appear behind Target and Strike them for 20(+200% Power) Light Damage and 20 True Damage; 50% Chance for this Attack to Crit for double the Damage. (40 Mana)</t>
  </si>
  <si>
    <t>(P) Server of Light: [Requires Positive Faith] Your Strikes Inflict Blind for 1 Turn. (Locks 50 Mana)</t>
  </si>
  <si>
    <t>(P) Server of Light II: [Requires Positive Faith] Your Strikes Inflict Blind for 1 Turn. (Locks 25 Mana)</t>
  </si>
  <si>
    <t>(P) Server of Light III: [Requires Positive Faith] Your Strikes Inflict Blind for 1 Turn.</t>
  </si>
  <si>
    <t>(❖:o) Holy Nova: [Channel for 1 Turn] Counter; Blocks all Incoming Damage; At the Start of your turn, Release Holy Nova dealing 20 Holy Damage 10 Light Damage to all other Entities on Hex. (40 Mana)</t>
  </si>
  <si>
    <t>(❖:o) Holy Nova II: [Channel for 1 Turn] Counter; Blocks all Incoming Damage; At the Start of your turn, Release Holy Nova dealing 20 Holy Damage 20 Light Damage to all other Entities on Hex. (40 Mana)</t>
  </si>
  <si>
    <t>(❖:o) Holy Nova III: [Channel for 1 Turn] Counter; Blocks all Incoming Damage; At the Start of your turn, Release Holy Nova dealing 30 Holy Damage 30 Light Damage to all other Entities on Hex. (50 Mana)</t>
  </si>
  <si>
    <t>(❖:≈) Light The path: Gain 1 Hex Vision until the end of the Day or Gain 1 Faith. (20 Mana; 1 Stamina; 1/Day)</t>
  </si>
  <si>
    <t>(❖:≈) Light The path II: Gain 1 Hex Vision until the end of the Day or Gain 1 Faith. (10 Mana; 1 Stamina; 1/Day)</t>
  </si>
  <si>
    <t>(❖:≈) Light The path III: Gain 1 Hex Vision until the end of the Day or Gain 1 Faith. (1 Stamina)</t>
  </si>
  <si>
    <t>(P) Ingrained Blinding II: Entities on your Hex that become Blinded also become Weakened for the same amount of Turns. (Locks 30 Mana)</t>
  </si>
  <si>
    <t>(P) Ingrained Blinding III: Entities on your Hex that become Blinded also become Weakened for the same amount of Turns.</t>
  </si>
  <si>
    <t>(+) God's Judgement: Choose Target and Roll D2: D1=Target gets Blinded for 1 Turn and Fully Healed; D2=Target gets Smited By True Light, dealing 25 True Damage and 50 Light Damage and blinding the Target for 1 Turn. (100 Mana)</t>
  </si>
  <si>
    <t>(+) God's Judgement II: Choose Target and Roll D2: D1=Target gets Blinded for 2 Turn and Fully Healed. D2=Target gets Smited By True Light, dealing 50 True Damage and 100 Light Damage and blinding the Target for 2 Turns. (100 Mana)</t>
  </si>
  <si>
    <t>(+) God's Judgement III: Choose Target and Roll D2: D1=Target is Fully Healed. D2=Target Dies; This Abilities Roll can not be affected by Roll Modifiers but can be Rerolled with Faith. (100 Mana)</t>
  </si>
  <si>
    <t>(P) Heavens Chosen II: Powerplay; Upon Death, Revive with 100% Health, and blind everyone else on the Hex for 4 Turns.</t>
  </si>
  <si>
    <t>(P) Heavens Chosen III: Powerplay; Upon Death, Revive with 100% Health and Mana; Other Entities on Hex Get Blinded for 5 Turns; Your Attacks have 50% Chance to Deal True Damage.</t>
  </si>
  <si>
    <t>(≈) Divine Resonance: Switch your Wavelength to Light; If your Wavelength is already Light cause your next Basic Attack to deal Holy Damage on Hit equal to your Strength; If Target is Blinded they also take Holy Damage on Hit equal to your Defense. (25 Mana)</t>
  </si>
  <si>
    <t>(≈) Divine Resonance II: Switch your Wavelength to Light; If your Wavelength is already Light cause your next Basic Attack to deal Holy Damage on Hit equal to Double your Strength; If Target is Blinded they also take Holy Damage on Hit equal to Double your Defense. (50 Mana)</t>
  </si>
  <si>
    <t>(≈) Divine Resonance III: Switch your Wavelength to Light; If your Wavelength is already Light cause your next Attack to deal Holy Damage on Hit equal to Triple your Strength; If Target is Blinded they also take Holy Damage on Hit equal to Triple your Defense. (75 Mana)</t>
  </si>
  <si>
    <t>(P) Forefathers Runes: Start the Game with 1 Common, 1 Rare and 1 Epic Rune.</t>
  </si>
  <si>
    <t>(P) Forgotten Rune Reactivation: Gear you Loot has a 50% Chance to have 1 Random Rune equal to its Rarity already applied to it.</t>
  </si>
  <si>
    <t>(P) Mana Forced Socketing: You may apply up to 7 Runes to Weapons; Every Rune Applied to a weapon will now Cost 20 Mana.</t>
  </si>
  <si>
    <t>(&gt;) Runic Bolt: [Requires Choosing Target Rune Applied to your Weapon] Deal 20(+5 Per Rarity of Rune Chosen) Magic Damage; You may Consume the Rune to Double this Abilities Damage. (20 Mana)</t>
  </si>
  <si>
    <t>(&gt;) Rune Bolt II: [Requires Choosing Target Rune Applied to your Weapon] Deal 20(+10 Per Rarity of Rune Chosen) Magic Damage; You may Consume the Rune to Double this Abilities Damage. (25 Mana)</t>
  </si>
  <si>
    <t>(&gt;) Rune Bolt III: [Requires Choosing Target Rune Applied to your Weapon] Deal 20(+15 Per Rarity of Rune Chosen) Magic Damage; You may Consume the Rune to Tripple this Abilities Damage. (30 Mana)</t>
  </si>
  <si>
    <t>(≈) Runic Strike: [Requires Choosing Target Rune Applied to your Weapon] Strike Target for 25(+5 Per Rarity of Rune Chosen; +100% Strength) Physical Damage; You may Consume the Rune to Double this Abilities Damage. (25 Mana)</t>
  </si>
  <si>
    <t>(≈) Runic Strike II: [Requires Choosing Target Rune Applied to your Weapon] Strike Target for 30(+7 Per Rarity of Rune Chosen; +150% Strength) Physical Damage; You may Consume the Rune to Double this Abilities Damage. (30 Mana)</t>
  </si>
  <si>
    <t>(≈) Runic Strike III: [Requires Choosing Target Rune Applied to your Weapon] Strike Target for 30(+10 Per Rarity of Rune Chosen; +200% Strength) Physical Damage; You may Consume the Rune to Double this Abilities Damage. (35 Mana)</t>
  </si>
  <si>
    <t>(&gt;) Rune Throw?: Consume Target Rune from your Inventory and Throw it towards Target for 20(+20 Per Rarity of Rune) Random Elemental Damage. (1 Rune)</t>
  </si>
  <si>
    <t>(&gt;) Rune Throw? II: Consume Target Rune from your Inventory and Throw it towards Target for 25(+25 Per Rarity of Rune) Random Elemental Damage. (1 Rune)</t>
  </si>
  <si>
    <t>(&gt;) Rune Throw? III: Consume Target Rune from your Inventory and Throw it towards Target for 30(+30 Per Rarity of Rune) Random Elemental Damage. (1 Rune)</t>
  </si>
  <si>
    <t>(≈) Order from a Rune-Carver: Order a Specific Rune which will arrive at the Start of the Next Day; You pay Double its Gold Value for it. (25 Mana; 1/Day)</t>
  </si>
  <si>
    <t>(≈) Order from a Rune-Carver II: Order a Specific Rune which will arrive at the Start of the Next Day; You pay 150% of its Gold Value for it. (25 Mana; 1/Day)</t>
  </si>
  <si>
    <t>(≈) Order from a Rune-Carver III: Order a Specific Rune which will arrive at the Start of the Next Day; You pay its Gold Value for it. (25 Mana; 1/Day)</t>
  </si>
  <si>
    <t>(P) Hidden Gems: You may always Purchase 1 Rune of each Rarity from Merchants.</t>
  </si>
  <si>
    <t>(P) Hidden Gems II: You may always Purchase 1 Rune of each Rarity from Merchants at 25% Price Discount.</t>
  </si>
  <si>
    <t>(P) Hidden Gems III: You may always Purchase 1 Rune of each Rarity from Merchants at 50% Price Discount.</t>
  </si>
  <si>
    <t>(≈) Blood Inscription: Apply a Random Common Rune to Target Gear; You may Pay double the Cost for a Rare Rune Instead. (15 Health; 10 Mana; 1/Day)</t>
  </si>
  <si>
    <t>(≈) Blood Inscription II: Apply a Random Rare Rune to Target Gear; You may Pay double the Cost for an Epic Rune Instead. (25 Health; 15 Mana; 1/Day)</t>
  </si>
  <si>
    <t>(≈) Blood Inscription III: Apply a Random Epic Rune to Target Gear; You may Pay double the Cost for a Legendary Rune Instead. (45 Health; 25 Mana; 1/Day)</t>
  </si>
  <si>
    <t>(P) Runic Surge: If all your Equipped Gear has at least 1 Rune inside of them then Gain 10 Strength/Dexterity, 10 Defense/Dispersion and 10 Magic Damage on Hit.</t>
  </si>
  <si>
    <t>(P) Runic Surge II: If all your Equipped Gear has at least 1 Rune inside of them then Gain 15 Strength/Dexterity, 15 Defense/Dispersion and 15 Magic Damage on Hit.</t>
  </si>
  <si>
    <t>(P) Runic Surge III: If all your Equipped Gear has at least 1 Rune inside of them then Gain 20 Strength/Dexterity, 20 Defense/Dispersion and 20 Magic Damage on Hit.</t>
  </si>
  <si>
    <t>(P) Runic Nova: Whenever you Consume a Rune you Deal 10 True Damage to all other Entities.</t>
  </si>
  <si>
    <t>(P) Runic Nova II: Whenever you Consume a Rune you Deal 15(+5 Per Rarity of Rune Consumed) True Damage to all other Entities.</t>
  </si>
  <si>
    <t>(P) Runic Nova III: Whenever you Consume a Rune you Deal 20(+10 Per Rarity of Rune Consumed) True Damage to all other Entities.</t>
  </si>
  <si>
    <t>(P) Rune Restoration: Whenever you Consume a Rune you may Pay 10 Mana; If you do so you have 50% Chance to Gain a Random Rune of lower Quality than the consumed one. (Locks 50 Mana)</t>
  </si>
  <si>
    <t>(P) Rune Restoration II: Whenever you Consume a Rune you may Pay 10 Mana; If you do so you have 50% Chance to Gain a Random Rune of lower Quality than the consumed one. (Locks 25 Mana)</t>
  </si>
  <si>
    <t>(P) Rune Restoration III: Whenever you Consume a Rune you may Pay 20 Mana; If you do so you have 50% Chance to Gain a Random Rune of equal Quality to the consumed one.</t>
  </si>
  <si>
    <t>(o) Runic Detonation: [Channel for 1 Turns] Powerplay; Consume all your Runes, Equipped or in Inventory; Trigger an Instance of 20 Arcane Damage for every Rune Consumed to all Entities on your Current Hex. (100 Mana)</t>
  </si>
  <si>
    <t>(o) Runic Detonation II: [Channel for 1 Turns] Powerplay; Consume all your Runes, Equipped or in Inventory; Trigger an Instance of 40 Arcane Damage for every Rune Consumed to all Entities on your Current Hex. (120 Mana)</t>
  </si>
  <si>
    <t>(o) Runic Detonation III: [Channel for 1 Turns] Powerplay; Consume all your Runes, Equipped or in Inventory; Deal 40 Arcane Damage for every Rune Consumed to all other Entities on your Current Hex. (150 Mana)</t>
  </si>
  <si>
    <t>(≈) Rune Eater: Consume Rune; Gain 2 Stat and 2 Attribute Points; Restore 20 Health.</t>
  </si>
  <si>
    <t>(≈) Rune Eater II: Consume Rune; Gain 4 Stat and 4 Attribute Points; Restore 40 Health.</t>
  </si>
  <si>
    <t>(≈) Rune Eater III: Consume Rune; Gain 8 Stat and 8 Attribute Points; Restore 80 Health.</t>
  </si>
  <si>
    <t>(P) Rune Finder: All items you Loot will automatically be turned into a Rune of equivalent Rarity. (Locks 100 mana)</t>
  </si>
  <si>
    <t>(P) Rune Finder II: All items you Loot or Buy will automatically be turned into a Rune of equivalent Rarity. (Locks 50 mana)</t>
  </si>
  <si>
    <t>(P) Rune Finder III: All items you Loot. Buy or Craft will automatically be turned into a Rune of equivalent Rarity.</t>
  </si>
  <si>
    <t>Solar Knight</t>
  </si>
  <si>
    <t>(P) Crack of Dawn: If the first action at the start of the Day is entering Combat(Traversing Hex to enter Combat) gain 40 Barrier until End of Combat.</t>
  </si>
  <si>
    <t>(≈) Sunfire Slash II: Strike Target with the power of the sun, dealing Basic attack Damage and setting them aflame, Burning them for 5 Fire Damage per Tick Over 4 turns. (20 Mana)</t>
  </si>
  <si>
    <t>(≈) Sunfire Slash III: Strike Target with the power of the sun, dealing Basic attack Damage and setting them aflame, Burning them for 7 Fire Damage per Tick Over 5 turns. (25 Mana)</t>
  </si>
  <si>
    <t>(≈) Solar Advance: [Requires Shield] Counter; Block Incoming Non-Ultimate Projectile and move 1 Tile Towards Target if possible; If your are already in Melee Range of Target or if you reach it from this Ability Cast deal that Target 10 Solar Damage. (25 Mana)</t>
  </si>
  <si>
    <t>(≈) Solar Advance II: [Requires Shield] Counter; Block Incoming Non-Ultimate Projectile and move 1 Tile Towards Target if possible; If your are already in Melee Range of Target or if you reach it from this Ability Cast deal that Target 15 Solar Damage. (25 Mana)</t>
  </si>
  <si>
    <t>(≈) Solar Advance III: [Requires Shield] Counter; Block Incoming Non-Ultimate Projectile and move 1 Tile Towards Target if possible; If your are already in Melee Range of Target or if you reach it from this Ability Cast deal that Target 20 Solar Damage. (25 Mana)</t>
  </si>
  <si>
    <t>(≈) Pray to the Sun: 10% Chance to gain 1 Faith; For each consecutive Day you cast this Ability you have 10% Higher Chance. (25 Mana)</t>
  </si>
  <si>
    <t>(≈) Pray to the Sun II: 10% Chance to gain 1 Faith; For each consecutive Day you cast this Ability you have 10% Higher Chance. (20 Mana)</t>
  </si>
  <si>
    <t>(≈) Pray to the Sun III: 10% Chance to gain 1 Faith; For each consecutive Day you cast this Ability you have 10% Higher Chance. (15 Mana)</t>
  </si>
  <si>
    <t>(≈) Solar Stance:[Requires Shield] Switch between Stances: Solar Blockade: Take 20% Less Damage at the cost of 2 Strength, 2 Dexterity and 1 Mobility; Solar Assault: Gain 4 Strength and 4 Dexterity at the cost of 2 Defense and 2 Dispersion. (10 Mana)</t>
  </si>
  <si>
    <t>(≈) Solar Stance II: [Requires Shield] Switch between Stances: Solar Blockade: Take 30% Less Damage at the cost of 4 Strength, 4 Dexterity and 2 Mobility; Solar Assault: Gain 6 Strength and 6 Dexterity at the cost of 3 Defense and 3 Dispersion. (10 Mana)</t>
  </si>
  <si>
    <t>(≈) Solar Stance III: [Requires Shield] Switch between Stances: Solar Blockade: Take 40% Less Damage at the cost of 6 Strength, 6 Dexterity and 3 Mobility; Solar Assault: Gain 8 Strength and 8 Dexterity at the cost of 4 Defense and 4 Dispersion. (10 Mana)</t>
  </si>
  <si>
    <t>(❖:≈) Magnum Solaris Magus Adoptus II: Change your Class to Solar Mage; All your abilities change to their respective counterparts. (1 Stamina)</t>
  </si>
  <si>
    <t>(❖:≈) Magnum Solaris Magus Adoptus III: Change your Class to Solar Mage; Relearn all your Abilities.</t>
  </si>
  <si>
    <t>(≈) Luminous Surge II: Lose 70% Light Resistance and your Attacks gain 25 Light Damage On Hit; Lasts 5 Turns. (20 Mana)</t>
  </si>
  <si>
    <t>(≈) Luminous Surge III: Lose 100% Light Resistance and your Attacks gain 30 Light Damage On Hit; Lasts 6 Turns. (20 Mana)</t>
  </si>
  <si>
    <t>(❖:≈) Lens of Eques Solaris II: Redirect the power of the Sun itself, either to Empower Yourself gaining a 30(+150% Strength; +150% Dexterity) Barrier Until End of Combat or to deal 25(+150% Defense) Fire or Light Damage to Target. (35 Mana)</t>
  </si>
  <si>
    <t>(❖:≈) Lens of Eques Solaris III: Redirect the power of the Sun itself, either to Empower Yourself gaining a 40(+200% Strength; +200% Dexterity) Barrier Until End of Combat or to deal 30(+200% Defense) Fire or Light Damage to Target. (40 Mana)</t>
  </si>
  <si>
    <t>(P) Blazing Radiance: At the Start of your Turn you have a 20% Chance to Become Resilient for 3 Turns or Surged for 3 Turns Turns at Random. (Locks 40 Mana)</t>
  </si>
  <si>
    <t>(P) Blazing Radiance II: At the Start of your Turn you have a 20% Chance to Become Resilient for 4 Turns or Surged for 4 Turns Turns at Random. (Locks 20 Mana)</t>
  </si>
  <si>
    <t>(P) Blazing Radiance III: At the Start of your Turn you have a 20% Chance to Become Resilient for 5 Turns or Surged for 5 Turns at Random.</t>
  </si>
  <si>
    <t>(❖:≈) Solar Eclipse II: [Channel for 1 Turn] Eclipse the Sun Empowering yourself for 4 Turns; During this Duration your Basic Attacks Deal +30(+200% Strength; +200% Dexterity) Base Damage, Blind for 2 Turns and Solar Damage Dealt is Doubled. (100 Mana; 1/Day)</t>
  </si>
  <si>
    <t>(❖:≈) Solar Eclipse III: Eclipse the Sun Empowering yourself for 4 Turns; During this Duration your Basic Attacks Deal +40(+200% Strength; +200% Dexterity) Base Damage, Blind for 2 Turns and Solar Damage Dealt is Trippled. (100 Mana; 1/Day)</t>
  </si>
  <si>
    <t>(o) Hand of Wrath: Your Right Hand becomes the Hand of the Solar God; Passive: Locks Off-Hand. Active:[Channel for 2 Turns] Deal Damage equal to current Mana as Solar Damage; You regenerate 20 Extra Mana per Day. (All Mana)</t>
  </si>
  <si>
    <t>(o) Hand of Wrath II: Your Right Hand becomes the Hand of the Solar God; Passive: Locks Off-Hand. Active:[Channel for 1 Turn] Deal Damage equal to current Mana as Solar Damage; You regenerate 40 Extra Mana per Day. (All Mana)</t>
  </si>
  <si>
    <t>(o) Hand of Wrath III: Your Right Hand becomes the Hand of the Solar God; Passive: Locks Off-Hand. Active: Deal Damage equal to Double your spent Mana as Solar Damage; You regenerate 80 Extra Mana per Day. (X Mana)</t>
  </si>
  <si>
    <t>(≈) Magnum Solaris Instrumentum Adoptus: Powerplay; Gain the Solar Zenith.</t>
  </si>
  <si>
    <t>(≈) Magnum Solaris Instrumentum Adoptus II: Powerplay; Gain the Solar Zenith and the Grand Zelos.</t>
  </si>
  <si>
    <t>(≈) Magnum Solaris Instrumentum Adoptus III: Powerplay; Gain the Solar Zenith; Grand Zelos and the Zephyr of the Solaris.</t>
  </si>
  <si>
    <t>(≈) Lightning Strike: [Requires Melee Weapon] Deal Basic Attack Damage to Target and 10 Lightning Damage; if the Target is below 50% Max Health Stagger them for 3 Turns. (20 Mana)</t>
  </si>
  <si>
    <t>(≈) Lightning Strike II: [Requires Melee Weapon] Deal Basic Attack Damage to Target and 20 Lightning Damage; if the Target is below 50% Max Health Stagger them for 3 Turns. (25 Mana)</t>
  </si>
  <si>
    <t>(≈) Lightning Strike III: [Requires Melee Weapon] Deal Basic Attack Damage to Target and 20(+100% Dex/Str) Lightning Damage; if the Target is below 50% Max Health Stagger them for 4 Turns. (30 Mana)</t>
  </si>
  <si>
    <t>(≈) Lascerating Cut: [Reuiqres Sharp Weapon] Deal Basic Attack Damage to Target in Melee Range and Inflict Bleeding for 5 Bleed Damage Per Tick over 4 Turns. (20 Mana)</t>
  </si>
  <si>
    <t>(≈) Lascerating Cut II: [Reuiqres Sharp Weapon] Deal Basic Attack Damage to Target in Melee Range and Inflict Bleeding for 5 Bleed Damage Per Tick over 6 Turns. (25 Mana)</t>
  </si>
  <si>
    <t>(≈) Lascerating Cut III: [Reuiqres Sharp Weapon] Deal Basic Attack Damage to Target in Melee Range and Inflict Bleeding for 7 Bleed Damage Per Tick over 7 Turns. (30 Mana)</t>
  </si>
  <si>
    <t>(≈) Countering Revolt: [Requires Shield] Counter; Strike Target in Melee with your Shield dealing 20(+100% Strength) Lightning Damage; If this Ability was used as Counter on a Projectile Action Targeting you Reduce its Damage by 50%. (20 Mana)</t>
  </si>
  <si>
    <t>(≈) Countering Revolt II: [Requires Shield] Counter; Strike Target in Melee with your Shield dealing 20(+150% Strength) Lightning Damage; If this Ability was used as Counter on a Projectile Action Targeting you Reduce its Damage by 60%. (25 Mana)</t>
  </si>
  <si>
    <t>(≈) Countering Revolt III: [Requires Shield] Counter; Strike Target in Melee with your Shield dealing 20(+200% Strength) Lightning Damage; If this Ability was used as Counter on a Projectile Action Targeting you Reduce its Damage by 70%. (30 Mana)</t>
  </si>
  <si>
    <t>(≈) Lightning Strike Resolution: [Requires Melee Weapon] Basic Attack Target with an Extra 50 Lightning Damage; If your last Action was Lightning Strike this ability has Blitz. (50 Mana)</t>
  </si>
  <si>
    <t>(≈) Lightning Strike Resolution II: [Requires Melee Weapon] Basic Attack Target with an Extra 55 Lightning Damage; If your last Action was Lightning Strike this ability has Blitz. (50 Mana)</t>
  </si>
  <si>
    <t>(≈) Lightning Strike Resolution III: [Requires Melee Weapon] Basic Attack Target with an Extra 60 Lightning Damage; If your last Action was Lightning Strike this ability has Blitz. (50 Mana)</t>
  </si>
  <si>
    <t>(≈) Lascerating Cut Resolution: [Reuiqres Sharp Weapon] Basic Attack Target in Melee Range Inflicting Bleeding for 10 Bleed Damage Per Tick over 4 Turn; If your last Action was Lascerating Cut this ability has Precise. (40 Mana)</t>
  </si>
  <si>
    <t>(≈) Lascerating Cut Resolution II: [Reuiqres Sharp Weapon] Basic Attack Target in Melee Range Inflicting Bleeding for 10 Bleed Damage Per Tick over 5 Turn; If your last Action was Lascerating Cut this ability has Precise. (40 Mana)</t>
  </si>
  <si>
    <t>(≈) Lascerating Cut Resolution III: [Reuiqres Sharp Weapon] Basic Attack Target in Melee Range Inflicting Bleeding for 10 Bleed Damage Per Tick over 6 Turn; If your last Action was Lascerating Cut this ability has Precise. (40 Mana)</t>
  </si>
  <si>
    <t>(≈) Countering Revolt Resolution: [Requires Shield] Strike Target in Melee with your Shield dealing 30(+100% Defense) Lightning Damage; If the last Action used was Countering Revolt, This Ability deals Shock Damage Instead. (30 Mana)</t>
  </si>
  <si>
    <t>(≈) Countering Revolt Resolution II: [Requires Shield] Strike Target in Melee with your Shield dealing 30(+150% Defense) Lightning Damage; If the last Action used was Countering Revolt, This Ability deals Shock Damage Instead. (30 Mana)</t>
  </si>
  <si>
    <t>(≈) Countering Revolt Resolution III: [Requires Shield] Strike Target in Melee with your Shield dealing 30(+200% Defense) Lightning Damage; If the last Action used was Countering Revolt, This Ability deals Shock Damage Instead. (30 Mana)</t>
  </si>
  <si>
    <t>(P) Inflict Prone II: Whenever you inflict Stagger also Inflict Vulnerable for the same duration. (Locks 20 Mana)</t>
  </si>
  <si>
    <t>(P) Inflict Prone III: Whenever you inflict Stagger also Inflict Vulnerable for the same duration.</t>
  </si>
  <si>
    <t>(≈) Electrified Armor II: Toggle; While Active Any Entity that Strikes you in Melee Range will take 10(+150% Power) Lightning Damage. (10 Mana/Turn)</t>
  </si>
  <si>
    <t>(≈) Electrified Armor III: Toggle; While Active Any Entity that Strikes you in Melee Range will take 10(+200% Power) Lightning Damage. (8 Mana/Turn)</t>
  </si>
  <si>
    <t>(+) Earthly Blood Pact II: Consume 3 Random Ingredients and Deal 40 Bleed Damage to Target. (10 Mana)</t>
  </si>
  <si>
    <t>(+) Earthly Blood Pact III: Consume 3 Ingredients and Deal 40 Bleed Damage to Target.</t>
  </si>
  <si>
    <t>(❖:≈) Infused and Charged II: Flash; Your Abilities have Flash for X Turns. (5*X Mana)</t>
  </si>
  <si>
    <t>(❖:≈) Infused and Charged III: Flash; Your Abilities have Flash for 2*X Turns. (5*X Mana)</t>
  </si>
  <si>
    <t>(P) Quickened Combo II: Whenever you Cast your Tier I Ability, Trigger your Tier II Ability.</t>
  </si>
  <si>
    <t>(P) Quickened Combo III: Whenever you Cast your Tier I Ability, Trigger your Tier II Ability; Whenever you Trigger your Tier II Ability Trigger a Basic Attack on the same Target.</t>
  </si>
  <si>
    <t>(❖:≈) Blitzport: For the Rest of the Combat you gain an Extra Counter Action, +4 Mobility and allowing you to move 1 Tile on successfull Dodges. (80 Mana)</t>
  </si>
  <si>
    <t>(❖:≈) Blitzport II: For the Rest of the Combat you gain 2 Extra Counter Actions, +5 Mobility and allowing you to move 1 Tile on successfull Dodges. (60 Mana)</t>
  </si>
  <si>
    <t>(P) Blitzport III: Gain 2 Extra Counter Actions, +7 Mobility and allowing you to move 1 Hex on successfull Dodges.</t>
  </si>
  <si>
    <t>(P) Rasonian Battleborn: Start the Game with the Battle Armor Chest Piece.</t>
  </si>
  <si>
    <t>(P) Rasonian Highguard: [Requires Shield/Buckler and One-Handed Sword] +5 True Damage on Hit; Decrease all incoming Physical and Magic Damage by 5.</t>
  </si>
  <si>
    <t>(P) Rasonian Outlander: While in Biomes different than your starting one gain 20% Deflection.</t>
  </si>
  <si>
    <t>(≈) Parry this you Filth II: Blitz, Precise, Basic Attack Target. (10 Mana)</t>
  </si>
  <si>
    <t>(≈) Parry this you Filth III: Blitz, Precise, Basic Attack Target.</t>
  </si>
  <si>
    <t>(P) Weapon Selection and Training: Choose Target Melee Weapon Type, it gains +0.5 Scaling of its respective main Attribute but all other Weapons have -0.5 Scaling.</t>
  </si>
  <si>
    <t>(P) Weapon Selection and Training II: Choose Target Melee Weapon Type, it gains +1 Scaling of its respective main Attribute but all other Weapons have -1 Scaling.</t>
  </si>
  <si>
    <t>(P) Weapon Selection and Training III: Choose Target Melee Weapon Type, it gains +1.5 Scaling of its respective main Attribute but all other Weapons have -1.5 Scaling.</t>
  </si>
  <si>
    <t>(P) Birthright: Instead of choosing a Path in the Legacy Tree you will gain 1 Defense, Dispersion, Strength, Dexterity, Power, 10 Health, 10 Mana and +10% of Elemental Resistance in the Element of your Choice for every Legacy Point invested post level 5. (Counting Level 6 and above)</t>
  </si>
  <si>
    <t>(P) Birthright II: Instead of choosing a Path in the Legacy Tree you will gain 2 Defense, Dispersion, Strength, Dexterity, Power, 20 Health, 20 Mana and +20% of Elemental Resistance in the Element of your Choice for every Legacy Point invested post level 5. (Counting Level 6 and above)</t>
  </si>
  <si>
    <t>(P) Birthright III: Instead of choosing a Path in the Legacy Tree you will gain 3 Defense, Dispersion, Strength, Dexterity, Power, 30 Health, 30 Mana and +30% of Elemental Resistance in the Element of your Choice for every Legacy Point invested post level 5. (Counting Level 6 and above)</t>
  </si>
  <si>
    <t>(≈) Shield Knock II: Counter; Reduce Damage of Target Projectile or Strike by 50%; if the Target is in Melee Range deal 15(+150% Strength) Physical Damage and Stagger Target for 1 Turn. (20 Mana)</t>
  </si>
  <si>
    <t>(≈) Shield Knock III: Counter; Reduce Damage of Target Projectile or Strike by 50%; if the Target is in Melee Range deal 20(+200% Strength) Physical Damage and Stagger Target for 1 Turn. (20 Mana)</t>
  </si>
  <si>
    <t>(P) Quests for the Empire: Traversing Hexes with Random Landmarks now grants you 200 Gold as long as you defeat all Enemy encounters.</t>
  </si>
  <si>
    <t>(P) Quests for the Empire II: Traversing Hexes with Random Landmarks now grants you 400 Gold as long as you defeat all Enemy encounters.</t>
  </si>
  <si>
    <t>(P) Quests for the Empire III: Traversing Hexes with Random Landmarks now grants you 600 Gold as long as you defeat all Enemy encounters.</t>
  </si>
  <si>
    <t>(P) No need of Trickery: Your Resonance and Legacy is reduced and capped at 1; Gain 100 Max Health.</t>
  </si>
  <si>
    <t>(P) No need of Trickery II: Your Resonance and Legacy is reduced and capped at 1; Gain 150 Max Health.</t>
  </si>
  <si>
    <t>(P) No need of Trickery III: Your Resonance and Legacy is reduced and capped at 1; Gain 200 Max Health.</t>
  </si>
  <si>
    <t>(≈) Last Resort Reflex II: Dodge Target Strike or Projectile with +10 Mobility. (1 Stamina)</t>
  </si>
  <si>
    <t>(≈) Last Resort Reflex III: Counter; Dodge Target Strike or Projectile with +10 Mobility. (0.5 Stamina)</t>
  </si>
  <si>
    <t>(P) Rasonian Debt: You may go 1000 Gold in Debt, but it must be repayed before the Start of the next Vendal or you will become Banished.</t>
  </si>
  <si>
    <t>(P) Rasonian Debt II: You may go 1500 Gold in Debt, but it must be repayed before the Start of the next Vendal or you will become Banished.</t>
  </si>
  <si>
    <t>(P) Rasonian Debt III: You may go 2000 Gold in Debt, but it must be repayed before the Start of the next Vendal or you will become Banished.</t>
  </si>
  <si>
    <t>(≈) Sword and Shield: Powerplay; Gain a Rare One-Handed Sword and a Rare Shield.</t>
  </si>
  <si>
    <t>(≈) Sword and Shield II: Powerplay; Gain a Epic One-Handed Sword and a Epic Shield.</t>
  </si>
  <si>
    <t>(≈) Sword and Shield III: Powerplay; Gain a Legendary One-Handed Sword and a Legendary Shield.</t>
  </si>
  <si>
    <t>(≈) Top the Rankings: You rank up to become a true Rasonian Knight, your Chest, Head, Hands and Legs Slot Pieces are upgraded by 1 Rarity; Gain 800 Gold; Gain 4 Strength; This ability costs 50 more Mana. (100 Mana)</t>
  </si>
  <si>
    <t>(≈) Top the Rankings II: You rank up to become a true Rasonian Knight, your Chest, Head, Hands, Shoulders and Legs Slot Pieces are upgraded by 1 Rarity; Gain 1600 Gold; Gain 8 Strength; This ability costs 25 more Mana. (100 Mana)</t>
  </si>
  <si>
    <t>(≈) Top the Rankings III: You rank up to become a true Rasonian Knight, your Chest, Head, Hands, Shoulders, Feet and Legs Slot Pieces are upgraded by 1 Rarity; Gain 3200 Gold; Gain 16 Strength (100 Mana)</t>
  </si>
  <si>
    <t>(≈) Trueborn Title: Powerplay; Gain a random Title each with its distinctive Passive: Sword of the Nobles - Your Physical Damage is now True Damage; The Shield - Take 20% Less Damage; The Heart of Gold - If you have 4000 Gold upon death(Stacks with Rasonian Debt)Consume it and revive instantly at full Health but 0 Mana.</t>
  </si>
  <si>
    <t>(≈) Trueborn Title II: Powerplay; Gain a random Title each with its distinctive Passive: Sword of the Nobles - Al your Damage is now True Damage; The Shield - Take 40% Less Damage; The Heart of Gold - If you have 2000 Gold upon death(Stacks with Rasonian Debt) Consume it and revive instantly at full Health but 0 Mana.</t>
  </si>
  <si>
    <t>(≈) Trueborn Title III: Powerplay; Gain a random Title each with its distinctive Passive: Sword of the Nobles - All your Damage is doubled and acts as True Damage; The Shield - Take 80% Less Damage; The Heart of Gold - If you have 1000 Gold upon death(Stacks with Rasonian Debt) consume it and revive instantly at full Health and Mana.</t>
  </si>
  <si>
    <t>(≈) Porting Caravan: Gain access to a temporary Market until you move off your current Hex. (500 Gold; 50 Mana)</t>
  </si>
  <si>
    <t>(≈) Porting Caravan II: Gain access to a temporary Market until you move off your current Hex. (250 Gold; 25 Mana)</t>
  </si>
  <si>
    <t>(≈) Porting Caravan III: Gain access to a temporary Market until you move off your current Hex. (200 Gold)</t>
  </si>
  <si>
    <t>(P) Spiritual Guidence: Communicate with the Spirits, which will help you out in various Ways(Ask GM a Yes or No Question). (1/Day)</t>
  </si>
  <si>
    <t>(P) Spirit Sense: You can tell the threat level of other Entities. (GM will tell you if they believe the Entity they are fighting is stronger)</t>
  </si>
  <si>
    <t>(P) Spirit Link: The first Hero you encounter becomes linked with your Soul; Engaging in Combat or Attacking each other will cause you both to die; The link is broken only if both Heroes agree on it; You must rest on the same Hex at the end of the Day or Die.</t>
  </si>
  <si>
    <t>(❖:^) Unresting Spirit II: Summon an Unresting Spirit to fight for you Until End of Combat; 60 Health; 14 Arcane Damage Melee Basic Attack; Up to 2. (25 Mana)</t>
  </si>
  <si>
    <t>(❖:^) Unresting Spirit III: Summon an Unresting Spirit to fight for you Until End of Combat; 80 Health; 20 Arcane Damage Ranged Basic Attack; Up to 3. (30 Mana)</t>
  </si>
  <si>
    <t>(^|≈) Spirit Strike II: Summon a being from the Spirit Realm to Strike Target for 25(+150% Power) Magic Damage. (25 Mana)</t>
  </si>
  <si>
    <t>(^|≈) Spirit Strike III: Summon a being from the Spirit Realm to Strike Target for 30(+200% Power) Arcane Damage. (30 Mana)</t>
  </si>
  <si>
    <t>(&gt;) Spiritual Release II: Release your Spiritual Energy towards Target; If your Max Mana is higher than Target you Deal 40(+150% Power) Magic Damage; Otherwise 20(+75% Power) Magic Damage. (30 Mana)</t>
  </si>
  <si>
    <t>(&gt;) Spiritual Release III: Release your Spiritual Energy towards Target; If your Max Mana is higher than Target you Deal 40(+200% Power) Magic Damage; Otherwise 20(+100% Power) Magic Damage. (30 Mana)</t>
  </si>
  <si>
    <t>(P) Masterful Spirit II: You Master your Spirit and Emotion becoming Immune to Fear; Torment; Drunk; Confused; Enraged; Staggered and Charmed.</t>
  </si>
  <si>
    <t>(P) Masterful Spirit III: You Master your Spirit and Emotion becoming Immune to Fear; Torment; Drunk; Confused; Enraged; Staggered; Mind Controlled; Asleep and Charmed.</t>
  </si>
  <si>
    <t>(❖:^) Spiritual Protection II: Toggle; Spirits Constantly Swarm around you blocking Projectiles; Gain 70% Deflection. (15 Mana Per Turn)</t>
  </si>
  <si>
    <t>(❖:^) Spiritual Protection III: Toggle; Spirits Constantly Swarm around you blocking Projectiles; Gain 100% Deflection. (20 Mana Per Turn)</t>
  </si>
  <si>
    <t>(+) Spirit Break II: Cause Target to Lose 10(+50% Power) Health and become Confused for 3 Turns. (30 Mana; 1/Entity)</t>
  </si>
  <si>
    <t>(+) Spirit Break III: Cause Target to Lose 10(+100% Power) Health and become Confused for 4 Turns. (30 Mana; 1/Entity)</t>
  </si>
  <si>
    <t>(+) Grasp From the Spirit World II: A Gigantic Spirit Hand Emerges From beneath target Entity Striking Directly at Targets Soul for 30 Arcane Damage and 30 Magnetic Damage. (50 Mana)</t>
  </si>
  <si>
    <t>(+) Grasp From the Spirit World III: A Gigantic Spirit Hand Emerges From beneath target Entity Grasping Targets Soul for 30(+100% Power) Arcane Damage and 30(+100% Power) Magnetic Damage. (50 Mana)</t>
  </si>
  <si>
    <t>(❖:≈) Convoke The Spirits: Spirits Gather and Reveal to you the Secrets of Nearby Lands; You gain a +1 Hex Vision Map. (20 Mana)</t>
  </si>
  <si>
    <t>(❖:≈) Convoke The Spirits II: Spirits Gather and Reveal to you the Secrets of Nearby Lands; You gain a +2 Hex Vision Map. (30 Mana)</t>
  </si>
  <si>
    <t>(❖:≈) Convoke The Spirits III: Spirits Gather and Reveal to you the Secrets of Nearby Lands; You gain a +2 Hex Vision Map. (20 Mana)</t>
  </si>
  <si>
    <t>(P) The Wrong Type of Spirits II: Become permanently Drunk; Gain 15 Power.</t>
  </si>
  <si>
    <t>(P) The Wrong Type of Spirits III: Become permanently Drunk; Gain 20 Power.</t>
  </si>
  <si>
    <t>(❖:^) Aspect of the Wolf II: The Spirit of the Wolf Is Summoned to fight at your side; 5/5 Stamina; 150 Health; 200 Mana; 4 Mobility; 8 Defense; 8 Dispersion; 40 Arcane Damage Basic Attack; It Can Cast Soul Bite for 100 Mana: Bite Targets Soul with a Blitz and Precise; Critical hit. (150 Mana)</t>
  </si>
  <si>
    <t>(❖:^) Aspect of the Wolf III: Two Spirits of the Wolf are Summoned to fight at your side; 5/5 Stamina; 200 Health; 200 Mana; 8 Mobility; 10 Defense; 10 Dispersion; 80 Arcane Damage Basic Attack; It Can Cast Soul Bite for 100 Mana: Bite Targets Soul with a Blitz and Precise; Critical hit. (200 Mana)</t>
  </si>
  <si>
    <t>(❖:≈) Spirit Form II: Toggle; You Enter a Form where you Gain 20 Dispersion and your Basic Attack is converted to a Ranged 60 Arcane Damage; Passive: Whenever an Entity on Hex takes Arcane Damage, they take 20 True Damage. (25 Mana Per Turn)</t>
  </si>
  <si>
    <t>(❖:≈) Spirit Form III: Toggle; You Enter a Form where you Gain 50 Dispersion and your Basic Attack is converted to a Ranged 100 Arcane Damage; Passive: Whenever an Entity on Hex takes Arcane Damage, they take 50 True Damage. (25 Mana Per Turn)</t>
  </si>
  <si>
    <t>(≈) Spirit Infusion: Infuse Target Gear with a Spirit; Weapons Gain 5 Base Damage; Armor Gains 20 Health and 2 Defense/Dispersion; Jewlery gains 20 Mana and 2 Power/Strength/Dexterity; If the Gear has a Rune Equipped it gains double the stats. (25 Mana; 1/Gear)</t>
  </si>
  <si>
    <t>(≈) Spirit Infusion II: Infuse Target Gear with a Spirit; Weapons Gain 10 Base Damage; Armor Gains 40 Health and 4 Defense/Dispersion; Jewlery gains 40 Mana and 4 Power/Strength/Dexterity; If the Gear has a Rune Equipped it gains double the stats. (25 Mana; 1/Gear)</t>
  </si>
  <si>
    <t>(≈) Spirit Infusion III: Infuse Target Gear with a Spirit; Weapons Gain 20 Base Damage; Armor Gains 80 Health and 8 Defense/Dispersion; Jewlery gains 80 Mana and 8 Power/Strength/Dexterity; If the Gear has a Rune Equipped it gains double the stats. (25 Mana; 1/Gear)</t>
  </si>
  <si>
    <t>(P) Nature's Call: Gain the Pathfinder Condition, if you already have it Gain 40 Max Health.</t>
  </si>
  <si>
    <t>(P) Druid's Habitat: Resting in a Forest recovers 20% Missing Health and Mana.</t>
  </si>
  <si>
    <t>(P) Forest's Whisper: You will always know the location of the closest Forest.</t>
  </si>
  <si>
    <t>(^) Grove's Awakening: Transform current Forest Hex into a 50 Health Treant Follower with 10 Melee Elemental Damage Based on Forest type; 3/3 Stamina, 1 Defense, 1 Dispersion. (50 Mana)</t>
  </si>
  <si>
    <t>(^) Grove's Awakening II: Transform current Forest Hex into a 60 Health Treant Follower with 12 Melee Elemental Damage Based on Forest type; 3/3 Stamina, 1 Defense, 1 Dispersion. (50 Mana)</t>
  </si>
  <si>
    <t>(^) Grove's Awakening III: Transform current Forest Hex into a 75 Health Treant Follower with 15 Melee Elemental Damage Based on Forest type; 3/3 Stamina, 1 Defense, 1 Dispersion. (50 Mana)</t>
  </si>
  <si>
    <t>(^) Sundune Sapling II: Summon a 20 Health Sapling Minion on an Adjacent Tile until End of Combat that drains a Random Hostile Target's Life; Drains 2(+75% Power) at the start of his turn. (35 Mana)</t>
  </si>
  <si>
    <t>(^) Sundune Sapling III: Summon a 20 Health Sapling Minion on an Adjacent Tile until End of Combat that drains a Random Hostile Target's Life; Drains 3(+100% Power) at the start of his turn. (40 Mana)</t>
  </si>
  <si>
    <t>(P) Root Conduit II: Whenever a Target is Rooted on your Hex Restore 15 Mana.</t>
  </si>
  <si>
    <t>(P) Root Conduit III: Whenever a Target is Rooted on your Hex Restore 20 Mana.</t>
  </si>
  <si>
    <t>(^) Snarling Vine II: Summon a Vine Minion with 30 Health on an Adjacent Tile with this Ability: (≈) Attach yourself to the feet of a Target in Melee, Rooting and Sealing them for 1 Turn, then disappear. (25 Mana)</t>
  </si>
  <si>
    <t>(^) Snarling Vine III: Summon a Vine Minion with 40 Health on an Adjacent Tile with this Ability: (≈) Attach yourself to the feet of a Target in Melee range, Rooting and Sealing them for 2 Turns, then disappear. (30 Mana)</t>
  </si>
  <si>
    <t>(P) Natural Enrichment: Traversing Forests will Restore 10 Health and Mana.</t>
  </si>
  <si>
    <t>(P) Natural Enrichment II: Traversing Forests will Restore 15 Health and Mana.</t>
  </si>
  <si>
    <t>(P) Natural Enrichment III: Traversing Forests will Restore 20 Health and Mana.</t>
  </si>
  <si>
    <t>(P) Forest Fortune: Gain a +1 Roll Modifier to your reward upon Entering Forests and a -1 Roll Modifier upon Exploring Forests.</t>
  </si>
  <si>
    <t>(P) Forest Fortune II: Gain a +2 Roll Modifier to your reward upon Entering Forests and a -2 Roll Modifier upon Exploring Forests.</t>
  </si>
  <si>
    <t>(P) Forest Fortune III: Gain a +3 Roll Modifier to your reward upon Entering Forests and a -3 Roll Modifier upon Exploring Forests.</t>
  </si>
  <si>
    <t>(+) Rooting Vines II: Deal 35(+100% Power) Earth Damage to Target and Root for 1 Turn. (30 Mana)</t>
  </si>
  <si>
    <t>(+) Rooting Vines III: Deal 50(+100% Power) Earth Damage to Target and Root for 2 Turns. (40 Mana)</t>
  </si>
  <si>
    <t>(P) The Ancients Listen: Whenever an Entity Enters a Forest, you will gain the Forest's 1 Hex Vision.</t>
  </si>
  <si>
    <t>(P) The Ancients Listen II: Whenever an Entity Enters a Forest, you will gain the Forest's 2 Hex Vision.</t>
  </si>
  <si>
    <t>(P) The Ancients Listen III: Whenever an Entity Enters a Forest, you will gain the Forest's 2 Hex Vision and are able to instantly Teleport to it.</t>
  </si>
  <si>
    <t>(≈) Bloom: Transform a Grass type Hex you have Vision of into a Forest of the respective Type. (40 Mana; 1/Day)</t>
  </si>
  <si>
    <t>(≈) Bloom II: Transform a Grass type Hex you have Vision of into a Forest of the respective Type; 1 Hex Range. (40 Mana; 2/Day)</t>
  </si>
  <si>
    <t>(≈) Bloom III: Transform a Hex you have VIsion of into a Forest of the respective or random Type; 1 Hex Range. (40 Mana)</t>
  </si>
  <si>
    <t>(^) The Grove's Protector II: Summon an Ancient Treant; It has 500 Health and has 75% Chance to Tank Projectiles Targeting you and your other Summons; It Remains on the Hex Until Destroyed; Hex it was summoned on becomes a Forest. (140 Mana)</t>
  </si>
  <si>
    <t>(^) The Grove's Protector III: Summon an Ancient Treant; It has 1000 Health and has 100% Chance to Tank Projectiles and Strikes Targeting you and your other Summons; It Remains on the Hex Until Destroyed; Hex it was summoned on becomes a Forest. (100 Mana)</t>
  </si>
  <si>
    <t>(≈) Hide on Bush II: Flash; Grow a Bush on Target Tile for 4 Turns rendering any Target hiding on it Invisible. (75 Mana)</t>
  </si>
  <si>
    <t>(≈) Hide on Bush II: Flash; Grow a Bush on Target Tile rendering any Target hiding on it Invisible. (100 Mana)</t>
  </si>
  <si>
    <t>(o) Mother Earth II: Invoke the wrath of Mother Earth on the entire Hex, dealing 150 Nature Damage to all Hostile Entities. (100 Mana)</t>
  </si>
  <si>
    <t>(o) Mother Earth III: Invoke the wrath of Mother Earth on the entire Hex, dealing 200 Nature Damage and Stunning all Hostile Entities for 3 Turns. (100 Mana)</t>
  </si>
  <si>
    <t>(P) One with the Nature: While in the Grasslands; Sakura; Frostlands or Desert Biome, your Abilities cost 20 Less Mana.</t>
  </si>
  <si>
    <t>(≈) Wild Form: Flash; You are able to Transform in any of the minions you summon; your Health and Mana remain the same; Revert back at the end of Combat.</t>
  </si>
  <si>
    <t>(P) Naturally Ready: Trigger your Tier I Ability when entering Combat. (Locks 50 Mana)</t>
  </si>
  <si>
    <t>(❖:^) Wolf Pack: Summon a 20 Health Wolf with 10(+100% of your Power) Physical Damage Melee Basic Attack; At the End of Combat they Vanish; For each Vanished Wolf, gain 30 Mana. (30 Mana)</t>
  </si>
  <si>
    <t>(❖:^) Wolf Pack II: Summon a 30 Health Wolf with 15(+150% of your Power) Physical Damage Melee Basic Attack; At the End of Combat they Vanish; For each Vanished Wolf, gain 40 Mana. (40 Mana)</t>
  </si>
  <si>
    <t>(❖:^) Wolf Pack III : Summon a 50 Health Wolf with 20(+200% of your Power) Physical Damage Melee Basic Attack; At the End of Combat they Vanish; For each Vanished Wolf, gain 50 Mana. (50 Mana)</t>
  </si>
  <si>
    <t>(❖:^) Hunter Hawks: Summon a 10 Health Hawk that will dive every 2 Turns attacking Target Entity for 10(+100% Power) Physical Damage; Lasts Until End of Combat or Target Dies; The Hawks can not be Targeted. (20 Mana)</t>
  </si>
  <si>
    <t>(❖:^) Hunter Hawks II: Summon a 20 Hawk that will dive every 2 Turns attacking Target Entity for 15(+150% Power) Physical Damage; Lasts Until end of Combat or Target Dies; The Hawks can not be Targeted. (30 Mana)</t>
  </si>
  <si>
    <t>(❖:^) Hunter Hawks III: Summon a 30 Hawk that will dive every 1 Turns attacking Target Entity for 20(+200% Power) Physical Damage; Lasts Until end of Combat or Target Dies; The Hawks can not be Targeted. (40 Mana)</t>
  </si>
  <si>
    <t>(❖:^) Wild Boar: Summon a 50 Health Wild Boar with 15 Physical Damage Melee Basic Attack; Lasts Until End of Combat; Up to 1. (25 Mana)</t>
  </si>
  <si>
    <t>(❖:^) Wild Boar II: Summon a 75 Health Wild Boar with 17 Physical Damage Melee Basic Attack; Lasts Until End of Combat; Up to 2. (30 Mana)</t>
  </si>
  <si>
    <t>(❖:^) Wild Boar III: Summon a 100 Health Wild Boar with 20 Physical Damage Melee Basic Attack; Lasts Until End of Combat; Up to 3. (40 Mana)</t>
  </si>
  <si>
    <t>(≈) Bite Mark: Can be Cast while Wild Form is Active; Bite Target Entity dealing 5 True Damage and Marking them; Marked Targets Take 50% more damage from your minions; Lasts Until end of Combat. (20 Mana)</t>
  </si>
  <si>
    <t>(≈) Bite Mark II: Can be Cast while Wild Form is Active; Bite Target Entity dealing 10 True Damage and Marking them; Marked Targets Take 75% more damage from your minions; Lasts Until end of Combat. (30 Mana)</t>
  </si>
  <si>
    <t>(≈) Bite Mark III: Can be Cast while Wild Form is Active; Bite Target Entity dealing 15 True Damage and Marking them; Marked Targets Take 100% more damage from your minions; Lasts Until end of Combat. (40 Mana)</t>
  </si>
  <si>
    <t>(≈) Clawing Strike: Can be Cast while Wild Form is Active; Grow Claws and Strike Target for 10(+200% Strength; +200% Power) Physical Damage. (30 Mana)</t>
  </si>
  <si>
    <t>(≈) Clawing Strike II: Can be Cast while Wild Form is Active; Grow Claws and Strike Target for 20(+250% Strength; +250% Power) Physical Damage. (50 Mana)</t>
  </si>
  <si>
    <t>(≈) Clawing Strike III: Can be Cast while Wild Form is Active; Grow Claws and Strike Target for 20(+300% Strength; +300% Power) Physical Damage. (60 Mana)</t>
  </si>
  <si>
    <t>(❖:^) Ground Viper: Summon a 5 Health Viper on a Tile adjacent to Target Hostile Entity Until End of Combat; The Viper has a 20(+50% Dexterity; +100% Power) Poison Damage Melee Basic Attack; You may spend double the Mana on Cast to Trigger this Ability Again. (20 Mana; 1/Combat)</t>
  </si>
  <si>
    <t>(❖:^) Ground Viper II: Summon two 5 Health Vipers on two Tiles adjacent to Target Hostile Entity Until End of Combat; The Vipers have a 25(+50% Dexterity; +100% Power) Poison Damage Melee Basic Attack; You may spend double the Mana on Cast to Trigger this Ability Again. (40 Mana; 1/Combat)</t>
  </si>
  <si>
    <t>(❖:^) Ground Viper III: Summon two 5 Health Vipers on two Tiles adjacent to Target Hostile Entity Until End of Combat; The Vipers have a 30(+50% Dexterity; +150% Power) Poison Damage Melee Basic Attack; You may spend double the Mana on Cast to Trigger this Ability Again. (40 Mana; 1/Combat)</t>
  </si>
  <si>
    <t>(❖:^) Call of the Bear: Summon a 100 Health and Mana Bear with 3 Stamina, 20 Physical Damage Basic Attack, and the ability to Roar for 50 Mana, reducing up to 2 Targets Defense by 50% until end of combat; Up to 1 Bear. (80 Mana)</t>
  </si>
  <si>
    <t>(❖:^) Call of the Bear II: Summon a 150 Health and Mana Bear with 3 Stamina, 30 Physical Damage Basic Attack, and the ability to Roar for 50 Mana, reducing up to 2 Targets Defense by 50% until end of combat; Up to 2 Bear. (100 Mana)</t>
  </si>
  <si>
    <t>(❖:^) Call of the Bear III: Summon 150 Health and Mana Bear with 3 Stamina, 40 Physical Damage Basic Attack, and the ability to Roar for 50 Mana, reducing up to 2 Targets Defense by 100% until end of combat; Up to 3 Bear. (100 Mana)</t>
  </si>
  <si>
    <t>(P) Wild Rage: While Transformed into a summoned minion; Your Basic Attacks have Flash. (Locks 20 Mana)</t>
  </si>
  <si>
    <t xml:space="preserve">(P) Wild Rage II: While Transformed into a summoned minion; Your Basic Attacks have Flash. </t>
  </si>
  <si>
    <t>(P) Wild Rage III: While Transformed; Your Basic Attacks have Flash and 50% chance to Trigger once more, Can only occur once per Turn.</t>
  </si>
  <si>
    <t>(≈) Eagle Transit: [Requires Map Phase] Summon a Large Eagle to grab onto you and carry you to Target Hex you have Vision of. (50 Mana)</t>
  </si>
  <si>
    <t>(≈) Eagle Transit II: [Requires Map Phase] Summon a Large Eagle to grab onto you and carry you to Target Hex you have Vision of. (45 Mana)</t>
  </si>
  <si>
    <t>(≈) Eagle Transit III: [Requires Map Phase] Summon a Large Eagle to grab onto you and carry you to Target Hex you have Vision of. (40 Mana)</t>
  </si>
  <si>
    <t>(❖:^) Summon Manticore: Powerplay; Summon a Manticore Boss with 300 Health; 200 Mana; 3 Stamina; 20 Physical Damage and 10 Poison Damage on Hit; It can cast your Tier I Ability; It can also spend 50 Mana to Launch Poisoned Bone Shards at Target for 20 Physical and 20 Poison Damage. (100 Mana)</t>
  </si>
  <si>
    <t>(❖:^) Summon Manticore II: Powerplay; Summon a Manticore Boss with 400 Health; 200 Mana; 4 Stamina; 40 Physical Damage and 20 Poison Damage on Hit; It can cast your Tier I + II Ability; It can also spend 50 Mana to Launch Poisoned Bone Shards at Target for 40 Physical and 40 Poison Damage. (150 Mana)</t>
  </si>
  <si>
    <t>(❖:^) Summon Manticore III: Summon a Manticore Boss with 400 Health; 200 Mana; 4 Stamina; 40 Physical Damage and 20 Poison Damage on Hit; It can cast your Tier I+II Ability; It can also spend 50 Mana to Launch Poisoned Bone Shards at Target for 40 Physical and 40 Poison Damage. (150 Mana)</t>
  </si>
  <si>
    <t>(❖:≈) Aspect of the Behemoth: Toggle; Transform into a Behemoth; Gaining 200 Max Health; All Gear/Items unavailable while Transformed; You deal 50 Physical Damage per Basic Attack; The Max Health is lost when Transforming back, if this effect Kills you, drop to 1 Health Instead. (20 Mana per Turn)</t>
  </si>
  <si>
    <t>(❖:≈) Aspect of the Behemoth II: Toggle; Transform into a Behemoth; Gaining 400 Max Health; All Gear/Items unavailable while Transformed; You deal 80 Physical Damage per Basic Attack; The Max Health is lost when Transforming back, if this effect Kills you, drop to 1 Health Instead. (40 Mana per Turn)</t>
  </si>
  <si>
    <t>(❖:≈) Aspect of the Behemoth III : Toggle; Transform into a Behemoth; Gaining 800 Max Health; All Gear/Items unavailable while Transformed; You deal 160 Physical Damage per Basic Attack; The Max Health is lost when Transforming back, if this effect Kills you, drop to 100  Health Instead. (50 Mana per Turn)</t>
  </si>
  <si>
    <t>(P) Feral Companionship: Whenever you Summon a Minion, Summon an Identical copy of it to an adjacent Tile. (Locks 100 Mana)</t>
  </si>
  <si>
    <t>(P) Feral Companionship II: Whenever you Summon a Minion, Summon an Identical copy of it to an adjacent Tile.</t>
  </si>
  <si>
    <t>(P) Feral Companionship III: Whenever you Summon a Minion, Summon two Identical copies of it to adjacent Tiles.</t>
  </si>
  <si>
    <t>(P) Mapping the Sky: At the Start of a new Day, gain 1 Extra Hex Vision for 1 Turn.</t>
  </si>
  <si>
    <t>(P) Reallignment: You may spend Ability Points and Ultimate Ability Points to relearn Abilities and Ultimate Abilities.</t>
  </si>
  <si>
    <t>(❖:&gt;) Starfall: [Requires 1 Turn Channel] Call down a Miniature Star on Target Entity Dealing 40(+50% Power) Magic Damage. (25 Mana)</t>
  </si>
  <si>
    <t>(❖:&gt;) Starfall II: [Requires 1 Turn Channel] Call down a Miniature Star on Target Entity Dealing 50(+50% Power) Magic Damage. (30 Mana)</t>
  </si>
  <si>
    <t>(❖:&gt;) Starfall III: [Requires 1 Turn Channel] Call down a Miniature Star on Target Entity Dealing 70(+50% Power) Magic Damage. (40 Mana)</t>
  </si>
  <si>
    <t>(❖:o) Astral Light: [Requires 1 Turn Channel] For a fraction of a second, the light of the stars overpower that of the sun, beaming towards Target Entity Dealing 20(+100% Power) Magic Damage and Blinding them for 1 Turn. (25 Mana)</t>
  </si>
  <si>
    <t>(❖:o) Astral Light II: [Requires 1 Turn Channel] For a fraction of a second, the light of the stars overpower that of the sun, beaming towards Target Entity Dealing 20(+150% Power) Magic Damage and Blinding them for 2 Turn. (30 Mana)</t>
  </si>
  <si>
    <t>(❖:o) Astral Light III: [Requires 1 Turn Channel] For a fraction of a second, the light of the stars overpower that of the sun, beaming towards Target Entity Dealing 30(+200% Power) Magic Damage and Blinding them for 3 Turn. (40 Mana)</t>
  </si>
  <si>
    <t>(❖:o) Nebula Blast: [Requires 1 Turn Channel] Create a miniature nebula cloud on Target Tile; Recasting this Ability will Detonate it for 50(+25% Power) Blast Damage. (25 Mana)</t>
  </si>
  <si>
    <t>(❖:o) Nebula Blast II: [Requires 1 Turn Channel] Create a miniature nebula cloud on Target Tile; Recasting this Ability will Detonate it for 75(+25% Power) Blast Damage. (30 Mana)</t>
  </si>
  <si>
    <t>(❖:o) Nebula Blast III: [Requires 1 Turn Channel] Create a miniature nebula cloud on Target Tile; Recasting this Ability will Detonate it for 100(+25% Power) Blast Damage. (40 Mana)</t>
  </si>
  <si>
    <t xml:space="preserve">(P) As the Stars Foretold II: At the Start of Combat, gain 1 Channel Stack and Your next non-Ultimate Spell costs 20 Mana Less. </t>
  </si>
  <si>
    <t>(P) As the Stars Foretold III: At the Start of Combat, gain 1 Channel Stack and Your next non-Ultimate Spell costs no Mana.</t>
  </si>
  <si>
    <t>(❖:≈) Star Link II: Link your Soul to a specific Star in the Sky; Lasts Until End of Day; For Each Star Linked, gain 5 Power; Up to a Maximum of 3 Stars Linked. (15 Mana)</t>
  </si>
  <si>
    <t>(❖:≈) Star Link III: Link your Soul to a specific Star in the Sky; Lasts Until End of Day; For Each Star Linked, gain 5 Power; Up to a Maximum of 4 Stars Linked. (15 Mana)</t>
  </si>
  <si>
    <t>(P) Constellationist: On the first Day of each Vendal you are Restored to full Health and Mana and gain 20 Max Mana.</t>
  </si>
  <si>
    <t>(P) Constellationist II: On the first Day of each Vendal you are Restored to full Health and Mana and gain 40 Max Mana.</t>
  </si>
  <si>
    <t>(P) Constellationist III: On the first Day of each Vendal you are Restored to full Health and Mana and gain 80 Max Mana.</t>
  </si>
  <si>
    <t>(❖:+) Star Killer: Blow up a Star in the sky drawing it's power; Deal 20(+200% Power)  Magic Damage to Target Entity; At End of the Day, you permanently Lose 1 Power. (40 Mana; 1/Day)</t>
  </si>
  <si>
    <t>(❖:+) Star Killer II: Blow up a Star in the sky drawing it's power; Deal 30(+300% Power) to Target Entity; Magic Damage At End of the Day, you permanently Lose 2 Power. (40 Mana; 1/Day)</t>
  </si>
  <si>
    <t>(❖:+) Star Killer III: Blow up a Star in the sky drawing it's power; Deal 40(+400% Power) to Target Entity; Magic Damage At End of the Day, you permanently Lose 3 Power. (40 Mana; 1/Day)</t>
  </si>
  <si>
    <t>(❖:≈) Align the Stars: Roll d20; If you get 15-20 you Gain 10 Power Until End of Day; Rolling 5-14 Twice in a Row Triggers The 15-20 Effect. (20 Mana)</t>
  </si>
  <si>
    <t>(❖:≈) Align the Stars II: Roll d20; If you get 13-20 you Gain 10 Power Until End of Day; Rolling 4-12 Twice in a Row Triggers The 13-20 Effect. (20 Mana)</t>
  </si>
  <si>
    <t>(❖:≈) Align the Stars III: Roll d20; If you get 10-20 you Gain 10 Power Until End of Day; Rolling 3-9 Twice in a Row Triggers The 10-20 Effect. (20 Mana)</t>
  </si>
  <si>
    <t>(❖:≈) Stellar Guidance: [Channel for 1 Turn] Gain +2 Roll Modifier on your D20 Rolls and become able to see Invisible Entities until End of Combat. (1/Combat; 20 Mana)</t>
  </si>
  <si>
    <t>(❖:≈) Stellar Guidance II: [Channel for 1 Turn] Gain +3 Roll Modifier on your D20 Rolls and become able to see Invisible Entities until End of Combat. (1/Combat; 20 Mana)</t>
  </si>
  <si>
    <t>(❖:≈) Stellar Guidance III: [Channel for 1 Turn] Gain +4 Roll Modifier on your D20 Rolls and become able to see Invisible Entities until End of Combat. (1/Combat; 20 Mana)</t>
  </si>
  <si>
    <t>(❖:^) Star Fragmentator II: Summon a Star Fragment in your Inventory. (50 Mana; 1/Day)</t>
  </si>
  <si>
    <t>(❖:^) Star Fragmentator III: Summon a Star Fragment in your Inventory. (50 Mana)</t>
  </si>
  <si>
    <t>(❖:^) Astral Star Summoning: [Requires a Helix Artifact] Powerplay; Selfdestruct Target Equipped Helix; Summon an Entire Astral Star in the sky obscuring the sun for 3 Days; Gain 50 Power while the Star is in the Sky. (100 Mana)</t>
  </si>
  <si>
    <t>(❖:^) Astral Star Summoning II: [Requires a Helix Artifact] Powerplay; Selfdestruct Target Equipped Helix; Summon an Entire Astral Star in the sky obscuring the sun for 3 Days; Gain 100 Power while the Star is in the Sky. (150 Mana)</t>
  </si>
  <si>
    <t>(❖:^) Astral Star Summoning III: [Requires a Helix Artifact] Powerplay; Selfdestruct Target Equipped Helix; Summon an Entire Astral Star in the sky obscuring the sun for 3 Days; Gain 200 Power while the Star is in the Sky. (200 Mana)</t>
  </si>
  <si>
    <t>(❖:&gt;) Celestial Convergence II: [Channel for 1 Turn] Allign major Celestial Bodies and unleash a Destructive Arcane Beam on Target Entity for 1(+2000% Power) Arcane Damage. (150 Mana; 1/Vendal)</t>
  </si>
  <si>
    <t>(❖:&gt;) Celestial Convergence III: [Channel for 1 Turn] Allign major Celestial Bodies and unleash a Destructive Arcane Beam on Target Entity for 1(+4000% Power) Arcane Damage. (200 Mana; 1/Vendal)</t>
  </si>
  <si>
    <t>(❖:^) Spitfire Totem II: Summon a Totem Object Until End of Combat; 30 Health; At the Start of your Turn it Spits Fire to Target of your Choice; Deals 15(+100% Power) Fire Damage. (30 Mana)</t>
  </si>
  <si>
    <t>(❖:^) Spitfire Totem III: Summon a Totem Object Until End of Combat; 40 Health; At the Start of your Turn it Spits Fire to Target of your Choice; Deals 20(+100% Power) Fire Damage. (30 Mana)</t>
  </si>
  <si>
    <t>(❖:^) Protective Totem II: Summon a Totem Object Until End of Combat; 40(+150% Power) Health; Gives 6 Defense and Dispersion to you and other Totems. (25 Mana)</t>
  </si>
  <si>
    <t>(❖:^) Protective Totem III: Summon a Totem Object Until End of Combat; 60(+200% Power) Health; Gives 8 Defense and Dispersion to you and other Totems. (30 Mana)</t>
  </si>
  <si>
    <t>(❖:^) Simple Totem II: Summon a Totem Object Until End of Combat; 20 Health. (15 Mana)</t>
  </si>
  <si>
    <t>(❖:^) Simple Totem III: Summon 2 Totem Objects Until End of Combat; 20 Health. (25 Mana)</t>
  </si>
  <si>
    <t>(P) Totemic Empowerment II: You gain +2 Defense, Dispersion, Strength, Power, Dexterity for Each Totem on the same Hex with you.</t>
  </si>
  <si>
    <t>(P) Totemic Empowerment III: You gain +3 Defense, Dispersion, Strength, Power, Dexterity for Each Totem on the same Hex with you.</t>
  </si>
  <si>
    <t>(❖:≈) Totemic Image II: Clone Target Totem; You take Damage Equal to Half of Totems Current Health. (40 Mana)</t>
  </si>
  <si>
    <t>(❖:≈) Totemic Image III: Clone Target Totem. (50 Mana)</t>
  </si>
  <si>
    <t>(≈)Totemic Protection II: Counter; Sacrifice a Totem and Gain Barrier equal to its Health Until End of Combat. (20 Mana)</t>
  </si>
  <si>
    <t>(≈)Totemic Protection III: Counter; Sacrifice a Totem and Gain Barrier equal to its Health Until End of Combat. (10 Mana)</t>
  </si>
  <si>
    <t>(❖:^) Groko Totem II: Summon a Totem Object Until End of Combat; 40 Health; Stops All Spells from being Cast on Current Hex. (40 Mana)</t>
  </si>
  <si>
    <t>(❖:^) Groko Totem III: Summon a Totem Object Until End of Combat; 80 Health; Stops All Spells from being Cast on Current Hex. (40 Mana)</t>
  </si>
  <si>
    <t>(❖:^) Black Totem II: Summon a Totem Object Until End of Combat; 20 Health; At the Start of your Turn it Deals 10(+Twice the Number of Totems on Hex) Dark Damage to all Hostile Entities. (30 Mana)</t>
  </si>
  <si>
    <t>(❖:^) Black Totem III: Summon a Totem Object Until End of Combat; 20 Health; At the Start of your Turn it Deals 15(+Thrice the Number of Totems on Hex) Dark Damage to all Hostile Entities. (30 Mana)</t>
  </si>
  <si>
    <t>(❖:≈) Totemic Surge II: Double a Totems Base Health and Base Damage. (20 Mana; Another Totem)</t>
  </si>
  <si>
    <t>(❖:≈) Totemic Surge III: Double a Totems Health and Damage. (Another Totem)</t>
  </si>
  <si>
    <t>(❖:^) Totem of Death II: Summon a Totem Object Until End of Combat with 100 Health that after 4 Turns Kills all Entities on the Hex. (120 Mana)</t>
  </si>
  <si>
    <t>(❖:^) Totem of Death III: Summon a Totem Object Until End of Combat with 100 Health that after 3 Turns Kills all Entities on the Hex; While Summoned all Hostile Entities are Slowed. (150 Mana)</t>
  </si>
  <si>
    <t>(❖:^) Totem of the Hydra II: Summon a Totem Object Until End of Combat; 150 Health; At the Start of your Turn it Spits Poison at Target of your Choice dealing 6 Poison Damage; The Damage is Increased by 6 Each Turn; Each Time the Totem is Damaged, the Totem Loses 3 Base Damage. (125 Mana)</t>
  </si>
  <si>
    <t>(❖:^) Totem of the Hydra III: Summon a Totem Object Until End of Combat; 200 Health; At the Start of your Turn it Spits Poison at Target of your Choice dealing 12 Poison Damage; The Damage is Increased by 12 Each Turn; Each Time the Totem is Damaged, the Totem Loses 3 Base Damage. (150 Mana)</t>
  </si>
  <si>
    <t>(P) Totemic Link II: All Damage Dealt to your Totems is equally split amongst all Summoned Totems currently in Combat; All your Totems gain 40% Elemental Resistance. (Locks 40 Mana)</t>
  </si>
  <si>
    <t>(P) Totemic Link III: All Damage Dealt to your Totems is equally split amongst all Summoned Totems currently in Combat; All your Totems gain 80% Elemental Resistance.</t>
  </si>
  <si>
    <t>(P) Teapot that Held 10,000 ingredients: You have a unique tea pot artifact; The tea pot holds 3 drinks worth of a singular brew that can only be stored in the pot, before making a new brew the pot must be empty; when making brews you may use ingrediants to reduce the mana costs of abilities by 10 per rarity of ingrediant.</t>
  </si>
  <si>
    <t>(P) Specialized teapot:  You have a unique tea pot artifact; The tea pot holds 3 drinks worth of a singular brew that can only be stored in the pot, before making a new brew the pot must be empty; Your teapot can only make 1 type of brew per day, you may drink the Third Drink twice.</t>
  </si>
  <si>
    <t xml:space="preserve">(P) Tiny teapot: You have a unique tea pot artifact; The tea pot holds will hold the 2 drinks worth of any singular brew, Mana costs of all brews are reduced by 20. </t>
  </si>
  <si>
    <t>(≈) Green Tea Brew: Make a brew, First Drink: Restore 20 Health, Second Drink: Restore 40 Health and become Confused for 2 turns, Third Drink: Restore 60 Health and become Confused for 3 turns. (70 Mana)</t>
  </si>
  <si>
    <t>(≈) Green Tea Brew II: Make a brew, First Drink: Restore 20 Health, Second Drink: Restore 40 Health and become Confused for 2 turns, Third Drink: Restore 60 Health and become Confused for 3 turns. (60 Mana)</t>
  </si>
  <si>
    <t>(≈) Green Tea Brew III: Make a brew, First Drink: Restore 20 Health, Second Drink: Restore 40 Health and become Confused for 2 turns, Third Drink: Restore 60 Health and become Confused for 3 turns. (50 Mana)</t>
  </si>
  <si>
    <t>(≈) Black Tea Brew: Brewer: Make a brew, First Drink: +2 to Initiative roll, Second Drink: +5 to Initiative and you lose -1 mobility, Third Drink +8 to Initiative roll but you lose -2 mobility effects last until end of day. (60 Mana)</t>
  </si>
  <si>
    <t>(≈) Black Tea Brew: Brewer II: Make a brew, First Drink: +2 to Initiative roll, Second Drink: +5 to Initiative and you lose -1 mobility, Third Drink +8 to Initiative roll but you lose -2 mobility effects last until end of day. (50 Mana)</t>
  </si>
  <si>
    <t>(≈) Black Tea Brew: Brewer III: Make a brew, First Drink: +2 to Initiative roll, Second Drink: +5 to Initiative and you lose -1 mobility, Third Drink +8 to Initiative roll but you lose -2 mobility effects last until end of day. (40 Mana)</t>
  </si>
  <si>
    <t>(≈) Gathering Indgrediants: Explore the hex without consuming a Stamina, you may choose to reroll once your result consuming a Stamina. (25 mana/1 Stamina)</t>
  </si>
  <si>
    <t>(≈) Gathering Indgrediants II: Explore the hex without consuming a Stamina, you may choose to reroll once your result consuming a Stamina. (20 mana/1 Stamina)</t>
  </si>
  <si>
    <t>(≈) Gathering Indgrediants III: Explore the hex without consuming a Stamina, you may choose to reroll once your result consuming a Stamina. (15 mana/1 Stamina)</t>
  </si>
  <si>
    <t>(≈) Camomile brew: Make a Brew: First drink: cleanse a status of your choice, Second drink: cleanse a status of you choice and restore 15 Health, become asleep for 1 turn, Third drink, cleanse all negative statuses and restore 30 Health, become asleep for 3 turns. (60 Mana)</t>
  </si>
  <si>
    <t>(≈) Camomile brew II : Make a Brew: First drink: cleanse a status of your choice, Second drink: cleanse a status of you choice and restore 15 Health, become asleep for 1 turn, Third drink, cleanse all negative statuses and restore 30 Health, become asleep for 3 turns. (50 Mana)</t>
  </si>
  <si>
    <t>(≈) Camomile brew III : Make a Brew: First drink: cleanse a status of your choice, Second drink: cleanse a status of you choice and restore 15 Health, become asleep for 1 turn, Third drink, cleanse all negative statuses and restore 30 Health, become asleep for 3 turns. (40 Mana)</t>
  </si>
  <si>
    <t>(≈) Raspberry brew: Make a Brew, First Drink: Restore 1 Stamina, Second Drink: restore 1 Stamina and become Magnitized, Third Drink restore 1 Stamina and become Corroded, effects last until end of day. (90 Mana)</t>
  </si>
  <si>
    <t>(≈) Raspberry brew II : Make a Brew, First Drink: Restore 1 Stamina, Second Drink: restore 1 Stamina and become Magnitized, Third Drink restore 1 Stamina and become Corroded, effects last until end of day. (80 Mana)</t>
  </si>
  <si>
    <t>(≈) Raspberry brew III : Make a Brew, First Drink: Restore 1 Stamina, Second Drink: restore 1 Stamina and become Magnitized, Third Drink restore 1 Stamina and become Corroded, effects last until end of day. (70 Mana)</t>
  </si>
  <si>
    <t>(≈) Ingrediant Preperation: Upgrade Random ingrediant to the next rarity. (50 Mana)</t>
  </si>
  <si>
    <t>(≈) Ingrediant Preperation II: Upgrade Random ingrediant to the next rarity. (40 Mana)</t>
  </si>
  <si>
    <t>(≈) Ingrediant Preperation III: Upgrade Random ingrediant to the next rarity. (30 Mana)</t>
  </si>
  <si>
    <t>(≈)  White Tea Brew: Make a brew, First Drink: Gain 5 max Health, Second Drink: Gain 10 Max Health and lose 5 Max Mana, Third Drink: Gain 20 Max Health and Lose 10 Max Mana. (40 Mana)</t>
  </si>
  <si>
    <t>(≈)  White Tea Brew II: Make a brew, First Drink: Gain 5 max Health, Second Drink: Gain 10 Max Health and lose 5 Max Mana, Third Drink: Gain 20 Max Health and Lose 10 Max Mana. (40 Mana)</t>
  </si>
  <si>
    <t>(≈)  White Tea Brew III: Make a brew, First Drink: Gain 5 max Health, Second Drink: Gain 10 Max Health and lose 5 Max Mana, Third Drink: Gain 20 Max Health and Lose 10 Max Mana. (30 Mana)</t>
  </si>
  <si>
    <t>(≈)  Hibicus Brew: Make a brew, First Drink: Gain -1 to your exploration rolls, Second Drink: Gain -1 to your exploration roll and lose 1 Stamina, Third Drink gain -1 to your exploration roll and lose 1 Stamina effects last until end of day. (60 Mana)</t>
  </si>
  <si>
    <t>(≈)  Hibicus Brew II : Make a brew, First Drink: Gain -1 to your exploration rolls, Second Drink: Gain -1 to your exploration roll and lose 1 Stamina, Third Drink gain -1 to your exploration roll and lose 1 Stamina effects last until end of day. (50 Mana)</t>
  </si>
  <si>
    <t>(≈)  Hibicus Brew III : Make a brew, First Drink: Gain -1 to your exploration rolls, Second Drink: Gain -1 to your exploration roll and lose 1 Stamina, Third Drink gain -1 to your exploration roll and lose 1 Stamina effects last until end of day. (40 Mana)</t>
  </si>
  <si>
    <t>(P): Efficient Ingrediant Usage: You have a 20% chance of not consuming ingrediants when using them for potion crafting or brew making. (Lock 30 Mana)</t>
  </si>
  <si>
    <t>(P): Efficient Ingrediant Usage II : You have a 30% chance of not consuming ingrediants when using them for potion crafting or brew making. (Lock 40 Mana)</t>
  </si>
  <si>
    <t>(P): Efficient Ingrediant Usage III : You have a 40% chance of not consuming ingrediants when using them for potion crafting or brew making. (Lock 50 Mana)</t>
  </si>
  <si>
    <t>(≈) Purple Tea Brew: Make a brew: First Drink gives you a random Condition; Second Drink lose 10 Max Health and gain a Random Condition; Third Drink Lose 20 Max Health and Gain a Condition of your Choice, Conditions last until end of the next day. (80 mana)</t>
  </si>
  <si>
    <t>(≈) Purple Tea Brew II: Make a brew: First Drink gives you a random Condition; Second Drink lose 10 Max Health and gain a Random Condition; Third Drink Lose 20 Max Health and Gain a Condition of your Choice, Conditions last until end of the vendal. (120 mana)</t>
  </si>
  <si>
    <t>(≈) Purple Tea Brew III: Make a brew: First Drink gives you a random Condition; Second Drink lose 10 Max Health and gain a Random Condition; Third Drink Lose 20 Max Health and Gain a Condition of your Choice. (150 mana)</t>
  </si>
  <si>
    <t>(≈) Jasmine Brew: First drink: take 20 True Damage and 30 tranquility; Second drink : take 30 True Damage and 50 Tranquility, Third Drink take 50 True Damage and 100 Tranquillity, Tranquility is rolled against your max Health; if the roll is lower than Tranquility Restore all Health and Cleanse all statuses. (80 Mana)</t>
  </si>
  <si>
    <t>(≈) Jasmine Brew II : First drink take 20 True Damage and 30 tranquility; Second drink 30 True Damage and 50 Tranquility, Third Drink take 50 True Damage and 100 Tranquillity, Tranquility is rolled against your max Health; if the roll is lower than Tranquility Restore all Health and Cleanse all statuses. (50 Mana)</t>
  </si>
  <si>
    <t>(≈) Jasmine Brew III : First drink take 20 True Damage and 30 tranquility; Second drink 30 True Damage and 50 Tranquility, Third Drink take 50 True Damage and 100 Tranquillity, Tranquility is rolled against your max Health; if the roll is lower than Tranquility Restore all Health and Cleanse all statuses. (20 Mana)</t>
  </si>
  <si>
    <t>(P) The life of a peacefull Herbalist: Switch your faction to equilibrium, if you were already equilibrium the faction feat now changes to below 30 Health or 15% Max Health, any creature you put to sleep will give 1 additional random rare ingrediant. (Locks 50 mana)</t>
  </si>
  <si>
    <t>(P) The life of a peacefull Herbalist: Switch your faction to equilibrium, if you were already equilibrium the faction feat now changes to below 40 Health or 20% Max Health, any creature you put to sleep will give 1 additional random rare or epic ingrediant. (Locks 50 mana)</t>
  </si>
  <si>
    <t>(P) The life of a peacefull Herbalist III: Switch your faction to equilibrium, if you were already equilibrium the faction feat now changes to below 50 Health or 25% Max Health, any creature you put to sleep will give 1 additional random epic ingrediant. (Locks 40 mana)</t>
  </si>
  <si>
    <t>(P) Stormborn: Gain 40% Lightning and Wind Resistance but Lose 20 Max Health.</t>
  </si>
  <si>
    <t>(P) Pursued Afterthought: You may Choose your Wavelength between Wind and Lightning at the Start of the Game.</t>
  </si>
  <si>
    <t>(P) Downpour: At the Start of Day there is a 50% Chance a Downpour will happen; If it Triggers then All Entities you engage in Combat with will be Wet for 4 Turns on Combat Start.</t>
  </si>
  <si>
    <t>(❖:o) Static Preparation: Blitz; Deal 1(+10% Power) Lightning Damage to all other Entities. (5 Mana)</t>
  </si>
  <si>
    <t>(❖:o) Static Preparation II: Blitz; Deal 1(+15% Power) Lightning Damage to all other Entities. (5 Mana)</t>
  </si>
  <si>
    <t>(❖:o) Static Preparation III: Blitz; Deal 1(+20% Power) Lightning Damage to all other Entities. (5 Mana)</t>
  </si>
  <si>
    <t>(❖:o) Thundering Resolve: Deal 10(+100% Power) Wind Damage to all other Entities; For each Enemy hit you Gain 1 Defense and Dispersion until End of Combat. (20 Mana; 1/Combat)</t>
  </si>
  <si>
    <t>(❖:o) Thundering Resolve II: Deal 10(+100% Power) Wind Damage to all other Entities; For each Enemy hit you Gain 2 Defense and Dispersion until End of Combat. (20 Mana; 1/Combat)</t>
  </si>
  <si>
    <t>(❖:o) Thundering Resolve III: Deal 10(+100% Power) Wind Damage to all other Entities; For each Enemy hit you Gain 4 Defense and Dispersion until End of Combat. (20 Mana; 1/Combat)</t>
  </si>
  <si>
    <t>(❖:&gt;) Stormbolt: Deal 20 Wind or Lightning Damage at Random. (20 Mana)</t>
  </si>
  <si>
    <t>(❖:&gt;) Stormbolt II: Deal 30 Wind or Lightning Damage at Random. (25 Mana)</t>
  </si>
  <si>
    <t>(❖:&gt;) Stormbolt III: Deal 30 Wind or Lightning Damage. (30 Mana)</t>
  </si>
  <si>
    <t>(❖:o) Bring the Clouds: Cover current Hex with Clouds until End of Day; All Entities inside of the Hex have Stealth. (15 Mana)</t>
  </si>
  <si>
    <t>(❖:o) Bring the Clouds II: Cover current Hex with Clouds until End of Day; All Entities inside of the Hex have Stealth. (10 Mana)</t>
  </si>
  <si>
    <t>(❖:o) Bring the Clouds III: Cover current Hex with Clouds until End of Day; All Entities inside of the Hex have Stealth. (5 Mana)</t>
  </si>
  <si>
    <t>(❖:o) Hailstorm: Deal 20(+200% Power) Frost Damage to all Entities in Target 2/2 Tile Range and Inflict Chilling for 3 Turns. (25 Mana; 1/Day)</t>
  </si>
  <si>
    <t>(❖:o) Hailstorm II: Deal 20(+200% Power) Frost Damage to all Entities in Target 3/3 Tile Range and Inflict Chilling for 3 Turns. (25 Mana; 1/Day)</t>
  </si>
  <si>
    <t>(❖:o) Hailstorm III: Deal 20(+300% Power) Frost Damage to all Entities in Target 3/3 Tile Range and Inflict Chilling for 3 Turns. (25 Mana; 1/Day)</t>
  </si>
  <si>
    <t>(P) Static Charge: Your Tier I Abilities have Flash. (Locks 60 Mana)</t>
  </si>
  <si>
    <t>(P) Static Charge II: Your Tier I Abilities have Flash. (Locks 30 Mana)</t>
  </si>
  <si>
    <t>(P) Static Charge III: Your Tier I Abilities have Flash.</t>
  </si>
  <si>
    <t>(❖:≈) Sparking Infusion: Cause your Next Wind Damage Ability to deal Pulse Damage instead. (40 Mana)</t>
  </si>
  <si>
    <t>(❖:≈) Sparking Infusion II: Cause your Next Wind Damage Ability to deal Pulse Damage instead. (30 Mana)</t>
  </si>
  <si>
    <t>(❖:≈) Sparking Infusion III: Cause your Next Wind Damage Ability to deal Pulse Damage instead. (20 Mana)</t>
  </si>
  <si>
    <t>(❖:&gt;) Chain Lightning: Blitz; Deal 50(+100% Power) Lightning Damage to Target Entity; On Hit the Projectile bounces to a Random Target other than yourself for Half of its Total Damage; The Projectile can bounce up to 3 Times and can not Target an Entity already Hit by this Ability. (70 Mana)</t>
  </si>
  <si>
    <t>(&gt;) Chain Lightning II: Blitz; Deal 50(+150% Power) Lightning Damage to Target Entity; On Hit the Projectile bounces to a Random Target other than yourself for Half of its Total Damage; The Projectile can bounce up to 4 Times and can not Target an Entity already Hit by this Ability. (70 Mana)</t>
  </si>
  <si>
    <t>(&gt;) Chain Lightning III: Blitz; Deal 50(+200% Power) Lightning Damage to Target Entity; On Hit the Projectile bounces to another Random Target other than yourself for Half of its Total Damage; The Projectile can bounce up to 4 Times. (70 Mana)</t>
  </si>
  <si>
    <t>(❖:&gt;) Wind Blast: Launch a fast and powerful Windblast at Target for 40(+100% Power) Wind Damage; 50% Chance to Confuse Target on Hit. (40 Mana)</t>
  </si>
  <si>
    <t>(❖:&gt;) Wind Blast II: Launch a fast and powerful Windblast at Target for 45+100% Power) Wind Damage; 75% Chance to Confuse Target on Hit. (40 Mana)</t>
  </si>
  <si>
    <t>(❖:&gt;) Wind Blast III: Launch a fast and powerful Windblast at Target for 50(+100% Power) Wind Damage; Inflict Confuse on Hit. (40 Mana)</t>
  </si>
  <si>
    <t>(❖:o) Endstorm: [Requires you to have cast 5 Abilities this Combat] Cause the final Storm to form on current Hex Until End of Combat; All Entities are Permanently Wet and take 50 Lightning Damage at the Start of their Turn and 50 Wind Damage at the End of their Turn. (50 Mana)</t>
  </si>
  <si>
    <t>(❖:o) Endstorm II: [Requires you to have cast 4 Abilities this Combat] Cause the final Storm to form on current Hex Until End of Combat; All Entities are Permanently Wet and take 75 Lightning Damage at the Start of their Turn and 75 Wind Damage at the End of their Turn. (50 Mana)</t>
  </si>
  <si>
    <t>(❖:o) Endstorm III: [Requires you to have cast 3 Abilities this Combat] Cause the final Storm to form on current Hex Until End of Combat; All Other Entities are Permanently Wet and take 100 Lightning Damage at the Start of their Turn and 100 Wind Damage at the End of their Turn. (50 Mana)</t>
  </si>
  <si>
    <t>(P) Pulsating Aftershock: The Effect from Pulse Damage you inflict Triggers twice. (Locks 100 Mana)</t>
  </si>
  <si>
    <t>(P) Pulsating Aftershock II: The Effect from Pulse Damage you inflict Triggers twice. (Locks 50 Mana)</t>
  </si>
  <si>
    <t>(P) Pulsating Aftershock III: The Effect from Pulse Damage you inflict Triggers thrice.</t>
  </si>
  <si>
    <t>(P) Shocking Spirit: Convert the Lightning Damage from your Abilities to Shock Damage.</t>
  </si>
  <si>
    <t>(P) Shocking Spirit II: Convert the Lightning Damage from your Abilities to Shock Damage; Gain 10 Power.</t>
  </si>
  <si>
    <t>(P) Shocking Spirit III: Convert the Lightning Damage from your Abilities to Shock Damage; Gain 10 Power; Dealing Damage to Hostile Entities Grants you Power Equal to your Lightning Resistance(10% = 1) Until End of Combat.</t>
  </si>
  <si>
    <t>(P) Voodoo Doll: You Gain a Voodoo Doll in your Inventory, you may hold the doll in your offhand where the doll will take 50% more damage or gain 50% longer status duration. ( Duration is rounded down)</t>
  </si>
  <si>
    <t xml:space="preserve">(P) Clay Dolls: You can summon up to 2 clay Voodoo Dolls objects at a time that have 10 HP for 10 Mana each on a tile adjacent to you, the dolls can go into negative health, if at the start of thier turn they are in negative health then they die. </t>
  </si>
  <si>
    <t>(P) Cursed Carnival Doll: Gain a indestructable follower doll that can disguise itself as a mercanary.</t>
  </si>
  <si>
    <t>(❖:≈) Piercing Link: Active: Target becomes Linked to a Doll (All Damage&amp;Statuses suffered by the doll is also taken by Target); Active: All Doll Impale themselves with a Nail taking 15 Dark Damage. (20 Mana)</t>
  </si>
  <si>
    <t>(❖:≈) Piercing Link II: Active: Target becomes Linked to a Doll (All Damage&amp;Statuses suffered by the doll is also taken by Target); Active: All Puppets/Doll Impale themselves with 2 Nails taking 15 Dark Damage and 15 Bleed Damage. (30 Mana)</t>
  </si>
  <si>
    <t>(❖:≈) Piercing Link III: Active: Target becomes Linked to a Doll (All Damage&amp;Statuses suffered by the doll is also taken by Target); Active: All Puppets/Doll Impale themselves with 3 Nails taking 15 Dark Damage, 15 Bleed Bleed and 15 Poison Damage. (30 Mana)</t>
  </si>
  <si>
    <t>(❖:≈) Inhibiting Link: Active: Target becomes Linked to a Doll (All Damage&amp;Statuses suffered by the doll is also taken by Target); Active: The Doll gets Chilled for 2 Turns. (20 Mana)</t>
  </si>
  <si>
    <t>(❖:≈) Inhibiting Link II: Target becomes Linked to a Doll (All Damage&amp;Statuses suffered by the doll is also taken by Target); Active: The Puppet/Doll gets Chilled and Tormented for 2 Turns. (40 Mana)</t>
  </si>
  <si>
    <t>(❖:≈) Inhibiting Link III: Target becomes Linked to a Doll (All Damage&amp;Statuses suffered by the doll is also taken by Target); Active: The Puppet/Doll gets Chilled and Tormented adn Drunk for 2 Turns. (50 Mana)</t>
  </si>
  <si>
    <t>(❖:≈) Caring Link: Active: Target becomes Linked to your Doll (All Damage&amp;Statuses taken by the doll is also taken by Target); Active: Gain 15 Healing Per tick for 2 turns. (20 mana)</t>
  </si>
  <si>
    <t>(❖:≈) Caring Link II : Active: Target becomes Linked to a Doll (All Damage&amp;Statuses suffered by the doll is also taken by Target); Active: Gain 15 Healing Per tick for 2 turns; Become Unstoppable for 2 turns. (40 mana)</t>
  </si>
  <si>
    <t>(❖:≈) Caring Link III : Active: Target becomes Linked to a Doll (All Damage&amp;Statuses suffered by the doll is also taken by Target); Active: Gain 15 Healing Per tick for 2 turns; Become Unstoppable and Resilient for 2 turns. (60 mana)</t>
  </si>
  <si>
    <t>(❖:≈) Life through Pain: Choose Target Entity and A Doll; Whenever that Doll Takes Damage in Combat from the selected Target Entity heal yourself for that amount. (35 Mana)</t>
  </si>
  <si>
    <t>(❖:≈) Life through Pain II: Choose A Doll; Whenever it Takes Damage this Combat, Heal for that amount. (50 Mana)</t>
  </si>
  <si>
    <t>(❖:≈) Life through Pain III: Choose x Amount of dolls; Whenever they Take Damage this Combat, Heal for that amount. (35 Mana Per Doll)</t>
  </si>
  <si>
    <t>(❖:≈) Pain Resonance: Choose a Doll; Target Doll suffers 50% of the Damage you Take for the Remainder of the Combat. (35 Mana)</t>
  </si>
  <si>
    <t>(❖:≈) Pain Resonance II: Choose a doll; Target Doll suffers 75% of the Damage you Take for the Remainder of the Combat. (50 Mana)</t>
  </si>
  <si>
    <t>(❖:≈) Pain Resonance III: Flash; Choose a Doll; Target Doll suffers the Damage you Take for the Remainder of the Combat. (50 Mana)</t>
  </si>
  <si>
    <t>(❖:≈) Heart of Ink: Choose a Doll; Target Doll Becomes Weakened for 2 Turns. (20 Mana)</t>
  </si>
  <si>
    <t>(❖:≈) Heart of Ink II: Choose a Doll; Target Doll Becomes Weakened for 3 Turns. (30 Mana)</t>
  </si>
  <si>
    <t>(❖:≈) Heart of Ink III: Choose a Doll; Target Doll Becomes Weakened for 4 Turns. (40 Mana)</t>
  </si>
  <si>
    <t>(❖:≈) Self Reliant Dolls: All your dolls will start to deal 5 true damage per tick until the end of combat at start of your turn.(30 Mana)</t>
  </si>
  <si>
    <t>(❖:≈) Self Reliant Dolls II : All your dolls will start to deal 10 true damage per tick until the end of combat at start of your turn.(40 Mana)</t>
  </si>
  <si>
    <t>(❖:≈) Self Reliant Dolls III : All your dolls will start to deal 15 true damage per tick until the end of combat at start of your turn.(45 Mana)</t>
  </si>
  <si>
    <t>(P) Deeper Voodoo Understanding: Your Dolls are Effected by Vulnerable Status at the start of combat for 2 Turns. (Locks 30 mana)</t>
  </si>
  <si>
    <t>(P) Deeper Voodoo Understanding II: Your Dolls are Effected by Vulnerable Status at the start of combat for 3 Turns. (Locks 40 mana)</t>
  </si>
  <si>
    <t>(P) Deeper Voodoo Understanding III: Your Dolls are Effected by Vulnerable Status at the start of combat for 4 Turns. (Locks 50 mana)</t>
  </si>
  <si>
    <t>(❖:+) Voodoo Doll's Doll: Clone target Doll with all active links until end of combat onto an adjacent tile. (80 Mana)</t>
  </si>
  <si>
    <t>(❖:+) Voodoo Doll's Doll II : Clone target Doll with all active links until end of combat onto an adjacent tile. (60 Mana)</t>
  </si>
  <si>
    <t>(❖:+) Voodoo Doll's Doll III : Clone target Doll with all active links until end of combat onto an adjacent tile. (40 Mana)</t>
  </si>
  <si>
    <t>(❖:≈) Heart Piercing: [Channel for 1 Turn; Requires Atleast 1 linked doll] Pierce a Doll or Yourself with your Ritualic Needle through the Heart, causing the Linked Target to Suffer 50 Physical Damage; 25 Dark Damage and a Heart attack with 20% Chance of Death.(100 Mana)</t>
  </si>
  <si>
    <t>(❖:≈) Heart Piercing II: [Channel for 1 Turn; Requires Atleast 1 linked doll] Pierce a Doll or Yourself with your Ritualic Needle through the Heart, causing the Linked Target to Suffer 100 Physical Damage; 50 Dark Damage and a Heart attack with 50% Chance of Death. (150 Mana)</t>
  </si>
  <si>
    <t>(❖:≈) Heart Piercing III: [Channel for 1 Turn; Requires Atleast 1 linked doll] Pierce a Doll or Yourself with your Ritualic Needle through the Heart, causing the Linked Target to Suffer 100 Physical Damage; 100 Dark Damage and a Heart attack with 50% Chance of Death. (100 Mana)</t>
  </si>
  <si>
    <t>(+) The Voodoo Death Chanting Curse: Your Puppets Soul Enters Targets Body, Cursing them. Curse: Confusion and Fear Until Death/(❖:≈) Immolation Doll: Set Doll Aflame Dealing 20 Fire Damage Per Turn Until Link Ends. (50 Mana)</t>
  </si>
  <si>
    <t>(+) The Voodoo Death Chanting Curse II: Your Puppets Soul Enters Targets Body, Cursing them. Curse: Confusion, Torment and Fear Until Death./(❖:≈) Immolation Doll II: Set Doll Aflame Dealing 40 Fire Damage Per Turn Until Link Ends. (75 Mana)</t>
  </si>
  <si>
    <t>(+) The Voodoo Death Chanting Curse III: Your Puppets Soul Enters Targets Body, Cursing them. Curse: Confusion, Slow, Root; Mind Control, Torment and Fear Until Death/(❖:≈) Immolation Doll III: Set Doll Aflame Dealing 80 Fire Damage Per Turn Until Link Ends. (100 Mana)</t>
  </si>
  <si>
    <t>(❖:≈): Body Link: [Channel for 2 turns] Curse: Target becomes Linked to your Doll (All Damage&amp;Statuses suffered by the doll is also taken by Target); Target doll can no longer die; Whatever happens to a Doll's body will also happen to the Target. (150 mana)</t>
  </si>
  <si>
    <t>(❖:≈): Body Link: [Channel for 1 turns] Curse: Target becomes Linked to your Doll (All Damage&amp;Statuses suffered by the doll is also taken by Target); Target doll can no longer die; Whatever happens to a Doll's body will also happen to the Target. (100 mana)</t>
  </si>
  <si>
    <t>(❖:≈): Body Link: Curse: Target becomes Linked to your Doll (All Damage&amp;Statuses suffered by the doll is also taken by Target);  Whatever happens to a Doll's body will also happen to the Target. (100 mana)</t>
  </si>
  <si>
    <t>Restoration through Faith: Your Daily Regen is increased by 10 Health and Mana per Faith.</t>
  </si>
  <si>
    <t>Vendalic Prayer: At the start of every Vendal set your faith to 3 and enter the Holy State; This Stance Ends at the end of Day or if Consumed. (Does not count Vendal 1; Day 1)</t>
  </si>
  <si>
    <t>Bishops Teachings: Every time you Heal an Entity other than yourself you have a 50% Chance to Gain 1 Faith; You may only gain 1 Faith per Day from this Ability.</t>
  </si>
  <si>
    <t>(+) Wound Prayer: Restore Health 0(+1000% Faith) Health to Target Living Entity. (20 Mana)</t>
  </si>
  <si>
    <t>(+) Wound Prayer II: Restore Health 10(+1000% Faith) Health to Target Living Entity. (20 Mana)</t>
  </si>
  <si>
    <t>(+) Wound Prayer III: Restore Health 20(+1000% Faith) Health to Target Living Entity. (20 Mana)</t>
  </si>
  <si>
    <t>(+) Believe!: Give Target Entity 1 Faith. (40 Mana)</t>
  </si>
  <si>
    <t>(+) Believe! II: Give Target Entity 1 Faith. (35 Mana)</t>
  </si>
  <si>
    <t>(+) Believe! III: Give Target Entity 1 Faith. (30 Mana)</t>
  </si>
  <si>
    <t>(≈) The Symbol: Stance; Enter the Holy state; This Stance Ends at the end of Day or if Consumed. (20 Mana)</t>
  </si>
  <si>
    <t>(≈) The Symbol II: Stance; Enter the Holy state; This Stance Ends at the end of Day or if Consumed. (15 Mana)</t>
  </si>
  <si>
    <t>(≈) The Symbol III: Flash; Stance; Enter the Holy state; This Stance Ends at the end of Day or if Consumed. (15 Mana)</t>
  </si>
  <si>
    <t>(P) Soul Salvation: Whenever one of your Followers Die Gain 1 Faith. (Locks 20 Mana)</t>
  </si>
  <si>
    <t>(P) Soul Salvation II: Whenever one of your Followers Die Gain 1 Faith.</t>
  </si>
  <si>
    <t>(P) Soul Salvation III: Whenever one of your Followers Die Gain 2 Faith.</t>
  </si>
  <si>
    <t>(P) Strong Prayers: Whenever you consume 1 Faith, Gain 1 Attribute Point. (Locks 40 Mana)</t>
  </si>
  <si>
    <t>(P) Strong Prayers II: Whenever you consume 1 Faith, Gain 1 Attribute Point. (Locks 20 Mana)</t>
  </si>
  <si>
    <t>(P) Strong Prayers III: Whenever you consume 1 Faith, Gain 1 Attribute Point.</t>
  </si>
  <si>
    <t>(+) Holy Cure: Remove Target Curse from Target. (40 Mana)</t>
  </si>
  <si>
    <t>(+) Holy Cure II: Remove Target Curse or Rotting from Target. (40 Mana)</t>
  </si>
  <si>
    <t>(+) Holy Cure III: Remove Target Curse, Condition or Rotting from Target. (40 Mana)</t>
  </si>
  <si>
    <t>(^) Conversion through Miracle: Gain a random Mercenary. (3 Faith; 40 Mana)</t>
  </si>
  <si>
    <t>(^) Conversion through Miracle II: Gain a random Mercenary. (3 Faith; 20 Mana)</t>
  </si>
  <si>
    <t>(^) Conversion through Miracle III: Gain a random Mercenary. (3 Faith)</t>
  </si>
  <si>
    <t>(+) Cascading Blessings: Inflict Target with Healing for 10 Health per Tick over 4 Turns; If you are in the Holy Stance then Heal for 20 per Tick over 4 Turns. (40 Mana)</t>
  </si>
  <si>
    <t>(+) Cascading Blessings II: Inflict Target with Healing for 10 Health per Tick over 5 Turns; If you are in the Holy Stance then Heal for 20 per Tick over 5 Turns. (45 Mana)</t>
  </si>
  <si>
    <t>(+) Cascading Blessings III: Inflict Target with Healing for 10 Health per Tick over 6 Turns; If you are in the Holy Stance then Heal for 20 per Tick over 6 Turns. (50 Mana)</t>
  </si>
  <si>
    <t>(≈) Miracle Touch: Remove Target Status from Target Entity and Restore it 20 Health; If you are in the Holy Stance then also Give their next Cast Ability the Keyword Flash. (25 Mana)</t>
  </si>
  <si>
    <t>(≈) Miracle Touch II: Remove Target Status from Target Entity and Restore it 30 Health; If you are in the Holy Stance then also Give their next Cast Ability the Keyword Flash or Hidden. (30 Mana)</t>
  </si>
  <si>
    <t>(≈) Miracle Touch III: Remove Target Status from Target Entity and Restore it 40 Health; If you are in the Holy Stance then also Give their next Cast Ability the Keyword Flash, Hidden or Blitz. (35 Mana)</t>
  </si>
  <si>
    <t>(P) Thousand Prayers: You may have Faith over the Limit; Whenever you gain Faith over the cap you Lose 20 Health.</t>
  </si>
  <si>
    <t>(P) Thousand Prayers II: You may have Faith over the Limit; Whenever you gain Faith over the cap you Lose 10 Health.</t>
  </si>
  <si>
    <t>(P) Thousand Prayers III: Remove Faith Cap.</t>
  </si>
  <si>
    <t>(≈) Gods Gift: [Requires Target Entity in your Melee Range] Restore yourself and Target Entity to full Health; If you are in the Holy State then you may Choose up to 2 Entities besides yourself to fully Restore; Ranking this Ability up Refreshes the Cooldown. (1/Vendal)</t>
  </si>
  <si>
    <t>(≈) Gods Gift II: [Requires Target Entity in your Melee Range] Restore yourself and Target Entity to full Health; If you are in the Holy State then you may Choose up to 2 Entities besides yourself to fully Restore; Ranking this Ability up Refreshes the Cooldown. (1/Vendal)</t>
  </si>
  <si>
    <t>(≈) Gods Gift III: [Requires Target Entity in your Melee Range] Restore yourself and Target Entity to full Health; If you are in the Holy State then you may Choose up to 2 Entities besides yourself to fully Restore; Ranking this Ability up Refreshes the Cooldown. (1/Vendal)</t>
  </si>
  <si>
    <t>(≈) Become The Archbishop: [Requires the Holy Stance to be Active] Powerplay; You are now always in the Holy Stance; Gain 100 Max Health and 1 Faith.</t>
  </si>
  <si>
    <t>(≈) Become The Archbishop II: [Requires the Holy Stance to be Active] Powerplay; You are now always in the Holy Stance; Gain 200 Max Health and 2 Faith.</t>
  </si>
  <si>
    <t>(≈) Become The Archbishop III: [Requires the Holy Stance to be Active] Powerplay; You are now always in the Holy Stance; Gain 400 Max Health and 3 Faith.</t>
  </si>
  <si>
    <t>(P) Adept of Holy Water: Applying Glyphs to Targets restores them 5 Health; If the Target is below 20% Max Health it restores 25 Health instead.</t>
  </si>
  <si>
    <t>(P) Inscriber: If 2 of your Glyphs get consumed during 1 day, Gain 2 Power. (1/Day)</t>
  </si>
  <si>
    <t>(P) Defense Matrix: For Every Glyph on target that are currently active, gain 2 defense 2 dispersion.</t>
  </si>
  <si>
    <t>(❖:≈) Basic Support: Heal target Entity for 10(+150% power) Health. (20 Mana)</t>
  </si>
  <si>
    <t>(❖:≈) Basic Support II: Heal target entity for 15+(150% power) Health. (30 Mana)</t>
  </si>
  <si>
    <t>(❖:≈) Basic Support III: Heal target entity for 30 +(200% power) Health. (40 Mana)</t>
  </si>
  <si>
    <t>(❖:≈) Basic Offense: Damage target entity for 10(+100% power) Magic Damage. (20 Mana)</t>
  </si>
  <si>
    <t>(❖:≈) Basic Offense II: Damage target entity for 15+ (100% power) magic damage. (30 Mana)</t>
  </si>
  <si>
    <t>(❖:≈) Basic Offense III: Flash; Damage target entity for 20+ (100% power) magic damage. (40 Mana)</t>
  </si>
  <si>
    <t>(❖:≈) Basic Defense: Give a target entity a 10(+50% power) Barrier until End of Combat. (20 Mana)</t>
  </si>
  <si>
    <t xml:space="preserve"> (❖:≈) Basic Defense II: Give a target entity a 15+ (50% power) Barrier until End of Combat. (30 Mana)</t>
  </si>
  <si>
    <t xml:space="preserve"> (❖:≈) Basic Defense III: Give a target entity a 20+ (150% power) Barrier until End of Combat. (40 Mana)</t>
  </si>
  <si>
    <t>(+) Ancient Light: Deal 20(+50% Power) Light Damage to Target, if the Target healed this Combat then Deal 40(+100% Power) Light Damage Instead and Heal for 50% of the Damage Dealt by this Ability. (30 Mana)</t>
  </si>
  <si>
    <t>(+) Ancient Light II: Deal 25(+50% Power) Light Damage to Target, if the Target healed this Combat then Deal 50(+100% Power) Light Damage Instead and Heal for 75% of the Damage Dealt by this Ability. (35 Mana)</t>
  </si>
  <si>
    <t>(+) Ancient Light III: Deal 30(+50% Power) Light Damage to Target, if the Target healed this Combat then Deal 60(+100% Power) Light Damage Instead and Heal for 100% of the Damage Dealt by this Ability. (40 Mana)</t>
  </si>
  <si>
    <t>(≈) Warding Glyph: Hidden, Apply a Glyph on Target that will consume itself to remove the first instance of Damage you receive; Lasts until end of Day; Up to 1 Glyph at a time per Target. (25 Mana)</t>
  </si>
  <si>
    <t>(≈) Warding Glyph II: Hidden, Apply a Glyph on Target that will consume itself to remove the first instance of Damage you receive; Lasts until end of Day; Up to 1 Glyph at a time per Target. (20 Mana)</t>
  </si>
  <si>
    <t>(≈) Warding Glyph III: Hidden, Apply a Glyph on Target that will consume itself to remove the first instance of Damage you receive; Lasts until end of Day; Up to 1 Glyph at a time per Target. (15 Mana)</t>
  </si>
  <si>
    <t>(≈) Ankh Glyph: Hidden, Apply a Glyph on Target that will consume itself to remove the first Negative Status that affects you; Lasts until end of Day; Up to 1 Glyph at a time per Target. (25 Mana)</t>
  </si>
  <si>
    <t>(≈) Ankh Glyph II: Hidden, Apply a Glyph on Target that will consume itself to remove the first Negative Status that affects you; Lasts until end of Day; Up to 1 Glyph at a time per Target. (20 Mana)</t>
  </si>
  <si>
    <t>(≈) Ankh Glyph III: Hidden, Apply a Glyph on Target that will consume itself to remove the first Negative Status that affects you; Lasts until end of Day; Up to 1 Glyph at a time per Target. (15 Mana)</t>
  </si>
  <si>
    <t>(❖:≈) Archaic Cleansing: Reflex; Counter; Powerplay; The next Instance of Damage is Negated; Cleanse 1 Negative Statuses.</t>
  </si>
  <si>
    <t>(❖:≈) Archaic Cleansing II : Reflex; Counter; Powerplay; The next 2 Instances of Damage are Negated; Cleanse 2 Negative Statuses.</t>
  </si>
  <si>
    <t>(❖:≈) Archaic Cleansing III : Reflex; Counter; Powerplay; The next 3 Instances of Damage are Negated; Cleanse 3 Negative Statuses.</t>
  </si>
  <si>
    <t>(≈) After Image Glyph: Hidden, Apply a Glyph On Target that will consume itself when you take an action; that action will be repeated; Lasts until end of Day; 1 Glyph at a time per Target (30 Mana)</t>
  </si>
  <si>
    <t>(≈) After Image Glyph II: Hidden, Apply a Glyph On Target that will consume itself when you take an action; that action will be repeated; Lasts until end of Day; 1 Glyph at a time per Target (25 Mana)</t>
  </si>
  <si>
    <t>(≈) After Image Glyph III: Hidden, Apply a Glyph On Target that will consume itself when you take an action; that action will be repeated; Lasts until end of Day; 1 Glyph at a time per Target (20 Mana)</t>
  </si>
  <si>
    <t>(P) Faithful Protection: Any Damaging Instance will be reduced by 1 for every Faith you currently have.</t>
  </si>
  <si>
    <t>(P) Faithful Protection II: Any Damaging Instance will be reduced by 2 for every Faith you currently have.</t>
  </si>
  <si>
    <t>(P) Faithful Protection III: Any Damaging Instance will be reduced by 3 for every Faith you currently have.</t>
  </si>
  <si>
    <t>(P) Superior Glyphs: You may have up to 2 Glyphs at a Time per target; Gain 50 Max Mana.</t>
  </si>
  <si>
    <t>(P) Superior Glyphs II: You mat have up to 3 Glyphs at a Time per Target; Gain 100 Max Mana.</t>
  </si>
  <si>
    <t>(P) Superior Glyphs III: You mat have any amount of Glyphs per Target; Gain 200 Max Mana.</t>
  </si>
  <si>
    <t>(≈) Inverse Totality Glyph: Apply a Glyph onto Target: Target affected by this Glyph will randomly gain the following status that they dont have: (Weakened/Tormented/Vulnarble) until the target removes the Glyph from thier body, removing the Glyph takes 1 Action and 20 Mana. (20 Mana)</t>
  </si>
  <si>
    <t>(≈) Inverse Totality Glyph II: Apply a Glyph onto Target: Target affected by this Glyph will randomly gain the following status that they dont have: (Weakened/Tormented/Vulnarble) until the target removes the glyph from thier body, removing the Glyph takes 1 Action and 40 Mana. (20 Mana)</t>
  </si>
  <si>
    <t>(≈) Inverse Totality Glyph III: Flash; Apply a Glyph onto Target: Target affected by this Glyph will randomly gain the following status that they dont have: (Weakened/Tormented/Vulnarble) until the target removes the glyph from thier body, removing the Glyph takes 1 Action and 80 Mana. (20 Mana)</t>
  </si>
  <si>
    <t>(≈) Transferance: Turn 1 Faith into a glyph of your choice/ Turn a glyph into 1 Faith/ raise your faith cap by 1. (30 Mana)</t>
  </si>
  <si>
    <t>(≈) Transferance II: Turn 1 Faith into a Glyph of your choice / Turn a Glyph into 1 Faith / Raise your faith cap by 1. (20 Mana)</t>
  </si>
  <si>
    <t>(≈) Transferance III: Turn 1 Faith into a Glyph of your choice / Turn a Glyph into 1 Faith / Raise your faith cap by 1. (10 Mana)</t>
  </si>
  <si>
    <t xml:space="preserve">(P) Stunning Effect: [Requires Melee Weapon] Your Critical Strikes Cause Stuns for 1 Turn. </t>
  </si>
  <si>
    <t>(P) Life is Sacred: At the End of the Day restore 5 Health to all Living on your current Hex. (Scales with +3 per Level)</t>
  </si>
  <si>
    <t>(P) Divine Pilgrimage: Gain 1 Faith for every 5 Hexes Traversed.</t>
  </si>
  <si>
    <t>(≈) Stunning Blow: [Requires Blunt Weapon] Strike the oppoenents Head with your Weapon causing them to be stunned for 1 Turn. (20 Mana)</t>
  </si>
  <si>
    <t>Stunning Blow II: [Requires Blunt Weapon] Strike the oppoenents Head with your Weapon causing them to be stunned for 2 Turn. (40 Mana)</t>
  </si>
  <si>
    <t>Stunning Blow III: [Requires Blunt Weapon] Strike the oppoenents Head with your Weapon causing them to be stunned for 3 Turn. (60 Mana)</t>
  </si>
  <si>
    <t>(≈) Restoration Blow: [Requires Blunt Weapon] Strike Target Entity Restoring 5 Health for each 10 Damage Dealt. (25 Mana)</t>
  </si>
  <si>
    <t>Restoration Blow II: [Requires Blunt Weapon] Strike Target Entity Restoring 10 Health for each 10 Damage Dealt. (30 Mana)</t>
  </si>
  <si>
    <t>Restoration Blow III: [Requires Blunt Weapon] Strike Target Entity Restoring 10 Health for each 5 Damage Dealt. (30 Mana)</t>
  </si>
  <si>
    <t>(≈) Judgement Blow: [Requires Blunt Weapon] Basic Attack Target Entity, if you have more Faith than them you heal for 50% of the Damage dealt. (20 Mana)</t>
  </si>
  <si>
    <t>(≈) Judgement Blow II: [Requires Blunt Weapon] Basic Attack Target Entity, if you have more Faith than them you heal for 75% of the Damage dealt. (20 Mana)</t>
  </si>
  <si>
    <t>(≈) Judgement Blow III: [Requires Blunt Weapon] Basic Attack Target Entity, if you have more Faith than them you heal for 100% of the Damage dealt. (20 Mana)</t>
  </si>
  <si>
    <t>(❖:≈) Stunning Resolve: Whenever you Stun an Entity Restore 10 Health; Lasts until End of Combat. (25 Mana)</t>
  </si>
  <si>
    <t>Stunning Resolve II: Whenever you Stun an Entity Restore 20 Health; Lasts until End of Combat. (25 Mana)</t>
  </si>
  <si>
    <t>Stunning Resolve III : Whenever you Stun an Entity Restore 30 Health; Lasts until End of Combat. (30 Mana)</t>
  </si>
  <si>
    <t>(P) Guided by Faith: Become Immune to Stun.</t>
  </si>
  <si>
    <t>(P) Guided by Faith II: Become Immune to Stun, Charm and Slow.</t>
  </si>
  <si>
    <t xml:space="preserve">(P) Guided by Faith III: Become Immune to Stun, Charm, Slow, MindControl, Root, Sleep, Confused and Staggared. </t>
  </si>
  <si>
    <t>(+) Aleviate Anger: Cure 1 Tick of Target Status; You may also Consume 1 Faith to Cast this Ability as Flash. (20 Mana)</t>
  </si>
  <si>
    <t>(+) Aleviate Anger II: Cure 1 Tick of Target Status; You may also Consume 1 Faith to Cast this Ability as Flash. (15 Mana)</t>
  </si>
  <si>
    <t>(+) Aleviate Anger III: Cure 2 Ticks of Target Status; You may also Consume 1 Faith to Cast this Ability as Flash. (10 Mana)</t>
  </si>
  <si>
    <t>(❖:≈) Paralysing Restoration: Stun Target for 2 Turns and Restore 50% of their Missing Health. (30 Mana; 10% Current Health.)</t>
  </si>
  <si>
    <t>(❖:≈) Paralysing Restoration II: Stun Target for 2 Turns and Restore 50% of their Missing Health. (20 Mana; 10% Current Health.) 1/ Day</t>
  </si>
  <si>
    <t>(❖:≈) Paralysing Restoration III: Stun Target for 3 Turns and Restore 50% of their Missing Health. (20 Mana.)</t>
  </si>
  <si>
    <t>(≈) Prayer of Vitality: Roll d100, restore that much Health. (50 Mana)</t>
  </si>
  <si>
    <t>(≈) Prayer of Vitality II: Roll d100, restore that much Health, rolling 50 or lower will gain max hp instead.(50 Mana)</t>
  </si>
  <si>
    <t>(≈) Prayer of Vitality III: Roll d100, gain that much Health. (50 Mana)</t>
  </si>
  <si>
    <t>(≈) Prayer in Confinement: [Requires Shrine] Restore 100 Health. (1 Faith)</t>
  </si>
  <si>
    <t>(≈) Prayer in Confinement II: [Requires Shrine] Restore 150 Health. (1 Faith)</t>
  </si>
  <si>
    <t>(≈) Prayer in Confinement III: [Requires Shrine] Restore 200 Health. (1 Faith)</t>
  </si>
  <si>
    <t>(❖:≈) Heroes Never Die: Revive Target Dead Entity with 50% Max Health remaining. (50 Mana; 50% of Current Health)</t>
  </si>
  <si>
    <t>(❖:≈) Heroes Never Die II: Revive Target Dead Entity with 100% Max Health remaining. (100 Mana; 50% of Current Health)</t>
  </si>
  <si>
    <t>(❖:≈) Heroes Never Die III: Revive Target Dead Entity with 100% Max Health remaining, you can cast while dead. (100 Mana)</t>
  </si>
  <si>
    <t>(❖:≈) Soul Reincarnation: Passive: Powerplay; Aftermath; 3 Hex Range; Revive yourself on Target Hex.</t>
  </si>
  <si>
    <t>(❖:≈) Soul Reincarnation II: Passive: Powerplay; Aftermath; 3 Hex Range; Revive yourself on Target Hex at 100% Max Health.</t>
  </si>
  <si>
    <t>(❖:≈) Soul Reincarnation III: Passive: Powerplay; Aftermath; 3 Hex Range; Revive yourself on Target Hex at 100% Max Health and Mana.</t>
  </si>
  <si>
    <t>(^) Bluntly Gven Gift: Powerplay; Summon a Random Legendary Blunt Weapon. (100 Mana)</t>
  </si>
  <si>
    <t>(^) Bluntly Gven Gift II: Powerplay; Summon a Random Mythic Blunt Weapon. (150 Mana)</t>
  </si>
  <si>
    <t>(^) Bluntly Gven Gift III: Powerplay; Summon a Random legendary Astral Weapon. (200 Mana)</t>
  </si>
  <si>
    <t>(P) Mana-Tech Jump Starter: After every Combat restore 20%(+300% Level) of all Health lost during that Combat.</t>
  </si>
  <si>
    <t>(≈) Symbiotic Energizer: Gain 0.5 Stamina. (20 Mana; 2/Day)</t>
  </si>
  <si>
    <t>(P) Paratrooping: When Falling off the Map you only Lose 10 Health.</t>
  </si>
  <si>
    <t>(≈) Experimental Shot: Heal yourself for 10(+50% Dexterity) Health Per Tick over 3 Ticks; Lose 30 Health at the end of Combat; If used in Map Phase the Health is Lost after the Healing Status is Removed. (20 Mana)</t>
  </si>
  <si>
    <t>(≈) Experimental Shot II: Heal yourself for 10(+50% Dexterity) Health Per Tick over 4 Ticks; Lose 35 Health at the end of Combat; If used in Map Phase the Health is Lost after the Healing Status is Removed. (20 Mana)</t>
  </si>
  <si>
    <t>(≈) Experimental Shot III: Heal yourself for 10(+50% Dexterity) Health Per Tick over 5 Ticks; Lose 40 Health at the end of Combat; If used in Map Phase the Health is Lost after the Healing Status is Removed. (20 Mana)</t>
  </si>
  <si>
    <t>(≈) Impact Reduction: Target gains 20%(+100% Power) damage reduction for the next 3 instances of Damage; Lasts Until End of Day. (30 Mana).</t>
  </si>
  <si>
    <t>(≈) Impact reduction II: Target gains 30%(+100% Power) damage reduction for the next 3 instances of Damage. (35 Mana); Lasts Until End of Day.</t>
  </si>
  <si>
    <t>(≈) Impact reduction III: Target gains 40%(+100% Power) damage reduction for the next 5 instances of Damage. (40 Mana); Lasts Until End of Day.</t>
  </si>
  <si>
    <t>(≈) Stim Injection: Give Target Entity 1 more Action on their next Turn and Surged for 1 Turn. (35 Mana)</t>
  </si>
  <si>
    <t>(≈) Stim Injection II: Give Target Entity 1 more Action on their next Turn and Surged for 1 Turn. (30 Mana)</t>
  </si>
  <si>
    <t>(≈) Stim Injection III: Give Target Entity 1 more Action on their next Turn and Surged for 1 Turn. (25 Mana)</t>
  </si>
  <si>
    <t>(≈) Quickwrap Mana Bandages: Remove a Damage over Time Status Effect From Target and Restore it 20 Mana. (40 Mana)</t>
  </si>
  <si>
    <t>(≈) Quickwrap Mana Bandages II: Remove a Damage over Time Status Effect From Target and Restore it 30 Mana. (40 Mana)</t>
  </si>
  <si>
    <t>(≈) Quickwrap Mana Bandages III: Remove a Damage over Time Status Effect From Target and Restore it 40 Mana. (40 Mana)</t>
  </si>
  <si>
    <t>(&gt;) M-T Stun Grenade: Craft and Throw a Stun Grenade at target; Counts as an Explosive Throwable; Deals 10(+50% Dexterity) Magnetic Damage and Stuns for 2 Turns. (50 Mana)</t>
  </si>
  <si>
    <t>(&gt;) M-T Stun Grenade II: Craft and Throw a Stun Grenade at target; Counts as an Explosive Throwable; Deals 20(+100% Dexterity) Magnetic Damage and Stuns for 2 Turns. (50 Mana)</t>
  </si>
  <si>
    <t>(≈) M-T Stun Grenade III: Craft and Throw a Stun Grenade at target; Counts as an Explosive Throwable; Deals 20(+100% Power) Magnetic Damage and Stuns for 3 Turns. (50 Mana)</t>
  </si>
  <si>
    <t>(≈) Basic Chemistry: Convert Target Mana Potion into a Health Potion of equivalent Rarity and Vice Versa. (10 Mana)</t>
  </si>
  <si>
    <t>(≈) Basic Chemistry II: Convert Target Mana Potion into a Health Potion of equivalent Rarity and Vice Versa. (5 Mana)</t>
  </si>
  <si>
    <t>(≈) Basic Chemistry III: Convert Target Mana Potion into a Health Potion of equivalent Rarity and Vice Versa.</t>
  </si>
  <si>
    <t>(≈) Prosthetic: Craft a Mana-Tech prosthetic, which can replace a dismembered or existing limb, grants 2 Strength; 25 Health and 2 Defense(On top of restoring the losses from Dismemberment). (75 Mana)</t>
  </si>
  <si>
    <t>(≈) Prosthetic II: Craft a Mana-Tech prosthetic, which can replace a dismembered or existing limb, grants 4 Strength; 50 Health and 4 Defense(On top of restoring the losses from Dismemberment). (75 Mana)</t>
  </si>
  <si>
    <t>(≈) Prosthetic III: Craft a Mana-Tech prosthetic, which can replace a dismembered or existing limb, grants 6 Strength; 75 Health and 6 Defense(On top of restoring the losses from Dismemberment). (75 Mana)</t>
  </si>
  <si>
    <t>(P) Do No Harm: You are now Restricted from Harming any Entity that has not Attacked you first; Sentient Non-Hero Entities are no longer Hostile; Whenever you Restore Health to another Entity Restore them another 10 Health.</t>
  </si>
  <si>
    <t>(P) Do No Harm II: You are now Restricted from Harming any Entity that has not Attacked you first; Sentient Non-Hero Entities are no longer Hostile; Whenever you Restore Health to another Entity Restore them another 20 Health.</t>
  </si>
  <si>
    <t>(P) Do No Harm III: You are now Restricted from Harming any Entity that has not Attacked you first; Sentient Non-Hero Entities are no longer Hostile; Whenever you Restore Health to another Entity Restore them another 30 Health.</t>
  </si>
  <si>
    <t>(o) Calming Agent: Release a Gas on the Entire Hex that Causes all other Entities to Fall Asleep for 1 Turn. (30 Mana)</t>
  </si>
  <si>
    <t>(o) Calming Agent II: Release a Gas on the Entire Hex that Causes all other Entities to Fall Asleep for 1 Turn. (25 Mana)</t>
  </si>
  <si>
    <t>(o) Calming Agent III: Release a Gas on the Entire Hex that Causes all other Entities to Fall Asleep for 1 Turn. (20 Mana)</t>
  </si>
  <si>
    <t>(≈) Medical Camp: Set up a Medical Camp on your current Hex; While on a Hex with a Medical Camp You may spend 0.5 Stamina to Restore 20 Health; Entities that Rest on a Medical Camp you Regenerate 10 extra Health and Mana. (80 Mana)</t>
  </si>
  <si>
    <t>(≈) Medical Camp II: Set up a Medical Camp on your current Hex; While on a Hex with a Medical Camp You may spend 0.5 Stamina to regain 40 Health; Entities that Rest on a Medical Camp Regenerate 20 extra Health and Mana. (100 Mana)</t>
  </si>
  <si>
    <t>(≈) Medical Camp III: Set up a Medical Camp on your current Hex; While on a Hex with a Medical Camp You may spend 0.5 Stamina to regain 60 Health; Entities that Rest on a Medical Camp Regenerate 40 extra Health and Mana. (120 Mana)</t>
  </si>
  <si>
    <t>(≈) Advanced Surgery: [Requires 2 Stacks of Preparation if in Combat] Perform a Surgery on Target, Restoring 100 Health; Curing all Statuses and Removing Rotting. (100 Mana)</t>
  </si>
  <si>
    <t>(≈) Advanced Surgery II: [Requires 1 Stack of Preparation if in Combat] Perform a Surgery on Target, Restoring 200 Health; Curing all Statuses and Removing Rotting. (125 Mana)</t>
  </si>
  <si>
    <t>(≈) Advanced Surgery III: Perform a Surgery on Target, Restoring them to Full Health; Curing all Statuses and Removing Rotting. (150 Mana)</t>
  </si>
  <si>
    <t xml:space="preserve">(P) Advanced Chemistry: [Requires Basic Chemistry Ability to be Unlocked] Your Basic Chemistry Ability may now be used on any Potion to convert them into a Mana Potion of a Lesser Rarity (Common still outputs Common); All your Potions are now Throwable. (1/Day) </t>
  </si>
  <si>
    <t xml:space="preserve">(P) Advanced Chemistry II: [Requires Basic Chemistry Ability to be Unlocked] Your Basic Chemistry Ability may now be used on any Potion to convert them into a Mana Potion of an Equivalent Rarity; All your Potions are now Throwable. (2/Day) </t>
  </si>
  <si>
    <t>(P) Advanced Chemistry III: [Requires Basic Chemistry Ability to be Unlocked] Your Basic Chemistry Ability may now be used on any Potion to convert them into a Mana Potion of a Higher Rarity; All your Potions are now Throwable. (3/Day)</t>
  </si>
  <si>
    <t>(P) Live through spite: You may live up until -100 Health; Outside of combat always consume Mana to regain health until 50 at a 1:1 Ratio.</t>
  </si>
  <si>
    <t>(P) Old soul: Gain 2 Skill Points and 2 Ability Points.</t>
  </si>
  <si>
    <t>Galal Pulverizer: Your Melee Basic Attacks Gain 1(+5% Health) Bonus Physical Damage on Hit; Lasts Until End of Combat.</t>
  </si>
  <si>
    <t>Accoraa Nokus: Your Ranged Basic Attacks gain 1(+100% Level) Damage.</t>
  </si>
  <si>
    <t>Restore 50% of Health lost last turn. (20 Mana)</t>
  </si>
  <si>
    <t>Gain 10% of Max Health as Barrier until End of Combat. (1/day)</t>
  </si>
  <si>
    <t>(P) Galal Life Eaters: Whenever you gain Health or Barrier, all Hostile Entities on Tile lose Health equal 50% of the amount gained.</t>
  </si>
  <si>
    <t>Provera Stromus: powerplay; Set Health to 1, gain Barrier equal to Max Health.</t>
  </si>
  <si>
    <t>Immortality: Reduce Total Damage Dealt by 50%, you may now go up to -800 Health without dying.</t>
  </si>
  <si>
    <t>Petarchic Indestructibility: Gain 10 Defense, 10 Dispersion, 100 Health, 10% Deflect and Reflect, 2 Mobility and 10% Damage Reduction.</t>
  </si>
  <si>
    <t>(^) Summon Imp II: Summon a 30 Health; 15 Fire Damage Melee Basic Attack Imp Minion that lasts Until end of Combat. (25 Mana)</t>
  </si>
  <si>
    <t>(^) Summon Imp III: Summon a 40 Health; 20 Fire Damage Melee Basic Attack Imp Minion that lasts Until end of Combat. (30 Mana)</t>
  </si>
  <si>
    <t>(^) Summon Imp III: Flash; Summon 50 Health; 20 Fire Damage Basic Attack Imp that lasts Until end of Combat. (40 Mana)</t>
  </si>
  <si>
    <t>(^) Summon Hell Hound II: Summon a Hell Hound Minion with 50 Health and 17 Physical Damage Melee Basic Attacks; Up to 2; Lasts until end of Combat. (40 Mana)</t>
  </si>
  <si>
    <t>(^) Summon Hell Hound III: Summon a Hell Hound Minion with 60 Health and 20 Physical Damage Melee Basic Attacks; Up to 2; Lasts until end of Combat. (40 Mana)</t>
  </si>
  <si>
    <t>(^) Summon Felbat II: Summon a Felbat with 10 Health and 25 Magic Damage Ranged Basic Attacks; Up to 2; Lasts until end of Combat. (30 Mana)</t>
  </si>
  <si>
    <t>(^) Summon Felbat III: Summon a Felbat with 10 Health and 25 Magic Damage Ranged Basic Attacks; Up to 3; Lasts until end of Combat. (30 Mana)</t>
  </si>
  <si>
    <t>(P) Born in Ashen Lands II: All Your Minions Gain 40% Fire Resistance; 4 Defense; 4 Dispersion and 7 Fire Damage on Hit. (Locks 40 Mana)</t>
  </si>
  <si>
    <t>(P) Born in Ashen Lands III: All Your Minions Gain 50% Fire Resistance; 6 Defense; 6 Dispersion and 10 Fire Damage on Hit. (Locks 40 Mana)</t>
  </si>
  <si>
    <t>(P) Heating Core II: Your Minions gain Gating; Minions that Gate in Combat now also Restores 20 Health. (Locks 30 Mana)</t>
  </si>
  <si>
    <t>(P) Heating Core III: You and your Minions gain Gating; Minions that Gate in Combat now also Restores 30 Health. (Locks 40 Mana)</t>
  </si>
  <si>
    <t>(P) Spiteful Consumption II: Whenever a Minion Dies on your Hex Lose 10 Health and gain 15 Barrier until End of Combat.</t>
  </si>
  <si>
    <t>(P) Spiteful Consumption III: Whenever a Minion Dies on your Hex Lose 10 Health and gain 20 Barrier until End of Combat.</t>
  </si>
  <si>
    <t>(^) Demonic Warp: Powerplay; Summon a Level 1 Horned Demon Companion; He can be summoned as any class of your choosing. (50 Mana)</t>
  </si>
  <si>
    <t>(^) Demonic Warp II: Powerplay; Summon a Level 4 Horned Demon Companion; He can be summoned as any class of your choosing. (50 Mana)</t>
  </si>
  <si>
    <t>(^) Demonic Warp III: Powerplay; Summon a Level 7 Horned Demon Companion; He can be summoned as any class of your choosing. (50 Mana)</t>
  </si>
  <si>
    <t>(^) Through the Gates of Hell II : Summon a Ride-able Hellcharger[Elite] Mount which grants you 3 Extra Stamina while Mounted; Takes 1 Turn to Mount; Hellcharger Can still use his abilities; Up to 1 at a time. (65 Mana)</t>
  </si>
  <si>
    <t>(^) Through the Gates of Hell III : Summon a Ride-able Hellcharger[Elite] Mount which grants you 3 Extra Stamina while Mounted; Takes 1 Turn to Mount; Hellcharger Can still use his abilities; Up to 1 at a time. (50 Mana)</t>
  </si>
  <si>
    <t>(^) Summon Hellstorn II: Summon a 50 Health Hellstorn Minion with 25 Physical Damage Melee Basic Attack; Hellstorns Gain 5 Base Damage whenever they take Damage. (50 Mana/50 Health)</t>
  </si>
  <si>
    <t>(^) Summon Hellstorn III: Summon a 50 Health Hellstorn Minion with 25 Physical Damage Melee Basic Attack; Hellstorns Gain 10 Base Damage whenever they take Damage. (50 Mana/50 Health)</t>
  </si>
  <si>
    <t>(^) The Final Ritual II: Summon a 600 Health; 200 Mana; 4/4 Stamina; 50% Fire Resistance; 30 Fire Damage and 30 Physical Damage Basic Attack Demon Lord Follower; He can Cast your Tier I Ability as well; He can Devour Adjacent Minions to Regain 100 Health. (150 Mana; 150 Health)</t>
  </si>
  <si>
    <t>(^) The Final Ritual III: Summon a 1200 Health; 400 Mana; 5/5 Stamina; 50% Fire Resistance; 50 Fire Damage and 50 Physical Damage Basic Attack Demon Lord Follower; He can Cast your Tier I Ability as well; He can Devour Adjacent Minions to Regain 200 Health. (200 Mana; 200 Health)</t>
  </si>
  <si>
    <t>(o) Inferno II: Powerplay; Sacrifice x Amount of Minions; Retrigger this ability x+1 Times; All Other Entities on Hex Take 50 Magic Damage and 50 Fire Damage. (125 Mana)</t>
  </si>
  <si>
    <t>(o) Inferno III: Powerplay; Sacrifice x Amount of Minions; Retrigger this ability x+2 Times; All Other Entities on Hex Take 75 Magic Damage and 75 Fire Damage. (150 Mana)</t>
  </si>
  <si>
    <t>(^) Hell Unleashed II: Summon 4 Demon Weakling Creatures, 3 Demon Elite Creatures and 1 Demon Boss Creature on any Tiles of your Choice; They are Minions and Last until End of Combat. (100 Mana; 80 Health; 1/Day)</t>
  </si>
  <si>
    <t>(^) Hell Unleashed III: Summon 5 Demon Weakling Creatures, 4 Demon Elite Creatures and 2 Demon Boss Creatures on any Tiles of your Choice; They are Minions and Last until End of Combat. (150 Mana; 120 Health; 1/Day)</t>
  </si>
  <si>
    <t>(P) Sand Carrier: When Engaging in Combat, Transform Current Hex into a Dessert Hex</t>
  </si>
  <si>
    <t>(P) Sandcrosser: Traverse Dessert at 1 Stamina Cost; Traversing Simple Hexes Transforms them into Dessert Hexes.</t>
  </si>
  <si>
    <t>(P) Purified Sand: Every instance of Earth Damage you deal lowers Targets Earth Resistance by 10%.</t>
  </si>
  <si>
    <t>(+) Sand Spike: Make a spike emerge beneath the Target dealing 15(+50% Power) Earth Damage and 10 Physical Damage to Target; Deals 30(+50% Power) Earth Damage and 10 Physical Damage Instead if On Dessert Hex. (25 Mana)</t>
  </si>
  <si>
    <t>(+) Sand Spike II: Make a spike emerge beneath the Target dealing 15(+100% Power) Earth Damage and 10 Physical Damage to Target; Deals 30(+100% Power) Earth Damage and 15 Physical Damage Instead if On Dessert Hex. (30 Mana)</t>
  </si>
  <si>
    <t>(+) Sand Spike III: Make a spike emerge beneath the Target dealing 15(+100% Power) Earth Damage and 10 Physical Damage to Target; Deals 30(+150% Power) Earth Damage and 20 Physical Damage Instead if On Dessert Hex. (30 Mana)</t>
  </si>
  <si>
    <t>(❖:≈) Sand Hammer: [Requires 2 Handed Weapon Equipped] Cover your Current Weapon in Hardned Sand making it a 15 Physical Damage Warhammer with 10(+50% Power) Earth Damage On Hit; Lasts Until of the Combat. (20 Mana)</t>
  </si>
  <si>
    <t>(❖:≈) Sand Hammer II: [Requires 2 Handed Weapon Equipped] Cover your Current Weapon in Hardned Sand making it a 17 Physical Damage Warhammer with 10(+75% Power) Earth Damage On Hit for the Duration of the Combat. (25 Mana)</t>
  </si>
  <si>
    <t>(❖:≈) Sand Hammer III: [Requires 2 Handed Weapon Equipped] Cover your Current Weapon in Hardned Sand making it a 20 Physical Damage Warhammer with 10(+100% Power) Earth Damage On Hit for the Duration of the Combat. (30 Mana)</t>
  </si>
  <si>
    <t>(❖:^) Sand Golem: Summon a Sand Golem which has 40 Health and deals 10 Physical Damage + 5 Earth Damage On Hit; Lasts Until End of Combat; Up to 1; Halves Cost if on Dessert Hex. (30 Mana)</t>
  </si>
  <si>
    <t>(❖:^) Sand Golem II: Summon a Sand Golem which has 60 Health and deals 16 Physical Damage + 8 Earth Damage on hit; Lasts Until End of Combat; Up to 2; Halves Cost if on Dessert Hex. (40 Mana)</t>
  </si>
  <si>
    <t>(❖:^) Sand Golem II: Summon a Sand Golem which has 100 Health and deals 20 Physical Damage + 10 Earth Damage on hit; Lasts Until End of Combat; Up to 2; Halves Cost if on Dessert Hex. (40 Mana)</t>
  </si>
  <si>
    <t>(❖:^) Sand Worm: Requires Desert Hex; Summon a Sand Worm which follows you and has 60 Health and can Tank Non-Ultimate Projectiles for you; Instantly dies if you are 1 move away from it; It Deals 10 Earth Damage. (50 Mana)</t>
  </si>
  <si>
    <t>(❖:^) Sand Worm II: Requires Desert Hex; Summon a Sand Worm which follows you and has 80 Health and can Tank Non-Ultimate Projectiles for you; Instantly dies if you are 1 move away from it; It Deals 15 Earth Damage. (50 Mana)</t>
  </si>
  <si>
    <t>(❖:^) Sand Worm II: Requires Desert Hex; Summon a Sand Worm which follows you and has 120 Health and can Tank Non-Ultimate Projectiles for you; Instantly dies if you are 1 move away from it; It Deals 20 Earth Damage. (50 Mana)</t>
  </si>
  <si>
    <t>(❖:o) Quicksand: Create a quicksand pool on Tile sinking Entities on it into it dealing 30(+100% Power) Earth Damage, and Rooting them for 2 turns. (30 Mana; 1/Day)</t>
  </si>
  <si>
    <t>(❖:o) Quicksand II: Create a quicksand pool on Tile sinking Entities on it into it dealing 30(+100% Power) Earth Damage, and Rooting them for 3 turns. (35 Mana; 1/Day)</t>
  </si>
  <si>
    <t>(❖:o) Quicksand III: Create a quicksand pool on Tile sinking Entities on it into it dealing 30(+100% Power) Earth Damage, and Rooting them for 4 turns. (40 Mana; 1/Day)</t>
  </si>
  <si>
    <t>(P) Hardened Sand: You and your Minions Have Have 5 Extra Defense and Dispersion.</t>
  </si>
  <si>
    <t>(P) Hardened Sand II: You and your Minions Have Have 7 Extra Defense and Dispersion.</t>
  </si>
  <si>
    <t>(P) Hardened Sand III: You and your Minions Have Have 10 Extra Defense and Dispersion.</t>
  </si>
  <si>
    <t>(❖:≈) Sandstorm: Consume Target Dessert; Create a Storm so Powerfull, Other Entities on Hex are Slowed for the Remainder of its Duration; Deals 20 Earth Damage Per Tick to Everyone but the Caster; Lasts 5 Turns. (80 Mana)</t>
  </si>
  <si>
    <t>(❖:≈) Sandstorm II: Consume Target Dessert; Create a Storm so Powerfull, Other Entities on Hex are Slowed for the Remainder of its Duration; Deals 40 Earth Damage Per Tick to Everyone but the Caster; Lasts 10 Turns. (100 Mana)</t>
  </si>
  <si>
    <t>(❖:≈) Sandstorm III: Consume Target Dessert; Create a Storm so Powerfull, Other Entities on Hex are Slowed for the Remainder of its Duration; Deals 100 Earth Damage Per Tick to Everyone but the Caster; Lasts 10 Turns. (200 Mana)</t>
  </si>
  <si>
    <t>(+) Sand Coffin: [Channel for 1 Turn] Burry Target Entity in Sand, and Harden the Sand Causing Massive Damage; 60 Earth Damage; 40 Physical Damage and Stunning them for 2 turns. (100 Mana)</t>
  </si>
  <si>
    <t>(+) Sand Coffin II: [Channel for 1 Turn] Burry Target Entity in Sand, and Harden the Sand Causing Massive Damage; 120 Earth Damage; 80 Physical Damage and Stunning them for 3 turns. (140 Mana)</t>
  </si>
  <si>
    <t>(+) Sand Coffin III: [Channel for 1 Turn] Burry Target Entity in Sand, and Harden the Sand Causing Massive Damage; 200 Earth Damage; 160 Physical Damage and Stunning them for 3 turns. (180 Mana)</t>
  </si>
  <si>
    <t>(P) Spectral Sight: You can see Invisible Entities and Objects.</t>
  </si>
  <si>
    <t>(P) Quadsplit Knighthood: You Split yourself into 4 Sentient Knights with 100 Health, 3/3 Stamina, Two Handed Spectral Sword dealing 20 Arcane Damage; They Convert Loot into Experience(100 Xp/100 Gold worth of Loot); They gain 20 Max Health and nothing else per Level up; At Level 6 They double their Basic Attack Damage; At Level 12 Each Knight Clones himself once and gain 4 Banner Slots; They all have the Hero Status.</t>
  </si>
  <si>
    <t>(P) Manamaker: You may convert 3 Ingredients of any Rarity into a Mana Potion.</t>
  </si>
  <si>
    <t>(❖:^) Spectral Knight: Summon a 100 Health Spectral Knight Minion with 20 Arcane Damage Melee Basic Attack; Up to 1; Lasts Until End of Combat; If this Summon is still alive at the end of the Combat, Restore 20 Mana. (40 Mana)</t>
  </si>
  <si>
    <t>(❖:^) Spectral Knight II: Summon a 120 Health Spectral Knight Minion with 25 Arcane Damage Melee Basic Attack; Up to 1; Lasts Until End of Combat; If this Summon is still alive at the end of the Combat, Restore 20 Mana. (50 Mana)</t>
  </si>
  <si>
    <t>(❖:^) Spectral Knight III: Summon a 150 Health Spectral Knight Minion with 25 Arcane Damage Melee Basic Attack; Up to 2; Lasts Until End of Combat; If this Summon is still alive at the end of the Combat, Restore 20 Mana. (60 Mana)</t>
  </si>
  <si>
    <t>(❖:^) Spectral Healer: Summon a 80 Health Spectral Healer Minion with no Basic Attack that can (+) Heal 10 Health by sacrificing 10 Health of his own; Up to 1; Lasts Until End of Combat; If this Summon is still alive at the end of the Combat, Restore 20 Mana. (40 Mana)</t>
  </si>
  <si>
    <t>(❖:^) Spectral Healer II: Summon a 100 Health Spectral Healer Minion with no Basic Attack that can (+) Heal 20 Health by sacrificing 20 Health of his own; Up to 1; Lasts Until End of Combat; If this Summon is still alive at the end of the Combat, Restore 20 Mana. (50 Mana)</t>
  </si>
  <si>
    <t>(❖:^) Spectral Healer III: Summon a 120 Health Spectral Healer Minion with no Basic Attack that can (+) Heal 40 Health by sacrificing 40 Health of his own; Up to 2; Lasts Until End of Combat; If this Summon is still alive at the end of the Combat, Restore 20 Mana. (60 Mana)</t>
  </si>
  <si>
    <t>(❖:^) Spectral Ranger: Summon a 100 Health Spectral Ranger Minion with 10 Arcane Damage Ranged Basic Attack; Up to 1; Lasts Until End of Combat; If this Summon is still alive at the end of the Combat, Restore 20 Mana. (40 Mana)</t>
  </si>
  <si>
    <t>(❖:^) Spectral Ranger II: Summon a 100 Health Spectral Ranger Minion with 20 Arcane Damage Ranged Basic Attack; Up to 1; Lasts Until End of Combat; If this Summon is still alive at the end of the Combat, Restore 20 Mana. (50 Mana)</t>
  </si>
  <si>
    <t>(❖:^) Spectral Ranger III: Summon a 120 Health Spectral Ranger Minion with 25 Arcane Damage Ranged Basic Attack; Up to 2; Lasts Until End of Combat; If this Summon is still alive at the end of the Combat, Restore 20 Mana. (60 Mana)</t>
  </si>
  <si>
    <t>(❖:^) Spectral Mage: Summon a 75 Health; 100 Mana; Spectral Mage Minion with 10 Arcane Damage Ranged Basic Attack; It can cast (+) Spectral Cascade: Reduce Targets Dispersion by 5 Until End of Combat. (25 Mana); Up to 1; Lasts Until End of Combat; If this Summon is still alive at the end of the Combat, Restore 20 Mana. (40 Mana)</t>
  </si>
  <si>
    <t>(❖:^) Spectral Mage II: Summon a 75 Health; 100 Mana; Spectral Mage Minion with 15 Arcane Damage Ranged Basic Attack; It can cast (+) Spectral Cascade: Reduce Targets Dispersion by 7 Until End of Combat. (25 Mana); Up to 1; Lasts Until End of Combat; If this Summon is still alive at the end of the Combat, Restore 20 Mana. (50 Mana)</t>
  </si>
  <si>
    <t>(❖:^) Spectral Mage III: Summon a 75 Health; 100 Mana; Spectral Mage Minion with 20 Arcane Damage Ranged Basic Attack; It can cast (+) Spectral Cascade: Reduce Targets Dispersion by 10 Until End of Combat. (25 Mana); Up to 1; Lasts Until End of Combat; If this Summon is still alive at the end of the Combat, Restore 20 Mana. (60 Mana)</t>
  </si>
  <si>
    <t>(❖:^) Spectral Rogue: Summon a 50 Health Spectral Rogue Minion with 30 Arcane Damage Melee Basic Attack; Up to 1; Lasts Until End of Combat; If this Summon is still alive at the end of the Combat, Restore 20 Mana. (40 Mana)</t>
  </si>
  <si>
    <t>(❖:^) Spectral Rogue II: Summon a 50 Health Spectral Rogue Minion with 40 Arcane Damage Melee Basic Attack; Up to 1; Lasts Until End of Combat; If this Summon is still alive at the end of the Combat, Restore 20 Mana. (50 Mana)</t>
  </si>
  <si>
    <t>(❖:^) Spectral Rogue III: Summon a 50 Health Spectral Rogue Minion with 50 Arcane Damage Melee Basic Attack; Up to 2; Lasts Until End of Combat; If this Summon is still alive at the end of the Combat, Restore 20 Mana. (60 Mana)</t>
  </si>
  <si>
    <t>(❖:^) Spectral Paladin: Summon a 150 Health Spectral Paladin Minion with 5 Arcane Damage Melee Basic Attack and 5 Might; Up to 1; Lasts Until End of Combat; If this Summon is still alive at the end of the Combat, Restore 20 Mana. (40 Mana)</t>
  </si>
  <si>
    <t>(❖:^) Spectral Paladin II: Summon a 175 Health Spectral Paladin Minion with 10 Arcane Damage Melee Basic Attack and 6 Might; Up to 1; Lasts Until End of Combat; If this Summon is still alive at the end of the Combat, Restore 20 Mana. (50 Mana)</t>
  </si>
  <si>
    <t>(❖:^) Spectral Paladin III: Summon a 200 Health Spectral Paladin Minion with 15 Arcane Damage Melee Basic Attack and 7 Might; Up to 2; Lasts Until End of Combat; If this Summon is still alive at the end of the Combat, Restore 20 Mana. (60 Mana)</t>
  </si>
  <si>
    <t>(P) Gates to the Netherworld have been open: Increase all Summon capacity by 1.</t>
  </si>
  <si>
    <t>(P) Gates to the Netherworld have been open II: Increase all Summon capacity by 2.</t>
  </si>
  <si>
    <t>(P) Gates to the Netherworld have been open III: Increase all Summon capacity by 3.</t>
  </si>
  <si>
    <t>(P) Mind of Mir: Summon 4 Random Spectral Minions (Knight/Healer/Ranger/Rogue/Mage/Paladin) at Rank 1; They do not Restore Mana if they are still alive at End of Combat; They do not count towards Summon Capacity. (60 Mana; 1/Day)</t>
  </si>
  <si>
    <t>(P) Mind of Mir II: Summon 4 Random Spectral Minions (Knight/Healer/Ranger/Rogue/Mage/Paladin) at Rank 2; They do not Restore Mana if they are still alive at End of Combat; They do not count towards Summon Capacity. (60 Mana; 1/Day)</t>
  </si>
  <si>
    <t>(P) Mind of Mir III: Summon 4 Random Spectral Minions (Knight/Healer/Ranger/Rogue/Mage/Paladin) at Rank 3; They do not Restore Mana if they are still alive at End of Combat; They do not count towards Summon Capacity. (60 Mana; 1/Day)</t>
  </si>
  <si>
    <t>(P) Army of the Dead: Your First Tier I or Tier II Ability in Combat has Flash and Costs 0 Mana (Lock 100 Mana)</t>
  </si>
  <si>
    <t>(P) Army of the Dead II: Your First Tier I or Tier II Ability in Combat has Flash and Costs 0 Mana (Lock 75 Mana)</t>
  </si>
  <si>
    <t>(P) Army of the Dead III: Your First Tier I or Tier II Ability in Combat has Flash and Costs 0 Mana (Lock 50 Mana)</t>
  </si>
  <si>
    <t>(P) Ethereal Army: All your Summons gain Ethereal Trait.</t>
  </si>
  <si>
    <t>(P) Ethereal Army II: Everyone under your Banner gains Ethereal.</t>
  </si>
  <si>
    <t>(P) Ethereal Army III: Everyone under your Banner is immune to Physical Damage and Projectiles.</t>
  </si>
  <si>
    <t>(❖:^) Spectralforged Cataphract: Summon a full body Defense suit chanied to a Spectral Sword with 200 Health It takes a turn to equip it; While Equipped, your Basic Attack deals 25 Arcane Damage; If the Suit is destroyed the holder loses 20% Current Health. (80 Mana; 1/Day)</t>
  </si>
  <si>
    <t>(❖:^) Spectralforged Cataphract II: Summon a full body Defense suit chanied to a Spectral Sword with 400 Health It takes a turn to equip it; While Equipped, your Basic Attack deals 25 Arcane Damage; If the Suit is destroyed the holder loses 20% Max Health. (10 Mana; 1/Day)</t>
  </si>
  <si>
    <t>(❖:^) Spectralforged Cataphract: Powerplay; Summon a full body Defense suit chanied to a Spectral Sword with 1000 Health It takes a turn to equip it; While Equipped, your Basic Attack deals 50 Arcane Damage; If the Suit is destroyed the holder Dies.</t>
  </si>
  <si>
    <t>(≈) Spectral Split: Powerplay; Relearn your innate.</t>
  </si>
  <si>
    <t>(≈) Spectral Split II: Powerplay; Relearn your innate; Gain a Spectral Summoner Companion at Level 4 and a Banner Slot.</t>
  </si>
  <si>
    <t>(≈) Spectral Split III: Powerplay; Relearn your innate; Gain a Spectral Summoner Companion at Level 8 and 2 Banner Slots.</t>
  </si>
  <si>
    <t>(P) Elemental Well: Gain 20% Elemental Resistance.</t>
  </si>
  <si>
    <t>(P) Master of the Elements: Convert The Damage Type of your Basics to Chosen Element; Takes 1 Action to switch between them.</t>
  </si>
  <si>
    <t>(❖:^) Basic Elemental II: Summon a Basic Elemental of your choice (Fire, Earth, Lightning; Wind; Frost); They have 100% Resistance of Chosen Element; 60 Health; 15 Ranged Chosen Element Damage; Up to 2 at a Time; They Die at the end of Combat. (35 Mana)</t>
  </si>
  <si>
    <t>(❖:^) Basic Elemental III: Summon a Basic Elemental of your choice (Fire, Earth, Lightning; Wind; Frost); They have 100% Resistance of Chosen Element; 80 Health; 20 Ranged Chosen Element Damage; Up to 4 at a Time; They Die at the end of Combat. (40 Mana)</t>
  </si>
  <si>
    <t>(❖:^) Basic Elemental: Summon a Basic Elemental of your choice (Fire, Earth, Lightning; Wind; Frost); They have 100% Resistance of Chosen Element; 50 Health; 10 Ranged Chosen Element Damage; Up to 1 at a Time; They Die at the end of Combat. (30 Mana)</t>
  </si>
  <si>
    <t>(?) Wavelength Understanding: Cast the Tier I Wavelength I of Chosen Element; Fireblast; Frostbolt; Wind Slash; Stone Spike; Lightning Bolt. (20 Mana)</t>
  </si>
  <si>
    <t>(?) Wavelength Understanding II: Cast the Tier I Rank 2 Wavelength I of Chosen Element; Fireblast; Frostbolt; Wind Slash; Stone Spike; Lightning Bolt. (30 Mana)</t>
  </si>
  <si>
    <t>(?) Wavelength Understanding III: Cast the Tier I Rank 3 Wavelength I of Chosen Element; Fireblast; Frostbolt; Wind Slash; Stone Spike; Lightning Bolt. (40 Mana)</t>
  </si>
  <si>
    <t>(❖:&gt;) Elemental Bolt II: Fire a bolt of your Chosen Element that will deal 20(+150% Power) Chosen Element Damage. (20 Mana)</t>
  </si>
  <si>
    <t>(❖:&gt;) Elemental Bolt III: Fire a bolt of your Chosen Element that will deal 30(+200% Power) Chosen Element Damage. (30 Mana)</t>
  </si>
  <si>
    <t>(❖:&gt;) Elemental Bolt: Fire a bolt of your Chosen Element that will deal 15(+100% Power) Chosen Element Damage. (15 Mana)</t>
  </si>
  <si>
    <t>(P) Elemental Aura: You and your Minions Gain 40% Elemental Resistance.</t>
  </si>
  <si>
    <t>(P) Elemental Aura II: You and your Minions Gain 60% Elemental Resistance.</t>
  </si>
  <si>
    <t>(P) Elemental Aura III: You and your Minions Gain 80% Elemental Resistance.</t>
  </si>
  <si>
    <t>(❖:^) Elemental Crystal of Protection II: Choose Element; Summon an Elemental Crystal that will always follow you and Grant you 5 Defense, 5 Dispersion and 50% Resistance of Chosen Element; It has 20 Health; Does not Count as a Minion; Up to 3. (30 Mana)</t>
  </si>
  <si>
    <t>(❖:^) Elemental Crystal of Protection III: Choose Element; Summon an Elemental Crystal that will always follow you and Grant you 10 Defense, 10 Dispersion and 50% Resistance of Chosen Element; It has 20 Health; Does not Count as a Minion; Up to 4. (40 Mana)</t>
  </si>
  <si>
    <t>(❖:^) Elemental Crystal of Protection: Choose Element; Summon an Elemental Crystal that will always follow you and Grant you 2 Defense, 2 Dispersion and 50% Resistance of Chosen Element; It has 20 Health; Does not Count as a Minion; Up to 2. (20 Mana)</t>
  </si>
  <si>
    <t>(P) Bifolding Skill Surge: Your Tier I Ability has Flash; Remove the Cap on Summoned Minions.</t>
  </si>
  <si>
    <t>(P) Bifolding Skill Surge II: Your Tier I Ability has Flash and Costs 10 Less Mana; Remove the Cap on Summoned Minions.</t>
  </si>
  <si>
    <t>(P) Bifolding Skill Surge III: Your Tier I Ability has Flash; Counter and Costs 10 Less Mana; Remove the Cap on Summoned Minions.</t>
  </si>
  <si>
    <t>(❖:o) Rainbow Artillery II: Sacrifice all your Minions; For Each Minion Sacrificed, Cause 5 Elemental Bolts to Fall on top of all other Entities on Hex Dealing 40 Fire Damage, 40 Earth Damage; 40 Lightning Damage; 40 Wind Damage and 40 Frost Damage. (70 Mana Per Minion Sacrificed)</t>
  </si>
  <si>
    <t>(❖:o) Rainbow Artillery III: Sacrifice all your Minions; For Each Minion Sacrificed, Cause 5 Elemental Bolts to Fall on top of all other Entities on Hex Dealing 100 Fire Damage, 100 Earth Damage; 100 Lightning Damage; 100 Wind Damage and 100 Frost Damage. (100 Mana Per Minion Sacrificed)</t>
  </si>
  <si>
    <t>(❖:o) Rainbow Artillery: Sacrifice all your Minions; For Each Minion Sacrificed, Cause 5 Elemental Bolts to Fall on top of all other Entities on Hex Dealing 20 Fire Damage, 20 Earth Damage; 20 Lightning Damage; 20 Wind Damage and 20 Frost Damage. (50 Mana Per Minion Sacrificed)</t>
  </si>
  <si>
    <t>(❖:^) Dragon of the Elements: Powerplay; Summon the Dragon of the Elements; 3/3 Stamina; 200 Health; 90% Elemental resistance; Ranged Basic Attacks that Deal 50 Elemental Damage of your Choice with each Attack; Upon Death, Summon 4 Basic Elementals. (100 Health; 200 Mana)</t>
  </si>
  <si>
    <t>(❖:^) Dragon of the Elements II: Powerplay; Summon the Dragon of the Elements; 4/4 Stamina; 400 Health; 180% Elemental resistance; Ranged Basic Attacks that Deal 100 Lowest Resistance Damage with each Attack; Upon Death Deal 100 True Damage To Target. (150 Health; 250 Mana)</t>
  </si>
  <si>
    <t>(❖:^) Dragon of the Elements III: Powerplay; Summon the Dragon of the Elements; 4/4 Stamina; 400 Health; 180% Elemental resistance; Ranged Basic Attacks that Deal 100 Elemental Damage of your Choice with each Attack; Upon Death Powerplay - Revive. (150 Health; 250 Mana)</t>
  </si>
  <si>
    <t>(P) Sleepwalker: Instead of Sleeping(Gaining 10 Health and Mana) at the end of a Day, you may choose to do a Turn during the Night having 2 Stamina.</t>
  </si>
  <si>
    <t>(❖:+) Sleep II: Deal 15(+100% Power) Magic Damage to Target and make them fall asleep for 2 Turns. (30 Mana)</t>
  </si>
  <si>
    <t>(❖:+) Sleep III: Deal 20(+100% Power) Magic Damage to Target and make them fall asleep for 2 Turns. (30 Mana)</t>
  </si>
  <si>
    <t>(P) Welcome to the Dreamworld: While you are Asleep, you can do your Turn and all your Abilities have Flash. (Locks 20 Mana)</t>
  </si>
  <si>
    <t>(P) Welcome to the Dreamworld II: While you are Asleep, you can do your Turn and all your Abilities have Flash. (Locks 10 Mana)</t>
  </si>
  <si>
    <t>(P) Welcome to the Dreamworld III: While you are Asleep, you can do your Turn and all your Abilities have Flash and Blitz.</t>
  </si>
  <si>
    <t>(❖:≈) Reverie Inducement II: Cause Target to Sleep for 3 Turns. (30 Mana; 1/Combat)</t>
  </si>
  <si>
    <t>(❖:≈) Reverie Inducement III: Cause Target to Sleep for 4 Turns. (40 Mana; 1/Combat)</t>
  </si>
  <si>
    <t>(+) Vivid Nightmare II: [Requires sleeping Target] Deal 20(+100% Power) Insanity Damage. (25 Mana)</t>
  </si>
  <si>
    <t>(+) Vivid Nightmare III: [Requires sleeping Target] Deal 30(+100% Power) Insanity Damage. (25 Mana)</t>
  </si>
  <si>
    <t>(❖:≈) Abrupt Awakening II: [Requires sleeping Target] Wake Target up Inflicting 20(+50% Power) Magic Damage and Confusion Status for 3 Turns. (30 Mana)</t>
  </si>
  <si>
    <t>(❖:≈) Abrupt Awakening III: [Requires sleeping Target] Wake Target up Inflicting 20(+100% Power) Magic Damage and Confusion Status for 3 Turns. (30 Mana)</t>
  </si>
  <si>
    <t>(P) Rapid Eye Movement II: Dodging Projectiles Grants you +2 Roll Modifier for every Tick of Sleep Consumed this Combat.</t>
  </si>
  <si>
    <t>(P) Rapid Eye Movement III: Dodging Projectiles Grants you +3 Roll Modifier for every Tick of Sleep Consumed this Combat.</t>
  </si>
  <si>
    <t>(❖:≈) Recovering Sleep II: Cause Target to Restore 30 Health and fall Asleep for 1 turn, if the target is already asleep, heal them 50 instead. (35 Mana)</t>
  </si>
  <si>
    <t>(❖:≈) Recovering Sleep III: Cause Target to Restore 40 Health and fall Asleep for 1 turn, if the target is already asleep, heal them 80 instead. (40 Mana)</t>
  </si>
  <si>
    <t>(❖:o) I am the Sandman II: Put Everyone on Hex to Sleep for 3 Turns. (40 Mana)</t>
  </si>
  <si>
    <t>(❖:o) I am the Sandman III: Put Everyone on Hex to Sleep for 3 Turns. (30 Mana)</t>
  </si>
  <si>
    <t>(❖:+) Narcolepsy II: For the Rest of Combat Target Entity has a 40% Chance to fall Asleep for 1 Turn at the Start of their Turn. (45 Mana)</t>
  </si>
  <si>
    <t>(❖:+) Narcolepsy III: For the Rest of Combat Target Entity has a 50% Chance to fall Asleep for 1 Turn at the Start of their Turn. (50 Mana)</t>
  </si>
  <si>
    <t>(❖:^) Lucid Dreaming II: Bring Your Creation to Life in the form of an Entity or Item; The Mana cost is chosen by the Gods depending on the power of your creation. (? Mana)</t>
  </si>
  <si>
    <t>(❖:^) Lucid Dreaming III: Bring Your Creation to Life in the form of an Entity, Item or Gear; The Mana cost is chosen by the Gods depending on the power of your creation. (? Mana)</t>
  </si>
  <si>
    <t>(+) Sleep Paralysis II: [Requires Sleeping Target] Deal 40 Insanity Damage and Curse Target; Cursed Target will now wake up in Sleep Paralysis; Curse: Sleeping Status is now Converted into Stun. (100 Mana)</t>
  </si>
  <si>
    <t>(+) Sleep Paralysis III: [Requires Sleeping Target] Deal 100 Insanity Damage and Curse Target; Cursed Target will now wake up in Sleep Paralysis; Curse: Sleeping Status is now Converted into Stun. (10 Mana)</t>
  </si>
  <si>
    <t>(+) Dream Reveal II: [Requires sleeping Target] Cause Target to realise this Entire Combat was a Dream; Reset Combat to its initial State; Mana Cost triggers at the End of this Abilities Effect. (50 Mana)</t>
  </si>
  <si>
    <t>(+) Dream Reveal III: [Requires sleeping Target] Cause Target to realise this Entire Combat was a Dream; Reset Combat to its initial State; Mana Cost triggers at the End of this Abilities Effect. (25 Mana)</t>
  </si>
  <si>
    <t>(P) Split Image: When You drop below 25 Health, You split in two, One of you will be the real one, the other the clone, you will assign numbers to which the real will be</t>
  </si>
  <si>
    <t>(P) The Final Illusion: Powerplay; When you Die, Instead Explode Dealing 25(+100% Power) Magic Damage on Hex and Revive at 10% Max Health Where your dead body is.</t>
  </si>
  <si>
    <t>(❖:≈) The Escapist II: Hidden; The Next Basic Attack or Projectile that targets you, is going to miss. (30 Mana)</t>
  </si>
  <si>
    <t>(❖:≈) The Escapist III: Hidden; The Next two Basic Attacks or Projectiles that Targets you, are going to miss. (40 Mana)</t>
  </si>
  <si>
    <t>(❖:≈) The Escapist: The Next Basic Attack is going to miss. (25 Mana)</t>
  </si>
  <si>
    <t>(❖:≈) Mirroring Scheme: Counter; Hidden; At the Start of your Turn replicate(Spells that cost them Mana will still cost you the same amount) the Targets Action Targeting Them. (30 Mana)</t>
  </si>
  <si>
    <t>(❖:≈) Mirroring Scheme II: Counter; Hidden; At the Start of your Turn replicate and Cast(You pay the Abilities Cost) the Targets Ability Targeting Them if possible. (20 Mana)</t>
  </si>
  <si>
    <t>(❖:≈) Mirroring Scheme III: Counter; Hidden; At the Start of your Turn replicate and Cast(You pay the Abilities Cost) the Targets Ability Targeting Them if possible. (10 Mana)</t>
  </si>
  <si>
    <t>(❖:≈) Trustworthy Clone II: Summon a Clone which has 75% Of your Damage; Identical Health; Only your Equiped Gear but Can't use their Actives or any Abilities; 0 Mana; Lasts until End of Combat. (50 Mana)</t>
  </si>
  <si>
    <t>(❖:≈) Trustworthy Clone III: Summon a Clone which has 100% Of your Damage; Identical Health; Only your Equiped Gear but Can't use their Actives or any Abilities; 0 Mana; Lasts until End of Combat. (50 Mana)</t>
  </si>
  <si>
    <t>(❖:≈) Trustworthy Clone: Summon a Clone which has 50% Of your Damage; Identical Health; Only your Equiped Gear but Can't use their Actives or any Abilities; 0 Mana; Lasts until End of Combat. (50 Mana)</t>
  </si>
  <si>
    <t>(❖:≈) Mind Games: Hidden; Does Nothing. (10 Mana)</t>
  </si>
  <si>
    <t>(❖:≈) Mind Games II: Hidden; Counter; Does Nothing. (5 Mana)</t>
  </si>
  <si>
    <t>(❖:≈) Mind Games III: Hidden; Counter; Flash; Does Nothing.</t>
  </si>
  <si>
    <t>(❖:≈) Death Games II: Hidden; Counter; Become Invisible for 2 Turns; Replacing yourself with a clone that drops dead upon next Attack, making the enemy think he killed you. Upon an attempt to loot the clones body, it explodes dealing 40(+100% Power) Magic Damage. (40 Mana)</t>
  </si>
  <si>
    <t>(❖:≈) Death Games III: Hidden; Counter; Become Invisible for 3 Turns; Replacing yourself with a clone that drops dead upon next Attack, making the enemy think he killed you. Upon an attempt to loot the clones body, it explodes dealing 50(+100% Power) Magic Damage. (40 Mana)</t>
  </si>
  <si>
    <t>(❖:≈) Death Games: Hidden; Become Invisible for 2 Turns; Replacing yourself with a clone that drops dead upon next Attack, making the enemy think he killed you. Upon an attempt to loot the clones body, it explodes dealing 25(+100% Power) Magic Damage. (40 Mana)</t>
  </si>
  <si>
    <t>(❖:≈) They were Real: Order all your Clones to Destroy Themselves causing an Arcane Explosion which Deals 25(+100% Power) Arcane Damage Per Clone to all Entities in their Melee Range. (30 Mana)</t>
  </si>
  <si>
    <t>(❖:≈) They were Real II: Order all your Clones to Destroy Themselves causing an Arcane Explosion which Deals 30(+150% Power) Arcane Damage Per Clone to all Entities in their Melee Range. (35 Mana)</t>
  </si>
  <si>
    <t>(❖:≈) They were Real III: Order all your Clones to Destroy Themselves causing an Arcane Explosion which Deals 40(+200% Power) Arcane Damage Per Clone to all Entities in their Melee Range. (40 Mana)</t>
  </si>
  <si>
    <t>(❖:≈) Magic Carnival II: Trigger your Tier II Ability 6 Times/(P) Brain Meltdown II: If you Cast Mind Games 3 Times in one Turn Deal 150 Fire Damage To Target Entity; They Believe they Take 300 Fire Damage. (170 Mana; 1/Day)</t>
  </si>
  <si>
    <t>(❖:≈) Magic Carnival III: Trigger your Tier II Ability 8 Times/(P) Brain Meltdown III: If you Cast Mind Games 2 Times in one Turn Deal 200 Fire Damage To Target Entity; They Believe they Take 400 Fire Damage. (200 Mana; 1/Day)</t>
  </si>
  <si>
    <t>(❖:≈) Magic Carnival: Trigger your Tier II Ability 3 Times/(P) Brain Meltdown: If you Cast Mind Games 3 Times in one Turn Deal 100 Fire Damage To Target Entity; They Believe they Take 200 Fire Damage. (120 Mana; 1/Day)</t>
  </si>
  <si>
    <t>(❖:&gt;) Fake Arrow of Truth: Create an arrow pointing at Target, with the text, The arrow will Hit for 100 Magic Damage in the next 3 Turns; You Choose in which of the 3 Turns the Arrow will Launch; The Arrow will always create an Afterimage faking that it is Launched. (100 Mana)</t>
  </si>
  <si>
    <t>(❖:&gt;) Fake Arrow of Truth II: Create an arrow pointing at Target, with the text, The arrow will Hit for 200 Arcane Damage in the next 4 Turns; You Choose in which of the 3 Turns the Arrow will Launch; The Arrow will always create an Afterimage faking that it is Launched. (150 Mana)</t>
  </si>
  <si>
    <t>(❖:&gt;) Fake Arrow of Truth III: Create an arrow pointing at Target, with the text, The arrow will Hit for 400 Arcane Damage in the next 4 Turns; You Choose in which of the 4 Turns the Arrow will Launch; The Arrow will always create an Afterimage faking that it is Launched which Deals 50 True Damage. (150 Mana)</t>
  </si>
  <si>
    <t>(P) Bluffmaster: Whenever you cast your Tier II Ability immediately cycle it into another Tier II Ability from this Affinity; It maintains its Rank.</t>
  </si>
  <si>
    <t>(P) Remnant Reserves: Gain 40 Max Mana.</t>
  </si>
  <si>
    <t>(P) Catalyst's Wager: Upgrade your Ultimate Abilities: Mind to Mana may now be used as (+) to Consume X of your Power to Reduce Targets Max Mana; Break their Spirit now Reads "whenever your Tier II Ability Triggers(Even if it does nothing)"; Psychstorm requires only 2 Turns of Combat to have Passed.</t>
  </si>
  <si>
    <t>(❖:+) Psychic Burst: Deal Target 10 Magic Damage; If your Power is greater than your Targets then this Ability scales with +5 Magic Damage per point difference. (30 Mana)</t>
  </si>
  <si>
    <t>(❖:+) Psychic Burst II: Deal Target 10 Magic Damage; If your Power is greater than your Targets then this Ability scales with +5 Magic Damage per point difference. (25 Mana)</t>
  </si>
  <si>
    <t>(❖:+) Psychic Burst III: Deal Target 10 Magic Damage; If your Power is greater than your Targets then this Ability scales with +5 Magic Damage per point difference. (20 Mana)</t>
  </si>
  <si>
    <t>(❖:&gt;) Manaflick: Deal Target 10 Magic Damage; If your Current Mana is larger than your Targets then this Ability scales with +10 Magic Damage per 10 Mana difference; The Difference is counted after the Mana Cost. (30 Mana)</t>
  </si>
  <si>
    <t>(❖:&gt;) Manaflick II: Deal Target 10 Magic Damage; If your Current Mana is larger than your Targets then this Ability scales with +10 Magic Damage per 10 Mana difference; The Difference is counted after the Mana Cost. (25 Mana)</t>
  </si>
  <si>
    <t>(❖:&gt;) Manaflick IIi: Deal Target 10 Magic Damage; If your Current Mana is larger than your Targets then this Ability scales with +10 Magic Damage per 10 Mana difference; The Difference is counted after the Mana Cost. (20 Mana)</t>
  </si>
  <si>
    <t>(❖:+) Mindcreep: Target Becomes Vulnerable for 3 Turns. (40 Mana)</t>
  </si>
  <si>
    <t>(❖:+) Mindcreep II: Target Becomes Vulnerable for 3 Turns. (35 Mana)</t>
  </si>
  <si>
    <t>(❖:+) Mindcreep III: Target Becomes Vulnerable for 3 Turns. (30 Mana)</t>
  </si>
  <si>
    <t xml:space="preserve">(❖:≈) Buff Bluff: Hidden; If you receive 0 Damage until the Start of your next Turn then Become Enlightened or Surged at Random for 2 Turns, otherwise this Ability does nothing. (20 Mana) </t>
  </si>
  <si>
    <t xml:space="preserve">(❖:≈) Buff Bluff II: Hidden; If you receive 0 Damage until the Start of your next Turn then Become Enlightened or Surged at Random for 3 Turns, otherwise this Ability does nothing. (20 Mana) </t>
  </si>
  <si>
    <t xml:space="preserve">(❖:≈) Buff Bluff III: Hidden; If you receive 0 Damage until the Start of your next Turn then Become Enlightened or Surged at Random for 3 Turns, otherwise this Ability does nothing. (15 Mana) </t>
  </si>
  <si>
    <t>(❖:≈) Aggressors Trap: Hidden; If you get Attacked until the Start of your next Turn then inflict the Attackers with Weakened for 2 Turns, otherwise this Ability does nothing. (20 Mana)</t>
  </si>
  <si>
    <t>(❖:≈) Aggressors Trap II: Hidden; If you get Attacked until the Start of your next Turn then inflict the Attackers with Weakened for 3 Turns, otherwise this Ability does nothing. (20 Mana)</t>
  </si>
  <si>
    <t>(❖:≈) Aggressors Trap III: Hidden; If you get Attacked until the Start of your next Turn then inflict the Attackers with Weakened for 3 Turns, otherwise this Ability does nothing. (15 Mana)</t>
  </si>
  <si>
    <t>(❖:≈) Thought Unthreading: Hidden; At the Start of your next Turn revert Combat to the Turn you cast this Ability on; Any Entity that repeats their Action will roll the same as they did on the previous Turn; Effects from Break their Spirits are kept. (40 Mana)</t>
  </si>
  <si>
    <t>(❖:+) Thought Unthreading II: Hidden; At the Start of your next Turn revert Combat to the Turn you cast this Ability on; Any Entity that repeats their Action will roll the same as they did on the previous Turn; Effects from Break their Spirits are kept. (30 Mana)</t>
  </si>
  <si>
    <t>(❖:+) Thought Unthreading III: Hidden; At the Start of your next Turn revert Combat to the Turn you cast this Ability on; Any Entity that repeats their Action will roll the same as they did on the previous Turn; Effects from Break their Spirits are kept. (20 Mana)</t>
  </si>
  <si>
    <t>(P) Headache: For every Hidden Ability you Cast you deal 5(+100% Power) True Damage to all Hostile Entities. (Locks 60 Mana)</t>
  </si>
  <si>
    <t>(P) Headache II: For every Hidden Ability you Cast you deal 10(+100% Power) True Damage to all Hostile Entities. (Locks 60 Mana)</t>
  </si>
  <si>
    <t>(P) Headache III: For every Hidden Ability you Cast you deal 10(+200% Power) True Damage to all Hostile Entities. (Locks 60 Mana)</t>
  </si>
  <si>
    <t>(❖:+) Powerstrip: Set Targets Power to 0 for 1 Turn. (10 Mana)</t>
  </si>
  <si>
    <t>(❖:+) Powerstrip II: Set Targets Power to 0 for 2 Turns. (15 Mana)</t>
  </si>
  <si>
    <t>(❖:+) Powerstrip III: Set Targets Power to 0 for 3 Turns. (20 Mana)</t>
  </si>
  <si>
    <t>(❖:&gt;) Brain Domination Bolt: Hidden; Send a Magic Bolt at Target Entity that deals 10(+100% Power) Magic Damage and Mind Controls them for 1 Turn. (50 Mana; 1/Day)</t>
  </si>
  <si>
    <t>(❖:&gt;) Brain Domination Bolt II: Hidden; Send a Magic Bolt at Target Entity that deals 20(+100% Power) Magic Damage and Mind Controls them for 1 Turn. (50 Mana; 1/Day)</t>
  </si>
  <si>
    <t>(❖:&gt;) Brain Domination Bolt III: Hidden; Send a Magic Bolt at Target Entity that deals 30(+100% Power) Magic Damage and Mind Controls them for 2 Turns. (50 Mana; 1/Day)</t>
  </si>
  <si>
    <t>(❖:≈) Mind to Mana: Hidden; Convert X Power to Max Mana where 1 Power is equal to 10 Max Mana; For every 3 Power Converted you Become Enlightened for 1 Turn. (X Power)</t>
  </si>
  <si>
    <t>(❖:≈) Mind to Mana II: Hidden; Convert X Power to Max Mana where 1 Power is equal to 10 Max Mana; For every 3 Power Converted you Become Enlightened for 2 Turns. (X Power)</t>
  </si>
  <si>
    <t>(❖:≈) Mind to Mana III: Hidden; Convert X Power to Max Mana where 1 Power is equal to 10 Max Mana; For every 3 Power Converted you Become Enlightened for 3 Turns. (X Power)</t>
  </si>
  <si>
    <t>(P) Break their Spirit: Inflict all Hostile Entities with Weakened for 1 Turn whenever your Tier II Ability Triggers Correctly(Not when it does nothing); The Weakened Status that you Inflict now Stacks multiplicatively. (Locks 100 Mana)</t>
  </si>
  <si>
    <t>(P) Break their Spirit II: Inflict all Hostile Entities with Weakened for 1 Turn whenever your Tier II Ability Triggers Correctly(Not when it does nothing); The Weakened Status that you Inflict now Stacks multiplicatively.</t>
  </si>
  <si>
    <t>(P) Break their Spirit III: Inflict all Hostile Entities with Weakened for 2 Turns whenever your Tier II Ability Triggers Correctly(Not when it does nothing); The Weakened Status that you Inflict now Stacks multiplicatively.</t>
  </si>
  <si>
    <t>(❖:o) Psychstorm: [Requires 4 Turns of Combat to have passed] Release your inner Mind dealing 20(+100% Power) Magic Damage and 20(+100% Power) Lightning Damage to all other Entities on Hex; 20% Chance to Retrigger this Ability on Cast. (1/Day)</t>
  </si>
  <si>
    <t>(❖:o) Psychstorm II: [Requires 4 Turns of Combat to have passed] Release your inner Mind dealing 30(+150% Power) Magic Damage and 30(+150% Power) Lightning Damage to all other Entities on Hex; 30% Chance to Retrigger this Ability on Cast. (1/Day)</t>
  </si>
  <si>
    <t>(❖:o) Psychstorm III: [Requires 4 Turns of Combat to have passed] Release your inner Mind dealing 40(+200% Power) Magic Damage and 40(+200% Power) Lightning Damage to all other Entities on Hex; 40% Chance to Retrigger this Ability on Cast. (1/Day)</t>
  </si>
  <si>
    <t>(P) Charming Personality: When Entering Combat Charm all other Entities for 2 Turns.</t>
  </si>
  <si>
    <t>(P) Love Shock: Upon Landing a Critical Strike on Target or a Projectile Spell, inflict Charmed for 1 Turn.</t>
  </si>
  <si>
    <t>(≈) Touch of Love: Charm Target for 2 Turns. (2/Combat)</t>
  </si>
  <si>
    <t>(❖:&gt;) Heartpierce: Throw a magic needle at targets Heart, Dealing 5 Magic Damage and 5 Bleed Damage. (10 Mana)</t>
  </si>
  <si>
    <t>(❖:&gt;) Heartpierce II: Throw a magic needle at targets Heart, Dealing 10(+100% Power) Magic Damage and 5 Bleed Damage. (15 Mana)</t>
  </si>
  <si>
    <t>(❖:&gt;) Heartpierce III: Throw a magic needle at targets Heart, Dealing 10(+100% Power) Magic Damage and 10(+100% Power) Bleed Damage. (20 Mana)</t>
  </si>
  <si>
    <t>(❖:&gt;) Attraction Bolt/(+) Attraction Psychosis: Fire a Projectile at a Target that Deals 10(+200% Power) Magic Damage and Charms them for 2 Turns/If the Target is Charmed, Overload their Brain converting Charms to Confusion and dealing 20(+100% Power) Magic Damage (20 Mana)</t>
  </si>
  <si>
    <t>(❖:&gt;) Attraction Bolt II/(+) Attraction Psychosis II: Fire a Projectile at a Target that Deals 20(+200% Power) Magic Damage and Charms them for 2 Turns/If the Target is Charmed Overload their Brain converting Charms to Confusion and dealing 25(+100% Power) Magic Damage (25 Mana)</t>
  </si>
  <si>
    <t>(❖:&gt;) Attraction Bolt III/(+) Attraction Psychosis III: Fire a Projectile at a Target that Deals 20(+200% Power) Magic Damage and Charms them for 3 Turns/If the Target is Charmed Overload their Brain converting Charms to Confusion and dealing 30(+100% Power) Magic Damage (30 Mana)</t>
  </si>
  <si>
    <t>(P) Beauty Incarnate: If you have the Seducer Condition, extend the duration of all Charmed Statuses you Inflict by 1 Turn. (Lock 40 Mana)</t>
  </si>
  <si>
    <t>(P) Beauty Incarnate II: If you have the Seducer Condition, extend the duration of all Charmed Statuses you Inflict by 1 Turn. (Lock 20 Mana)</t>
  </si>
  <si>
    <t xml:space="preserve">(P) Beauty Incarnate III: If you have the Seducer Condition, extend the duration of all Charmed Statuses you Inflict by 1 Turn. </t>
  </si>
  <si>
    <t xml:space="preserve"> (P) Charming Appearance: Get 50% Reduced Prices at Merchants; Entities On Hex Below 25 Health are Permanently Charmed. (Locks 100 Mana)</t>
  </si>
  <si>
    <t xml:space="preserve"> (P) Charming Appearance II: Get 50% Reduced Prices at Merchants; Entities On Hex below 50 Health are Permanently Charmed. (Locks 100 Mana)</t>
  </si>
  <si>
    <t xml:space="preserve"> (P) Charming Appearance III: Get 50% Reduced Prices at Merchants; Entities On Hex below 75 Health are Permanently Charmed. (Locks 100 Mana)</t>
  </si>
  <si>
    <t>(❖:&gt;) Bleeding Heart: Fire a Bolt at an Target that Deals 5 Bleed Damage; if The Target is Charmed Cause Bleeding for 5(+50% Power) Bleed Damage Per Tick over 3 turns. (20 Mana)</t>
  </si>
  <si>
    <t>(❖:&gt;) Bleeding Heart II: Fire a Bolt at an Target that Deals 5 Bleed Damage; if The Target is Charmed Cause Bleeding for 5(+100% Power) Bleed Damage Per Tick over 3 turns. (30 Mana)</t>
  </si>
  <si>
    <t>(❖:&gt;) Bleeding Heart III: Fire a Bolt at an Target that Deals 5 Bleed Damage; if The Target is Charmed Cause Bleeding for 5(+200% Power) Bleed Damage Per Tick over 3 turns. (40 Mana)</t>
  </si>
  <si>
    <t>(≈) Quick Flash: Flash; Charm target in melee range for 1 Turn, If the Target is already Charmed, then this Ability will inflict 1 Turn of Confused. (20 Mana)</t>
  </si>
  <si>
    <t>(≈) Quick Flash: Flash; Charm target in melee range for 2 Turn, If the target is already Charmed, then this ability will inflict 1 Turn of Confusion. (25 Mana)</t>
  </si>
  <si>
    <t>(≈) Quick Flash III: Flash; Charm target in melee range for 2 Turns, If the target is already charmed, then this ability will inflict 2 Turns of Confused. (30 Mana)</t>
  </si>
  <si>
    <t>(+) Blinding Love: For each Turn Target Entity was Charmed this Combat, Blind them for the same amount of Turns. (40 Mana)</t>
  </si>
  <si>
    <t>(+) Blinding Love II: For each Turn Target Entity was Charmed this Combat, Deal 5(+200% Power) Magic Damage and Blind them for the same amount of Turns. (50 Mana)</t>
  </si>
  <si>
    <t>(+) Blinding Love III: For each Turn Target Entity was Charmed this Combat, Deal 10(+300% Power) Magic Damage and Blind them for the same amount of Turns. (60 Mana)</t>
  </si>
  <si>
    <t>(P) Exhaustion through Passion: Charmed Targets are now also Rooted. (Locks 50 Mana)</t>
  </si>
  <si>
    <t>(P) Exhaustion through Passion II: Charmed or Confused Targets are now also Rooted. (Locks 50 Mana)</t>
  </si>
  <si>
    <t>(P) Exhaustion through Passion III: Charmed or Confused Targets are now also Rooted. (Locks 30 Mana)</t>
  </si>
  <si>
    <t>(P) Layers of Attraction: Ticks of Charmed Statuses you inflict now Stack(If Target has 2 Ticks of Charmed and is hit with another 2 he is now under 4 Ticks of Charmed). (Locks 60 Mana)</t>
  </si>
  <si>
    <t>(P) Layers of Attraction II: Ticks of Charmed Statuses you inflict now Stack(If Target has 2 Ticks of Charmed and is hit with another 2 he is now under 4 Ticks of Charmed). (Locks 30 Mana)</t>
  </si>
  <si>
    <t>(P) Layers of Attraction III: Ticks of Charmed Statuses you inflict now Stack(If Target has 2 Ticks of Charmed and is hit with another 2 he is now under 4 Ticks of Charmed); Charmed Statuses you Inflict no longer have a Source(Entities you Charm can no longer Target any other Entity).</t>
  </si>
  <si>
    <t>(+) Anything for Love: Mind Control Charmed Target for 1 Turn. (80 Mana)</t>
  </si>
  <si>
    <t>(+) Anything for Love II: Mind Control Charmed Target for 2 Turns. (100 Mana)</t>
  </si>
  <si>
    <t>(+) Anything for Love III: Mind Control Charmed Target for 3 Turns. (125 Mana)</t>
  </si>
  <si>
    <t>(P) Aspect of Lust: Targets you Charmed are Forced to spend 1 Action or Sub-Action on their Turn moving in melee Range of you; If they are In Melee Range, they Lose 20 Max Health instead; Moving Removes Charmed Status from all Entities in Combat. (Locks 100 Mana)</t>
  </si>
  <si>
    <t>(P) Aspect of Lust II: Targets you Charmed are Forced to spend 1 Action or Sub-Action on their Turn moving in melee Range of you; If they are In Melee Range, they Lose 40 Max Health instead; Moving Removes Charmed Status from all Entities in Combat. (Locks 120 Mana)</t>
  </si>
  <si>
    <t>(P) Aspect of Lust III: Targets you Charmed are Forced to spend 1 Action or Sub-Action on their Turn moving in melee Range of you; If they are In Melee Range, they Lose 80 Max Health instead; Moving Removes Charmed Status from all Entities in Combat. (Locks 160 Mana)</t>
  </si>
  <si>
    <t>(❖:+) Heart Detonation: Consume all Ticks of Charmed on Target and Deal 10(+100% Power) Bleed Damage for each Tick Consumed; If 6 Ticks or more were Consumed convert the Bleed Damage to True Damage. (40 Mana; 1/Day)</t>
  </si>
  <si>
    <t>(❖:+) Heart Detonation II: Consume all Ticks of Charmed on Target and Deal 20(+200% Power) Bleed Damage for each Tick Consumed; If 6 Ticks or more were Consumed convert the Bleed Damage to True Damage. (80 Mana; 1/Day)</t>
  </si>
  <si>
    <t>(❖:+) Heart Detonation III: Consume all Ticks of Charmed on Target and Deal 30(+300% Power) Bleed Damage for each Tick Consumed; If 5 Ticks or more were Consumed convert the Bleed Damage to True Damage. (120 Mana; 1/Day)</t>
  </si>
  <si>
    <t>(P) Bearer of Malice: Start the Game with a Curse; Curse: You are Forced to Traverse the Hexes of Entities in your 1 Hex Range as long as you have Stamina Available; Traversal Attempts are not Counted.</t>
  </si>
  <si>
    <t>(P) Bearer of Pestilence: Start the Game with a Curse; Curse: You are Rotting in 3 Days(Overrides Longer Rotting Effects); If Rotting is Removed, Reapply it immediately.</t>
  </si>
  <si>
    <t>(P) Bearer of Misfortune: Start the Game with a Curse; Curse: You Gain -1 on all D20 Rolls.</t>
  </si>
  <si>
    <t>(❖:≈) Loss and Tragedy: Curse Yourself; Curse: At the Start of Day Lose a Random Gear from your Stash; You are Unable to Drop Gear once Looted. (Locks 40 Mana)</t>
  </si>
  <si>
    <t>(❖:≈) Loss and Tragedy II: Curse Yourself; Curse: At the Start of Day Lose a Random Gear from your Stash; You are Unable to Drop Gear once Looted. (Locks 20 Mana)</t>
  </si>
  <si>
    <t>(❖:≈) Loss and Tragedy III: Curse Yourself; Curse: At the Start of Day Lose a Random Gear from your Stash; You are Unable to Drop Gear once Looted.</t>
  </si>
  <si>
    <t>(❖:&gt;) Infian Curse Bolt: Deal 10(+50% Power) Dark Damage; On Hit Curse Target; Curse: While in Combat, Lose 5 Health at the Start of your Turn. (25 Mana)</t>
  </si>
  <si>
    <t>(&gt;) Infian Curse Bolt II: Deal 10(+50% Power) Dark Damage; On Hit Curse Target; Curse: While in Combat, Lose 7 Health at the Start of your Turn. (25 Mana)</t>
  </si>
  <si>
    <t>(&gt;) Infian Curse Bolt III: Deal 10(+50% Power) Dark Damage; On Hit Curse Target; Curse: While in Combat, Lose 10 Health at the Start of your Turn. (25 Mana)</t>
  </si>
  <si>
    <t>(❖:^) Wretched Witch: Summon a 50 Health Witch Minion with a Ranged Basic Attack with Dark Damage equal to 5(+20% Power) multiplied to the amount of Curses Active on yourself. (30 Mana)</t>
  </si>
  <si>
    <t>(❖:^) Wretched Witch II: Summon a 60 Health Witch Minion with a Ranged Basic Attack with Dark Damage equal to 5(+30% Power) multiplied to the amount of Curses Active on yourself. (35 Mana)</t>
  </si>
  <si>
    <t>(❖:^) Wretched Witch III: Summon a 70 Health Witch Minion with a Ranged Basic Attack with Dark Damage equal to 5(+40% Power) multiplied to the amount of Curses Active on yourself. (40 Mana)</t>
  </si>
  <si>
    <t>(P) Curse Hoarder: Gain 2 Power for each active Curse on yourself. (Locks 20 Mana)</t>
  </si>
  <si>
    <t>(P) Curse Hoarder II: Gain 3 Power for each active Curse on yourself. (Locks 20 Mana)</t>
  </si>
  <si>
    <t>(P) Curse Hoarder III: Gain 4 Power for each active Curse on yourself. (Locks 20 Mana)</t>
  </si>
  <si>
    <t>(≈) Mirror Breaker: Curse Yourself; Curse: Whenever you Roll a D20 outside of Combat you Roll 2 Dice and are Forced to pick the lowest Number. (Locks 40 Mana)</t>
  </si>
  <si>
    <t>(≈) Mirror Breaker II: Curse Yourself; Curse: Whenever you Roll a D20 outside of Combat you Roll 2 Dice and are Forced to pick the lowest Number. (Locks 20 Mana)</t>
  </si>
  <si>
    <t>(≈) Mirror Breaker III: Curse Yourself; Curse: Whenever you Roll a D20 outside of Combat you Roll 2 Dice and are Forced to pick the lowest Number.</t>
  </si>
  <si>
    <t>(+) Aflicting Despair: Curse Target; Curse: At the End of your Turn in Combat Gain 1 Turn of a Random Negative Status. (60 Mana)</t>
  </si>
  <si>
    <t>(+) Aflicting Despair II: Curse Target; Curse: At the End of your Turn in Combat Gain 2 Turns of a Random Negative Status. (70 Mana)</t>
  </si>
  <si>
    <t>(+) Aflicting Despair III: Curse Target; Curse: At the End of your Turn in Combat Gain 3 Turns of a Random Negative Status. (80 Mana)</t>
  </si>
  <si>
    <t>(≈) Curse Devourer: Remove Target Curse; Gain 25 Max Health. (30 Mana)</t>
  </si>
  <si>
    <t>(≈) Curse Devourer II: Remove Target Curse; Gain 50 Max Health. (40 Mana)</t>
  </si>
  <si>
    <t>(≈) Curse Devourer III: Remove Target Curse; Gain 75 Max Health. (50 Mana)</t>
  </si>
  <si>
    <t>(P) Curse Feeder: Gain 1 Power for Each Curse on Hex.</t>
  </si>
  <si>
    <t>(P) Curse Feeder: Gain 2 Power for Each Curse on Hex.</t>
  </si>
  <si>
    <t>(P) Curse Feeder: Gain 3 Power for Each Curse on Hex.</t>
  </si>
  <si>
    <t>(≈) Darkseething Curse: Curse Yourself; Curse: Take 10 Dark Damage whenever you Traverse a Hex; On Day Start Randomly Change this Damage to another Random Elemental Damage Type. (Locks 40 Mana)</t>
  </si>
  <si>
    <t>(≈) Darkseething Curse: Curse Yourself; Curse: Take 10 Dark Damage whenever you Traverse a Hex; On Day Start Randomly Change this Damage to another Random Elemental Damage Type. (Locks 20 Mana)</t>
  </si>
  <si>
    <t>(≈) Darkseething Curse III: Curse Yourself; Curse: Take 10 Dark Damage whenever you Traverse a Hex; On Day Start Randomly Change this Damage to another Random Elemental Damage Type.</t>
  </si>
  <si>
    <t>(❖:+) Mindbites: Deal 10(+100% Power) True Damage to Target Entity; Retrigger this Ability for each (Individual) Curse affecting you. (50 Mana)</t>
  </si>
  <si>
    <t>(❖:+) Mindbites II: Deal 20(+100% Power) True Damage to Target Entity; Retrigger this Ability for each (Individual) Curse affecting you. (75 Mana)</t>
  </si>
  <si>
    <t>(❖:+) Mindbites III: Deal 30(+150% Power) True Damage to Target Entity; Retrigger this Ability for each (Individual) Curse affecting you. (100 Mana)</t>
  </si>
  <si>
    <t>(❖:+) Relinquishing to Host: Transfer all your Curses to Target Entity. (50 Mana)</t>
  </si>
  <si>
    <t>(❖:+) Relinquishing to Host II: Transfer all Curses from Target Entity to Target Entity. (50 Mana)</t>
  </si>
  <si>
    <t>(❖:+) Relinquishing to Host III: Flash; Transfer all Curses from Target Entity to Target Entity.</t>
  </si>
  <si>
    <t>(P) Final Curse: Curse Yourself upon Leveling up this Ability; Curse: All Damage you take is Converted to True Damage; You Gain 50 Barrier and 2 Power for each Active Curse on Hex on Combat Start.</t>
  </si>
  <si>
    <t>(P) Final Curse II: Curse Yourself upon Leveling up this Ability; Curse: All Damage you take is Converted to True Damage; You Gain 100 Barrier and 4 Power for each Active Curse on Hex on Combat Start.</t>
  </si>
  <si>
    <t>(P) Final Curse III: Curse Yourself upon Leveling up this Ability; Curse: All Damage you take is Converted to True Damage; You Gain 200 Barrier and 8 Power for each Active Curse on Hex on Combat Start.</t>
  </si>
  <si>
    <t>(P) Hidden Clause: Blood Contracts you form no longer Consume any of your Health and are considered Pacts; Pacts are resolved on your turn and can not be selfcast.</t>
  </si>
  <si>
    <t>(P) Deal Hunger: Gain 1 Permanent Power for each Pact you've made; Pacts are resolved on your turn and can not be selfcast.</t>
  </si>
  <si>
    <t>(P) Enthralled by the Gods: Your Quest cap is increased to 3; Gain 3 Quests, one of each Difficulty; These 3 Quests do not give Rewards and can not be replaced; Completing all 3 Grants you 6 Attunement Points; Failing to Complete them in 10 Days causes you to be Destroyed; Pacts are resolved on your turn.</t>
  </si>
  <si>
    <t>(❖:+) Dark Pact: Make a Pact with Darkness itself; You and Target both take X(+50% Power) Dark Damage. (X Mana; 1/Day)</t>
  </si>
  <si>
    <t>(❖:+) Dark Pact II: Make a Pact with Darkness itself; You and Target both take X(+100% Power) Dark Damage. (X Mana; 1/Day)</t>
  </si>
  <si>
    <t>(❖:+) Dark Pact III: Make a Pact with Darkness itself; You and Target both take X(+200% Power) Dark Damage. (X Mana; 1/Day)</t>
  </si>
  <si>
    <t>(❖:+) Equilibric Pact: Offer an Equilibric Pact with Target Entity; If they accept, Both you and Target have your Mana added together and split equally between you; If they refuse their Attributes are set to 0(-25% Power) until End of Combat. (25 Health; 1/Day)</t>
  </si>
  <si>
    <t>(❖:+) Equilibric Pact II: Offer an Equilibric Pact with Target Entity; If they accept, Both you and Target have your Mana added together and split equally between you; If they refuse their Attributes are set to 0(-50% Power) until End of Combat. (25 Health; 1/Day)</t>
  </si>
  <si>
    <t>(❖:+) Equilibric Pact III: Offer an Equilibric Pact with Target Entity; If they accept, Both you and Target have your Mana added together and split equally between you; If they refuse their Attributes are set to 0(-100% Power) until End of Combat. (25 Health; 2/Day)</t>
  </si>
  <si>
    <t>(❖:+) Truce Pact: Offer a Truce Pact to Target Sentient Entity; If they accept it You and Target can no Longer fight each other Until End of Day; If you two were the only participants in Combat then the Combat automaitcally Ends; If they Refuse they immediately Lose 50 Health. (25 Mana)</t>
  </si>
  <si>
    <t>(❖:+) Truce Pact II: Offer a Truce Pact to Target Sentient Entity; If they accept it You and Target can no Longer fight each other Until End of Day; If you two were the only participants in Combat then the Combat automaitcally Ends; If they Refuse they immediately Lose 75 Health. (25 Mana)</t>
  </si>
  <si>
    <t>(❖:+) Truce Pact III: Offer a Truce Pact to Target Sentient Entity; If they accept it You and Target can no Longer fight each other Until End of Day; If you two were the only participants in Combat then the Combat automaitcally Ends; If they Refuse they immediately Lose 100 Health. (25 Mana)</t>
  </si>
  <si>
    <t>(❖:+) Shadowforged Pact: Offer a Shadow Pact to Target Entity; If they accept it they become Inflicted with 3 Random Negative Non-Dot Statuses for 2 Turns; If they Refuse they become Staggered for 1 Turn and take 1(+100% Power) Dark Damage. (30 Mana)</t>
  </si>
  <si>
    <t>(❖:+) Shadowforged Pact II: Offer a Shadow Pact to Target Entity; If they accept it they become Inflicted with 3 Random Negative Non-Dot Statuses for 3 Turns; If they Refuse they become Staggered for 1 Turn and take 10(+100% Power) Dark Damage. (35 Mana)</t>
  </si>
  <si>
    <t>(❖:+) Shadowforged Pact III: Offer a Shadow Pact to Target Entity; If they accept it they become Inflicted with 4 Random Negative Non-Dot Statuses for 3 Turns; If they Refuse they become Staggered for 2 Turns and take 10(+200% Power) Dark Damage. (40 Mana)</t>
  </si>
  <si>
    <t>(❖:+) Ferral Pact: Make a Pact with Target Weakling Creature; It Joins your Banner. (40 Mana)</t>
  </si>
  <si>
    <t>(❖:+) Ferral Pact II: Make a Pact with Target Elite Creature; It Joins your Banner. (80 Mana)</t>
  </si>
  <si>
    <t>(❖:+) Ferral Pact III: Make a Pact with Target Boss Creature; It Joins your Banner. (160 Mana)</t>
  </si>
  <si>
    <t>(❖:o) Hellbreaker Pact: Make a Pact with a Hellbreaker Demon; Replace this Ability with a Rank 1 Demonic Circle - Archfire/Hellfire/Damnation Ability at Random. (5 Mana)</t>
  </si>
  <si>
    <t>(❖:o) Hellbreaker Pact II: Make a Pact with a Hellbreaker Demon; Replace this Ability with a Rank 2 Demonic Circle - Archfire/Hellfire/Damnation Ability of your choice.</t>
  </si>
  <si>
    <t>(❖:o) Hellbreaker Pact III: Powerplay; Make a Pact with a Hellbreaker Demon; Summon a Level 4 Hellbreaker Demon Companion. (50 Mana)</t>
  </si>
  <si>
    <t>(P) Devils Signature: Entities that Accept your Pacts take 1(+200% Power) True Damage. (Locks 40 Mana)</t>
  </si>
  <si>
    <t>(P) (P) Devils Signature II: Entities that Accept your Pacts take 2(+200% Power) True Damage. (Locks 20 Mana)</t>
  </si>
  <si>
    <t>(P) Devils Signature III: Entities that Accept your Pacts take 4(+200% Power) True Damage.</t>
  </si>
  <si>
    <t>(P) Unspoken Conditions: Every time you make a Pact with an Entity Permanently Drain them of 10 Max Health and 1 of each Attribute. (Locks 40 Mana)</t>
  </si>
  <si>
    <t>(P) Unspoken Conditions II: Every time you make a Pact with an Entity Permanently Drain them of 10 Max Health and 2 of each Attribute. (Locks 20 Mana)</t>
  </si>
  <si>
    <t>(P) Unspoken Conditions III: Every time you make a Pact with an Entity Permanently Drain them of 20 Max Health and 2 of each Attribute.</t>
  </si>
  <si>
    <t>(❖:+) Difficult Choices: Offer a Difficult Pact to Target Entity; If they accept they take 50 Dark Damage; If they Refuse they Take 25 Fatal Damage instead. (1/Day)</t>
  </si>
  <si>
    <t>(❖:+) Difficult Choices II: Offer a Difficult Pact to Target Entity; If they accept they take 75 Dark Damage; If they Refuse they Take 25(+50% Power) Fatal Damage instead. (1/Day)</t>
  </si>
  <si>
    <t>(❖:+) Difficult Choices III: Offer a Difficult Pact to Target Entity; If they accept they take 100 Dark Damage; If they Refuse they Take 25(+100 Power) Fatal Damage instead. (1/Day)</t>
  </si>
  <si>
    <t>(❖:+) Bound for Life: Offer a Life binding Pact to Target Non-Heroic Entity; Target Entity has X% Chance to Accept and join your Banner; Refusing the Pact causes them to Lose X Health. (X Mana)</t>
  </si>
  <si>
    <t>(❖:+) Bound for Life II: Offer a Life binding Pact to Target Non-Heroic Entity; Target Entity has X% Chance to Accept and join your Banner; Refusing the Pact causes them to Lose X(+400% Power) Health. (X Mana)</t>
  </si>
  <si>
    <t>(❖:+) Bound for Life III: Offer a Life binding Pact to Target Non-Hero Entity; Target Entity has X% Chance to Accept and join your Banner; Refusing the Pact causes them to Lose X(+800% Power) Health. (X Mana)</t>
  </si>
  <si>
    <t>(❖:+) Oathbind: Make a Pact with Targets Soul; Target Entity Restores 50 Mana and 50 Health and may no longer Refuse your offered Pacts until End of Day. (1/Day; 1/Entity)</t>
  </si>
  <si>
    <t>(❖:+) Oathbind II: Make a Pact with Targets Soul; Target Entity Restores 25 Mana and 25 Health and may no longer Refuse your offered Pacts until End of Day. (1/Entity)</t>
  </si>
  <si>
    <t>(❖:+) Oathbind III: Make a Pact with Targets Soul; Target Entity May no longer Refuse your offered Pacts. (1/Entity)</t>
  </si>
  <si>
    <t>(❖:≈) Black Beckoning: Touch Targets Soul Inflicting 25 True Damage and Mind Controling Target for 1 Turn. (50 Mana; 1/Day)</t>
  </si>
  <si>
    <t>(❖:≈) Black Beckoning II: Touch Targets Soul Inflicting 50 True Damage and Mind Controling Target for 2 Turns. (75 Mana; 1/Day)</t>
  </si>
  <si>
    <t>(❖:≈) Black Beckoning III: Touch Targets Soul Inflicting 100 True Damage and Mind Controling Target for 3 Turns. (100 Mana; 1/Day)</t>
  </si>
  <si>
    <t xml:space="preserve">(P) Judges High Seat: You Are exempt from your own Nullifcations. </t>
  </si>
  <si>
    <t>(P) Judges Low Seat: Upon entering combat with any entity, if they have a larger positive roll bonus than you do, negate it.</t>
  </si>
  <si>
    <t>(P) Lowly Scribe: Gain 2 ultimate slots; When earning ultimate ability points, you may no longer rank up the ultimate, you can learn another ultimate instead.</t>
  </si>
  <si>
    <t>(P) Experienced Job worker: Learn another innate (locks 20 mana)</t>
  </si>
  <si>
    <t>(P) Approval of judgment by the gods: Whenever you cast a judgment heal for 5 HP.  (locks 30 mana)</t>
  </si>
  <si>
    <t>(P) A selfless Work: Whenever you Balance the scales heal for 5 HP. (Locks 30 mana)</t>
  </si>
  <si>
    <t xml:space="preserve"> (o) Judgement of Binding : You and target roll a d20, if your roll is higher stun them for 1 turn and 10 Physical damage, and recast this ability for free at the start of the next turn. (40 Mana)</t>
  </si>
  <si>
    <t xml:space="preserve"> (o) Judgement of Fairness: Give yourself +1 on your d20 rolls until end of combat or Give a Target -1 on d20 rolls until end of combat (30 Mana) </t>
  </si>
  <si>
    <t>(o) Judgement of the Plains: Give all other Non-Hero Entities on the plains +1 to all d20 Rolls until end of day. (30 Mana)</t>
  </si>
  <si>
    <t>(o) Balancing the scales Equality: You and your Target's d20 rolls will be Forced to be 10, roll modifiers can still be applied however and change the outcome. (30 Mana)</t>
  </si>
  <si>
    <t>(o) Balancing the scales Addition: Instant; Counter; Add X to Target entity Non D20 roll. (5*X Mana)</t>
  </si>
  <si>
    <t xml:space="preserve">(o) Balancing the scales negation:Counter; Subtract X from a Target hostile entity D20 roll. (10*X mana) </t>
  </si>
  <si>
    <t>(o) Nullification of Illegal Skills: Archform; Across the plains nullify a skill, All entities who have the skill no longer benefit from it. (70 Mana)</t>
  </si>
  <si>
    <t xml:space="preserve">(o) Nullifcation of Illegal Adaptations: Archform; Across the plains nullify a condition, all entities who have this condition will no longer benefit from it. (70 Mana) </t>
  </si>
  <si>
    <t>(o) Nullifcation of Illegal Actions: Archform; Across the plains nullify the following Actions: Dodging/Using Gear Actives/Using Items, once nullified entities may no longer perform these actions until end of day. (100 Mana)</t>
  </si>
  <si>
    <t>(P) Information about the Inquiry: You start the game knowing all other Heroes Races.</t>
  </si>
  <si>
    <t>(P) Cleanse of the Unpure: You deal 20% more total damage to Faeries, Demons and Undead.</t>
  </si>
  <si>
    <t>(P) Demonologist: You deal 10 True Damage On Hit Against Demons.</t>
  </si>
  <si>
    <t>(+) Declare Heretic: Target Entity becoems a Heretic; Heretics gain -20% Elemental Resistance, -2 Defense, -2 Dispersion. (15 Mana)</t>
  </si>
  <si>
    <t>(+) Declare Heretic II: Target Entity becoems a Heretic; Heretics gain -30% Elemental Resistance, -4 Defense, -4 Dispersion. (30 Mana)</t>
  </si>
  <si>
    <t>(+) Declare Heretic III: Target Entity becoems a Heretic; Heretics gain -40% Elemental Resistance, -8 Defense, -8 Dispersion. (45 Mana)</t>
  </si>
  <si>
    <t>(≈) Condemn Kin: Choose a Kin (Living, Faerie, Demon, Mechanical, Undead), you gain 30% more Total Damage against it. (50 Mana; 1/Vendal)</t>
  </si>
  <si>
    <t>(≈) Condemn Kin II: Choose a Kin (Living, Faerie, Demon, Mechanical, Undead), you gain 40% more Total Damage against it. (50 Mana; 1/Vendal)</t>
  </si>
  <si>
    <t>(≈) Condemn Kin III: Choose a Kin (Living, Faerie, Demon, Mechanical, Undead), you gain 50% more Total Damage against it. (50 Mana; 1/Vendal)</t>
  </si>
  <si>
    <t>(P) That's Blasphemy!: (Requires Combat) If an Entity Casts a Spell or uses a Scroll you may choose for them to Become a Heretic or take 10 Holy Damage. (1/Combat)</t>
  </si>
  <si>
    <t>(P) That's Blasphemy! II: (Requires Combat) If an Entity Casts a Spell or uses a Scroll you may choose for them to Become a Heretic or take 15 Holy Damage. (2/Combat)</t>
  </si>
  <si>
    <t>(P) That's Blasphemy! III: (Requires Combat) If an Entity Casts a Spell or uses a Scroll you may choose for them to Become a Heretic or take 20 Holy Damage. (3/Combat)</t>
  </si>
  <si>
    <t>(o) Accusation of Heresy: Everyone on Hex except yourself becomes a Heretic; Heretics take 5 Fire/Light Damage(Depending on Enemies lower Resistance) per Tick as long as you are on the same Hex as them. (30 Mana)</t>
  </si>
  <si>
    <t>(o) Accusation of Heresy II: Everyone on Hex except yourself becomes a Heretic; Heretics take 10 Fire/Light Damage(Depending on Enemies lower Resistance) per Tick as long as you are on the same Hex as them. (40 Mana)</t>
  </si>
  <si>
    <t>(o) Accusation of Heresy III: Everyone on Hex except yourself becomes a Heretic; Heretics take 15 Fire/Light Damage(Depending on Enemies lower Resistance) per Tick as long as you are on the same Hex as them. (50 Mana)</t>
  </si>
  <si>
    <t>(+) Judgement of the Collective: Deal 25 Holy Damage; If the Target is a Heretic, they take an additional 10 True Damage. (30 Mana)</t>
  </si>
  <si>
    <t>(+) Judgement of the Collective II: Deal 35 Holy Damage; If the Target is a Heretic, they take an additional 15 True Damage. (40 Mana)</t>
  </si>
  <si>
    <t>(+) Judgement of the Collective III: Deal 50 Holy Damage; If the Target is a Heretic, they take an additional 20 True Damage. (60 Mana)</t>
  </si>
  <si>
    <t>(o) Writings of the Holy High Order: Reveal the Holy Writings to all Entities on Hex; All Non-Blinded Demons or Heretics are Stunned for 1 Turn. (20 Mana)</t>
  </si>
  <si>
    <t>(o) Writings of the Holy High Order II: Reveal the Holy Writings to all Entities on Hex; All Non-Blinded Demons or Heretics are Stunned for 2 Turns. (30 Mana)</t>
  </si>
  <si>
    <t>(o) Writings of the Holy High Order III: Reveal the Holy Writings to all Entities on Hex; All Non-Blinded Demons or Heretics are Stunned for 2 Turns. (20 Mana)</t>
  </si>
  <si>
    <t>(^) Chain the Heretic: [Requires Heretic] Summon Chains to Root Target Heretic; Chains have 50 Health; If the Chains are Destroyed Target that is chained by them takes 20 Lowest Elemental Resistance Damage. (40 Mana)</t>
  </si>
  <si>
    <t>(^) Chain the Heretic II: [Requires Heretic] Summon Chains to Root Target Heretic; Chains have 75 Health; If the Chains are Destroyed Target that is chained by them takes 40 Lowest Elemental Resistance Damage. (60 Mana)</t>
  </si>
  <si>
    <t>(^) Chain the Heretic III: [Requires Heretic] Summon Chains to Root Target Heretic; Chains have 100 Health; If the Chains are Destroyed Target that is chained by them takes 60 Lowest Elemental Resistance Damage. (70 Mana)</t>
  </si>
  <si>
    <t>(^) Burn the Heretic: [Requires Heretic] Become Rooted Until End of Combat; Summon the Living Holy Fire upon Target Heretic; It Deals 10 Fire Damage and 10 Holy Damage at the start of Heretics Turn; It Disappears when Either you or the Heretic die; Up to 1 at a Time. (40 Mana)</t>
  </si>
  <si>
    <t>(^) Burn the Heretic II: [Requires Heretic] Become Rooted Until End of Combat; Summon the Living Holy Fire upon Target Heretic; It Deals 15 Fire Damage and 15 Holy Damage at the start of Heretics Turn; It Disappears when Either you or the Heretic die; Up to 1 at a Time. (50 Mana)</t>
  </si>
  <si>
    <t>(^) Burn the Heretic III: [Requires Heretic] Become Rooted Until End of Combat; Summon the Living Holy Fire upon Target Heretic; It Deals 20 Fire Damage and 20 Holy Damage at the start of Heretics Turn; It Disappears when Either you or the Heretic die; Up to 2 at a Time. (60 Mana)</t>
  </si>
  <si>
    <t>(P) No Mercy for the Faithless: Entities with Negative Faith are automatically considered Heretics. (Locks 25 Mana)</t>
  </si>
  <si>
    <t>(P) No Mercy for the Faithless II: Entities with Negative Faith are automatically considered Heretics.</t>
  </si>
  <si>
    <t>(P) No Mercy for the Faithless III: Entities with Negative Faith or with Less Faith than you are automatically considered Heretics.</t>
  </si>
  <si>
    <t>(+) Sanctify and Consecrate: Deal 70 Holy Damage; If the Target is above 50% Max Health deal another 70 Fire Damage; If the Target is a Heretic deal another 70 Light Damage. (100 Mana)</t>
  </si>
  <si>
    <t>(+) Sanctify and Consecrate II: Deal 100 Holy Damage; If the Target is above 25% Max Health deal another 100 Fire Damage; If the Target is a Heretic deal another 100 Light Damage. (200 Mana)</t>
  </si>
  <si>
    <t>(+) Sanctify and Consecrate III: (Requires Heretic) Kill Target Heretic. (200 Mana)</t>
  </si>
  <si>
    <t>(P) The Purge, A Necessary Evil: Whenever you Kill a Heretic, Gain 10% Total Damage against their Kin; Caps at 50%.</t>
  </si>
  <si>
    <t>(P) The Purge, A Necessary Evil II: Whenever you Kill a Heretic, Gain 20% Total Damage against their Kin; Caps at 100%.</t>
  </si>
  <si>
    <t>(P) The Purge, A Necessary Evil III: Whenever you Kill a Heretic, Gain 40% Total Damage against their Kin; Caps at 200%.</t>
  </si>
  <si>
    <t>(&gt;) Purify: (Requires Target Demon or Heretic) Deal 100 Light Damage to Target; Afterwards reduce their Light Resistance by 20% and Reduce the cost of this Ability by 20 Mana Until End of Combat. (100 Mana)</t>
  </si>
  <si>
    <t>(&gt;) Purify II: (Requires Target Demon or Heretic) Deal 100 Light Damage to Target; Afterwards reduce their Light Resistance by 40% and Reduce the cost of this Ability by 25 Mana Until End of Combat. (100 Mana)</t>
  </si>
  <si>
    <t>(&gt;) Purify III: (Requires Target Demon or Heretic) Deal 100 Light Damage to Target; Afterwards reduce their Light Resistance by 80% and Reduce the cost of this Ability by 50 Mana Until End of Combat. (100 Mana)</t>
  </si>
  <si>
    <t>(P) Autoreloading: You can now reload your crossbows at the same time.</t>
  </si>
  <si>
    <t>(P) Second Coming: Start the game with an extra Rare one handed Crossbow.</t>
  </si>
  <si>
    <t>(P) Armament agaisnt the undead: Gain 10% Dark resistance and gain 10 true damage on hit vs undead kin.</t>
  </si>
  <si>
    <t>(≈)  Expanded Arrow slot: Gain +1 Ammo Capacity for target crossbow until end of day.  (30 Mana)</t>
  </si>
  <si>
    <t>(≈)  Elemetnal Tips: Gain +2 of element of your choice elemental damage on the arrows in currently your crossbows. (30 Mana)</t>
  </si>
  <si>
    <t>(P) Blood of the Undead: Upon killing an undead, you gain +2 light damage on hit. (Locks 20 mana)</t>
  </si>
  <si>
    <t>(≈)  Quick Hands: Flash; Reload. (20 Mana)</t>
  </si>
  <si>
    <t>(≈)  Holy Strings: For the next Shot, your damage is converted to Holy damage. (30 Mana)</t>
  </si>
  <si>
    <t>(P) Sequential shots: When shooting with a crossbow gain +1 roll modifer each you shoot until you reload any crossbow. (Locks 20 mana)</t>
  </si>
  <si>
    <t>(P) Proper Matching: If you dual weilding one handed crossbows, they gain +1 scaling, if you are weilding two handed crossbows, they gain +1 crit multiplier. (Locks 20)</t>
  </si>
  <si>
    <t xml:space="preserve">(P) Dextrerous Holding: All crossbows now count as one handed. </t>
  </si>
  <si>
    <t>(P) Poor Eyesight: Everything you encounter is counted as an Undead.</t>
  </si>
  <si>
    <t>(+)  Burn the Undead: Every third turn within combat, all undead kin will spontaneously combust for 25 fire damage. (80 Mana)</t>
  </si>
  <si>
    <t>(&gt;) Flurry of attacks: Shoot until your Ammo Capacity is out and then reload, if target is undead Repeat this.  (80 Mana)</t>
  </si>
  <si>
    <t>(P) Distract:[Locks Main and Off Hand] Your Basic Attacks deal 5 Base Physical Damage and Scale with Strength, Dexterity and Power; 30% Chance to Blind Target on hit.</t>
  </si>
  <si>
    <t>(P) Discombobulate: [Locks Main and Off Hand] Your Basic Attacks deal 5 Base Physical Damage and Scale with Strength, Dexterity and Power; 20% to Confuse Target on hit.</t>
  </si>
  <si>
    <t>(P) Disarm:[Locks Main and Off Hand] Your Basic Attacks deal 5 Base Physical Damage and Scale with Strength, Dexterity and Power; 20% Chance to Disarm Target on hit.</t>
  </si>
  <si>
    <t>(≈) Flowing Stance: Toggle; Enter a Stance where you gain 4 Mobility; Dodging A Strike Will cause you to immediatly Retaliate with a Strike. (20 Focus per Turn; Stops Regeneration while Active).</t>
  </si>
  <si>
    <t xml:space="preserve"> (≈) Flowing Stance II : Toggle; Enter a Stance where you gain 6 Mobility; Dodging A Strike Will cause you to immediatly Retaliate with a Strike. (30 Focus per Turn; Stops Regeneration while Active)</t>
  </si>
  <si>
    <t xml:space="preserve"> (≈) Flowing Stance III : Toggle; Enter a Stance where you gain 8 Mobility; Dodging A Strike Will cause you to immediately Retaliate with a Strike. (40 Focus per Turn)</t>
  </si>
  <si>
    <t>(≈) Grounding Stance: Toggle; Enter a Stance where your Attacks Stagger the Target and have 20% Chance to Stun. (25 Focus per Turn; Stops Regeneration while Active).</t>
  </si>
  <si>
    <t>(≈) Grounding Stance II: Toggle; Enter a Stance where your Attacks Stagger the Target and have 30% Chance to Stun. (30 Focus per Turn; Stops Regeneration while Active)</t>
  </si>
  <si>
    <t>(≈) Grounding Stance III: Toggle; Enter a Stance where your Attacks Stagger the Target and have 50% Chance to Stun. (40 Focus per Turn)</t>
  </si>
  <si>
    <t>(≈) Nimble-Moving Stance: Enter a Stance Where your basic attacks have flash (30 Focus per Turn; Stops Regeneration while Active).</t>
  </si>
  <si>
    <t>(≈) Nimble-Moving Stance II : Enter a Stance Where your basic attacks or non-ultimate abilities have flash. (30 Focus per turn Stops (30 Focus per Turn; Stops Regeneration while Active)</t>
  </si>
  <si>
    <t>(≈) Nimble-Moving Stance III : Enter a Stance Where your First action has flash. (30 Focus per turn Stops (30 Focus per Turn; Stops Regeneration while Active)</t>
  </si>
  <si>
    <t>(≈) Three-Tap Rib Breaker: Quickly Strike Target 3 Times in the chest with 50% Damage Pentalty; Landing all 3 Crits will Stun the Target for 3 Turns. (40 Focus)</t>
  </si>
  <si>
    <t xml:space="preserve"> (≈) Three-Tap Rib Breaker II: Quickly Strike Target 3 Times in the chest with 50% Damage Penalty; Landing all 3 Crits will Stun the Target for 3 Turns. (50 Focus)</t>
  </si>
  <si>
    <t xml:space="preserve"> (≈) Three-Tap Rib Breaker II: Quickly Strike Target 3 Times in the chest; Landing all 3 Crits will Stun the Target for 3 Turns. (60 Focus)</t>
  </si>
  <si>
    <t>(≈) One Inch Punch: Gain Surged for one turn and then strike; Landing a crit will extend the status by an additional turn. (40 Focus)</t>
  </si>
  <si>
    <t>(≈) One Inch Punch II: Gain Surged for one turn and then strike; Landing a crit will extend the status by and additional turn and gain 0.5 extra scaling on the next strike. (50 Focus)</t>
  </si>
  <si>
    <t>(≈) One Inch Punch III: Gain Surged for one turn and then strike; Landing a crit will extend the status by and additional turn and gain 0.5 extra scaling and crit multiplier for the next strike. (60 Focus)</t>
  </si>
  <si>
    <t>(≈) Pin Down:  Physically graple and pin a target to the ground, while pinned the target can only cast alteration abilities or attempt to escape the pin, while you can freely strike at him; attempting to escape your pin requires a succesfull dodge roll.</t>
  </si>
  <si>
    <t>(≈) Pin Down II:  Physically graple and pin a target to the ground, while pinned the target can only cast alteration abilities or attempt to escape the pin, while you can freely strike at him; attempting to escape your pin requires a succesfull dodge roll that has a -2 modifier. (50 Focus)</t>
  </si>
  <si>
    <t>(≈) Pin Down III:  Physically graple and pin a target to the ground, while pinned the target can only cast alteration abilities or attempt to escape the pin, while you can freely strike at him; attempting to escape your pin requires a succesfull dodge roll that has a -4 modifier. (60 Focus)</t>
  </si>
  <si>
    <t>(P) Natural Punch: Lock your Glove Slot; You gain a further Base 5 Physical Damage and a further 10% chance on hit to your passive.</t>
  </si>
  <si>
    <t>(P) Natural Punch II: Lock your Glove Slot; You gain a further Base 5 Physical Damage and a further 20% chance on hit to your passive.</t>
  </si>
  <si>
    <t>(P) Natural Punch III: Lock your Glove Slot; You gain a further Base 5 Physical Damage and a further 30% chance on hit to your passive.</t>
  </si>
  <si>
    <t>(P) Approaching Focus: Moving Towards Target gives you 1 stack of preperation; +20 Focus.</t>
  </si>
  <si>
    <t>(P) Approaching Focus II: Moving Towards Target gives you 1 stack of preperation;  +40 Focus.</t>
  </si>
  <si>
    <t>(P) Approaching Focus III: Moving Towards Target gives you 1 stack of preperation;; +100 Focus.</t>
  </si>
  <si>
    <t>(≈) Wieghted Gear: You can as a flash action unequip a armor slot, doing so will empower your next strike with a an additonal + 15 base Physical Damage. (40 Focus)</t>
  </si>
  <si>
    <t>(≈) Wieghted Gear II: You can as a flash action unequip a armor slot, doing so will empower your next strike with a an additonal + 20 base Physical Damage. (50 Focus)</t>
  </si>
  <si>
    <t>(≈) Wieghted Gear III: You can as a flash action unequip a armor slot, doing so will empower your next strike with a an additonal + 25 base Physical Damage. (60 Focus)</t>
  </si>
  <si>
    <t>(P) Buddha's Light: Your Strikes now Deal Light Damage and have 50% Chance to Blind Target for 1 Turn.</t>
  </si>
  <si>
    <t>(P) Buddha's Light II: Your Strikes now Deal Light Damage and Blind Target for 1 Turn.</t>
  </si>
  <si>
    <t>(P) Buddha's Light III: Your Strikes now Deal True Damage and Blind Target for 2 Turns.</t>
  </si>
  <si>
    <t>(≈) Technique of a Thousand Fists:[Requires 1 Turn Preparation and 20% or Lower Health] Consume your Entire Focus Unleashing a Flurry of Strikes upon Target; The Number of Strikes is Equal to the amount of Focus Points consumed/2. (3 Day Cooldown)</t>
  </si>
  <si>
    <t>(≈) Technique of a Thousand Fists II: [Requires 1 Turn Preparation and 20% or Lower Health] Consume your Entire Focus Unleashing a Flurry of Strikes upon Target; The Number of Strikes is Equal to the amount of Focus Points consumed. (3 Day Cooldown)</t>
  </si>
  <si>
    <t>(≈) Technique of a Thousand Fists III: Powerplay; Consume your Entire Focus Unleashing a Flurry of Strikes upon Target; The Number of Strikes is Equal to the amount of Focus Points consumed.</t>
  </si>
  <si>
    <t>(P) I Didnt Hear no bell: Powerplay: Upon receaving lethal damage, strike target for the amount strikes you have dealt this combat, if this kills the target, you will survive at 1 HP.</t>
  </si>
  <si>
    <t>(P) I Didnt Hear no bell: Powerplay: Upon receaving lethal damage, strike target for the amount strike you have dealt this combat, if this kills the target, you will be healed up to 50 HP and cleanse all negative statuses.</t>
  </si>
  <si>
    <t>(P) I Didnt Hear no bell: Powerplay: Upon receaving lethal damage, strike target for the amount strike you have dealt this combat, if this kills the target, you will be healed up to Full HP and cleanse all negative statuses.</t>
  </si>
  <si>
    <t>Mistweaver</t>
  </si>
  <si>
    <t>(P) Hermit: You have a unique tea pot artifact,The tea pot can hold 3 drinks worth of a singular brew that can only be stored in the pot, before making a new brew you must either drink all of the tea pot or dump it;Gain Banished,Pathfinder &amp; Resolute Conditions, banished now stacks.</t>
  </si>
  <si>
    <t xml:space="preserve">(P) Loney guy syndrome: Become Banished: Resting with no entities within a 3 hex radius will restore an extra 30 Mana and HP. </t>
  </si>
  <si>
    <t xml:space="preserve">(P) Loney guy syndrome: Gain a Banished stack: Resting with no entities within a 2 hex radius will restore an extra 30 Mana and HP. </t>
  </si>
  <si>
    <t xml:space="preserve">(P) I just want to be alone man: If you have 3 instances of Banishment: Non-Hero/Elites or lower entities will no longer fight you and choose to flee instead and you now gain 200 Xp per day;  Active: Gain the banishment condition. (100 Mana) </t>
  </si>
  <si>
    <t xml:space="preserve">(P) I just want to be alone man: If you have 3 instances of Banishment: Non-Hero/Elites or lower entities will no longer fight you and choose to flee instead gain 200 Xp per day;  Active Gain the banishment condition. (100 Mana) </t>
  </si>
  <si>
    <t>(P) The ultimate Hermit: If you have more than 2 stacks of banished, all entities will be permantly hostile to you; Powerplay: For every stack of banished gain 1 stat point, 1 attribute point and 20% elemental resistance of your choice.</t>
  </si>
  <si>
    <t>(P) Master Handling: Gain +0.5 Scaling on all Weapons.</t>
  </si>
  <si>
    <t>(P) Pure Talent: You can always switch your Base Attribute Points between themselves.</t>
  </si>
  <si>
    <t>(P) Critical Accuracy: Gain +0.5 Critical Multiplier.</t>
  </si>
  <si>
    <t>(P) Raw Talent: Gain 1 Extra Stat Point and 1 Extra Attribute Point per Level up.</t>
  </si>
  <si>
    <t>(P) Raw Talent II: Gain 2 Extra Stat Points and 2 Extra Attribute Points per Level up.</t>
  </si>
  <si>
    <t>(P) Raw Talent III: Gain 3 Extra Stat Points and 3 Extra Attribute Points per Level up.</t>
  </si>
  <si>
    <t>(P) Discipline, Ambition and Agility: Gain the Disciplined Condition.</t>
  </si>
  <si>
    <t>(P) Discipline, Ambition and Agility II: Gain the Disciplined and Ambitious Condition.</t>
  </si>
  <si>
    <t>(P) Discipline, Ambition and Agility III: Gain the Disciplined, Ambitious and Agile Condition.</t>
  </si>
  <si>
    <t>(P) Mastery of Weaponry: Always deal the Highest amount of Damage with a Basic Attack. (On the Damage Range)</t>
  </si>
  <si>
    <t>(P) Mastery of Weaponry II: Always deal the Highest amount of Damage with a Basic Attack; +1 Crit Multiplier. (On the Damage Range)</t>
  </si>
  <si>
    <t>(P) Mastery of Weaponry II: Always deal the Highest amount of Damage with a Basic Attack; +2 Crit Multiplier. (On the Damage Range)</t>
  </si>
  <si>
    <t>(P) Social Manipulator: Gain the Seducer Condition.</t>
  </si>
  <si>
    <t>(P) Social Manipulator II: Gain the Seducer Condition; Entities you talk with now have a 75% Chance to be charmed for 2 Turns Instead.</t>
  </si>
  <si>
    <t>(P) Social Manipulator III: Gain the Seducer Condition; Entities you talk with now have a 100% Chance to be charmed for 3 Turns Instead.</t>
  </si>
  <si>
    <t>(❖:&gt;) Arcanic Talent: Deal X/2 Magic Damage to Target. (X Mana)</t>
  </si>
  <si>
    <t>(❖:&gt;) Arcanic Talent II: Deal X/1.5 Magic Damage to Target. (X Mana)</t>
  </si>
  <si>
    <t>(❖:&gt;) Arcanic Talent III: Deal X Magic Damage to Target. (X Mana)</t>
  </si>
  <si>
    <t>(P) Redirection Expert: Gain the Reflector Condition.</t>
  </si>
  <si>
    <t>(P) Redirection Expert II: Gain the Reflector Condition; Gain 10% Deflection.</t>
  </si>
  <si>
    <t>(P) Redirection Expert III: Gain the Reflector Condition; Gain 20% Deflection.</t>
  </si>
  <si>
    <t>(≈) Practice Makes Perfect: Gain 4 Attribute Points. (100 Mana)</t>
  </si>
  <si>
    <t>(❖:≈) Practice Makes Perfect II: Gain 6 Attribute Points. (100 Mana)</t>
  </si>
  <si>
    <t>(❖:≈) Practice Makes Perfect III: Gain 8 Attribute Points. (100 Mana)</t>
  </si>
  <si>
    <t>(P) Limitless: Remove your Level limit; Leveling up above 12 now costs 2500 Xp Flat.</t>
  </si>
  <si>
    <t>(P) Limitless II: Remove your Level limit; Leveling up above 12 now costs 2000 Xp Flat.</t>
  </si>
  <si>
    <t>(P) Limitless III: Remove your Level limit; Leveling up above 12 now costs 1500 Xp.</t>
  </si>
  <si>
    <t>(P) True Display of Skill: Your Critical strikes now hit Vitals, and your Basic attacks have Precise.</t>
  </si>
  <si>
    <t>(P) True Display of Skill II: Your Critical strikes now hit Vitals, and your Basic attacks have Precise; Gain 0.5 Critical Multiplier and Scaling.</t>
  </si>
  <si>
    <t>(P) True Display of Skill III: All Basic attacks are Nat 20 Vital hits; Gain 1 Critical Multiplier and Scaling.</t>
  </si>
  <si>
    <t>(P) Bundle of Talent: Your Ranged Damage Pentalty over Hexes is removed; Your Throwable Damage Penalty is removed; Your Miss Range is always 1-3 regardless of Weapon; Gain +1 Roll Modifier on your D20's and -1 on your D10's; Gain 2 Mobility; 2 Might and 2 Wisdom.</t>
  </si>
  <si>
    <t>(P) Bundle of Talent II: Your Ranged Damage Pentalty over Hexes is removed; Your Throwable Damage Penalty is removed; Your Miss Range is always 1-2 regardless of Weapon; Gain +2 Roll Modifier on your D20's and -2 on your D10's; Gain 3 Mobility; 3 Might and 3 Wisdom.</t>
  </si>
  <si>
    <t>(P) Bundle of Talent III: Your Ranged Damage Pentalty over Hexes is removed; Your Throwable Damage Penalty is removed; Your Miss Range is always 1 regardless of Weapon; Gain +3 Roll Modifier on your D20's and -3 on your D10's; Gain 4 Mobility; 4 Might and 4 Wisdom.</t>
  </si>
  <si>
    <t>(P) Faceless Form: Start the game as a Random Class at Level 2 and Affinity and relearn your innate; You may choose to keep the skills of the new Class or Deprived.</t>
  </si>
  <si>
    <t>(P) Faceless Duality: Die and Revive upon Learning this Ability at 50% of Max Health; Your Attunements are locked at 1; You get the Starting Bonus and Skills of Deprived; Choose 2 Classes; Choose 1 Affinity and Gain a Random Affinity from the other Class; 1 Mastery from either Class; Relearn your Innate ability.</t>
  </si>
  <si>
    <t>(P) Faceless Wanderer: Instead of an Ability Point or Ultimate Ability Points you gain 1 extra Attunement Point.</t>
  </si>
  <si>
    <t>(P) Gain Fate: You Start the Game with 1 Faith.</t>
  </si>
  <si>
    <t>(P) (+) Reverse Fate: Powerplay; Cast a Prayer of the Dark (80 Mana)</t>
  </si>
  <si>
    <t>(P) Fate of Gods: Ask the Gods a Yes or No Question. (1/Day)</t>
  </si>
  <si>
    <t>(+) Gain Fate: Powerplay; Gain a Faith.</t>
  </si>
  <si>
    <t>(+) Gain Fate II: Powerplay; Gain 2 Faith.</t>
  </si>
  <si>
    <t>(+) Gain Fate III: Powerplay; Gain 3 Faith.</t>
  </si>
  <si>
    <t>(o) Reverse Fate: Powerplay; Cast a Prayer of the Dark. (80 Mana)</t>
  </si>
  <si>
    <t>(o) Reverse Fate II: Powerplay; Cast 2 Prayers of the Dark (100 Mana)</t>
  </si>
  <si>
    <t>(o) Reverse Fate III: Powerplay; Cast 3 Prayers of the Dark. (120 Mana)</t>
  </si>
  <si>
    <t>(P) Fate of Gods II: Ask the Gods 2 Yes or No Questions. (1/Day)</t>
  </si>
  <si>
    <t>(P) Fate of Gods III: Ask the Gods 3 Yes or No Questions. (1/Day)</t>
  </si>
  <si>
    <t>(P) Gain Fate Totality: If you used all 4 Gain Fate Abilities: Remove your Faith Limit and Gain 4 Faith per Day.</t>
  </si>
  <si>
    <t>(P) Gain Fate Totality: If you used all 4 Gain Fate Abilities: Remove your Faith Limit and Gain 6 Faith per Day.</t>
  </si>
  <si>
    <t>(P) Gain Fate Totality: If you used all 4 Gain Fate Abilities: Remove your Faith Limit and Gain 8 Faith per Day.</t>
  </si>
  <si>
    <t>(P) Reverse Fate Totality: If you used all 4 Reverse Fate Abilities, Immediately Steal the Gold of all other Entities on the Planes and remove this Ability.</t>
  </si>
  <si>
    <t>(P) Reverse Fate Totality II: If you used all 4 Reverse Fate Abilities, Immediately Steal the Gold of all other Entities on the Planes, Summon a Shrine with Infinite amounts of Dark Prayers Available for Purchase and Remove this Ability.</t>
  </si>
  <si>
    <t>(P) Reverse Fate Totality III: If you used all 4 Reverse Fate Abilities, Set all other Heroes to -10 Faith; Gain 1 Attribute of your choice per Negative Faith of other Heroes(Dead or Alive).</t>
  </si>
  <si>
    <t>(P) Fate of Gods Totality: If you have all 4 Fate of Gods Abilities, Remove them and you can no longer learn new abilities, Gain an Astral and Mythic Gear (non artifact) Chosen for you by the Gods in such a way that it would benefit you.</t>
  </si>
  <si>
    <t>(P) Fate of Gods Totality: If had all 3 have no Innate/Tier I/Tier II/Tier III Abilities, Gain 1 Astral and 1 mythic (non artifact) gear of your choice.</t>
  </si>
  <si>
    <t>(P) Fate of Gods Totality III: If you have no Innate/Tier I/Tier II/Tier III Abilities, Gain 2 Mythic or Higher Gears of your choice.</t>
  </si>
  <si>
    <t>(P) Repentence: Basic Attacking yourself with a Whip cures a Random Status Effect; You take 25% Less Damage from Basic Attacking yourself and On Hit Effects are not applied.</t>
  </si>
  <si>
    <t>(≈) Whiplash II: [Requires Whip]Basic Attack Target; If Target has been Successfully hit 3 Consecutive times by This Ability, they Suffer 40 Bleed Damage Per Tick Over 2 Turns. (10 Mana)</t>
  </si>
  <si>
    <t>(≈) Whiplash III: [Requires Whip] Basic Attack Target; If Target has been Successfully hit 3 Consecutive times by This Ability, they Suffer 50 Bleed Damage Per Tick Over 3 Turns. (10 Mana)</t>
  </si>
  <si>
    <t>(+) Steam Drainage II: [Requires Bleeding Target] Cause Target to suffer 25 Bleed Damage. (20 Mana)</t>
  </si>
  <si>
    <t>(+) Steam Drainage III: [Requires Bleeding Target] Cause Target to suffer 30 Bleed Damage. (20 Mana)</t>
  </si>
  <si>
    <t>(P) Second Whip Stripe II: On Hit Damage caused by Basic Attacks is applied Twice. (Locks 20 Mana)</t>
  </si>
  <si>
    <t>(P) Second Whip Stripe III: On Hit Damage caused by Basic Attacks is applied Twice.</t>
  </si>
  <si>
    <t>(P) Roaring Reach II: Your Whips cause the wind Itself to move at incredible speeds, Your whips can be used as Ranged Weapons but doing so will Convert Total Damage to Wind.</t>
  </si>
  <si>
    <t>(P) Roaring Reach III Your Whips cause the wind Itself to move at incredible speeds, Your whips can be used as Ranged Weapons but doing so will increase the Damage by x1.5 Convert your Basic Attack Damage to Wind.</t>
  </si>
  <si>
    <t>(❖:≈) Strangling Pull II: Whip the air itself around Targets Neck, pulling them 1 Move Closer and Dealing 30 Wind Damage to Them. (25 Mana)</t>
  </si>
  <si>
    <t>(❖:≈) Strangling Pull III: Whip the air itself around Targets Neck, Moving Target 1 Move Closer or Further and Dealing 30 Wind Damage to Them. (25 Mana)</t>
  </si>
  <si>
    <t>(❖:≈) Crazy Experimental Whips: Take a Weapon apart and Upgrade a Current Whip to the Targeted Weapons Rarity. (30 Mana)</t>
  </si>
  <si>
    <t>(❖:≈) Crazy Experimental Whips II: Take a Weapon apart and Upgrade a Current Whip to the Targeted Weapons Rarity. (15 Mana)</t>
  </si>
  <si>
    <t>(❖:≈) Crazy Experimental Whips III: Take a Weapon apart and Upgrade a Current Whip to the Targeted Weapons Rarity or spend 100 Mana and Upgrade the Rarity of Target Whip.</t>
  </si>
  <si>
    <t>(❖:≈) Whipping Afterimage II: Strike Target having the Wind Behind the Whip Hit as well, dealing Basic Attack Damage with 75% of the Total Damage dealt again as Wind Damage On Hit. (30 Mana)</t>
  </si>
  <si>
    <t>(❖:≈) Whipping Afterimage III: Strike Target having the Wind Behind the Whip Hit as well, dealing Basic Attack Damage with 100% of the Total Damage dealt again as Wind Damage On Hit. (40 Mana)</t>
  </si>
  <si>
    <t>(+) Vacuum Snap II: Create a Vacuum by pulling the Wind with your Whip from Target dealing 40 Vacuum Damage. (40 Mana)</t>
  </si>
  <si>
    <t>(+) Vacuum Snap III: Create a Vacuum by pulling the Wind with your Whip from Target dealing 50 Vacuum Damage. (50 Mana)</t>
  </si>
  <si>
    <t>(≈) Punishment II: Strike Target for Basic Attack Damage; If the Attack lands Inflict Torment for 3 Turns. (10 Mana)</t>
  </si>
  <si>
    <t>(≈) Punishment III: Strike Target for Basic Attack Damage; If the Attack lands Inflict Torment for 4 Turns. (10 Mana)</t>
  </si>
  <si>
    <t>(❖:&gt;) Pressure Tap: Push the Air at incredible speeds, going throguh the Target, Slashing him, and pushing out most of his Blood, dealing Vacuum Damage Equal to 50% Of his Current Health. (20% Max Health; 80 Mana)</t>
  </si>
  <si>
    <t>(❖:&gt;) Pressure Tap II: Push the Air at incredible speeds, going throguh the Target, Slashing him, and pushing out most of his Blood, dealing Vacuum Damage Equal to 75% Of his Current Health. (40% Max Health; 120 Mana)</t>
  </si>
  <si>
    <t>(❖:&gt;) Pressure Tap III: Push the Air at incredible speeds, going throguh the Target, Slashing him, and pushing out most of his Blood, dealing Vacuum Damage Equal to 90% Of his Current Health. (50% Max Health; 200 Mana)</t>
  </si>
  <si>
    <t>(❖:≈) Whip Crack II: [Requires Whip] Strike Target with your Whip, creating a shockwave so Loud, that it destroys the Targets Ears, Dealing 80 Wind Damage, After which they Bleed for 30 Bleed Damage Per Tick Over 10 Turns. (150 Mana)</t>
  </si>
  <si>
    <t>(❖:≈) Whip Crack III: [Requires Whip] Strike Target with your Whip, creating a shockwave so Loud, that it destroys the Targets Ears, Dealing 200 Wind Damage, After which they Bleed for 60 Bleed Damage Per Tick Over 10 Turns. (200 Mana)</t>
  </si>
  <si>
    <t>(P) Enslavement: If you Reduce a Non-Heroic Entity to 10% or lower Health they will join your Banner. (Locks 60 Mana)</t>
  </si>
  <si>
    <t>(P) Enslavement II: If you Reduce a Non-Hero Entity to 20% or lower Health they will join your Banner. (Locks 30 Mana)</t>
  </si>
  <si>
    <t>(P) Enslavement III: If you Reduce a Non-Hero Entity to 40% or lower Health they will join your Banner.</t>
  </si>
  <si>
    <t>(P) Sadism: For each 20% of missing Lowest Hostile Entity's Health On Hex, gain +1 on every roll in combat</t>
  </si>
  <si>
    <t>(P) Masochism: For each 20% of your missing health, gain +1 on every roll in combat</t>
  </si>
  <si>
    <t>(≈) Whirling Laceration II:[Requires Target in Melee Range] Inflict Bleeding on yourself for 15 Bleed Damage over 4 Ticks to Inflict Bleeding for 15 Bleed Damage over 4 Ticks to Target Entity. (30 Mana)</t>
  </si>
  <si>
    <t>(≈) Whirling Laceration III:[Requires Target in Melee Range] Inflict Bleeding on yourself for 20 Bleed Damage over 5 Ticks to Inflict Bleeding for 20 Bleed Damage over 5 Ticks to Target Entity. (40 Mana)</t>
  </si>
  <si>
    <t>(≈) Whirling Laceration:[Requires Target in Melee Range] Inflict Bleeding on yourself for 10 Bleed Damage over 3 Ticks to Inflict Bleeding for 10 Bleed Damage over 3 Ticks to Target Entity. (20 Mana)</t>
  </si>
  <si>
    <t>(+) Unknown Traumas: You and Target both Receive 2 Negative Random Status Effects that last 2 Turns. (40 Mana)</t>
  </si>
  <si>
    <t>(+) Unknown Traumas II: You and Target both Receive 3 Negative Random Status Effects that last 2 Turns. (40 Mana)</t>
  </si>
  <si>
    <t>(+) Unknown Traumas III: You and Target both Receive 4 Negative Random Status Effects that last 2 Turns. (40 Mana)</t>
  </si>
  <si>
    <t>(❖:≈) It's all about Perspective II: Flash; Transfer all your Statuses to Target Entity. (40 Mana)</t>
  </si>
  <si>
    <t>(❖:≈) It's all about Perspective III: Flash; Reflex; Transfer all your Statuses to Target Entity. (40 Mana)</t>
  </si>
  <si>
    <t>(❖:≈) It's all about Perspective: Transfer all your Statuses to Target Entity. (40 Mana)</t>
  </si>
  <si>
    <t>(P) Live to Suffer: After 5 Turns in Combat, Regenerate 50% Missing Health. (Locks 50 Health and 50 Mana)</t>
  </si>
  <si>
    <t>(P) Live to Suffer II: Each 5 Turns in Combat, Regenerate 50% Missing Health. (Locks 60 Health and 60 Mana)</t>
  </si>
  <si>
    <t>(P) Live to Suffer III: Each 4 Turns in Combat, Regenerate 50% Missing Health. (Locks 70 Health and 70 Mana)</t>
  </si>
  <si>
    <t>(≈) Double the Pain, Double the Gain II: Toggle; Tripple Your Total Damage; You Take 150% More Damage. (10 Mana/Turn)</t>
  </si>
  <si>
    <t>(≈) Double the Pain, Double the Gain III: Toggle; Quadrouple Your Total Damage; You Take 200% More Damage. (20 Mana/Turn)</t>
  </si>
  <si>
    <t>(≈) Double the Pain, Double the Gain: Toggle; Double Your Total Damage; You Take 100% More Damage.</t>
  </si>
  <si>
    <t>(❖:≈) Bloodlost: Lose 100 Health; Entities on Hex Lose 50 Health. (20 Mana)</t>
  </si>
  <si>
    <t>(❖:≈) Bloodlost II: Lose 150 Health; Entities on Hex Lose 100 Health. (40 Mana)</t>
  </si>
  <si>
    <t>(❖:≈) Bloodlost III: Lose 150 Health; Entities on Hex Lose 150 Health. (50 Mana)</t>
  </si>
  <si>
    <t>(+) Mirroring Pain II: Curse Target; Curse: Whenever the Source Inflicts Damage on itself; You Take Double the amount of Damage. (200 Mana)</t>
  </si>
  <si>
    <t>(+) Mirroring Pain III: Curse Target; Curse: Whenever the Source Inflicts Damage on itself; You Take Tripple the amount of Damage. (300 Mana)</t>
  </si>
  <si>
    <t>(+) Mirroring Pain: Curse Target; Curse: Whenever the Source Inflicts Damage on itself; You Take the same amount of Damage. (100 Mana)</t>
  </si>
  <si>
    <t>(❖:≈) Welcome to the Torture Room:[Requires both you and Target to be below 50% Max Health; 2 Turns of Preparation] Both Players Take Turns Rolling D100 Losing Health equal to the Outcome until 1 Dies; The One who cast this ability starts the Dice Roll. (100 Mana)</t>
  </si>
  <si>
    <t>(❖:≈) Welcome to the Torture Room II:[1 Turn of Preparation] Both Players Take Turns Rolling D100 Losing Health equal to the Outcome until 1 Dies; The One who cast this ability starts the Dice Roll. (100 Mana)</t>
  </si>
  <si>
    <t>(❖:≈) Welcome to the Torture Room III: Blitz; Powerplay; Both Players Take Turns Rolling D100 Losing Health equal to the Outcome until 1 Dies; The Target starts the Dice Roll by rolling Twice in a row.</t>
  </si>
  <si>
    <t>(P) Necrotic Devourer: Devouring Corpses now gives different Effects Based on their Kin; Living Restores 25 Health; Faerie Grants 2 Dispersion; Undead Grants 2 Dark Damage on Hit; Construct Grants 2 Defense; Demon Grants 2 Fire Damage on Hit; Divine Grants 2 Light Damage on Hit.</t>
  </si>
  <si>
    <t>(P) Urging Cannibalism: At the Start of Turn you have 50% Chance to take a Bite out of an Enemy Lifedraining them of 2(+200% Level) Health.</t>
  </si>
  <si>
    <t>(≈) Flesh Bite II: Lifedrain; Bite Target Dealing 15(+200% Strength) Physical Damage. (20 Mana)</t>
  </si>
  <si>
    <t>(≈) Flesh Bite III: Lifedrain; Bite Target Dealing 20(+200% Strength) Physical Damage. (25 Mana)</t>
  </si>
  <si>
    <t>(≈) Flesh Bite: Lifedrain; Bite Target Dealing 10(+200% Strength) Physical Damage. (20 Mana)</t>
  </si>
  <si>
    <t>(≈) Serrated Tongue: Lifedrain; Lick Target Leeching off 10% Of their Current Health. (25 Mana)</t>
  </si>
  <si>
    <t>(≈) Serrated Tongue II: Lifedrain; Lick Target Leeching off 12% Of their Current Health. (25 Mana)</t>
  </si>
  <si>
    <t>(≈) Serrated Tongue III: Lifedrain; Lick Target Leeching off 15% Of their Current Health. (25 Mana)</t>
  </si>
  <si>
    <t>(≈) Unsatiated Devour II: Devour Target Corpse; Gain Max Health Equal to 15% of Targets Base Health. (10 Mana)</t>
  </si>
  <si>
    <t>(≈) Unsatiated Devour III: Devour Target Corpse; Gain Max Health Equal to 20% of Targets Base Health.</t>
  </si>
  <si>
    <t>(≈) Unsatiated Devour: Devour Target Corpse; Gain Max Health Equal to 10% of Targets Base Health. (15 Mana)</t>
  </si>
  <si>
    <t>(≈) Raging Devour: Devour Target Corpse; Restore 20 Health; For the Rest of the Day your Basic Attacks always Critical Hit. (20 Mana)</t>
  </si>
  <si>
    <t>(≈) Raging Devour II: Devour Target Corpse; Restore 40 Health; For the Rest of the Day your Basic Attacks always Critical Hit. (20 Mana)</t>
  </si>
  <si>
    <t>(≈) Raging Devour III: Devour Target Corpse; Restore 60 Health; For the Rest of the Day your Basic Attacks always Critical Hit. (20 Mana)</t>
  </si>
  <si>
    <t>(P) Smells like Food II: Your Nose can now detect Entities in your vicinity; Any Entity in a 2 Hex Vision will be Revealed; +2 Mobility. (Locks 20 Mana)</t>
  </si>
  <si>
    <t>(P) Smells like Food III: Your Nose can now detect Entities in your vicinity; Any Entity in a 3 Hex Vision will be Revealed; +3 Mobility. (Locks 20 Mana)</t>
  </si>
  <si>
    <t>(P) Smells like Food: Your Nose can now detect Entities in your vicinity; Any Entity in a 2 Hex Vision will be Revealed; +1 Mobility. (Locks 20 Mana)</t>
  </si>
  <si>
    <t>(P) Corpse Hoarder: You may now Carry a Corpse with you at the cost of 3 Empty Inventory Slots.</t>
  </si>
  <si>
    <t>(P) Corpse Hoarder II: You may now Carry a Corpse with you at the cost of 2 Empty Inventory Slots.</t>
  </si>
  <si>
    <t>(P) Corpse Hoarder III: You may now Carry a Corpse with you at the cost of 1 Empty Inventory Slot.</t>
  </si>
  <si>
    <t>(≈) Jaw Clenching Apetite II:[Prepare for 1 Turn] Sink your Teeth in Target Limb, dealing 100(+150% Strengh) Physical Damage with 50% Chance to Dismember; If Target is Dismembered, They take 30 Bleed Damage Per Tick over 2 Turns and You Heal for That Amount. (100 Mana)</t>
  </si>
  <si>
    <t>(≈) Jaw Clenching Apetite III: Sink your Teeth in Target Limb, dealing 200(+200% Strengh) Physical Damage with 50% Chance to Dismember; If Target is Dismembered, They take 100 Bleed Damage Per Tick over 2 Turns and You Heal for That Amount. (100 Mana)</t>
  </si>
  <si>
    <t>(≈) Jaw Clenching Apetite:[Prepare for 1 Turn] Sink your Teeth in Target Limb, dealing 50(+100% Strengh) Physical Damage with 50% Chance to Dismember; If Target is Dismembered, They take 20 Bleed Damage Per Tick over 2 Turns and You Heal for That Amount. (100 Mana)</t>
  </si>
  <si>
    <t>(P:≈) The Hunger of the Ages: You Gain 100 Max Health; At the end of the Day, if you have not Devoured an Entity, You Die; Devouring Entities Refreshes 2 Stamina; Active: Devour Yourself for 50 Health.</t>
  </si>
  <si>
    <t>(P:≈) The Hunger of the Ages II: You Gain 200 Max Health; At the end of the Day, if you have not Devoured an Entity, You Die; Devouring Entities Refreshes Stamina; Active: Devour Yourself for 50 Health.</t>
  </si>
  <si>
    <t>(P:≈) The Hunger of the Ages III: You Gain 1000 Max Health; At the end of the Day, if you have not Devoured an Entity, You Die; Devouring Entities Refreshes Stamina; Active: Devour Yourself for 100 Health.</t>
  </si>
  <si>
    <t>(P) I'VE COMPLETELY LOST IT: Missing 3 times in a Row makes your Next Attack extremely Violent but Focused, It will be a Blitz and Precise; Crit.</t>
  </si>
  <si>
    <t>(P) Have i ever told you the definition of insanity?: If the Opponent Does the Same action 3 Times in a Row, Instantly Land a Critical Hit on him, and stun him for 1 Turn, in which you explain to him the Definition of Insanity.</t>
  </si>
  <si>
    <t>(P) Violence, Drugs and Insanity II: Replace your Mana with Insanity; Insanity will be at 0 outside of Combat; Landed Strikes Raise Insanity by 30, Taking Drugs Raises it by 120; Insanity has no Cap, and you gain 1 Str and Dex per 20 Insanity.</t>
  </si>
  <si>
    <t>(P) Violence, Drugs and Insanity III: Replace your Mana with Insanity; Insanity will be at 0 outside of Combat; Landed Strikes Raise Insanity by 40, Taking Drugs Raises it by 140; Insanity has no Cap, and you gain 1 Str and Dex per 20 Insanity.</t>
  </si>
  <si>
    <t>(P) Violence, Drugs and Insanity: Replace your Mana with Insanity; Insanity will be at 0 outside of Combat; Landed Strikes Raise Insanity by 20, Taking Drugs Raises it by 100; Insanity has no Cap, and you gain 1 Str and Dex per 20 Insanity.</t>
  </si>
  <si>
    <t>(P) Philosophical Insanity: Replace your Mana with Insanity; Insanity will be at 0 outside of Combat; Saying Stuff only you really Grasp raises Insanity by 20 Per Turn; Insanity has no Cap, and you gain 1 Str and Dex per 20 Insanity.</t>
  </si>
  <si>
    <t>(P) Philosophical Insanity II: Replace your Mana with Insanity; Insanity will be at 0 outside of Combat; Saying Stuff only you really Grasp raises Insanity by 30 Per Turn; Insanity has no Cap, and you gain 1 Str and Dex per 20 Insanity.</t>
  </si>
  <si>
    <t>(P) Philosophical Insanity III: Replace your Mana with Insanity; Insanity will be at 0 outside of Combat; Saying Stuff only you really Grasp raises Insanity by 40 Per Turn; Insanity has no Cap, and you gain 1 Str and Dex per 20 Insanity.</t>
  </si>
  <si>
    <t>(❖:≈) Miss And Hit II: Miss a Strike on Target, after which you Land a Blitz and Precise; Crit. (20 Health/20 Insanity)</t>
  </si>
  <si>
    <t>(❖:≈) Miss And Hit III: Miss a Strike on Target, after which you Land a Blitz and Precise; Crit. (10 Health/10 Insanity)</t>
  </si>
  <si>
    <t>(❖:≈) Miss And Hit: Miss a Strike on Target, after which you Land a Blitz and Precise; Crit. (20 Health)</t>
  </si>
  <si>
    <t>(❖:≈) Bashing Sequence: Bash your Head into Target Entity for 10(+200% Strength) Physical Damage, while you take 5 True Damage; Roll D2, if you Roll 2, Strike Again; Each Strike Raises Insanity by 20.</t>
  </si>
  <si>
    <t>(❖:≈) Bashing Sequence II: Bash your Head into Target Entity for 10(+300% Strength) Physical Damage, while you take 5 True Damage; Roll D2, if you Roll 2, Strike Again; Each Strike Raises Insanity by 20.</t>
  </si>
  <si>
    <t>(❖:≈) Bashing Sequence III: Bash your Head into Target Entity for 10(+400% Strength) Physical Damage, while you take 5 True Damage; Roll D2, if you Roll 2, Strike Again; Each Strike Raises Insanity by 20.</t>
  </si>
  <si>
    <t>(❖:≈) Urge To Kill II: Gain 20 Str and Dex until end of Combat; If you do not kill an Entity in the Next 3 Turns, Lose 100 Health. (100 Insanity)</t>
  </si>
  <si>
    <t>(❖:≈) Urge To Kill III: Gain 20 Str and Dex until end of Combat; If you do not kill an Entity in the Next 4 Turns, Lose 100 Health. (100 Insanity)</t>
  </si>
  <si>
    <t>(❖:≈) Urge To Kill: Gain 20 Str and Dex until end of Combat; If you do not kill an Entity in the Next 2 Turns, Lose 100 Health. (100 Insanity)</t>
  </si>
  <si>
    <t>(!|≈) Screw Society: Drop All of your Armorand Jewlery on the Floor and Lock all those Slots Until End of Combat; Gain 20 Str, 20 Dex and +5 Mobility while this Ability is in effect. (100 Insanity)</t>
  </si>
  <si>
    <t>(!|≈) Screw Society II: Drop All of your Armorand Jewlery on the Floor and Lock all those Slots Until End of Combat; Gain 30 Str, 30 Dex and +6 Mobility while this Ability is in effect. (100 Insanity)</t>
  </si>
  <si>
    <t>(!|≈) Screw Society III: Drop All of your Armorand Jewlery on the Floor and Lock all those Slots Until End of Combat; Gain 40 Str, 40 Dex and +7 Mobility while this Ability is in effect. (100 Insanity)</t>
  </si>
  <si>
    <t>(❖:≈) Come Give Papa some CUDDLES II: Sprint to Target 1 Move away and Strike them 18 Times in a Row with 50% Chance to Miss; Consumes Insanity after Turn Ends, If you go into Negative Insanity, you take 100 True Damage but gain 200 Insanity. (200 Insanity; 1/Day)</t>
  </si>
  <si>
    <t>(❖:≈) Come Give Papa some CUDDLES III: Sprint to Target 1 Move away and Strike them 40 Times in a Row with 50% Chance to Miss; Consumes Insanity after Turn Ends, If you go into Negative Insanity, you take 200 True Damage but gain 400 Insanity. (400 Insanity; 1/Day)</t>
  </si>
  <si>
    <t>(❖:≈) Come Give Papa some CUDDLES: Sprint to Target 1 Move away and Strike them 9 Times in a Row with 50% Chance to Miss; Consumes Insanity after Turn Ends, If you go into Negative Insanity, you take 100 True Damage but gain 100 Insanity. (100 Insanity; 1/Day)</t>
  </si>
  <si>
    <t>(❖:≈) Now you've CROSSED THE LINE: [Requires you to be below 20% Health] Smash targets Leg giving them Slow Status and -3 Mobility for 3 turns Inflicting 40 Bleed Damage Per Tick Over 3 Turns and 40 Physical Damage. (200 Insanity)</t>
  </si>
  <si>
    <t>(❖:≈) Now you've CROSSED THE LINE II: [Requires you to be below 40% Health] Smash targets Leg giving them Slow Status and -6 Mobility for 6 turns Inflicting 60 Bleed Damage Per Tick Over 6 Turns and 60 Physical Damage. (260 Insanity)</t>
  </si>
  <si>
    <t>(❖:≈) Now you've CROSSED THE LINE III: Smash targets Leg giving them Root Status and -20 Mobility for 20 turns Inflicting 100 Bleed Damage Per Tick Over 10 Turns and 100 Physical Damage. (300 Insanity)</t>
  </si>
  <si>
    <t>(P) Tormenting Satisfaction: After you Torment or Fear a Target, heal 10% of your Missing Health.</t>
  </si>
  <si>
    <t>(P) Tormenting Cryout: Targets Afflicted by Fear and Torment no longer Flee the Combat, instead they fall down crying being stunned for 1 Turn.</t>
  </si>
  <si>
    <t>(≈) Choke II: [Requires whip/1 Empty hand] Choke target. Deal 20(+100% Strength) Dark Damage. If you have a whip equipped, deal Terror Damage instead. (25 Mana)</t>
  </si>
  <si>
    <t>(≈) Choke III: [Requires whip/1 Empty hand] Choke target. Deal 30(+200% Strength) Dark Damage. If you have a whip equipped, deal Terror Damage instead. (30 Mana)</t>
  </si>
  <si>
    <t>(≈) Choke: [Requires whip/1 Empty hand] Choke target. Deal 10(+100% Strength) Dark Damage. If you have a whip equipped, deal Terror Damage instead. (25 Mana)</t>
  </si>
  <si>
    <t>(≈) Torturers Tool Shack: Prepare to Torture Target, causing your Physical Damage against the Target to become Torment Damage Instead. (25 Mana)</t>
  </si>
  <si>
    <t>(≈) Torturers Tool Shack II: Prepare to Torture Target, causing your Physical Damage against the Target to become Torment Damage Instead. (15 Mana)</t>
  </si>
  <si>
    <t>(≈) Torturers Tool Shack III: Prepare to Torture Target, causing your Physical Damage against the Target to become Torment Damage Instead. (15 Mana)</t>
  </si>
  <si>
    <t>(P) The Agonizing Delivery II: Whenever you deal damage to a Target it has 20% Chance to be inflicted with Torment for 1 Turn.</t>
  </si>
  <si>
    <t>(P) The Agonizing Delivery III: Whenever you deal damage to a Target it has 20% Chance to be inflicted with Torment for 2 Turn.</t>
  </si>
  <si>
    <t>(P) The Agonizing Delivery: Whenever you deal damage to a Target it has 10% Chance to be inflicted with Torment for 1 Turn.</t>
  </si>
  <si>
    <t>(P) The Agonizing Unknown: Whenever you deal damage to a Target it has 10% Chance to be inflicted with Fear for 1 Turn.</t>
  </si>
  <si>
    <t>(P) The Agonizing Unknown II: Whenever you deal damage to a Target it has 20% Chance to be inflicted with Fear for 1 Turn.</t>
  </si>
  <si>
    <t>(P) The Agonizing Unknown III: Whenever you deal damage to a Target it has 20% Chance to be inflicted with Fear for 2 Turn.</t>
  </si>
  <si>
    <t>(❖:≈) Neverending Unsettle II: Target is dealt 2 True Damage per Turn for the Rest of the Combat. (20 Mana)</t>
  </si>
  <si>
    <t>(❖:≈) Neverending Unsettle III: Target is dealt 4 True Damage per Turn for the Rest of the Combat. (20 Mana)</t>
  </si>
  <si>
    <t>(❖:≈) Neverending Unsettle: Target is dealt 1 True Damage per Turn for the Rest of the Combat. (20 Mana)</t>
  </si>
  <si>
    <t>(≈) Laceration:[Requires Whip or Sharp Weapon] Strike Target Inflicting Bleeding for 10 Bleed Damage per Tick Over 3 Turns. (30 Mana)</t>
  </si>
  <si>
    <t>(≈) Laceration II:[Requires Whip or Sharp Weapon] Strike Target Inflicting Bleeding for 15 Bleed Damage per Tick Over 3 Turns. (30 Mana)</t>
  </si>
  <si>
    <t>(≈) Laceration III:[Requires Whip or Sharp Weapon] Strike Target Inflicting Bleeding for 20 Bleed Damage per Tick Over 4 Turns. (40 Mana)</t>
  </si>
  <si>
    <t>(+) Screams From hell II: [Requires Tormented and Feared Target] Deal 80 Magic Damage; 80 Terror Damage and force Target to Drop their Weapons. (100 Mana)</t>
  </si>
  <si>
    <t>(+) Screams From hell III: [Requires Tormented or Feared Target] Deal 100 Magic Damage; 100 Terror Damage and force Target to Drop their Weapons. (50 Mana)</t>
  </si>
  <si>
    <t>(+) Screams From hell: [Requires Tormented and Feared Target] Dealt 40 Magic Damage; 40 Terror Damage and they Drop their Weapons. (100 Mana)</t>
  </si>
  <si>
    <t>(P) Pure Pain: Your Torment Status now Increases the Ability cost of Targets by 100%. (Locks 50 Mana)</t>
  </si>
  <si>
    <t>(P) Pure Pain II: Your Torment Status now Increases the Ability cost of Targets by 200%.</t>
  </si>
  <si>
    <t>(P) Pure Pain III: Your Torment Status now Increases the Ability cost of Targets by 400%.</t>
  </si>
  <si>
    <t xml:space="preserve"> (P) Lust for new ingrediants: When you loot a Corpse gain 1 meat, killing a new Kin type and harvesting their meat will gain 25 Max HP.</t>
  </si>
  <si>
    <t>(P) Seasoning: When you loot a Corpse gain 1 meat, adding an ingrediant to the Meat will cause it to restore an additional 10(+10 Per Rarity of ingredient starting with 10 at common and 40 at Legendary) Health when Consumed.</t>
  </si>
  <si>
    <t>(≈) Steak II: Gain 6 strength until the end of combat and restore 25 Health. (1 Meat; 25 Mana)</t>
  </si>
  <si>
    <t>(≈) Steak III: Gain 8 strength until the end of combat and restore 30 Health. (1 Meat; 25 Mana)</t>
  </si>
  <si>
    <t>(≈) Steak: Gain 4 strength until the end of combat and restore 20 Health. (1 Meat; 25 Mana)</t>
  </si>
  <si>
    <t>(≈) Barbecue: Gain 1 crit multipler and + 1 to your basic attack rolls until the end of combat (3 Meat; 40 Mana)</t>
  </si>
  <si>
    <t>(≈) Barbecue II: Gain 1 crit multiplier and +1 to your basic attack rolls until the end of combat (2 Meat; 50 Mana)</t>
  </si>
  <si>
    <t>(≈) Barbecue III: Gain 1 crit multiplier and +2 to your basic attack rolls until the end of combat (2 Meat; 50 Mana)</t>
  </si>
  <si>
    <t>(P) Protien Diet II: Gain 2 strength for each day you have eaten Meat, if you have not eaten meat in two days lose this bonus.</t>
  </si>
  <si>
    <t>(P) Protien Diet III: Gain 3 strength for each day you have eaten Meat, if you have not eaten meat in two days lose this bonus.</t>
  </si>
  <si>
    <t>(P) Protien Diet: Gain 1 strength for each day you have eaten Meat, if you have not eaten meat in two days lose this bonus.</t>
  </si>
  <si>
    <t>(≈) Chop Chop: [Requires a two handed weapon] Gain 1 extra meat from a Corpse. (30 Mana)</t>
  </si>
  <si>
    <t>(≈) Chop Chop II: [Requires a two handed weapon] Gain 2 extra Meat from a Corpse. (20 Mana)</t>
  </si>
  <si>
    <t>(≈) Chop Chop III: [Requires a two handed weapon] Gain 3 extra meat from a Corpse. (20 Mana)</t>
  </si>
  <si>
    <t>(P): Cook Showdown II: You will always be the first in combat but you must cook a meat without Mana cost, if you cannot cook anything you are stunned for 1 turn. (Locks 20 Mana)</t>
  </si>
  <si>
    <t>(P) Cook Showdown III: You will always be the first in combat but you must cook a meat without Mana cost.</t>
  </si>
  <si>
    <t>(P): Cook Showdown: You will always be the first in combat but you must cook a meat without Mana cost, if you cannot cook anything you are stunned for 1 turn. (Locks 40 Mana)</t>
  </si>
  <si>
    <t>(≈) Secret Family Sauce: Powerplay; The next meat you cook and eat will restore all stamina and  50% Missing Health and Mana. (50 Mana)</t>
  </si>
  <si>
    <t>(≈) Secret Family Sauce II: Powerplay; The next meat you cook and eat will restore all stamina and 75% Missing Health and Mana. (50 Mana)</t>
  </si>
  <si>
    <t>(≈) Secret Family Sauce III: Powerplay; The next meat you cook and eat will restore all stamina and 100% missing health/Mana. (50 Mana)</t>
  </si>
  <si>
    <t>(≈) I must eat now II: Stun a target for 3 turns, if the target was already stunned amputate a random limb and eat it Triggering your Tier I Ability. (100 Mana)</t>
  </si>
  <si>
    <t>(≈) I must eat now III: Stun a target for 3 turns, if the target was already stunned amputate a random limb Twice and eat them Triggering your Tier I Ability Twice. (100 Mana)</t>
  </si>
  <si>
    <t>(≈) I must eat now: Stun a target for 2 turns, if the target was already stunned amputate a random limb and eat it Triggering your Tier I Ability. (100 Mana)</t>
  </si>
  <si>
    <t>(P) Top Rated Chef: You can sell your meat for 250 gold, if an ingrediant was added the value of the meat goes to 400(+100 per Rarity of the ingrediant)</t>
  </si>
  <si>
    <t>(P) Top Rated Chef II: You can sell your meat for 500 gold, if an ingrediant was added the value of the meat goes to 800(+150 per Rarity of the ingrediant)</t>
  </si>
  <si>
    <t>(P) Top Rated Chef III: You can sell your meat for 1000 gold, if an ingrediant was added the value of the meat goes to 1500(+200 per Rarity of the ingrediant)</t>
  </si>
  <si>
    <t>(P) Poisoned Wire: Your Wire Traps deal an Extra 10 Poison Damage per Tick over 3 Turns.</t>
  </si>
  <si>
    <t>(P) Warding Traps: Placing Traps also places a Common 1 Hex Vision Ward on Hex, allowing you to see around them.</t>
  </si>
  <si>
    <t>(≈) Explosive Wire-Trap:[Outside of Combat] Set up an Explosvie Wire Trap on Hex; Entities that Traverse Trapped Hex are met with an Explosion which deals 25 Blast Damage (20 Mana)</t>
  </si>
  <si>
    <t>(≈) Explosive Wire-Trap II: [Outside of Combat] Set up an Explosvie Wire Trap on Hex; Entities that Traverse Trapped Hex are met with an Explosion which deals 30 Blast Damage (25 Mana)</t>
  </si>
  <si>
    <t>(≈) Explosive Wire-Trap III: [Outside of Combat] Set up an Explosvie Wire Trap on Hex; Entities that Traverse Trapped Hex are met with an Explosion which deals 40 Blast Damage (30 Mana)</t>
  </si>
  <si>
    <t>(≈) Underground Spike Wire-Trap: [Outside of Combat] Set up Spike Wire-Trap on Hex; Entities that Traverse Trapped Hex are met with Spikes emerging from the Ground dealing 35(+100% Dexterity) Physical Damage. (30 Mana)</t>
  </si>
  <si>
    <t>(≈) Underground Spike Wire-Trap II: [Outside of Combat] Set up Spike Wire-Trap on Hex; Entities that Traverse Trapped Hex are met with Spikes emerging from the Ground dealing 40(+100% Dexterity) Physical Damage. (35 Mana)</t>
  </si>
  <si>
    <t>(≈) Underground Spike Wire-Trap III: [Outside of Combat] Set up Spike Wire-Trap on Hex; Entities that Traverse Trapped Hex are met with Spikes emerging from the Ground dealing 40(+200% Dexterity) Physical Damage. (40 Mana)</t>
  </si>
  <si>
    <t>(❖:&gt;) Wire Slice: This Ability counts as a Wire-Trap; Slice Target by launching Mana Controlled Wires at them dealing 20(+100% Dexterity) True Damage. (30 Mana)</t>
  </si>
  <si>
    <t>(❖:&gt;) Wire Slice II: This Ability counts as a Wire-Trap; Slice Target by launching Mana Controlled Wires at them dealing 20(+200% Dexterity) True Damage. (30 Mana)</t>
  </si>
  <si>
    <t>(❖:&gt;) Wire Slice III: This Ability counts as a Wire-Trap; Slice Target by launching Mana Controlled Wires at them dealing 20(+300% Dexterity) True Damage. (30 Mana)</t>
  </si>
  <si>
    <t>(P) Walking Wire-Trap: Entities Traversing your Hex or Moving towards in Combat you will Trigger your Tier I Ability; This ability Stacks with the Tier I Ability. (Locks 30 Mana; 1/Day)</t>
  </si>
  <si>
    <t>(P) Walking Wire-Trap II: Entities Traversing your Hex or Moving towards in Combat you will Trigger your Tier I Ability; This ability Stacks with the Tier I Ability. (1/Day)</t>
  </si>
  <si>
    <t>(P) Walking Wire-Trap III: Entities Traversing your Hex or Moving towards in Combat you will Trigger your Tier I Ability; This ability Stacks with the Tier I Ability. (2/Day)</t>
  </si>
  <si>
    <t>(≈) Wire-Defense: Surround yourself in Mana Controlled Trip Wire, increasing your Defense by 10 and Dispersion by 5 until end of Combat. (20 Mana)</t>
  </si>
  <si>
    <t>(≈) Wire-Defense II: Surround yourself in Mana Controlled Trip Wire, increasing your Defense by 15 and Dispersion by 10 until end of Combat. (30 Mana)</t>
  </si>
  <si>
    <t>(≈) Wire-Defense III: Surround yourself in Mana Controlled Trip Wire, increasing your Defense by 20 and Dispersion by 15 until end of Combat. (40 Mana)</t>
  </si>
  <si>
    <t>(P) Deep Wounds: Your Wire Traps Also Inflict Bleeding For 10 Damage Per Tick over 3 Turns.</t>
  </si>
  <si>
    <t>(P) Deep Wounds II: Your Wire Traps Also Inflict Bleeding For 15 Damage Per Tick over 3 Turns.</t>
  </si>
  <si>
    <t>(P) Deep Wounds III: Your Wire Traps Also Inflict Bleeding For 20 Damage Per Tick over 3 Turns.</t>
  </si>
  <si>
    <t>(❖:+) Subjugation: This Ability Counts as a Wire-Trap; Use your Mana Controlled Wires to surround and Root Target for 2(+1 Turn Per 5 Dexterity) Turns, slowly cutting deeper in their skin; Causing them to take 30(+100% Power) Bleed Damage Per Tick of Root. (100 Mana)</t>
  </si>
  <si>
    <t>(❖:+) Subjugation II: This Ability Counts as a Wire-Trap; Use your Mana Controlled Wires to surround and Root Target for 3(+1 Turn Per 5 Dexterity) Turns, slowly cutting deeper in their skin; Causing them to take 60(+100% Power) Bleed Damage Per Tick of Root. (120 Mana)</t>
  </si>
  <si>
    <t>(❖:+) Subjugation III: This Ability Counts as a Wire-Trap; Use your Mana Controlled Wires to surround and Root Target for 3(+3 Turn Per 5 Dexterity) Turns, slowly cutting deeper in their skin; Causing them to take 100(+1000% Power) Bleed Damage Per Tick of Root. (150 Mana)</t>
  </si>
  <si>
    <t>(≈) The Perfect Encasing:[Outside of Combat] Toggle; Lay a set of wires on your Trail; For Each Hex Trapped by this ability, the Damage is increased by 20(+50% Dexterity) Physical Damage; You may choose to instantly pull Trapped Target into Combat. (20 Mana Per Hex Traversed)</t>
  </si>
  <si>
    <t>(≈) The Perfect Encasing II: [Outside of Combat] Toggle; Lay a set of wires on your Trail; For Each Hex Trapped by this ability, the Damage is increased by 30(+100% Dexterity) Physical Damage; You may choose to instantly pull Trapped Target into Combat. (25 Mana Per Hex Traversed)</t>
  </si>
  <si>
    <t>(≈) The Perfect Encasing III: [Outside of Combat] Toggle; Lay a set of wires on your Trail; For Each Hex Trapped by this ability, the Damage is increased by 100(+200% Dexterity) Physical Damage; You may choose to instantly pull Trapped Target into Combat. (30 Mana Per Hex Traversed)</t>
  </si>
  <si>
    <t>(≈) Steady Aim II: The Next shot you fire will Crit as long as it lands and will have +0.5(+0.5 Crit Multiplier Per 5 Dexterity) Crit Multiplier (25 Mana)</t>
  </si>
  <si>
    <t>(≈) Steady Aim III: The Next shot you fire will Crit as long as it lands and will have +0.5(+0.5 Crit Multiplier Per 4 Dexterity) Crit Multiplier (25 Mana)</t>
  </si>
  <si>
    <t>(&gt;) Quickdraw II: [Requires Gun] Flash: Basic Attack Target with -5 Base Damage. (10 Mana)</t>
  </si>
  <si>
    <t>(&gt;) Quickdraw III: [Requires Gun] Flash: Basic Attack Target. (10 Mana)</t>
  </si>
  <si>
    <t>(&gt;) Line Breaker II: Shoot your gun in a Straight line across Tiles; The first Target in its path is hit for Basic Attack Damage(+200% Dexterity); If an Armor Piercing Round is Loaded in your Gun then the Damage Pierces through dealing the Damage to all Entities in a line. (25 Mana)</t>
  </si>
  <si>
    <t>(&gt;) Line Breaker III: Shoot your gun in a Straight line across Tiles; The first Target in its path is hit for Basic Attack Damage(+300% Dexterity); If an Armor Piercing Round is Loaded in your Gun then the Damage Pierces through dealing the Damage to all Entities in a line. (30 Mana)</t>
  </si>
  <si>
    <t>(&gt;) Crippling Shot II: [Requires Loaded Rifle] Basic Attack Target Causing them to be Stunned for 2 Turn. (40 Mana)</t>
  </si>
  <si>
    <t>(&gt;) Crippling Shot III: [Requires Loaded Rifle] Basic Attack Target Causing them to be Stunned for 3 Turn. (50 Mana)</t>
  </si>
  <si>
    <t>(≈) Portal to the Ammo Dump: [Requires Gun/Rifle] Toggle; When your Ammo Capacity reaches 0, Instead of Reloading your Weapon you may keep on Firing at the Cost of Mana. (9 Mana per Pellet)</t>
  </si>
  <si>
    <t>(≈) Portal to the Ammo Dump II: [Requires Gun/Rifle] Toggle; When your Ammo Capacity reaches 0, Instead of Reloading your Weapon you may keep on Firing at the Cost of Mana. (6 Mana per Pellet)</t>
  </si>
  <si>
    <t>(≈) Portal to the Ammo Dump III: [Requires Gun/Rifle] Toggle; When your Ammo Capacity reaches 0, Instead of Reloading your Weapon you may keep on Firing at the Cost of Mana. (3 Mana per Pellet)</t>
  </si>
  <si>
    <t>(≈) Hold your Breath II: Counter; Prepare. (20 Mana; 2 Turn Cooldown)</t>
  </si>
  <si>
    <t>(≈) Hold your Breath III: Counter; Prepare. (15 Mana; 2 Turn Cooldown)</t>
  </si>
  <si>
    <t>(&gt;) Snipe Shot II: [Requires Loaded Rifle] Basic Attack Target in your Hex Vision. (10 Mana)</t>
  </si>
  <si>
    <t>(&gt;) Snipe Shot III: [Requires Loaded Rifle] Basic Attack Target in your Hex Vision.</t>
  </si>
  <si>
    <t>(≈) Armor Piercing Round: [Requires Rifle] Your Next Basic Attack will Ignore Defense. (30 Mana)</t>
  </si>
  <si>
    <t>(≈) Armor Piercing Round II: [Requires Rifle] Your Next Basic Attack will Ignore Defense. (20 Mana)</t>
  </si>
  <si>
    <t>(≈) Armor Piercing Round III: [Requires Rifle] Your Next Basic Attack will Ignore Defense. (10 Mana)</t>
  </si>
  <si>
    <t>(+) Focus Fire Whistle II: [Requires Combat] Whistle Marking Target Entity; Marked Target will receive 30% more Total Damage from all sources; Your Banner is unable to Target other Entities while the Marked Target is still Alive; Lasts until End of Combat. (25 Mana)</t>
  </si>
  <si>
    <t>(+) Focus Fire Whistle III: [Requires Combat] Whistle Marking Target Entity; Marked Target will receive 40% more Total Damage from all sources; Your Banner is unable to Target other Entities while the Marked Target is still Alive; Lasts until End of Combat. (30 Mana)</t>
  </si>
  <si>
    <t>(&gt;) Execute II: [Require Loaded Rifle; Target below 30% Health; Prepare for 1 Turn] Basic Attack Firing a Perfectly aimed Shot at Targets Vitals, it can not Miss and will deal an extra 40(+200% Dex; +200% Power) Physical Damage; Critical Strikes will Deal 600 Physical Damage Instead. (150 Mana)</t>
  </si>
  <si>
    <t>(&gt;) Execute III: [Require Loaded Rifle; Target below 50% Health; Prepare for 1 Turn] Basic Attack Firing a Perfectly aimed Shot at Targets Vitals, it can not Miss and will deal an extra 40(+200% Dex; +200% Power) Physical Damage; Critical Strikes will Deal 600 Physical Damage Instead. (150 Mana)</t>
  </si>
  <si>
    <t>(P) Mana-Tech Magazine II: You gain 10 Ammo Capacity on your Equipped Rifle/Guns. (Locks 50 Mana)</t>
  </si>
  <si>
    <t>(P) Mana-Tech Magazine III: You gain 20 Ammo Capacity on your Equipped Rifle/Guns.</t>
  </si>
  <si>
    <t>(P) In-between Heartbeats II: You fire your shots in-between your Heartbeats gaining incredible Accuracy; You may use a Stack of Preparation to enhance your Basic Attack with a +10 Modifier; This Effect Stacks with multiple Stacks of Preparation. (You are able to use 3 Stacks of Preparation to Fire 2 Empowered Shots)</t>
  </si>
  <si>
    <t>(P) In-between Heartbeats III: You fire your shots in-between your Heartbeats gaining incredible Accuracy; You may use a Stack of Preparation to enhance your Basic Attack with a +20 Modifier; This Effect Stacks with multiple Stacks of Preparation. (You are able to use 3 Stacks of Preparation to Fire 2 Empowered Shots)</t>
  </si>
  <si>
    <t>(P) Dual Reload: Reloading fills both Off- and Main-Hand Weapons.</t>
  </si>
  <si>
    <t>(P) Secret Chamber: Pistols in your Main and Off Hand gain 1 Ammo Capacity.</t>
  </si>
  <si>
    <t>(❖:+) Detect Weakness: Attacks against Target Entity Randomly gain 2 of 3 Effects - 50% Defense Penetration/+1 Crit Multiplier/Can't Miss; Lasts Until End of Combat. (40 Mana)</t>
  </si>
  <si>
    <t>(❖:+) Detect Weakness: Attacks against Target Entity Randomly gain 3 of 3 Effects - 50% Defense Penetration/+1 Crit Multiplier/Can't Miss; Lasts Until End of Combat. (50 Mana)</t>
  </si>
  <si>
    <t>(❖:+) Detect Weakness: Attacks against Target Entity Randomly gain 1 of 3 Effects - 50% Defense Penetration/+1 Crit Multiplier/Can't Miss; Lasts Until End of Combat. (30 Mana)</t>
  </si>
  <si>
    <t>(≈) Backslide: Counter; Dodge Target Strike. (20 Mana)</t>
  </si>
  <si>
    <t>(≈) Backslide II: Counter; Dodge Target Strike while going back 1 Movement away. (25 Mana)</t>
  </si>
  <si>
    <t>(≈) Backslide III: Counter; Dodge Target Strike while going back 1 Movement away; If you have a Loaded Rifle or Pistol Equipped fire it at the same Target. (30 Mana)</t>
  </si>
  <si>
    <t>(≈) Gunsmith II: Transform Common/Rare/Epic Ore into a Pistol of equal Rarity. (20 Mana)</t>
  </si>
  <si>
    <t>(≈) Gunsmith III: Transform Common/Rare/Epic/Legendary Ore into a Pistol of equal Rarity. (20 Mana)</t>
  </si>
  <si>
    <t>(≈) Gunsmith: Transform Common or Rare Ore into a Pistol of equal Rarity. (20 Mana)</t>
  </si>
  <si>
    <t>(≈) Ammunitionsmith: Upgrade Pellets Rarity. (10 Mana; 2/Day)</t>
  </si>
  <si>
    <t>(≈) Ammunitionsmith II: Upgrade Pellets Rarity. (7 Mana; 3/Day)</t>
  </si>
  <si>
    <t>(≈) Ammunitionsmith III: Upgrade Pellets Rarity. (5 Mana; 5/Day)</t>
  </si>
  <si>
    <t>(&gt;) Speed Trigger II: [Gun/Pistol/Crossbow] Basic Attack until both Main Hand and Off Hand are out of ammo. (15 Mana Per Pellet Fired)</t>
  </si>
  <si>
    <t>(&gt;) Speed Trigger III: [Gun/Pistol/Crossbow] Basic Attack until both Main Hand and Off Hand are out of ammo. (10 Mana Per Pellet Fired)</t>
  </si>
  <si>
    <t>(&gt;) Speed Trigger: [Gun/Pistol/Crossbow] Basic Attack until both Main Hand and Off Hand are out of ammo. (20 Mana Per Pellet Fired)</t>
  </si>
  <si>
    <t>(P) Elemental Pockets II: At the Start of Combat choose 2 Elements; Your Main Hand Deals 5 Damage of the first Chosen Element On Hit and Off Hand 5 Damage of the Second Chosen Element On Hit. (Locks 20 Mana)</t>
  </si>
  <si>
    <t>(P) Elemental Pockets II: At the Start of Combat choose 2 Elements; Your Main Hand Deals 10 Damage of the first Chosen Element On Hit and Off Hand 10 Damage of the Second Chosen Element On Hit. (Locks 20 Mana)</t>
  </si>
  <si>
    <t>(P) Elemental Pockets II: At the Start of Combat choose 2 Elements; Your Main Hand Deals 15 Damage of the first Chosen Element On Hit and Off Hand 15 Damage of the Second Chosen Element On Hit. (Locks 20 Mana)</t>
  </si>
  <si>
    <t>(≈) Gun God Stance II: [Requires Dual Wield Pistols] Toggle; Enter a Stance in which you automatically Fire or Reload your Pistols after Each Non-Flash Action you take. (5 Mana/Turn)</t>
  </si>
  <si>
    <t>(P) Gun God Stance III: [Requires Dual Wield Pistols] You automatically Fire or Reload your Pistols after Each Action you take.</t>
  </si>
  <si>
    <t>(≈) Gun God Stance: [Requires Dual Wield Pistols] Toggle; Enter a Stance in which you automatically Fire or Reload your Pistols after Each Non-Flash Action you take. (10 Mana/Turn)</t>
  </si>
  <si>
    <t xml:space="preserve">(≈) Fatal Tale of the Sixth Heaven: Powerplay; Gain 6 Individual Astral Pellets which together occupy 1 Inventory Slot; They must be manually Loaded; 5 of these Pellets have assigned Kin(Living, Demon, etc.) on them that deal Double Total Damage to respective Kin; The Sixth pellet deals Tripple Damage to Anything. </t>
  </si>
  <si>
    <t xml:space="preserve">(≈) Fatal Tale of the Sixth Heaven II: Powerplay; Gain 6 Individual Astral Pellets which together occupy 1 Inventory Slot; They must be manually Loaded; 5 of these Pellets have assigned Kin(Living, Demon, etc.) on them that deal Triple Total Damage to respective Kin; The Sixth pellet deals Quadrouple Damage to Anything. </t>
  </si>
  <si>
    <t xml:space="preserve">(≈) Fatal Tale of the Sixth Heaven III: Powerplay; Gain 6 Individual Astral Pellets which together occupy 1 Inventory Slot; They must be manually Loaded; 5 of these Pellets have assigned Kin(Living, Demon, etc.) on them that kill respective Kin on Hit; The Sixth pellet deals 999 True Damage On Hit to Anything. </t>
  </si>
  <si>
    <t>(P) Explosive Shells: Your Pellets Explode on Impact dealing 5 Blast Damage on Hit.</t>
  </si>
  <si>
    <t>(P) Safety is Number 1 Priority: Immune to Blast Damage.</t>
  </si>
  <si>
    <t>(P) Matchsticks: All Blast Damage you deal reduces Targets Fire Resistance by 20% until End of Combat.</t>
  </si>
  <si>
    <t>(^) Stacks of Blackpowder: Summon a Bomb. (30 Mana)</t>
  </si>
  <si>
    <t>(❖:^) Stacks of Blackpowder II: Summon a Bomb. (25 Mana)</t>
  </si>
  <si>
    <t>(❖:^) Stacks of Blackpowder III: Summon a Bomb. (20 Mana)</t>
  </si>
  <si>
    <t>(❖:&gt;) Magic Bomb: Throw a Magic Bomb at Target Dealing 20 Magic Damage; This Counts as a Throwable Explosive. (25 Mana)</t>
  </si>
  <si>
    <t>(❖:&gt;) Magic Bomb II: Throw a Magic Bomb at Target Dealing 30(+100% Power) Magic Damage. (25 Mana)</t>
  </si>
  <si>
    <t>(❖:&gt;) Magic Bomb III: Throw a Magic Bomb at Target Dealing 40(+100% Power) Magic Damage. (30 Mana)</t>
  </si>
  <si>
    <t>(o) Ring Of Bomblets: Throw a ring of bomblets that deal 5(+50% Dexterity) blast damage upon contact with an Entity on each Empty Tile around Target Tile. (20 Mana)</t>
  </si>
  <si>
    <t>(o) Ring Of Bomblets II: Throw a ring of bomblets that deal 10(+100% Dexterity) blast damage upon contact with an Entity on each Empty Tile around Target Tile. (25 Mana)</t>
  </si>
  <si>
    <t>(o) Ring Of Bomblets III: Throw a ring of bomblets that deal 20(+100% Dexterity) blast damage upon contact with an Entity on each Empty Tile around Target Tile. (30 Mana)</t>
  </si>
  <si>
    <t>(❖:≈) Set the Fuse: Cause your next Throwable Explosive to have 50% Chance to Critical Strike for 300% of its Damage; Does not Stack. (20 Mana)</t>
  </si>
  <si>
    <t>(❖:≈) Set the Fuse II: Cause your next Throwable Explosive to have 50% Chance to Critical Strike for 400% of its Damage; Does not Stack. (30 Mana)</t>
  </si>
  <si>
    <t>(❖:≈) Set the Fuse III: Cause your next Throwable Explosive to have 50% Chance to Critical Strike for 500% of its Damage; Does not Stack. (40 Mana)</t>
  </si>
  <si>
    <t>(≈) Minefield: Set a minefield on current Hex that lasts Until End of Combat; Whenever another Entity Moves in Combat they have a 20%(+50% Dexterity) Chance to detonate a mine taking 25 Blast Damage. (40 Mana)</t>
  </si>
  <si>
    <t>(❖:≈) Minefield II: Set a minefield on current Hex that lasts Until End of Combat; Whenever another Entity Moves in Combat they have a 20%(+100% Dexterity) Chance to detonate a mine taking 25 Blast Damage. (40 Mana)</t>
  </si>
  <si>
    <t>(❖:≈) Minefield III: Set a minefield on current Hex that lasts Until End of Combat; Whenever another Entity Moves in Combat they have a 20%(+200% Dexterity) Chance to detonate a mine taking 25 Blast Damage. (40 Mana)</t>
  </si>
  <si>
    <t>(o) Kinetic Explosive: [Requires Loaded Pistol or Rifle] Shoot Target Tile causing Entities adjacent to said Tile to move away from it. (25 Mana)</t>
  </si>
  <si>
    <t>(❖:o) Kinetic Explosive II: [Requires Loaded Pistol or Rifle] Shoot Target Tile causing Entities adjacent to said Tile to move away from it. (20 Mana)</t>
  </si>
  <si>
    <t>(❖:o) Kinetic Explosive III: [Requires Loaded Pistol or Rifle] Shoot Target Tile causing Entities adjacent to said Tile to move away from it. (15 Mana)</t>
  </si>
  <si>
    <t>(❖:≈) Explosive Experimenter: Convert Target Explosive into another Random Non-Mythic one. (20 Mana)</t>
  </si>
  <si>
    <t>(❖:≈) Explosive Experimenter II: Convert Target Explosive into another Random Non-Mythic one. (15 Mana)</t>
  </si>
  <si>
    <t>(❖:≈) Explosive Experimenter III: Convert Target Explosive into another Random Non-Mythic one. (10 Mana)</t>
  </si>
  <si>
    <t>(P) Detonator: Your Bombs No Longer Explode on Impact, But deal 10 Extra Blast Damage; they will remain on the Ground where Thrown. Active: Detonate all Bombs thrown this Combat. (10 Mana)</t>
  </si>
  <si>
    <t>(P) Detonator II: Your Bombs No Longer Explode on Impact, But deal 15 Extra Blast Damage; they will remain on the Ground where Thrown. Active: Detonate all Bombs thrown this Combat. (5 Mana)</t>
  </si>
  <si>
    <t>(P) Detonator III: Your Bombs No Longer Explode on Impact, But deal 20 Extra Blast Damage; they will remain on the Ground where Thrown. Active: Detonate all Bombs thrown this Combat.</t>
  </si>
  <si>
    <t>(❖:o) Armageddon: [2 Stacks of Channel] Throw an Explosive Large Bomb dealing 50(+100% Dexterity) Blast Damage to all Entities in a 2x2 Tile Area. (50 Mana)</t>
  </si>
  <si>
    <t>(❖:o) Armageddon II: [2 Stacks of Channel] Throw an Explosive Large Bomb dealing 50(+150% Dexterity) Blast Damage to all Entities in a 3x3 Tile Area. (50 Mana)</t>
  </si>
  <si>
    <t>(❖:o) Armageddon III: [2 Stacks of Channel] Throw an Explosive Large Bomb dealing 50(+200% Dexterity) Blast Damage to all Entities in a 4x4 Tile Area. (50 Mana)</t>
  </si>
  <si>
    <t>(o) Nuke: Powerplay; 1 Hex range; Deal 50 Blast Damage (+20 Per Explosive Consumed) to Everything on Target Hex; If the Damage is 100 or More, Target Hex Becomes Plains; If the Damage is 400 or More, the Hex is Evaporated. (100 Mana; All Explosives)</t>
  </si>
  <si>
    <t>(❖:o) Nuke II: Powerplay; 1 Hex range; Deal 100 Blast Damage (+30 Per Explosive Consumed) to Everything on Target Hex; If the Damage is 100 or More, Target Hex Becomes Plains; If the Damage is 400 or More, the Hex is Evaporated. (150 Mana; All Explosives)</t>
  </si>
  <si>
    <t>(❖:o) Nuke III: Powerplay; 1 Hex range; Deal 1000 Blast Damage (+100 Per Explosive Consumed) to Everything on Target Hex; If the Damage is 100 or More, Target Hex Becomes Plains; If the Damage is 400 or More, the Hex is Evaporated. (200 Mana; All Explosives)</t>
  </si>
  <si>
    <t>(P) Suicide Bomber: Powerplay; Survive one instance of taking Lethal Damage and Explode Dealing 80(+25% Max Health) Blast Damage to Everything on this Hex.</t>
  </si>
  <si>
    <t>(P) Suicide Bomber II: Powerplay; Survive one instance of taking Lethal Damage and Explode Dealing 100(+50% Max Health) Blast Damage to Everything on this Hex.</t>
  </si>
  <si>
    <t>(P) Suicide Bomber III: Powerplay; Survive one instance of taking Lethal Damage and Explode Dealing 200(+100% Max Health) Blast Damage to Everything on this Hex.</t>
  </si>
  <si>
    <t>(P) Patience is Key: Start Combat with 1 Stack of Channel; Dealing Blast Damage in combat grants you 1 stack of Channel. (Locks 60 Mana)</t>
  </si>
  <si>
    <t>(P) Patience is Key II: Start Combat with 2 Stacks of Channel; Dealing Blast Damage in combat grants you 1 stack of Channel. (Locks 30 Mana)</t>
  </si>
  <si>
    <t>(P) Patience is Key III: Start Combat with 2 Stacks of Channel; Dealing Blast Damage in combat grants you 2 stacks of Channel.</t>
  </si>
  <si>
    <t>(P) The Immovable Object: You are Immune to Slow; Root and Fear Statuses.</t>
  </si>
  <si>
    <t>(P) The Unflinching: The First Negative Status that would affect you in Combat is nullified.</t>
  </si>
  <si>
    <t>(P) Titan Bones: Reduce the Damage from Critical Hits by 25%.</t>
  </si>
  <si>
    <t>(≈) Bull Charge: Move in Melee Range of Target; If the Target is In Melee Range Charge in them dealing 10(+10% Health) Physical Damage. (25 Mana)</t>
  </si>
  <si>
    <t>(≈) Bull Charge II: Move in Melee Range of Target; If the Target is In Melee Range Charge in them dealing 15(+15% Health) Physical Damage. (30 Mana)</t>
  </si>
  <si>
    <t>(≈) Bull Charge III: Move in Melee Range of Target; If the Target is In Melee Range Charge in them dealing 20(+20% Health) Physical Damage. (30 Mana)</t>
  </si>
  <si>
    <t>(P) Irrelevance: Gain 4 Defense and 4 Dispersion while in Combat. (Locks 50 Mana)</t>
  </si>
  <si>
    <t>(P) Irrelevance II: Gain 6 Defense and 6 Dispersion while in Combat. (Locks 50 Mana)</t>
  </si>
  <si>
    <t>(P) Irrelevance III: Gain 8 Defense and 8 Dispersion while in Combat. (Locks 50 Mana)</t>
  </si>
  <si>
    <t>(P) Living Shield: You gain +5 on Tanking Rolls.</t>
  </si>
  <si>
    <t>(P) Living Shield II: You gain +7 on Tanking Rolls.</t>
  </si>
  <si>
    <t>(P) Living Shield III: You gain +10 on Tanking Rolls.</t>
  </si>
  <si>
    <t>(≈) Trample: Trample over Target Dealing 10%(+50% Strength) of Their Max Health as Physical Damage. (30 Mana)</t>
  </si>
  <si>
    <t>(≈) Trample II: Trample over Target Dealing 10%(+75% Strength) of Their Max Health as Physical Damage. (40 Mana)</t>
  </si>
  <si>
    <t>(≈) Trample III: Trample over Target Dealing 10%(+100% Strength) of Their Max Health as Physical Damage. (50 Mana)</t>
  </si>
  <si>
    <t>(❖:≈) Constant Enlargement: Gain 10 Max Health. (1 Stamina; 10 Mana)</t>
  </si>
  <si>
    <t>(❖:≈) Constant Enlargement II: Gain 20 Max Health. (1 Stamina; 20 Mana)</t>
  </si>
  <si>
    <t>(❖:≈) Constant Enlargement III: Gain 30 Max Health. (1 Stamina; 30 Mana)</t>
  </si>
  <si>
    <t>(≈) Resilient Core: Become Resilient for 3 Turns. (25 Mana)</t>
  </si>
  <si>
    <t>(≈) Resilient Core II: Become Resilient for 4 Turns. (30 Mana)</t>
  </si>
  <si>
    <t>(≈) Resilient Core III: Become Resilient for 5 Turns. (35 Mana)</t>
  </si>
  <si>
    <t>(≈) Muscle Flex: Gain 6 Strength Until End of Combat. (20 Mana)</t>
  </si>
  <si>
    <t>(≈) Muscle Flex II: Gain 10 Strength Until End of Combat. (30 Mana)</t>
  </si>
  <si>
    <t>(≈) Muscle Flex III: Gain 20 Strength Until End of Combat. (40 Mana)</t>
  </si>
  <si>
    <t>(P) Restless Tank: While below 30% Max Health, Gain 20% Damage Reduction.</t>
  </si>
  <si>
    <t>(P) Restless Tank II: While below 40% Max Health, Gain 20% Damage Reduction.</t>
  </si>
  <si>
    <t>(P) Restless Tank III: While below 50% Max Health, Gain 30% Damage Reduction.</t>
  </si>
  <si>
    <t>(o) Powerclap: Stun all other Entities for 1 Turn. (25 Mana; 1/Day)</t>
  </si>
  <si>
    <t>(o) Powerclap II: Stun all other Entities for 1 Turn. (1/Day)</t>
  </si>
  <si>
    <t>(o) Powerclap III: Stun all other Entities for 2 Turns. (1/Day)</t>
  </si>
  <si>
    <t>(P) Death Denial: Your Health can now go below 0 Up to -100; While below 0 Health you gain 5 Strength. (Locks 50 Mana)</t>
  </si>
  <si>
    <t>(P) Death Denial II: Your Health can now go below 0 Up to -200; While below 0 Health you gain 10 Strength. (Locks 100 Mana)</t>
  </si>
  <si>
    <t>(P) Death Denial III: Your Health can now go below 0 Up to -400; While below 0 Health you gain 20 Strength. (Locks 200 Mana)</t>
  </si>
  <si>
    <t>(≈) The Absolute Unit: Counter; Gain 100 Barrier until End of Day; You are Immune to Statuses Until End of Combat. (100 Mana)</t>
  </si>
  <si>
    <t>(≈) The Absolute Unit II: Counter; Gain 200 Barrier until End of Day; You are Immune to Statuses Until End of Combat. (100 Mana)</t>
  </si>
  <si>
    <t xml:space="preserve">(P) The Absolute Unit III: When Entering Combat Gain 400 Barrier until End of Combat; You are Immune to Status Effects. </t>
  </si>
  <si>
    <t>(≈) The Unstoppable Force: Toggle; Become Unstoppable. (20 Mana/Turn)</t>
  </si>
  <si>
    <t>(≈) The Unstoppable Force II: Toggle; Become Unstoppable. (10 Mana/Turn)</t>
  </si>
  <si>
    <t>(≈) The Unstoppable Force III: Toggle; Become Unstoppable.</t>
  </si>
  <si>
    <t>(P) Ground Bent to his Will: Traversing Hexes Always will Cost 1 Stamina.</t>
  </si>
  <si>
    <t>(P) Shaking Steps: Moving Towards an Entity in Combat will Stagger them.</t>
  </si>
  <si>
    <t>(❖:o) Concrete Stomp II: Stomp the ground, staggeting all entities on Hex, and dealing 24 Earth Damage up to 3 Targets. (20 Mana; 1/Day)</t>
  </si>
  <si>
    <t>(❖:o) Concrete Stomp III: Stomp the ground, staggeting all entities on Hex, and dealing 30 Earth Damage up to 5 Targets. (20 Mana; 1/Day)</t>
  </si>
  <si>
    <t>(❖:o) Concrete Stomp: Stomp the ground, staggeting all entities on Hex, and dealing 18 Earth Damage up to 2 Targets. (20 Mana; 1/Day)</t>
  </si>
  <si>
    <t>(P) Rock Solid: When entering Combat gain Barrier Equal to your Earth Resistance. (Locks 20 Mana)</t>
  </si>
  <si>
    <t>(P) Rock Solid II: When entering Combat gain Barrier Equal to your Earth Resistance.</t>
  </si>
  <si>
    <t>(P) Rock Solid III: When entering Combat gain Barrier Equal to your 1.5x Earth Resistance.</t>
  </si>
  <si>
    <t>(❖:o) The Carpet Pull II: Pull the Earth beneath a target towards you, bringing them in Melee Range and Staggering them for 1 Turn. (40 Mana)</t>
  </si>
  <si>
    <t>(❖:o) The Carpet Pull III: Pull the Earth beneath a target towards you, bringing them in Melee Range; Dealing 20 Earth Damage and Staggering them for 1 Turn. (45 Mana)</t>
  </si>
  <si>
    <t>(❖:o) The Carpet Pull: Pull the Earth beneath a target towards you, bringing them in Melee Range. (35 Mana)</t>
  </si>
  <si>
    <t>(P) Aftershocking Tremours: Staggered and Stunned Ticks on Hostile Entities Deal 20 Earth Damage. (Locks 20 Mana)</t>
  </si>
  <si>
    <t>(P) Aftershocking Tremours II: Staggered and Stunned Ticks on Hostile Entities Deal 25 Earth Damage. (Locks 25 Mana)</t>
  </si>
  <si>
    <t>(P) Aftershocking Tremours III: Staggered and Stunned Ticks on Hostile Entities Deal 30 Earth Damage. (Locks 30 Mana)</t>
  </si>
  <si>
    <t>(❖:^) Mud Wall II: Counter; Summon a Wall in front of Target, Reducing Projectiles Total Damage by 40. (25 Mana)</t>
  </si>
  <si>
    <t>(❖:^) Mud Wall III: Counter; Summon a Wall in front of Target, Reducing Projectiles Total Damage by 50. (25 Mana)</t>
  </si>
  <si>
    <t>(❖:^) Mud Wall: Counter; Summon a Wall in front of Target, Reducing Projectiles Total Damage by 25. (20 Mana)</t>
  </si>
  <si>
    <t>(❖:≈) Mud Pool: Liquify the Ground Beneath yourself; Hidden; Once the Ground Beneath has been Liquified you may Retrigger this Ability(As Long as you don't Move) with Counter to Dodge Target Projectile. (40 Mana; 2/Day)</t>
  </si>
  <si>
    <t>(❖:≈) Mud Pool II: Liquify the Ground Beneath yourself; Hidden; Once the Ground Beneath has been Liquified you may Retrigger this Ability(As Long as you don't Move) with Counter to Dodge Target Projectile. (30 Mana; 3/Day)</t>
  </si>
  <si>
    <t>(❖:≈) Mud Pool III: Liquify the Ground Beneath yourself; Hidden; Once the Ground Beneath has been Liquified you may Retrigger this Ability(As Long as you don't Move) with Counter to Dodge Target Projectile. (30 Mana)</t>
  </si>
  <si>
    <t>(P) The Quaking Grounds II: All other Entities on your Hex have 75% Chance to be Staggered for a Turn on their Turn Start; Every Third Stagged Inflicted on Targets on your Hex is Transformed into Stun instead.</t>
  </si>
  <si>
    <t>(P) The Quaking Grounds III: All other Entities on your Hex have 100% Chance to be Staggered for a Turn on their Turn Start; Every Second Stagged Inflicted on Targets on your Hex is Transformed into Stun instead.</t>
  </si>
  <si>
    <t>(P) The Quaking Grounds: All other Entities on your Hex have 50% Chance to be Staggered for a Turn on their Turn Start; Every Third Stagged Inflicted on Targets on your Hex is Transformed into Stun instead. (Locks 25 Mana)</t>
  </si>
  <si>
    <t>(❖:^) Mountain Maker: Summon a Mountain on an Adjiacent Hex, Remaking Target Hex in the Process; If the Hex Selected is A Mountain Hex Collapse it instead onto a Hex Adjiacent to the Mountain; All Entities other than yourself on that Hex Take 250 Earth Damage. (100 Mana)</t>
  </si>
  <si>
    <t>(❖:^) Mountain Maker II: Summon a Mountain on an Adjiacent Hex, Remaking Target Hex in the Process; If the Hex Selected is A Mountain Hex Collapse it instead onto a Hex Adjiacent to the Mountain; All Entities other than yourself on that Hex Take 500 Earth Damage. (150 Mana)</t>
  </si>
  <si>
    <t>(❖:^) Mountain Maker III: Summon Mountains on all Adjiacent Hexes, Remaking Target Hexes in the Process; If Adjiacent Hexes are all Mountains, Collapse them instead onto your Hex; All Entities other than yourself on that Hex Take 500 Earth Damage for Each Collapsed Mountain. (200 Mana)</t>
  </si>
  <si>
    <t>(P) 16 Tons: Your Stat Points that you invest into Health grant 10 Extra Base Health.</t>
  </si>
  <si>
    <t>(P) Bare Knuckle Monster: Locks your Main and Off-Hand; Your Unarmed Basic Attack is now 2 Strikes; Your Unarmed Basic Attack now scales only with Strength.</t>
  </si>
  <si>
    <t>(P) Total Brute: Your Non-Unique Blunt Weapons have 25% to Selfdestruct on Hit and have +2 Crit Multiplier.</t>
  </si>
  <si>
    <t>(≈) Jawbreaker: Uppercut Target Entity Dealing Basic Attack Damage; If Target is below 25% Max Health this Ability Critical Strikes for double Damage. (5 Turn Cooldown)</t>
  </si>
  <si>
    <t>(≈) Jawbreaker II: Uppercut Target Entity Dealing Basic Attack Damage; If Target is below 25% Max Health this Ability Critical Strikes for double Damage. (4 Turn Cooldown)</t>
  </si>
  <si>
    <t>(≈) Jawbreaker III: Uppercut Target Entity Dealing Basic Attack Damage; If Target is below 25% Max Health this Ability Critical Strikes for double Damage. (3 Turn Cooldown)</t>
  </si>
  <si>
    <t xml:space="preserve">(≈) Hammerstruck: [Requires Blunt Weapon or Unarmed] Blitz; Basic Attack Target; If the Attack Lands gain 3 Defense and Dispersion until End of Combat. (5 Turn Cooldown) </t>
  </si>
  <si>
    <t xml:space="preserve">(≈) Hammerstruck II: [Requires Blunt Weapon or Unarmed] Blitz; Basic Attack Target; If the Attack Lands gain 4 Defense and Dispersion until End of Combat. (4 Turn Cooldown) </t>
  </si>
  <si>
    <t xml:space="preserve">(≈) Hammerstruck III: [Requires Blunt Weapon or Unarmed] Blitz; Basic Attack Target; If the Attack Lands gain 5 Defense and Dispersion until End of Combat. (3 Turn Cooldown) </t>
  </si>
  <si>
    <t>(&gt;) Powerthrow: Throw your equipped Weapon at Target Entity with a +1 Strength Scaling. (20 Mana)</t>
  </si>
  <si>
    <t>(&gt;) Powerthrow II: Throw your equipped Weapon at Target Entity with a +1.5 Strength Scaling. (25 Mana)</t>
  </si>
  <si>
    <t>(&gt;) Powerthrow III: Throw your equipped Weapon at Target Entity with a +2 Strength Scaling. (30 Mana)</t>
  </si>
  <si>
    <t>(≈) Iron Embrace: Grapple Target Entity squeezing them to the point their bones break; They take True Damage equal to your Strength; If they take more than 20 True Damage from this attack they are also Stunned for 1 Turn. (1/Combat)</t>
  </si>
  <si>
    <t>(≈) Iron Embrace II: Grapple Target Entity squeezing them to the point their bones break; They take True Damage equal to your Strength; If they take more than 20 True Damage from this attack they are also Stunned for 2 Turns. (1/Combat)</t>
  </si>
  <si>
    <t>(≈) Iron Embrace III: Grapple Target Entity squeezing them to the point their bones break; They take True Damage equal to your Strength; If they take more than 20 True Damage from this attack they are also Stunned for 3 Turns. (1/Combat)</t>
  </si>
  <si>
    <t>(≈) 6 Pack Flasher: Flash; Your next Strike Gains +20% Total Damage, Lasts Until End of Combat; Gain 1 Strength until End of Combat. (10 Mana; 3 Turn Cooldown)</t>
  </si>
  <si>
    <t>(≈) 6 Pack Flasher II: Flash; Your next Strike Gains +20% Total Damage, Lasts Until End of Combat; Gain 2 Strength until End of Combat. (10 Mana; 3 Turn Cooldown)</t>
  </si>
  <si>
    <t>(≈) 6 Pack Flasher III: Flash; Your next Strike Gains +20% Total Damage, Lasts Until End of Combat; Gain 2 Strength until End of Combat. (10 Mana; 2 Turn Cooldown)</t>
  </si>
  <si>
    <t>(P) Thrower of Sorts: Your Weapons no longer have a Throw Penalty; Your Thrown Weapons gain +1 Critical Multiplier.</t>
  </si>
  <si>
    <t>(P) Thrower of Sorts II: Your Weapons no longer have a Throw Penalty; Your Thrown Weapons gain +1.5 Critical Multiplier.</t>
  </si>
  <si>
    <t>(P) Thrower of Sorts III: Your Weapons no longer have a Throw Penalty; Your Thrown Weapons gain +2 Critical Multiplier.</t>
  </si>
  <si>
    <t>(P) If the right one don't get you: Missing an Unarmed Basic Attack causes your next Unarmed Basic Attack to have +5 on its roll. (Locks 50 Mana)</t>
  </si>
  <si>
    <t>(P) If the right one don't get you II: Missing an Unarmed Basic Attack causes your next Unarmed Basic Attack to have +6 on its roll. (Locks 50 Mana)</t>
  </si>
  <si>
    <t>(P) If the right one don't get you III: Missing an Unarmed Basic Attack causes your next Unarmed Basic Attack to have +7 on its roll. (Locks 50 Mana)</t>
  </si>
  <si>
    <t>(≈) Counterblow: [Requires Unarmed or Blunt Weapon] Counter; Basic Attack Target Attacking you. (4 Turn Cooldown)</t>
  </si>
  <si>
    <t>(≈) Counterblow II: [Requires Unarmed or Blunt Weapon] Counter; Basic Attack Target Attacking you. (3 Turn Cooldown)</t>
  </si>
  <si>
    <t>(≈) Counterblow III: [Requires Unarmed or Blunt Weapon] Counter; Basic Attack Target Attacking you. (2 Turn Cooldown)</t>
  </si>
  <si>
    <t>(o) Brawlstarter: Force all Entities on Hex to Basic Attack the Closest Entity at Random. (40 Mana; 1/Day)</t>
  </si>
  <si>
    <t>(o) Brawlstarter II: Force all Entities on Hex to Basic Attack the Closest Entity at Random. (20 Mana; 1/Day)</t>
  </si>
  <si>
    <t>(o) Brawlstarter III: Force all Entities on Hex to Basic Attack the Closest Entity at Random. (1/Day)</t>
  </si>
  <si>
    <t>(≈) Kingmaker: [2 Preparation Stacks] Place all your strength into one punch directed at Targets Head; Strike Dealing D20*(50% Strength) Physical Damage; This Attack Ignores Defense of Target equal to your % Missing Health where 1% = 1% Ignored Defense. (80 Mana; 1/Day)</t>
  </si>
  <si>
    <t>(≈) Kingmaker II: [2 Preparation Stacks] Place all your strength into one punch directed at Targets Head; Strike Dealing D20*(100% Strength) Physical Damage; This Attack Ignores Defense of Target equal to your % Missing Health where 1% = 1% Ignored Defense. (100 Mana; 1/Day)</t>
  </si>
  <si>
    <t>(≈) Kingmaker III: [1 Preparation Stacks] Place all your strength into one punch directed at Targets Head; Strike Dealing D20*(200% Strength) Physical Damage; This Attack Ignores Defense of Target equal to your % Missing Health where 1% = 1% Ignored Defense. (120 Mana; 1/Day)</t>
  </si>
  <si>
    <t>(≈) Meat Grinder: [Requires 2 Other Entities in Melee Range] Slam the Two Targets' Heads against each other Stunning them both for 1 Turn and Dealing 50(+200% Strength) Physical Damage. (50 Mana)</t>
  </si>
  <si>
    <t>(≈) Meat Grinder II: [Requires 2 Other Entities in Melee Range] Slam the Two Targets' Heads against each other Stunning them both for 1 Turn and Dealing 50(+300% Strength) Physical Damage. (75 Mana)</t>
  </si>
  <si>
    <t>(≈) Meat Grinder III: [Requires 2 Other Entities in Melee Range] Slam the Two Targets' Heads against each other Stunning them both for 2 Turns and Dealing 50(+400% Strength) Physical Damage. (100 Mana)</t>
  </si>
  <si>
    <t>(P) One Fist of Iron, the other of Steel: Your unarmed Basic Attacks have +1 Critical Multiplier. (Locks 50 Mana)</t>
  </si>
  <si>
    <t>(P) One Fist of Iron, the other of Steel II: Your unarmed Basic Attacks have +2 Critical Multiplier. (Locks 25 Mana)</t>
  </si>
  <si>
    <t>(P) One Fist of Iron, the other of Steel III: Your unarmed Basic Attacks have +3 Critical Multiplier.</t>
  </si>
  <si>
    <t>(P) Fear naught: Become Immune to Fear.</t>
  </si>
  <si>
    <t>(P) Corals of Rust: Gain the Rusty Set Bonus. (+4 Defense and 5 Poison Damage on Hit)</t>
  </si>
  <si>
    <t>(❖:o) Tidal Wave II: Smash the Ground beneath you causing a Tital wave to hit Target dealing 15(+15 per 1 Movement Distance from Target) Water Damage. (30 Mana)</t>
  </si>
  <si>
    <t>(❖:o) Tidal Wave III: Smash the Ground beneath you causing a Tital wave to hit Target dealing 20(+400% Power; +20 per 1 Movement Distance from Target) Water Damage. (40 Mana)</t>
  </si>
  <si>
    <t>(❖:o) Tidal Wave: Smash the Ground beneath you causing a Tital wave to hit Target dealing 10(+10 per 1 Movement Distance from Target) Water Damage. (20 Mana)</t>
  </si>
  <si>
    <t>(❖:≈) Submerge: [Requires Target in Melee Range] Grab target by the Neck and Submerge them in a summoned Pond; Causing them to take 10 Dark Damage and 10 Water Damage; If the Target is Wet, they take 10 Terror Damage instead. (25 Mana)</t>
  </si>
  <si>
    <t>(❖:≈) Submerge II: [Requires Target in Melee Range] Grab target by the Neck and Submerge them in a summoned Pond; Causing them to take 20 Dark Damage and 20 Water Damage; If the Target is Wet, they take 20 Terror Damage instead. (35 Mana)</t>
  </si>
  <si>
    <t>(❖:≈) Submerge III: [Requires Target in Melee Range] Grab target by the Neck and Submerge them in a summoned Pond; Causing them to take 30 Dark Damage and 30 Water Damage; If the Target is Wet, they take 30 Terror Damage instead. (40 Mana)</t>
  </si>
  <si>
    <t>(≈) Inwards Scream II: Pull all Entities on Hex 1 Move Closer to you, dealing 30 Dark Damage and Confusing them for 1 Turn; If the Target is Wet, they are Feared Instead. (40 Mana)</t>
  </si>
  <si>
    <t>(≈) Inwards Scream III: Pull all Entities on Hex 2 Moves Closer to you, dealing 40 Dark Damage and Confusing them for 3 Turns; If the Target is Wet, they are Feared Instead. (50 Mana)</t>
  </si>
  <si>
    <t>(≈) Inwards Scream: Pull all Entities on Hex 1 Move Closer to you, dealing 20 Dark Damage and Confusing them for 1 Turn; If the Target is Wet, they are Feared Instead. (40 Mana)</t>
  </si>
  <si>
    <t>(P) Rusted by blood: Your Critical Strikes deal 50% more damage to Wet Targets.</t>
  </si>
  <si>
    <t>(P) Rusted by blood II: Your Critical Strikes deal 75% more damage to Wet Targets.</t>
  </si>
  <si>
    <t>(P) Rusted by blood III: Your Critical Strikes deal 100% more damage to Wet Targets.</t>
  </si>
  <si>
    <t>(❖:≈) Skull Smasher II:[Requires target in Melee Range] Grab Target and hit their head with yours; You take Physical Damage equal to his 30% of his Current Health, Target Takes Physical damage equal to 30% of your Max Health and is confused for 2 turns. (50 Mana)</t>
  </si>
  <si>
    <t>(❖:≈) Skull Smasher III:[Requires target in Melee Range] Grab Target and hit their head with yours; You take Physical Damage equal to his 50% of his Current Health, Target Takes Physical damage equal to 50% of your Max Health and is confused for 2 turns. (60 Mana)</t>
  </si>
  <si>
    <t>(❖:≈) Skull Smasher:[Requires target in Melee Range] Grab Target and hit their head with yours; You take Physical Damage equal to his 20% of his Current Health, Target Takes Physical damage equal to 20% of your Max Health and is confused for 2 turns. (40 Mana)</t>
  </si>
  <si>
    <t>(P) The Constant Rain of Sorrow: All Wet, Feared and Confused Statuses Last 2 Turns Longer.</t>
  </si>
  <si>
    <t>(P) The Constant Rain of Sorrow II: All Wet, Feared and Confused Statuses Last 3 Turns Longer.</t>
  </si>
  <si>
    <t>(P) The Constant Rain of Sorrow III: All Wet, Feared and Confused Statuses you inflict Last 3 Turns Longer.</t>
  </si>
  <si>
    <t>(P) Depth Giant II: Take 10(+1 Per Level) Less Total Damage from any Source.</t>
  </si>
  <si>
    <t>(P) Depth Giant III: Take 20(+2 Per Level) Less Total Damage from any Source.</t>
  </si>
  <si>
    <t>(P) Depth Giant: Take 5(+1 Per Level) Less Total Damage from any Source.</t>
  </si>
  <si>
    <t>(≈) Beneath my Feet, the Tragic End: [Requires Wet, Feared and Confused Target in Melee Range] Grab Targets Arm, twist it bringing the Entity to the Ground, before Crushing their head with your Feet; They Take Damage Equal to 50% of your Max Health as Physical Damage. (80 Mana; 1/Day)</t>
  </si>
  <si>
    <t>(≈) Beneath my Feet, the Tragic End II: [Requires Wet and Feared Target in Melee Range] Grab Targets Arm, twist it bringing the Entity to the Ground, before Crushing their head with your Feet; They Take Damage Equal to 75% of your Max Health as Physical Damage. (100 Mana; 1/Day)</t>
  </si>
  <si>
    <t>(≈) Beneath my Feet, the Tragic End III: [Requires Wet Target in Melee Range] Grab Targets Arm, twist it bringing the Entity to the Ground, before Crushing their head with your Feet; They Take Damage Equal to 100% of your Max Health as Physical Damage. (100 Mana)</t>
  </si>
  <si>
    <t>(≈) The Craftsman: Sell Target Gear/Item or Gain a Random Common Gear/Item. (1/Day)</t>
  </si>
  <si>
    <t>(≈) The Craftsman II: Sell Target Gear/Item or Gain a Random Rare Gear/Item. (1/Day)</t>
  </si>
  <si>
    <t>(≈) The Craftsman III: Sell Target Gear/Item or Gain a Random Epic Gear/Item. (1/Day)</t>
  </si>
  <si>
    <t>(≈) The Tax Evader: Gear that was never Equipped sells for full Value; Sell Target Gear/Item (1/Day)</t>
  </si>
  <si>
    <t>(≈) The Tax Evader II: Gear that was never Equipped sells for 1.5x the Value; Sell Target Gear/Item (1/Day)</t>
  </si>
  <si>
    <t>(≈) The Tax Evader III: Gear that was never Equipped sells for 2x the Value; Sell Target Gear/Item (1/Day)</t>
  </si>
  <si>
    <t>(≈) The Bulk Trader: Passive: Start the Game with a Stash and 5 Common Gear; At the end of each Vendal you have to pay 1000 Gold for a Restock(5 Common Gear), if you fail to pay you will get banished; Sell Target Gear/Item. (1/Day)</t>
  </si>
  <si>
    <t>(≈) The Bulk Trader II: Passive: Start the Game with a Stash and 5 Common Gear; At the end of each Vendal you have to pay 1500 Gold for a Restock(5 Rare Gear), if you fail to pay you will get banished; Sell Target Gear/Item. (1/Day)</t>
  </si>
  <si>
    <t>(≈) The Bulk Trader III: Passive: Start the Game with a Stash and 5 Common Gear; At the end of each Vendal you have to pay 2000 Gold for a Restock(5 Epic Gear), if you fail to pay you will get banished; Sell Target Gear/Item. (1/Day)</t>
  </si>
  <si>
    <t>(≈) Sales Tax: The next sale you will grant you 25% more Gold. (30 Mana)</t>
  </si>
  <si>
    <t>(≈) Sales Tax II: The next sale you will grant you 50% more Gold. (35 Mana)</t>
  </si>
  <si>
    <t>(≈) Sales Tax III: The next sale you will grant you 75% more Gold. (40 Mana)</t>
  </si>
  <si>
    <t>(≈) Watch and Learn: Everyone on Hex Randomly Gains 100 Experience or Gold. (20 Mana)</t>
  </si>
  <si>
    <t>(≈) Watch and Learn II: Everyone on Hex Randomly Gains 200 Experience or Gold. (25 Mana)</t>
  </si>
  <si>
    <t>(≈) Watch and Learn III: Everyone on Hex Randomly Gains 300 Experience or Gold. (30 Mana)</t>
  </si>
  <si>
    <t>(≈) Successful Hagler: Add 250 Gold to the next Gear you Sell or Subtract 250 from the Next Gear you Buy at a Merchant. (30 Mana; 1/Day)</t>
  </si>
  <si>
    <t>(≈) Succesful Hagler II: Add 500 Gold to the next Gear you Sell or Subtract 500 from the Next Gear you Buy at a Merchant. (40 Mana; 1/Day)</t>
  </si>
  <si>
    <t>(≈) Succesful Hagler III: Add 750 Gold to the next Gear you Sell or Subtract 750 from the Next Gear you Buy at a Merchant. (50 Mana; 1/Day)</t>
  </si>
  <si>
    <t>(≈) Passionate Endulgences: Restore 25 Health or 25 Mana or 0.5 Stamina; You may not choose to Restore the same Stat twice in a row. (500 Gold; 2/Day)</t>
  </si>
  <si>
    <t>(≈) Passionate Endulgences II: Restore 50 Health or 50 Mana or 1 Stamina; You may not choose to Restore the same Stat twice in a row. (1000 Gold; 3/Day)</t>
  </si>
  <si>
    <t>(≈) Passionate Endulgences III: Restore 100 Health or 100 Mana or 2 Stamina; You may not choose to Restore the same Stat twice in a row. (2000 Gold; 4/Day)</t>
  </si>
  <si>
    <t>(P) Traders Connections: Every Zone has a hidden Market to which you have access; It does not Restock. (Locks 80 Mana)</t>
  </si>
  <si>
    <t>(P) Traders Connections II: Every Zone has a hidden Market to which you have access; It does not Restock. (Locks 40 Mana)</t>
  </si>
  <si>
    <t>(P) Traders Connections III: Every Zone has a hidden Market to which you have access; It does not Restock.</t>
  </si>
  <si>
    <t>(^) I know a Spot: Powerplay; Summon a Market Zone on your current Hex. (100 Mana; 1000 Gold)</t>
  </si>
  <si>
    <t>(^) I know a Spot II: Powerplay; Summon a Market Zone on your current Hex. (50 Mana; 500 Gold)</t>
  </si>
  <si>
    <t>(^) I know a Spot III: Summon a Market Zone on your current Hex. (75 Mana; 750 Gold)</t>
  </si>
  <si>
    <t>(≈) Trade Info: Powerplay; Permanently Gain 1 Hex Vision around all Markets. (40 Mana)</t>
  </si>
  <si>
    <t>(≈) Trade Info II: Powerplay; Permanently Gain 2 Hex Vision around all Markets. (40 Mana)</t>
  </si>
  <si>
    <t>(≈) Trade Info III: Powerplay; Permanently Gain 3 Hex Vision around all Markets. (40 Mana)</t>
  </si>
  <si>
    <t>(P) Deep Pockets: Gain another Stash Slot or Stash. (50 Mana)</t>
  </si>
  <si>
    <t>(P) Deep Pockets II: Gain another Stash Slot or Stash. (40 Mana)</t>
  </si>
  <si>
    <t>(P) Deep Pockets III: Gain another Stash Slot or Stash. (30 Mana)</t>
  </si>
  <si>
    <t>(P) Caravan: Appear as a Market on the Map.</t>
  </si>
  <si>
    <t xml:space="preserve">(P) Caravan II: Appear as a Market on the Map; Other Heroes that Interact with you will be able to see your shop (You choose what to display) and won't be able to tell you are a Hero. </t>
  </si>
  <si>
    <t>(P) Caravan III: Appear as a Market on the Map; Other Heroes that Interact with you will be able to see your shop (You choose what to display) and won't be able to tell you are a Hero; You are able to see their equipped Gear and Inventory.</t>
  </si>
  <si>
    <t>(P) Market Monopoly: You gain 25% of the Gold from all Market Sells from all other Heroes.</t>
  </si>
  <si>
    <t>(P) Market Monopoly II: You gain 50% of the Gold from all Market Sells from all other Heroes.</t>
  </si>
  <si>
    <t>(P) Market Monopoly III: You gain 100% of the Gold from all Market Sells from all other Heroes.</t>
  </si>
  <si>
    <t>(≈) Raven Trading: You now are in contact with all other Merchants; Swap gear of equal rarity, it takes 2 Days for the swaped Gear to arrive. (10 Mana)</t>
  </si>
  <si>
    <t>(≈) Raven Trading II: You now are in contact with all other Merchants; Swap gear of equal rarity, it takes 1 Day for the swaped Gear to arrive. (10 Mana)</t>
  </si>
  <si>
    <t>(≈) Raven Trading III: You now are in contact with all other Merchants; Swap gear of equal rarity. (10 Mana)</t>
  </si>
  <si>
    <t>(P) Quality Merchandise: Always Sell your Gear for Full Value. (Locks 100 Mana)</t>
  </si>
  <si>
    <t>(P) Quality Merchandise II: Always Sell your Gear for Full Value.</t>
  </si>
  <si>
    <t>(P) Quality Merchandise III: Always Sell your Gear and Items for Full Value.</t>
  </si>
  <si>
    <t>(≈) The Consistent Fisherman: [Requires Water Hex in 1 Hex Range] Gain 1 Fish; Fish are considered Common Ingredients which can not be used for Potion Crafting. (1/Day)</t>
  </si>
  <si>
    <t>(≈) The Consistent Fisherman II: [Requires Water Hex in 1 Hex Range] Gain 2 Fish; Fish are considered Common Ingredients which can not be used for Potion Crafting. (1/Day)</t>
  </si>
  <si>
    <t>(≈) The Consistent Fisherman III: [Requires Water Hex in 1 Hex Range] Gain 3 Fish; Fish are considered Common Ingredients which can not be used for Potion Crafting. (1/Day)</t>
  </si>
  <si>
    <t>(≈) The Lucky Fisherman: [Requires Water Hex in 1 Hex Range] Roll a D20: 1 Lose 25 Health; 2-10 Nothing Happens; 11-15 Gain 2 Fish; 16-19 Gain 3 Fish; 20 Gain 4 Fish; Fish are considered Common Ingredients which can not be used for Potion Crafting. (1/Day)</t>
  </si>
  <si>
    <t>(≈) The Lucky Fisherman II: [Requires Water Hex in 1 Hex Range] Roll a D20: 1 Lose 25 Health; 2-10 Nothing Happens; 11-15 Gain 3 Fish; 16-19 Gain 4 Fish; 20 Gain 5 Fish; Fish are considered Common Ingredients which can not be used for Potion Crafting. (1/Day)</t>
  </si>
  <si>
    <t>(≈) The Lucky Fisherman III: [Requires Water Hex in 1 Hex Range] Roll a D20: 1 Lose 25 Health; 2-10 Nothing Happens; 11-15 Gain 4 Fish; 16-19 Gain 5 Fish; 20 Gain 6 Fish; Fish are considered Common Ingredients which can not be used for Potion Crafting. (1/Day)</t>
  </si>
  <si>
    <t>(≈) The Boat Fisherman: [Requires you to be on a Water Hex] Gain 2 Fish; Fish are considered Common Ingredients; Fish are considered Common Ingredients which can not be used for Potion Crafting. (1/Day)</t>
  </si>
  <si>
    <t>(≈) The Boat Fisherman II: [Requires you to be on a Water Hex] Gain 4 Fish; Fish are considered Common Ingredients; Fish are considered Common Ingredients which can not be used for Potion Crafting. (1/Day)</t>
  </si>
  <si>
    <t>(≈) The Boat Fisherman III: [Requires you to be on a Water Hex] Gain 6 Fish; Fish are considered Common Ingredients; Fish are considered Common Ingredients which can not be used for Potion Crafting. (1/Day)</t>
  </si>
  <si>
    <t>(≈) What? That was a Fish?: Transform Target Gear from your Inventory into 1 Fish. (15 Mana)</t>
  </si>
  <si>
    <t>(≈) What? That was a Fish? II: Transform Target Gear from your Inventory into 1 Fish. (10 Mana)</t>
  </si>
  <si>
    <t>(≈) What? That was a Fish? III: Transform Target Gear from your Inventory into 1 Fish. (5 Mana)</t>
  </si>
  <si>
    <t>(≈) Cook a Fish: Cook Target Fish tranforming it into a Cooked Fish; Cooked Fish take 1 Inventory Slots and Restore 25 Health upon consumption. (10 Mana; 1 Fish)</t>
  </si>
  <si>
    <t>(≈) Cook a Fish II: Cook Target Fish tranforming it into a Cooked Fish; Cooked Fish take 1 Inventory Slots and Restore 25 Health upon consumption. (5 Mana; 1 Fish)</t>
  </si>
  <si>
    <t>(≈) Cook a Fish III: Cook Target Fish tranforming it into a Cooked Fish; Cooked Fish take 1 Inventory Slots and Restore 25 Health upon consumption. (1 Fish)</t>
  </si>
  <si>
    <t>(≈) Special Bait: Retrigger your Innate Ability. (20 Mana; 1 Ingredient of any Rarity; 1/Day)</t>
  </si>
  <si>
    <t>(≈) Special Bait II: Retrigger your Innate Ability. (10 Mana; 1 Ingredient of any Rarity; 1/Day)</t>
  </si>
  <si>
    <t>(≈) Special Bait III: Retrigger your Innate Ability. (1 Ingredient of any Rarity; 1/Day)</t>
  </si>
  <si>
    <t>(≈) Swordfish: Gain a Common Two-Handed Sword until End of Day; It has 15 Physical Damage and 15 Hydro Damage on Hit. (3 Fish)</t>
  </si>
  <si>
    <t>(≈) Swordfish II: Gain a Rare Two-Handed Sword until End of Day; It has 20 Physical Damage and 20 Hydro Damage on Hit. (4 Fish)</t>
  </si>
  <si>
    <t>(≈) Swordfish III: Gain an Epic Two-Handed Sword until End of Day; It has 25 Physical Damage and 25 Hydro Damage on Hit. (5 Fish)</t>
  </si>
  <si>
    <t>(P) The Boot: Whenever you Roll a 1 on a Landmark Roll you also Gain 1 Common Boots; Upon having 5 Common Boots in your Inventory immediately Destroy them, Gain the Pond Rod Legendary Flail and Remove this Ability.</t>
  </si>
  <si>
    <t>(P) The Boot II: Whenever you Roll a 1 on a Landmark Roll you also Gain 2 Common Boots; Upon having 5 Common Boots in your Inventory immediately Destroy them, Gain the Pond Rod Legendary Flail and Remove this Ability.</t>
  </si>
  <si>
    <t>(P) The Boot III: Whenever you Roll a 1 on a Landmark Roll you also Gain 3 Common Boots; Upon having 5 Common Boots in your Inventory immediately Destroy them, Gain the Pond Rod Legendary Flail and Remove this Ability.</t>
  </si>
  <si>
    <t>(≈) Pond Diggining: Passive: Exploring Water Hexes Grants you 1 Fish; Active: Transform Target adjacent Hex into a Water Hex. (30 Mana)</t>
  </si>
  <si>
    <t>(≈) Pond Diggining II: Passive: Exploring Water Hexes Grants you 2 Fish; Active: Transform Target adjacent Hex into a Water Hex. (25 Mana)</t>
  </si>
  <si>
    <t>(≈) Pond Diggining III: Passive: Exploring Water Hexes Grants you 3 Fish; Active: Transform Target adjacent Hex into a Water Hex. (20 Mana)</t>
  </si>
  <si>
    <t>(≈) The Bucket of Fish: Gain 1000 Gold. (10 Fish)</t>
  </si>
  <si>
    <t>(≈) The Bucket of Fish II: Gain 1500 Gold. (10 Fish)</t>
  </si>
  <si>
    <t>(≈) The Bucket of Fish III: Gain 2000 Gold. (10 Fish)</t>
  </si>
  <si>
    <t>(P) Fish for Luck: For Every 20 Fish in your Inventory you gain +1 Roll Modifier on your D20 Rolls; Up to +4 Roll Modifier.</t>
  </si>
  <si>
    <t>(P) Fish for Luck II: For Every 20 Fish in your Inventory you gain +1 Roll Modifier on your D20 Rolls; Up to +6 Roll Modifier.</t>
  </si>
  <si>
    <t>(P) Fish for Luck III: For Every 20 Fish in your Inventory you gain +1 Roll Modifier on your D20 Rolls; Up to +8 Roll Modifier.</t>
  </si>
  <si>
    <t>(≈) Weighing Scale and Fish Scaler: Passive: Whenever you Catch a Fish roll a D20 to determine its Rarity; 1-The Fish Disappears; 2-15 Common Fish; 16-19 Rare Fish; 20: Epic Fish; Active: Convert Target Fish to a Random Ingredient of equal Rarity. (15 Mana)</t>
  </si>
  <si>
    <t>(≈) Weighing Scale and Fish Scaler II: Passive: Whenever you Catch a Fish roll a D20 to determine its Rarity; 1-The Fish Disappears; 2-15 Common Fish; 16-19 Rare Fish; 20: Epic Fish; Active: Convert Target Fish to a Random Ingredient of equal Rarity. (10 Mana)</t>
  </si>
  <si>
    <t>(≈) Weighing Scale and Fish Scaler III: Passive: Whenever you Catch a Fish roll a D20 to determine its Rarity; 1-The Fish Disappears; 2-15 Common Fish; 16-19 Rare Fish; 20: Epic Fish; Active: Convert Target Fish to a Random Ingredient of equal Rarity. (5 Mana)</t>
  </si>
  <si>
    <t>(≈) Fish a Fish?: Gain 1 Fish. (1/Day)</t>
  </si>
  <si>
    <t>(≈) Fish a Fish? II: Gain 2 Fish. (1/Day)</t>
  </si>
  <si>
    <t>(≈) Fish a Fish? III: Gain 3 Fish. (1/Day)</t>
  </si>
  <si>
    <t>(&gt;) Hook'em Up: Cast your Fishing Rod at Target; Roll a D20; The Ability only lands on 16-20; Hooked Target takes 50 True Damage and at the Start of their Turn are pulled 1 Tile Closer to you, If they are already in Melee Range they Take 50 True Damage instead of being moved; Lasts Until End of Combat. (50 Mana)</t>
  </si>
  <si>
    <t>(&gt;) Hook'em Up II: Cast your Fishing Rod at Target; Roll a D20; The Ability only lands on 16-20; Hooked Target takes 50 True Damage and at the Start of their Turn are pulled 1 Tile Closer to you, If they are already in Melee Range they Take 100 True Damage instead of being moved; Lasts Until End of Combat. (50 Mana)</t>
  </si>
  <si>
    <t>(&gt;) Hook'em Up III: Cast your Fishing Rod at Target; Roll a D20; The Ability only lands on 16-20; Hooked Target takes 50 True Damage and at the Start of their Turn are pulled 1 Tile Closer to you, If they are already in Melee Range they Take 200 True Damage instead of being moved; Lasts Until End of Combat. (50 Mana)</t>
  </si>
  <si>
    <t>(^) Wooden Kayak: Summon a Boat; 1 Hex Range. (50 Mana; 1/Day)</t>
  </si>
  <si>
    <t>(^) Wooden Kayak II: Summon a Boat; 2 Hex Range. (25 Mana; 2/Day)</t>
  </si>
  <si>
    <t>(^) Wooden Kayak III: Summon a Boat; 3 Hex Range. (3/Day)</t>
  </si>
  <si>
    <t>(≈) Map Awarness: Start the Game with a Layout of the Map; Gain a Random 1 Hex Vision Map. (1/Day)</t>
  </si>
  <si>
    <t>(≈) Map Awarness II: Start the Game with a Layout of the Map; Gain a Random 2 Hex Vision Map. (1/Day)</t>
  </si>
  <si>
    <t>(≈) Map Awarness III: Start the Game with a Layout of the Map; Gain a Random 3 Hex Vision Map. (1/Day)</t>
  </si>
  <si>
    <t>(≈) Warding Breadcrumbs: You have Permanent Vision of the Hexes you have Traversed Previously; Gain a Random 1 Hex Vision Map. (1/Day)</t>
  </si>
  <si>
    <t>(≈) Warding Breadcrumbs II: You have Permanent Vision of the Hexes you have Traversed Previously; Gain a Random 2 Hex Vision Map. (1/Day)</t>
  </si>
  <si>
    <t>(≈) Warding Breadcrumbs III: You have Permanent Vision of the Hexes you have Traversed Previously; Gain a Random 3 Hex Vision Map. (1/Day)</t>
  </si>
  <si>
    <t>(≈) Dry Ink and Papyrus: Start the Game with a Random 1 Hex Vision Map; Gain a 1 Hex Vision Map of Target Hex revealed by your Innate. (1/Day)</t>
  </si>
  <si>
    <t>(≈) Crayon and Paper II: Start the Game with a Random 1 Hex Vision Map; Gain a 2 Hex Vision Map of Target Hex revealed by your Innate. (1/Day)</t>
  </si>
  <si>
    <t>(≈) Crayon and Paper III: Start the Game with a Random 1 Hex Vision Map; Gain a 3 Hex Vision Map of Target Hex revealed by your Innate. (1/Day)</t>
  </si>
  <si>
    <t>(&gt;) The Black Solution: Throw Ink in Targets Eyes Blinding them for 3 Turns. (30 Mana)</t>
  </si>
  <si>
    <t>(&gt;) The Black Solution II: Throw Ink in Targets Eyes Blinding them for 4 Turns. (30 Mana)</t>
  </si>
  <si>
    <t>(&gt;) The Black Solution III: Throw Ink in Targets Eyes Blinding them for 5 Turns. (30 Mana)</t>
  </si>
  <si>
    <t>(&gt;) Papercut II: Throw a magic Piece of Paper dealing 15 Magic Damage and 10 Bleed Damage. (15 Mana)</t>
  </si>
  <si>
    <t>(&gt;) Papercut III: Throw a magic Piece of Paper dealing 15 Magic Damage and 15 Bleed Damage. (15 Mana)</t>
  </si>
  <si>
    <t>(❖:+) Brush of Death II: Select up to 3 Targets and use your Brush to Paint on a Canvas the Limbs they will immediately lose. (100 Mana; 1/Day)</t>
  </si>
  <si>
    <t>(❖:+) Brush of Death III: Select up to 4 Targets and use your Brush to Paint on a Canvas the Limbs they will immediately lose. (100 Mana; 1/Day)</t>
  </si>
  <si>
    <t>(^) Ward Summon: Summon a Ward on Target Revealed Hex. (30 Mana)</t>
  </si>
  <si>
    <t>(^) Ward Summon II: Summon a Ward on Target Revealed Hex. (25 Mana)</t>
  </si>
  <si>
    <t>(^) Ward Summon III: Summon a Ward on Target Revealed Hex. (20 Mana)</t>
  </si>
  <si>
    <t>(≈) Sightseeing: Gain 1 Hex Vision until End of Day. (1 Stamina)</t>
  </si>
  <si>
    <t>(≈) Sightseeing II: Gain 1 Hex Vision until End of Day. (0.5 Stamina)</t>
  </si>
  <si>
    <t>(≈) Sightseeing III: Gain 2 Hex Vision until End of Day. (1 Stamina)</t>
  </si>
  <si>
    <t>(≈) Map Seller: Sell Maps; Gain 25 Gold per Hex you currently have Vision of. (25 Mana)</t>
  </si>
  <si>
    <t>(≈) Map Seller II: Sell Maps; Gain 25 Gold per Hex you currently have Vision of or that was Revealed by you this Day. (25 Mana)</t>
  </si>
  <si>
    <t>(≈) Map Seller III: Sell Maps; Gain 50 Gold per Hex you currently have Vision of or that was Revealed by you this Day. (25 Mana)</t>
  </si>
  <si>
    <t>(P) Thorough Explorer: Traversing Hexes Automatically Explores them as well. (Locks 2 Stamina)</t>
  </si>
  <si>
    <t>(P) Explorer II: Traversing Hexes Automatically Explores them as well. (Locks 1.5 Stamina)</t>
  </si>
  <si>
    <t>(P) Explorer III: Traversing Hexes Automatically Explores them as well. (Locks 1 Stamina)</t>
  </si>
  <si>
    <t>(❖:^) Living Origami II: Bring Artistic Paper Creations to Life to fight for you; Summons 2 Paper Swan Weakling Followers with 25 Health, 15 Physical Damage Melee Basic Attack and 2 Stamina each; They can be moved as if you had Coordination; Up to 2 at a time. (60 Mana)</t>
  </si>
  <si>
    <t>(❖:^) Living Origami III: Bring Artistic Paper Creations to Life to fight for you; Summons 2 Paper Swan Weakling Followers with 30 Health, 20 Physical Damage Melee Basic Attack and 2 Stamina each; They can be moved as if you had Coordination; Up to 4 at a time. (70 Mana)</t>
  </si>
  <si>
    <t>(P) Explorers Thirst: Gain 1 Stamina. (Locks 60 Mana)</t>
  </si>
  <si>
    <t>(P) Explorers Thirst II: Gain 1 Stamina. (Locks 30 Mana)</t>
  </si>
  <si>
    <t>(P) Explorers Thirst III: Gain 1 Stamina.</t>
  </si>
  <si>
    <t>(≈) Complete the Work: Powerplay; Gain a Map with all the landmarks on it, you do not have vision over the hexes. (75 Mana)</t>
  </si>
  <si>
    <t>(≈) Complete the Work II: Powerplay; Gain Vision of the Entire Map for 1 action.</t>
  </si>
  <si>
    <t>(P) Complete the Work III: Gain Vision of the Map.</t>
  </si>
  <si>
    <t>(≈) Treasure Map: Powerplay; Gain a 1 Hex Vision Map of a Random Hex; Exploring that Hex will Award you a Legendary Chest.</t>
  </si>
  <si>
    <t>(≈) Treasure Map II: Powerplay; Gain a 1 Hex Vision Map of a Random Hex; Exploring that Hex will Award you a Mythic Chest.</t>
  </si>
  <si>
    <t>(≈) Treasure Map III: Powerplay; Gain a 1 Hex Vision Map of a Random Hex; Exploring that Hex will Award you an Astral Gear and Item.</t>
  </si>
  <si>
    <t>(o) Rain of Truth: Deal 1(+1 per Reavealed Hex from your Innate) True Damage to all other Entities on Hexes Revealed by your Innate. (25 Mana)</t>
  </si>
  <si>
    <t>(o) Rain of Truth II: Deal 1(+2 per Reavealed Hex from your Innate) True Damage to all other Entities on Hexes Revealed by your Innate. (25 Mana)</t>
  </si>
  <si>
    <t>(o) Rain of Truth III: Deal 1(+3 per Reavealed Hex from your Innate) True Damage to all other Entities on Hexes Revealed by your Innate. (25 Mana)</t>
  </si>
  <si>
    <t xml:space="preserve">Viking </t>
  </si>
  <si>
    <t>(P) Born Berzerk: Axes in Off-Hand now Scale; Wielding 2 Axes grants you a preparation Stack(Up to 1 Active at a time) on Basic Attacks.</t>
  </si>
  <si>
    <t>(P) Plunderer by Trait: Plundering Zones of their Goods will no longer cause you to be Banished; Plundering Zones will Grant you 400 Gold in addition.</t>
  </si>
  <si>
    <t>(P) Plunder them at their Weakest: Zones are no longer Protected by a Boss.</t>
  </si>
  <si>
    <t>(&gt;) Axe Throw: [Requires Axe Equipped] Throw Axe at Target dealing Basic Attack[Calculated before throw](+100% Strength) Damage; Walking in Melee Range of the Axe automatically picks it up and Equips it. (25 Mana)</t>
  </si>
  <si>
    <t>(&gt;) Axe Throw II: [Requires Axe Equipped] Throw Axe at Target dealing Basic Attack[Calculated before throw](+200% Strength) Damage; Walking in Melee Range of the Axe automatically picks it up and Equips it. (25 Mana)</t>
  </si>
  <si>
    <t>(&gt;) Axe Throw III: [Requires Axe Equipped] Throw Axe at Target dealing Basic Attack[Calculated before throw](+400% Strength) Damage; Walking in Melee Range of the Axe automatically picks it up and Equips it. (25 Mana)</t>
  </si>
  <si>
    <t>(P) Skull Splitter: Your Critical Strikes Deal 20 Bleed Damage on Hit.</t>
  </si>
  <si>
    <t>(P) Skull Splitter II: Your Critical Strikes Deal 30 Bleed Damage on Hit.</t>
  </si>
  <si>
    <t>(P) Skull Splitter III: Your Critical Strikes Deal 50 Bleed Damage on Hit.</t>
  </si>
  <si>
    <t>(❖:≈) Ravens Sight: Gain a Ravensight Ward. (30 Mana)</t>
  </si>
  <si>
    <t>(❖:≈) Ravens Sight II: Gain a Ravensight Ward. (20 Mana)</t>
  </si>
  <si>
    <t>(❖:≈) Ravens Sight III: Gain a Ravensight Ward. (10 Mana)</t>
  </si>
  <si>
    <t>(❖:+) Thors Might: Call a Magic Hammer from the Sky to Strike Target for 20 Physical Damage, 20 Magic Damage and 20 Lightning Damage. (60 Mana)</t>
  </si>
  <si>
    <t>(❖:+) Thors Might II: Call a Magic Hammer from the Sky to Strike Target for 25 Physical Damage; 25 Magic Damage; 25 Lightning Damage. (60 Mana)</t>
  </si>
  <si>
    <t>(❖:+) Thors Might III: Call a Magic Hammer from the Sky to Strike Target for 30 Physical Damage; 30 Magic Damage; 30 Lightning Damage. (60 Mana)</t>
  </si>
  <si>
    <t>(≈) Mushroom Consumption:[Requires 3 Stacks of Preparation]: Restore 20 Health; Your Strikes can no longer miss for the remainder of the Combat. (40 Mana)</t>
  </si>
  <si>
    <t>(≈) Mushroom Consumption II: [Requires 2 Stacks of Preparation]: Restore 30 Health; Your Strikes can no longer miss for the remainder of the Combat. (40 Mana)</t>
  </si>
  <si>
    <t>(≈) Mushroom Consumption III: [Requires 1 Stack of Preparation]: Restore 40 Health; Your Strikes can no longer miss for the remainder of the Combat. (40 Mana)</t>
  </si>
  <si>
    <t>(P) Skal!: Let the Viking Ale bring you truth; Become Permanently Drunk; Critical Strikes while Drunk gain +2 Crit Multiplier.</t>
  </si>
  <si>
    <t>(P) Skal! II: Let the Viking Ale bring you truth; Become Permanently Drunk; Critical Strikes while Drunk gain +2.5 Crit Multiplier.</t>
  </si>
  <si>
    <t>(P) Skal! III: Let the Viking Ale bring you truth; Become Permanently Drunk; Critical Strikes while Drunk gain +3 Crit Multiplier.</t>
  </si>
  <si>
    <t>(≈) Power Plunder and Hard Work: Plunder Target Grass Hex transforming it into a Plains Hex and giving you 2 Ingredients from the respective Hex/Erradicate a Forest and Gain a Boat. (1 Stamina)</t>
  </si>
  <si>
    <t>(≈) Power Plunder and Hard Work II: Plunder Target Grass Hex transforming it into a Plains Hex and giving you 3 Ingredients from the respective Hex/Erradicate a Forest and Gain a Boat and 1 Ingredient. (1 Stamina)</t>
  </si>
  <si>
    <t>(≈) Power Plunder and Hard Work III: Plunder Target Grass Hex transforming it into a Plains Hex and giving you 4 Ingredients from the respective Hex/Erradicate a Forest and Gain a Boat and 2 Ingredients. (0.5 Stamina)</t>
  </si>
  <si>
    <t>(+) Ragnarok: Powerplay; The End is Upon the Plains; All forms of Healing are permanently suppressed. (100 Mana)</t>
  </si>
  <si>
    <t>(+) Ragnarok II: Powerplay; The End is Upon the Plains; All forms of Healing are permanently suppressed; All Entities Take 10 True Damage At the Start of The Day. (100 Mana)</t>
  </si>
  <si>
    <t>(+) Ragnarok III: Powerplay; The End is Upon the Plains; All forms of Healing are permanently suppressed; All Entities Take 100 True Damage At the Start of The Day.</t>
  </si>
  <si>
    <t>(P) X marks the Treasure: A Random Hex on the world map will be marked with an X, if you Manage to find the X, you get a Legendary Chest; If the Hex is Destroyed the X moves to another Hex.</t>
  </si>
  <si>
    <t>(P) Jacks Compass: Start the game with Jacks Compass.</t>
  </si>
  <si>
    <t>(&gt;) Fire the Cannons II: Order a bombardment on Target Hex, dealing 30 Blast Damage to All Hostile Entities, 1 Hex Range. (40 Mana)</t>
  </si>
  <si>
    <t>(&gt;) Fire the Cannons III: Order a bombardment on Target Hex, dealing 40 Blast Damage to All Hostile Entities, 2 Hex Range. (40 Mana)</t>
  </si>
  <si>
    <t>(&gt;) Fire the Cannons: Order a bombardment on Target Hex, dealing 20 Blast Damage to All Hostile Entities, 1 Hex Range. (20 Mana/20 Gold)</t>
  </si>
  <si>
    <t>(&gt;) Blackpowder Revenge: [Requires 4 Turns to have passed this Combat] Fire your hidden Matchlock pistol at Target Dealing 20(+Damage Taken this Combat). Physical Damage (20 Mana; 20 Gold; 1/Day)</t>
  </si>
  <si>
    <t>(≈) Share the Wealth II: Flash; Steal 75% of Targets Gold. (20 Mana)</t>
  </si>
  <si>
    <t>(≈) Share the Wealth III: Flash; Steal 100% of Targets Gold. (20 Mana)</t>
  </si>
  <si>
    <t>(&gt;) Blackpowder Revenge II: [Requires 3 Turns to have passed this Combat] Fire your hidden Matchlock pistol at Target Dealing 25(+Damage Taken this Combat). Physical Damage (20 Mana; 20 Gold; 1/Day)</t>
  </si>
  <si>
    <t>(&gt;) Blackpowder Revenge III: Fire your hidden Matchlock pistol at Target Dealing 40(+Damage Taken this Combat). Physical Damage (20 Mana; 20 Gold; 1/Day)</t>
  </si>
  <si>
    <t>(≈) Soulseeing Eyepatch: Toggle; You gain an Eyepatch over your left eye, While it is on you can see Targets Mana and Resistances; While it is off you gain 4 Dexterity. (Lock 10 Mana)</t>
  </si>
  <si>
    <t>(≈) Share the Wealth: Active: Steal 50% of Targets Gold. Passive: You may choose to spend 500 Gold to Craft a Golden Bullet; Golden Bullets Deal 20 True Damage on Hit and stagger Target. (30 Mana)</t>
  </si>
  <si>
    <t>(≈) Share the Wealth II: Active: Flash; Steal 75% of Targets Gold. Passive: You may choose to spend 500 Gold to Craft a Golden Bullet; Golden Bullets Deal 20 True Damage on Hit and stagger Target. (20 Mana)</t>
  </si>
  <si>
    <t>(≈) Share the Wealth III: Active: Flash; Steal 100% of Targets Gold. Passive: You may choose to spend 500 Gold to Craft a Golden Bullet; Golden Bullets Deal 20 True Damage on Hit and stagger Target. (10 Mana)</t>
  </si>
  <si>
    <t>(≈) Falseflag Operation: Passive: Appear as a Companion on the map; Active: Summon a Crew of 3 Pirates with 60 Health that have a sword and deal 16 Physical Damage until End of Combat. (50 Mana and 150 Gold)</t>
  </si>
  <si>
    <t>(≈) Falseflag Operation III: Passive: Appear as a Companion on the map; Active: Summon a Crew of 4 Pirates with 60 Health that have a sword and deal 16 Physical Damage until End of Combat. (50 Mana and 200 Gold)</t>
  </si>
  <si>
    <t>(≈) Falseflag Operation: Passive: Appear as a Companion on the map; Active: Summon a Crew of 2 Pirates with 60 Health that have a sword and deal 16 Physical Damage until End of Combat. (50 Mana and 100 Gold)</t>
  </si>
  <si>
    <t xml:space="preserve">(≈) I am the Captain now: Powerplay; Lose an Arm and a Leg, gain the Captain Set. </t>
  </si>
  <si>
    <t>(≈) I am the Captain now II: Powerplay; Lose an Arm and a Leg, gain the Captain Set; Gain 500 Gold.</t>
  </si>
  <si>
    <t>(≈) I am the Captain now III: Powerplay; Lose an Arm and a Leg, gain the Captain Set; Gain 1000 Gold.</t>
  </si>
  <si>
    <t xml:space="preserve"> (P) From the Cold Below: Powerplay, Upon being Killed Revive at 100% Max Health next day on the same Hex as the Entity that killed you; You only have equipped what your Dead Corpse has.</t>
  </si>
  <si>
    <t xml:space="preserve"> (P) From the Cold Below: Powerplay, Upon being Killed Revive at 200% Max Health next day on the same Hex as the Entity that killed you; You only have equipped what your Dead Corpse has.</t>
  </si>
  <si>
    <t xml:space="preserve"> (P) From the Cold Below: Powerplay, Upon being Killed Revive at 50% Max Health next day on the same Hex as the Entity that killed you; You only have equipped what your Dead Corpse has.</t>
  </si>
  <si>
    <t>(❖:^) Release the Kraken: Summon a 400 Health Kraken unto the battlefileld under no ones Control; It will Randomly Attack a Target for 20 Frost Damage and 20 Physical Damage(Both can crit); You are Immune to the first 3 Attacks from the Kraken. (80 Mana)</t>
  </si>
  <si>
    <t>(❖:^) Release the Kraken: Summon a 800 Health Kraken unto the battlefileld under no ones Control; It will Randomly Attack a Target for 40 Frost Damage and 40 Physical Damage(Both can crit); You are Immune to the first 4 Attacks from the Kraken. (160 Mana)</t>
  </si>
  <si>
    <t>(❖:^) Release the Kraken: Summon the Immortal Kraken unto the battlefileld under no ones Control; It will Randomly Attack a Target for 800 Frost Damage and 80 Physical Damage(Both can crit); You are Immune to the Krakens Attacks. (200 Mana)</t>
  </si>
  <si>
    <t>(P) Shadow Reaver: Entities are reluctant to chase you; You may Flee Combat without needing to Roll; You gain 40% Dark Resistance.</t>
  </si>
  <si>
    <t>(P) Reaver of the Frozen Lakes: All Water Hexes Freeze in your presence; All Water Hexes in 1 Hex Range become Permafrost; You gain 40% Frost Resistance.</t>
  </si>
  <si>
    <t>(P:+) Stripping them apart II: You become able to See Entities Body/Head/Hands/Legs Piece Rarity; Destroy Target Rare Body Piece. (30 Mana)</t>
  </si>
  <si>
    <t>(P:+) Stripping them apart III: You become able to See Entities Defense Rarity; Destroy Target Epic Defense Piece. (30 Mana)</t>
  </si>
  <si>
    <t>(P:+) Stripping them apart: You become able to See Entities Body/Head/Hands/Legs Piece Rarity; Destroy Target Common Body Piece. (30 Mana)</t>
  </si>
  <si>
    <t>(P:+) Remove The Iron: You become able to See Entities Weapon Rarity; Destroy Target Common Weapon. (30 Mana)</t>
  </si>
  <si>
    <t>(P:+) Remove The Iron II: You become able to See Entities Weapon Rarity; Destroy Target Rare Weapon. (30 Mana)</t>
  </si>
  <si>
    <t>(P:+) Remove The Iron III: You become able to See Entities Weapon Rarity; Destroy Target Epic Weapon. (30 Mana)</t>
  </si>
  <si>
    <t>(❖:&gt;) Terror Bolt II: Deal 40 Terror Damage To Target Entity. (40 Mana)</t>
  </si>
  <si>
    <t>(❖:&gt;) Terror Bolt III: Deal 60 Terror Damage To Target Entity. (50 Mana)</t>
  </si>
  <si>
    <t>(❖:&gt;) Terror Bolt: Deal 20 Terror Damage To Target Entity. (25 Mana)</t>
  </si>
  <si>
    <t>(P) Collapse in the Cold Embrace: Whenever you Destroy Targets Gear, they become Feared or Chilled for 1 Turn.</t>
  </si>
  <si>
    <t>(P) Collapse in the Cold Embrace II: Whenever you Destroy Targets Gear, they become Feared or Chilled for 2 Turns.</t>
  </si>
  <si>
    <t>(P) Collapse in the Cold Embrace III: Whenever you Destroy Targets Gear, they become Feared or Chilled for 3 Turns.</t>
  </si>
  <si>
    <t>(P) The Return II:[Requires Empty Inventory Space] At the end of Combat, Return all Destroyed Gear to your Inventory; You may upgrade the rarity of one of them.</t>
  </si>
  <si>
    <t>(P) The Return III:[Requires Empty Inventory Space] At the end of Combat, Return all Destroyed Gear to your Inventory; You may upgrade the rarity of two of them.</t>
  </si>
  <si>
    <t>(P) The Return:[Requires Empty Inventory Space] At the end of Combat, Return all Destroyed Gear to your Inventory.</t>
  </si>
  <si>
    <t>(P) Limitless Destruction: Your Tier I Ability is now You become able to See Entities Gear Rarity; Destroy Target Common(Scales with Tier I Rank) Gear Piece. (35 Mana)</t>
  </si>
  <si>
    <t>(P) Limitless Destruction II: Your Tier I Ability is now You become able to See Entities Gear Rarity; Destroy 2 Target Common(Scales with Tier I Rank) Gear Pieces. (40 Mana)</t>
  </si>
  <si>
    <t>(P) Limitless Destruction III: Your Tier I Ability is now You become able to See Entities Gear Rarity; Destroy 3 Target Common(Scales with Tier I Rank) Gear Pieces. (50 Mana)</t>
  </si>
  <si>
    <t>(+) Curse of the Frozen Lakes II: Curse Target Gear, Entities that have Target Gear Equipped Take 40 Frost and 40 Dark Damage per Turn; The Gear Selfdestructs upon being un-equipped. (1/Day)</t>
  </si>
  <si>
    <t>(+) Curse of the Frozen Lakes III: Curse Target Gear, Entities that have Target Gear Equipped Take 100 Frost and 100 Dark Damage per Turn; The Gear Selfdestructs upon being un-equipped.</t>
  </si>
  <si>
    <t>(+) Curse of the Frozen Lakes: Curse Target Gear, Entities that have Target Gear Equipped Take 20 Frost or Dark Damage per Turn; The Gear Selfdestructs upon being un-equipped. (1/Day)</t>
  </si>
  <si>
    <t>(❖:o) The Land of the Deprived: Powerplay; Destroy All Heroes Non-Unique Equipped Gear. (100 Mana; 100 Health)</t>
  </si>
  <si>
    <t>(❖:o) The Land of the Deprived II: Powerplay; Destroy All Heroes Non-Mythic Equipped Gear. (100 Mana)</t>
  </si>
  <si>
    <t>(❖:o) The Land of the Deprived III: Destroy All Heroes Gear. (100 Mana)</t>
  </si>
  <si>
    <t>(≈) Hidden Visions of Treasures: Gain the 1 Hex Vision Map of Closest specified Landmark Type; This Ability may only be used once per Landmark Type. (1/Day)</t>
  </si>
  <si>
    <t>(P) The Revealer: All Hidden Abilities Cast by other Entities during Combat are Revealed to you.</t>
  </si>
  <si>
    <t>(≈) Hidden Visions of Enemy: Gain the 1 Hex Vision Map of Closest specified Entity Type; This Ability may only be used once per Entity Type(Hero; Weakling; Elite; Boss; Guardian; God; Legend; Hand; Questgiver, Companion). (1/Day)</t>
  </si>
  <si>
    <t>(P) Seering Strikes: For the Rest of the Combat you forsee your own attacks; If you Predict your Basic Attack will Miss, it will Hit, if you Predict that it will Hit, it will Crit instead, if you predict it will Crit, it will Hit Vital Instead. (40 Mana)</t>
  </si>
  <si>
    <t>(≈) Seering Strikes II: For the Rest of the Combat you forsee your own attacks; If you Predict your Basic Attack will Miss, it will Hit, if you Predict that it will Hit, it will Crit instead, if you predict it will Crit, it will Hit Vital Instead. (30 Mana)</t>
  </si>
  <si>
    <t>(≈) Seering Strikes III: For the Rest of the Combat you forsee your own attacks; If you Predict your Basic Attack will Miss, it will Hit, if you Predict that it will Hit, it will Crit instead, if you predict it will Crit, it will Hit Vital Instead. (20 Mana)</t>
  </si>
  <si>
    <t>(≈) Attributal: Predict which of Targets Attribute is the highest; If the Prediction is correct, Drain the Targets Predicted Attribute until End of Day. (40 Mana)</t>
  </si>
  <si>
    <t>(≈) Attributal II: Predict which of Targets Attribute is the highest; If the Prediction is correct, Drain the Targets Predicted Attribute until End of Day. (30 Mana)</t>
  </si>
  <si>
    <t>(≈) Attributal III: Predict which of Targets Attribute is the highest; If the Prediction is correct, Drain the Targets Predicted Attribute until End of Day. (20 Mana)</t>
  </si>
  <si>
    <t>(&gt;) Philosofical Rock: Hidden; Throw a Stone at Target Entity for 10(+100% Power) Physical Damage and Predict the Damage Dealt; If you Predicted the Damage Correctly, the Hit Entity becomes Staggered for 1 Turn. (10 Mana)</t>
  </si>
  <si>
    <t>(&gt;) Philosofical Rock II: Hidden; Throw a Stone at Target Entity for 10(+100% Power) Physical Damage and Predict the Damage Dealt; If you Predicted the Damage Correctly, the Hit Entity becomes Staggered for 2 Turns. (10 Mana)</t>
  </si>
  <si>
    <t>(&gt;) Philosofical Rock III: Hidden; Throw a Stone at Target Entity for 10(+100% Power) Physical Damage and Predict the Damage Dealt; If you Predicted the Damage Correctly, the Hit Entity becomes Staggered for 3 Turns. (10 Mana)</t>
  </si>
  <si>
    <t>(P) Regenerative Predictor: Making Correct Predictions will Restores 10 Health. (Locks 20 Mana)</t>
  </si>
  <si>
    <t>(P) Regenerative Predictor II: Making Correct Predictions will Restores 15 Health. (Locks 20 Mana)</t>
  </si>
  <si>
    <t>(P) Regenerative Predictor III: Making Correct Predictions will Restores 20 Health. (Locks 20 Mana)</t>
  </si>
  <si>
    <t>(❖:≈) Revealer of Truths: See the Stat Sheet of Target Entity. (30 Mana)</t>
  </si>
  <si>
    <t>(❖:≈) Revealer of Truths II: Flash; See the Stat Sheet of Target Entity. (30 Mana)</t>
  </si>
  <si>
    <t>(❖:≈) Revealer of Truths III: Flash; See the Stat Sheet of Target Entity; This Ability counts as a Correct Prediction. (30 Mana)</t>
  </si>
  <si>
    <t>(P) Undisclosed Predictions: Whenever you cast a Hidden Ability, Trigger a Correct Prediction; Whenever you Fail a Prediction, Lose 20 Health.</t>
  </si>
  <si>
    <t>(P) Undisclosed Predictions II: Whenever you cast a Hidden Ability, Trigger a Correct Prediction; Whenever you Fail a Prediction, Lose 10 Health.</t>
  </si>
  <si>
    <t>(P) Undisclosed Predictions III: Whenever you cast a Hidden Ability, Trigger a Correct Prediction; Whenever you Fail a Prediction, Lose 5 Health.</t>
  </si>
  <si>
    <t>(❖:≈) Predict Fate: Flash; Hidden; Predict your Opponents next Action(Cast Ability/Move/Basic Attack/Use Item); If the Prediction is correct, their Action is Denied and they are Forced to do another action instead. (30 Mana)</t>
  </si>
  <si>
    <t>(❖:≈) Predict Fate II: Flash; Hidden; Predict your Opponents next Action(Cast Ability/Move/Basic Attack/Use Item); If the Prediction is correct, their Action is Denied and they are Forced to do another action instead. (20 Mana)</t>
  </si>
  <si>
    <t>(❖:≈) Predict Fate III: Flash; Hidden; Predict your Opponents next Action(Cast Ability/Move/Basic Attack/Use Item/Flee); If the Prediction is correct, their Action is Denied and they are Forced to do another action instead. (20 Mana)</t>
  </si>
  <si>
    <t>(P) Unfathomable Seering: For every Correct Prediction, Gain 1 Random Attribute until End of Day. (Locks 20 Mana)</t>
  </si>
  <si>
    <t>(P) Unfathomable Seering II: For every Correct Prediction, Gain 2 Random Attributes until End of Day. (Locks 20 Mana)</t>
  </si>
  <si>
    <t>(P) Unfathomable Seering III: For every Correct Prediction, Gain 3 Random Attributes until End of Day. (Locks 20 Mana)</t>
  </si>
  <si>
    <t>(P) Foretold Protection: Whenever you make a correct Prediction you gain 1 Barrier. (Locks 60 Mana)</t>
  </si>
  <si>
    <t>(P) Foretold Protection II: Whenever you make a correct Prediction you gain 1 Barrier. (Locks 40 Mana)</t>
  </si>
  <si>
    <t>(P) Foretold Protection III: Whenever you make a correct Prediction you gain 1 Barrier. (Locks 20 Mana)</t>
  </si>
  <si>
    <t>(❖:≈) I Already Knew: [Requires 1 Gold] Hidden; Flash; Toss a Coin and make a Prediction; 50% Chance to Trigger a Correct Prediction. (10 Mana)</t>
  </si>
  <si>
    <t>(❖:≈) I Already Knew II: [Requires 1 Gold] Hidden; Flash; Toss a Coin and make a Prediction; 70% Chance to Trigger a Correct Prediction. (10 Mana)</t>
  </si>
  <si>
    <t>(❖:≈) I Already Knew III: [Requires 1 Gold] Hidden; Flash; Toss a Coin and make a Prediction; 100% Chance to Trigger a Correct Prediction. (10 Mana)</t>
  </si>
  <si>
    <t>(P) Impartial Predictorate: Whenever you make a False Prediction, Trigger a Correct Prediction. (Locks 50 Mana)</t>
  </si>
  <si>
    <t>(P) Impartial Predictorate II: Whenever you make a False Prediction, Trigger 2 Correct Predictions. (Locks 50 Mana)</t>
  </si>
  <si>
    <t>(P) Impartial Predictorate III: Whenever you make a False Prediction, Trigger 4 Correct Predictions.</t>
  </si>
  <si>
    <t>(+) Ripple of Predictions: Predict that Target will die of a heart attack in X Turns; Target Takes 1 Fatal Damage for every Correct Predictiont Triggered this Day multiplied with X; If this Prediction is Correct, Trigger 5 Correct Prediction. (80 Mana)</t>
  </si>
  <si>
    <t>(+) Ripple of Predictions II: Predict that Target will die of a heart attack in X Turns; Target Takes 2 Fatal Damage for every Correct Predictiont Triggered this Day multiplied with X; If this Prediction is Correct, Trigger 10 Correct Prediction. (100 Mana)</t>
  </si>
  <si>
    <t>(+) Ripple of Predictions III: Predict that Target will die of a heart attack in X Turns; Target Takes 5 Fatal Damage for every Correct Predictiont Triggered this Day multiplied with X; If this Prediction is Correct, Trigger 20 Correct Prediction. (120 Mana)</t>
  </si>
  <si>
    <t>Apocalypse:</t>
  </si>
  <si>
    <t>Doomsday:</t>
  </si>
  <si>
    <t>(P) Marrow of Power: You may Consume 1 Bone Marrow Ingredient in order to Gain 1 Power.</t>
  </si>
  <si>
    <t>(P) Bone Shatterer: Your Critical Hits Stagger Targets for 1 Turn and Deal 10(+200% Strength) Bleed Damage On Hit.</t>
  </si>
  <si>
    <t>(P) Bound for life: The Skeleton of your long dead companion is bound to you for life; Start the Game with a Level 1 Skeleton Wight Companion of a Random Class and Affinity; He has a random Common starting Weapon; If either of you Die, the other Dies as well.</t>
  </si>
  <si>
    <t>(≈) Sharp Bones: Flash; Your next non-crit Basic Attack deals 5(+100% Power) Bleed damage and inflict Bleeding for 5 Bleed Damage Per Tick Over 2 turns; Does not Stack. (15 Mana)</t>
  </si>
  <si>
    <t>(≈) Sharp Bones II: Flash; Your next non-crit Basic Attack deals 10(+100% Power) Bleed damage and inflict Bleeding for 5 Bleed Damage Per Tick Over 3 turns; Does not Stack. (20 Mana)</t>
  </si>
  <si>
    <t>(≈) Sharp Bones III: Flash; Your next non-crit Basic Attack deals 15(+100% Power) Bleed damage and inflict Bleeding for 5 Bleed Damage Per Tick Over 4 turns. (25 Mana)</t>
  </si>
  <si>
    <t>(≈) Broken Bones: [Requires Entity about to Critically Strike You] Counter; Target Attacker is Weakened for 1 Turn; Basic Attack; If the Basic Attack is a Crit restore 50% of the Damage dealt. (25 Mana)</t>
  </si>
  <si>
    <t>(≈) Broken Bones II: [Requires Entity about to Critical Strike you] Counter; Target Attacker is Weakened for 1 Turns; Basic Attack; If the Basic Attack is a Crit restore 75% of the Damage dealt. (30 Mana)</t>
  </si>
  <si>
    <t>(≈) Broken Bones III: [Requires Entity about to Critical Strike you] Counter; Target Attacker is Weakened for 2 Turns; Basic Attack; If the Basic Attack is a Crit restore 100% of the Damage dealt. (35 Mana)</t>
  </si>
  <si>
    <t>(❖:^) Raise Skeleton: [Requires Corpse on Hex] Consume a Corpse to Summon a 50 Health Skeleton Creature Follower with a 15 Physical Damage Melee Basic Attack that has 10 Dark Damage on Hit; Up to 1. (50 Mana)</t>
  </si>
  <si>
    <t>(❖:^) Raise Skeleton II: [Requires Corpse on Hex] Consume a Corpse to Summon a 50 Health Skeleton Creature Follower, It Deals 15 Physical Damage and has 10 Dark Damage on Hit; Up to 2. (40 Mana)</t>
  </si>
  <si>
    <t>(❖:^) Raise Skeleton III: [Requires Corpse on Hex] Consume a Corpse to Summon a 50 Health Skeleton Creature Follower, It Deals 15 Physical Damage and has 10 Dark Damage on Hit; Up to 3. (30 Mana)</t>
  </si>
  <si>
    <t>(❖:^) Bone Wall: Summon a 3 Tile long 50 Health Bone Wall anywhere on the Battlefield; Hostile Entities Adjacent to the Bone wall have -1 Mobility and -1 to their Basic Attack Roll. (40 Mana; 1/Combat)</t>
  </si>
  <si>
    <t>(❖:^) Bone Wall II: Summon a 3 or 4 Tile long 75 Health Bone Wall anywhere on the Battlefield; Hostile Entities Adjacent to the Bone wall have -2 Mobility and -2 to their Basic Attack Roll. (45 Mana; 1/Combat)</t>
  </si>
  <si>
    <t>(❖:^) Bone Wall III: Summon a 3, 4 or 5 Tile long 100 Health Bone Wall anywhere on the Battlefield; Hostile Entities Adjacent to the Bone wall have -3 Mobility and -3 to their Basic Attack Roll. (50 Mana; 1/Combat)</t>
  </si>
  <si>
    <t>(❖:^) Bone Prison: Summon a 40 Health Bone Prison Object on any Tile; Entities trapped inside the Bone Prison are Rooted until the Prison is Destroyed. (40 Mana; 1/Combat)</t>
  </si>
  <si>
    <t>(❖:^) Bone Prison II: Summon a 80 Health Bone Prison Object on any Tile; Entities trapped inside the Bone Prison are Rooted until the Prison is Destroyed. (45 Mana; 1/Combat)</t>
  </si>
  <si>
    <t>(❖:^) Bone Prison III: Summon a 120 Health Bone Prison Object on any Tile; Entities trapped inside the Bone Prison are Rooted until the Prison is Destroyed. (50 Mana; 1/Combat)</t>
  </si>
  <si>
    <t>(❖:o) Boneyard Greeting: Convert current Hex into a Boneyard Hex; If it is already a Boneyard Hex then Impale all Hostile Entities with sharp Bones dealing 20 Physical Damage; Retrigger this Ability for each Skeleton Minion that died this Combat. (50 Mana)</t>
  </si>
  <si>
    <t>(❖:o) Boneyard Greeting II: Convert current Hex into a Boneyard Hex; If it is already a Boneyard Hex then Impale all Hostile Entities with sharp Bones dealing 25 Physical Damage; Retrigger this Ability for each Skeleton Minion that died this Combat. (45 Mana)</t>
  </si>
  <si>
    <t>(❖:o) Boneyard Greeting III: Convert current Hex into a Boneyard Hex; If it is already a Boneyard Hex then Impale all Hostile Entities with sharp Bones dealing 30 Physical Damage; Retrigger this Ability for each Skeleton Minion that died this Combat. (40 Mana)</t>
  </si>
  <si>
    <t>(❖:≈) Burial Mound: Consume Target Corpse creating a Burial Mound on Hex; Appears as a Gravestone to other Entities; Acts as a 1 Hex range Vision Ward; Other Entities will only see a lootless Corpse. (10 Mana)</t>
  </si>
  <si>
    <t>(❖:≈) Burial Mound II: Consume Target Corpse creating a Burial Mound on Hex; Appears as a Gravestone to other Entities; Acts as a 2 Hex range Vision Ward; Other Entities will only see a lootless Corpse. (20 Mana)</t>
  </si>
  <si>
    <t>(❖:≈) Burial Mound III: Consume Target Corpse creating a Burial Mound on Hex; Appears as a Gravestone to other Entities; Acts as a 3 Hex range Vision Ward; Other Entities will only see a lootless Corpse. (30 Mana)</t>
  </si>
  <si>
    <t>(❖:≈) Dark Aid: Powerplay; Summon a Skeletal hand attached to your body; The hand acts as an Extra Off-Hand Slot; You can now Three-Hand Two-Handed Weapons causing them to gain +1 Extra Attribute Scaling; If Dismembered Lose the Extra hand first. (30 Mana)</t>
  </si>
  <si>
    <t>(❖:≈) Dark Aid II: Powerplay; Summon a Skeletal hand attached to your body; The hand acts as an Extra Main-Hand Slot; You can now Three-Hand Two-Handed Weapons causing them to gain +1 Extra Attribute Scaling; If Dismembered Lose the extra hand first. (30 Mana)</t>
  </si>
  <si>
    <t>(❖:≈) Dark Aid III: Powerplay; Summon 2 Skeletal hands attached to your body; The Hands act as an Extra Main-Hand Slot and an extra Off-Hand Slot; You can now Three/Four-Hand Two-Handed Weapons causing them to gain +1/+2 Extra Attribute Scaling; If Dismembered Lose both extra hands first. (30 Mana)</t>
  </si>
  <si>
    <t>(P) Armies of Mir: All your Skeletons(Sentient or Creatures) including yourself if you are one, will Gain an Additional 10(+100% Power) Dark Damage on Hit; Whenever a Skeleton Creature Dies it has a 25% Chance to be Revived at full Health.</t>
  </si>
  <si>
    <t>(P) Armies of Mir II: All your Skeletons(Sentient or Creatures) including yourself if you are one, will Gain an Additional 10(+150% Power) Dark Damage on Hit; Whenever a Skeleton Creature Dies it has a 50% Chance to be Revived at full Health.</t>
  </si>
  <si>
    <t>(P) Armies of Mir III: All your Skeletons(Sentient or Creatures) including yourself if you are one, will Gain an Additional 10(+150% Power) Dark Damage on Hit; Whenever a Skeleton Creature Dies it has a 75% Chance to be Revived at full Health.</t>
  </si>
  <si>
    <t>(P) Seketon Overlord: Other Non-Skeleton Entities that Die in Combat are resurrected under your control as a 50 Health Skeleton Creature Minion with a 15 Physical Damage Melee Basic Attack that has 10 Dark Damage on Hit; Whenever a Skeleton Dies Restore 5 Mana.</t>
  </si>
  <si>
    <t>(P) Seketon Overlord II: Other Non-Skeleton Entities that Die in Combat are resurrected under your control as Two 50 Health Skeleton Creature Minion with a 15 Physical Damage Melee Basic Attack that has 10 Dark Damage on Hit; Whenever a Skeleton Dies Restore 10 Mana.</t>
  </si>
  <si>
    <t>(P) Seketon Overlord III: Other Non-Skeleton Entities that Die in Combat are resurrected under your control as Three 50 Health Skeleton Creature Minion with a 15 Physical Damage Melee Basic Attack that has 10 Dark Damage on Hit; Whenever a Skeleton Dies Restore 20 Mana.</t>
  </si>
  <si>
    <t>(≈) Bone Runes: Consume Target Corpse to gain a Random Rare Rune. (25 Health; 25 Mana)</t>
  </si>
  <si>
    <t>(≈) Bone Runes II: Consume Target Corpse to gain a Random Epic Rune. (25 Health; 40 Mana)</t>
  </si>
  <si>
    <t>(≈) Bone Runes III: Consume Target Corpse to gain a Random Legendary Rune. (25 Health; 80 Mana)</t>
  </si>
  <si>
    <t>(P) Calcium Harvester: All your Summon Abilities Cost 5 less Mana and cause all Hostile Entities to Lose 5 Health on Cast.</t>
  </si>
  <si>
    <t>(P) Calcium Harvester II: All your Summon Abilities Cost 10 less Mana and cause all Hostile Entities to Lose 10 Health on Cast.</t>
  </si>
  <si>
    <t>(P) Calcium Harvester III: All your Summon Abilities Cost 20 less Mana and cause all Hostile Entities to Lose 20 Health on Cast.</t>
  </si>
  <si>
    <t>(P) Harvester of Souls: You Harvest the Souls of Entities you Kill [weakling: 1 Soul; Elite 2 Souls; Boss 4 Souls; Heroes and Guardians: 8 Souls]; Each Harvested Soul grants you 5 Max Mana.</t>
  </si>
  <si>
    <t>(P) Void Reaper: You Destroy Souls of Entities you Kill [weakling: 1 Soul; Elite 2 Souls; Boss 4 Souls; Heroes and Guardians: 8 Souls]; Each Destroyed Soul grants you 0.5 Power/Dex.</t>
  </si>
  <si>
    <t>(P) Consumer of Souls: You Consume Souls of Entities you Kill [weakling: 1 Soul; Elite 2 Souls; Boss 4 Souls; Heroes and Guardians: 8 Souls] Each Consumed Soul grants you 5 Max Health.</t>
  </si>
  <si>
    <t>(o ≈) Reap: [Requires Scythe] Slice Every Entity in Melee Range Dealing 5(+Souls Harvested/Consumed/Destroyed) Extra Magic Damage On Hit. (20 Mana)</t>
  </si>
  <si>
    <t>(o) Reap: [Requires Scythe] Slice Every Entity in Melee Range Dealing 10(+Souls Harvested/Consumed/Destroyed) Extra Magic Damage On Hit. (20 Mana)</t>
  </si>
  <si>
    <t>(o) Reap: [Requires Scythe] Slice Every Entity in Melee Range Dealing 15(+Souls Harvested/Consumed/Destroyed) Extra Magic Damage On Hit. (20 Mana)</t>
  </si>
  <si>
    <t>(❖:+) Flight Denial: Slow Target for 3(+10% Souls Harvested/Consumed) Turns. (20 Mana)</t>
  </si>
  <si>
    <t>(❖:+) Flight Denial: Slow Target for 4(+10% Souls Harvested/Consumed) Turns. (25 Mana)</t>
  </si>
  <si>
    <t>(❖:+) Flight Denial: Slow Target Until End of Combat. (30 Mana)</t>
  </si>
  <si>
    <t>(≈) Parallel Slice: Strike Target up to 3 Tiles away from you for a total of Basic Attack(+50% Power; +50% Dexterity) Magic Damage; If the Target is in Melee the Damage is dealt as Physical instead. (20 Mana)</t>
  </si>
  <si>
    <t>(≈) Parallel Slice II: Strike Target up to 3 Tiles away from you for a total of Basic Attack(+75% Power; +75% Dexterity) Magic Damage; If the Target is in Melee the Damage is dealt as Physical instead. (20 Mana)</t>
  </si>
  <si>
    <t>(≈) Parallel Slice III: Strike Target up to 3 Tiles away from you for a total of Basic Attack(+100% Power; +100% Dexterity) Magic Damage; If the Target is in Melee the Damage is dealt as Physical instead. (20 Mana)</t>
  </si>
  <si>
    <t>(❖:≈) Swipe of Eternity: Strike Target with your Scythe Dealing Dark Damage Equal to Souls Harvested/Consumed/Destroyed; If the Strike Landed They will take the same amount of Damage every 3 Turns. (30 Mana; 1/Combat)</t>
  </si>
  <si>
    <t>(❖:≈) Swipe of Eternity III: Strike Target with your Scythe Dealing Dark Damage Equal to Souls Harvested/Consumed/Destroyed; If the Strike Landed They will take the same amount of Damage every 2 Turns. (40 Mana; 1/Combat)</t>
  </si>
  <si>
    <t>(❖:≈) Swipe of Eternity III: Strike Target with your Scythe Dealing Dark Damage Equal to Souls Harvested/Consumed/Destroyed; If the Strike Landed They will take the same amount of Damage at the Start of your every Turn. (50 Mana; 1/Combat)</t>
  </si>
  <si>
    <t>(P) Sharpened Edge: Your Scythes can now Crit.</t>
  </si>
  <si>
    <t>(P) Sharpened Edge II: Your Scythes can now Crit; They Critical Strike from 14-20.</t>
  </si>
  <si>
    <t>(P) Sharpened Edge III: Your Scythes can now Crit; They Critical Strike from 12-20.</t>
  </si>
  <si>
    <t>(❖:+) Reapers Mark: Mark Target in your Hex Vision; Marked Targets have will know they have been marked and have 1 Action before you may act again; The Mark Lasts Until End of Day. (10 Mana) / Time has Come: Teleport to Marked Target; You may choose the Tile if this Ability Starts Combat. (40 Mana)</t>
  </si>
  <si>
    <t>(❖:+) Reapers Mark II: Mark Target in your Hex Vision; Marked Targets have will know they have been marked and have 1 Action before you may act again; The Mark Lasts 2 Days. (10 Mana) / Time has Come: Teleport to Marked Target; You may choose the Tile if this Ability Starts Combat. (40 Mana)</t>
  </si>
  <si>
    <t>(❖:+) Reapers Mark III: Mark Target in your Hex Vision; Marked Targets have will know they have been marked and have 1 Action before you may act again; The Mark Lasts 3 Days. (10 Mana) / Time has Come: Teleport to Marked Target; You may choose the Tile if this Ability Starts Combat. (40 Mana)</t>
  </si>
  <si>
    <t>(❖:^) Magic Sickle: Summon a Magic Sickle on Target Tile that slices Target Entity on the same Tile for 22(+Harvested/Consumed/Destroyed Souls) Magic Damage at the End of your Turn; If there are no Targets the Sickle moves in a Random Direction; Lasts 3 Turns; Up to 1 per Tile. (30 Mana)</t>
  </si>
  <si>
    <t>(❖:^) Magic Sickle II: Summon a Magic Sickle on Target Tile that slices Target Entity on the same Tile for 26(+Harvested/Consumed/Destroyed Souls) Magic Damage at the End of your Turn; If there are no Targets the Sickle moves in a Random Direction; Lasts 4 Turns; Up to 1 per Tile. (35 Mana)</t>
  </si>
  <si>
    <t>(❖:^) Magic Sickle III: Summon a Magic Sickle on Target Tile that slices Target Entity on the same Tile for 30(+Harvested/Consumed/Destroyed Souls) Magic Damage at the End of your Turn; If there are no Targets the Sickle moves in a Random Direction; Lasts until End of Combat; Up to 2 per Tile. (40 Mana)</t>
  </si>
  <si>
    <t>(P) Binary Death: You may now Dual Wield Scythes as if they were 1 Handed. (Locks 50 Mana)</t>
  </si>
  <si>
    <t>(P) Binary Death II: You may now Dual Wield Scythes as if they were 1 Handed. (Locks 30 Mana)</t>
  </si>
  <si>
    <t>(P) Binary Death III: You may now Dual Wield Scythes as if they were 1 Handed.</t>
  </si>
  <si>
    <t>(&gt;) Reaper Lightning: Blitz; Deal 20(+Souls Harvested/Consumed/Destroyed) Lightning Damage; If the Target is a corpse it explodes dealing 20 Blast Damage and 20 Poison Damage to all Entities in its Melee Range. (20 Mana; 3 Turn Cooldown)</t>
  </si>
  <si>
    <t>(&gt;) Reaper Lightning II: Blitz; Deal 25(+Souls Harvested/Consumed/Destroyed) Lightning Damage; If the Target is a corpse it explodes dealing 25 Blast Damage and 25 Poison Damage to all Entities in its Melee Range. (25 Mana; 3 Turn Cooldown)</t>
  </si>
  <si>
    <t>(&gt;) Reaper Lightning III: Blitz; Deal 30(+Souls Harvested/Consumed/Destroyed) Lightning Damage; If the Target is a corpse it explodes dealing 30 Blast Damage and 30 Poison Damage to all Entities in its Melee Range. (30 Mana; 2 Turn Cooldown)</t>
  </si>
  <si>
    <t>(+) Void Bringer: For Each Destroyed Soul deal 5 Dark Damage to Target. (50 Mana)</t>
  </si>
  <si>
    <t>(+) Void Bringer II: For Each Destroyed Soul deal 10 Dark Damage to Target. (50 Mana)</t>
  </si>
  <si>
    <t>(+) Void Bringer III: For Each Destroyed Soul deal 20 Dark Damage to Target. (50 Mana)</t>
  </si>
  <si>
    <t>(❖:≈) Decapitation: [Requires you to be 25% Health or Lower] Attempt to Slice Targets Head off and instantly take their Soul Dealing 77 Fatal Damage. (120 Mana; 1 Stamina)</t>
  </si>
  <si>
    <t>(❖:≈) Decapitation II: [Requires you to be 40% Health or Lower] Attempt to Slice Targets Head off and instantly take their Soul Dealing 177 Fatal Damage. (177 Mana; 1 Stamina)</t>
  </si>
  <si>
    <t>(❖:≈) Decapitation III: [Requires you to be 50% Health or Lower] Attempt to Slice Targets Head off and instantly take their Soul Dealing 777 Fatal Damage. (200 Mana; 1 Stamina)</t>
  </si>
  <si>
    <t>(❖:o) Reap what you have Sown: Hidden; Destroy all Harvested or Consumed Souls; For each Soul a Random Tile in Combat becomes Sown; At the Start of your Turn choose to Trigger them; You may choose which Sown Tiles Explode for 20 Dark Damage per Stack and which Heal for 20 Health per Stack. (50 Mana)</t>
  </si>
  <si>
    <t>(❖:o) Reap what you have Sown II: Hidden; Destroy all Harvested or Consumed Souls; For each Soul 2 Random Tiles in Combat become Sown; At the Start of your Turn choose to Trigger them; You may choose which Sown Tiles Explode for 20 Dark Damage per Stack and which Heal for 20 Health per Stack. (50 Mana)</t>
  </si>
  <si>
    <t>(❖:o) Reap what you have Sown III: Hidden; Destroy all Harvested or Consumed Souls; For each Soul 3 Random Tiles in Combat become Sown; At the Start of your Turn choose to Trigger them; You may choose which Sown Tiles Explode for 40 Dark Damage per Stack and which Heal for 40 Health per Stack. (50 Mana)</t>
  </si>
  <si>
    <t>(P) Bringing out the Dead: Start the Game with a Necromancy Stat; Whenever you Summon a Minion gain 1 Necromancy.</t>
  </si>
  <si>
    <t>(P) Resonating with the Dead: Start the Game with a Necromancy Stat; Undead Non-Hero Entities are no longer Hostile unless Provoked; Encountering Hostile Undead Entities grants you 2 Necromancy.</t>
  </si>
  <si>
    <t>(P) Ritualborn Necromancer: Start the Game with a Necromancy Stat; Gain 5 Necromancy.</t>
  </si>
  <si>
    <t>(❖:^) Ghost Summoning: Summon a Ghost Minion with 20 Health; 10 Dark Damage Ranged Basic Attack; Up to 2 Ghosts; Lasts Until End of Combat. (20 Mana)</t>
  </si>
  <si>
    <t>(❖:^) Ghost Summoning II: Summon a Ghost Minion with 25 Health; 15 Dark Damage Ranged Basic Attack; You may use 1 Necromancy when Summoning to Grant it Ethereal; Up to 2 Ghosts; Lasts Until End of Combat. (25 Mana)</t>
  </si>
  <si>
    <t>(❖:^) Ghost Summoning III: Summon a Ghost Minion with 30 Health; 20 Dark Damage Ranged Basic Attack; You may use 1 Necromancy when Summoning to Grant it Ethereal; Up to 3 Ghosts; Lasts Until End of Combat. (30 Mana)</t>
  </si>
  <si>
    <t>(❖:^) Ghoul Summoning: Summon a Ghoul Minion with 35 Health; 15 Physical Damage Melee Basic Attack; Up to 1 Ghoul; Lasts Until End of Combat. (20 Mana)</t>
  </si>
  <si>
    <t>(❖:^) Ghoul Summoning II: Summon a Ghoul Minion with 40 Health; 15 Physical Damage Melee Basic Attack; You may use 1 Necromancy when Summoning to Grant it Brawn; up to 1 Ghoul; Lasts Until End of Combat. (25 Mana)</t>
  </si>
  <si>
    <t>(❖:^) Ghoul Summoning III: Summon a Ghoul Minion with 45 Health; 25 Physical Damage Melee Basic Attack; You may use 1 Necromancy when Summoning to Grant it Brawn; Up to 2 Ghouls; Lasts Until End of Combat. (30 Mana)</t>
  </si>
  <si>
    <t>(❖:^) Zombie Summoning: Summon a Zombie Minion with 50 Health; 6 Physical Damage Melee Basic Attack; Lasts Until End of Combat. (20 Mana)</t>
  </si>
  <si>
    <t>(❖:^) Zombie Summoning II: Summon a Zombie Minion with 60 Health; 12 Physical Damage Melee Basic Attack; You may use 1 Necromancy when Summoning to Grant it Adaptive; Lasts Until End of Combat. (25 Mana)</t>
  </si>
  <si>
    <t>(❖:^) Zombie Summoning III: Summon a Zombie Minion with 70 Health; 18 Physical Damage Melee Basic Attack; You may use 1 Necromancy when Summoning to Grant it Adaptive; Lasts Until End of Combat. (30 Mana)</t>
  </si>
  <si>
    <t>(P) Linked with the Dead: Passive: Your Summons deal an Extra 5 Dark Damage on Hit; You can now touch a Heroes Corpse to relive its Memories(Gain access to their Channel).</t>
  </si>
  <si>
    <t>(P) Linked with the Dead II: Passive: Your Summons deal an Extra 10 Dark Damage on Hit; You can now touch a Heroes Corpse to relive its Memories(Gain access to their Channel).</t>
  </si>
  <si>
    <t>(P) Linked with the Dead III: Passive: Your Summons deal an Extra 15 Dark Damage on Hit; You can now touch a Heroes Corpse to relive its Memories(Gain access to their Channel).</t>
  </si>
  <si>
    <t>(❖:o) Terror Miasma: Passive: When one of your Summons Die, they inflict 10 Terror Damage in Melee Range; You are Immune to this Damage.</t>
  </si>
  <si>
    <t>(❖:o) Terror Miasma II: Passive: When one of your Summons Die, they Inflict 20 Terror Damage in Melee Range; You are Immune to this Damage.</t>
  </si>
  <si>
    <t>(❖:o) Terror Miasma III: Passive: When one of your Summons Die, they Inflict 30 Terror Damage in Melee Range; You are Immune to this Damage.</t>
  </si>
  <si>
    <t>(≈) Unholy Practice: Destroy Target Entity under your Banner; Gain 2 Necromancy. (10 Mana)</t>
  </si>
  <si>
    <t>(≈) Unholy Practice II: Destroy Target Entity under your Banner; Gain 3 Necromancy. (15 Mana)</t>
  </si>
  <si>
    <t>(≈) Unholy Practice III: Destroy Target Entity under your Banner; Gain 4 Necromancy. (20 Mana)</t>
  </si>
  <si>
    <t>(❖:o) Hands of the Dead: Hands rise from the ground, grabbing up to 3 Targets that are in Melee Range of each other dealing 10(+100% Strength) Physical and 10(+100% Power) Dark Damage and Rooting them for 2 Turns. (30 Mana)</t>
  </si>
  <si>
    <t>(❖:o) Hands of the Dead II: Hands rise from the ground, grabbing up to 3 Targets that are in Melee Range of each other dealing 15(+100% Strength) Physical and 15(+100% Power) Dark Damage and Rooting them for 2 Turns. (35 Mana)</t>
  </si>
  <si>
    <t>(❖:o) Hands of the Dead III: Hands rise from the ground, grabbing up to 3 Targets that are in Melee Range of each other dealing 20(+100% Strength) Physical and 20(+100% Power) Dark Damage and Rooting them for 3 Turns; You may spend 2 Necromancy to Target any amount of Entities at any Range. (40 Mana)</t>
  </si>
  <si>
    <t>(❖:+) Set for Death: [Channel for 1 Turn] Cause Target Non-Minion Entity to Grant you 2 Necromancy upon their Death. (1/Entity)</t>
  </si>
  <si>
    <t>(❖:+) Set for Death II: [Channel for 1 Turn] Cause Target Non-Minion Entity to Grant you 3 Necromancy upon their Death; Target also Takes 10% More total Damage until End of Combat. (1/Entity)</t>
  </si>
  <si>
    <t>(❖:+) Set for Death III: [Channel for 1 Turn] Cause Target Non-Minion Entity to Grant you 4 Necromancy upon their Death; Target also Takes 20% More total Damage until End of Combat. (1/Entity)</t>
  </si>
  <si>
    <t>(P) Eternal Servitude: Killing a Non-Heroic Entity, allows you to bring them back to life under your Banner. (Weaklings take 1 Slot and 1 Necromancy; Elites take 2 Slots and 2 Necromancy; Bosses take 3 Slots and 3 Necromancy)</t>
  </si>
  <si>
    <t>(P) Eternal Servitude II: Killing a Non-Hero Entity, allows you to bring them back to life under your Banner. (Weaklings/Elites take 1 Slot and 1 Necromancy; Bosses take 2 Slots and 2 Necromancy, Guardians take 3 Slots and 3 Necromancy)</t>
  </si>
  <si>
    <t>(P) Eternal Servitude III: Killing a Non-Hero Entity, allows you to bring them back to life under your Banner. (Weaklings/Elites take 1 Slot and 1 Necromancy; Bosses take 1 Slot and 1 Necromancy, Guardians take 2 Slots and 2 Necromancy)</t>
  </si>
  <si>
    <t xml:space="preserve">(❖:^) Aspect of Death: Summon the Aspect of Death; 100 Health; 100 Mana; 15 Dark Damage; 15 Physical Damage Melee Basic Attack; It can cast (+) Terror Gaze: Deal 15 Terror Damage to Target for 50 Mana; 50% Darkness Resistance; 3/3 Stamina. (150 Mana) </t>
  </si>
  <si>
    <t xml:space="preserve">(❖:^) Aspect of Death II: Summon the Aspect of Death; 200 Health; 200 Mana; 30 Dark Damage; 30 Physical Damage Melee Basic Attack; It can cast (+) Terror Gaze: Deals 30 Terror Damage to Target for 50 Mana; 50% Darkness Resistance; 4/4 Stamina. (200 Mana) </t>
  </si>
  <si>
    <t xml:space="preserve">(❖:^) Aspect of Death III: Summon the Aspect of Death; 400 Health; 300 Mana; 60 Dark Damage; 60 Physical Damage Melee Basic Attack; It can cast Terror Gaze: Deals 60 Terror Damage to Target for 50 Mana; 50% Darkness Resistance; 6/6 Stamina. (250 Mana) </t>
  </si>
  <si>
    <t>(+) Death does Not Wait: Curse Target; Curse: Become Undead; Lose X% of your Max Health at the Start of your every Turn. (X Necromancy; 100 Mana)</t>
  </si>
  <si>
    <t>(+) Death does Not Wait II: Curse Target; Curse: Become Undead; Lose X% of your Max Health at the Start of your every Turn. (X Necromancy)</t>
  </si>
  <si>
    <t>(+) Death does Not Wait III: Curse Target; Curse: Become Undead; Lose X% of your Max Health at the Start of your every Turn; Lose X% of your Max Health at the End of your every Turn. (X Necromancy)</t>
  </si>
  <si>
    <t>(o) Recreation Pact: Cause all your Summoned Entities to Revive upon Death with 50% Max Health; Lasts Until end of Combat; Does not Stack. (1 Necromancy/Affected Entity; 10 Mana/Affected Entity)</t>
  </si>
  <si>
    <t>(o) Recreation Pact II: Cause all your Summoned Entities and yourself to Revive upon Death with 50% Max Health; Lasts Until end of Combat; Does not Stack. (1 Necromancy/Affected Entity; 5 Mana/Affected Entity)</t>
  </si>
  <si>
    <t>(o) Recreation Pact III: Cause all your Summoned Entities and yourself to Revive upon Death with 50% Max Health; Does not Stack. (1 Necromancy/Affected Entity)</t>
  </si>
  <si>
    <t>(P) Weaponized Soulmancing: Your Soul manifests in the form of a Two-Handed Soul Blade; Each Attack with it will Consume 10 Soul; It deals 10(+100% Power; +100% Strength; +100% Dexterity) Physical Damage; It manifests in your hands and back into yourself on Will.</t>
  </si>
  <si>
    <t>(P) Soulnimbus: [Locks Main and Off Hand] Gain 2(+1 Per 100 Max Soul) Soul Blades orbiting you under your Control at Start of Combat; They can be Launched as a Projectile Dealing 14(+100% Power) Magic Damage or used to Strike for 14(+100% Strength/Dexterity) Physical Damage; All return at End of Combat.</t>
  </si>
  <si>
    <t>(P) Archblades Everywhere: Your Soul Blades Gain 8(+100% Level) Base Damage.</t>
  </si>
  <si>
    <t>(≈) Magical Soul Blade: Materialize a Magic Soul Blade Behind Target to Strike them for 20(+100% Power) Physical Damage; It remains at its current Position until End of Combat. (20 Soul)</t>
  </si>
  <si>
    <t>(❖:≈) Magical Soul Blade II: Materialize a Magic Soul Blade Behind Target to Strike them for 30(+100% Power) Physical Damage; It remains at its current Position until End of Combat. (30 Soul)</t>
  </si>
  <si>
    <t>(❖:≈) Magical Soul Blade III: Materialize a Magic Soul Blade Behind Target to Strike them for 40(+150% Power) Physical Damage; It remains at its current Position until End of Combat. (40 Soul)</t>
  </si>
  <si>
    <t>(+) Soul Lock: Root Target for X Turns. (X*10 Soul)</t>
  </si>
  <si>
    <t>(+) Soul Lock II: Root Target for X+1 Turns. (X*10 Soul)</t>
  </si>
  <si>
    <t>(+) Soul Lock III: Root Target for X+2 Turns. (X*10 Soul)</t>
  </si>
  <si>
    <t>(o) Whirlblading: Consume Target Soul Blade and Deal its Damage to all Hostile Entities on Hex. (30 Soul)</t>
  </si>
  <si>
    <t>(o) Whirlblading II: Consume Target Soul Blade and Deal its Damage to all Hostile Entities on Hex. (25 Soul)</t>
  </si>
  <si>
    <t>(o) Whirlblading III: Consume Target Soul Blade and Deal its Damage to all Hostile Entities on Hex. (20 Soul)</t>
  </si>
  <si>
    <t>(P) Soul Consolidation: Each Soul Blade Damaging a Target will Restore 5 Soul. (Locks 20 Soul)</t>
  </si>
  <si>
    <t>(P) Soul Consolidation II: Each Soul Blade Damaging a Target will Restore 10 Soul. (Locks 10 Soul)</t>
  </si>
  <si>
    <t>(P) Soul Consolidation III: Each Soul Blade Damaging a Target will Restore 20 Soul.</t>
  </si>
  <si>
    <t>(P) True Soul Edge: Your Soul Blades now Deal True Damage. (Locks 40 Soul)</t>
  </si>
  <si>
    <t>(P) True Soul Edge II:  Your Soul Blades now Deal True Damage. (Locks 20 Soul)</t>
  </si>
  <si>
    <t>(P) True Soul Edge III: Your Soul Blades now Deal True Damage.</t>
  </si>
  <si>
    <t>(P) Inner Light: Your Soul Blades Deal 5(+100% Power) Light Damage On Hit.</t>
  </si>
  <si>
    <t>(P) Inner Light II: Your Soul Blades Deal 5(+150% Power) Light Damage On Hit.</t>
  </si>
  <si>
    <t>(P) Inner Light III: Your Soul Blades Deal 5(+200% Power) Light Damage On Hit.</t>
  </si>
  <si>
    <t>(^) Nimbus Control: Flash; Summon 1 Soul Blade Above you; It can be Launched as a Projectile Dealing 14(+100% Power) Magic Damage or used to Strike for 14(+100% Strength/Dexterity) Physical Damage. (20 Spirit)</t>
  </si>
  <si>
    <t>(^) Nimbus Control II: Flash; Summon 2 Soul Blades Above you; Soul Blades can be Launched as a Projectile Dealing 14(+100% Power) Magic Damage or used to Strike for 14(+100% Strength/Dexterity) Physical Damage. (40 Soul)</t>
  </si>
  <si>
    <t>(^) Nimbus Control III: Flash; Summon 3 Soul Blades Above you; Soul Blades can be Launched as a Projectile Dealing 14(+100% Power) Magic Damage or used to Strike for 14(+100% Strength/Dexterity) Physical Damage. (50 Spirit)</t>
  </si>
  <si>
    <t>(^) Soul Materializer: Your Soul Splits in two, half of it becoming a Controllable Soul Blade Object which strikes with 10(+100% Power) Magic Damage; It's Health is Equal to the Cost of this Ability; It can move; Lasts Until End of Combat. (50% of Current Soul)</t>
  </si>
  <si>
    <t>(❖:^) Soul Materializer II: Your Soul Splits in two, half of it becoming a Controllable Soul Blade Object which strikes with 20(+100% Power) Magic Damage; It's Health is Equal to the Cost of this Ability; It can move; Lasts Until End of Combat. (50% of Current Soul)</t>
  </si>
  <si>
    <t>(❖:^) Soul Materializer III: Your Soul Splits in two, half of it becoming a Controllable Soul Blade Object which strikes with 30(+100% Power) Magic Damage; It's Health is Equal to the Cost of this Ability; It can move; Lasts Until End of Combat. (50% of Current Soul)</t>
  </si>
  <si>
    <t>(&gt;) Ricochet: Launch a Soul Blade that is Currently on Hex at Target dealing its Damage. (10 Soul)</t>
  </si>
  <si>
    <t>(&gt;) Ricochet II: Launch a Soul Blade that is Currently on Hex at Target dealing its Damage. (5 Soul)</t>
  </si>
  <si>
    <t>(&gt;) Ricochet III: Launch a Soul Blade that is Currently on Hex at Target dealing its Damage.</t>
  </si>
  <si>
    <t>(&gt;) Bladestorm: [Requires 50 Soul or more] Raise all Soul Blades on Hex in the Air and Launch them at Target. (All Soul)</t>
  </si>
  <si>
    <t>(&gt;) Bladestorm II: Raise all Soul Blades on Hex in the Air, and Launch them at Target; Each Sword deals an extra 10 True Damage. (All Soul)</t>
  </si>
  <si>
    <t>(&gt;) Bladestorm III: Raise all Soul Blades on Hex in the Air, Double them and Launch them at Target; Each Sword deals an extra 20 True Damage. (All Soul)</t>
  </si>
  <si>
    <t>(≈) A Souls End: Powerplay; Absorb all Soul Blades on Hex into 1 Singular Two Handed Soul Blade; This Blade Deals Magic Damage Equal to 50% of your Max Soul(+20 Per Absorbed Soul Blade); At the End of the Day you Die. (All Soul)</t>
  </si>
  <si>
    <t>(≈) A Souls End II: Powerplay; Absorb all Soul Blades on Hex into 1 Singular Two Handed Soul Blade; This Blade Deals Magic Damage Equal to 50% of your Max Soul(+40 Per Absorbed Soul Blade) (All Soul)</t>
  </si>
  <si>
    <t>(≈) A Souls End III: Powerplay; Absorb all Soul Blades on Hex into 1 Singular Two Handed Soul Blade; This Blade Deals True Damage Equal to your Max Soul(+50 Per Absorbed Soul Blade) and has 100% Life Drain. (All Soul)</t>
  </si>
  <si>
    <t>(P) Calculated Throws: All launched Soul Blades remain on Tile of Target instead of being Consumed; Gain 100 Max Soul.</t>
  </si>
  <si>
    <t>(P) Calculated Throws II: All launched Soul Blades remain on Tile of Target instead of being Consumed; Gain 200 Max Soul.</t>
  </si>
  <si>
    <t>(P) Calculated Throws III: All launched Soul Blades remain on Tile of Target instead of being Consumed; Gain 400 Max Soul.</t>
  </si>
  <si>
    <t>(P) Ethereal State: As long as your Soul is above 50% you gain the Ethereal Trait.</t>
  </si>
  <si>
    <t>(P) Phasing State: The First Two Basic Attacks in Combat will Phase through you.</t>
  </si>
  <si>
    <t>(❖:+) Soulphase II: Shake Targets Soul between worlds, Dealing 30 Magic Damage and Making the Target Confused for 3 Turns. (40 Soul)</t>
  </si>
  <si>
    <t>(❖:+) Soulphase III: Shake Targets Soul between worlds, Dealing 50 Magic Damage and Making the Target Confused for 3 Turns. (50 Soul)</t>
  </si>
  <si>
    <t>(+) Soulphase: Shake Targets Soul between worlds, Dealing 20 Magic Damage and Making the Target Confused for 2 Turns. (30 Soul)</t>
  </si>
  <si>
    <t>(≈) Between The Worlds: Traverse Hex without Triggering PvE Battles or Taking Damage from any Source. (20 Soul; 1 Stamina)</t>
  </si>
  <si>
    <t>(≈) Between The Worlds II: Traverse Hex without Triggering PvE Battles or Taking Damage from any Source. (10 Soul 1 Stamina)</t>
  </si>
  <si>
    <t>(≈) Between The Worlds III: Traverse Hex without Triggering PvE Battles or Taking Damage from any Source. (1 Stamina)</t>
  </si>
  <si>
    <t>(≈) Intangibility II: Counter; Become Intangible, Having Target Non-Ultimate Ability or Basic Attack Phase Through you. (30 Soul)</t>
  </si>
  <si>
    <t>(≈) Intangibility III: Counter; Become Intangible, Having Any form of Attack go straight through you. (60 Soul)</t>
  </si>
  <si>
    <t>(≈) Intangibility: Counter; Become Intangible, Having Target Non-Ultimate Projectile or Strike Phase Through you. (25 Soul)</t>
  </si>
  <si>
    <t>(≈) Reverse Etherealism: Become Stunned for 1 Turn; Gain 40 Soul.</t>
  </si>
  <si>
    <t>(≈) Reverse Etherealism II: Become Stunned for 1 Turn; Gain 60 Soul.</t>
  </si>
  <si>
    <t>(≈) Reverse Etherealism III: Become Stunned for 1 Turn; Gain 80 Soul.</t>
  </si>
  <si>
    <t>(❖:+) Soulmind Disperse: Phase Targets Mind out of Reality for 2 Turns Stunning them for the Duration. (40 Soul)</t>
  </si>
  <si>
    <t>(❖:+) Soulmind Disperse: Phase Targets Mind out of Reality for 3 Turns Stunning them for the Duration. (60 Soul)</t>
  </si>
  <si>
    <t>(+) Soulmind Disperse: Phase Targets Mind out of Reality for 1 Turns Stunning them for the Duration. (20 Soul)</t>
  </si>
  <si>
    <t>(+) Offensive Etherealism: Phase Targets Limb out of Reality for 3 Turns; While it is Gone, they suffer the same effects as if it were Amputated. (30 Soul)</t>
  </si>
  <si>
    <t>(+) Offensive Etherealism II: Phase Targets Limb out of Reality for 4 Turns; While it is Gone, they suffer the same effects as if it were Amputated. (40 Soul)</t>
  </si>
  <si>
    <t>(+) Offensive Etherealism III: Phase Targets Limb out of Reality for 5 Turns; While it is Gone, they suffer the same effects as if it were Amputated. (50 Soul)</t>
  </si>
  <si>
    <t>(+) Worldswap II: Hidden; Force Target into an Ethereal State where they can no Longer Interact with you for 6 Turns but you can. (200 Soul)</t>
  </si>
  <si>
    <t>(+) Worldswap III: Hidden; Force Target into an Ethereal State where they can no Longer Interact with you for 10 Turns but you can; they become Slowed for the same duration. (200 Soul)</t>
  </si>
  <si>
    <t>(+) Worldswap: Hidden; Force Target into an Ethereal State where they can no Longer Interact with you for 3 Turns but you can. (100 Soul)</t>
  </si>
  <si>
    <t>(+) Soulwarp: Warp Target out of Existence for an entire Day. (100 Soul; 1/Day)</t>
  </si>
  <si>
    <t>(+) Soulwarp II: Warp Target out of Existence for 2 Days. (200 Soul; 1/Day)</t>
  </si>
  <si>
    <t>(+) Soulwarp III: Powerplay; Warp Target out of Existence. (300 Soul)</t>
  </si>
  <si>
    <t>Soul Crusher</t>
  </si>
  <si>
    <t>(P) Crushing Pressure: You gain a new Stat called Pressure which can be increased in Combat; Pressure will Kill all other Entities on Hex when reaching Thresholds; 100 Pressure - Weaklings, 200 Pressure - Elites/Summons, 300 Pressure - Bosses; 400 Pressure - Heroes and Guardians.</t>
  </si>
  <si>
    <t>(P) Constant Presure: You gain a new Stat called Pressure which can be increased in Combat; Pressure will Kill all other Entities on Hex when it reaches 400; Start Combat with 50 Pressure.</t>
  </si>
  <si>
    <t>(+) Soul Squeeze II: Deal 15(+100% Power) True Damage to Target Entity; Gain Pressure Equal to Damage Dealt. (20 Soul)</t>
  </si>
  <si>
    <t>(+) Soul Squeeze III: Deal 20(+100% Power) True Damage to Target Entity; Gain Pressure Equal to Damage Dealt. (20 Soul)</t>
  </si>
  <si>
    <t>(+) Soul Squeeze: Deal 10(+100% Power) True Damage to Target Entity; Gain Pressure Equal to Damage Dealt. (20 Soul)</t>
  </si>
  <si>
    <t>(≈) Constant Buildup: Gain 25 Pressure. (25 Soul)</t>
  </si>
  <si>
    <t>(≈) Constant Buildup II: Gain 25 Pressure. (20 Soul)</t>
  </si>
  <si>
    <t>(≈) Constant Buildup III: Flash; Gain 25 Pressure. (20 Soul)</t>
  </si>
  <si>
    <t>(P) Soul Sharpening II: Whenever you Channel in Combat you gain 10 Pressure.</t>
  </si>
  <si>
    <t>(P) Soul Sharpening III: Whenever you Channel in Combat you gain 15 Pressure.</t>
  </si>
  <si>
    <t>(P) Soul Sharpening: Whenever you Channel in Combat you gain 5 Pressure.</t>
  </si>
  <si>
    <t>(P) The Worse it Gets: At certain Pressure Thresholds all other Entities will be affected by Statuses until End of Combat; 150 Pressure - Weakened; 250 - Tormented; 350 Pressure - Confused. [Locks 25 Soul]</t>
  </si>
  <si>
    <t>(P) The Worse it Gets II: At certain Pressure Thresholds all other Entities will be affected by Statuses until End of Combat; 125 Pressure - Weakened; 225 - Tormented; 325 Pressure - Confused. [Locks 25 Soul]</t>
  </si>
  <si>
    <t>(P) The Worse it Gets III: At certain Pressure Thresholds all other Entities will be affected by Statuses until End of Combat; 100 Pressure - Weakened; 200 - Tormented; 300 Pressure - Confused.</t>
  </si>
  <si>
    <t>(≈) Soul Barrier II: Counter; Form a Pressure Barrier using your Soul Gaining 10% Deflect Chance for every 5 Soul Used until your Turn Start; Gain Pressure Equal to Soul Consumed; Up to 100. (X Soul)</t>
  </si>
  <si>
    <t>(≈) Soul Barrier III: Counter; Form a Pressure Barrier using your Soul Gaining 10% Deflect Chance for every 5 Soul Used for the next 3 Turns; Gain Pressure Equal to Soul Consumed; Up to 100. (X Soul)</t>
  </si>
  <si>
    <t>(≈) Soul Barrier: Counter; Form a Pressure Barrier using your Soul Gaining 10% Deflect Chance for every 10 Soul Used until your Turn Start; Gain Pressure Equal to Soul Consumed; Up to 100. (X Soul)</t>
  </si>
  <si>
    <t xml:space="preserve">(≈) Sudden Jump: [Requires Less than 100 Pressure] Double Current Pressure. (60 Soul) </t>
  </si>
  <si>
    <t xml:space="preserve">(≈) Sudden Jump II: [Requires Less than 125 Pressure] Double Current Pressure. (80 Soul) </t>
  </si>
  <si>
    <t xml:space="preserve">(≈) Sudden Jump III: [Requires Less than 150 Pressure] Double Current Pressure. (100 Soul) </t>
  </si>
  <si>
    <t>(≈) Pressure Rerouting II: Toggle; Entities now die when Pressure is equal to or higher than their Current Health; You Lose Pressure Instead of Health when taking Damage; If an Entity Dies on Hex, this Ability automatically Toggles itself Off. (25 Soul/Turn)</t>
  </si>
  <si>
    <t>(P) Pressure Rerouting III: Entities now die when Pressure is equal to or Higher than their Current Health; You Lose Pressure Instead of Health when taking Damage.</t>
  </si>
  <si>
    <t>(≈) Pressure Rerouting: Toggle; Entities now die when Pressure is equal to or higher than their Max Health; You Lose Pressure Instead of Health when taking Damage; If an Entity Dies on Hex, this Ability automatically Toggles itself Off. (20 Soul/Turn)</t>
  </si>
  <si>
    <t>(+) Finishing Touch: [Requires Target in Melee Range] Deal True Damage Equal to Pressure to Target. (100 Soul; All Pressure)</t>
  </si>
  <si>
    <t>(+) Finishing Touch II: [Requires Target in Melee Range] Deal True Damage Equal to Pressure to Target. (100 Soul)</t>
  </si>
  <si>
    <t>(+) Finishing Touch III: [Requires Target in Melee Range] Deal True Damage Equal to Pressure to Target.</t>
  </si>
  <si>
    <t>(≈) Time Jump:[Requires Hourglass] This counts as an Action; Allows you to jump back in time 1 Combat Turn/1 Movement. (1/Day; 1 Hourglass Charge)</t>
  </si>
  <si>
    <t>(P) Time waits for No One: Turning the Hourglass has Flash. (Locks 30 Mana)</t>
  </si>
  <si>
    <t>(+) Time Freeze II: Stun Target for X+1 Turns. (X Hourglass Charges; 20 Mana)</t>
  </si>
  <si>
    <t>(+) Time Freeze III: Stun Target for X+2 Turns. (X Hourglass Charges; 20 Mana)</t>
  </si>
  <si>
    <t>(+) Time Freeze: Stun Target for X Turns. (X Hourglass Charges; 20 Mana)</t>
  </si>
  <si>
    <t>(P) Speed Dial: Gating, Channeling and Preparation give you 2 Stacks. (Locks 40 Mana)</t>
  </si>
  <si>
    <t>(P) Speed Dial II: Gating, Channeling and Preparation give you 2 Stacks. (Locks 20 Mana)</t>
  </si>
  <si>
    <t>(P) Speed Dial II: Gating, Channeling and Preparation give you 2 Stacks.</t>
  </si>
  <si>
    <t>(❖:≈) Slowdown II:[Requires Hourglass] Slow down up to 3 Targets and cause them to have an extra -6 Mobility Until End of Day. (35 Mana; 1 Hourglass Charge)</t>
  </si>
  <si>
    <t>(❖:≈) Slowdown III:[Requires Hourglass] Slow down up to 3 Targets and cause them to have an extra -10 Mobility Until End of Day. (40 Mana; 1 Hourglass Charge)</t>
  </si>
  <si>
    <t>(❖:≈) Slowdown:[Requires Hourglass] Slow down up to 3 Targets and cause them to have an extra -4 Mobility Until End of Day. (30 Mana; 1 Hourglass Charge)</t>
  </si>
  <si>
    <t>(P) Temporal Anomaly: Every Time you Twist the hourglass; All Entities on Hex without an Hourglass will Take 15 True Damage and become Confused for 1 Turn. (Locks 25 Mana)</t>
  </si>
  <si>
    <t>(P) Temporal Anomaly II: Every Time you Twist the hourglass; All Entities on Hex without an Hourglass will Take 20 True Damage and become Confused for 1 Turn. (Locks 30 Mana)</t>
  </si>
  <si>
    <t>(P) Temporal Anomaly III: Every Time you Twist the hourglass; All Entities on Hex without an Hourglass will Take 25 True Damage and become Confused for 2 Turns. (Locks 40 Mana)</t>
  </si>
  <si>
    <t>(❖:≈) Chrono Halt II:[Requires Hourglass] Stop Time allowing you to do 3 Actions before resuming time to its normal State. (60 Mana; 2 Hourglass Charges)</t>
  </si>
  <si>
    <t>(❖:≈) Chrono Halt II:[Requires Hourglass] Stop Time allowing you to do 4 Actions before resuming time to its normal State. (80 Mana; 2 Hourglass Charges)</t>
  </si>
  <si>
    <t>(❖:≈) Chrono Halt:[Requires Hourglass] Stop Time allowing you to do 2 Actions before resuming time to its normal State. (40 Mana; 2 Hourglass Charges)</t>
  </si>
  <si>
    <t>(P) Emergency Time-Load: Powerplay; Upon Dying Destroy your Hourglass and Revive 50% Health and 50% Mana.</t>
  </si>
  <si>
    <t>(P) Emergency Time-Load II: Powerplay; Upon Dying Destroy your Hourglass and Revive Full Health and Full Mana.</t>
  </si>
  <si>
    <t>(P) Emergency Time-Load III: Powerplay; Revive Full Health and Full Mana.</t>
  </si>
  <si>
    <t>(❖:≈) Aging Epoch II: Powerplay; Target Entity becomes Old, reducing all his Damage Output by 75%; Hourglass breaks in the process. (Costs 200 Mana)</t>
  </si>
  <si>
    <t>(❖:≈) Aging Epoch III:[Channel for 1 Turn] Powerplay; Age Target to Death. (300 Mana; 2 Hourglass Charges)</t>
  </si>
  <si>
    <t>(❖:≈) Aging Epoch: Powerplay; Target Entity becomes Old, reducing all his Damage Output by 50%; Hourglass breaks in the process. (Costs 120 Mana)</t>
  </si>
  <si>
    <t xml:space="preserve">(❖:≈) Time Scramble: Choose a Target, roll 10 d3's the results of the rolls will determine the subsequent turn order of player and target. (70 Mana + 2 Hourglass Charges) (1,2 = Player 3 = Target) </t>
  </si>
  <si>
    <t xml:space="preserve">(❖:≈) Time Scramble II: Choose a Target, roll 10 d4's the results of the rolls will determine the subsequent turn order of player and target. (100 Mana + 2 Hourglass Charges) (1,2,3 = Player; 4 = Target) </t>
  </si>
  <si>
    <t xml:space="preserve">(❖:≈) Time Scramble III: Choose a Target, roll 10 d5's the results of the rolls will determine the subsequent turn order of player and target. (100 Mana + 2 Hourglass Charges) (1,2,3,4 = Player; 5 = Target) </t>
  </si>
  <si>
    <t>(P) Flashback:[Requires Hourglass] Upon being hit by a Critical, the Target Rerols once; Creating Time Paradoxes Result in your non-existance. (Once Per Turn)</t>
  </si>
  <si>
    <t>(P) Paradox Killer:[Requires Hourglass] You are Immune to Time Paradoxes.</t>
  </si>
  <si>
    <t>(≈) Chrono-Point:[Requires Hourglass] Place a fixed(It will remain at that point in time) Time Portal in the Space Time Continuum for future or past references. (20 Mana)</t>
  </si>
  <si>
    <t>(≈) Time-Shift-Point:[Requires Hourglass] Place a dynamic(It can be Moved 1 Day in Future or 1 Day in Past at the end fo the Day) Time Portal in the Space Time Continuum for future or past references. (30 Mana)</t>
  </si>
  <si>
    <t>Time Shift-Past: Travel Back in time to a Time Portal; It has to be one that is in the Past or a a Time Paradox will Form; You will be reverted to everything you had at that point in time except for Level and Experience. [Requires Hourglass] (30 Mana; 1 Hourglass Charge)</t>
  </si>
  <si>
    <t>(+) Time Killer:[Requires Hourglass] Send targets Blood into the past, essentially removing it from his body; Target Loses 20 Health. (30 Mana; 1 Hourglass Charge)</t>
  </si>
  <si>
    <t>Time Shift-Future:[Requires Hourglass] Make a Plan, in which you travel a certain amount of Hexes and create a Time Portal; You can instantly teleport to it after the plan is made; However if there were Enemies on that path, you will have to Fight them upon being teleported into the future all at once. (40 Mana)</t>
  </si>
  <si>
    <t>(≈) Chorno-Absorb:[Requires Hourglass] Close all Time Portals; Restore 20 Health and Mana for each one that was Opened.</t>
  </si>
  <si>
    <t>(≈) Chrono-Phase:[Requires Hourglass and Time Portal on Hex] Bring your Future Self(From 3 Days into the future) to help Fight; You need come back once you are in the Future and help yourself; One of your current existing selves needs to Die; Failing to do so Makes a Time Paradox. (100 Mana)</t>
  </si>
  <si>
    <t>(P) Space Time Webway: All your Time Portals Connect to each other, allowing you to travel Physically in time with your current stats and gear, not just your mind, but doing so might create Time Paradoxes unless your other selves are killed by yourself upon meeting them.</t>
  </si>
  <si>
    <t>(P) Magic Gears: All your Scraps Become ManaTech-Gears; You may Craft a ManaTech-Gear out of 40 Mana and 1 Stamina at all Times.</t>
  </si>
  <si>
    <t>(P) Bone Gears: All your Scraps Become ManaTech-Gears; You may Craft a ManaTech-Gear out of 20 Health at all Times.</t>
  </si>
  <si>
    <t>(❖:≈) Elemental Tower: Consume 2 MT-Gears to Create a Tower Invention that deals 10 (Element of Choice) Damage and has 50 Health; It remains on Hex it was placed on until Destroyed. (25 Mana)</t>
  </si>
  <si>
    <t>(❖:≈) ManaTech Evolution: Consume 2 MT-Gears to Upgrade The Rarity of Common Gear. (20 Mana)</t>
  </si>
  <si>
    <t>(❖:&gt;) ManaTech Transition: Zap Target Dealing 20 Magnetic Damage and Draining 20 Mana. (1 MT-Gear)</t>
  </si>
  <si>
    <t>(❖:≈) ManaTech Deflect: Counter: Your Gears have the power to Generate a Shield Capable of Blocking Non-Ultimate Projectile Spells. (1 MT-Gear)</t>
  </si>
  <si>
    <t>(❖:≈) ManaTech Golem: Consume 3 MT-Gears; Create a ManaTech Golem to Follow you in Battle; Having 100 Health; 10 (Element of your Choice) Damage on Hit which has 1 Custom Ability of your choice. (GM Decides)</t>
  </si>
  <si>
    <t>(❖:&gt;) ManaTech Bombs: Throw a ManaTech Bomb at Target Dealing 20 Magnetic Damage, and then another 20 Magic Damage. (20 Mana; 1 MT-Gear)</t>
  </si>
  <si>
    <t>(P) Supplied by the Academy: Gain 2 ManaTech-Gears at Day Start.</t>
  </si>
  <si>
    <t>(❖:≈) Atomic ManaTech Fusion: Powerplay; Become Surged with Arcane, Consume all your Power; For Each Power Consumed gain 20 Health and Mana as well as 1 Strength and 1 Dexterity. (10 MT-Gears)</t>
  </si>
  <si>
    <t>(P) Dismantler: You can Dismantle Gear Metal Type Gear into Scraps; Commons = 1 Scrap; Rare = 2 Scraps; Epic = 3 Scraps; Legendary = 4 Scraps.</t>
  </si>
  <si>
    <t>(P) Tinkmaster: Convert 2 Different Ingredients into 1 Scrap.</t>
  </si>
  <si>
    <t>(❖:≈) Sparking Idea II: Craft a Unique Invention for the cost of x Scraps and x times 8 Mana. (GM determines X based on Invention)</t>
  </si>
  <si>
    <t>(❖:≈) Sparking Idea III: Craft a Unique Invention for the cost of x Scraps and x times 5 Mana. (GM determines X based on Invention)</t>
  </si>
  <si>
    <t>(❖:≈) Sparking Idea: Craft a Unique Invention for the cost of x Scraps and x times 10 Mana. (GM determines X based on Invention)</t>
  </si>
  <si>
    <t>(≈) Homecrafted Bombs: Convert 4 Scraps into a Bomb. (30 Mana)</t>
  </si>
  <si>
    <t>(≈) Homecrafted Bombs: Convert 3 Scraps into a Bomb. (20 Mana)</t>
  </si>
  <si>
    <t>(≈) Homecrafted Bombs: Convert 3 Scraps into a Bomb. (10 Mana)</t>
  </si>
  <si>
    <t>(P) Tink Faster II: You may Consume a Scrap at the start of your turn to Gain Flash and Blitz on all your actions until the start of your next Turn. (Locks 30 Mana)</t>
  </si>
  <si>
    <t>(P) Tink Faster III: You may Consume a Scrap at the start of your turn to Gain Flash, Blitz and Counter on all your actions until the start of your next Turn. (Locks 40 Mana)</t>
  </si>
  <si>
    <t>(P) Tink Faster: You may Consume a Scrap at the start of your turn to Gain Flash on all your actions. (Locks 20 Mana)</t>
  </si>
  <si>
    <t>(≈) Straight out of the Junkyard: Double your Current Scrap. (1 Stamina; 50 Mana; 1/Day)</t>
  </si>
  <si>
    <t>(≈) Straight out of the Junkyard II: Tripple your Current Scrap. (1 Stamina; 75 Mana; 1/Day)</t>
  </si>
  <si>
    <t>(≈) Straight out of the Junkyard III: Tripple your Current Scrap. (1 Stamina; 75 Mana)</t>
  </si>
  <si>
    <t>(P) Junk Food II: Every time you use a Scrap you regenerate 15 Health.</t>
  </si>
  <si>
    <t>(P) Junk Food III: Every time you use a Scrap you regenerate 20 Health.</t>
  </si>
  <si>
    <t>(P) Scraps: Every time you use a Scrap you regenerate 10 Health.</t>
  </si>
  <si>
    <t>(❖:^) Scrap Summoning: Summon 2 Scraps. (50 Mana)</t>
  </si>
  <si>
    <t>(❖:^) Scrap Summoning II: Summon 3 Scraps. (50 Mana)</t>
  </si>
  <si>
    <t>(❖:^) Scrap Summoning III: Summon 4 Scraps. (50 Mana)</t>
  </si>
  <si>
    <t>(≈) Mechanical Defense II: Build a Mechanical Defense Piece that will grant you 8 Defense; 8 Dispersion and 40 Health; Being fully Equipped with Mechanical Defenses(Head;Body;Arms;Legs) will Grant you Mechanical Status as well as a Bonus of 200 Health. (3 Scraps; 30 Mana)</t>
  </si>
  <si>
    <t>(≈) Mechanical Defense III: Build a Mechanical Defense Piece that will grant you 16 Defense; 16 Dispersion and 100 Health; Being fully Equipped with Mechanical Defenses(Head;Body;Arms;Legs) will Grant you Mechanical Status as well as a Bonus of 500 Health. (3 Scraps)</t>
  </si>
  <si>
    <t>(≈) Mechanical Defense: Build a Mechanical Defense Piece that will grant you 4 Defense; 4 Dispersion and 20 Health; Being fully Equipped with Mechanical Defenses(Head;Body;Arms;Legs) will Grant you Mechanical Status as well as a Bonus of 100 Health. (4 Scraps; 20 Mana)</t>
  </si>
  <si>
    <t>(^) Construct Creator: Powerplay; Build a 5000 Health Construct; The Construct can hold Scraps; For every Scrap he consumes he deals 25 Random Damage to Target Entity in Combat; He can consume up to 5 Scraps at once. (10 Scraps; 100 Mana)</t>
  </si>
  <si>
    <t>(^) Construct Creator II: Powerplay; Build a 1000 Health Construct; The Construct can hold Scraps; For every Scrap he consumes he deals 50 Random Damage to Target Entity in Combat; He can consume up to 5 Scraps at once.  (15 Scraps; 150 Mana)</t>
  </si>
  <si>
    <t>(^) Construct Creator III: Powerplay; Build a 4000 Health Construct; The Construct can hold Scraps; For every Scrap he consumes he deals 100 Random Damage to Target Entity in Combat; He can consume up to 5 Scraps at once.  (20 Scraps; 200 Mana)</t>
  </si>
  <si>
    <t>(P) Sold a Plot of Land: Your Mana Regeneration and Max Mana are Converted to Gold at 1:5 Ratio; Start the Game with 5000 Extra Gold.</t>
  </si>
  <si>
    <t>(P) Investments of a Life Time: Your Mana Regeneration and Max Mana are Converted to Gold at 1:5 Ratio; Gain 400 Gold per Day.</t>
  </si>
  <si>
    <t>(≈) Pay the Poor II: Spend 500 Gold giving your gold to the Poor people of the Land to act as Scouts for you; Place a Rare Ward on Current Hex.</t>
  </si>
  <si>
    <t>(≈) Pay the Poor III: Spend 500 Gold giving your gold to the Poor people of the Land to act as Scouts for you; Place an Epic Ward on Current Hex.</t>
  </si>
  <si>
    <t>(≈) Pay the Poor: Spend 500 Gold giving your gold to the Poor people of the Land to act as Scouts for you; Place a Common Ward on Current Hex.</t>
  </si>
  <si>
    <t>(≈) Valuable Remembrence: Spend 1000 Gold to have a realistic statue built in your name on this Hex; The statue appears as you do on the Map.</t>
  </si>
  <si>
    <t>(≈) Valuable Remembrence II: Spend 700 Gold to have a realistic statue built in your name on this Hex; The statue appears as you do on the Map.</t>
  </si>
  <si>
    <t>(≈) Valuable Remembrence III: Spend 400 Gold to have a realistic statue built in your name on this Hex; The statue appears as you do on the Map.</t>
  </si>
  <si>
    <t xml:space="preserve">(≈) Help for hire II: For the rest of the Day Hire 1 Mercanary for each 400 gold spent this Day. </t>
  </si>
  <si>
    <t xml:space="preserve">(≈) Help for hire III: For the rest of the Day Hire 1 Mercanary for each 300 gold spent this Day. </t>
  </si>
  <si>
    <t xml:space="preserve">(P) Help for hire: For the rest of the Day Hire 1 Mercanary for each 500 gold spent this Day. </t>
  </si>
  <si>
    <t>(P) Payed Title for a day: If you spend 1000 Gold you gain a level 6 Paladin Companion with Rare Chest Plate and Warhammer for the rest of the day; All Items he came with must go with him at the end of the day Unless Killed.</t>
  </si>
  <si>
    <t>(P) Payed Title for a day II: If you spend 1500 Gold you gain a level 6 Paladin Companion with Epic Chest Plate and Warhammer for the rest of the day; All Items he came with must go with him at the end of the day Unless Killed.</t>
  </si>
  <si>
    <t>(P) Payed Title for a day III: If you spend 1500 Gold you gain a level 6 Paladin Companion with Legendary Chest Plate and Warhammer for the rest of the day; All Items he came with must go with him at the end of the day Unless Killed.</t>
  </si>
  <si>
    <t>(P) Accidental Deaths and Testaments II: You have a 50% Chance to gain 750 Gold at the start of your turn.</t>
  </si>
  <si>
    <t>(P) Accidental Deaths and Testaments III: You have a 50% Chance to gain 1000 Gold at the start of your turn.</t>
  </si>
  <si>
    <t>(P) Accidental Deaths and Testaments: You have a 50% Chance to gain 500 Gold at the start of your turn.</t>
  </si>
  <si>
    <t>(≈) A Dent in the Finances: Powerplay; Spend all your Gold on worthless entertainment; Restore yourself to Full Health; If you already are full health, gain 1 Max Health for each 10 Gold Spent.</t>
  </si>
  <si>
    <t>(≈) A Dent in the Finances II: Powerplay; Spend all your Gold on worthless entertainment; Restore yourself to Full Health; If you already are full health, gain 1 Max Health for each 5 Gold Spent.</t>
  </si>
  <si>
    <t>(≈) A Dent in the Finances III: Powerplay; Spend all your Gold on worthless entertainment; Restore yourself to Full Health; If you already are full health, gain 2 Max Health for each 5 Gold Spent.</t>
  </si>
  <si>
    <t xml:space="preserve">(≈) Own the Land II: Buy Target Hex you have Vision of for 250 Gold; Entities other than yourself that want to Traverse Hex have to Pay 200 Gold; if they want to Loot anything on the Hex they will have to pay 750 Gold; If they refuse to pay they will become Banished. (4/Day) </t>
  </si>
  <si>
    <t>(≈) Own the Land III: Buy Target Hex you have Vision of for 250 Gold; Entities other than yourself that want to Traverse Hex have to Pay 400 Gold; if they want to Loot anything on the Hex they will have to pay 1000 Gold; If they refuse to pay they will become Banished.</t>
  </si>
  <si>
    <t xml:space="preserve">(≈) Own the Land: Buy Target Hex you have Vision of for 250 Gold; Entities other than yourself that want to Traverse Hex have to Pay 100 Gold; if they want to Loot anything on the Hex they will have to pay 500 Gold; If they refuse to pay they will become Banished. (2/Day) </t>
  </si>
  <si>
    <t>(≈) Own the People: Powerplay; Pay 2000 Gold; Banish all other Heroes; All Zone guards become mercanaries you control.</t>
  </si>
  <si>
    <t>(≈) Own the People II: Powerplay; Pay 4000 Gold; Banish all other Heroes; All zones become Mercenaries you Control; All Weaklings and Elites are now under your Control.</t>
  </si>
  <si>
    <t>(≈) Own the People III: Powerplay; Pay 8000 Gold; Banish all other Heroes; All zones become Mercenaries you Control; All Weaklings; Elites and Bosses are now under your Control.</t>
  </si>
  <si>
    <t>(P) Born of the Soam Clan: Simple Plains Hexes Take 0.5 Stamina to Traverse, But not lower than 0.5 Stamina.</t>
  </si>
  <si>
    <t>(P) Waterwalker: You can Walk on Water allowing you to Traverse Water Hexes.</t>
  </si>
  <si>
    <t>(P) Goat Adapter: You may Traverse Mountain Hexes.</t>
  </si>
  <si>
    <t>(≈) Movement Showdown: Successfully Dodging an Attack grants you a Stack of Preparation; Lasts Until End of Combat. (20 Mana)</t>
  </si>
  <si>
    <t>(≈) Movement Showdown II: Successfully Dodging an Attack grants you 1 Stacks of Preparation; +1 Mobility; Lasts Until End of Combat. (20 Mana)</t>
  </si>
  <si>
    <t>(≈) Movement Showdown III: Successfully Dodging an Attack grants you 2 Stacks of Preparation; +1 Mobility; Lasts Until End of Combat. (20 Mana)</t>
  </si>
  <si>
    <t>(P) Born Agile: Gain the Agile Condition. (Locks 40 Mana)</t>
  </si>
  <si>
    <t>(P) Born Agile II: Gain the Agile Condition. (Locks 20 Mana)</t>
  </si>
  <si>
    <t>(P) Born Agile III: Gain the Agile Condition.</t>
  </si>
  <si>
    <t>(≈) Running Spree: Move Two Tiles. (15 Mana; 3 Turn Cooldown)</t>
  </si>
  <si>
    <t>(≈) Running Spree II: Move Two Tiles. (10 Mana; 3 Turn Cooldown)</t>
  </si>
  <si>
    <t>(≈) Running Spree III: Move Two Tiles. (5 Mana; 3 Turn Cooldown)</t>
  </si>
  <si>
    <t>(≈) Mana Refill: Restore 1(+1 Per 10 Dexterity) Stamina. (40 Mana)</t>
  </si>
  <si>
    <t>(≈) Mana Refill II: Restore 2(+1 Per 10 Dexterity) Stamina. (40 Mana)</t>
  </si>
  <si>
    <t>(≈) Mana Refill II: Restore 2(+1 Per 5 Dexterity) Stamina. (40 Mana)</t>
  </si>
  <si>
    <t>(≈) Backtrack: [Requires Map Phase] Move to your Previously Traversed Hex at no Stamina Cost. (30 Mana; 3/Day)</t>
  </si>
  <si>
    <t>(≈) Backtrack II: [Requires Map Phase] Move to your Previously Traversed Hex at no Stamina Cost. (20 Mana; 3/Day)</t>
  </si>
  <si>
    <t>(≈) Backtrack III: [Requires Map Phase] Move to your Previously Traversed Hex at no Stamina Cost. (10 Mana; 3/Day)</t>
  </si>
  <si>
    <t>(P) Risky Manouver: You have 1 Extra Daily Movement Attempt; Your Movement Attempts have +1 to their Roll. (Locks 20 Mana)</t>
  </si>
  <si>
    <t>(P) Risky Manouver II: You have 2 Extra Daily Movement Attempts; Your Movement Attempts have +2 to their Roll. (Locks 30 Mana)</t>
  </si>
  <si>
    <t>(P) Risky Manouver III: You have 3 Extra Daily Movement Attempts; Your Movement Attempts have +3 to their Roll. (Locks 40 Mana)</t>
  </si>
  <si>
    <t>(≈) Path Fixing: For the Rest of the Day Chosen Hex Costs 0.5 Stamina to Traverse. (40 Mana; 1/Day)</t>
  </si>
  <si>
    <t>(≈) Path Fixing II: For the Rest of the Day Chosen Hex Costs 0.5 Stamina to Traverse. (30 Mana; 1/Day)</t>
  </si>
  <si>
    <t>(≈) Path Fixing III: For the Rest of the Day Chosen Hex Costs 0.5 Stamina to Traverse. (20 Mana; 1/Day)</t>
  </si>
  <si>
    <t>(≈) Speed Charger: [Requires Melee Weapon] 1 Hex Range; Move To Target Entity and Strike them Dealing 10(+10 For Each Individual Hex Traversed this Day) Extra Physical Damage on Hit. (40 Mana)</t>
  </si>
  <si>
    <t>(≈) Speed Charger II: [Requires Melee Weapon] 1 Hex Range; Move To Target Entity and Strike them Dealing 10(+15 For Each Individual Hex Traversed this Day) Extra Physical Damage on Hit. (40 Mana)</t>
  </si>
  <si>
    <t>(≈) Speed Charger III: [Requires Melee Weapon] 1 Hex Range; Move To Target Entity and Strike them Dealing 10(+20 For Each Individual Hex Traversed this Day) Extra Physical Damage on Hit. (40 Mana)</t>
  </si>
  <si>
    <t>(P) Directional Monowalker: Choose a Direction at the Start of Each Day(North-East, North-West, South-East, South-West, East, West); Movements in chosen direction cost 0.5 Stamina less for the reminder of the Day. (Locks 50 Mana)</t>
  </si>
  <si>
    <t>(P) Directional Monowalker II: Choose a Direction at the Start of Each Day(North-East, North-West, South-East, South-West, East, West); Movements in chosen direction cost 1 Stamina less for the reminder of the Day. (Locks 75 Mana)</t>
  </si>
  <si>
    <t>(P) Directional Monowalker III: Choose a Direction at the Start of Each Day(North-East, North-West, South-East, South-West, East, West); Movements in chosen direction cost 1.5 Stamina less for the reminder of the Day. (Locks 100 Mana)</t>
  </si>
  <si>
    <t>(≈) Speed Phase Buildup: [Requires you to be at Max Stamina] Double Your Max Stamina and set your current Stamina to 0. (50 Mana; All Stamina)</t>
  </si>
  <si>
    <t>(≈) Speed Phase Buildup II: [Requires you to be at Max Stamina] Triple Your Max Stamina and set your current Stamina to 1. (100 Mana; All Stamina)</t>
  </si>
  <si>
    <t>(≈) Speed Phase Buildup III: [Requires you to be at Max Stamina] Triple Your Max Stamina and set your current Stamina to 2. (All Stamina)</t>
  </si>
  <si>
    <t>(P) World Traversal Technique: As long as you have Vision of a Hex, you can instantly Move to it at the Cost of 1 Stamina; Moving Towards a Target in Combat will Instantly move you in Melee Range; Gain 4 Mobility. (Locks 100 Mana)</t>
  </si>
  <si>
    <t>(P) World Traversal Technique II: As long as you have Vision of a Hex, you can instantly Move to it at the Cost of 1 Stamina; Moving Towards a Target in Combat will Instantly move you in Melee Range; Gain 8 Mobility.</t>
  </si>
  <si>
    <t>(P) World Traversal Technique III: As long as you have Vision of a Hex, you can instantly Move to it for 0 Stamina; Moving Towards a Target in Combat will Instantly move you in Melee Range; Gain 10 Mobility.</t>
  </si>
  <si>
    <t>(P) Set in Motion: Every 5 Hexes Traversed gain 1 Attribute Point or Stat Point at Random; Every 20 Traversed Hexes Gain 1 Attunement Point. (Locks 50 Mana)</t>
  </si>
  <si>
    <t>(P) Set in Motion II: Every 4 Hexes Traversed gain 1 Attribute Point or Stat Point at Random; Every 15 Traversed Hexes Gain 1 Attunement Point. (Locks 100 Mana)</t>
  </si>
  <si>
    <t>(P) Set in Motion III: Every 3 Hexes Traversed gain 1 Attribute Point or Stat Point at Random; Every 10 Traversed Hexes Gain 1 Attunement Point. (Locks 150 Mana)</t>
  </si>
  <si>
    <t>(❖:≈) 6 Feet Under II: Deal 20 Fatal Damage to a Target; For every damaging instance you've dealt to this Target this Combat add 2 Fatal Damage to this Ability. (100 Mana)</t>
  </si>
  <si>
    <t>(❖:≈) 6 Feet Under III: Deal 40 Fatal Damage to a Target; For every damaging instance you've dealt to this Target this Combat add 5 Fatal Damage to this Ability. (120 Mana)</t>
  </si>
  <si>
    <t>Class</t>
  </si>
  <si>
    <t>Affinity</t>
  </si>
  <si>
    <t>Type</t>
  </si>
  <si>
    <t>Slot</t>
  </si>
  <si>
    <t>KEYSTONES</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</si>
  <si>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</si>
  <si>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</si>
  <si>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</si>
  <si>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</si>
  <si>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</si>
  <si>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</si>
  <si>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</si>
  <si>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</si>
  <si>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</si>
  <si>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</si>
  <si>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</si>
  <si>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</si>
  <si>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</si>
  <si>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</si>
  <si>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</si>
  <si>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</si>
  <si>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</si>
  <si>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</si>
  <si>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</si>
  <si>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</si>
  <si>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</si>
  <si>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</si>
  <si>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</si>
  <si>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</si>
  <si>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</si>
  <si>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</si>
  <si>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</si>
  <si>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</si>
  <si>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</si>
  <si>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</si>
  <si>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</si>
  <si>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</si>
  <si>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</si>
  <si>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</si>
  <si>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</si>
  <si>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</si>
  <si>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</si>
  <si>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</si>
  <si>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</si>
  <si>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</si>
  <si>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</si>
  <si>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</si>
  <si>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</si>
  <si>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</si>
  <si>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</si>
  <si>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</si>
  <si>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</si>
  <si>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</si>
  <si>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</si>
  <si>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</si>
  <si>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</si>
  <si>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</si>
  <si>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</si>
  <si>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</si>
  <si>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</si>
  <si>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</si>
  <si>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</si>
  <si>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</si>
  <si>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</si>
  <si>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</si>
  <si>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</si>
  <si>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</si>
  <si>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</si>
  <si>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</si>
  <si>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</si>
  <si>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</si>
  <si>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</si>
  <si>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</si>
  <si>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Start the Game with 1 Skill Point in Potion Crafting.</t>
  </si>
  <si>
    <t>(≈) Philosopher's Stone: Powerplay; Gain The Philosopher's Stone Artifact; This counts as a Creation.</t>
  </si>
  <si>
    <t>(+) Alchemical Process - Multiplication: Create a copy of Target Non-Legendary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</si>
  <si>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</si>
  <si>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</si>
  <si>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</si>
  <si>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</si>
  <si>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</si>
  <si>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</si>
  <si>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</si>
  <si>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</si>
  <si>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</si>
  <si>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</si>
  <si>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</si>
  <si>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</si>
  <si>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</si>
  <si>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</si>
  <si>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</si>
  <si>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</si>
  <si>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</si>
  <si>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</si>
  <si>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</si>
  <si>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</si>
  <si>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</si>
  <si>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</si>
  <si>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</si>
  <si>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</si>
  <si>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</si>
  <si>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</si>
  <si>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</si>
  <si>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</si>
  <si>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</si>
  <si>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</si>
  <si>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</si>
  <si>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</si>
  <si>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</si>
  <si>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</si>
  <si>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</si>
  <si>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</si>
  <si>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</si>
  <si>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</si>
  <si>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</si>
  <si>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</si>
  <si>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</si>
  <si>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</si>
  <si>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</si>
  <si>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</si>
  <si>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</si>
  <si>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Start the Game with 2 Random Rare Ingredients.</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</si>
  <si>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</si>
  <si>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</si>
  <si>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</si>
  <si>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</si>
  <si>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</si>
  <si>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Rare or Higher Gear/Item into the Ground destroying it in the process; Restoring 20 per rarity starting at rare. (1/Day)</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</si>
  <si>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</si>
  <si>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</si>
  <si>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</si>
  <si>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</si>
  <si>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</si>
  <si>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</si>
  <si>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</si>
  <si>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</si>
  <si>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</si>
  <si>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</si>
  <si>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</si>
  <si>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</si>
  <si>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</si>
  <si>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</si>
  <si>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</si>
  <si>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</si>
  <si>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</si>
  <si>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</si>
  <si>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</si>
  <si>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</si>
  <si>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</si>
  <si>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</si>
  <si>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</si>
  <si>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</si>
  <si>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</si>
  <si>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</si>
  <si>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</si>
  <si>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</si>
  <si>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</si>
  <si>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</si>
  <si>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</si>
  <si>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</si>
  <si>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</si>
  <si>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</si>
  <si>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</si>
  <si>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</si>
  <si>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</si>
  <si>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</si>
  <si>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</si>
  <si>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</si>
  <si>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</si>
  <si>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</si>
  <si>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</si>
  <si>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</si>
  <si>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</si>
  <si>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</si>
  <si>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</si>
  <si>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</si>
  <si>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</si>
  <si>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</si>
  <si>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</si>
  <si>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</si>
  <si>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</si>
  <si>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</si>
  <si>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</si>
  <si>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</si>
  <si>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</si>
  <si>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</si>
  <si>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</si>
  <si>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</si>
  <si>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</si>
  <si>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</si>
  <si>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</si>
  <si>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</si>
  <si>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</si>
  <si>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</si>
  <si>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</si>
  <si>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</si>
  <si>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</si>
  <si>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</si>
  <si>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</si>
  <si>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</si>
  <si>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</si>
  <si>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</si>
  <si>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</si>
  <si>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</si>
  <si>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</si>
  <si>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</si>
  <si>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</si>
  <si>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</si>
  <si>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</si>
  <si>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</si>
  <si>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</si>
  <si>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</si>
  <si>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</si>
  <si>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</si>
  <si>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</si>
  <si>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</si>
  <si>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</si>
  <si>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</si>
  <si>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</si>
  <si>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</si>
  <si>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</si>
  <si>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</si>
  <si>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</si>
  <si>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</si>
  <si>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</si>
  <si>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</si>
  <si>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</si>
  <si>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</si>
  <si>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</si>
  <si>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</si>
  <si>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</si>
  <si>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</si>
  <si>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</si>
  <si>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</si>
  <si>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</si>
  <si>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</si>
  <si>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</si>
  <si>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</si>
  <si>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</si>
  <si>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</si>
  <si>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</si>
  <si>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</si>
  <si>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</si>
  <si>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</si>
  <si>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</si>
  <si>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</si>
  <si>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</si>
  <si>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</si>
  <si>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</si>
  <si>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</si>
  <si>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</si>
  <si>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</si>
  <si>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</si>
  <si>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</si>
  <si>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</si>
  <si>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</si>
  <si>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</si>
  <si>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</si>
  <si>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</si>
  <si>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</si>
  <si>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</si>
  <si>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Post Vendal 1</t>
  </si>
  <si>
    <t>Market</t>
  </si>
  <si>
    <t>Rarity</t>
  </si>
  <si>
    <t>Gear</t>
  </si>
  <si>
    <t xml:space="preserve">Throwing Knives: Throwable Dagger; Deals 5 Physical Damage.  </t>
  </si>
  <si>
    <t>Common:</t>
  </si>
  <si>
    <t>Throwables</t>
  </si>
  <si>
    <t>Hatchets: Throwable Hatchet: Deals 9 Physical Damage.</t>
  </si>
  <si>
    <t>Common</t>
  </si>
  <si>
    <t>Unbalanced Javelin: Throwable Javelin; Deals 7 Physical Damage.</t>
  </si>
  <si>
    <t>Firecrackers: Throwable Explosive; Staggers Target.</t>
  </si>
  <si>
    <t>Ammo</t>
  </si>
  <si>
    <t>Lifeforce Extract: Resistance Properties</t>
  </si>
  <si>
    <t>Rare:</t>
  </si>
  <si>
    <t>Soul Essence: Magic Properties</t>
  </si>
  <si>
    <t>Scroll</t>
  </si>
  <si>
    <t>Slithering Oil: Dexterity Properties</t>
  </si>
  <si>
    <t>Hardened Powder: Strength Properties</t>
  </si>
  <si>
    <t>Materials</t>
  </si>
  <si>
    <t>Epic</t>
  </si>
  <si>
    <t>Ashen Weed: Withering Properties</t>
  </si>
  <si>
    <t>Potions</t>
  </si>
  <si>
    <t>Vile Mushroom: Confusing Properties</t>
  </si>
  <si>
    <t>Wards</t>
  </si>
  <si>
    <t>Legendary</t>
  </si>
  <si>
    <t>Living Root: Curing Properties</t>
  </si>
  <si>
    <t>Legend Artifact</t>
  </si>
  <si>
    <t>Mending Salve: Healing Properties</t>
  </si>
  <si>
    <t>Mythic</t>
  </si>
  <si>
    <t>Bone Marrow: Regenerative Properties</t>
  </si>
  <si>
    <t>Mana Berries: Mana Properties</t>
  </si>
  <si>
    <t>Black Cobweb: Weakening Properties</t>
  </si>
  <si>
    <t>Power Sand: Empowering Properties</t>
  </si>
  <si>
    <t>Ice Lotus: Freezing Properties (Frost)</t>
  </si>
  <si>
    <t>Pure Blood: Life Properties (Bleed)</t>
  </si>
  <si>
    <t>Epic:</t>
  </si>
  <si>
    <t>Poison Gland: Toxic Properties (Poison)</t>
  </si>
  <si>
    <t>Legendary:</t>
  </si>
  <si>
    <t>Rich Soil: Earthly Properties (Earth)</t>
  </si>
  <si>
    <t>Mythic:</t>
  </si>
  <si>
    <t>Burning Ichor: Firey Properties (Fire)</t>
  </si>
  <si>
    <t>Black Market</t>
  </si>
  <si>
    <t>Sparking Solution: Electric Properties (Lightning)</t>
  </si>
  <si>
    <t xml:space="preserve">Rarity </t>
  </si>
  <si>
    <t>Cost</t>
  </si>
  <si>
    <t>Whistling Sap: Breezing Properties (Wind)</t>
  </si>
  <si>
    <t xml:space="preserve">Epic </t>
  </si>
  <si>
    <t>50 HP</t>
  </si>
  <si>
    <t>White Obsidian: Reflective Properties (Light)</t>
  </si>
  <si>
    <t>100 HP</t>
  </si>
  <si>
    <t>Nightmare Fuel: Unsettling Properties (Dark)</t>
  </si>
  <si>
    <t>150 HP</t>
  </si>
  <si>
    <t>Salt Crystals: Advanced Healing Properties</t>
  </si>
  <si>
    <t>200 HP</t>
  </si>
  <si>
    <t>Spirit Leaf: Advanced Regenerative Properties</t>
  </si>
  <si>
    <t>Star Dust: Advanced Mana Properties</t>
  </si>
  <si>
    <t>Diamond Grain: Advanced Empowering Properties</t>
  </si>
  <si>
    <t>Demonic Tissue: Advanced Resistance Properties</t>
  </si>
  <si>
    <t xml:space="preserve">Legend </t>
  </si>
  <si>
    <t>Greyshade Bark: Advanced Weakening Properties</t>
  </si>
  <si>
    <t>Poisoned Shivs: Throwable Dagger; Deals 3 Physical Damage; Inflict 3 Poison Damage over 5 turns.</t>
  </si>
  <si>
    <t>Needles: Throwable Dagger; Deals 4 Physical damage; Scaling is Doubled.</t>
  </si>
  <si>
    <t>Tomahawks: Throwable Hatchet: Deals 16 Physical Damage.</t>
  </si>
  <si>
    <t>Piercer: Throwable Javelin;10 Physical Damage; Ignores 50% of Targets Defense.</t>
  </si>
  <si>
    <t>Bombs: Throwable Explosive; Deals 20 Blast Damage.</t>
  </si>
  <si>
    <t>Smoke Bombs: Throwable Explosive; Allows you to Flee Combat if used on yourself.</t>
  </si>
  <si>
    <t>Trackers: Throwable Dagger; Deals 10 Physical Damage; Targets hit by it will always be revealed on the map for you.</t>
  </si>
  <si>
    <t>Splitting Mauls: Throwable Hatchet; Deals 24 Physical Damage; Shreds Targets Defense by 50% For the Rest of the Combat; Recovarable if you crit.</t>
  </si>
  <si>
    <t>Impaler: Throwable Javelin; Deals 14 Physical Damage with 50% Chance of Inflicting Bleeding for 10 Bleed Damage Per Tick Over 3 Turns, Recover if bleed is not inflicted.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</si>
  <si>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</si>
  <si>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</si>
  <si>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</si>
  <si>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Gravity Fragment: Wavelength Properties</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</si>
  <si>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</si>
  <si>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</si>
  <si>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</si>
  <si>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</si>
  <si>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</si>
  <si>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</si>
  <si>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</si>
  <si>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</si>
  <si>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Serrated Dirk: Throwable Dagger; Deals 20 Physical Damage; Ignores Defense; Recovarable.</t>
  </si>
  <si>
    <t>Arkadian Mysteries:  Throwable Dagger; Blitz; Deal 20 Magic Damage; Passive: After being thrown, you automatically spend 15 Mana to Recover.</t>
  </si>
  <si>
    <t>Double-Bit Opposite: Throwable Hatchet; Deals 20 Physical Damage; Deals 20 Fire Damage on hit; 50% Chance to Deal 20 Frost Damage on hit instead; Recovarable.</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</si>
  <si>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</si>
  <si>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</si>
  <si>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</si>
  <si>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Dynamite: Throwable Explosive; Deals 50 Blast Damage.</t>
  </si>
  <si>
    <t>Gods Tears: Throwable Explosive: Deals 50 Holy damage to your target and all other entities within melee range of your target, give your target 1 Faith.</t>
  </si>
  <si>
    <t>Sealing Kunai: Throwable Dagger; Deals 15 Physical Damage; Seals Targets for 4 Turns, blocking them from using Mana, Recovarble if combat ends before seal expires.</t>
  </si>
  <si>
    <t>Gjallarhorni: Throwable Hatchet; Can not Crit; Consumes all stacks of preperation when using; Deal 50 Unscallable True Damage Per Preperation stack consumed.</t>
  </si>
  <si>
    <t>Soul Slayer: Recovarable; Throwable Javelin; Deals 40 True Damage; Passive: Targets Hit by Soul Slayer are Bound to the Tile they are on for 2 Days; They can not Move Away.</t>
  </si>
  <si>
    <t>Star Fragment: Throwable Explosive; Deals 30 Blast Damage; 30 Radiation Damage; 30 Arcane Damage; Evaporates Tile into a Simple Plains Tile.</t>
  </si>
  <si>
    <t>Concentrated Black Hole: Throwable Explosive; Deals 100 Dark Damage and Destroys Hex.</t>
  </si>
  <si>
    <t>Astral:</t>
  </si>
  <si>
    <t>Cossar: Your Spells deal 50% more Total Damage.</t>
  </si>
  <si>
    <t>Drugs</t>
  </si>
  <si>
    <t>Adam: Statuses last 1 Turn less on you.</t>
  </si>
  <si>
    <t>Barok: Increase Max Health by 100.</t>
  </si>
  <si>
    <t>Mugno: Increase Max Stamina by 1; Refreshes Stamina.</t>
  </si>
  <si>
    <t>Lucio: Gain an Ultimate Ability Point.</t>
  </si>
  <si>
    <t>Rogna: Increase Maximum Mana by 100.</t>
  </si>
  <si>
    <t>Zone: Your Basic Attacks Gain Precise/Blitz/Flash/Counter/ at Random.</t>
  </si>
  <si>
    <t>Paramount: Increase Hex Vision by 1.</t>
  </si>
  <si>
    <t xml:space="preserve">Scroll of Relearning: Relearn Innate, Tier I, II or III Ability. (≈)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</si>
  <si>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</si>
  <si>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</si>
  <si>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</si>
  <si>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</si>
  <si>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</si>
  <si>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</si>
  <si>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</si>
  <si>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</si>
  <si>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</si>
  <si>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</si>
  <si>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 xml:space="preserve">Scroll of Elemental Resistance: Gain 10% Elemental Resistance until End of Day.  (≈) </t>
  </si>
  <si>
    <t>Scroll of the Forest: 1 Hex Range; Create Forest on Target Grass Type Hex.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</si>
  <si>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</si>
  <si>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</si>
  <si>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</si>
  <si>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</si>
  <si>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</si>
  <si>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</si>
  <si>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</si>
  <si>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</si>
  <si>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</si>
  <si>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</si>
  <si>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</si>
  <si>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</si>
  <si>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</si>
  <si>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</si>
  <si>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Torment: Inflict Target with Torment for 3 Turns.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</si>
  <si>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</si>
  <si>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</si>
  <si>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</si>
  <si>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</si>
  <si>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</si>
  <si>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</si>
  <si>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</si>
  <si>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</si>
  <si>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</si>
  <si>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</si>
  <si>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</si>
  <si>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</si>
  <si>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</si>
  <si>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</si>
  <si>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</si>
  <si>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</si>
  <si>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</si>
  <si>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</si>
  <si>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</si>
  <si>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</si>
  <si>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Bring the Night at the Start of the next Day making everyone elses Hex Vision -1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</si>
  <si>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</si>
  <si>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</si>
  <si>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</si>
  <si>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</si>
  <si>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</si>
  <si>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</si>
  <si>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</si>
  <si>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</si>
  <si>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</si>
  <si>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</si>
  <si>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</si>
  <si>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</si>
  <si>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</si>
  <si>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</si>
  <si>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</si>
  <si>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</si>
  <si>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</si>
  <si>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</si>
  <si>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</si>
  <si>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</si>
  <si>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</si>
  <si>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</si>
  <si>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</si>
  <si>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</si>
  <si>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</si>
  <si>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</si>
  <si>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</si>
  <si>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</si>
  <si>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</si>
  <si>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</si>
  <si>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</si>
  <si>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Toxic Rune: Can be applied to Gear; Armor Piece Gains 20% Poison Resistance; Weapons Gain 8 Poison Damage On Hit.</t>
  </si>
  <si>
    <t>Hunters Rune: Can be applied to Gear; Armor Piece Gains Passive: Detect Invisible Entities on your Tile;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</si>
  <si>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</si>
  <si>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</si>
  <si>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</si>
  <si>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</si>
  <si>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Total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</si>
  <si>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</si>
  <si>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</si>
  <si>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</si>
  <si>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</si>
  <si>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+50% More Base Damage.</t>
  </si>
  <si>
    <t>Common Ore: Results in a Metal Type Common Gear.</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</si>
  <si>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</si>
  <si>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</si>
  <si>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</si>
  <si>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</si>
  <si>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</si>
  <si>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</si>
  <si>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</si>
  <si>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</si>
  <si>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</si>
  <si>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</si>
  <si>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</si>
  <si>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</si>
  <si>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</si>
  <si>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</si>
  <si>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</si>
  <si>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</si>
  <si>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</si>
  <si>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</si>
  <si>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</si>
  <si>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</si>
  <si>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</si>
  <si>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</si>
  <si>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</si>
  <si>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</si>
  <si>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</si>
  <si>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</si>
  <si>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</si>
  <si>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</si>
  <si>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</si>
  <si>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</si>
  <si>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</si>
  <si>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</si>
  <si>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</si>
  <si>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</si>
  <si>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</si>
  <si>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</si>
  <si>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</si>
  <si>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</si>
  <si>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</si>
  <si>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</si>
  <si>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</si>
  <si>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</si>
  <si>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</si>
  <si>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</si>
  <si>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</si>
  <si>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</si>
  <si>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</si>
  <si>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</si>
  <si>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</si>
  <si>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</si>
  <si>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</si>
  <si>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</si>
  <si>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</si>
  <si>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</si>
  <si>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</si>
  <si>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</si>
  <si>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</si>
  <si>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</si>
  <si>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</si>
  <si>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</si>
  <si>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</si>
  <si>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</si>
  <si>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</si>
  <si>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</si>
  <si>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</si>
  <si>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</si>
  <si>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</si>
  <si>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</si>
  <si>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</si>
  <si>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</si>
  <si>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</si>
  <si>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</si>
  <si>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</si>
  <si>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</si>
  <si>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</si>
  <si>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</si>
  <si>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</si>
  <si>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</si>
  <si>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</si>
  <si>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</si>
  <si>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</si>
  <si>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</si>
  <si>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</si>
  <si>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</si>
  <si>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</si>
  <si>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</si>
  <si>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</si>
  <si>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</si>
  <si>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</si>
  <si>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</si>
  <si>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</si>
  <si>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</si>
  <si>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</si>
  <si>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</si>
  <si>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</si>
  <si>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</si>
  <si>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</si>
  <si>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</si>
  <si>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</si>
  <si>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</si>
  <si>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</si>
  <si>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</si>
  <si>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</si>
  <si>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</si>
  <si>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</si>
  <si>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</si>
  <si>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</si>
  <si>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</si>
  <si>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</si>
  <si>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</si>
  <si>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</si>
  <si>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</si>
  <si>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</si>
  <si>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</si>
  <si>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</si>
  <si>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</si>
  <si>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Base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</si>
  <si>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</si>
  <si>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</si>
  <si>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</si>
  <si>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</si>
  <si>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</si>
  <si>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</si>
  <si>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</si>
  <si>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</si>
  <si>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</si>
  <si>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</si>
  <si>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</si>
  <si>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</si>
  <si>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</si>
  <si>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</si>
  <si>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</si>
  <si>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</si>
  <si>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</si>
  <si>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</si>
  <si>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</si>
  <si>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</si>
  <si>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</si>
  <si>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</si>
  <si>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</si>
  <si>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</si>
  <si>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</si>
  <si>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</si>
  <si>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</si>
  <si>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</si>
  <si>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</si>
  <si>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</si>
  <si>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</si>
  <si>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</si>
  <si>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</si>
  <si>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</si>
  <si>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</si>
  <si>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</si>
  <si>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</si>
  <si>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an Afterimage that has 10%(+500% Dexterity) Chance to Basic Attack alongside you for 50% of the Original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</si>
  <si>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</si>
  <si>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</si>
  <si>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</si>
  <si>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</si>
  <si>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</si>
  <si>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</si>
  <si>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</si>
  <si>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</si>
  <si>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</si>
  <si>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</si>
  <si>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</si>
  <si>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</si>
  <si>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</si>
  <si>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</si>
  <si>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</si>
  <si>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</si>
  <si>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</si>
  <si>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</si>
  <si>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</si>
  <si>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</si>
  <si>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</si>
  <si>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</si>
  <si>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</si>
  <si>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</si>
  <si>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</si>
  <si>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</si>
  <si>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</si>
  <si>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</si>
  <si>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</si>
  <si>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</si>
  <si>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</si>
  <si>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</si>
  <si>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</si>
  <si>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</si>
  <si>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</si>
  <si>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</si>
  <si>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</si>
  <si>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</si>
  <si>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</si>
  <si>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</si>
  <si>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</si>
  <si>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</si>
  <si>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</si>
  <si>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</si>
  <si>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</si>
  <si>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</si>
  <si>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</si>
  <si>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</si>
  <si>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</si>
  <si>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</si>
  <si>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</si>
  <si>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</si>
  <si>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</si>
  <si>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</si>
  <si>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</si>
  <si>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</si>
  <si>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</si>
  <si>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</si>
  <si>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</si>
  <si>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</si>
  <si>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</si>
  <si>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</si>
  <si>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</si>
  <si>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</si>
  <si>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</si>
  <si>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</si>
  <si>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</si>
  <si>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</si>
  <si>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</si>
  <si>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</si>
  <si>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</si>
  <si>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</si>
  <si>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</si>
  <si>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</si>
  <si>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</si>
  <si>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</si>
  <si>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</si>
  <si>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</si>
  <si>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</si>
  <si>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</si>
  <si>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</si>
  <si>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</si>
  <si>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</si>
  <si>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</si>
  <si>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</si>
  <si>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</si>
  <si>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</si>
  <si>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</si>
  <si>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</si>
  <si>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</si>
  <si>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</si>
  <si>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</si>
  <si>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</si>
  <si>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</si>
  <si>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</si>
  <si>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</si>
  <si>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</si>
  <si>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</si>
  <si>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</si>
  <si>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</si>
  <si>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</si>
  <si>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</si>
  <si>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</si>
  <si>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</si>
  <si>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</si>
  <si>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</si>
  <si>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Barrier Potion: Gain 30% of Max Health as a Barrier that expires at the end of the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</si>
  <si>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</si>
  <si>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</si>
  <si>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</si>
  <si>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</si>
  <si>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</si>
  <si>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</si>
  <si>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</si>
  <si>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</si>
  <si>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</si>
  <si>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</si>
  <si>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</si>
  <si>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</si>
  <si>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</si>
  <si>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</si>
  <si>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</si>
  <si>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</si>
  <si>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</si>
  <si>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</si>
  <si>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</si>
  <si>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</si>
  <si>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</si>
  <si>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</si>
  <si>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</si>
  <si>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</si>
  <si>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</si>
  <si>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</si>
  <si>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</si>
  <si>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</si>
  <si>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</si>
  <si>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</si>
  <si>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</si>
  <si>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</si>
  <si>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</si>
  <si>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</si>
  <si>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</si>
  <si>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</si>
  <si>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</si>
  <si>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</si>
  <si>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</si>
  <si>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6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</si>
  <si>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</si>
  <si>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</si>
  <si>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</si>
  <si>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</si>
  <si>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</si>
  <si>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</si>
  <si>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</si>
  <si>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</si>
  <si>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6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</si>
  <si>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</si>
  <si>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</si>
  <si>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</si>
  <si>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</si>
  <si>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</si>
  <si>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</si>
  <si>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</si>
  <si>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</si>
  <si>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</si>
  <si>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</si>
  <si>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</si>
  <si>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</si>
  <si>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</si>
  <si>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</si>
  <si>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</si>
  <si>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</si>
  <si>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</si>
  <si>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</si>
  <si>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</si>
  <si>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</si>
  <si>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</si>
  <si>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</si>
  <si>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</si>
  <si>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Non-Legendary Equipped Gear. (&gt;)</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</si>
  <si>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</si>
  <si>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</si>
  <si>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</si>
  <si>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</si>
  <si>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</si>
  <si>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</si>
  <si>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</si>
  <si>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</si>
  <si>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</si>
  <si>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</si>
  <si>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</si>
  <si>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</si>
  <si>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</si>
  <si>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</si>
  <si>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</si>
  <si>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</si>
  <si>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</si>
  <si>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</si>
  <si>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</si>
  <si>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</si>
  <si>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</si>
  <si>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</si>
  <si>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</si>
  <si>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</si>
  <si>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</si>
  <si>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</si>
  <si>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</si>
  <si>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</si>
  <si>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</si>
  <si>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Max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</si>
  <si>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</si>
  <si>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</si>
  <si>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</si>
  <si>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</si>
  <si>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</si>
  <si>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</si>
  <si>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</si>
  <si>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</si>
  <si>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</si>
  <si>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</si>
  <si>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</si>
  <si>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</si>
  <si>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</si>
  <si>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</si>
  <si>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</si>
  <si>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</si>
  <si>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</si>
  <si>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</si>
  <si>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</si>
  <si>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</si>
  <si>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</si>
  <si>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</si>
  <si>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</si>
  <si>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</si>
  <si>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</si>
  <si>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</si>
  <si>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</si>
  <si>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</si>
  <si>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</si>
  <si>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</si>
  <si>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</si>
  <si>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</si>
  <si>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</si>
  <si>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</si>
  <si>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</si>
  <si>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</si>
  <si>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</si>
  <si>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</si>
  <si>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</si>
  <si>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</si>
  <si>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</si>
  <si>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</si>
  <si>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</si>
  <si>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</si>
  <si>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</si>
  <si>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</si>
  <si>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</si>
  <si>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</si>
  <si>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</si>
  <si>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</si>
  <si>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</si>
  <si>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</si>
  <si>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</si>
  <si>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</si>
  <si>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</si>
  <si>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</si>
  <si>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</si>
  <si>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</si>
  <si>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</si>
  <si>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</si>
  <si>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</si>
  <si>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</si>
  <si>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</si>
  <si>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</si>
  <si>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</si>
  <si>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</si>
  <si>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</si>
  <si>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</si>
  <si>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</si>
  <si>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</si>
  <si>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</si>
  <si>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</si>
  <si>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</si>
  <si>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</si>
  <si>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</si>
  <si>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20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</si>
  <si>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</si>
  <si>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</si>
  <si>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</si>
  <si>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</si>
  <si>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</si>
  <si>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</si>
  <si>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</si>
  <si>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</si>
  <si>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</si>
  <si>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</si>
  <si>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</si>
  <si>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</si>
  <si>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</si>
  <si>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</si>
  <si>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</si>
  <si>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</si>
  <si>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</si>
  <si>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</si>
  <si>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</si>
  <si>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</si>
  <si>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</si>
  <si>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</si>
  <si>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</si>
  <si>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</si>
  <si>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</si>
  <si>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</si>
  <si>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</si>
  <si>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</si>
  <si>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</si>
  <si>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</si>
  <si>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</si>
  <si>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</si>
  <si>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</si>
  <si>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</si>
  <si>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</si>
  <si>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</si>
  <si>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</si>
  <si>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</si>
  <si>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</si>
  <si>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</si>
  <si>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</si>
  <si>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</si>
  <si>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</si>
  <si>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</si>
  <si>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</si>
  <si>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</si>
  <si>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</si>
  <si>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</si>
  <si>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</si>
  <si>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</si>
  <si>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</si>
  <si>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</si>
  <si>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</si>
  <si>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</si>
  <si>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</si>
  <si>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</si>
  <si>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</si>
  <si>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</si>
  <si>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</si>
  <si>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</si>
  <si>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</si>
  <si>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</si>
  <si>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</si>
  <si>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</si>
  <si>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</si>
  <si>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</si>
  <si>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</si>
  <si>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</si>
  <si>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</si>
  <si>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</si>
  <si>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</si>
  <si>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</si>
  <si>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</si>
  <si>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</si>
  <si>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</si>
  <si>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</si>
  <si>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</si>
  <si>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</si>
  <si>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</si>
  <si>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</si>
  <si>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</si>
  <si>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</si>
  <si>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</si>
  <si>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</si>
  <si>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</si>
  <si>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</si>
  <si>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</si>
  <si>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</si>
  <si>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</si>
  <si>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</si>
  <si>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</si>
  <si>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</si>
  <si>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</si>
  <si>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</si>
  <si>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</si>
  <si>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</si>
  <si>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</si>
  <si>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</si>
  <si>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</si>
  <si>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</si>
  <si>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</si>
  <si>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</si>
  <si>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</si>
  <si>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</si>
  <si>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</si>
  <si>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</si>
  <si>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</si>
  <si>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</si>
  <si>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</si>
  <si>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</si>
  <si>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</si>
  <si>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</si>
  <si>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</si>
  <si>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</si>
  <si>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</si>
  <si>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</si>
  <si>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</si>
  <si>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</si>
  <si>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</si>
  <si>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</si>
  <si>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</si>
  <si>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</si>
  <si>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</si>
  <si>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</si>
  <si>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</si>
  <si>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</si>
  <si>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</si>
  <si>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</si>
  <si>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</si>
  <si>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</si>
  <si>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</si>
  <si>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</si>
  <si>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</si>
  <si>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</si>
  <si>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</si>
  <si>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</si>
  <si>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</si>
  <si>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</si>
  <si>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</si>
  <si>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</si>
  <si>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</si>
  <si>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</si>
  <si>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</si>
  <si>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</si>
  <si>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</si>
  <si>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</si>
  <si>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</si>
  <si>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</si>
  <si>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</si>
  <si>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</si>
  <si>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</si>
  <si>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</si>
  <si>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</si>
  <si>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</si>
  <si>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</si>
  <si>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</si>
  <si>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</si>
  <si>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</si>
  <si>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</si>
  <si>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</si>
  <si>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</si>
  <si>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</si>
  <si>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</si>
  <si>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</si>
  <si>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</si>
  <si>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</si>
  <si>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</si>
  <si>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</si>
  <si>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</si>
  <si>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</si>
  <si>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</si>
  <si>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</si>
  <si>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</si>
  <si>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</si>
  <si>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</si>
  <si>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</si>
  <si>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</si>
  <si>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</si>
  <si>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</si>
  <si>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</si>
  <si>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</si>
  <si>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5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</si>
  <si>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</si>
  <si>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</si>
  <si>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</si>
  <si>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</si>
  <si>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</si>
  <si>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</si>
  <si>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</si>
  <si>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</si>
  <si>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</si>
  <si>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</si>
  <si>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</si>
  <si>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</si>
  <si>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</si>
  <si>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</si>
  <si>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</si>
  <si>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</si>
  <si>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</si>
  <si>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</si>
  <si>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</si>
  <si>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</si>
  <si>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</si>
  <si>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</si>
  <si>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</si>
  <si>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</si>
  <si>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</si>
  <si>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</si>
  <si>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</si>
  <si>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</si>
  <si>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</si>
  <si>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</si>
  <si>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</si>
  <si>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</si>
  <si>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</si>
  <si>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</si>
  <si>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</si>
  <si>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</si>
  <si>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</si>
  <si>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</si>
  <si>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Counter; Nullify Target Ability.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</si>
  <si>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</si>
  <si>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</si>
  <si>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</si>
  <si>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</si>
  <si>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</si>
  <si>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</si>
  <si>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</si>
  <si>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</si>
  <si>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</si>
  <si>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</si>
  <si>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</si>
  <si>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</si>
  <si>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</si>
  <si>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</si>
  <si>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</si>
  <si>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Non-Hero/Guardian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</si>
  <si>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</si>
  <si>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</si>
  <si>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</si>
  <si>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</si>
  <si>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uner your Banner. (&gt;)</t>
  </si>
  <si>
    <t>Flask of the Non-Believer: Gain -3 Faith. (&gt;)</t>
  </si>
  <si>
    <t>Death Tonic: 50% Chance to Die. (&gt;)</t>
  </si>
  <si>
    <t>Elixir of Everlasting Death: Entities you are about to Kill become Destroyed Instead. (≈)</t>
  </si>
  <si>
    <t>Death Defiance Elixir: Survive Lethal Damage Thrice. (≈)</t>
  </si>
  <si>
    <t>Greater Elixir of Growth: At the Start of the next Day Increase your Base Max Health and Mana by 50%. (≈)</t>
  </si>
  <si>
    <t>Elixir Nullifier Flask: Remove all Elixir Effects and Positive Statuses. (&gt;)</t>
  </si>
  <si>
    <t>Elixir of Nullification: Nullify the next Attack Targeting you. (≈)</t>
  </si>
  <si>
    <t>Narrowsight Ward: 1 Hex Vision Ward.</t>
  </si>
  <si>
    <t>Ravensight Ward: 2 Hex Vision Ward.</t>
  </si>
  <si>
    <t>Owlsight Ward: 1 Hex Vision Ward; Detects Invisible Entities.</t>
  </si>
  <si>
    <t>Farsight Ward: 3 Hex Vision Ward.</t>
  </si>
  <si>
    <t>Magicdart Ward: 1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</si>
  <si>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</si>
  <si>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</si>
  <si>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</si>
  <si>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Type of Chest</t>
  </si>
  <si>
    <t>Roll Of Chest</t>
  </si>
  <si>
    <t>Gear Loot</t>
  </si>
  <si>
    <t>Normal Chests</t>
  </si>
  <si>
    <t>Item Loot</t>
  </si>
  <si>
    <t>Column3</t>
  </si>
  <si>
    <t>Column1</t>
  </si>
  <si>
    <t>Legendary Chests</t>
  </si>
  <si>
    <t>Normal</t>
  </si>
  <si>
    <t>2--5</t>
  </si>
  <si>
    <t>6--9</t>
  </si>
  <si>
    <t xml:space="preserve">Probability </t>
  </si>
  <si>
    <t>Cumalative probability</t>
  </si>
  <si>
    <t>10--15</t>
  </si>
  <si>
    <t>Weapon Rarity in 10%</t>
  </si>
  <si>
    <t>16--19</t>
  </si>
  <si>
    <t>Armor Rarity in 10%</t>
  </si>
  <si>
    <t>Jewerly Rarity in 10%</t>
  </si>
  <si>
    <t>Selector</t>
  </si>
  <si>
    <t>Item Roll Determinant</t>
  </si>
  <si>
    <t>Item Rarity Gen</t>
  </si>
  <si>
    <t>None</t>
  </si>
  <si>
    <t>Randomizer</t>
  </si>
  <si>
    <t>Item Type</t>
  </si>
  <si>
    <t>Item List</t>
  </si>
  <si>
    <t>Throwable</t>
  </si>
  <si>
    <t>Ingredient</t>
  </si>
  <si>
    <t>Material</t>
  </si>
  <si>
    <t>Potion</t>
  </si>
  <si>
    <t>Ward</t>
  </si>
  <si>
    <t>Gear Rarity Gen</t>
  </si>
  <si>
    <t>Gear Roll Determinant</t>
  </si>
  <si>
    <t>Legendary chest</t>
  </si>
  <si>
    <t>Companion 1</t>
  </si>
  <si>
    <t>Companion 2</t>
  </si>
  <si>
    <t>Dark</t>
  </si>
  <si>
    <t xml:space="preserve">Bleed </t>
  </si>
  <si>
    <t xml:space="preserve">Health </t>
  </si>
  <si>
    <t xml:space="preserve">Dex </t>
  </si>
  <si>
    <t>Str</t>
  </si>
  <si>
    <t>Dex</t>
  </si>
  <si>
    <t>Pwr</t>
  </si>
  <si>
    <t>Mountain Troll</t>
  </si>
  <si>
    <t>Forest Troll</t>
  </si>
  <si>
    <t>Shadow Elf</t>
  </si>
  <si>
    <t>Crimson Elf</t>
  </si>
  <si>
    <t>Valkyrie</t>
  </si>
  <si>
    <t>Naga Siren</t>
  </si>
  <si>
    <t>Merc</t>
  </si>
  <si>
    <t>Quest Given</t>
  </si>
  <si>
    <t>Treant</t>
  </si>
  <si>
    <t>Quest Reward</t>
  </si>
  <si>
    <t>Mana-Tech Golem</t>
  </si>
  <si>
    <t>Necronic</t>
  </si>
  <si>
    <t>Incubus/Succubus</t>
  </si>
  <si>
    <t>Horned Demon</t>
  </si>
  <si>
    <t>Obisidianite</t>
  </si>
  <si>
    <t>Blanc Fiend</t>
  </si>
  <si>
    <t>Quest</t>
  </si>
  <si>
    <t>Reward</t>
  </si>
  <si>
    <t>The Justs Cleansing</t>
  </si>
  <si>
    <t>Kill 3 Weaklings.</t>
  </si>
  <si>
    <t>2 Health Potions</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</si>
  <si>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</si>
  <si>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</si>
  <si>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</si>
  <si>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</si>
  <si>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</si>
  <si>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</si>
  <si>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</si>
  <si>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</si>
  <si>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</si>
  <si>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</si>
  <si>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</si>
  <si>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</si>
  <si>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</si>
  <si>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</si>
  <si>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</si>
  <si>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</si>
  <si>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</si>
  <si>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</si>
  <si>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</si>
  <si>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</si>
  <si>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</si>
  <si>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</si>
  <si>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</si>
  <si>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</si>
  <si>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</si>
  <si>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</si>
  <si>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</si>
  <si>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</si>
  <si>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</si>
  <si>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</si>
  <si>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</si>
  <si>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</si>
  <si>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</si>
  <si>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</si>
  <si>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</si>
  <si>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</si>
  <si>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</si>
  <si>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</si>
  <si>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</si>
  <si>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</si>
  <si>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</si>
  <si>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</si>
  <si>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</si>
  <si>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</si>
  <si>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</si>
  <si>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</si>
  <si>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</si>
  <si>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</si>
  <si>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</si>
  <si>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</si>
  <si>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</si>
  <si>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</si>
  <si>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</si>
  <si>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</si>
  <si>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</si>
  <si>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</si>
  <si>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</si>
  <si>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</si>
  <si>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</si>
  <si>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</si>
  <si>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</si>
  <si>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</si>
  <si>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</si>
  <si>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</si>
  <si>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</si>
  <si>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</si>
  <si>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</si>
  <si>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</si>
  <si>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</si>
  <si>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</si>
  <si>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</si>
  <si>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</si>
  <si>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</si>
  <si>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</si>
  <si>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</si>
  <si>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</si>
  <si>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</si>
  <si>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 xml:space="preserve">           </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</si>
  <si>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</si>
  <si>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</si>
  <si>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</si>
  <si>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</si>
  <si>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</si>
  <si>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</si>
  <si>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</si>
  <si>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</si>
  <si>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</si>
  <si>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</si>
  <si>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</si>
  <si>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</si>
  <si>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</si>
  <si>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</si>
  <si>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</si>
  <si>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</si>
  <si>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</si>
  <si>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</si>
  <si>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</si>
  <si>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</si>
  <si>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</si>
  <si>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</si>
  <si>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</si>
  <si>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1000 Gold</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</si>
  <si>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</si>
  <si>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</si>
  <si>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</si>
  <si>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</si>
  <si>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</si>
  <si>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</si>
  <si>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</si>
  <si>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</si>
  <si>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</si>
  <si>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</si>
  <si>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</si>
  <si>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</si>
  <si>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</si>
  <si>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</si>
  <si>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</si>
  <si>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</si>
  <si>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</si>
  <si>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</si>
  <si>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</si>
  <si>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</si>
  <si>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</si>
  <si>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</si>
  <si>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</si>
  <si>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</si>
  <si>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</si>
  <si>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</si>
  <si>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</si>
  <si>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</si>
  <si>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</si>
  <si>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</si>
  <si>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</si>
  <si>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</si>
  <si>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</si>
  <si>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</si>
  <si>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</si>
  <si>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Transport Three Items to any Black Market/Library Zone.</t>
  </si>
  <si>
    <t>2000 Gold</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</si>
  <si>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</si>
  <si>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</si>
  <si>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</si>
  <si>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</si>
  <si>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</si>
  <si>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</si>
  <si>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</si>
  <si>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</si>
  <si>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</si>
  <si>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</si>
  <si>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</si>
  <si>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</si>
  <si>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</si>
  <si>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</si>
  <si>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</si>
  <si>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</si>
  <si>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</si>
  <si>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</si>
  <si>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</si>
  <si>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</si>
  <si>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</si>
  <si>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</si>
  <si>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</si>
  <si>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</si>
  <si>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</si>
  <si>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</si>
  <si>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</si>
  <si>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</si>
  <si>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</si>
  <si>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</si>
  <si>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</si>
  <si>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</si>
  <si>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 xml:space="preserve">Ingredient </t>
  </si>
  <si>
    <t>Ignore</t>
  </si>
  <si>
    <t>Ingredient Mix</t>
  </si>
  <si>
    <t>Results</t>
  </si>
  <si>
    <t>THIS IS AN ARRAY OF STUFF</t>
  </si>
  <si>
    <t>#1</t>
  </si>
  <si>
    <t>n=</t>
  </si>
  <si>
    <t>#2</t>
  </si>
  <si>
    <t>r=</t>
  </si>
  <si>
    <t>#3</t>
  </si>
  <si>
    <t>c=</t>
  </si>
  <si>
    <t>#4</t>
  </si>
  <si>
    <t>#5</t>
  </si>
  <si>
    <t>#6</t>
  </si>
  <si>
    <t>#7</t>
  </si>
  <si>
    <t>#8</t>
  </si>
  <si>
    <t>#9</t>
  </si>
  <si>
    <t>#10</t>
  </si>
  <si>
    <t>Potion Lookup</t>
  </si>
  <si>
    <t>Copy and Pase Potion from Items Tab</t>
  </si>
  <si>
    <t>Potion Ingrediants:</t>
  </si>
  <si>
    <t>INGREDIENT #1</t>
  </si>
  <si>
    <t>INGREDIENT #2</t>
  </si>
  <si>
    <t>Concat</t>
  </si>
  <si>
    <t>POTION</t>
  </si>
  <si>
    <t>Nothing + Lifeforce Extract: Resistance Properties</t>
  </si>
  <si>
    <t>Nothing + Soul Essence: Magic Properties</t>
  </si>
  <si>
    <t>Nothing + Slithering Oil: Dexterity Properties</t>
  </si>
  <si>
    <t>Nothing + Hardened Powder: Strength Properties</t>
  </si>
  <si>
    <t>Nothing + Ashen Weed: Withering Properties</t>
  </si>
  <si>
    <t>Vile Mushroom: Vile Properties</t>
  </si>
  <si>
    <t>Nothing + Vile Mushroom: Vile Properties</t>
  </si>
  <si>
    <t>Nothing + Living Root: Curing Properties</t>
  </si>
  <si>
    <t>Nothing + Mending Salve: Healing Properties</t>
  </si>
  <si>
    <t>Nothing + Bone Marrow: Regenerative Properties</t>
  </si>
  <si>
    <t>Nothing + Mana Berries: Mana Properties</t>
  </si>
  <si>
    <t>Nothing + Black Cobweb: Weakening Properties</t>
  </si>
  <si>
    <t>Nothing + Power Sand: Empowering Properties</t>
  </si>
  <si>
    <t>Nothing + Ice Lotus: Freezing Properties (Frost)</t>
  </si>
  <si>
    <t>Pure Blood: Blood Properties (Bleed)</t>
  </si>
  <si>
    <t>Nothing + Pure Blood: Blood Properties (Bleed)</t>
  </si>
  <si>
    <t>Nothing + Poison Gland: Toxic Properties (Poison)</t>
  </si>
  <si>
    <t>Nothing + Rich Soil: Earthly Properties (Earth)</t>
  </si>
  <si>
    <t>Nothing + Burning Ichor: Firey Properties (Fire)</t>
  </si>
  <si>
    <t>Nothing + Sparking Solution: Electric Properties (Lightning)</t>
  </si>
  <si>
    <t>Nothing + Whistling Sap: Breezing Properties (Wind)</t>
  </si>
  <si>
    <t>Nothing + White Obsidian: Reflective Properties (Light)</t>
  </si>
  <si>
    <t>Nothing + Nightmare Fuel: Unsettling Properties (Dark)</t>
  </si>
  <si>
    <t>Nothing + Salt Crystals: Advanced Healing Properties</t>
  </si>
  <si>
    <t>Nothing + Spirit Leaf: Advanced Regenerative Properties</t>
  </si>
  <si>
    <t>Nothing + Star Dust: Advanced Mana Properties</t>
  </si>
  <si>
    <t>Nothing + Diamond Grain: Advanced Empowering Properties</t>
  </si>
  <si>
    <t>Nothing + Demonic Tissue: Advanced Resistance Properties</t>
  </si>
  <si>
    <t>Greyshade Bark: Ensnaring Properties</t>
  </si>
  <si>
    <t>Nothing + Greyshade Bark: Ensnaring Properties</t>
  </si>
  <si>
    <t>Nothing + Gravity Fragment: Wavelength Properties</t>
  </si>
  <si>
    <t>Nothing + Sundunes Bloom: Pilfering Properties</t>
  </si>
  <si>
    <t>Nothing + Flaming Spirits: Alchoholic Properties</t>
  </si>
  <si>
    <t>Nothing + Oldworld Spices: Exotic Properties</t>
  </si>
  <si>
    <t>Nothing + Rotten Flesh: Rotting Properties</t>
  </si>
  <si>
    <t>Nothing + Divine Feather: Divine Properties</t>
  </si>
  <si>
    <t>Nothing + Deaths Touch: Deadly Properties</t>
  </si>
  <si>
    <t>Nothing + Everlife Ivy: Growth Properties</t>
  </si>
  <si>
    <t>Nothing + Arctic Core: Nullifying Properties</t>
  </si>
  <si>
    <t>Lifeforce Extract: Resistance Properties + Nothing</t>
  </si>
  <si>
    <t>Lifeforce Extract: Resistance Properties + Lifeforce Extract: Resistance Properties</t>
  </si>
  <si>
    <t>Lifeforce Extract: Resistance Properties + Soul Essence: Magic Properties</t>
  </si>
  <si>
    <t xml:space="preserve">Deflection Potion: Gain 10% Deflection Until End Of Day. (≈)
</t>
  </si>
  <si>
    <t>Lifeforce Extract: Resistance Properties + Slithering Oil: Dexterity Properties</t>
  </si>
  <si>
    <t>Lifeforce Extract: Resistance Properties + Hardened Powder: Strength Properties</t>
  </si>
  <si>
    <t>Lifeforce Extract: Resistance Properties + Ashen Weed: Withering Properties</t>
  </si>
  <si>
    <t>Lifeforce Extract: Resistance Properties + Vile Mushroom: Vile Properties</t>
  </si>
  <si>
    <t>Lifeforce Extract: Resistance Properties + Living Root: Curing Properties</t>
  </si>
  <si>
    <t>Lifeforce Extract: Resistance Properties + Mending Salve: Healing Properties</t>
  </si>
  <si>
    <t>Lifeforce Extract: Resistance Properties + Bone Marrow: Regenerative Properties</t>
  </si>
  <si>
    <t>Lifeforce Extract: Resistance Properties + Mana Berries: Mana Properties</t>
  </si>
  <si>
    <t>Defensive Elixir: Lose 2 of Each Base Attribute; Gain 4 Base Defense and Dispersion. (≈)</t>
  </si>
  <si>
    <t>Lifeforce Extract: Resistance Properties + Black Cobweb: Weakening Properties</t>
  </si>
  <si>
    <t>Lifeforce Extract: Resistance Properties + Power Sand: Empowering Properties</t>
  </si>
  <si>
    <t>Lifeforce Extract: Resistance Properties + Ice Lotus: Freezing Properties (Frost)</t>
  </si>
  <si>
    <t>Lifeforce Extract: Resistance Properties + Pure Blood: Blood Properties (Bleed)</t>
  </si>
  <si>
    <t>Lifeforce Extract: Resistance Properties + Poison Gland: Toxic Properties (Poison)</t>
  </si>
  <si>
    <t>Lifeforce Extract: Resistance Properties + Rich Soil: Earthly Properties (Earth)</t>
  </si>
  <si>
    <t>Lifeforce Extract: Resistance Properties + Burning Ichor: Firey Properties (Fire)</t>
  </si>
  <si>
    <t>Lifeforce Extract: Resistance Properties + Sparking Solution: Electric Properties (Lightning)</t>
  </si>
  <si>
    <t>Lifeforce Extract: Resistance Properties + Whistling Sap: Breezing Properties (Wind)</t>
  </si>
  <si>
    <t>Lifeforce Extract: Resistance Properties + White Obsidian: Reflective Properties (Light)</t>
  </si>
  <si>
    <t>Lifeforce Extract: Resistance Properties + Nightmare Fuel: Unsettling Properties (Dark)</t>
  </si>
  <si>
    <t>Lifeforce Extract: Resistance Properties + Salt Crystals: Advanced Healing Properties</t>
  </si>
  <si>
    <t>Lifeforce Extract: Resistance Properties + Spirit Leaf: Advanced Regenerative Properties</t>
  </si>
  <si>
    <t>Lifeforce Extract: Resistance Properties + Star Dust: Advanced Mana Properties</t>
  </si>
  <si>
    <t>Lifeforce Extract: Resistance Properties + Diamond Grain: Advanced Empowering Properties</t>
  </si>
  <si>
    <t>Lifeforce Extract: Resistance Properties + Demonic Tissue: Advanced Resistance Properties</t>
  </si>
  <si>
    <t>Lifeforce Extract: Resistance Properties + Greyshade Bark: Ensnaring Properties</t>
  </si>
  <si>
    <t>Lifeforce Extract: Resistance Properties + Gravity Fragment: Wavelength Properties</t>
  </si>
  <si>
    <t>Lifeforce Extract: Resistance Properties + Sundunes Bloom: Pilfering Properties</t>
  </si>
  <si>
    <t>Lifeforce Extract: Resistance Properties + Flaming Spirits: Alchoholic Properties</t>
  </si>
  <si>
    <t>Lifeforce Extract: Resistance Properties + Oldworld Spices: Exotic Properties</t>
  </si>
  <si>
    <t>Lifeforce Extract: Resistance Properties + Rotten Flesh: Rotting Properties</t>
  </si>
  <si>
    <t>Lifeforce Extract: Resistance Properties + Divine Feather: Divine Properties</t>
  </si>
  <si>
    <t>Lifeforce Extract: Resistance Properties + Deaths Touch: Deadly Properties</t>
  </si>
  <si>
    <t>Lifeforce Extract: Resistance Properties + Everlife Ivy: Growth Properties</t>
  </si>
  <si>
    <t>Lifeforce Extract: Resistance Properties + Arctic Core: Nullifying Properties</t>
  </si>
  <si>
    <t>Soul Essence: Magic Properties + Nothing</t>
  </si>
  <si>
    <t>Soul Essence: Magic Properties + Lifeforce Extract: Resistance Properties</t>
  </si>
  <si>
    <t>Soul Essence: Magic Properties + Soul Essence: Magic Properties</t>
  </si>
  <si>
    <t>Soul Essence: Magic Properties + Slithering Oil: Dexterity Properties</t>
  </si>
  <si>
    <t>Soul Essence: Magic Properties + Hardened Powder: Strength Properties</t>
  </si>
  <si>
    <t>Soul Essence: Magic Properties + Ashen Weed: Withering Properties</t>
  </si>
  <si>
    <t xml:space="preserve">Wisdom Potion: Gain 1 Wisdom Until End Of Day. (≈)
</t>
  </si>
  <si>
    <t>Soul Essence: Magic Properties + Vile Mushroom: Vile Properties</t>
  </si>
  <si>
    <t>Soul Essence: Magic Properties + Living Root: Curing Properties</t>
  </si>
  <si>
    <t>Soul Essence: Magic Properties + Mending Salve: Healing Properties</t>
  </si>
  <si>
    <t>Soul Essence: Magic Properties + Bone Marrow: Regenerative Properties</t>
  </si>
  <si>
    <t>Soul Essence: Magic Properties + Mana Berries: Mana Properties</t>
  </si>
  <si>
    <t>Soul Essence: Magic Properties + Black Cobweb: Weakening Properties</t>
  </si>
  <si>
    <t>Soul Essence: Magic Properties + Power Sand: Empowering Properties</t>
  </si>
  <si>
    <t>Soul Essence: Magic Properties + Ice Lotus: Freezing Properties (Frost)</t>
  </si>
  <si>
    <t>Soul Essence: Magic Properties + Pure Blood: Blood Properties (Bleed)</t>
  </si>
  <si>
    <t>Soul Essence: Magic Properties + Poison Gland: Toxic Properties (Poison)</t>
  </si>
  <si>
    <t>Soul Essence: Magic Properties + Rich Soil: Earthly Properties (Earth)</t>
  </si>
  <si>
    <t>Soul Essence: Magic Properties + Burning Ichor: Firey Properties (Fire)</t>
  </si>
  <si>
    <t>Soul Essence: Magic Properties + Sparking Solution: Electric Properties (Lightning)</t>
  </si>
  <si>
    <t>Soul Essence: Magic Properties + Whistling Sap: Breezing Properties (Wind)</t>
  </si>
  <si>
    <t>Soul Essence: Magic Properties + White Obsidian: Reflective Properties (Light)</t>
  </si>
  <si>
    <t>Soul Essence: Magic Properties + Nightmare Fuel: Unsettling Properties (Dark)</t>
  </si>
  <si>
    <t>Soul Essence: Magic Properties + Salt Crystals: Advanced Healing Properties</t>
  </si>
  <si>
    <t>Soul Essence: Magic Properties + Spirit Leaf: Advanced Regenerative Properties</t>
  </si>
  <si>
    <t>Soul Essence: Magic Properties + Star Dust: Advanced Mana Properties</t>
  </si>
  <si>
    <t>Soul Essence: Magic Properties + Diamond Grain: Advanced Empowering Properties</t>
  </si>
  <si>
    <t>Soul Essence: Magic Properties + Demonic Tissue: Advanced Resistance Properties</t>
  </si>
  <si>
    <t>Soul Essence: Magic Properties + Greyshade Bark: Ensnaring Properties</t>
  </si>
  <si>
    <t>Soul Essence: Magic Properties + Gravity Fragment: Wavelength Properties</t>
  </si>
  <si>
    <t>Soul Essence: Magic Properties + Sundunes Bloom: Pilfering Properties</t>
  </si>
  <si>
    <t>Soul Essence: Magic Properties + Flaming Spirits: Alchoholic Properties</t>
  </si>
  <si>
    <t>Soul Essence: Magic Properties + Oldworld Spices: Exotic Properties</t>
  </si>
  <si>
    <t>Soul Essence: Magic Properties + Rotten Flesh: Rotting Properties</t>
  </si>
  <si>
    <t>Soul Essence: Magic Properties + Divine Feather: Divine Properties</t>
  </si>
  <si>
    <t>Soul Essence: Magic Properties + Deaths Touch: Deadly Properties</t>
  </si>
  <si>
    <t>Soul Essence: Magic Properties + Everlife Ivy: Growth Properties</t>
  </si>
  <si>
    <t>Soul Essence: Magic Properties + Arctic Core: Nullifying Properties</t>
  </si>
  <si>
    <t>Slithering Oil: Dexterity Properties + Nothing</t>
  </si>
  <si>
    <t>Slithering Oil: Dexterity Properties + Lifeforce Extract: Resistance Properties</t>
  </si>
  <si>
    <t>Slithering Oil: Dexterity Properties + Soul Essence: Magic Properties</t>
  </si>
  <si>
    <t>Slithering Oil: Dexterity Properties + Slithering Oil: Dexterity Properties</t>
  </si>
  <si>
    <t>Slithering Oil: Dexterity Properties + Hardened Powder: Strength Properties</t>
  </si>
  <si>
    <t>Slithering Oil: Dexterity Properties + Ashen Weed: Withering Properties</t>
  </si>
  <si>
    <t xml:space="preserve">Mobility Potion: Gain 1 Mobility Until End of Day. (≈)
</t>
  </si>
  <si>
    <t>Slithering Oil: Dexterity Properties + Vile Mushroom: Vile Properties</t>
  </si>
  <si>
    <t>Slithering Oil: Dexterity Properties + Living Root: Curing Properties</t>
  </si>
  <si>
    <t>Slithering Oil: Dexterity Properties + Mending Salve: Healing Properties</t>
  </si>
  <si>
    <t>Slithering Oil: Dexterity Properties + Bone Marrow: Regenerative Properties</t>
  </si>
  <si>
    <t>Slithering Oil: Dexterity Properties + Mana Berries: Mana Properties</t>
  </si>
  <si>
    <t>Slithering Oil: Dexterity Properties + Black Cobweb: Weakening Properties</t>
  </si>
  <si>
    <t>Slithering Oil: Dexterity Properties + Power Sand: Empowering Properties</t>
  </si>
  <si>
    <t>Slithering Oil: Dexterity Properties + Ice Lotus: Freezing Properties (Frost)</t>
  </si>
  <si>
    <t>Slithering Oil: Dexterity Properties + Pure Blood: Blood Properties (Bleed)</t>
  </si>
  <si>
    <t>Slithering Oil: Dexterity Properties + Poison Gland: Toxic Properties (Poison)</t>
  </si>
  <si>
    <t>Slithering Oil: Dexterity Properties + Rich Soil: Earthly Properties (Earth)</t>
  </si>
  <si>
    <t>Slithering Oil: Dexterity Properties + Burning Ichor: Firey Properties (Fire)</t>
  </si>
  <si>
    <t>Slithering Oil: Dexterity Properties + Sparking Solution: Electric Properties (Lightning)</t>
  </si>
  <si>
    <t>Slithering Oil: Dexterity Properties + Whistling Sap: Breezing Properties (Wind)</t>
  </si>
  <si>
    <t>Slithering Oil: Dexterity Properties + White Obsidian: Reflective Properties (Light)</t>
  </si>
  <si>
    <t>Slithering Oil: Dexterity Properties + Nightmare Fuel: Unsettling Properties (Dark)</t>
  </si>
  <si>
    <t>Slithering Oil: Dexterity Properties + Salt Crystals: Advanced Healing Properties</t>
  </si>
  <si>
    <t>Slithering Oil: Dexterity Properties + Spirit Leaf: Advanced Regenerative Properties</t>
  </si>
  <si>
    <t>Slithering Oil: Dexterity Properties + Star Dust: Advanced Mana Properties</t>
  </si>
  <si>
    <t>Slithering Oil: Dexterity Properties + Diamond Grain: Advanced Empowering Properties</t>
  </si>
  <si>
    <t>Greater Deflection Potion: Gain 20% Deflection Until End of Day. (≈)</t>
  </si>
  <si>
    <t>Slithering Oil: Dexterity Properties + Demonic Tissue: Advanced Resistance Properties</t>
  </si>
  <si>
    <t>Slithering Oil: Dexterity Properties + Greyshade Bark: Ensnaring Properties</t>
  </si>
  <si>
    <t>Slithering Oil: Dexterity Properties + Gravity Fragment: Wavelength Properties</t>
  </si>
  <si>
    <t>Slithering Oil: Dexterity Properties + Sundunes Bloom: Pilfering Properties</t>
  </si>
  <si>
    <t>Slithering Oil: Dexterity Properties + Flaming Spirits: Alchoholic Properties</t>
  </si>
  <si>
    <t>Slithering Oil: Dexterity Properties + Oldworld Spices: Exotic Properties</t>
  </si>
  <si>
    <t>Slithering Oil: Dexterity Properties + Rotten Flesh: Rotting Properties</t>
  </si>
  <si>
    <t>Slithering Oil: Dexterity Properties + Divine Feather: Divine Properties</t>
  </si>
  <si>
    <t>Slithering Oil: Dexterity Properties + Deaths Touch: Deadly Properties</t>
  </si>
  <si>
    <t>Slithering Oil: Dexterity Properties + Everlife Ivy: Growth Properties</t>
  </si>
  <si>
    <t>Slithering Oil: Dexterity Properties + Arctic Core: Nullifying Properties</t>
  </si>
  <si>
    <t>Hardened Powder: Strength Properties + Nothing</t>
  </si>
  <si>
    <t>Hardened Powder: Strength Properties + Lifeforce Extract: Resistance Properties</t>
  </si>
  <si>
    <t>Hardened Powder: Strength Properties + Soul Essence: Magic Properties</t>
  </si>
  <si>
    <t>Hardened Powder: Strength Properties + Slithering Oil: Dexterity Properties</t>
  </si>
  <si>
    <t>Blind Rage Potion: Your Basic Attacks have 50% Chance to miss but Hits become Critical; Lasts until End of Combat. (≈)</t>
  </si>
  <si>
    <t>Hardened Powder: Strength Properties + Hardened Powder: Strength Properties</t>
  </si>
  <si>
    <t>Hardened Powder: Strength Properties + Ashen Weed: Withering Properties</t>
  </si>
  <si>
    <t xml:space="preserve">Might Potion: Gain 1 Might Until End Of Day. (≈)
</t>
  </si>
  <si>
    <t>Hardened Powder: Strength Properties + Vile Mushroom: Vile Properties</t>
  </si>
  <si>
    <t>Hardened Powder: Strength Properties + Living Root: Curing Properties</t>
  </si>
  <si>
    <t>Hardened Powder: Strength Properties + Mending Salve: Healing Properties</t>
  </si>
  <si>
    <t>Hardened Powder: Strength Properties + Bone Marrow: Regenerative Properties</t>
  </si>
  <si>
    <t>Hardened Powder: Strength Properties + Mana Berries: Mana Properties</t>
  </si>
  <si>
    <t>Hardened Powder: Strength Properties + Black Cobweb: Weakening Properties</t>
  </si>
  <si>
    <t>Hardened Powder: Strength Properties + Power Sand: Empowering Properties</t>
  </si>
  <si>
    <t>Frost Sacrifice Elixir: Set your Frost Resistance to 0%; Gain/Lose 1 Base Strength for every 10% Frost Resistance Lost/Gained. (≈)</t>
  </si>
  <si>
    <t>Hardened Powder: Strength Properties + Ice Lotus: Freezing Properties (Frost)</t>
  </si>
  <si>
    <t>Bleed Sacrifice Elixir: Set your Bleed Resistance to 0%; Gain/Lose 1 Base Strength for every 10% Bleed Resistance Lost/Gained. (≈)</t>
  </si>
  <si>
    <t>Hardened Powder: Strength Properties + Pure Blood: Blood Properties (Bleed)</t>
  </si>
  <si>
    <t>Poison Sacrifice Elixir: Set your Poison Resistance to 0%; Gain/Lose 1 Base Strength for every 10% Poison Resistance Lost/Gained. (≈)</t>
  </si>
  <si>
    <t>Hardened Powder: Strength Properties + Poison Gland: Toxic Properties (Poison)</t>
  </si>
  <si>
    <t>Earth Sacrifice Elixir: Set your Earth Resistance to 0%; Gain/Lose 1 Base Strength for every 10% Earth Resistance Lost/Gained. (≈)</t>
  </si>
  <si>
    <t>Hardened Powder: Strength Properties + Rich Soil: Earthly Properties (Earth)</t>
  </si>
  <si>
    <t>Fire Sacrifice Elixir: Set your Fire Resistance to 0%; Gain/Lose  Base 1 Strength for every 10% Fire Resistance Lost/Gained. (≈)</t>
  </si>
  <si>
    <t>Hardened Powder: Strength Properties + Burning Ichor: Firey Properties (Fire)</t>
  </si>
  <si>
    <t>Lightning Sacrifice Elixir: Set your Lightning Resistance to 0%; Gain/Lose 1 Base Strength for every 10% Lightning Resistance Lost/Gained. (≈)</t>
  </si>
  <si>
    <t>Hardened Powder: Strength Properties + Sparking Solution: Electric Properties (Lightning)</t>
  </si>
  <si>
    <t>Wind Sacrifice Elixir: Set your Wind Resistance to 0%; Gain/Lose 1 Base Strength for every 10% Wind Resistance Lost/Gained. (≈)</t>
  </si>
  <si>
    <t>Hardened Powder: Strength Properties + Whistling Sap: Breezing Properties (Wind)</t>
  </si>
  <si>
    <t>Light Sacrifice Elixir: Set your Light Resistance to 0%; Gain/Lose 1 Base  Strength for every 10% Light Resistance Lost/Gained. (≈)</t>
  </si>
  <si>
    <t>Hardened Powder: Strength Properties + White Obsidian: Reflective Properties (Light)</t>
  </si>
  <si>
    <t>Dark Sacrifice Elixir: Set your Dark Resistance to 0%; Gain/Lose 1 Base Strength for every 10% Dark Resistance Lost/Gained. (≈)</t>
  </si>
  <si>
    <t>Hardened Powder: Strength Properties + Nightmare Fuel: Unsettling Properties (Dark)</t>
  </si>
  <si>
    <t>Hardened Powder: Strength Properties + Salt Crystals: Advanced Healing Properties</t>
  </si>
  <si>
    <t>Hardened Powder: Strength Properties + Spirit Leaf: Advanced Regenerative Properties</t>
  </si>
  <si>
    <t>Hardened Powder: Strength Properties + Star Dust: Advanced Mana Properties</t>
  </si>
  <si>
    <t>Hardened Powder: Strength Properties + Diamond Grain: Advanced Empowering Properties</t>
  </si>
  <si>
    <t>Hardened Powder: Strength Properties + Demonic Tissue: Advanced Resistance Properties</t>
  </si>
  <si>
    <t>Hardened Powder: Strength Properties + Greyshade Bark: Ensnaring Properties</t>
  </si>
  <si>
    <t>Hardened Powder: Strength Properties + Gravity Fragment: Wavelength Properties</t>
  </si>
  <si>
    <t>Hardened Powder: Strength Properties + Sundunes Bloom: Pilfering Properties</t>
  </si>
  <si>
    <t>Hardened Powder: Strength Properties + Flaming Spirits: Alchoholic Properties</t>
  </si>
  <si>
    <t>Hardened Powder: Strength Properties + Oldworld Spices: Exotic Properties</t>
  </si>
  <si>
    <t>Hardened Powder: Strength Properties + Rotten Flesh: Rotting Properties</t>
  </si>
  <si>
    <t>Hardened Powder: Strength Properties + Divine Feather: Divine Properties</t>
  </si>
  <si>
    <t>Hardened Powder: Strength Properties + Deaths Touch: Deadly Properties</t>
  </si>
  <si>
    <t>Hardened Powder: Strength Properties + Everlife Ivy: Growth Properties</t>
  </si>
  <si>
    <t>Hardened Powder: Strength Properties + Arctic Core: Nullifying Properties</t>
  </si>
  <si>
    <t>Ashen Weed: Withering Properties + Nothing</t>
  </si>
  <si>
    <t>Ashen Weed: Withering Properties + Lifeforce Extract: Resistance Properties</t>
  </si>
  <si>
    <t>Ashen Weed: Withering Properties + Soul Essence: Magic Properties</t>
  </si>
  <si>
    <t>Ashen Weed: Withering Properties + Slithering Oil: Dexterity Properties</t>
  </si>
  <si>
    <t>Ashen Weed: Withering Properties + Hardened Powder: Strength Properties</t>
  </si>
  <si>
    <t>Ashen Weed: Withering Properties + Ashen Weed: Withering Properties</t>
  </si>
  <si>
    <t>Ashen Weed: Withering Properties + Vile Mushroom: Vile Properties</t>
  </si>
  <si>
    <t>Ashen Weed: Withering Properties + Living Root: Curing Properties</t>
  </si>
  <si>
    <t>Ashen Weed: Withering Properties + Mending Salve: Healing Properties</t>
  </si>
  <si>
    <t>Ashen Weed: Withering Properties + Bone Marrow: Regenerative Properties</t>
  </si>
  <si>
    <t>Ashen Weed: Withering Properties + Mana Berries: Mana Properties</t>
  </si>
  <si>
    <t>Ashen Weed: Withering Properties + Black Cobweb: Weakening Properties</t>
  </si>
  <si>
    <t>Ashen Weed: Withering Properties + Power Sand: Empowering Properties</t>
  </si>
  <si>
    <t>Ashen Weed: Withering Properties + Ice Lotus: Freezing Properties (Frost)</t>
  </si>
  <si>
    <t>Ashen Weed: Withering Properties + Pure Blood: Blood Properties (Bleed)</t>
  </si>
  <si>
    <t>Ashen Weed: Withering Properties + Poison Gland: Toxic Properties (Poison)</t>
  </si>
  <si>
    <t>Ashen Weed: Withering Properties + Rich Soil: Earthly Properties (Earth)</t>
  </si>
  <si>
    <t>Ashen Weed: Withering Properties + Burning Ichor: Firey Properties (Fire)</t>
  </si>
  <si>
    <t>Ashen Weed: Withering Properties + Sparking Solution: Electric Properties (Lightning)</t>
  </si>
  <si>
    <t>Ashen Weed: Withering Properties + Whistling Sap: Breezing Properties (Wind)</t>
  </si>
  <si>
    <t>Ashen Weed: Withering Properties + White Obsidian: Reflective Properties (Light)</t>
  </si>
  <si>
    <t>Ashen Weed: Withering Properties + Nightmare Fuel: Unsettling Properties (Dark)</t>
  </si>
  <si>
    <t>Ashen Weed: Withering Properties + Salt Crystals: Advanced Healing Properties</t>
  </si>
  <si>
    <t>Ashen Weed: Withering Properties + Spirit Leaf: Advanced Regenerative Properties</t>
  </si>
  <si>
    <t>Ashen Weed: Withering Properties + Star Dust: Advanced Mana Properties</t>
  </si>
  <si>
    <t>Ashen Weed: Withering Properties + Diamond Grain: Advanced Empowering Properties</t>
  </si>
  <si>
    <t>Ashen Weed: Withering Properties + Demonic Tissue: Advanced Resistance Properties</t>
  </si>
  <si>
    <t>Ashen Weed: Withering Properties + Greyshade Bark: Ensnaring Properties</t>
  </si>
  <si>
    <t>Ashen Weed: Withering Properties + Gravity Fragment: Wavelength Properties</t>
  </si>
  <si>
    <t>Ashen Weed: Withering Properties + Sundunes Bloom: Pilfering Properties</t>
  </si>
  <si>
    <t>Ashen Weed: Withering Properties + Flaming Spirits: Alchoholic Properties</t>
  </si>
  <si>
    <t>Ashen Weed: Withering Properties + Oldworld Spices: Exotic Properties</t>
  </si>
  <si>
    <t>Ashen Weed: Withering Properties + Rotten Flesh: Rotting Properties</t>
  </si>
  <si>
    <t>Ashen Weed: Withering Properties + Divine Feather: Divine Properties</t>
  </si>
  <si>
    <t>Ashen Weed: Withering Properties + Deaths Touch: Deadly Properties</t>
  </si>
  <si>
    <t>Ashen Weed: Withering Properties + Everlife Ivy: Growth Properties</t>
  </si>
  <si>
    <t>Ashen Weed: Withering Properties + Arctic Core: Nullifying Properties</t>
  </si>
  <si>
    <t>Vile Mushroom: Vile Properties + Nothing</t>
  </si>
  <si>
    <t>Vile Mushroom: Vile Properties + Lifeforce Extract: Resistance Properties</t>
  </si>
  <si>
    <t>Vile Mushroom: Vile Properties + Soul Essence: Magic Properties</t>
  </si>
  <si>
    <t>Vile Mushroom: Vile Properties + Slithering Oil: Dexterity Properties</t>
  </si>
  <si>
    <t>Vile Mushroom: Vile Properties + Hardened Powder: Strength Properties</t>
  </si>
  <si>
    <t>Vile Mushroom: Vile Properties + Ashen Weed: Withering Properties</t>
  </si>
  <si>
    <t>Vile Mushroom: Vile Properties + Vile Mushroom: Vile Properties</t>
  </si>
  <si>
    <t>Vile Mushroom: Vile Properties + Living Root: Curing Properties</t>
  </si>
  <si>
    <t>Vile Mushroom: Vile Properties + Mending Salve: Healing Properties</t>
  </si>
  <si>
    <t>Vile Mushroom: Vile Properties + Bone Marrow: Regenerative Properties</t>
  </si>
  <si>
    <t>Vile Mushroom: Vile Properties + Mana Berries: Mana Properties</t>
  </si>
  <si>
    <t>Vile Mushroom: Vile Properties + Black Cobweb: Weakening Properties</t>
  </si>
  <si>
    <t>Vile Mushroom: Vile Properties + Power Sand: Empowering Properties</t>
  </si>
  <si>
    <t>Vile Mushroom: Vile Properties + Ice Lotus: Freezing Properties (Frost)</t>
  </si>
  <si>
    <t>Vile Mushroom: Vile Properties + Pure Blood: Blood Properties (Bleed)</t>
  </si>
  <si>
    <t>Vile Mushroom: Vile Properties + Poison Gland: Toxic Properties (Poison)</t>
  </si>
  <si>
    <t>Vile Mushroom: Vile Properties + Rich Soil: Earthly Properties (Earth)</t>
  </si>
  <si>
    <t>Vile Mushroom: Vile Properties + Burning Ichor: Firey Properties (Fire)</t>
  </si>
  <si>
    <t>Vile Mushroom: Vile Properties + Sparking Solution: Electric Properties (Lightning)</t>
  </si>
  <si>
    <t>Vile Mushroom: Vile Properties + Whistling Sap: Breezing Properties (Wind)</t>
  </si>
  <si>
    <t>Vile Mushroom: Vile Properties + White Obsidian: Reflective Properties (Light)</t>
  </si>
  <si>
    <t>Vile Mushroom: Vile Properties + Nightmare Fuel: Unsettling Properties (Dark)</t>
  </si>
  <si>
    <t>Vile Mushroom: Vile Properties + Salt Crystals: Advanced Healing Properties</t>
  </si>
  <si>
    <t>Vile Mushroom: Vile Properties + Spirit Leaf: Advanced Regenerative Properties</t>
  </si>
  <si>
    <t>Vile Mushroom: Vile Properties + Star Dust: Advanced Mana Properties</t>
  </si>
  <si>
    <t>Vile Mushroom: Vile Properties + Diamond Grain: Advanced Empowering Properties</t>
  </si>
  <si>
    <t>Vile Mushroom: Vile Properties + Demonic Tissue: Advanced Resistance Properties</t>
  </si>
  <si>
    <t>Vile Mushroom: Vile Properties + Greyshade Bark: Ensnaring Properties</t>
  </si>
  <si>
    <t>Vile Mushroom: Vile Properties + Gravity Fragment: Wavelength Properties</t>
  </si>
  <si>
    <t>Vile Mushroom: Vile Properties + Sundunes Bloom: Pilfering Properties</t>
  </si>
  <si>
    <t>Vile Mushroom: Vile Properties + Flaming Spirits: Alchoholic Properties</t>
  </si>
  <si>
    <t>Vile Mushroom: Vile Properties + Oldworld Spices: Exotic Properties</t>
  </si>
  <si>
    <t>Vile Mushroom: Vile Properties + Rotten Flesh: Rotting Properties</t>
  </si>
  <si>
    <t>Vile Mushroom: Vile Properties + Divine Feather: Divine Properties</t>
  </si>
  <si>
    <t>Vile Mushroom: Vile Properties + Deaths Touch: Deadly Properties</t>
  </si>
  <si>
    <t>Vile Mushroom: Vile Properties + Everlife Ivy: Growth Properties</t>
  </si>
  <si>
    <t>Vile Mushroom: Vile Properties + Arctic Core: Nullifying Properties</t>
  </si>
  <si>
    <t>Living Root: Curing Properties + Nothing</t>
  </si>
  <si>
    <t>Living Root: Curing Properties + Lifeforce Extract: Resistance Properties</t>
  </si>
  <si>
    <t>Living Root: Curing Properties + Soul Essence: Magic Properties</t>
  </si>
  <si>
    <t>Living Root: Curing Properties + Slithering Oil: Dexterity Properties</t>
  </si>
  <si>
    <t>Living Root: Curing Properties + Hardened Powder: Strength Properties</t>
  </si>
  <si>
    <t>Living Root: Curing Properties + Ashen Weed: Withering Properties</t>
  </si>
  <si>
    <t>Living Root: Curing Properties + Vile Mushroom: Vile Properties</t>
  </si>
  <si>
    <t>Living Root: Curing Properties + Living Root: Curing Properties</t>
  </si>
  <si>
    <t>Living Root: Curing Properties + Mending Salve: Healing Properties</t>
  </si>
  <si>
    <t>Living Root: Curing Properties + Bone Marrow: Regenerative Properties</t>
  </si>
  <si>
    <t>Living Root: Curing Properties + Mana Berries: Mana Properties</t>
  </si>
  <si>
    <t>Living Root: Curing Properties + Black Cobweb: Weakening Properties</t>
  </si>
  <si>
    <t>Living Root: Curing Properties + Power Sand: Empowering Properties</t>
  </si>
  <si>
    <t>Living Root: Curing Properties + Ice Lotus: Freezing Properties (Frost)</t>
  </si>
  <si>
    <t>Living Root: Curing Properties + Pure Blood: Blood Properties (Bleed)</t>
  </si>
  <si>
    <t>Living Root: Curing Properties + Poison Gland: Toxic Properties (Poison)</t>
  </si>
  <si>
    <t>Living Root: Curing Properties + Rich Soil: Earthly Properties (Earth)</t>
  </si>
  <si>
    <t>Living Root: Curing Properties + Burning Ichor: Firey Properties (Fire)</t>
  </si>
  <si>
    <t>Living Root: Curing Properties + Sparking Solution: Electric Properties (Lightning)</t>
  </si>
  <si>
    <t>Living Root: Curing Properties + Whistling Sap: Breezing Properties (Wind)</t>
  </si>
  <si>
    <t>Living Root: Curing Properties + White Obsidian: Reflective Properties (Light)</t>
  </si>
  <si>
    <t>Living Root: Curing Properties + Nightmare Fuel: Unsettling Properties (Dark)</t>
  </si>
  <si>
    <t>Living Root: Curing Properties + Salt Crystals: Advanced Healing Properties</t>
  </si>
  <si>
    <t>Living Root: Curing Properties + Spirit Leaf: Advanced Regenerative Properties</t>
  </si>
  <si>
    <t>Living Root: Curing Properties + Star Dust: Advanced Mana Properties</t>
  </si>
  <si>
    <t>Living Root: Curing Properties + Diamond Grain: Advanced Empowering Properties</t>
  </si>
  <si>
    <t>Living Root: Curing Properties + Demonic Tissue: Advanced Resistance Properties</t>
  </si>
  <si>
    <t>Living Root: Curing Properties + Greyshade Bark: Ensnaring Properties</t>
  </si>
  <si>
    <t>Living Root: Curing Properties + Gravity Fragment: Wavelength Properties</t>
  </si>
  <si>
    <t>Living Root: Curing Properties + Sundunes Bloom: Pilfering Properties</t>
  </si>
  <si>
    <t>Living Root: Curing Properties + Flaming Spirits: Alchoholic Properties</t>
  </si>
  <si>
    <t>Living Root: Curing Properties + Oldworld Spices: Exotic Properties</t>
  </si>
  <si>
    <t>Living Root: Curing Properties + Rotten Flesh: Rotting Properties</t>
  </si>
  <si>
    <t>Living Root: Curing Properties + Divine Feather: Divine Properties</t>
  </si>
  <si>
    <t>Living Root: Curing Properties + Deaths Touch: Deadly Properties</t>
  </si>
  <si>
    <t>Living Root: Curing Properties + Everlife Ivy: Growth Properties</t>
  </si>
  <si>
    <t>Living Root: Curing Properties + Arctic Core: Nullifying Properties</t>
  </si>
  <si>
    <t>Mending Salve: Healing Properties + Nothing</t>
  </si>
  <si>
    <t>Mending Salve: Healing Properties + Lifeforce Extract: Resistance Properties</t>
  </si>
  <si>
    <t>Mending Salve: Healing Properties + Soul Essence: Magic Properties</t>
  </si>
  <si>
    <t>Mending Salve: Healing Properties + Slithering Oil: Dexterity Properties</t>
  </si>
  <si>
    <t>Mending Salve: Healing Properties + Hardened Powder: Strength Properties</t>
  </si>
  <si>
    <t>Mending Salve: Healing Properties + Ashen Weed: Withering Properties</t>
  </si>
  <si>
    <t>Mending Salve: Healing Properties + Vile Mushroom: Vile Properties</t>
  </si>
  <si>
    <t>Mending Salve: Healing Properties + Living Root: Curing Properties</t>
  </si>
  <si>
    <t>Mending Salve: Healing Properties + Mending Salve: Healing Properties</t>
  </si>
  <si>
    <t>Mending Salve: Healing Properties + Bone Marrow: Regenerative Properties</t>
  </si>
  <si>
    <t>Mending Salve: Healing Properties + Mana Berries: Mana Properties</t>
  </si>
  <si>
    <t>Mending Salve: Healing Properties + Black Cobweb: Weakening Properties</t>
  </si>
  <si>
    <t>Mending Salve: Healing Properties + Power Sand: Empowering Properties</t>
  </si>
  <si>
    <t>Mending Salve: Healing Properties + Ice Lotus: Freezing Properties (Frost)</t>
  </si>
  <si>
    <t>Mending Salve: Healing Properties + Pure Blood: Blood Properties (Bleed)</t>
  </si>
  <si>
    <t>Mending Salve: Healing Properties + Poison Gland: Toxic Properties (Poison)</t>
  </si>
  <si>
    <t>Mending Salve: Healing Properties + Rich Soil: Earthly Properties (Earth)</t>
  </si>
  <si>
    <t>Mending Salve: Healing Properties + Burning Ichor: Firey Properties (Fire)</t>
  </si>
  <si>
    <t>Mending Salve: Healing Properties + Sparking Solution: Electric Properties (Lightning)</t>
  </si>
  <si>
    <t>Mending Salve: Healing Properties + Whistling Sap: Breezing Properties (Wind)</t>
  </si>
  <si>
    <t>Mending Salve: Healing Properties + White Obsidian: Reflective Properties (Light)</t>
  </si>
  <si>
    <t>Mending Salve: Healing Properties + Nightmare Fuel: Unsettling Properties (Dark)</t>
  </si>
  <si>
    <t>Mending Salve: Healing Properties + Salt Crystals: Advanced Healing Properties</t>
  </si>
  <si>
    <t>Mending Salve: Healing Properties + Spirit Leaf: Advanced Regenerative Properties</t>
  </si>
  <si>
    <t>Mending Salve: Healing Properties + Star Dust: Advanced Mana Properties</t>
  </si>
  <si>
    <t>Mending Salve: Healing Properties + Diamond Grain: Advanced Empowering Properties</t>
  </si>
  <si>
    <t>Mending Salve: Healing Properties + Demonic Tissue: Advanced Resistance Properties</t>
  </si>
  <si>
    <t>Mending Salve: Healing Properties + Greyshade Bark: Ensnaring Properties</t>
  </si>
  <si>
    <t>Elixir of Life: Gain 50 Base Health. (≈)</t>
  </si>
  <si>
    <t>Mending Salve: Healing Properties + Gravity Fragment: Wavelength Properties</t>
  </si>
  <si>
    <t>Mending Salve: Healing Properties + Sundunes Bloom: Pilfering Properties</t>
  </si>
  <si>
    <t>Mending Salve: Healing Properties + Flaming Spirits: Alchoholic Properties</t>
  </si>
  <si>
    <t>Mending Salve: Healing Properties + Oldworld Spices: Exotic Properties</t>
  </si>
  <si>
    <t>Mending Salve: Healing Properties + Rotten Flesh: Rotting Properties</t>
  </si>
  <si>
    <t>Mending Salve: Healing Properties + Divine Feather: Divine Properties</t>
  </si>
  <si>
    <t>Mending Salve: Healing Properties + Deaths Touch: Deadly Properties</t>
  </si>
  <si>
    <t>Mending Salve: Healing Properties + Everlife Ivy: Growth Properties</t>
  </si>
  <si>
    <t>Mending Salve: Healing Properties + Arctic Core: Nullifying Properties</t>
  </si>
  <si>
    <t>Bone Marrow: Regenerative Properties + Nothing</t>
  </si>
  <si>
    <t>Bone Marrow: Regenerative Properties + Lifeforce Extract: Resistance Properties</t>
  </si>
  <si>
    <t>Bone Marrow: Regenerative Properties + Soul Essence: Magic Properties</t>
  </si>
  <si>
    <t>Bone Marrow: Regenerative Properties + Slithering Oil: Dexterity Properties</t>
  </si>
  <si>
    <t>Bone Marrow: Regenerative Properties + Hardened Powder: Strength Properties</t>
  </si>
  <si>
    <t>Bone Marrow: Regenerative Properties + Ashen Weed: Withering Properties</t>
  </si>
  <si>
    <t>Bone Marrow: Regenerative Properties + Vile Mushroom: Vile Properties</t>
  </si>
  <si>
    <t>Bone Marrow: Regenerative Properties + Living Root: Curing Properties</t>
  </si>
  <si>
    <t>Bone Marrow: Regenerative Properties + Mending Salve: Healing Properties</t>
  </si>
  <si>
    <t>Bone Marrow: Regenerative Properties + Bone Marrow: Regenerative Properties</t>
  </si>
  <si>
    <t>Bone Marrow: Regenerative Properties + Mana Berries: Mana Properties</t>
  </si>
  <si>
    <t>Bone Marrow: Regenerative Properties + Black Cobweb: Weakening Properties</t>
  </si>
  <si>
    <t>Bone Marrow: Regenerative Properties + Power Sand: Empowering Properties</t>
  </si>
  <si>
    <t>Bone Marrow: Regenerative Properties + Ice Lotus: Freezing Properties (Frost)</t>
  </si>
  <si>
    <t>Bone Marrow: Regenerative Properties + Pure Blood: Blood Properties (Bleed)</t>
  </si>
  <si>
    <t>Bone Marrow: Regenerative Properties + Poison Gland: Toxic Properties (Poison)</t>
  </si>
  <si>
    <t>Bone Marrow: Regenerative Properties + Rich Soil: Earthly Properties (Earth)</t>
  </si>
  <si>
    <t>Bone Marrow: Regenerative Properties + Burning Ichor: Firey Properties (Fire)</t>
  </si>
  <si>
    <t>Bone Marrow: Regenerative Properties + Sparking Solution: Electric Properties (Lightning)</t>
  </si>
  <si>
    <t>Bone Marrow: Regenerative Properties + Whistling Sap: Breezing Properties (Wind)</t>
  </si>
  <si>
    <t>Bone Marrow: Regenerative Properties + White Obsidian: Reflective Properties (Light)</t>
  </si>
  <si>
    <t>Bone Marrow: Regenerative Properties + Nightmare Fuel: Unsettling Properties (Dark)</t>
  </si>
  <si>
    <t>Bone Marrow: Regenerative Properties + Salt Crystals: Advanced Healing Properties</t>
  </si>
  <si>
    <t>Bone Marrow: Regenerative Properties + Spirit Leaf: Advanced Regenerative Properties</t>
  </si>
  <si>
    <t>Bone Marrow: Regenerative Properties + Star Dust: Advanced Mana Properties</t>
  </si>
  <si>
    <t>Bone Marrow: Regenerative Properties + Diamond Grain: Advanced Empowering Properties</t>
  </si>
  <si>
    <t>Bone Marrow: Regenerative Properties + Demonic Tissue: Advanced Resistance Properties</t>
  </si>
  <si>
    <t>Bone Marrow: Regenerative Properties + Greyshade Bark: Ensnaring Properties</t>
  </si>
  <si>
    <t>Bone Marrow: Regenerative Properties + Gravity Fragment: Wavelength Properties</t>
  </si>
  <si>
    <t>Bone Marrow: Regenerative Properties + Sundunes Bloom: Pilfering Properties</t>
  </si>
  <si>
    <t>Bone Marrow: Regenerative Properties + Flaming Spirits: Alchoholic Properties</t>
  </si>
  <si>
    <t>Bone Marrow: Regenerative Properties + Oldworld Spices: Exotic Properties</t>
  </si>
  <si>
    <t>Bone Marrow: Regenerative Properties + Rotten Flesh: Rotting Properties</t>
  </si>
  <si>
    <t>Bone Marrow: Regenerative Properties + Divine Feather: Divine Properties</t>
  </si>
  <si>
    <t>Bone Marrow: Regenerative Properties + Deaths Touch: Deadly Properties</t>
  </si>
  <si>
    <t>Bone Marrow: Regenerative Properties + Everlife Ivy: Growth Properties</t>
  </si>
  <si>
    <t>Bone Marrow: Regenerative Properties + Arctic Core: Nullifying Properties</t>
  </si>
  <si>
    <t>Mana Berries: Mana Properties + Nothing</t>
  </si>
  <si>
    <t>Mana Berries: Mana Properties + Lifeforce Extract: Resistance Properties</t>
  </si>
  <si>
    <t>Mana Berries: Mana Properties + Soul Essence: Magic Properties</t>
  </si>
  <si>
    <t>Mana Berries: Mana Properties + Slithering Oil: Dexterity Properties</t>
  </si>
  <si>
    <t>Mana Berries: Mana Properties + Hardened Powder: Strength Properties</t>
  </si>
  <si>
    <t>Mana Berries: Mana Properties + Ashen Weed: Withering Properties</t>
  </si>
  <si>
    <t>Mana Berries: Mana Properties + Vile Mushroom: Vile Properties</t>
  </si>
  <si>
    <t>Mana Berries: Mana Properties + Living Root: Curing Properties</t>
  </si>
  <si>
    <t>Mana Berries: Mana Properties + Mending Salve: Healing Properties</t>
  </si>
  <si>
    <t>Mana Berries: Mana Properties + Bone Marrow: Regenerative Properties</t>
  </si>
  <si>
    <t>Mana Berries: Mana Properties + Mana Berries: Mana Properties</t>
  </si>
  <si>
    <t>Mana Berries: Mana Properties + Black Cobweb: Weakening Properties</t>
  </si>
  <si>
    <t>Mana Berries: Mana Properties + Power Sand: Empowering Properties</t>
  </si>
  <si>
    <t>Mana Berries: Mana Properties + Ice Lotus: Freezing Properties (Frost)</t>
  </si>
  <si>
    <t>Mana Berries: Mana Properties + Pure Blood: Blood Properties (Bleed)</t>
  </si>
  <si>
    <t>Mana Berries: Mana Properties + Poison Gland: Toxic Properties (Poison)</t>
  </si>
  <si>
    <t>Mana Berries: Mana Properties + Rich Soil: Earthly Properties (Earth)</t>
  </si>
  <si>
    <t>Mana Berries: Mana Properties + Burning Ichor: Firey Properties (Fire)</t>
  </si>
  <si>
    <t>Mana Berries: Mana Properties + Sparking Solution: Electric Properties (Lightning)</t>
  </si>
  <si>
    <t>Mana Berries: Mana Properties + Whistling Sap: Breezing Properties (Wind)</t>
  </si>
  <si>
    <t>Mana Berries: Mana Properties + White Obsidian: Reflective Properties (Light)</t>
  </si>
  <si>
    <t>Mana Berries: Mana Properties + Nightmare Fuel: Unsettling Properties (Dark)</t>
  </si>
  <si>
    <t>Mana Berries: Mana Properties + Salt Crystals: Advanced Healing Properties</t>
  </si>
  <si>
    <t>Mana Berries: Mana Properties + Spirit Leaf: Advanced Regenerative Properties</t>
  </si>
  <si>
    <t>Mana Berries: Mana Properties + Star Dust: Advanced Mana Properties</t>
  </si>
  <si>
    <t>Mana Berries: Mana Properties + Diamond Grain: Advanced Empowering Properties</t>
  </si>
  <si>
    <t>Mana Berries: Mana Properties + Demonic Tissue: Advanced Resistance Properties</t>
  </si>
  <si>
    <t>Mana Berries: Mana Properties + Greyshade Bark: Ensnaring Properties</t>
  </si>
  <si>
    <t>Mana Berries: Mana Properties + Gravity Fragment: Wavelength Properties</t>
  </si>
  <si>
    <t>Mana Berries: Mana Properties + Sundunes Bloom: Pilfering Properties</t>
  </si>
  <si>
    <t>Mana Berries: Mana Properties + Flaming Spirits: Alchoholic Properties</t>
  </si>
  <si>
    <t>Mana Berries: Mana Properties + Oldworld Spices: Exotic Properties</t>
  </si>
  <si>
    <t>Mana Berries: Mana Properties + Rotten Flesh: Rotting Properties</t>
  </si>
  <si>
    <t>Mana Berries: Mana Properties + Divine Feather: Divine Properties</t>
  </si>
  <si>
    <t>Mana Berries: Mana Properties + Deaths Touch: Deadly Properties</t>
  </si>
  <si>
    <t>Mana Berries: Mana Properties + Everlife Ivy: Growth Properties</t>
  </si>
  <si>
    <t>Mana Berries: Mana Properties + Arctic Core: Nullifying Properties</t>
  </si>
  <si>
    <t>Black Cobweb: Weakening Properties + Nothing</t>
  </si>
  <si>
    <t>Black Cobweb: Weakening Properties + Lifeforce Extract: Resistance Properties</t>
  </si>
  <si>
    <t>Black Cobweb: Weakening Properties + Soul Essence: Magic Properties</t>
  </si>
  <si>
    <t>Black Cobweb: Weakening Properties + Slithering Oil: Dexterity Properties</t>
  </si>
  <si>
    <t>Black Cobweb: Weakening Properties + Hardened Powder: Strength Properties</t>
  </si>
  <si>
    <t>Black Cobweb: Weakening Properties + Ashen Weed: Withering Properties</t>
  </si>
  <si>
    <t>Black Cobweb: Weakening Properties + Vile Mushroom: Vile Properties</t>
  </si>
  <si>
    <t>Black Cobweb: Weakening Properties + Living Root: Curing Properties</t>
  </si>
  <si>
    <t>Black Cobweb: Weakening Properties + Mending Salve: Healing Properties</t>
  </si>
  <si>
    <t>Black Cobweb: Weakening Properties + Bone Marrow: Regenerative Properties</t>
  </si>
  <si>
    <t>Black Cobweb: Weakening Properties + Mana Berries: Mana Properties</t>
  </si>
  <si>
    <t>Black Cobweb: Weakening Properties + Black Cobweb: Weakening Properties</t>
  </si>
  <si>
    <t>Black Cobweb: Weakening Properties + Power Sand: Empowering Properties</t>
  </si>
  <si>
    <t>Black Cobweb: Weakening Properties + Ice Lotus: Freezing Properties (Frost)</t>
  </si>
  <si>
    <t>Black Cobweb: Weakening Properties + Pure Blood: Blood Properties (Bleed)</t>
  </si>
  <si>
    <t>Black Cobweb: Weakening Properties + Poison Gland: Toxic Properties (Poison)</t>
  </si>
  <si>
    <t>Black Cobweb: Weakening Properties + Rich Soil: Earthly Properties (Earth)</t>
  </si>
  <si>
    <t>Black Cobweb: Weakening Properties + Burning Ichor: Firey Properties (Fire)</t>
  </si>
  <si>
    <t>Black Cobweb: Weakening Properties + Sparking Solution: Electric Properties (Lightning)</t>
  </si>
  <si>
    <t>Black Cobweb: Weakening Properties + Whistling Sap: Breezing Properties (Wind)</t>
  </si>
  <si>
    <t>Black Cobweb: Weakening Properties + White Obsidian: Reflective Properties (Light)</t>
  </si>
  <si>
    <t>Black Cobweb: Weakening Properties + Nightmare Fuel: Unsettling Properties (Dark)</t>
  </si>
  <si>
    <t>Black Cobweb: Weakening Properties + Salt Crystals: Advanced Healing Properties</t>
  </si>
  <si>
    <t>Black Cobweb: Weakening Properties + Spirit Leaf: Advanced Regenerative Properties</t>
  </si>
  <si>
    <t>Black Cobweb: Weakening Properties + Star Dust: Advanced Mana Properties</t>
  </si>
  <si>
    <t>Black Cobweb: Weakening Properties + Diamond Grain: Advanced Empowering Properties</t>
  </si>
  <si>
    <t>Black Cobweb: Weakening Properties + Demonic Tissue: Advanced Resistance Properties</t>
  </si>
  <si>
    <t>Black Cobweb: Weakening Properties + Greyshade Bark: Ensnaring Properties</t>
  </si>
  <si>
    <t>Black Cobweb: Weakening Properties + Gravity Fragment: Wavelength Properties</t>
  </si>
  <si>
    <t>Black Cobweb: Weakening Properties + Sundunes Bloom: Pilfering Properties</t>
  </si>
  <si>
    <t>Black Cobweb: Weakening Properties + Flaming Spirits: Alchoholic Properties</t>
  </si>
  <si>
    <t>Black Cobweb: Weakening Properties + Oldworld Spices: Exotic Properties</t>
  </si>
  <si>
    <t>Black Cobweb: Weakening Properties + Rotten Flesh: Rotting Properties</t>
  </si>
  <si>
    <t>Black Cobweb: Weakening Properties + Divine Feather: Divine Properties</t>
  </si>
  <si>
    <t>Black Cobweb: Weakening Properties + Deaths Touch: Deadly Properties</t>
  </si>
  <si>
    <t>Black Cobweb: Weakening Properties + Everlife Ivy: Growth Properties</t>
  </si>
  <si>
    <t>Black Cobweb: Weakening Properties + Arctic Core: Nullifying Properties</t>
  </si>
  <si>
    <t>Power Sand: Empowering Properties + Nothing</t>
  </si>
  <si>
    <t>Power Sand: Empowering Properties + Lifeforce Extract: Resistance Properties</t>
  </si>
  <si>
    <t>Power Sand: Empowering Properties + Soul Essence: Magic Properties</t>
  </si>
  <si>
    <t>Power Sand: Empowering Properties + Slithering Oil: Dexterity Properties</t>
  </si>
  <si>
    <t>Power Sand: Empowering Properties + Hardened Powder: Strength Properties</t>
  </si>
  <si>
    <t>Power Sand: Empowering Properties + Ashen Weed: Withering Properties</t>
  </si>
  <si>
    <t>Power Sand: Empowering Properties + Vile Mushroom: Vile Properties</t>
  </si>
  <si>
    <t>Power Sand: Empowering Properties + Living Root: Curing Properties</t>
  </si>
  <si>
    <t>Power Sand: Empowering Properties + Mending Salve: Healing Properties</t>
  </si>
  <si>
    <t>Power Sand: Empowering Properties + Bone Marrow: Regenerative Properties</t>
  </si>
  <si>
    <t>Power Sand: Empowering Properties + Mana Berries: Mana Properties</t>
  </si>
  <si>
    <t>Power Sand: Empowering Properties + Black Cobweb: Weakening Properties</t>
  </si>
  <si>
    <t>Power Sand: Empowering Properties + Power Sand: Empowering Properties</t>
  </si>
  <si>
    <t>Power Sand: Empowering Properties + Ice Lotus: Freezing Properties (Frost)</t>
  </si>
  <si>
    <t>Power Sand: Empowering Properties + Pure Blood: Blood Properties (Bleed)</t>
  </si>
  <si>
    <t>Power Sand: Empowering Properties + Poison Gland: Toxic Properties (Poison)</t>
  </si>
  <si>
    <t>Power Sand: Empowering Properties + Rich Soil: Earthly Properties (Earth)</t>
  </si>
  <si>
    <t>Power Sand: Empowering Properties + Burning Ichor: Firey Properties (Fire)</t>
  </si>
  <si>
    <t>Power Sand: Empowering Properties + Sparking Solution: Electric Properties (Lightning)</t>
  </si>
  <si>
    <t>Power Sand: Empowering Properties + Whistling Sap: Breezing Properties (Wind)</t>
  </si>
  <si>
    <t>Power Sand: Empowering Properties + White Obsidian: Reflective Properties (Light)</t>
  </si>
  <si>
    <t>Power Sand: Empowering Properties + Nightmare Fuel: Unsettling Properties (Dark)</t>
  </si>
  <si>
    <t>Power Sand: Empowering Properties + Salt Crystals: Advanced Healing Properties</t>
  </si>
  <si>
    <t>Power Sand: Empowering Properties + Spirit Leaf: Advanced Regenerative Properties</t>
  </si>
  <si>
    <t>Power Sand: Empowering Properties + Star Dust: Advanced Mana Properties</t>
  </si>
  <si>
    <t>Power Sand: Empowering Properties + Diamond Grain: Advanced Empowering Properties</t>
  </si>
  <si>
    <t>Power Sand: Empowering Properties + Demonic Tissue: Advanced Resistance Properties</t>
  </si>
  <si>
    <t>Power Sand: Empowering Properties + Greyshade Bark: Ensnaring Properties</t>
  </si>
  <si>
    <t>Power Sand: Empowering Properties + Gravity Fragment: Wavelength Properties</t>
  </si>
  <si>
    <t>Power Sand: Empowering Properties + Sundunes Bloom: Pilfering Properties</t>
  </si>
  <si>
    <t>Power Sand: Empowering Properties + Flaming Spirits: Alchoholic Properties</t>
  </si>
  <si>
    <t>Power Sand: Empowering Properties + Oldworld Spices: Exotic Properties</t>
  </si>
  <si>
    <t>Power Sand: Empowering Properties + Rotten Flesh: Rotting Properties</t>
  </si>
  <si>
    <t>Power Sand: Empowering Properties + Divine Feather: Divine Properties</t>
  </si>
  <si>
    <t>Power Sand: Empowering Properties + Deaths Touch: Deadly Properties</t>
  </si>
  <si>
    <t>Power Sand: Empowering Properties + Everlife Ivy: Growth Properties</t>
  </si>
  <si>
    <t>Power Sand: Empowering Properties + Arctic Core: Nullifying Properties</t>
  </si>
  <si>
    <t>Ice Lotus: Freezing Properties (Frost) + Nothing</t>
  </si>
  <si>
    <t>Ice Lotus: Freezing Properties (Frost) + Lifeforce Extract: Resistance Properties</t>
  </si>
  <si>
    <t>Ice Lotus: Freezing Properties (Frost) + Soul Essence: Magic Properties</t>
  </si>
  <si>
    <t>Ice Lotus: Freezing Properties (Frost) + Slithering Oil: Dexterity Properties</t>
  </si>
  <si>
    <t>Ice Lotus: Freezing Properties (Frost) + Hardened Powder: Strength Properties</t>
  </si>
  <si>
    <t>Ice Lotus: Freezing Properties (Frost) + Ashen Weed: Withering Properties</t>
  </si>
  <si>
    <t>Ice Lotus: Freezing Properties (Frost) + Vile Mushroom: Vile Properties</t>
  </si>
  <si>
    <t>Ice Lotus: Freezing Properties (Frost) + Living Root: Curing Properties</t>
  </si>
  <si>
    <t>Ice Lotus: Freezing Properties (Frost) + Mending Salve: Healing Properties</t>
  </si>
  <si>
    <t>Ice Lotus: Freezing Properties (Frost) + Bone Marrow: Regenerative Properties</t>
  </si>
  <si>
    <t>Ice Lotus: Freezing Properties (Frost) + Mana Berries: Mana Properties</t>
  </si>
  <si>
    <t>Ice Lotus: Freezing Properties (Frost) + Black Cobweb: Weakening Properties</t>
  </si>
  <si>
    <t>Ice Lotus: Freezing Properties (Frost) + Power Sand: Empowering Properties</t>
  </si>
  <si>
    <t>Ice Lotus: Freezing Properties (Frost) + Ice Lotus: Freezing Properties (Frost)</t>
  </si>
  <si>
    <t>Ice Lotus: Freezing Properties (Frost) + Pure Blood: Blood Properties (Bleed)</t>
  </si>
  <si>
    <t>Ice Lotus: Freezing Properties (Frost) + Poison Gland: Toxic Properties (Poison)</t>
  </si>
  <si>
    <t>Ice Lotus: Freezing Properties (Frost) + Rich Soil: Earthly Properties (Earth)</t>
  </si>
  <si>
    <t>Ice Lotus: Freezing Properties (Frost) + Burning Ichor: Firey Properties (Fire)</t>
  </si>
  <si>
    <t>Ice Lotus: Freezing Properties (Frost) + Sparking Solution: Electric Properties (Lightning)</t>
  </si>
  <si>
    <t>Ice Lotus: Freezing Properties (Frost) + Whistling Sap: Breezing Properties (Wind)</t>
  </si>
  <si>
    <t>Ice Lotus: Freezing Properties (Frost) + White Obsidian: Reflective Properties (Light)</t>
  </si>
  <si>
    <t>Ice Lotus: Freezing Properties (Frost) + Nightmare Fuel: Unsettling Properties (Dark)</t>
  </si>
  <si>
    <t>Ice Lotus: Freezing Properties (Frost) + Salt Crystals: Advanced Healing Properties</t>
  </si>
  <si>
    <t>Ice Lotus: Freezing Properties (Frost) + Spirit Leaf: Advanced Regenerative Properties</t>
  </si>
  <si>
    <t>Ice Lotus: Freezing Properties (Frost) + Star Dust: Advanced Mana Properties</t>
  </si>
  <si>
    <t>Ice Lotus: Freezing Properties (Frost) + Diamond Grain: Advanced Empowering Properties</t>
  </si>
  <si>
    <t>Ice Lotus: Freezing Properties (Frost) + Demonic Tissue: Advanced Resistance Properties</t>
  </si>
  <si>
    <t>Ice Lotus: Freezing Properties (Frost) + Greyshade Bark: Ensnaring Properties</t>
  </si>
  <si>
    <t>Ice Lotus: Freezing Properties (Frost) + Gravity Fragment: Wavelength Properties</t>
  </si>
  <si>
    <t>Ice Lotus: Freezing Properties (Frost) + Sundunes Bloom: Pilfering Properties</t>
  </si>
  <si>
    <t>Ice Lotus: Freezing Properties (Frost) + Flaming Spirits: Alchoholic Properties</t>
  </si>
  <si>
    <t>Ice Lotus: Freezing Properties (Frost) + Oldworld Spices: Exotic Properties</t>
  </si>
  <si>
    <t>Ice Lotus: Freezing Properties (Frost) + Rotten Flesh: Rotting Properties</t>
  </si>
  <si>
    <t>Ice Lotus: Freezing Properties (Frost) + Divine Feather: Divine Properties</t>
  </si>
  <si>
    <t>Ice Lotus: Freezing Properties (Frost) + Deaths Touch: Deadly Properties</t>
  </si>
  <si>
    <t>Ice Lotus: Freezing Properties (Frost) + Everlife Ivy: Growth Properties</t>
  </si>
  <si>
    <t>Ice Lotus: Freezing Properties (Frost) + Arctic Core: Nullifying Properties</t>
  </si>
  <si>
    <t>Pure Blood: Blood Properties (Bleed) + Nothing</t>
  </si>
  <si>
    <t>Pure Blood: Blood Properties (Bleed) + Lifeforce Extract: Resistance Properties</t>
  </si>
  <si>
    <t>Pure Blood: Blood Properties (Bleed) + Soul Essence: Magic Properties</t>
  </si>
  <si>
    <t>Pure Blood: Blood Properties (Bleed) + Slithering Oil: Dexterity Properties</t>
  </si>
  <si>
    <t>Pure Blood: Blood Properties (Bleed) + Hardened Powder: Strength Properties</t>
  </si>
  <si>
    <t>Pure Blood: Blood Properties (Bleed) + Ashen Weed: Withering Properties</t>
  </si>
  <si>
    <t>Pure Blood: Blood Properties (Bleed) + Vile Mushroom: Vile Properties</t>
  </si>
  <si>
    <t>Pure Blood: Blood Properties (Bleed) + Living Root: Curing Properties</t>
  </si>
  <si>
    <t>Pure Blood: Blood Properties (Bleed) + Mending Salve: Healing Properties</t>
  </si>
  <si>
    <t>Pure Blood: Blood Properties (Bleed) + Bone Marrow: Regenerative Properties</t>
  </si>
  <si>
    <t>Pure Blood: Blood Properties (Bleed) + Mana Berries: Mana Properties</t>
  </si>
  <si>
    <t>Pure Blood: Blood Properties (Bleed) + Black Cobweb: Weakening Properties</t>
  </si>
  <si>
    <t>Pure Blood: Blood Properties (Bleed) + Power Sand: Empowering Properties</t>
  </si>
  <si>
    <t>Pure Blood: Blood Properties (Bleed) + Ice Lotus: Freezing Properties (Frost)</t>
  </si>
  <si>
    <t>Pure Blood: Blood Properties (Bleed) + Pure Blood: Blood Properties (Bleed)</t>
  </si>
  <si>
    <t>Pure Blood: Blood Properties (Bleed) + Poison Gland: Toxic Properties (Poison)</t>
  </si>
  <si>
    <t>Pure Blood: Blood Properties (Bleed) + Rich Soil: Earthly Properties (Earth)</t>
  </si>
  <si>
    <t>Pure Blood: Blood Properties (Bleed) + Burning Ichor: Firey Properties (Fire)</t>
  </si>
  <si>
    <t>Pure Blood: Blood Properties (Bleed) + Sparking Solution: Electric Properties (Lightning)</t>
  </si>
  <si>
    <t>Pure Blood: Blood Properties (Bleed) + Whistling Sap: Breezing Properties (Wind)</t>
  </si>
  <si>
    <t>Pure Blood: Blood Properties (Bleed) + White Obsidian: Reflective Properties (Light)</t>
  </si>
  <si>
    <t>Pure Blood: Blood Properties (Bleed) + Nightmare Fuel: Unsettling Properties (Dark)</t>
  </si>
  <si>
    <t>Pure Blood: Blood Properties (Bleed) + Salt Crystals: Advanced Healing Properties</t>
  </si>
  <si>
    <t>Pure Blood: Blood Properties (Bleed) + Spirit Leaf: Advanced Regenerative Properties</t>
  </si>
  <si>
    <t>Pure Blood: Blood Properties (Bleed) + Star Dust: Advanced Mana Properties</t>
  </si>
  <si>
    <t>Pure Blood: Blood Properties (Bleed) + Diamond Grain: Advanced Empowering Properties</t>
  </si>
  <si>
    <t>Pure Blood: Blood Properties (Bleed) + Demonic Tissue: Advanced Resistance Properties</t>
  </si>
  <si>
    <t>Pure Blood: Blood Properties (Bleed) + Greyshade Bark: Ensnaring Properties</t>
  </si>
  <si>
    <t>Pure Blood: Blood Properties (Bleed) + Gravity Fragment: Wavelength Properties</t>
  </si>
  <si>
    <t>Pure Blood: Blood Properties (Bleed) + Sundunes Bloom: Pilfering Properties</t>
  </si>
  <si>
    <t>Pure Blood: Blood Properties (Bleed) + Flaming Spirits: Alchoholic Properties</t>
  </si>
  <si>
    <t>Pure Blood: Blood Properties (Bleed) + Oldworld Spices: Exotic Properties</t>
  </si>
  <si>
    <t>Pure Blood: Blood Properties (Bleed) + Rotten Flesh: Rotting Properties</t>
  </si>
  <si>
    <t>Pure Blood: Blood Properties (Bleed) + Divine Feather: Divine Properties</t>
  </si>
  <si>
    <t>Pure Blood: Blood Properties (Bleed) + Deaths Touch: Deadly Properties</t>
  </si>
  <si>
    <t>Pure Blood: Blood Properties (Bleed) + Everlife Ivy: Growth Properties</t>
  </si>
  <si>
    <t>Pure Blood: Blood Properties (Bleed) + Arctic Core: Nullifying Properties</t>
  </si>
  <si>
    <t>Poison Gland: Toxic Properties (Poison) + Nothing</t>
  </si>
  <si>
    <t>Poison Gland: Toxic Properties (Poison) + Lifeforce Extract: Resistance Properties</t>
  </si>
  <si>
    <t>Poison Gland: Toxic Properties (Poison) + Soul Essence: Magic Properties</t>
  </si>
  <si>
    <t>Poison Gland: Toxic Properties (Poison) + Slithering Oil: Dexterity Properties</t>
  </si>
  <si>
    <t>Poison Gland: Toxic Properties (Poison) + Hardened Powder: Strength Properties</t>
  </si>
  <si>
    <t>Poison Gland: Toxic Properties (Poison) + Ashen Weed: Withering Properties</t>
  </si>
  <si>
    <t>Poison Gland: Toxic Properties (Poison) + Vile Mushroom: Vile Properties</t>
  </si>
  <si>
    <t>Poison Gland: Toxic Properties (Poison) + Living Root: Curing Properties</t>
  </si>
  <si>
    <t>Poison Gland: Toxic Properties (Poison) + Mending Salve: Healing Properties</t>
  </si>
  <si>
    <t>Poison Gland: Toxic Properties (Poison) + Bone Marrow: Regenerative Properties</t>
  </si>
  <si>
    <t>Poison Gland: Toxic Properties (Poison) + Mana Berries: Mana Properties</t>
  </si>
  <si>
    <t>Poison Gland: Toxic Properties (Poison) + Black Cobweb: Weakening Properties</t>
  </si>
  <si>
    <t>Poison Gland: Toxic Properties (Poison) + Power Sand: Empowering Properties</t>
  </si>
  <si>
    <t>Poison Gland: Toxic Properties (Poison) + Ice Lotus: Freezing Properties (Frost)</t>
  </si>
  <si>
    <t>Poison Gland: Toxic Properties (Poison) + Pure Blood: Blood Properties (Bleed)</t>
  </si>
  <si>
    <t>Poison Gland: Toxic Properties (Poison) + Poison Gland: Toxic Properties (Poison)</t>
  </si>
  <si>
    <t>Poison Gland: Toxic Properties (Poison) + Rich Soil: Earthly Properties (Earth)</t>
  </si>
  <si>
    <t>Poison Gland: Toxic Properties (Poison) + Burning Ichor: Firey Properties (Fire)</t>
  </si>
  <si>
    <t>Poison Gland: Toxic Properties (Poison) + Sparking Solution: Electric Properties (Lightning)</t>
  </si>
  <si>
    <t>Poison Gland: Toxic Properties (Poison) + Whistling Sap: Breezing Properties (Wind)</t>
  </si>
  <si>
    <t>Poison Gland: Toxic Properties (Poison) + White Obsidian: Reflective Properties (Light)</t>
  </si>
  <si>
    <t>Poison Gland: Toxic Properties (Poison) + Nightmare Fuel: Unsettling Properties (Dark)</t>
  </si>
  <si>
    <t>Poison Gland: Toxic Properties (Poison) + Salt Crystals: Advanced Healing Properties</t>
  </si>
  <si>
    <t>Poison Gland: Toxic Properties (Poison) + Spirit Leaf: Advanced Regenerative Properties</t>
  </si>
  <si>
    <t>Poison Gland: Toxic Properties (Poison) + Star Dust: Advanced Mana Properties</t>
  </si>
  <si>
    <t>Poison Gland: Toxic Properties (Poison) + Diamond Grain: Advanced Empowering Properties</t>
  </si>
  <si>
    <t>Poison Gland: Toxic Properties (Poison) + Demonic Tissue: Advanced Resistance Properties</t>
  </si>
  <si>
    <t>Poison Gland: Toxic Properties (Poison) + Greyshade Bark: Ensnaring Properties</t>
  </si>
  <si>
    <t>Poison Gland: Toxic Properties (Poison) + Gravity Fragment: Wavelength Properties</t>
  </si>
  <si>
    <t>Poison Gland: Toxic Properties (Poison) + Sundunes Bloom: Pilfering Properties</t>
  </si>
  <si>
    <t>Poison Gland: Toxic Properties (Poison) + Flaming Spirits: Alchoholic Properties</t>
  </si>
  <si>
    <t>Poison Gland: Toxic Properties (Poison) + Oldworld Spices: Exotic Properties</t>
  </si>
  <si>
    <t>Poison Gland: Toxic Properties (Poison) + Rotten Flesh: Rotting Properties</t>
  </si>
  <si>
    <t>Poison Gland: Toxic Properties (Poison) + Divine Feather: Divine Properties</t>
  </si>
  <si>
    <t>Poison Gland: Toxic Properties (Poison) + Deaths Touch: Deadly Properties</t>
  </si>
  <si>
    <t>Poison Gland: Toxic Properties (Poison) + Everlife Ivy: Growth Properties</t>
  </si>
  <si>
    <t>Poison Gland: Toxic Properties (Poison) + Arctic Core: Nullifying Properties</t>
  </si>
  <si>
    <t>Rich Soil: Earthly Properties (Earth) + Nothing</t>
  </si>
  <si>
    <t>Rich Soil: Earthly Properties (Earth) + Lifeforce Extract: Resistance Properties</t>
  </si>
  <si>
    <t>Rich Soil: Earthly Properties (Earth) + Soul Essence: Magic Properties</t>
  </si>
  <si>
    <t>Rich Soil: Earthly Properties (Earth) + Slithering Oil: Dexterity Properties</t>
  </si>
  <si>
    <t>Rich Soil: Earthly Properties (Earth) + Hardened Powder: Strength Properties</t>
  </si>
  <si>
    <t>Rich Soil: Earthly Properties (Earth) + Ashen Weed: Withering Properties</t>
  </si>
  <si>
    <t>Rich Soil: Earthly Properties (Earth) + Vile Mushroom: Vile Properties</t>
  </si>
  <si>
    <t>Rich Soil: Earthly Properties (Earth) + Living Root: Curing Properties</t>
  </si>
  <si>
    <t>Rich Soil: Earthly Properties (Earth) + Mending Salve: Healing Properties</t>
  </si>
  <si>
    <t>Rich Soil: Earthly Properties (Earth) + Bone Marrow: Regenerative Properties</t>
  </si>
  <si>
    <t>Rich Soil: Earthly Properties (Earth) + Mana Berries: Mana Properties</t>
  </si>
  <si>
    <t>Rich Soil: Earthly Properties (Earth) + Black Cobweb: Weakening Properties</t>
  </si>
  <si>
    <t>Rich Soil: Earthly Properties (Earth) + Power Sand: Empowering Properties</t>
  </si>
  <si>
    <t>Rich Soil: Earthly Properties (Earth) + Ice Lotus: Freezing Properties (Frost)</t>
  </si>
  <si>
    <t>Rich Soil: Earthly Properties (Earth) + Pure Blood: Blood Properties (Bleed)</t>
  </si>
  <si>
    <t>Rich Soil: Earthly Properties (Earth) + Poison Gland: Toxic Properties (Poison)</t>
  </si>
  <si>
    <t>Rich Soil: Earthly Properties (Earth) + Rich Soil: Earthly Properties (Earth)</t>
  </si>
  <si>
    <t>Rich Soil: Earthly Properties (Earth) + Burning Ichor: Firey Properties (Fire)</t>
  </si>
  <si>
    <t>Rich Soil: Earthly Properties (Earth) + Sparking Solution: Electric Properties (Lightning)</t>
  </si>
  <si>
    <t>Rich Soil: Earthly Properties (Earth) + Whistling Sap: Breezing Properties (Wind)</t>
  </si>
  <si>
    <t>Rich Soil: Earthly Properties (Earth) + White Obsidian: Reflective Properties (Light)</t>
  </si>
  <si>
    <t>Swamp Flask: Deal 40 Unholy Damage. (&gt;)</t>
  </si>
  <si>
    <t>Rich Soil: Earthly Properties (Earth) + Nightmare Fuel: Unsettling Properties (Dark)</t>
  </si>
  <si>
    <t>Rich Soil: Earthly Properties (Earth) + Salt Crystals: Advanced Healing Properties</t>
  </si>
  <si>
    <t>Rich Soil: Earthly Properties (Earth) + Spirit Leaf: Advanced Regenerative Properties</t>
  </si>
  <si>
    <t>Rich Soil: Earthly Properties (Earth) + Star Dust: Advanced Mana Properties</t>
  </si>
  <si>
    <t>Rich Soil: Earthly Properties (Earth) + Diamond Grain: Advanced Empowering Properties</t>
  </si>
  <si>
    <t>Rich Soil: Earthly Properties (Earth) + Demonic Tissue: Advanced Resistance Properties</t>
  </si>
  <si>
    <t>Rich Soil: Earthly Properties (Earth) + Greyshade Bark: Ensnaring Properties</t>
  </si>
  <si>
    <t>Rich Soil: Earthly Properties (Earth) + Gravity Fragment: Wavelength Properties</t>
  </si>
  <si>
    <t>Rich Soil: Earthly Properties (Earth) + Sundunes Bloom: Pilfering Properties</t>
  </si>
  <si>
    <t>Rich Soil: Earthly Properties (Earth) + Flaming Spirits: Alchoholic Properties</t>
  </si>
  <si>
    <t>Rich Soil: Earthly Properties (Earth) + Oldworld Spices: Exotic Properties</t>
  </si>
  <si>
    <t>Rich Soil: Earthly Properties (Earth) + Rotten Flesh: Rotting Properties</t>
  </si>
  <si>
    <t>Rich Soil: Earthly Properties (Earth) + Divine Feather: Divine Properties</t>
  </si>
  <si>
    <t>Rich Soil: Earthly Properties (Earth) + Deaths Touch: Deadly Properties</t>
  </si>
  <si>
    <t>Rich Soil: Earthly Properties (Earth) + Everlife Ivy: Growth Properties</t>
  </si>
  <si>
    <t>Rich Soil: Earthly Properties (Earth) + Arctic Core: Nullifying Properties</t>
  </si>
  <si>
    <t>Burning Ichor: Firey Properties (Fire) + Nothing</t>
  </si>
  <si>
    <t>Burning Ichor: Firey Properties (Fire) + Lifeforce Extract: Resistance Properties</t>
  </si>
  <si>
    <t>Burning Ichor: Firey Properties (Fire) + Soul Essence: Magic Properties</t>
  </si>
  <si>
    <t>Burning Ichor: Firey Properties (Fire) + Slithering Oil: Dexterity Properties</t>
  </si>
  <si>
    <t>Fire Sacrifice Elixir: Set your Fire Resistance to 0%; Gain/Lose 1 Base Strength for every 10% Fire Resistance Lost/Gained. (≈)</t>
  </si>
  <si>
    <t>Burning Ichor: Firey Properties (Fire) + Hardened Powder: Strength Properties</t>
  </si>
  <si>
    <t>Burning Ichor: Firey Properties (Fire) + Ashen Weed: Withering Properties</t>
  </si>
  <si>
    <t>Burning Ichor: Firey Properties (Fire) + Vile Mushroom: Vile Properties</t>
  </si>
  <si>
    <t>Burning Ichor: Firey Properties (Fire) + Living Root: Curing Properties</t>
  </si>
  <si>
    <t>Burning Ichor: Firey Properties (Fire) + Mending Salve: Healing Properties</t>
  </si>
  <si>
    <t>Burning Ichor: Firey Properties (Fire) + Bone Marrow: Regenerative Properties</t>
  </si>
  <si>
    <t>Burning Ichor: Firey Properties (Fire) + Mana Berries: Mana Properties</t>
  </si>
  <si>
    <t>Burning Ichor: Firey Properties (Fire) + Black Cobweb: Weakening Properties</t>
  </si>
  <si>
    <t>Burning Ichor: Firey Properties (Fire) + Power Sand: Empowering Properties</t>
  </si>
  <si>
    <t>Burning Ichor: Firey Properties (Fire) + Ice Lotus: Freezing Properties (Frost)</t>
  </si>
  <si>
    <t>Burning Ichor: Firey Properties (Fire) + Pure Blood: Blood Properties (Bleed)</t>
  </si>
  <si>
    <t>Burning Ichor: Firey Properties (Fire) + Poison Gland: Toxic Properties (Poison)</t>
  </si>
  <si>
    <t>Burning Ichor: Firey Properties (Fire) + Rich Soil: Earthly Properties (Earth)</t>
  </si>
  <si>
    <t>Burning Ichor: Firey Properties (Fire) + Burning Ichor: Firey Properties (Fire)</t>
  </si>
  <si>
    <t>Burning Ichor: Firey Properties (Fire) + Sparking Solution: Electric Properties (Lightning)</t>
  </si>
  <si>
    <t>Burning Ichor: Firey Properties (Fire) + Whistling Sap: Breezing Properties (Wind)</t>
  </si>
  <si>
    <t>Burning Ichor: Firey Properties (Fire) + White Obsidian: Reflective Properties (Light)</t>
  </si>
  <si>
    <t>Burning Ichor: Firey Properties (Fire) + Nightmare Fuel: Unsettling Properties (Dark)</t>
  </si>
  <si>
    <t>Burning Ichor: Firey Properties (Fire) + Salt Crystals: Advanced Healing Properties</t>
  </si>
  <si>
    <t>Burning Ichor: Firey Properties (Fire) + Spirit Leaf: Advanced Regenerative Properties</t>
  </si>
  <si>
    <t>Burning Ichor: Firey Properties (Fire) + Star Dust: Advanced Mana Properties</t>
  </si>
  <si>
    <t>Burning Ichor: Firey Properties (Fire) + Diamond Grain: Advanced Empowering Properties</t>
  </si>
  <si>
    <t>Burning Ichor: Firey Properties (Fire) + Demonic Tissue: Advanced Resistance Properties</t>
  </si>
  <si>
    <t>Burning Ichor: Firey Properties (Fire) + Greyshade Bark: Ensnaring Properties</t>
  </si>
  <si>
    <t>Burning Ichor: Firey Properties (Fire) + Gravity Fragment: Wavelength Properties</t>
  </si>
  <si>
    <t>Burning Ichor: Firey Properties (Fire) + Sundunes Bloom: Pilfering Properties</t>
  </si>
  <si>
    <t>Burning Ichor: Firey Properties (Fire) + Flaming Spirits: Alchoholic Properties</t>
  </si>
  <si>
    <t>Burning Ichor: Firey Properties (Fire) + Oldworld Spices: Exotic Properties</t>
  </si>
  <si>
    <t>Burning Ichor: Firey Properties (Fire) + Rotten Flesh: Rotting Properties</t>
  </si>
  <si>
    <t>Burning Ichor: Firey Properties (Fire) + Divine Feather: Divine Properties</t>
  </si>
  <si>
    <t>Burning Ichor: Firey Properties (Fire) + Deaths Touch: Deadly Properties</t>
  </si>
  <si>
    <t>Burning Ichor: Firey Properties (Fire) + Everlife Ivy: Growth Properties</t>
  </si>
  <si>
    <t>Burning Ichor: Firey Properties (Fire) + Arctic Core: Nullifying Properties</t>
  </si>
  <si>
    <t>Sparking Solution: Electric Properties (Lightning) + Nothing</t>
  </si>
  <si>
    <t>Sparking Solution: Electric Properties (Lightning) + Lifeforce Extract: Resistance Properties</t>
  </si>
  <si>
    <t>Sparking Solution: Electric Properties (Lightning) + Soul Essence: Magic Properties</t>
  </si>
  <si>
    <t>Sparking Solution: Electric Properties (Lightning) + Slithering Oil: Dexterity Properties</t>
  </si>
  <si>
    <t>Sparking Solution: Electric Properties (Lightning) + Hardened Powder: Strength Properties</t>
  </si>
  <si>
    <t>Sparking Solution: Electric Properties (Lightning) + Ashen Weed: Withering Properties</t>
  </si>
  <si>
    <t>Sparking Solution: Electric Properties (Lightning) + Vile Mushroom: Vile Properties</t>
  </si>
  <si>
    <t>Sparking Solution: Electric Properties (Lightning) + Living Root: Curing Properties</t>
  </si>
  <si>
    <t>Sparking Solution: Electric Properties (Lightning) + Mending Salve: Healing Properties</t>
  </si>
  <si>
    <t>Sparking Solution: Electric Properties (Lightning) + Bone Marrow: Regenerative Properties</t>
  </si>
  <si>
    <t>Sparking Solution: Electric Properties (Lightning) + Mana Berries: Mana Properties</t>
  </si>
  <si>
    <t>Sparking Solution: Electric Properties (Lightning) + Black Cobweb: Weakening Properties</t>
  </si>
  <si>
    <t>Sparking Solution: Electric Properties (Lightning) + Power Sand: Empowering Properties</t>
  </si>
  <si>
    <t>Sparking Solution: Electric Properties (Lightning) + Ice Lotus: Freezing Properties (Frost)</t>
  </si>
  <si>
    <t>Sparking Solution: Electric Properties (Lightning) + Pure Blood: Blood Properties (Bleed)</t>
  </si>
  <si>
    <t>Sparking Solution: Electric Properties (Lightning) + Poison Gland: Toxic Properties (Poison)</t>
  </si>
  <si>
    <t>Sparking Solution: Electric Properties (Lightning) + Rich Soil: Earthly Properties (Earth)</t>
  </si>
  <si>
    <t>Sparking Solution: Electric Properties (Lightning) + Burning Ichor: Firey Properties (Fire)</t>
  </si>
  <si>
    <t>Sparking Solution: Electric Properties (Lightning) + Sparking Solution: Electric Properties (Lightning)</t>
  </si>
  <si>
    <t>Sparking Solution: Electric Properties (Lightning) + Whistling Sap: Breezing Properties (Wind)</t>
  </si>
  <si>
    <t>Sparking Solution: Electric Properties (Lightning) + White Obsidian: Reflective Properties (Light)</t>
  </si>
  <si>
    <t>Sparking Solution: Electric Properties (Lightning) + Nightmare Fuel: Unsettling Properties (Dark)</t>
  </si>
  <si>
    <t>Sparking Solution: Electric Properties (Lightning) + Salt Crystals: Advanced Healing Properties</t>
  </si>
  <si>
    <t>Sparking Solution: Electric Properties (Lightning) + Spirit Leaf: Advanced Regenerative Properties</t>
  </si>
  <si>
    <t>Sparking Solution: Electric Properties (Lightning) + Star Dust: Advanced Mana Properties</t>
  </si>
  <si>
    <t>Sparking Solution: Electric Properties (Lightning) + Diamond Grain: Advanced Empowering Properties</t>
  </si>
  <si>
    <t>Sparking Solution: Electric Properties (Lightning) + Demonic Tissue: Advanced Resistance Properties</t>
  </si>
  <si>
    <t>Sparking Solution: Electric Properties (Lightning) + Greyshade Bark: Ensnaring Properties</t>
  </si>
  <si>
    <t>Sparking Solution: Electric Properties (Lightning) + Gravity Fragment: Wavelength Properties</t>
  </si>
  <si>
    <t>Sparking Solution: Electric Properties (Lightning) + Sundunes Bloom: Pilfering Properties</t>
  </si>
  <si>
    <t>Sparking Solution: Electric Properties (Lightning) + Flaming Spirits: Alchoholic Properties</t>
  </si>
  <si>
    <t>Sparking Solution: Electric Properties (Lightning) + Oldworld Spices: Exotic Properties</t>
  </si>
  <si>
    <t>Sparking Solution: Electric Properties (Lightning) + Rotten Flesh: Rotting Properties</t>
  </si>
  <si>
    <t>Sparking Solution: Electric Properties (Lightning) + Divine Feather: Divine Properties</t>
  </si>
  <si>
    <t>Sparking Solution: Electric Properties (Lightning) + Deaths Touch: Deadly Properties</t>
  </si>
  <si>
    <t>Sparking Solution: Electric Properties (Lightning) + Everlife Ivy: Growth Properties</t>
  </si>
  <si>
    <t>Sparking Solution: Electric Properties (Lightning) + Arctic Core: Nullifying Properties</t>
  </si>
  <si>
    <t>Whistling Sap: Breezing Properties (Wind) + Nothing</t>
  </si>
  <si>
    <t>Whistling Sap: Breezing Properties (Wind) + Lifeforce Extract: Resistance Properties</t>
  </si>
  <si>
    <t>Whistling Sap: Breezing Properties (Wind) + Soul Essence: Magic Properties</t>
  </si>
  <si>
    <t>Whistling Sap: Breezing Properties (Wind) + Slithering Oil: Dexterity Properties</t>
  </si>
  <si>
    <t>Whistling Sap: Breezing Properties (Wind) + Hardened Powder: Strength Properties</t>
  </si>
  <si>
    <t>Whistling Sap: Breezing Properties (Wind) + Ashen Weed: Withering Properties</t>
  </si>
  <si>
    <t>Whistling Sap: Breezing Properties (Wind) + Vile Mushroom: Vile Properties</t>
  </si>
  <si>
    <t>Whistling Sap: Breezing Properties (Wind) + Living Root: Curing Properties</t>
  </si>
  <si>
    <t>Whistling Sap: Breezing Properties (Wind) + Mending Salve: Healing Properties</t>
  </si>
  <si>
    <t>Whistling Sap: Breezing Properties (Wind) + Bone Marrow: Regenerative Properties</t>
  </si>
  <si>
    <t>Whistling Sap: Breezing Properties (Wind) + Mana Berries: Mana Properties</t>
  </si>
  <si>
    <t>Whistling Sap: Breezing Properties (Wind) + Black Cobweb: Weakening Properties</t>
  </si>
  <si>
    <t>Whistling Sap: Breezing Properties (Wind) + Power Sand: Empowering Properties</t>
  </si>
  <si>
    <t>Whistling Sap: Breezing Properties (Wind) + Ice Lotus: Freezing Properties (Frost)</t>
  </si>
  <si>
    <t>Whistling Sap: Breezing Properties (Wind) + Pure Blood: Blood Properties (Bleed)</t>
  </si>
  <si>
    <t>Whistling Sap: Breezing Properties (Wind) + Poison Gland: Toxic Properties (Poison)</t>
  </si>
  <si>
    <t>Whistling Sap: Breezing Properties (Wind) + Rich Soil: Earthly Properties (Earth)</t>
  </si>
  <si>
    <t>Whistling Sap: Breezing Properties (Wind) + Burning Ichor: Firey Properties (Fire)</t>
  </si>
  <si>
    <t>Whistling Sap: Breezing Properties (Wind) + Sparking Solution: Electric Properties (Lightning)</t>
  </si>
  <si>
    <t>Whistling Sap: Breezing Properties (Wind) + Whistling Sap: Breezing Properties (Wind)</t>
  </si>
  <si>
    <t>Whistling Sap: Breezing Properties (Wind) + White Obsidian: Reflective Properties (Light)</t>
  </si>
  <si>
    <t>Whistling Sap: Breezing Properties (Wind) + Nightmare Fuel: Unsettling Properties (Dark)</t>
  </si>
  <si>
    <t>Whistling Sap: Breezing Properties (Wind) + Salt Crystals: Advanced Healing Properties</t>
  </si>
  <si>
    <t>Whistling Sap: Breezing Properties (Wind) + Spirit Leaf: Advanced Regenerative Properties</t>
  </si>
  <si>
    <t>Whistling Sap: Breezing Properties (Wind) + Star Dust: Advanced Mana Properties</t>
  </si>
  <si>
    <t>Whistling Sap: Breezing Properties (Wind) + Diamond Grain: Advanced Empowering Properties</t>
  </si>
  <si>
    <t>Whistling Sap: Breezing Properties (Wind) + Demonic Tissue: Advanced Resistance Properties</t>
  </si>
  <si>
    <t>Whistling Sap: Breezing Properties (Wind) + Greyshade Bark: Ensnaring Properties</t>
  </si>
  <si>
    <t>Whistling Sap: Breezing Properties (Wind) + Gravity Fragment: Wavelength Properties</t>
  </si>
  <si>
    <t>Whistling Sap: Breezing Properties (Wind) + Sundunes Bloom: Pilfering Properties</t>
  </si>
  <si>
    <t>Whistling Sap: Breezing Properties (Wind) + Flaming Spirits: Alchoholic Properties</t>
  </si>
  <si>
    <t>Whistling Sap: Breezing Properties (Wind) + Oldworld Spices: Exotic Properties</t>
  </si>
  <si>
    <t>Whistling Sap: Breezing Properties (Wind) + Rotten Flesh: Rotting Properties</t>
  </si>
  <si>
    <t>Whistling Sap: Breezing Properties (Wind) + Divine Feather: Divine Properties</t>
  </si>
  <si>
    <t>Whistling Sap: Breezing Properties (Wind) + Deaths Touch: Deadly Properties</t>
  </si>
  <si>
    <t>Whistling Sap: Breezing Properties (Wind) + Everlife Ivy: Growth Properties</t>
  </si>
  <si>
    <t>Whistling Sap: Breezing Properties (Wind) + Arctic Core: Nullifying Properties</t>
  </si>
  <si>
    <t>White Obsidian: Reflective Properties (Light) + Nothing</t>
  </si>
  <si>
    <t>White Obsidian: Reflective Properties (Light) + Lifeforce Extract: Resistance Properties</t>
  </si>
  <si>
    <t>White Obsidian: Reflective Properties (Light) + Soul Essence: Magic Properties</t>
  </si>
  <si>
    <t>White Obsidian: Reflective Properties (Light) + Slithering Oil: Dexterity Properties</t>
  </si>
  <si>
    <t>Light Sacrifice Elixir: Set your Light Resistance to 0%; Gain/Lose 1 Base Strength for every 10% Light Resistance Lost/Gained. (≈)</t>
  </si>
  <si>
    <t>White Obsidian: Reflective Properties (Light) + Hardened Powder: Strength Properties</t>
  </si>
  <si>
    <t>White Obsidian: Reflective Properties (Light) + Ashen Weed: Withering Properties</t>
  </si>
  <si>
    <t>White Obsidian: Reflective Properties (Light) + Vile Mushroom: Vile Properties</t>
  </si>
  <si>
    <t>White Obsidian: Reflective Properties (Light) + Living Root: Curing Properties</t>
  </si>
  <si>
    <t>White Obsidian: Reflective Properties (Light) + Mending Salve: Healing Properties</t>
  </si>
  <si>
    <t>White Obsidian: Reflective Properties (Light) + Bone Marrow: Regenerative Properties</t>
  </si>
  <si>
    <t>White Obsidian: Reflective Properties (Light) + Mana Berries: Mana Properties</t>
  </si>
  <si>
    <t>White Obsidian: Reflective Properties (Light) + Black Cobweb: Weakening Properties</t>
  </si>
  <si>
    <t>White Obsidian: Reflective Properties (Light) + Power Sand: Empowering Properties</t>
  </si>
  <si>
    <t>White Obsidian: Reflective Properties (Light) + Ice Lotus: Freezing Properties (Frost)</t>
  </si>
  <si>
    <t>White Obsidian: Reflective Properties (Light) + Pure Blood: Blood Properties (Bleed)</t>
  </si>
  <si>
    <t>White Obsidian: Reflective Properties (Light) + Poison Gland: Toxic Properties (Poison)</t>
  </si>
  <si>
    <t>White Obsidian: Reflective Properties (Light) + Rich Soil: Earthly Properties (Earth)</t>
  </si>
  <si>
    <t>White Obsidian: Reflective Properties (Light) + Burning Ichor: Firey Properties (Fire)</t>
  </si>
  <si>
    <t>White Obsidian: Reflective Properties (Light) + Sparking Solution: Electric Properties (Lightning)</t>
  </si>
  <si>
    <t>White Obsidian: Reflective Properties (Light) + Whistling Sap: Breezing Properties (Wind)</t>
  </si>
  <si>
    <t>White Obsidian: Reflective Properties (Light) + White Obsidian: Reflective Properties (Light)</t>
  </si>
  <si>
    <t>White Obsidian: Reflective Properties (Light) + Nightmare Fuel: Unsettling Properties (Dark)</t>
  </si>
  <si>
    <t>White Obsidian: Reflective Properties (Light) + Salt Crystals: Advanced Healing Properties</t>
  </si>
  <si>
    <t>White Obsidian: Reflective Properties (Light) + Spirit Leaf: Advanced Regenerative Properties</t>
  </si>
  <si>
    <t>White Obsidian: Reflective Properties (Light) + Star Dust: Advanced Mana Properties</t>
  </si>
  <si>
    <t>White Obsidian: Reflective Properties (Light) + Diamond Grain: Advanced Empowering Properties</t>
  </si>
  <si>
    <t>White Obsidian: Reflective Properties (Light) + Demonic Tissue: Advanced Resistance Properties</t>
  </si>
  <si>
    <t>White Obsidian: Reflective Properties (Light) + Greyshade Bark: Ensnaring Properties</t>
  </si>
  <si>
    <t>White Obsidian: Reflective Properties (Light) + Gravity Fragment: Wavelength Properties</t>
  </si>
  <si>
    <t>White Obsidian: Reflective Properties (Light) + Sundunes Bloom: Pilfering Properties</t>
  </si>
  <si>
    <t>White Obsidian: Reflective Properties (Light) + Flaming Spirits: Alchoholic Properties</t>
  </si>
  <si>
    <t>White Obsidian: Reflective Properties (Light) + Oldworld Spices: Exotic Properties</t>
  </si>
  <si>
    <t>White Obsidian: Reflective Properties (Light) + Rotten Flesh: Rotting Properties</t>
  </si>
  <si>
    <t>White Obsidian: Reflective Properties (Light) + Divine Feather: Divine Properties</t>
  </si>
  <si>
    <t>White Obsidian: Reflective Properties (Light) + Deaths Touch: Deadly Properties</t>
  </si>
  <si>
    <t>White Obsidian: Reflective Properties (Light) + Everlife Ivy: Growth Properties</t>
  </si>
  <si>
    <t>White Obsidian: Reflective Properties (Light) + Arctic Core: Nullifying Properties</t>
  </si>
  <si>
    <t>Nightmare Fuel: Unsettling Properties (Dark) + Nothing</t>
  </si>
  <si>
    <t>Nightmare Fuel: Unsettling Properties (Dark) + Lifeforce Extract: Resistance Properties</t>
  </si>
  <si>
    <t>Nightmare Fuel: Unsettling Properties (Dark) + Soul Essence: Magic Properties</t>
  </si>
  <si>
    <t>Nightmare Fuel: Unsettling Properties (Dark) + Slithering Oil: Dexterity Properties</t>
  </si>
  <si>
    <t>Nightmare Fuel: Unsettling Properties (Dark) + Hardened Powder: Strength Properties</t>
  </si>
  <si>
    <t>Nightmare Fuel: Unsettling Properties (Dark) + Ashen Weed: Withering Properties</t>
  </si>
  <si>
    <t>Nightmare Fuel: Unsettling Properties (Dark) + Vile Mushroom: Vile Properties</t>
  </si>
  <si>
    <t>Nightmare Fuel: Unsettling Properties (Dark) + Living Root: Curing Properties</t>
  </si>
  <si>
    <t>Nightmare Fuel: Unsettling Properties (Dark) + Mending Salve: Healing Properties</t>
  </si>
  <si>
    <t>Nightmare Fuel: Unsettling Properties (Dark) + Bone Marrow: Regenerative Properties</t>
  </si>
  <si>
    <t>Nightmare Fuel: Unsettling Properties (Dark) + Mana Berries: Mana Properties</t>
  </si>
  <si>
    <t>Nightmare Fuel: Unsettling Properties (Dark) + Black Cobweb: Weakening Properties</t>
  </si>
  <si>
    <t>Nightmare Fuel: Unsettling Properties (Dark) + Power Sand: Empowering Properties</t>
  </si>
  <si>
    <t>Nightmare Fuel: Unsettling Properties (Dark) + Ice Lotus: Freezing Properties (Frost)</t>
  </si>
  <si>
    <t>Nightmare Fuel: Unsettling Properties (Dark) + Pure Blood: Blood Properties (Bleed)</t>
  </si>
  <si>
    <t>Nightmare Fuel: Unsettling Properties (Dark) + Poison Gland: Toxic Properties (Poison)</t>
  </si>
  <si>
    <t>Nightmare Fuel: Unsettling Properties (Dark) + Rich Soil: Earthly Properties (Earth)</t>
  </si>
  <si>
    <t>Nightmare Fuel: Unsettling Properties (Dark) + Burning Ichor: Firey Properties (Fire)</t>
  </si>
  <si>
    <t>Nightmare Fuel: Unsettling Properties (Dark) + Sparking Solution: Electric Properties (Lightning)</t>
  </si>
  <si>
    <t>Nightmare Fuel: Unsettling Properties (Dark) + Whistling Sap: Breezing Properties (Wind)</t>
  </si>
  <si>
    <t>Nightmare Fuel: Unsettling Properties (Dark) + White Obsidian: Reflective Properties (Light)</t>
  </si>
  <si>
    <t>Nightmare Fuel: Unsettling Properties (Dark) + Nightmare Fuel: Unsettling Properties (Dark)</t>
  </si>
  <si>
    <t>Nightmare Fuel: Unsettling Properties (Dark) + Salt Crystals: Advanced Healing Properties</t>
  </si>
  <si>
    <t>Nightmare Fuel: Unsettling Properties (Dark) + Spirit Leaf: Advanced Regenerative Properties</t>
  </si>
  <si>
    <t>Nightmare Fuel: Unsettling Properties (Dark) + Star Dust: Advanced Mana Properties</t>
  </si>
  <si>
    <t>Nightmare Fuel: Unsettling Properties (Dark) + Diamond Grain: Advanced Empowering Properties</t>
  </si>
  <si>
    <t>Nightmare Fuel: Unsettling Properties (Dark) + Demonic Tissue: Advanced Resistance Properties</t>
  </si>
  <si>
    <t>Nightmare Fuel: Unsettling Properties (Dark) + Greyshade Bark: Ensnaring Properties</t>
  </si>
  <si>
    <t>Nightmare Fuel: Unsettling Properties (Dark) + Gravity Fragment: Wavelength Properties</t>
  </si>
  <si>
    <t>Nightmare Fuel: Unsettling Properties (Dark) + Sundunes Bloom: Pilfering Properties</t>
  </si>
  <si>
    <t>Nightmare Fuel: Unsettling Properties (Dark) + Flaming Spirits: Alchoholic Properties</t>
  </si>
  <si>
    <t>Nightmare Fuel: Unsettling Properties (Dark) + Oldworld Spices: Exotic Properties</t>
  </si>
  <si>
    <t>Nightmare Fuel: Unsettling Properties (Dark) + Rotten Flesh: Rotting Properties</t>
  </si>
  <si>
    <t>Nightmare Fuel: Unsettling Properties (Dark) + Divine Feather: Divine Properties</t>
  </si>
  <si>
    <t>Nightmare Fuel: Unsettling Properties (Dark) + Deaths Touch: Deadly Properties</t>
  </si>
  <si>
    <t>Nightmare Fuel: Unsettling Properties (Dark) + Everlife Ivy: Growth Properties</t>
  </si>
  <si>
    <t>Nightmare Fuel: Unsettling Properties (Dark) + Arctic Core: Nullifying Properties</t>
  </si>
  <si>
    <t>Salt Crystals: Advanced Healing Properties + Nothing</t>
  </si>
  <si>
    <t>Salt Crystals: Advanced Healing Properties + Lifeforce Extract: Resistance Properties</t>
  </si>
  <si>
    <t>Salt Crystals: Advanced Healing Properties + Soul Essence: Magic Properties</t>
  </si>
  <si>
    <t>Salt Crystals: Advanced Healing Properties + Slithering Oil: Dexterity Properties</t>
  </si>
  <si>
    <t>Salt Crystals: Advanced Healing Properties + Hardened Powder: Strength Properties</t>
  </si>
  <si>
    <t>Salt Crystals: Advanced Healing Properties + Ashen Weed: Withering Properties</t>
  </si>
  <si>
    <t>Salt Crystals: Advanced Healing Properties + Vile Mushroom: Vile Properties</t>
  </si>
  <si>
    <t>Salt Crystals: Advanced Healing Properties + Living Root: Curing Properties</t>
  </si>
  <si>
    <t>Salt Crystals: Advanced Healing Properties + Mending Salve: Healing Properties</t>
  </si>
  <si>
    <t>Salt Crystals: Advanced Healing Properties + Bone Marrow: Regenerative Properties</t>
  </si>
  <si>
    <t>Salt Crystals: Advanced Healing Properties + Mana Berries: Mana Properties</t>
  </si>
  <si>
    <t>Salt Crystals: Advanced Healing Properties + Black Cobweb: Weakening Properties</t>
  </si>
  <si>
    <t>Salt Crystals: Advanced Healing Properties + Power Sand: Empowering Properties</t>
  </si>
  <si>
    <t>Salt Crystals: Advanced Healing Properties + Ice Lotus: Freezing Properties (Frost)</t>
  </si>
  <si>
    <t>Salt Crystals: Advanced Healing Properties + Pure Blood: Blood Properties (Bleed)</t>
  </si>
  <si>
    <t>Salt Crystals: Advanced Healing Properties + Poison Gland: Toxic Properties (Poison)</t>
  </si>
  <si>
    <t>Salt Crystals: Advanced Healing Properties + Rich Soil: Earthly Properties (Earth)</t>
  </si>
  <si>
    <t>Salt Crystals: Advanced Healing Properties + Burning Ichor: Firey Properties (Fire)</t>
  </si>
  <si>
    <t>Salt Crystals: Advanced Healing Properties + Sparking Solution: Electric Properties (Lightning)</t>
  </si>
  <si>
    <t>Salt Crystals: Advanced Healing Properties + Whistling Sap: Breezing Properties (Wind)</t>
  </si>
  <si>
    <t>Salt Crystals: Advanced Healing Properties + White Obsidian: Reflective Properties (Light)</t>
  </si>
  <si>
    <t>Salt Crystals: Advanced Healing Properties + Nightmare Fuel: Unsettling Properties (Dark)</t>
  </si>
  <si>
    <t>Salt Crystals: Advanced Healing Properties + Salt Crystals: Advanced Healing Properties</t>
  </si>
  <si>
    <t>Salt Crystals: Advanced Healing Properties + Spirit Leaf: Advanced Regenerative Properties</t>
  </si>
  <si>
    <t>Salt Crystals: Advanced Healing Properties + Star Dust: Advanced Mana Properties</t>
  </si>
  <si>
    <t>Salt Crystals: Advanced Healing Properties + Diamond Grain: Advanced Empowering Properties</t>
  </si>
  <si>
    <t>Salt Crystals: Advanced Healing Properties + Demonic Tissue: Advanced Resistance Properties</t>
  </si>
  <si>
    <t>Salt Crystals: Advanced Healing Properties + Greyshade Bark: Ensnaring Properties</t>
  </si>
  <si>
    <t>Greater Elixir of Life: Gain 75 Base Health. (≈)</t>
  </si>
  <si>
    <t>Salt Crystals: Advanced Healing Properties + Gravity Fragment: Wavelength Properties</t>
  </si>
  <si>
    <t>Salt Crystals: Advanced Healing Properties + Sundunes Bloom: Pilfering Properties</t>
  </si>
  <si>
    <t>Salt Crystals: Advanced Healing Properties + Flaming Spirits: Alchoholic Properties</t>
  </si>
  <si>
    <t>Salt Crystals: Advanced Healing Properties + Oldworld Spices: Exotic Properties</t>
  </si>
  <si>
    <t>Salt Crystals: Advanced Healing Properties + Rotten Flesh: Rotting Properties</t>
  </si>
  <si>
    <t>Salt Crystals: Advanced Healing Properties + Divine Feather: Divine Properties</t>
  </si>
  <si>
    <t>Salt Crystals: Advanced Healing Properties + Deaths Touch: Deadly Properties</t>
  </si>
  <si>
    <t>Salt Crystals: Advanced Healing Properties + Everlife Ivy: Growth Properties</t>
  </si>
  <si>
    <t>Salt Crystals: Advanced Healing Properties + Arctic Core: Nullifying Properties</t>
  </si>
  <si>
    <t>Spirit Leaf: Advanced Regenerative Properties + Nothing</t>
  </si>
  <si>
    <t>Spirit Leaf: Advanced Regenerative Properties + Lifeforce Extract: Resistance Properties</t>
  </si>
  <si>
    <t>Spirit Leaf: Advanced Regenerative Properties + Soul Essence: Magic Properties</t>
  </si>
  <si>
    <t>Spirit Leaf: Advanced Regenerative Properties + Slithering Oil: Dexterity Properties</t>
  </si>
  <si>
    <t>Spirit Leaf: Advanced Regenerative Properties + Hardened Powder: Strength Properties</t>
  </si>
  <si>
    <t>Spirit Leaf: Advanced Regenerative Properties + Ashen Weed: Withering Properties</t>
  </si>
  <si>
    <t>Spirit Leaf: Advanced Regenerative Properties + Vile Mushroom: Vile Properties</t>
  </si>
  <si>
    <t>Spirit Leaf: Advanced Regenerative Properties + Living Root: Curing Properties</t>
  </si>
  <si>
    <t>Spirit Leaf: Advanced Regenerative Properties + Mending Salve: Healing Properties</t>
  </si>
  <si>
    <t>Spirit Leaf: Advanced Regenerative Properties + Bone Marrow: Regenerative Properties</t>
  </si>
  <si>
    <t>Spirit Leaf: Advanced Regenerative Properties + Mana Berries: Mana Properties</t>
  </si>
  <si>
    <t>Spirit Leaf: Advanced Regenerative Properties + Black Cobweb: Weakening Properties</t>
  </si>
  <si>
    <t>Spirit Leaf: Advanced Regenerative Properties + Power Sand: Empowering Properties</t>
  </si>
  <si>
    <t>Spirit Leaf: Advanced Regenerative Properties + Ice Lotus: Freezing Properties (Frost)</t>
  </si>
  <si>
    <t>Spirit Leaf: Advanced Regenerative Properties + Pure Blood: Blood Properties (Bleed)</t>
  </si>
  <si>
    <t>Spirit Leaf: Advanced Regenerative Properties + Poison Gland: Toxic Properties (Poison)</t>
  </si>
  <si>
    <t>Spirit Leaf: Advanced Regenerative Properties + Rich Soil: Earthly Properties (Earth)</t>
  </si>
  <si>
    <t>Spirit Leaf: Advanced Regenerative Properties + Burning Ichor: Firey Properties (Fire)</t>
  </si>
  <si>
    <t>Spirit Leaf: Advanced Regenerative Properties + Sparking Solution: Electric Properties (Lightning)</t>
  </si>
  <si>
    <t>Spirit Leaf: Advanced Regenerative Properties + Whistling Sap: Breezing Properties (Wind)</t>
  </si>
  <si>
    <t>Spirit Leaf: Advanced Regenerative Properties + White Obsidian: Reflective Properties (Light)</t>
  </si>
  <si>
    <t>Spirit Leaf: Advanced Regenerative Properties + Nightmare Fuel: Unsettling Properties (Dark)</t>
  </si>
  <si>
    <t>Spirit Leaf: Advanced Regenerative Properties + Salt Crystals: Advanced Healing Properties</t>
  </si>
  <si>
    <t>Spirit Leaf: Advanced Regenerative Properties + Spirit Leaf: Advanced Regenerative Properties</t>
  </si>
  <si>
    <t>Spirit Leaf: Advanced Regenerative Properties + Star Dust: Advanced Mana Properties</t>
  </si>
  <si>
    <t>Spirit Leaf: Advanced Regenerative Properties + Diamond Grain: Advanced Empowering Properties</t>
  </si>
  <si>
    <t>Spirit Leaf: Advanced Regenerative Properties + Demonic Tissue: Advanced Resistance Properties</t>
  </si>
  <si>
    <t>Spirit Leaf: Advanced Regenerative Properties + Greyshade Bark: Ensnaring Properties</t>
  </si>
  <si>
    <t>Spirit Leaf: Advanced Regenerative Properties + Gravity Fragment: Wavelength Properties</t>
  </si>
  <si>
    <t>Spirit Leaf: Advanced Regenerative Properties + Sundunes Bloom: Pilfering Properties</t>
  </si>
  <si>
    <t>Spirit Leaf: Advanced Regenerative Properties + Flaming Spirits: Alchoholic Properties</t>
  </si>
  <si>
    <t>Spirit Leaf: Advanced Regenerative Properties + Oldworld Spices: Exotic Properties</t>
  </si>
  <si>
    <t>Spirit Leaf: Advanced Regenerative Properties + Rotten Flesh: Rotting Properties</t>
  </si>
  <si>
    <t>Spirit Leaf: Advanced Regenerative Properties + Divine Feather: Divine Properties</t>
  </si>
  <si>
    <t>Spirit Leaf: Advanced Regenerative Properties + Deaths Touch: Deadly Properties</t>
  </si>
  <si>
    <t>Spirit Leaf: Advanced Regenerative Properties + Everlife Ivy: Growth Properties</t>
  </si>
  <si>
    <t>Spirit Leaf: Advanced Regenerative Properties + Arctic Core: Nullifying Properties</t>
  </si>
  <si>
    <t>Star Dust: Advanced Mana Properties + Nothing</t>
  </si>
  <si>
    <t>Star Dust: Advanced Mana Properties + Lifeforce Extract: Resistance Properties</t>
  </si>
  <si>
    <t>Star Dust: Advanced Mana Properties + Soul Essence: Magic Properties</t>
  </si>
  <si>
    <t>Star Dust: Advanced Mana Properties + Slithering Oil: Dexterity Properties</t>
  </si>
  <si>
    <t>Star Dust: Advanced Mana Properties + Hardened Powder: Strength Properties</t>
  </si>
  <si>
    <t>Star Dust: Advanced Mana Properties + Ashen Weed: Withering Properties</t>
  </si>
  <si>
    <t>Star Dust: Advanced Mana Properties + Vile Mushroom: Vile Properties</t>
  </si>
  <si>
    <t>Star Dust: Advanced Mana Properties + Living Root: Curing Properties</t>
  </si>
  <si>
    <t>Star Dust: Advanced Mana Properties + Mending Salve: Healing Properties</t>
  </si>
  <si>
    <t>Star Dust: Advanced Mana Properties + Bone Marrow: Regenerative Properties</t>
  </si>
  <si>
    <t>Star Dust: Advanced Mana Properties + Mana Berries: Mana Properties</t>
  </si>
  <si>
    <t>Star Dust: Advanced Mana Properties + Black Cobweb: Weakening Properties</t>
  </si>
  <si>
    <t>Star Dust: Advanced Mana Properties + Power Sand: Empowering Properties</t>
  </si>
  <si>
    <t>Star Dust: Advanced Mana Properties + Ice Lotus: Freezing Properties (Frost)</t>
  </si>
  <si>
    <t>Star Dust: Advanced Mana Properties + Pure Blood: Blood Properties (Bleed)</t>
  </si>
  <si>
    <t>Star Dust: Advanced Mana Properties + Poison Gland: Toxic Properties (Poison)</t>
  </si>
  <si>
    <t>Star Dust: Advanced Mana Properties + Rich Soil: Earthly Properties (Earth)</t>
  </si>
  <si>
    <t>Star Dust: Advanced Mana Properties + Burning Ichor: Firey Properties (Fire)</t>
  </si>
  <si>
    <t>Star Dust: Advanced Mana Properties + Sparking Solution: Electric Properties (Lightning)</t>
  </si>
  <si>
    <t>Star Dust: Advanced Mana Properties + Whistling Sap: Breezing Properties (Wind)</t>
  </si>
  <si>
    <t>Star Dust: Advanced Mana Properties + White Obsidian: Reflective Properties (Light)</t>
  </si>
  <si>
    <t>Star Dust: Advanced Mana Properties + Nightmare Fuel: Unsettling Properties (Dark)</t>
  </si>
  <si>
    <t>Star Dust: Advanced Mana Properties + Salt Crystals: Advanced Healing Properties</t>
  </si>
  <si>
    <t>Star Dust: Advanced Mana Properties + Spirit Leaf: Advanced Regenerative Properties</t>
  </si>
  <si>
    <t>Star Dust: Advanced Mana Properties + Star Dust: Advanced Mana Properties</t>
  </si>
  <si>
    <t>Star Dust: Advanced Mana Properties + Diamond Grain: Advanced Empowering Properties</t>
  </si>
  <si>
    <t>Star Dust: Advanced Mana Properties + Demonic Tissue: Advanced Resistance Properties</t>
  </si>
  <si>
    <t>Star Dust: Advanced Mana Properties + Greyshade Bark: Ensnaring Properties</t>
  </si>
  <si>
    <t>Star Dust: Advanced Mana Properties + Gravity Fragment: Wavelength Properties</t>
  </si>
  <si>
    <t>Star Dust: Advanced Mana Properties + Sundunes Bloom: Pilfering Properties</t>
  </si>
  <si>
    <t>Star Dust: Advanced Mana Properties + Flaming Spirits: Alchoholic Properties</t>
  </si>
  <si>
    <t>Star Dust: Advanced Mana Properties + Oldworld Spices: Exotic Properties</t>
  </si>
  <si>
    <t>Star Dust: Advanced Mana Properties + Rotten Flesh: Rotting Properties</t>
  </si>
  <si>
    <t>Star Dust: Advanced Mana Properties + Divine Feather: Divine Properties</t>
  </si>
  <si>
    <t>Star Dust: Advanced Mana Properties + Deaths Touch: Deadly Properties</t>
  </si>
  <si>
    <t>Star Dust: Advanced Mana Properties + Everlife Ivy: Growth Properties</t>
  </si>
  <si>
    <t>Star Dust: Advanced Mana Properties + Arctic Core: Nullifying Properties</t>
  </si>
  <si>
    <t>Diamond Grain: Advanced Empowering Properties + Nothing</t>
  </si>
  <si>
    <t>Diamond Grain: Advanced Empowering Properties + Lifeforce Extract: Resistance Properties</t>
  </si>
  <si>
    <t>Diamond Grain: Advanced Empowering Properties + Soul Essence: Magic Properties</t>
  </si>
  <si>
    <t>Diamond Grain: Advanced Empowering Properties + Slithering Oil: Dexterity Properties</t>
  </si>
  <si>
    <t>Diamond Grain: Advanced Empowering Properties + Hardened Powder: Strength Properties</t>
  </si>
  <si>
    <t>Diamond Grain: Advanced Empowering Properties + Ashen Weed: Withering Properties</t>
  </si>
  <si>
    <t>Diamond Grain: Advanced Empowering Properties + Vile Mushroom: Vile Properties</t>
  </si>
  <si>
    <t>Diamond Grain: Advanced Empowering Properties + Living Root: Curing Properties</t>
  </si>
  <si>
    <t>Diamond Grain: Advanced Empowering Properties + Mending Salve: Healing Properties</t>
  </si>
  <si>
    <t>Diamond Grain: Advanced Empowering Properties + Bone Marrow: Regenerative Properties</t>
  </si>
  <si>
    <t>Diamond Grain: Advanced Empowering Properties + Mana Berries: Mana Properties</t>
  </si>
  <si>
    <t>Diamond Grain: Advanced Empowering Properties + Black Cobweb: Weakening Properties</t>
  </si>
  <si>
    <t>Diamond Grain: Advanced Empowering Properties + Power Sand: Empowering Properties</t>
  </si>
  <si>
    <t>Diamond Grain: Advanced Empowering Properties + Ice Lotus: Freezing Properties (Frost)</t>
  </si>
  <si>
    <t>Diamond Grain: Advanced Empowering Properties + Pure Blood: Blood Properties (Bleed)</t>
  </si>
  <si>
    <t>Diamond Grain: Advanced Empowering Properties + Poison Gland: Toxic Properties (Poison)</t>
  </si>
  <si>
    <t>Diamond Grain: Advanced Empowering Properties + Rich Soil: Earthly Properties (Earth)</t>
  </si>
  <si>
    <t>Diamond Grain: Advanced Empowering Properties + Burning Ichor: Firey Properties (Fire)</t>
  </si>
  <si>
    <t>Diamond Grain: Advanced Empowering Properties + Sparking Solution: Electric Properties (Lightning)</t>
  </si>
  <si>
    <t>Diamond Grain: Advanced Empowering Properties + Whistling Sap: Breezing Properties (Wind)</t>
  </si>
  <si>
    <t>Diamond Grain: Advanced Empowering Properties + White Obsidian: Reflective Properties (Light)</t>
  </si>
  <si>
    <t>Diamond Grain: Advanced Empowering Properties + Nightmare Fuel: Unsettling Properties (Dark)</t>
  </si>
  <si>
    <t>Diamond Grain: Advanced Empowering Properties + Salt Crystals: Advanced Healing Properties</t>
  </si>
  <si>
    <t>Diamond Grain: Advanced Empowering Properties + Spirit Leaf: Advanced Regenerative Properties</t>
  </si>
  <si>
    <t>Diamond Grain: Advanced Empowering Properties + Star Dust: Advanced Mana Properties</t>
  </si>
  <si>
    <t>Diamond Grain: Advanced Empowering Properties + Diamond Grain: Advanced Empowering Properties</t>
  </si>
  <si>
    <t>Diamond Grain: Advanced Empowering Properties + Demonic Tissue: Advanced Resistance Properties</t>
  </si>
  <si>
    <t>Diamond Grain: Advanced Empowering Properties + Greyshade Bark: Ensnaring Properties</t>
  </si>
  <si>
    <t>Diamond Grain: Advanced Empowering Properties + Gravity Fragment: Wavelength Properties</t>
  </si>
  <si>
    <t>Diamond Grain: Advanced Empowering Properties + Sundunes Bloom: Pilfering Properties</t>
  </si>
  <si>
    <t>Diamond Grain: Advanced Empowering Properties + Flaming Spirits: Alchoholic Properties</t>
  </si>
  <si>
    <t>Diamond Grain: Advanced Empowering Properties + Oldworld Spices: Exotic Properties</t>
  </si>
  <si>
    <t>Diamond Grain: Advanced Empowering Properties + Rotten Flesh: Rotting Properties</t>
  </si>
  <si>
    <t>Diamond Grain: Advanced Empowering Properties + Divine Feather: Divine Properties</t>
  </si>
  <si>
    <t>Diamond Grain: Advanced Empowering Properties + Deaths Touch: Deadly Properties</t>
  </si>
  <si>
    <t>Diamond Grain: Advanced Empowering Properties + Everlife Ivy: Growth Properties</t>
  </si>
  <si>
    <t>Diamond Grain: Advanced Empowering Properties + Arctic Core: Nullifying Properties</t>
  </si>
  <si>
    <t>Demonic Tissue: Advanced Resistance Properties + Nothing</t>
  </si>
  <si>
    <t>Demonic Tissue: Advanced Resistance Properties + Lifeforce Extract: Resistance Properties</t>
  </si>
  <si>
    <t>Demonic Tissue: Advanced Resistance Properties + Soul Essence: Magic Properties</t>
  </si>
  <si>
    <t>Demonic Tissue: Advanced Resistance Properties + Slithering Oil: Dexterity Properties</t>
  </si>
  <si>
    <t>Demonic Tissue: Advanced Resistance Properties + Hardened Powder: Strength Properties</t>
  </si>
  <si>
    <t>Demonic Tissue: Advanced Resistance Properties + Ashen Weed: Withering Properties</t>
  </si>
  <si>
    <t>Demonic Tissue: Advanced Resistance Properties + Vile Mushroom: Vile Properties</t>
  </si>
  <si>
    <t>Demonic Tissue: Advanced Resistance Properties + Living Root: Curing Properties</t>
  </si>
  <si>
    <t>Demonic Tissue: Advanced Resistance Properties + Mending Salve: Healing Properties</t>
  </si>
  <si>
    <t>Demonic Tissue: Advanced Resistance Properties + Bone Marrow: Regenerative Properties</t>
  </si>
  <si>
    <t>Demonic Tissue: Advanced Resistance Properties + Mana Berries: Mana Properties</t>
  </si>
  <si>
    <t>Greater Defensive Elixir: Lose 4 of Each Base Attribute; Gain 10 Base Defense and Dispersion. (≈)</t>
  </si>
  <si>
    <t>Demonic Tissue: Advanced Resistance Properties + Black Cobweb: Weakening Properties</t>
  </si>
  <si>
    <t>Demonic Tissue: Advanced Resistance Properties + Power Sand: Empowering Properties</t>
  </si>
  <si>
    <t>Demonic Tissue: Advanced Resistance Properties + Ice Lotus: Freezing Properties (Frost)</t>
  </si>
  <si>
    <t>Demonic Tissue: Advanced Resistance Properties + Pure Blood: Blood Properties (Bleed)</t>
  </si>
  <si>
    <t>Demonic Tissue: Advanced Resistance Properties + Poison Gland: Toxic Properties (Poison)</t>
  </si>
  <si>
    <t>Demonic Tissue: Advanced Resistance Properties + Rich Soil: Earthly Properties (Earth)</t>
  </si>
  <si>
    <t>Demonic Tissue: Advanced Resistance Properties + Burning Ichor: Firey Properties (Fire)</t>
  </si>
  <si>
    <t>Demonic Tissue: Advanced Resistance Properties + Sparking Solution: Electric Properties (Lightning)</t>
  </si>
  <si>
    <t>Demonic Tissue: Advanced Resistance Properties + Whistling Sap: Breezing Properties (Wind)</t>
  </si>
  <si>
    <t>Demonic Tissue: Advanced Resistance Properties + White Obsidian: Reflective Properties (Light)</t>
  </si>
  <si>
    <t>Demonic Tissue: Advanced Resistance Properties + Nightmare Fuel: Unsettling Properties (Dark)</t>
  </si>
  <si>
    <t>Demonic Tissue: Advanced Resistance Properties + Salt Crystals: Advanced Healing Properties</t>
  </si>
  <si>
    <t>Demonic Tissue: Advanced Resistance Properties + Spirit Leaf: Advanced Regenerative Properties</t>
  </si>
  <si>
    <t>Demonic Tissue: Advanced Resistance Properties + Star Dust: Advanced Mana Properties</t>
  </si>
  <si>
    <t>Demonic Tissue: Advanced Resistance Properties + Diamond Grain: Advanced Empowering Properties</t>
  </si>
  <si>
    <t>Demonic Tissue: Advanced Resistance Properties + Demonic Tissue: Advanced Resistance Properties</t>
  </si>
  <si>
    <t>Demonic Tissue: Advanced Resistance Properties + Greyshade Bark: Ensnaring Properties</t>
  </si>
  <si>
    <t>Demonic Tissue: Advanced Resistance Properties + Gravity Fragment: Wavelength Properties</t>
  </si>
  <si>
    <t>Demonic Tissue: Advanced Resistance Properties + Sundunes Bloom: Pilfering Properties</t>
  </si>
  <si>
    <t>Demonic Tissue: Advanced Resistance Properties + Flaming Spirits: Alchoholic Properties</t>
  </si>
  <si>
    <t>Demonic Tissue: Advanced Resistance Properties + Oldworld Spices: Exotic Properties</t>
  </si>
  <si>
    <t>Demonic Tissue: Advanced Resistance Properties + Rotten Flesh: Rotting Properties</t>
  </si>
  <si>
    <t>Demonic Tissue: Advanced Resistance Properties + Divine Feather: Divine Properties</t>
  </si>
  <si>
    <t>Demonic Tissue: Advanced Resistance Properties + Deaths Touch: Deadly Properties</t>
  </si>
  <si>
    <t>Greater Resistance Acceleration Elixir: At every Start of Day Gain 2 Base Defense and Dispersion. (≈)</t>
  </si>
  <si>
    <t>Demonic Tissue: Advanced Resistance Properties + Everlife Ivy: Growth Properties</t>
  </si>
  <si>
    <t>Demonic Tissue: Advanced Resistance Properties + Arctic Core: Nullifying Properties</t>
  </si>
  <si>
    <t>Greyshade Bark: Ensnaring Properties + Nothing</t>
  </si>
  <si>
    <t>Greyshade Bark: Ensnaring Properties + Lifeforce Extract: Resistance Properties</t>
  </si>
  <si>
    <t>Greyshade Bark: Ensnaring Properties + Soul Essence: Magic Properties</t>
  </si>
  <si>
    <t>Greyshade Bark: Ensnaring Properties + Slithering Oil: Dexterity Properties</t>
  </si>
  <si>
    <t>Greyshade Bark: Ensnaring Properties + Hardened Powder: Strength Properties</t>
  </si>
  <si>
    <t>Greyshade Bark: Ensnaring Properties + Ashen Weed: Withering Properties</t>
  </si>
  <si>
    <t>Greyshade Bark: Ensnaring Properties + Vile Mushroom: Vile Properties</t>
  </si>
  <si>
    <t>Greyshade Bark: Ensnaring Properties + Living Root: Curing Properties</t>
  </si>
  <si>
    <t>Greyshade Bark: Ensnaring Properties + Mending Salve: Healing Properties</t>
  </si>
  <si>
    <t>Greyshade Bark: Ensnaring Properties + Bone Marrow: Regenerative Properties</t>
  </si>
  <si>
    <t>Greyshade Bark: Ensnaring Properties + Mana Berries: Mana Properties</t>
  </si>
  <si>
    <t>Greyshade Bark: Ensnaring Properties + Black Cobweb: Weakening Properties</t>
  </si>
  <si>
    <t>Greyshade Bark: Ensnaring Properties + Power Sand: Empowering Properties</t>
  </si>
  <si>
    <t>Greyshade Bark: Ensnaring Properties + Ice Lotus: Freezing Properties (Frost)</t>
  </si>
  <si>
    <t>Greyshade Bark: Ensnaring Properties + Pure Blood: Blood Properties (Bleed)</t>
  </si>
  <si>
    <t>Greyshade Bark: Ensnaring Properties + Poison Gland: Toxic Properties (Poison)</t>
  </si>
  <si>
    <t>Greyshade Bark: Ensnaring Properties + Rich Soil: Earthly Properties (Earth)</t>
  </si>
  <si>
    <t>Greyshade Bark: Ensnaring Properties + Burning Ichor: Firey Properties (Fire)</t>
  </si>
  <si>
    <t>Greyshade Bark: Ensnaring Properties + Sparking Solution: Electric Properties (Lightning)</t>
  </si>
  <si>
    <t>Greyshade Bark: Ensnaring Properties + Whistling Sap: Breezing Properties (Wind)</t>
  </si>
  <si>
    <t>Greyshade Bark: Ensnaring Properties + White Obsidian: Reflective Properties (Light)</t>
  </si>
  <si>
    <t>Greyshade Bark: Ensnaring Properties + Nightmare Fuel: Unsettling Properties (Dark)</t>
  </si>
  <si>
    <t>Greyshade Bark: Ensnaring Properties + Salt Crystals: Advanced Healing Properties</t>
  </si>
  <si>
    <t>Greyshade Bark: Ensnaring Properties + Spirit Leaf: Advanced Regenerative Properties</t>
  </si>
  <si>
    <t>Greyshade Bark: Ensnaring Properties + Star Dust: Advanced Mana Properties</t>
  </si>
  <si>
    <t>Greyshade Bark: Ensnaring Properties + Diamond Grain: Advanced Empowering Properties</t>
  </si>
  <si>
    <t>Greyshade Bark: Ensnaring Properties + Demonic Tissue: Advanced Resistance Properties</t>
  </si>
  <si>
    <t>Greyshade Bark: Ensnaring Properties + Greyshade Bark: Ensnaring Properties</t>
  </si>
  <si>
    <t>Greyshade Bark: Ensnaring Properties + Gravity Fragment: Wavelength Properties</t>
  </si>
  <si>
    <t>Greyshade Bark: Ensnaring Properties + Sundunes Bloom: Pilfering Properties</t>
  </si>
  <si>
    <t>Greyshade Bark: Ensnaring Properties + Flaming Spirits: Alchoholic Properties</t>
  </si>
  <si>
    <t>Greyshade Bark: Ensnaring Properties + Oldworld Spices: Exotic Properties</t>
  </si>
  <si>
    <t>Greyshade Bark: Ensnaring Properties + Rotten Flesh: Rotting Properties</t>
  </si>
  <si>
    <t>Greyshade Bark: Ensnaring Properties + Divine Feather: Divine Properties</t>
  </si>
  <si>
    <t>Greyshade Bark: Ensnaring Properties + Deaths Touch: Deadly Properties</t>
  </si>
  <si>
    <t>Greyshade Bark: Ensnaring Properties + Everlife Ivy: Growth Properties</t>
  </si>
  <si>
    <t>Greyshade Bark: Ensnaring Properties + Arctic Core: Nullifying Properties</t>
  </si>
  <si>
    <t>Gravity Fragment: Wavelength Properties + Nothing</t>
  </si>
  <si>
    <t>Gravity Fragment: Wavelength Properties + Lifeforce Extract: Resistance Properties</t>
  </si>
  <si>
    <t>Power Elixir: Gain 5 Base Power. (≈)</t>
  </si>
  <si>
    <t>Gravity Fragment: Wavelength Properties + Soul Essence: Magic Properties</t>
  </si>
  <si>
    <t>Dexterity Elixir: Gain 6 Base Dexterity. (≈)</t>
  </si>
  <si>
    <t>Gravity Fragment: Wavelength Properties + Slithering Oil: Dexterity Properties</t>
  </si>
  <si>
    <t>Strength Elixir: Gain 6 Base  Strength. (≈)</t>
  </si>
  <si>
    <t>Gravity Fragment: Wavelength Properties + Hardened Powder: Strength Properties</t>
  </si>
  <si>
    <t>Gravity Fragment: Wavelength Properties + Ashen Weed: Withering Properties</t>
  </si>
  <si>
    <t>Gravity Fragment: Wavelength Properties + Vile Mushroom: Vile Properties</t>
  </si>
  <si>
    <t>Gravity Fragment: Wavelength Properties + Living Root: Curing Properties</t>
  </si>
  <si>
    <t>Gravity Fragment: Wavelength Properties + Mending Salve: Healing Properties</t>
  </si>
  <si>
    <t>Gravity Fragment: Wavelength Properties + Bone Marrow: Regenerative Properties</t>
  </si>
  <si>
    <t>Gravity Fragment: Wavelength Properties + Mana Berries: Mana Properties</t>
  </si>
  <si>
    <t>Gravity Fragment: Wavelength Properties + Black Cobweb: Weakening Properties</t>
  </si>
  <si>
    <t>Gravity Fragment: Wavelength Properties + Power Sand: Empowering Properties</t>
  </si>
  <si>
    <t>Gravity Fragment: Wavelength Properties + Ice Lotus: Freezing Properties (Frost)</t>
  </si>
  <si>
    <t>Gravity Fragment: Wavelength Properties + Pure Blood: Blood Properties (Bleed)</t>
  </si>
  <si>
    <t>Gravity Fragment: Wavelength Properties + Poison Gland: Toxic Properties (Poison)</t>
  </si>
  <si>
    <t>Gravity Fragment: Wavelength Properties + Rich Soil: Earthly Properties (Earth)</t>
  </si>
  <si>
    <t>Gravity Fragment: Wavelength Properties + Burning Ichor: Firey Properties (Fire)</t>
  </si>
  <si>
    <t>Gravity Fragment: Wavelength Properties + Sparking Solution: Electric Properties (Lightning)</t>
  </si>
  <si>
    <t>Gravity Fragment: Wavelength Properties + Whistling Sap: Breezing Properties (Wind)</t>
  </si>
  <si>
    <t>Gravity Fragment: Wavelength Properties + White Obsidian: Reflective Properties (Light)</t>
  </si>
  <si>
    <t>Gravity Fragment: Wavelength Properties + Nightmare Fuel: Unsettling Properties (Dark)</t>
  </si>
  <si>
    <t>Gravity Fragment: Wavelength Properties + Salt Crystals: Advanced Healing Properties</t>
  </si>
  <si>
    <t>Gravity Fragment: Wavelength Properties + Spirit Leaf: Advanced Regenerative Properties</t>
  </si>
  <si>
    <t>Gravity Fragment: Wavelength Properties + Star Dust: Advanced Mana Properties</t>
  </si>
  <si>
    <t>Gravity Fragment: Wavelength Properties + Diamond Grain: Advanced Empowering Properties</t>
  </si>
  <si>
    <t>Gravity Fragment: Wavelength Properties + Demonic Tissue: Advanced Resistance Properties</t>
  </si>
  <si>
    <t>Gravity Fragment: Wavelength Properties + Greyshade Bark: Ensnaring Properties</t>
  </si>
  <si>
    <t>Gravity Fragment: Wavelength Properties + Gravity Fragment: Wavelength Properties</t>
  </si>
  <si>
    <t>Gravity Fragment: Wavelength Properties + Sundunes Bloom: Pilfering Properties</t>
  </si>
  <si>
    <t>Gravity Fragment: Wavelength Properties + Flaming Spirits: Alchoholic Properties</t>
  </si>
  <si>
    <t>Gravity Fragment: Wavelength Properties + Oldworld Spices: Exotic Properties</t>
  </si>
  <si>
    <t>Gravity Fragment: Wavelength Properties + Rotten Flesh: Rotting Properties</t>
  </si>
  <si>
    <t>Gravity Fragment: Wavelength Properties + Divine Feather: Divine Properties</t>
  </si>
  <si>
    <t>Gravity Fragment: Wavelength Properties + Deaths Touch: Deadly Properties</t>
  </si>
  <si>
    <t>Gravity Fragment: Wavelength Properties + Everlife Ivy: Growth Properties</t>
  </si>
  <si>
    <t>Gravity Fragment: Wavelength Properties + Arctic Core: Nullifying Properties</t>
  </si>
  <si>
    <t>Sundunes Bloom: Pilfering Properties + Nothing</t>
  </si>
  <si>
    <t>Sundunes Bloom: Pilfering Properties + Lifeforce Extract: Resistance Properties</t>
  </si>
  <si>
    <t>Sundunes Bloom: Pilfering Properties + Soul Essence: Magic Properties</t>
  </si>
  <si>
    <t>Sundunes Bloom: Pilfering Properties + Slithering Oil: Dexterity Properties</t>
  </si>
  <si>
    <t>Sundunes Bloom: Pilfering Properties + Hardened Powder: Strength Properties</t>
  </si>
  <si>
    <t>Sundunes Bloom: Pilfering Properties + Ashen Weed: Withering Properties</t>
  </si>
  <si>
    <t>Sundunes Bloom: Pilfering Properties + Vile Mushroom: Vile Properties</t>
  </si>
  <si>
    <t>Sundunes Bloom: Pilfering Properties + Living Root: Curing Properties</t>
  </si>
  <si>
    <t>Sundunes Bloom: Pilfering Properties + Mending Salve: Healing Properties</t>
  </si>
  <si>
    <t>Sundunes Bloom: Pilfering Properties + Bone Marrow: Regenerative Properties</t>
  </si>
  <si>
    <t>Sundunes Bloom: Pilfering Properties + Mana Berries: Mana Properties</t>
  </si>
  <si>
    <t>Sundunes Bloom: Pilfering Properties + Black Cobweb: Weakening Properties</t>
  </si>
  <si>
    <t>Sundunes Bloom: Pilfering Properties + Power Sand: Empowering Properties</t>
  </si>
  <si>
    <t>Sundunes Bloom: Pilfering Properties + Ice Lotus: Freezing Properties (Frost)</t>
  </si>
  <si>
    <t>Sundunes Bloom: Pilfering Properties + Pure Blood: Blood Properties (Bleed)</t>
  </si>
  <si>
    <t>Sundunes Bloom: Pilfering Properties + Poison Gland: Toxic Properties (Poison)</t>
  </si>
  <si>
    <t>Sundunes Bloom: Pilfering Properties + Rich Soil: Earthly Properties (Earth)</t>
  </si>
  <si>
    <t>Sundunes Bloom: Pilfering Properties + Burning Ichor: Firey Properties (Fire)</t>
  </si>
  <si>
    <t>Sundunes Bloom: Pilfering Properties + Sparking Solution: Electric Properties (Lightning)</t>
  </si>
  <si>
    <t>Sundunes Bloom: Pilfering Properties + Whistling Sap: Breezing Properties (Wind)</t>
  </si>
  <si>
    <t>Sundunes Bloom: Pilfering Properties + White Obsidian: Reflective Properties (Light)</t>
  </si>
  <si>
    <t>Sundunes Bloom: Pilfering Properties + Nightmare Fuel: Unsettling Properties (Dark)</t>
  </si>
  <si>
    <t>Sundunes Bloom: Pilfering Properties + Salt Crystals: Advanced Healing Properties</t>
  </si>
  <si>
    <t>Sundunes Bloom: Pilfering Properties + Spirit Leaf: Advanced Regenerative Properties</t>
  </si>
  <si>
    <t>Sundunes Bloom: Pilfering Properties + Star Dust: Advanced Mana Properties</t>
  </si>
  <si>
    <t>Sundunes Bloom: Pilfering Properties + Diamond Grain: Advanced Empowering Properties</t>
  </si>
  <si>
    <t>Sundunes Bloom: Pilfering Properties + Demonic Tissue: Advanced Resistance Properties</t>
  </si>
  <si>
    <t>Sundunes Bloom: Pilfering Properties + Greyshade Bark: Ensnaring Properties</t>
  </si>
  <si>
    <t>Sundunes Bloom: Pilfering Properties + Gravity Fragment: Wavelength Properties</t>
  </si>
  <si>
    <t>Sundunes Bloom: Pilfering Properties + Sundunes Bloom: Pilfering Properties</t>
  </si>
  <si>
    <t>Sundunes Bloom: Pilfering Properties + Flaming Spirits: Alchoholic Properties</t>
  </si>
  <si>
    <t>Sundunes Bloom: Pilfering Properties + Oldworld Spices: Exotic Properties</t>
  </si>
  <si>
    <t>Sundunes Bloom: Pilfering Properties + Rotten Flesh: Rotting Properties</t>
  </si>
  <si>
    <t>Sundunes Bloom: Pilfering Properties + Divine Feather: Divine Properties</t>
  </si>
  <si>
    <t>Sundunes Bloom: Pilfering Properties + Deaths Touch: Deadly Properties</t>
  </si>
  <si>
    <t>Sundunes Bloom: Pilfering Properties + Everlife Ivy: Growth Properties</t>
  </si>
  <si>
    <t>Sundunes Bloom: Pilfering Properties + Arctic Core: Nullifying Properties</t>
  </si>
  <si>
    <t>Flaming Spirits: Alchoholic Properties + Nothing</t>
  </si>
  <si>
    <t>Flaming Spirits: Alchoholic Properties + Lifeforce Extract: Resistance Properties</t>
  </si>
  <si>
    <t>Flaming Spirits: Alchoholic Properties + Soul Essence: Magic Properties</t>
  </si>
  <si>
    <t>Flaming Spirits: Alchoholic Properties + Slithering Oil: Dexterity Properties</t>
  </si>
  <si>
    <t>Flaming Spirits: Alchoholic Properties + Hardened Powder: Strength Properties</t>
  </si>
  <si>
    <t>Flaming Spirits: Alchoholic Properties + Ashen Weed: Withering Properties</t>
  </si>
  <si>
    <t>Flaming Spirits: Alchoholic Properties + Vile Mushroom: Vile Properties</t>
  </si>
  <si>
    <t>Flaming Spirits: Alchoholic Properties + Living Root: Curing Properties</t>
  </si>
  <si>
    <t>Flaming Spirits: Alchoholic Properties + Mending Salve: Healing Properties</t>
  </si>
  <si>
    <t>Flaming Spirits: Alchoholic Properties + Bone Marrow: Regenerative Properties</t>
  </si>
  <si>
    <t>Flaming Spirits: Alchoholic Properties + Mana Berries: Mana Properties</t>
  </si>
  <si>
    <t>Flaming Spirits: Alchoholic Properties + Black Cobweb: Weakening Properties</t>
  </si>
  <si>
    <t>Flaming Spirits: Alchoholic Properties + Power Sand: Empowering Properties</t>
  </si>
  <si>
    <t>Flaming Spirits: Alchoholic Properties + Ice Lotus: Freezing Properties (Frost)</t>
  </si>
  <si>
    <t>Flaming Spirits: Alchoholic Properties + Pure Blood: Blood Properties (Bleed)</t>
  </si>
  <si>
    <t>Flaming Spirits: Alchoholic Properties + Poison Gland: Toxic Properties (Poison)</t>
  </si>
  <si>
    <t>Flaming Spirits: Alchoholic Properties + Rich Soil: Earthly Properties (Earth)</t>
  </si>
  <si>
    <t>Flaming Spirits: Alchoholic Properties + Burning Ichor: Firey Properties (Fire)</t>
  </si>
  <si>
    <t>Flaming Spirits: Alchoholic Properties + Sparking Solution: Electric Properties (Lightning)</t>
  </si>
  <si>
    <t>Flaming Spirits: Alchoholic Properties + Whistling Sap: Breezing Properties (Wind)</t>
  </si>
  <si>
    <t>Flaming Spirits: Alchoholic Properties + White Obsidian: Reflective Properties (Light)</t>
  </si>
  <si>
    <t>Flaming Spirits: Alchoholic Properties + Nightmare Fuel: Unsettling Properties (Dark)</t>
  </si>
  <si>
    <t>Flaming Spirits: Alchoholic Properties + Salt Crystals: Advanced Healing Properties</t>
  </si>
  <si>
    <t>Flaming Spirits: Alchoholic Properties + Spirit Leaf: Advanced Regenerative Properties</t>
  </si>
  <si>
    <t>Flaming Spirits: Alchoholic Properties + Star Dust: Advanced Mana Properties</t>
  </si>
  <si>
    <t>Flaming Spirits: Alchoholic Properties + Diamond Grain: Advanced Empowering Properties</t>
  </si>
  <si>
    <t>Flaming Spirits: Alchoholic Properties + Demonic Tissue: Advanced Resistance Properties</t>
  </si>
  <si>
    <t>Flaming Spirits: Alchoholic Properties + Greyshade Bark: Ensnaring Properties</t>
  </si>
  <si>
    <t>Flaming Spirits: Alchoholic Properties + Gravity Fragment: Wavelength Properties</t>
  </si>
  <si>
    <t>Flaming Spirits: Alchoholic Properties + Sundunes Bloom: Pilfering Properties</t>
  </si>
  <si>
    <t>Flaming Spirits: Alchoholic Properties + Flaming Spirits: Alchoholic Properties</t>
  </si>
  <si>
    <t>Flaming Spirits: Alchoholic Properties + Oldworld Spices: Exotic Properties</t>
  </si>
  <si>
    <t>Flaming Spirits: Alchoholic Properties + Rotten Flesh: Rotting Properties</t>
  </si>
  <si>
    <t>Flaming Spirits: Alchoholic Properties + Divine Feather: Divine Properties</t>
  </si>
  <si>
    <t>Flaming Spirits: Alchoholic Properties + Deaths Touch: Deadly Properties</t>
  </si>
  <si>
    <t>Flaming Spirits: Alchoholic Properties + Everlife Ivy: Growth Properties</t>
  </si>
  <si>
    <t>Flaming Spirits: Alchoholic Properties + Arctic Core: Nullifying Properties</t>
  </si>
  <si>
    <t>Oldworld Spices: Exotic Properties + Nothing</t>
  </si>
  <si>
    <t>Oldworld Spices: Exotic Properties + Lifeforce Extract: Resistance Properties</t>
  </si>
  <si>
    <t>Oldworld Spices: Exotic Properties + Soul Essence: Magic Properties</t>
  </si>
  <si>
    <t>Oldworld Spices: Exotic Properties + Slithering Oil: Dexterity Properties</t>
  </si>
  <si>
    <t>Oldworld Spices: Exotic Properties + Hardened Powder: Strength Properties</t>
  </si>
  <si>
    <t>Oldworld Spices: Exotic Properties + Ashen Weed: Withering Properties</t>
  </si>
  <si>
    <t>Oldworld Spices: Exotic Properties + Vile Mushroom: Vile Properties</t>
  </si>
  <si>
    <t>Oldworld Spices: Exotic Properties + Living Root: Curing Properties</t>
  </si>
  <si>
    <t>Oldworld Spices: Exotic Properties + Mending Salve: Healing Properties</t>
  </si>
  <si>
    <t>Oldworld Spices: Exotic Properties + Bone Marrow: Regenerative Properties</t>
  </si>
  <si>
    <t>Oldworld Spices: Exotic Properties + Mana Berries: Mana Properties</t>
  </si>
  <si>
    <t>Oldworld Spices: Exotic Properties + Black Cobweb: Weakening Properties</t>
  </si>
  <si>
    <t>Oldworld Spices: Exotic Properties + Power Sand: Empowering Properties</t>
  </si>
  <si>
    <t>Oldworld Spices: Exotic Properties + Ice Lotus: Freezing Properties (Frost)</t>
  </si>
  <si>
    <t>Oldworld Spices: Exotic Properties + Pure Blood: Blood Properties (Bleed)</t>
  </si>
  <si>
    <t>Oldworld Spices: Exotic Properties + Poison Gland: Toxic Properties (Poison)</t>
  </si>
  <si>
    <t>Oldworld Spices: Exotic Properties + Rich Soil: Earthly Properties (Earth)</t>
  </si>
  <si>
    <t>Oldworld Spices: Exotic Properties + Burning Ichor: Firey Properties (Fire)</t>
  </si>
  <si>
    <t>Oldworld Spices: Exotic Properties + Sparking Solution: Electric Properties (Lightning)</t>
  </si>
  <si>
    <t>Oldworld Spices: Exotic Properties + Whistling Sap: Breezing Properties (Wind)</t>
  </si>
  <si>
    <t>Oldworld Spices: Exotic Properties + White Obsidian: Reflective Properties (Light)</t>
  </si>
  <si>
    <t>Oldworld Spices: Exotic Properties + Nightmare Fuel: Unsettling Properties (Dark)</t>
  </si>
  <si>
    <t>Oldworld Spices: Exotic Properties + Salt Crystals: Advanced Healing Properties</t>
  </si>
  <si>
    <t>Oldworld Spices: Exotic Properties + Spirit Leaf: Advanced Regenerative Properties</t>
  </si>
  <si>
    <t>Oldworld Spices: Exotic Properties + Star Dust: Advanced Mana Properties</t>
  </si>
  <si>
    <t>Oldworld Spices: Exotic Properties + Diamond Grain: Advanced Empowering Properties</t>
  </si>
  <si>
    <t>Oldworld Spices: Exotic Properties + Demonic Tissue: Advanced Resistance Properties</t>
  </si>
  <si>
    <t>Oldworld Spices: Exotic Properties + Greyshade Bark: Ensnaring Properties</t>
  </si>
  <si>
    <t>Oldworld Spices: Exotic Properties + Gravity Fragment: Wavelength Properties</t>
  </si>
  <si>
    <t>Oldworld Spices: Exotic Properties + Sundunes Bloom: Pilfering Properties</t>
  </si>
  <si>
    <t>Oldworld Spices: Exotic Properties + Flaming Spirits: Alchoholic Properties</t>
  </si>
  <si>
    <t>Oldworld Spices: Exotic Properties + Oldworld Spices: Exotic Properties</t>
  </si>
  <si>
    <t>Oldworld Spices: Exotic Properties + Rotten Flesh: Rotting Properties</t>
  </si>
  <si>
    <t>Oldworld Spices: Exotic Properties + Divine Feather: Divine Properties</t>
  </si>
  <si>
    <t>Oldworld Spices: Exotic Properties + Deaths Touch: Deadly Properties</t>
  </si>
  <si>
    <t>Oldworld Spices: Exotic Properties + Everlife Ivy: Growth Properties</t>
  </si>
  <si>
    <t>Oldworld Spices: Exotic Properties + Arctic Core: Nullifying Properties</t>
  </si>
  <si>
    <t>Rotten Flesh: Rotting Properties + Nothing</t>
  </si>
  <si>
    <t>Rotten Flesh: Rotting Properties + Lifeforce Extract: Resistance Properties</t>
  </si>
  <si>
    <t>Rotten Flesh: Rotting Properties + Soul Essence: Magic Properties</t>
  </si>
  <si>
    <t>Rotten Flesh: Rotting Properties + Slithering Oil: Dexterity Properties</t>
  </si>
  <si>
    <t>Elixir of the World Eater: Gain 16 Base  Strength and Rotting in 2 Days; Killing Entities extends Rotting by 1 Day. (≈)</t>
  </si>
  <si>
    <t>Rotten Flesh: Rotting Properties + Hardened Powder: Strength Properties</t>
  </si>
  <si>
    <t>Rotten Flesh: Rotting Properties + Ashen Weed: Withering Properties</t>
  </si>
  <si>
    <t>Rotten Flesh: Rotting Properties + Vile Mushroom: Vile Properties</t>
  </si>
  <si>
    <t>Rotten Flesh: Rotting Properties + Living Root: Curing Properties</t>
  </si>
  <si>
    <t>Rotten Flesh: Rotting Properties + Mending Salve: Healing Properties</t>
  </si>
  <si>
    <t>Rotten Flesh: Rotting Properties + Bone Marrow: Regenerative Properties</t>
  </si>
  <si>
    <t>Rotten Flesh: Rotting Properties + Mana Berries: Mana Properties</t>
  </si>
  <si>
    <t>Rotten Flesh: Rotting Properties + Black Cobweb: Weakening Properties</t>
  </si>
  <si>
    <t>Rotten Flesh: Rotting Properties + Power Sand: Empowering Properties</t>
  </si>
  <si>
    <t>Rotten Flesh: Rotting Properties + Ice Lotus: Freezing Properties (Frost)</t>
  </si>
  <si>
    <t>Rotten Flesh: Rotting Properties + Pure Blood: Blood Properties (Bleed)</t>
  </si>
  <si>
    <t>Rotten Flesh: Rotting Properties + Poison Gland: Toxic Properties (Poison)</t>
  </si>
  <si>
    <t>Rotten Flesh: Rotting Properties + Rich Soil: Earthly Properties (Earth)</t>
  </si>
  <si>
    <t>Rotten Flesh: Rotting Properties + Burning Ichor: Firey Properties (Fire)</t>
  </si>
  <si>
    <t>Rotten Flesh: Rotting Properties + Sparking Solution: Electric Properties (Lightning)</t>
  </si>
  <si>
    <t>Rotten Flesh: Rotting Properties + Whistling Sap: Breezing Properties (Wind)</t>
  </si>
  <si>
    <t>Rotten Flesh: Rotting Properties + White Obsidian: Reflective Properties (Light)</t>
  </si>
  <si>
    <t>Rotten Flesh: Rotting Properties + Nightmare Fuel: Unsettling Properties (Dark)</t>
  </si>
  <si>
    <t>Rotten Flesh: Rotting Properties + Salt Crystals: Advanced Healing Properties</t>
  </si>
  <si>
    <t>Rotten Flesh: Rotting Properties + Spirit Leaf: Advanced Regenerative Properties</t>
  </si>
  <si>
    <t>Rotten Flesh: Rotting Properties + Star Dust: Advanced Mana Properties</t>
  </si>
  <si>
    <t>Rotten Flesh: Rotting Properties + Diamond Grain: Advanced Empowering Properties</t>
  </si>
  <si>
    <t>Rotten Flesh: Rotting Properties + Demonic Tissue: Advanced Resistance Properties</t>
  </si>
  <si>
    <t>Rotten Flesh: Rotting Properties + Greyshade Bark: Ensnaring Properties</t>
  </si>
  <si>
    <t>Rotten Flesh: Rotting Properties + Gravity Fragment: Wavelength Properties</t>
  </si>
  <si>
    <t>Rotten Flesh: Rotting Properties + Sundunes Bloom: Pilfering Properties</t>
  </si>
  <si>
    <t>Rotten Flesh: Rotting Properties + Flaming Spirits: Alchoholic Properties</t>
  </si>
  <si>
    <t>Rotten Flesh: Rotting Properties + Oldworld Spices: Exotic Properties</t>
  </si>
  <si>
    <t>Rotten Flesh: Rotting Properties + Rotten Flesh: Rotting Properties</t>
  </si>
  <si>
    <t>Rotten Flesh: Rotting Properties + Divine Feather: Divine Properties</t>
  </si>
  <si>
    <t>Rotten Flesh: Rotting Properties + Deaths Touch: Deadly Properties</t>
  </si>
  <si>
    <t>Rotten Flesh: Rotting Properties + Everlife Ivy: Growth Properties</t>
  </si>
  <si>
    <t>Rotten Flesh: Rotting Properties + Arctic Core: Nullifying Properties</t>
  </si>
  <si>
    <t>Divine Feather: Divine Properties + Nothing</t>
  </si>
  <si>
    <t>Divine Feather: Divine Properties + Lifeforce Extract: Resistance Properties</t>
  </si>
  <si>
    <t>Divine Feather: Divine Properties + Soul Essence: Magic Properties</t>
  </si>
  <si>
    <t>Divine Feather: Divine Properties + Slithering Oil: Dexterity Properties</t>
  </si>
  <si>
    <t>Divine Feather: Divine Properties + Hardened Powder: Strength Properties</t>
  </si>
  <si>
    <t>Divine Feather: Divine Properties + Ashen Weed: Withering Properties</t>
  </si>
  <si>
    <t>Divine Feather: Divine Properties + Vile Mushroom: Vile Properties</t>
  </si>
  <si>
    <t>Divine Feather: Divine Properties + Living Root: Curing Properties</t>
  </si>
  <si>
    <t>Divine Feather: Divine Properties + Mending Salve: Healing Properties</t>
  </si>
  <si>
    <t>Divine Feather: Divine Properties + Bone Marrow: Regenerative Properties</t>
  </si>
  <si>
    <t>Divine Feather: Divine Properties + Mana Berries: Mana Properties</t>
  </si>
  <si>
    <t>Divine Feather: Divine Properties + Black Cobweb: Weakening Properties</t>
  </si>
  <si>
    <t>Divine Feather: Divine Properties + Power Sand: Empowering Properties</t>
  </si>
  <si>
    <t>Divine Feather: Divine Properties + Ice Lotus: Freezing Properties (Frost)</t>
  </si>
  <si>
    <t>Divine Feather: Divine Properties + Pure Blood: Blood Properties (Bleed)</t>
  </si>
  <si>
    <t>Divine Feather: Divine Properties + Poison Gland: Toxic Properties (Poison)</t>
  </si>
  <si>
    <t>Divine Feather: Divine Properties + Rich Soil: Earthly Properties (Earth)</t>
  </si>
  <si>
    <t>Divine Feather: Divine Properties + Burning Ichor: Firey Properties (Fire)</t>
  </si>
  <si>
    <t>Divine Feather: Divine Properties + Sparking Solution: Electric Properties (Lightning)</t>
  </si>
  <si>
    <t>Divine Feather: Divine Properties + Whistling Sap: Breezing Properties (Wind)</t>
  </si>
  <si>
    <t>Divine Feather: Divine Properties + White Obsidian: Reflective Properties (Light)</t>
  </si>
  <si>
    <t>Divine Feather: Divine Properties + Nightmare Fuel: Unsettling Properties (Dark)</t>
  </si>
  <si>
    <t>Divine Feather: Divine Properties + Salt Crystals: Advanced Healing Properties</t>
  </si>
  <si>
    <t>Divine Feather: Divine Properties + Spirit Leaf: Advanced Regenerative Properties</t>
  </si>
  <si>
    <t>Divine Feather: Divine Properties + Star Dust: Advanced Mana Properties</t>
  </si>
  <si>
    <t>Divine Feather: Divine Properties + Diamond Grain: Advanced Empowering Properties</t>
  </si>
  <si>
    <t>Divine Feather: Divine Properties + Demonic Tissue: Advanced Resistance Properties</t>
  </si>
  <si>
    <t>Divine Feather: Divine Properties + Greyshade Bark: Ensnaring Properties</t>
  </si>
  <si>
    <t>Divine Feather: Divine Properties + Gravity Fragment: Wavelength Properties</t>
  </si>
  <si>
    <t>Divine Feather: Divine Properties + Sundunes Bloom: Pilfering Properties</t>
  </si>
  <si>
    <t>Divine Feather: Divine Properties + Flaming Spirits: Alchoholic Properties</t>
  </si>
  <si>
    <t>Divine Feather: Divine Properties + Oldworld Spices: Exotic Properties</t>
  </si>
  <si>
    <t>Divine Feather: Divine Properties + Rotten Flesh: Rotting Properties</t>
  </si>
  <si>
    <t>Divine Feather: Divine Properties + Divine Feather: Divine Properties</t>
  </si>
  <si>
    <t>Divine Feather: Divine Properties + Deaths Touch: Deadly Properties</t>
  </si>
  <si>
    <t>Divine Feather: Divine Properties + Everlife Ivy: Growth Properties</t>
  </si>
  <si>
    <t>Divine Feather: Divine Properties + Arctic Core: Nullifying Properties</t>
  </si>
  <si>
    <t>Deaths Touch: Deadly Properties + Nothing</t>
  </si>
  <si>
    <t>Deaths Touch: Deadly Properties + Lifeforce Extract: Resistance Properties</t>
  </si>
  <si>
    <t>Deaths Touch: Deadly Properties + Soul Essence: Magic Properties</t>
  </si>
  <si>
    <t>Deaths Touch: Deadly Properties + Slithering Oil: Dexterity Properties</t>
  </si>
  <si>
    <t>Deaths Touch: Deadly Properties + Hardened Powder: Strength Properties</t>
  </si>
  <si>
    <t>Deaths Touch: Deadly Properties + Ashen Weed: Withering Properties</t>
  </si>
  <si>
    <t>Deaths Touch: Deadly Properties + Vile Mushroom: Vile Properties</t>
  </si>
  <si>
    <t>Deaths Touch: Deadly Properties + Living Root: Curing Properties</t>
  </si>
  <si>
    <t>Deaths Touch: Deadly Properties + Mending Salve: Healing Properties</t>
  </si>
  <si>
    <t>Deaths Touch: Deadly Properties + Bone Marrow: Regenerative Properties</t>
  </si>
  <si>
    <t>Deaths Touch: Deadly Properties + Mana Berries: Mana Properties</t>
  </si>
  <si>
    <t>Deaths Touch: Deadly Properties + Black Cobweb: Weakening Properties</t>
  </si>
  <si>
    <t>Deaths Touch: Deadly Properties + Power Sand: Empowering Properties</t>
  </si>
  <si>
    <t>Deaths Touch: Deadly Properties + Ice Lotus: Freezing Properties (Frost)</t>
  </si>
  <si>
    <t>Deaths Touch: Deadly Properties + Pure Blood: Blood Properties (Bleed)</t>
  </si>
  <si>
    <t>Deaths Touch: Deadly Properties + Poison Gland: Toxic Properties (Poison)</t>
  </si>
  <si>
    <t>Deaths Touch: Deadly Properties + Rich Soil: Earthly Properties (Earth)</t>
  </si>
  <si>
    <t>Deaths Touch: Deadly Properties + Burning Ichor: Firey Properties (Fire)</t>
  </si>
  <si>
    <t>Deaths Touch: Deadly Properties + Sparking Solution: Electric Properties (Lightning)</t>
  </si>
  <si>
    <t>Deaths Touch: Deadly Properties + Whistling Sap: Breezing Properties (Wind)</t>
  </si>
  <si>
    <t>Deaths Touch: Deadly Properties + White Obsidian: Reflective Properties (Light)</t>
  </si>
  <si>
    <t>Deaths Touch: Deadly Properties + Nightmare Fuel: Unsettling Properties (Dark)</t>
  </si>
  <si>
    <t>Deaths Touch: Deadly Properties + Salt Crystals: Advanced Healing Properties</t>
  </si>
  <si>
    <t>Deaths Touch: Deadly Properties + Spirit Leaf: Advanced Regenerative Properties</t>
  </si>
  <si>
    <t>Deaths Touch: Deadly Properties + Star Dust: Advanced Mana Properties</t>
  </si>
  <si>
    <t>Deaths Touch: Deadly Properties + Diamond Grain: Advanced Empowering Properties</t>
  </si>
  <si>
    <t>Deaths Touch: Deadly Properties + Demonic Tissue: Advanced Resistance Properties</t>
  </si>
  <si>
    <t>Deaths Touch: Deadly Properties + Greyshade Bark: Ensnaring Properties</t>
  </si>
  <si>
    <t>Deaths Touch: Deadly Properties + Gravity Fragment: Wavelength Properties</t>
  </si>
  <si>
    <t>Deaths Touch: Deadly Properties + Sundunes Bloom: Pilfering Properties</t>
  </si>
  <si>
    <t>Deaths Touch: Deadly Properties + Flaming Spirits: Alchoholic Properties</t>
  </si>
  <si>
    <t>Deaths Touch: Deadly Properties + Oldworld Spices: Exotic Properties</t>
  </si>
  <si>
    <t>Deaths Touch: Deadly Properties + Rotten Flesh: Rotting Properties</t>
  </si>
  <si>
    <t>Deaths Touch: Deadly Properties + Divine Feather: Divine Properties</t>
  </si>
  <si>
    <t>Deaths Touch: Deadly Properties + Deaths Touch: Deadly Properties</t>
  </si>
  <si>
    <t>Deaths Touch: Deadly Properties + Everlife Ivy: Growth Properties</t>
  </si>
  <si>
    <t>Deaths Touch: Deadly Properties + Arctic Core: Nullifying Properties</t>
  </si>
  <si>
    <t>Everlife Ivy: Growth Properties + Nothing</t>
  </si>
  <si>
    <t>Resistance Acceleration Elixir: At every Start of Day Gain 1 Base Defense and Dispersion. (≈)</t>
  </si>
  <si>
    <t>Everlife Ivy: Growth Properties + Lifeforce Extract: Resistance Properties</t>
  </si>
  <si>
    <t>Everlife Ivy: Growth Properties + Soul Essence: Magic Properties</t>
  </si>
  <si>
    <t>Everlife Ivy: Growth Properties + Slithering Oil: Dexterity Properties</t>
  </si>
  <si>
    <t>Everlife Ivy: Growth Properties + Hardened Powder: Strength Properties</t>
  </si>
  <si>
    <t>Everlife Ivy: Growth Properties + Ashen Weed: Withering Properties</t>
  </si>
  <si>
    <t>Everlife Ivy: Growth Properties + Vile Mushroom: Vile Properties</t>
  </si>
  <si>
    <t>Everlife Ivy: Growth Properties + Living Root: Curing Properties</t>
  </si>
  <si>
    <t>Everlife Ivy: Growth Properties + Mending Salve: Healing Properties</t>
  </si>
  <si>
    <t>Everlife Ivy: Growth Properties + Bone Marrow: Regenerative Properties</t>
  </si>
  <si>
    <t>Everlife Ivy: Growth Properties + Mana Berries: Mana Properties</t>
  </si>
  <si>
    <t>Everlife Ivy: Growth Properties + Black Cobweb: Weakening Properties</t>
  </si>
  <si>
    <t>Everlife Ivy: Growth Properties + Power Sand: Empowering Properties</t>
  </si>
  <si>
    <t>Everlife Ivy: Growth Properties + Ice Lotus: Freezing Properties (Frost)</t>
  </si>
  <si>
    <t>Everlife Ivy: Growth Properties + Pure Blood: Blood Properties (Bleed)</t>
  </si>
  <si>
    <t>Everlife Ivy: Growth Properties + Poison Gland: Toxic Properties (Poison)</t>
  </si>
  <si>
    <t>Everlife Ivy: Growth Properties + Rich Soil: Earthly Properties (Earth)</t>
  </si>
  <si>
    <t>Everlife Ivy: Growth Properties + Burning Ichor: Firey Properties (Fire)</t>
  </si>
  <si>
    <t>Everlife Ivy: Growth Properties + Sparking Solution: Electric Properties (Lightning)</t>
  </si>
  <si>
    <t>Everlife Ivy: Growth Properties + Whistling Sap: Breezing Properties (Wind)</t>
  </si>
  <si>
    <t>Everlife Ivy: Growth Properties + White Obsidian: Reflective Properties (Light)</t>
  </si>
  <si>
    <t>Everlife Ivy: Growth Properties + Nightmare Fuel: Unsettling Properties (Dark)</t>
  </si>
  <si>
    <t>Everlife Ivy: Growth Properties + Salt Crystals: Advanced Healing Properties</t>
  </si>
  <si>
    <t>Everlife Ivy: Growth Properties + Spirit Leaf: Advanced Regenerative Properties</t>
  </si>
  <si>
    <t>Everlife Ivy: Growth Properties + Star Dust: Advanced Mana Properties</t>
  </si>
  <si>
    <t>Everlife Ivy: Growth Properties + Diamond Grain: Advanced Empowering Properties</t>
  </si>
  <si>
    <t>Everlife Ivy: Growth Properties + Demonic Tissue: Advanced Resistance Properties</t>
  </si>
  <si>
    <t>Everlife Ivy: Growth Properties + Greyshade Bark: Ensnaring Properties</t>
  </si>
  <si>
    <t>Everlife Ivy: Growth Properties + Gravity Fragment: Wavelength Properties</t>
  </si>
  <si>
    <t>Everlife Ivy: Growth Properties + Sundunes Bloom: Pilfering Properties</t>
  </si>
  <si>
    <t>Everlife Ivy: Growth Properties + Flaming Spirits: Alchoholic Properties</t>
  </si>
  <si>
    <t>Everlife Ivy: Growth Properties + Oldworld Spices: Exotic Properties</t>
  </si>
  <si>
    <t>Everlife Ivy: Growth Properties + Rotten Flesh: Rotting Properties</t>
  </si>
  <si>
    <t>Everlife Ivy: Growth Properties + Divine Feather: Divine Properties</t>
  </si>
  <si>
    <t>Everlife Ivy: Growth Properties + Deaths Touch: Deadly Properties</t>
  </si>
  <si>
    <t>Everlife Ivy: Growth Properties + Everlife Ivy: Growth Properties</t>
  </si>
  <si>
    <t>Everlife Ivy: Growth Properties + Arctic Core: Nullifying Properties</t>
  </si>
  <si>
    <t>Arctic Core: Nullifying Properties + Nothing</t>
  </si>
  <si>
    <t>Arctic Core: Nullifying Properties + Lifeforce Extract: Resistance Properties</t>
  </si>
  <si>
    <t>Arctic Core: Nullifying Properties + Soul Essence: Magic Properties</t>
  </si>
  <si>
    <t>Arctic Core: Nullifying Properties + Slithering Oil: Dexterity Properties</t>
  </si>
  <si>
    <t>Arctic Core: Nullifying Properties + Hardened Powder: Strength Properties</t>
  </si>
  <si>
    <t>Arctic Core: Nullifying Properties + Ashen Weed: Withering Properties</t>
  </si>
  <si>
    <t>Arctic Core: Nullifying Properties + Vile Mushroom: Vile Properties</t>
  </si>
  <si>
    <t>Arctic Core: Nullifying Properties + Living Root: Curing Properties</t>
  </si>
  <si>
    <t>Arctic Core: Nullifying Properties + Mending Salve: Healing Properties</t>
  </si>
  <si>
    <t>Arctic Core: Nullifying Properties + Bone Marrow: Regenerative Properties</t>
  </si>
  <si>
    <t>Arctic Core: Nullifying Properties + Mana Berries: Mana Properties</t>
  </si>
  <si>
    <t>Arctic Core: Nullifying Properties + Black Cobweb: Weakening Properties</t>
  </si>
  <si>
    <t>Arctic Core: Nullifying Properties + Power Sand: Empowering Properties</t>
  </si>
  <si>
    <t>Arctic Core: Nullifying Properties + Ice Lotus: Freezing Properties (Frost)</t>
  </si>
  <si>
    <t>Arctic Core: Nullifying Properties + Pure Blood: Blood Properties (Bleed)</t>
  </si>
  <si>
    <t>Arctic Core: Nullifying Properties + Poison Gland: Toxic Properties (Poison)</t>
  </si>
  <si>
    <t>Arctic Core: Nullifying Properties + Rich Soil: Earthly Properties (Earth)</t>
  </si>
  <si>
    <t>Arctic Core: Nullifying Properties + Burning Ichor: Firey Properties (Fire)</t>
  </si>
  <si>
    <t>Arctic Core: Nullifying Properties + Sparking Solution: Electric Properties (Lightning)</t>
  </si>
  <si>
    <t>Arctic Core: Nullifying Properties + Whistling Sap: Breezing Properties (Wind)</t>
  </si>
  <si>
    <t>Arctic Core: Nullifying Properties + White Obsidian: Reflective Properties (Light)</t>
  </si>
  <si>
    <t>Arctic Core: Nullifying Properties + Nightmare Fuel: Unsettling Properties (Dark)</t>
  </si>
  <si>
    <t>Arctic Core: Nullifying Properties + Salt Crystals: Advanced Healing Properties</t>
  </si>
  <si>
    <t>Arctic Core: Nullifying Properties + Spirit Leaf: Advanced Regenerative Properties</t>
  </si>
  <si>
    <t>Arctic Core: Nullifying Properties + Star Dust: Advanced Mana Properties</t>
  </si>
  <si>
    <t>Arctic Core: Nullifying Properties + Diamond Grain: Advanced Empowering Properties</t>
  </si>
  <si>
    <t>Arctic Core: Nullifying Properties + Demonic Tissue: Advanced Resistance Properties</t>
  </si>
  <si>
    <t>Arctic Core: Nullifying Properties + Greyshade Bark: Ensnaring Properties</t>
  </si>
  <si>
    <t>Arctic Core: Nullifying Properties + Gravity Fragment: Wavelength Properties</t>
  </si>
  <si>
    <t>Arctic Core: Nullifying Properties + Sundunes Bloom: Pilfering Properties</t>
  </si>
  <si>
    <t>Arctic Core: Nullifying Properties + Flaming Spirits: Alchoholic Properties</t>
  </si>
  <si>
    <t>Arctic Core: Nullifying Properties + Oldworld Spices: Exotic Properties</t>
  </si>
  <si>
    <t>Arctic Core: Nullifying Properties + Rotten Flesh: Rotting Properties</t>
  </si>
  <si>
    <t>Arctic Core: Nullifying Properties + Divine Feather: Divine Properties</t>
  </si>
  <si>
    <t>Arctic Core: Nullifying Properties + Deaths Touch: Deadly Properties</t>
  </si>
  <si>
    <t>Arctic Core: Nullifying Properties + Everlife Ivy: Growth Properties</t>
  </si>
  <si>
    <t>Arctic Core: Nullifying Properties + Arctic Core: Nullifying Properties</t>
  </si>
  <si>
    <t>Weapon Section:</t>
  </si>
  <si>
    <t>Stats/Effects</t>
  </si>
  <si>
    <t>1. One-handed Swords:</t>
  </si>
  <si>
    <t>Metal Type</t>
  </si>
  <si>
    <t>Just the Handle: One-handed Melee Sword; 4 Physical Damage; Inflicts 1 Turn of Confusion On Hit.</t>
  </si>
  <si>
    <t>Rusty Sword: One-handed Melee Sword; Set Piece; 5-7 Physical Damage.</t>
  </si>
  <si>
    <t xml:space="preserve">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</si>
  <si>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</si>
  <si>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</si>
  <si>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</si>
  <si>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 xml:space="preserve">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</si>
  <si>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</si>
  <si>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</si>
  <si>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</si>
  <si>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</si>
  <si>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 xml:space="preserve">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</si>
  <si>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</si>
  <si>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</si>
  <si>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</si>
  <si>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</si>
  <si>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 xml:space="preserve">Mythic: </t>
  </si>
  <si>
    <t>The Merciless: One-handed Melee Sword; 18-20 Physical Damage; 30% Deflect;  Passive: At the Start of your Turn Gain 5 Bleed Damage On Hit until End of Combat.</t>
  </si>
  <si>
    <t>The Merciful: 1 True Damage; 50% Deflection; Active: (≈) Heal Damage taken last turn. (1/Day)</t>
  </si>
  <si>
    <t xml:space="preserve">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</si>
  <si>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</si>
  <si>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</si>
  <si>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</si>
  <si>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</si>
  <si>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</si>
  <si>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</si>
  <si>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</si>
  <si>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</si>
  <si>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</si>
  <si>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</si>
  <si>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</si>
  <si>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All your Strikes have Blitz.</t>
  </si>
  <si>
    <t>The Pride of Orgor: Two-handed Melee Sword; 20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</si>
  <si>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</si>
  <si>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</si>
  <si>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</si>
  <si>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</si>
  <si>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</si>
  <si>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</si>
  <si>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</si>
  <si>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</si>
  <si>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</si>
  <si>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</si>
  <si>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 xml:space="preserve">Spiked Pole: Two-Handed Melee Spear; 9-13 Physical Damage; Active: (≈) Can be used to jump over Target Tile landing on the one next to it in the same cardinal direction; Can be Used while Rooted. </t>
  </si>
  <si>
    <t>Sturdy Pike: Two-Handed Melee Spear; 15 Physical Damage; Passive: The first time a Hostile Entity enters your Melee Range you Basic Attack it. (1/Combat)</t>
  </si>
  <si>
    <t>silk</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</si>
  <si>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</si>
  <si>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</si>
  <si>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</si>
  <si>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</si>
  <si>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</si>
  <si>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</si>
  <si>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</si>
  <si>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</si>
  <si>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</si>
  <si>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</si>
  <si>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</si>
  <si>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</si>
  <si>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</si>
  <si>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</si>
  <si>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</si>
  <si>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</si>
  <si>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</si>
  <si>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</si>
  <si>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</si>
  <si>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</si>
  <si>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</si>
  <si>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</si>
  <si>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</si>
  <si>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</si>
  <si>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</si>
  <si>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</si>
  <si>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</si>
  <si>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</si>
  <si>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</si>
  <si>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</si>
  <si>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</si>
  <si>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Deadly Bozdogan: Two-handed Melee Mace; 9-13 Physical Damage; On Crit: 10 Bleed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</si>
  <si>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</si>
  <si>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</si>
  <si>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</si>
  <si>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</si>
  <si>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</si>
  <si>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</si>
  <si>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</si>
  <si>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</si>
  <si>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</si>
  <si>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</si>
  <si>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</si>
  <si>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</si>
  <si>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</si>
  <si>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</si>
  <si>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</si>
  <si>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</si>
  <si>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</si>
  <si>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</si>
  <si>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</si>
  <si>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</si>
  <si>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</si>
  <si>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</si>
  <si>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</si>
  <si>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</si>
  <si>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</si>
  <si>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</si>
  <si>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</si>
  <si>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</si>
  <si>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</si>
  <si>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</si>
  <si>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</si>
  <si>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r>
      <rPr>
        <sz val="12"/>
        <color rgb="FF000000"/>
        <rFont val="Helvetica LT Std"/>
      </rPr>
      <t>Time Stopper: Two-handed Melee Warhammer; Set Piece; 12</t>
    </r>
    <r>
      <rPr>
        <b/>
        <sz val="12"/>
        <color rgb="FF000000"/>
        <rFont val="Helvetica LT Std"/>
      </rPr>
      <t>-</t>
    </r>
    <r>
      <rPr>
        <sz val="12"/>
        <color rgb="FF000000"/>
        <rFont val="Helvetica LT Std"/>
      </rPr>
      <t>16 Physical Damage; Passive: Landing a Critical Hit will cause time to stop. allowing the Hero to do one more Action.</t>
    </r>
  </si>
  <si>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</si>
  <si>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</si>
  <si>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</si>
  <si>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</si>
  <si>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</si>
  <si>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</si>
  <si>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</si>
  <si>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</si>
  <si>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</si>
  <si>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</si>
  <si>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</si>
  <si>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</si>
  <si>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Porcupine: Two-handed Melee Club; 12 Physical Damage; On Hit: Decrease Target Defense by 1 Until End of Combat.</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</si>
  <si>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</si>
  <si>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</si>
  <si>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</si>
  <si>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</si>
  <si>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</si>
  <si>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Weightless Razor: Two-handed Melee Glaive; 15-20 Physical Damage; Passive: It can not Crit.</t>
  </si>
  <si>
    <t>Poled Slasher: Two-handed Melee Glaive; 8-20 Physical Damage.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</si>
  <si>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</si>
  <si>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</si>
  <si>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Galive;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</si>
  <si>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</si>
  <si>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</si>
  <si>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</si>
  <si>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</si>
  <si>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</si>
  <si>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</si>
  <si>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</si>
  <si>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</si>
  <si>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</si>
  <si>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</si>
  <si>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</si>
  <si>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</si>
  <si>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</si>
  <si>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</si>
  <si>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</si>
  <si>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</si>
  <si>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</si>
  <si>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</si>
  <si>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</si>
  <si>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</si>
  <si>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</si>
  <si>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</si>
  <si>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</si>
  <si>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</si>
  <si>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</si>
  <si>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</si>
  <si>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Sand Sweeper: Two-handed Melee Scythe; 10-16 Physical Damage; Active: (≈) Transforms current Hex into a Desert Hex.</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</si>
  <si>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</si>
  <si>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</si>
  <si>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</si>
  <si>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</si>
  <si>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</si>
  <si>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</si>
  <si>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</si>
  <si>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</si>
  <si>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</si>
  <si>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</si>
  <si>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 xml:space="preserve">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</si>
  <si>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</si>
  <si>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</si>
  <si>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</si>
  <si>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</si>
  <si>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</si>
  <si>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</si>
  <si>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</si>
  <si>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</si>
  <si>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</si>
  <si>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7-9 Physical Damage; 1 Hex Range; On Hit: 30% chance to ignore Defense.</t>
  </si>
  <si>
    <t>Long Bow: Two-handed Ranged Bow; 9-11 Physical Damage; 1 Hex Range.</t>
  </si>
  <si>
    <t>Scouter: Two-handed Ranged Bow; 14-16 Physical Damage; 1 Hex Range; Active: (&gt;) Transform an Arrow into a 1 Hex Vision Ward and shoot it in 1 Hex Range. (1/Day)</t>
  </si>
  <si>
    <t>Arcane Bow: Two-handed Ranged Bow; 18 Magic Damage; 1 Hex Range.</t>
  </si>
  <si>
    <t>Artemis: Two-handed Ranged Bow; 10 Physical Damage; 2 Hex Range; Passive: Basic Attacks Trigger Twice.</t>
  </si>
  <si>
    <t>Starfall: Two-handed Ranged Bow; 10 Magic Damage; 1 Hex Range; Passive: Contains 2 Charges of Stellar Shower; Active: (&gt;)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</si>
  <si>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</si>
  <si>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20 Dark Damage; 1 Hex Range; Passive: 50% Chance to deal Shadowflame Damage Instead.</t>
  </si>
  <si>
    <t>Reneva's Heirloom: Two-handed Ranged Bow; 14 True Damage; Blitz; Active: (&gt;) [Requires 1 Turn of Prepare]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</si>
  <si>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</si>
  <si>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</si>
  <si>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</si>
  <si>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</si>
  <si>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</si>
  <si>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r>
      <rPr>
        <sz val="12"/>
        <color rgb="FF000000"/>
        <rFont val="Helvetica LT Std"/>
      </rPr>
      <t>Arcadenuva: One-handed Ranged Crossbow; 12 Physical Damage; 2 Ammo Capacity; Active: (≈)</t>
    </r>
    <r>
      <rPr>
        <b/>
        <sz val="12"/>
        <color rgb="FF000000"/>
        <rFont val="Helvetica LT Std"/>
      </rPr>
      <t xml:space="preserve"> </t>
    </r>
    <r>
      <rPr>
        <sz val="12"/>
        <color rgb="FF000000"/>
        <rFont val="Helvetica LT Std"/>
      </rPr>
      <t>[Requires a Weapon in both Off-Hand and Main-Hand] For the remainder of this Combat your Basic Attacks trigger an additional Attack with your Off-Hand Weapon. (1/Day)</t>
    </r>
  </si>
  <si>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</si>
  <si>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</si>
  <si>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</si>
  <si>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</si>
  <si>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12-17 Physical Damage; 8 Dark Damage on hit; 1 Ammo Capacity; 1 Hex Range; Passive: Rolling a Nat 20 on your Basic Attack will inflict Rotting in 3 Days on Target.</t>
  </si>
  <si>
    <t>Giros Hand Ballista: Two-handed Ranged Crossbow; 40 Physical Damage; 5 Capacity; 2 Hex Range; Passive: Consumes 5 Arrows per Shot which count as one; Reloading Requires 2 Turns of Preparation.</t>
  </si>
  <si>
    <t>The Heart Piercer: Two-handed Ranged Crossbow: 10 Physical Damage; 10 Magic Damage; 1 Hex Range;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</si>
  <si>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</si>
  <si>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</si>
  <si>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</si>
  <si>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</si>
  <si>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</si>
  <si>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</si>
  <si>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</si>
  <si>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</si>
  <si>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</si>
  <si>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</si>
  <si>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</si>
  <si>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</si>
  <si>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</si>
  <si>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</si>
  <si>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</si>
  <si>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</si>
  <si>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</si>
  <si>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1 Hex Range; Active: (&gt;) Basic Attack Target; If it lands Reveal their Equipped Gear. (1/Combat)</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</si>
  <si>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</si>
  <si>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16 Physical Damage; 1 Ammo Capacity; 1 Hex Range. Passive: Counts as a Sharp Weapon as well and can be used as a melee melee Weapon for 15 Physical Damage scaling with Strength.</t>
  </si>
  <si>
    <t>The Reagle: Two-handed Ranged Rifle; 18 Physical Damage. 2 Ammo Capacity; 50% Defense Penetration; Passive: Your Basic Attack has Blitz.</t>
  </si>
  <si>
    <t>Scoped Burntbuster: Two-handed Ranged Rifle; 14 Fire Damage; 2 Ammo Capacity; 2 Hex Range; Passive: If two Consecutive Basic Attacks hit Target. they explode dealing 20 Blast Damage to Target.</t>
  </si>
  <si>
    <t>Flatliner: Two-handed Ranged Rifle; 8 Physical Damage; 2 Capacity; 2 Hex Range; +2 Crit Multiplier; No Damage Fall-off.</t>
  </si>
  <si>
    <t>Heaven's Judgement: Two Handed Ranged Rifle; 10 Light Damage; 1 Capacity; 2 Hex Range; Passive: Your Basic Attacks will always Critically Hit; Your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</si>
  <si>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</si>
  <si>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</si>
  <si>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</si>
  <si>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</si>
  <si>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</si>
  <si>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</si>
  <si>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</si>
  <si>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</si>
  <si>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</si>
  <si>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</si>
  <si>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</si>
  <si>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</si>
  <si>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</si>
  <si>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</si>
  <si>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</si>
  <si>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</si>
  <si>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</si>
  <si>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</si>
  <si>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</si>
  <si>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</si>
  <si>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</si>
  <si>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</si>
  <si>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</si>
  <si>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</si>
  <si>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</si>
  <si>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</si>
  <si>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</si>
  <si>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</si>
  <si>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</si>
  <si>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</si>
  <si>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</si>
  <si>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</si>
  <si>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</si>
  <si>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</si>
  <si>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</si>
  <si>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</si>
  <si>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</si>
  <si>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</si>
  <si>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</si>
  <si>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</si>
  <si>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</si>
  <si>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</si>
  <si>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One-handed Ranged Orb; 10 Poison Damage; Passive: [Requires Combat] This Weapons Base Damage is doubled if you were the first one to take Damage this Combat out of all Entities; Active: (≈) Take 20 Poison Damage and Double this Weapons Base Damage. (1/Combat)</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</si>
  <si>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</si>
  <si>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</si>
  <si>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</si>
  <si>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</si>
  <si>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</si>
  <si>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</si>
  <si>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Power: Off Hand Tome; +6 Power.</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</si>
  <si>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</si>
  <si>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</si>
  <si>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</si>
  <si>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</si>
  <si>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</si>
  <si>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</si>
  <si>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</si>
  <si>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</si>
  <si>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Passive: If Target is the first to deal damage to you in combat, Mind Control them for 2 Turns.</t>
  </si>
  <si>
    <t>Velsek Grimoire: Off Hand Tome; Active: (≈) Your next Ability will cast 1 Tier higher. (1/Day)</t>
  </si>
  <si>
    <t>30. Sigils:</t>
  </si>
  <si>
    <t>Basic Sigil: Off Hand Sigil; +3 Attributes of your Choice.</t>
  </si>
  <si>
    <t>Blue Sigil: Off Hand Sigil; +6 Power.</t>
  </si>
  <si>
    <t>Red Sigil: Off Hand Sigil; +6 Strength.</t>
  </si>
  <si>
    <t>Yellow Sigil: Off Hand Sigil; +6 Dexterity.</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</si>
  <si>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</si>
  <si>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</si>
  <si>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</si>
  <si>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</si>
  <si>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</si>
  <si>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 xml:space="preserve">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</si>
  <si>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</si>
  <si>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</si>
  <si>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</si>
  <si>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</si>
  <si>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</si>
  <si>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</si>
  <si>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</si>
  <si>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</si>
  <si>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</si>
  <si>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 xml:space="preserve">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</si>
  <si>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</si>
  <si>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</si>
  <si>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</si>
  <si>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</si>
  <si>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</si>
  <si>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</si>
  <si>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</si>
  <si>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</si>
  <si>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</si>
  <si>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</si>
  <si>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</si>
  <si>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</si>
  <si>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</si>
  <si>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</si>
  <si>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</si>
  <si>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</si>
  <si>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</si>
  <si>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</si>
  <si>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</si>
  <si>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</si>
  <si>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</si>
  <si>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</si>
  <si>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</si>
  <si>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 xml:space="preserve">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</si>
  <si>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</si>
  <si>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</si>
  <si>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</si>
  <si>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</si>
  <si>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</si>
  <si>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</si>
  <si>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</si>
  <si>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</si>
  <si>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</si>
  <si>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 xml:space="preserve">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</si>
  <si>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</si>
  <si>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</si>
  <si>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</si>
  <si>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</si>
  <si>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</si>
  <si>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</si>
  <si>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</si>
  <si>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</si>
  <si>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</si>
  <si>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</si>
  <si>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</si>
  <si>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</si>
  <si>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</si>
  <si>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</si>
  <si>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</si>
  <si>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</si>
  <si>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</si>
  <si>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</si>
  <si>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</si>
  <si>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</si>
  <si>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</si>
  <si>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</si>
  <si>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</si>
  <si>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</si>
  <si>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</si>
  <si>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</si>
  <si>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</si>
  <si>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 xml:space="preserve">37. Caps: (5) </t>
  </si>
  <si>
    <t>Rangers Hood: Head Piece; +25 Health.</t>
  </si>
  <si>
    <t xml:space="preserve">Leather Cap: Head Set Piece; +1 Defense; +2 Dexterity; </t>
  </si>
  <si>
    <t>Demonskin Cap: Head Set Piece; +25 Health; +20% Fire Resistance; Active: (≈) Traverse Lava Hex. (2/Day)</t>
  </si>
  <si>
    <t>Silk Cap: Head Set Piece; +50 Health.</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</si>
  <si>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</si>
  <si>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</si>
  <si>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</si>
  <si>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</si>
  <si>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</si>
  <si>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 xml:space="preserve">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</si>
  <si>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</si>
  <si>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</si>
  <si>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</si>
  <si>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</si>
  <si>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</si>
  <si>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</si>
  <si>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</si>
  <si>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</si>
  <si>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</si>
  <si>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Alchemist's Hat;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</si>
  <si>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</si>
  <si>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</si>
  <si>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</si>
  <si>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</si>
  <si>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</si>
  <si>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</si>
  <si>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</si>
  <si>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</si>
  <si>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</si>
  <si>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</si>
  <si>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</si>
  <si>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</si>
  <si>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</si>
  <si>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</si>
  <si>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</si>
  <si>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</si>
  <si>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</si>
  <si>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 xml:space="preserve">Titanic Spaulders: Shoulder Piece; +10 Defense; +2 Dispersion; +10% Elemental Resistance; -2 Mobility; Passive: Your Defense can not be lower than 10, Immune to Corrosion Status; Active: (≈) Block Target Non-Ultimate Strike. (1/Day) </t>
  </si>
  <si>
    <t>Lionguards: Shoulder Piece; Gain 40% Light Resistance; Passive: Gain 1 Defense and Dispersion for every 10% Light Resistance, for every 100% Light Resistance you have also Gain 20% Total Damage Reduction; Active: (≈) Gain 60% Light Resistance until End of Combat. (1/Day)</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</si>
  <si>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</si>
  <si>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</si>
  <si>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</si>
  <si>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Heroes Cape: Shoulder Piece; +2 Chosen Attribute; +20 Health; +20 Mana; +2 Dispersion; +2 Defense.</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</si>
  <si>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</si>
  <si>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</si>
  <si>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</si>
  <si>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</si>
  <si>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</si>
  <si>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</si>
  <si>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</si>
  <si>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</si>
  <si>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Librarian Ornatium: Shoulder Piece;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</si>
  <si>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</si>
  <si>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</si>
  <si>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</si>
  <si>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</si>
  <si>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</si>
  <si>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</si>
  <si>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</si>
  <si>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</si>
  <si>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</si>
  <si>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</si>
  <si>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</si>
  <si>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</si>
  <si>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</si>
  <si>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</si>
  <si>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</si>
  <si>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</si>
  <si>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</si>
  <si>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</si>
  <si>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</si>
  <si>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</si>
  <si>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</si>
  <si>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</si>
  <si>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</si>
  <si>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</si>
  <si>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</si>
  <si>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</si>
  <si>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</si>
  <si>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</si>
  <si>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</si>
  <si>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</si>
  <si>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</si>
  <si>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</si>
  <si>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</si>
  <si>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</si>
  <si>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</si>
  <si>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</si>
  <si>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</si>
  <si>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</si>
  <si>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</si>
  <si>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</si>
  <si>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</si>
  <si>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</si>
  <si>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</si>
  <si>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</si>
  <si>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</si>
  <si>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</si>
  <si>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</si>
  <si>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</si>
  <si>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</si>
  <si>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</si>
  <si>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(2/Day)</t>
  </si>
  <si>
    <t xml:space="preserve">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</si>
  <si>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</si>
  <si>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</si>
  <si>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</si>
  <si>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</si>
  <si>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</si>
  <si>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</si>
  <si>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</si>
  <si>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</si>
  <si>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</si>
  <si>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</si>
  <si>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Protectorates Sealed Armguards: Arms Piece; +5 Defense; +5 Dispersion; +20% Elemental Resistance; Active: (≈) 50% Chance to Double this Gears Base Stats or Selfdestruct. (1/Day)</t>
  </si>
  <si>
    <t>48. Bracer: (16)</t>
  </si>
  <si>
    <t xml:space="preserve">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</si>
  <si>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</si>
  <si>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</si>
  <si>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</si>
  <si>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</si>
  <si>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</si>
  <si>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</si>
  <si>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</si>
  <si>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Become Brawn.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</si>
  <si>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</si>
  <si>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</si>
  <si>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</si>
  <si>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</si>
  <si>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Selfdestruct; Reduce Everyone elses Hex Vision by one for the next Day.</t>
  </si>
  <si>
    <t>Agamanthic Silk Sleeves: Arms Piece; +4 Power; Active: (≈) Your next Non-Ultimate Spell Casts Twice. (1/Day)</t>
  </si>
  <si>
    <t>Voelitic Sleeves: Arms Piece; +5 Power; +5 Dexterity; Passive: Your Basic Attacks have a 50% Chance to have their Total Damage converted to Chaos Damage.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</si>
  <si>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</si>
  <si>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</si>
  <si>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</si>
  <si>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</si>
  <si>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</si>
  <si>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</si>
  <si>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</si>
  <si>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</si>
  <si>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</si>
  <si>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</si>
  <si>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</si>
  <si>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</si>
  <si>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</si>
  <si>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</si>
  <si>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</si>
  <si>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</si>
  <si>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</si>
  <si>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</si>
  <si>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</si>
  <si>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</si>
  <si>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</si>
  <si>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</si>
  <si>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</si>
  <si>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</si>
  <si>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</si>
  <si>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</si>
  <si>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</si>
  <si>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 xml:space="preserve">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</si>
  <si>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</si>
  <si>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</si>
  <si>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</si>
  <si>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</si>
  <si>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</si>
  <si>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</si>
  <si>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</si>
  <si>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</si>
  <si>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</si>
  <si>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</si>
  <si>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</si>
  <si>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</si>
  <si>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</si>
  <si>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</si>
  <si>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</si>
  <si>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</si>
  <si>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Shadow Wraps: Duality Arms/Hand Piece; +1 Defense; +30% Dark Resistance; +3 Power; +3 Dexterity; Active: (≈) Selfdestruct; Reduce Everyone elses Hex Vision by one for the next Day.</t>
  </si>
  <si>
    <t>Pair of Manakillers: Hand Piece: +20 Mana; Passive: Strikes Drain 10 Mana on Hit.</t>
  </si>
  <si>
    <t>Raw Dragonskin: Hand Piece; +100 Health; +4 Power; +2 Dexterity; Active: (≈) Selfdestruct; Restore 200 Health.</t>
  </si>
  <si>
    <t>Delicious Wraps: Hand Piece; +3 Defense; +3 Dispersion; +50% Bleed Resistance; Active:[2 Turns of Preparation]; Selfdestruct; Restore yourself to 100% Health.</t>
  </si>
  <si>
    <t>Living Bonds: Hand Piece; +10 Power; +10 Dispersion; Active: (+) Seal Target for X Turns where X is Targets Level. (1/Combat)</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</si>
  <si>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</si>
  <si>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</si>
  <si>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</si>
  <si>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</si>
  <si>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</si>
  <si>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</si>
  <si>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</si>
  <si>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</si>
  <si>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</si>
  <si>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</si>
  <si>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</si>
  <si>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</si>
  <si>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</si>
  <si>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</si>
  <si>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</si>
  <si>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</si>
  <si>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</si>
  <si>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</si>
  <si>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</si>
  <si>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</si>
  <si>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</si>
  <si>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</si>
  <si>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Demonskin Pants: Leg Set Piece; +25 Health; Passive: Successfully Dodging a Melee Attack Enchances your next Basic Attack with 20 Fire Damage On Hit.</t>
  </si>
  <si>
    <t xml:space="preserve">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</si>
  <si>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</si>
  <si>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</si>
  <si>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</si>
  <si>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</si>
  <si>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</si>
  <si>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</si>
  <si>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</si>
  <si>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</si>
  <si>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</si>
  <si>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</si>
  <si>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</si>
  <si>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</si>
  <si>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</si>
  <si>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</si>
  <si>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</si>
  <si>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r>
      <rPr>
        <sz val="12"/>
        <color rgb="FF000000"/>
        <rFont val="Helvetica LT Std"/>
      </rPr>
      <t xml:space="preserve">Thigh Highs: Leg Piece; +4 Dispersion; +4 Dexterity; +20% Deflection; Passive: Charm the attacker for 1 Turn when your Deflection is Triggered; Entities you Charm also become </t>
    </r>
    <r>
      <rPr>
        <sz val="12"/>
        <color rgb="FF000000"/>
        <rFont val="inherit"/>
      </rPr>
      <t>Vulnerable for the same Duration</t>
    </r>
    <r>
      <rPr>
        <b/>
        <sz val="12"/>
        <color rgb="FF000000"/>
        <rFont val="inherit"/>
      </rPr>
      <t>.</t>
    </r>
  </si>
  <si>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</si>
  <si>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</si>
  <si>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</si>
  <si>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</si>
  <si>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</si>
  <si>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</si>
  <si>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</si>
  <si>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</si>
  <si>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</si>
  <si>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</si>
  <si>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Tiles;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</si>
  <si>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</si>
  <si>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</si>
  <si>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</si>
  <si>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</si>
  <si>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</si>
  <si>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</si>
  <si>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</si>
  <si>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</si>
  <si>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</si>
  <si>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</si>
  <si>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</si>
  <si>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</si>
  <si>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</si>
  <si>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</si>
  <si>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 xml:space="preserve">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</si>
  <si>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</si>
  <si>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</si>
  <si>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</si>
  <si>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Tiles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</si>
  <si>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</si>
  <si>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</si>
  <si>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</si>
  <si>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</si>
  <si>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</si>
  <si>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</si>
  <si>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</si>
  <si>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</si>
  <si>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</si>
  <si>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</si>
  <si>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</si>
  <si>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</si>
  <si>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</si>
  <si>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</si>
  <si>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</si>
  <si>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</si>
  <si>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 xml:space="preserve">Common: </t>
  </si>
  <si>
    <t>Ring of Fire: Ring Piece; +40% Fire Resistance.</t>
  </si>
  <si>
    <t xml:space="preserve">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</si>
  <si>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</si>
  <si>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</si>
  <si>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</si>
  <si>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</si>
  <si>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</si>
  <si>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</si>
  <si>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</si>
  <si>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Featherfall Ring: Ring Piece; Immune to Fall Damage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</si>
  <si>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</si>
  <si>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</si>
  <si>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</si>
  <si>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</si>
  <si>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</si>
  <si>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</si>
  <si>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</si>
  <si>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Raven Ring: Ring Piece; +1 Hex Range on Ranged Weapons.</t>
  </si>
  <si>
    <t>Silver Ring: Ring Set Piece; +20% Damage to Demons; Divine, Undead and Faeries.</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</si>
  <si>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</si>
  <si>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</si>
  <si>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</si>
  <si>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</si>
  <si>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</si>
  <si>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 xml:space="preserve">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</si>
  <si>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</si>
  <si>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</si>
  <si>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</si>
  <si>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</si>
  <si>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</si>
  <si>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</si>
  <si>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</si>
  <si>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</si>
  <si>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</si>
  <si>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</si>
  <si>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</si>
  <si>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</si>
  <si>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</si>
  <si>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Dice you threw; This Ability refreshes at the Start of your Turn.</t>
  </si>
  <si>
    <t>Flowing Despair: Ring Piece: Passive: The cost of your First Ability per Day will be evenly shared between all other Entities on a Hex.</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</si>
  <si>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</si>
  <si>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</si>
  <si>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</si>
  <si>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</si>
  <si>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</si>
  <si>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</si>
  <si>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</si>
  <si>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</si>
  <si>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</si>
  <si>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</si>
  <si>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</si>
  <si>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</si>
  <si>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</si>
  <si>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</si>
  <si>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</si>
  <si>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</si>
  <si>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</si>
  <si>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</si>
  <si>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</si>
  <si>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</si>
  <si>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</si>
  <si>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</si>
  <si>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</si>
  <si>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</si>
  <si>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</si>
  <si>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</si>
  <si>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</si>
  <si>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</si>
  <si>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</si>
  <si>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</si>
  <si>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</si>
  <si>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</si>
  <si>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</si>
  <si>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</si>
  <si>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</si>
  <si>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</si>
  <si>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</si>
  <si>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</si>
  <si>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</si>
  <si>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</si>
  <si>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</si>
  <si>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 xml:space="preserve">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</si>
  <si>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</si>
  <si>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</si>
  <si>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</si>
  <si>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</si>
  <si>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</si>
  <si>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</si>
  <si>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</si>
  <si>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</si>
  <si>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</si>
  <si>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</si>
  <si>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</si>
  <si>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</si>
  <si>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</si>
  <si>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</si>
  <si>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</si>
  <si>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</si>
  <si>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</si>
  <si>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</si>
  <si>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</si>
  <si>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</si>
  <si>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</si>
  <si>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</si>
  <si>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</si>
  <si>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</si>
  <si>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</si>
  <si>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</si>
  <si>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</si>
  <si>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</si>
  <si>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</si>
  <si>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</si>
  <si>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</si>
  <si>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</si>
  <si>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</si>
  <si>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</si>
  <si>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</si>
  <si>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</si>
  <si>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</si>
  <si>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 xml:space="preserve">Vitae Lapis: </t>
  </si>
  <si>
    <t>Orb of Infinity: (Knowledge) ARCANE The User Gains 1000 Mana.</t>
  </si>
  <si>
    <t>Fury Stone: (Smell) FIRE The User has +40 Strength.</t>
  </si>
  <si>
    <t>Kog'Dal Egg: (Kintetic) EARTH Passive: Immunity to Earth Damage; +400 Health; +10 Dispersion; +10 Defense.</t>
  </si>
  <si>
    <t>Void Heart: (Absence) DARKNESS The User Becomes one with the Void; Stats are Hidden; Every Action is Hidden; Can not be Overriden.</t>
  </si>
  <si>
    <t>Exodus Lightseeker: (Sight) LIGHT The User Gains the Ability to Incinerate every other Entity on Hex for 200 Light Damage. (1/Day)</t>
  </si>
  <si>
    <t>Ortogot Fangs: (Hearing) WIND The User Gains Counter on all Actions and is now Able to detect Invisible Entities and Objects.</t>
  </si>
  <si>
    <t>Null Breaker (Feeling) FROST User Gains ability: Every Third Turn in Combat. all Other Entities become Frozen for 2 Turns.</t>
  </si>
  <si>
    <t>Final Shard (Magnetic) LIGHTNING : The User Gains Passive: You are now allowed to do 2 Actions and 2 Flash Actions per Turn.</t>
  </si>
  <si>
    <t xml:space="preserve">Ultimate: </t>
  </si>
  <si>
    <t>The Xernovol: Complete Knowledge Over Everything; Access to The Entire Map; Active: (+) Instant; Cause Targets next D20 Roll to be any number you wish. (1/Day)</t>
  </si>
  <si>
    <t>Effect</t>
  </si>
  <si>
    <t>Crafting</t>
  </si>
  <si>
    <t>THROWABLES</t>
  </si>
  <si>
    <t>1) Throwables</t>
  </si>
  <si>
    <t>Dagger</t>
  </si>
  <si>
    <t>Scale with Dexterity; Miss Range: 1-3; Metal Type</t>
  </si>
  <si>
    <t>1 Common Ore = x5 
1 Rare Ore = x3
1 Epic Ore = x2
1 Legendary Ore = 1x
1 Mythic Ore = 1x</t>
  </si>
  <si>
    <t>Hatchet</t>
  </si>
  <si>
    <t>Scale with Strength; Miss Range: 1-5; Metal Type</t>
  </si>
  <si>
    <t>Javelin</t>
  </si>
  <si>
    <t>Scale with Strength/Dexterity: Miss Range: 1-4; Metal Type.</t>
  </si>
  <si>
    <t>Explosive</t>
  </si>
  <si>
    <t>Do not Scale; Can't Crit; Miss Range: 1-2; Can't be crafted.</t>
  </si>
  <si>
    <t>400 gold</t>
  </si>
  <si>
    <t>3000 Gold</t>
  </si>
  <si>
    <t>CONSUMBALES</t>
  </si>
  <si>
    <t>2) Ingredients</t>
  </si>
  <si>
    <t>Common + Nothing = Common</t>
  </si>
  <si>
    <t>Common + Common = Rare</t>
  </si>
  <si>
    <t>Common + Common = Uncommon</t>
  </si>
  <si>
    <t>Common + Rare = Epic</t>
  </si>
  <si>
    <t>Common + Uncommon = Rare</t>
  </si>
  <si>
    <t>Common + Epic = Legendary</t>
  </si>
  <si>
    <t>Uncommom + Uncommon = Epic</t>
  </si>
  <si>
    <t>Rare + Nothing = Rare</t>
  </si>
  <si>
    <t>Uncommon + Rare = Legendary</t>
  </si>
  <si>
    <t>Rare + Rare = Legendary</t>
  </si>
  <si>
    <t>Uncommon + Epic = Mythic</t>
  </si>
  <si>
    <t>Rare + Epic = Mythic</t>
  </si>
  <si>
    <t>Rare + Epic = Astral</t>
  </si>
  <si>
    <t>Epic + Nothing  = Epic</t>
  </si>
  <si>
    <t>Epic + Epic = Astral</t>
  </si>
  <si>
    <t>600 Gold</t>
  </si>
  <si>
    <t>3) Drugs</t>
  </si>
  <si>
    <t>D8</t>
  </si>
  <si>
    <t>Lucio + Rogna</t>
  </si>
  <si>
    <t>Barok + Zone</t>
  </si>
  <si>
    <t>Mugno + Adam</t>
  </si>
  <si>
    <t>Zone + Rogna</t>
  </si>
  <si>
    <t>Adam + Paramount</t>
  </si>
  <si>
    <t>Barok + Mugno</t>
  </si>
  <si>
    <t>Paramount +  Cossar</t>
  </si>
  <si>
    <t>Cossar + Lucio</t>
  </si>
  <si>
    <t>4) Scrolls</t>
  </si>
  <si>
    <t>Scroll of Bugs: Target Entity? (+)</t>
  </si>
  <si>
    <t>5) Runes:</t>
  </si>
  <si>
    <t>800 Gold</t>
  </si>
  <si>
    <t>1200 Gold</t>
  </si>
  <si>
    <t>6) Materials</t>
  </si>
  <si>
    <t>300 Gold</t>
  </si>
  <si>
    <t>900 Gold</t>
  </si>
  <si>
    <t>2400 Gold</t>
  </si>
  <si>
    <t>CONSUMBALES/THROWABLES</t>
  </si>
  <si>
    <t>7) Potions</t>
  </si>
  <si>
    <t>Defensive Elixir: Lose 2 of Each Base Attribute; Gain 4 Base Defense and 4 Base Dispersion. (≈)</t>
  </si>
  <si>
    <t>Blind Rage Potion: Your Basic Attacks have 50% Chance to miss but Hits become Critical; Lasts Until End of Day Combat. (≈)</t>
  </si>
  <si>
    <t>Afterimage Potion: Gain 10%(+500% Dexterity) Chance to Strike with Main Hand again for 50% of the Total Damage; Lasts until End of Combat. (≈)</t>
  </si>
  <si>
    <t>Greater Defensive Elixir: Lose 4 of Each Base Attribute; Gain 10 Base Defense and 10 Base Dispersion. (≈)</t>
  </si>
  <si>
    <t>Resistance Acceleration Elixir: At every Start of Day Gain 1 Base Defense and 1 Base Dispersion. (≈)</t>
  </si>
  <si>
    <t>Dexterity Elixir: Gain 5 Base Dexterity. (≈)</t>
  </si>
  <si>
    <t>Strength Elixir: Gain 5 Base Strength. (≈)</t>
  </si>
  <si>
    <t>Elixir of Mana Pool: Gain 50 Base Mana. (≈)</t>
  </si>
  <si>
    <t>Greater Bleed Healing Potion: Restore Health equal to double Bleed Resistance where 10% Bleed Resistance is 10 Health.(≈)</t>
  </si>
  <si>
    <t>Greater Mana Pool Elixir: Gain 75 Base Mana. (≈)</t>
  </si>
  <si>
    <t>Greater Elixir of the Destroyer: Gain 15 Attribute Points; Rotting in 4 Days. (≈)</t>
  </si>
  <si>
    <t>The End Flask: Destroys Non-Heroic Entity. (&gt;)</t>
  </si>
  <si>
    <t>Bound Revival Potion: Revive Target Non-Hero/Guardian Corpse under your Banner. (&gt;)</t>
  </si>
  <si>
    <t>PLACEABLES</t>
  </si>
  <si>
    <t>8) Wards:</t>
  </si>
  <si>
    <t>These are Placed on the Ground; Others can Destroy them; Wards Lose their effects after being Picked after being placed; They cannot be placed in Water/Lava hexes.</t>
  </si>
  <si>
    <t>Sells Gear of Varying Rarities; 4 Commons, 3 Rares, 2 Epics, 1 Legendary. (250/500/750/1000/2000 Gold For Common/Rare/Epic/Legendary/Mythic)</t>
  </si>
  <si>
    <t>Sells Items of Varying Rarities; 2 Commons, 2 Rares, 1 Epic, 1 Legendary.</t>
  </si>
  <si>
    <t>After the first Vendal Markets Sell 1 Legendary Artifact. (1500 Gold) / After the Second Vendal Markets also Sell 1 Mythic Gear and Item.</t>
  </si>
  <si>
    <t>Sells a Map Layout for 500 gold.</t>
  </si>
  <si>
    <t>You may sell Gear here for 50% of its Value.</t>
  </si>
  <si>
    <t>UPON PILLAGING: You Loot all Gear and Items present, the Map and 1000 Gold.</t>
  </si>
  <si>
    <t>Foundry</t>
  </si>
  <si>
    <t>Material Processing: Turn Ore or Fabric into 1 gear of the the same rarity. (Ore for Metal Type/Fabric for Cloth Type) Throwable Crafting Amount: Common-5; Rare-3; Epic-2; Legendary/Mythic-1</t>
  </si>
  <si>
    <t xml:space="preserve">Sells 1 of each Ore per Restock: 1200 Gold for Legendary, 900 Gold for Epic, 600 Gold for Rare; 300 Gold for Common. </t>
  </si>
  <si>
    <t>Mythic Ore is only available for purchase after the first Vendal for 2400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</si>
  <si>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</si>
  <si>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</si>
  <si>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</si>
  <si>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</si>
  <si>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 500 Gold</t>
  </si>
  <si>
    <t>Travel to a Different Port: 500 Gold</t>
  </si>
  <si>
    <t>Hire a crew giving the boat itself 3 stamina: 500 Gold</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</si>
  <si>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</si>
  <si>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</si>
  <si>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</si>
  <si>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</si>
  <si>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</si>
  <si>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</si>
  <si>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</si>
  <si>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</si>
  <si>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</si>
  <si>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</si>
  <si>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</si>
  <si>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</si>
  <si>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</si>
  <si>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</si>
  <si>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</si>
  <si>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</si>
  <si>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</si>
  <si>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</si>
  <si>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</si>
  <si>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</si>
  <si>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</si>
  <si>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</si>
  <si>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</si>
  <si>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 xml:space="preserve">If Combat Ends in the Champion Challenge without a Victory the challenged Hero will return and no Gold shall be attributed and the Hero that caused the draw will gain the Coward condition. </t>
  </si>
  <si>
    <t>UPON PILLAGING: You may use the Arena and Gain 1000 Gold.</t>
  </si>
  <si>
    <t xml:space="preserve">The Shrine: </t>
  </si>
  <si>
    <t>You can offer Gear/Items, Gold or Blood in order to make Prayers. (Gold Value is determined by any Monetary value of Gear + Items at Resell Value; For Blood Transfers 1 Health = 10 Gold)</t>
  </si>
  <si>
    <t>Prayer for the Light: Offer 500 Gold value to recieve 1 Faith.</t>
  </si>
  <si>
    <t>Prayer for the Dark: Offer 1500 Gold value and ALL other Heroes will Receive -1 Faith; Resets every Vendal.</t>
  </si>
  <si>
    <t>Prayer for the Truth: Offer 1000 Gold value and reveal a 3 Hex Vision Radius of Target Landmark which is closest to you.</t>
  </si>
  <si>
    <t>Pay 2000 Gold for 1000 Experience; Resets every Vendal.</t>
  </si>
  <si>
    <t>UPON PILLAGING: You Loot 2000 Gold and may use the Shrine.</t>
  </si>
  <si>
    <t xml:space="preserve">The Library: </t>
  </si>
  <si>
    <t>Sells 1 Random Helix Artifact.</t>
  </si>
  <si>
    <t>Pay 500 Gold to Relearn Base Ability to one of your choice; Pay 1000 Gold to Relearn Ultimate Ability to one of your choice.</t>
  </si>
  <si>
    <t>Allows Scroll Crafting from Fabric.</t>
  </si>
  <si>
    <t>Sells 1 of each Fabric per Restock; 1200 Gold for Legendary, 800 Gold for Epic, 600 Gold for Rare; 300 Gold for Common.</t>
  </si>
  <si>
    <t>Mythic Fabric is only available for purchase after the first Vendal for 2400 Gold.</t>
  </si>
  <si>
    <t>UPON PILLAGING: You Loot 1000 Gold, All Gear and Items present; You may use the Library.</t>
  </si>
  <si>
    <t>Starting P</t>
  </si>
  <si>
    <t>End P</t>
  </si>
  <si>
    <t>Price</t>
  </si>
  <si>
    <t>Health Value</t>
  </si>
  <si>
    <t>Rare</t>
  </si>
  <si>
    <t>Astral</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</si>
  <si>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</si>
  <si>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</si>
  <si>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</si>
  <si>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</si>
  <si>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</si>
  <si>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</si>
  <si>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</si>
  <si>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</si>
  <si>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</si>
  <si>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</si>
  <si>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</si>
  <si>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</si>
  <si>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</si>
  <si>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</si>
  <si>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</si>
  <si>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</si>
  <si>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</si>
  <si>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</si>
  <si>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</si>
  <si>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creating Light. (5) Turns you into a Fire Immune Demon.</t>
  </si>
  <si>
    <t>Demonskin Cap; Demonskin Coat; Demonkin Pants; Demonskin Boots; Demonskin Gloves</t>
  </si>
  <si>
    <t>Silk Set</t>
  </si>
  <si>
    <t>(2) +3 Dexterity; +3 Power (4) Passive: All bonus Health is Gained as Mana.</t>
  </si>
  <si>
    <t>Silk Cap; Silk Gloves; Silk Shorts.</t>
  </si>
  <si>
    <t>Captains Set</t>
  </si>
  <si>
    <t xml:space="preserve">(3) Infinite Pellets; (6) Gain Parrot on your Shoulder; Parrot extends your Hex vision by 2; Can deal 25 Physical Damage Each Turn and has 50 Health. </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</si>
  <si>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</si>
  <si>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</si>
  <si>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</si>
  <si>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</si>
  <si>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</si>
  <si>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</si>
  <si>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</si>
  <si>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</si>
  <si>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</si>
  <si>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</si>
  <si>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</si>
  <si>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</si>
  <si>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</si>
  <si>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</si>
  <si>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</si>
  <si>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</si>
  <si>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</si>
  <si>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</si>
  <si>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</si>
  <si>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</si>
  <si>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</si>
  <si>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</si>
  <si>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</si>
  <si>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</si>
  <si>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</si>
  <si>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</si>
  <si>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</si>
  <si>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</si>
  <si>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</si>
  <si>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</si>
  <si>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</si>
  <si>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</si>
  <si>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</si>
  <si>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</si>
  <si>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</si>
  <si>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</si>
  <si>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</si>
  <si>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</si>
  <si>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</si>
  <si>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</si>
  <si>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</si>
  <si>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</si>
  <si>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</si>
  <si>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</si>
  <si>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</si>
  <si>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</si>
  <si>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</si>
  <si>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</si>
  <si>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</si>
  <si>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</si>
  <si>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1:1 Any Rarity</t>
  </si>
  <si>
    <t>1:5 Common / 1:3 Rare / 1:2 Epic / 1:1 Legendary/Mythic</t>
  </si>
  <si>
    <t>Library</t>
  </si>
  <si>
    <t>Drug: Cossar</t>
  </si>
  <si>
    <t>Drug: Adam</t>
  </si>
  <si>
    <t>Drug: Barok</t>
  </si>
  <si>
    <t>Drug: Mugno</t>
  </si>
  <si>
    <t>Drug: Lucio</t>
  </si>
  <si>
    <t>Drug: Rogna</t>
  </si>
  <si>
    <t>Drug: Zone</t>
  </si>
  <si>
    <t>Drug: Paramount</t>
  </si>
  <si>
    <t>Reset or No</t>
  </si>
  <si>
    <t>Item Name</t>
  </si>
  <si>
    <t>Presant or No?</t>
  </si>
  <si>
    <t>Y</t>
  </si>
  <si>
    <t>N</t>
  </si>
  <si>
    <t xml:space="preserve">Light </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</si>
  <si>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</si>
  <si>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</si>
  <si>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</si>
  <si>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</si>
  <si>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</si>
  <si>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</si>
  <si>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</si>
  <si>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</si>
  <si>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</si>
  <si>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</si>
  <si>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</si>
  <si>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</si>
  <si>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</si>
  <si>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</si>
  <si>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</si>
  <si>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</si>
  <si>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</si>
  <si>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 Shadow copy of Target as a Minion with identical Stats and Equipped Gear that dies at End of Combat; The Shadow Copy has 50% Damage Penalty, takes 50% more Total Damage and can't use Gear Actives. (12 Resonance)</t>
  </si>
  <si>
    <t xml:space="preserve">Fire </t>
  </si>
  <si>
    <t>(P) Fire Well: Gain 20% Fire Resistance.</t>
  </si>
  <si>
    <t>(❖:&gt;) Fireball: Launch a Fireball Dealing 25 Fire Damage to Target and all Entities in its melee Range. (2 Resonance)</t>
  </si>
  <si>
    <t>(❖:≈) Cauterize Wound: Deal 5 Fire Damage to yourself; Remove Bleeding and Torment Statuses.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</si>
  <si>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</si>
  <si>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</si>
  <si>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</si>
  <si>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</si>
  <si>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</si>
  <si>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100 Fire Damage; If the Projectile Lands deal them another 100 Fire Damage. (12 Resonance)</t>
  </si>
  <si>
    <t xml:space="preserve">Frost </t>
  </si>
  <si>
    <t>(P) Frost Well: Gain 20% Frost Resistance.</t>
  </si>
  <si>
    <t>(❖:&gt;) Frostshard: Deal 25 Frost Damage with a 50% Chance to inflict Frostbite for 5 Damage Per Tick Over 3 Turns. (2 Resonance)</t>
  </si>
  <si>
    <t>(❖:≈) Winter Aura: Toggle; All other Entities in Combat are Constantly Slowed and Chilled. (1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</si>
  <si>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</si>
  <si>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</si>
  <si>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</si>
  <si>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</si>
  <si>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</si>
  <si>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</si>
  <si>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 xml:space="preserve">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</si>
  <si>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</si>
  <si>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</si>
  <si>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</si>
  <si>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</si>
  <si>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</si>
  <si>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</si>
  <si>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</si>
  <si>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</si>
  <si>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</si>
  <si>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 xml:space="preserve">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</si>
  <si>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</si>
  <si>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</si>
  <si>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</si>
  <si>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</si>
  <si>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</si>
  <si>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</si>
  <si>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</si>
  <si>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</si>
  <si>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</si>
  <si>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 xml:space="preserve">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</si>
  <si>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</si>
  <si>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</si>
  <si>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</si>
  <si>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</si>
  <si>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</si>
  <si>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</si>
  <si>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</si>
  <si>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</si>
  <si>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</si>
  <si>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</si>
  <si>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</si>
  <si>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</si>
  <si>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</si>
  <si>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</si>
  <si>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</si>
  <si>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</si>
  <si>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</si>
  <si>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</si>
  <si>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 xml:space="preserve">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</si>
  <si>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</si>
  <si>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</si>
  <si>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</si>
  <si>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</si>
  <si>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</si>
  <si>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</si>
  <si>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</si>
  <si>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</si>
  <si>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</si>
  <si>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</si>
  <si>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</si>
  <si>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</si>
  <si>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</si>
  <si>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</si>
  <si>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</si>
  <si>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</si>
  <si>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</si>
  <si>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</si>
  <si>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</si>
  <si>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</si>
  <si>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</si>
  <si>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</si>
  <si>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</si>
  <si>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</si>
  <si>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</si>
  <si>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</si>
  <si>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</si>
  <si>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</si>
  <si>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</si>
  <si>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</si>
  <si>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</si>
  <si>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</si>
  <si>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</si>
  <si>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</si>
  <si>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</si>
  <si>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</si>
  <si>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</si>
  <si>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</si>
  <si>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</si>
  <si>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</si>
  <si>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</si>
  <si>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</si>
  <si>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</si>
  <si>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</si>
  <si>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</si>
  <si>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</si>
  <si>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</si>
  <si>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</si>
  <si>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</si>
  <si>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</si>
  <si>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</si>
  <si>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</si>
  <si>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</si>
  <si>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</si>
  <si>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</si>
  <si>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</si>
  <si>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</si>
  <si>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</si>
  <si>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</si>
  <si>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</si>
  <si>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</si>
  <si>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</si>
  <si>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</si>
  <si>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</si>
  <si>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</si>
  <si>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</si>
  <si>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</si>
  <si>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</si>
  <si>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</si>
  <si>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</si>
  <si>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</si>
  <si>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</si>
  <si>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</si>
  <si>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</si>
  <si>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</si>
  <si>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</si>
  <si>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</si>
  <si>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</si>
  <si>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YOU ARE LIVING</t>
  </si>
  <si>
    <t>10% IN ELEMENTAL RESISTANCE OF YOUR CHOICE</t>
  </si>
  <si>
    <t>20% IN ELEMENTAL RESISTANCE OF YOUR CHOICE</t>
  </si>
  <si>
    <r>
      <rPr>
        <sz val="16"/>
        <color rgb="FF000000"/>
        <rFont val="Arial"/>
        <family val="2"/>
      </rPr>
      <t xml:space="preserve">CHANGE KIN OR GAIN A RANDOM MEDIUM QUEST </t>
    </r>
    <r>
      <rPr>
        <b/>
        <sz val="20"/>
        <color rgb="FF000000"/>
        <rFont val="Arial"/>
        <family val="2"/>
      </rPr>
      <t>→</t>
    </r>
  </si>
  <si>
    <t>YOU BECOME UNDEAD</t>
  </si>
  <si>
    <t>YOU BECOME DEMON</t>
  </si>
  <si>
    <t>YOU BECOME FAE</t>
  </si>
  <si>
    <t>YOU BECOME CONSTRUCT</t>
  </si>
  <si>
    <t>YOU BECOME DIVINE</t>
  </si>
  <si>
    <t>SERVANTS CALL: POWERPLAY; PAY 500 GOLD; GAIN 1 MERCENARY OF YOUR KIN</t>
  </si>
  <si>
    <t>DRAGONBOUND / LYCAN / MAESTER</t>
  </si>
  <si>
    <t>VAMPIRE</t>
  </si>
  <si>
    <t>BRANDED</t>
  </si>
  <si>
    <t>SPRIGGAN</t>
  </si>
  <si>
    <t>AUGMENTATOR</t>
  </si>
  <si>
    <t>NEPHILIM</t>
  </si>
  <si>
    <t>YOU ARE FAE</t>
  </si>
  <si>
    <t>SWORN / SPRIGGAN / SAGE</t>
  </si>
  <si>
    <t>YOU ARE CONSTRUCT</t>
  </si>
  <si>
    <t>INSTRUMENT / AUGMENTATOR / PARAGON</t>
  </si>
  <si>
    <t>YOU ARE UNDEAD</t>
  </si>
  <si>
    <t>ETERNAL / VAMPIRE / MONARCH OF RUIN</t>
  </si>
  <si>
    <t>YOU ARE DEMON</t>
  </si>
  <si>
    <t>DEMON LORD / BRANDED / ARCHDEMON</t>
  </si>
  <si>
    <t>YOU ARE DIVINE</t>
  </si>
  <si>
    <t>ARCHANGEL / NEPHILIM / SERAPHIM</t>
  </si>
  <si>
    <t>PATH</t>
  </si>
  <si>
    <t>DRAGONBOUND - Gain 10% Damage Reduction and 25 Health; Dragons and Prime Bosses are not Hostile towards you unless provoked.</t>
  </si>
  <si>
    <t>(P) Solid Scales: When Entering Combat gain 10 Defense and 10 Dispersion for 3 Turns.</t>
  </si>
  <si>
    <t>(&gt;) Dragons Wrath: Spit Dragon Fire at Target Dealing 30 Scorch Damage. (3 Turn Cooldown)</t>
  </si>
  <si>
    <t>(P) Draconic Binding: When entering Combat Call down your bound Dragons Flames to deal 40 Scorch Damage to all Hostile Entities.</t>
  </si>
  <si>
    <t>(≈) Dragon Form: Become a Dragon Hybrid Gaining Surge, Resilient and Gain +1 Crit Multiplier for 3 Turns. (1/Day)</t>
  </si>
  <si>
    <t>(P) Dragonbound Legacy: Survive Lethal Damage once per Day.</t>
  </si>
  <si>
    <t>(^) Summon Dragon: Powerplay; Summon a Dragon.</t>
  </si>
  <si>
    <t>LYCAN - Gain 1 Stamina and 1 Mobility; You may Devour the Corpses of Living Entities in order to Heal 30 Health.</t>
  </si>
  <si>
    <t>(P) Full Moon Howl: Every 3 Days you gain 2 Gray Wolves, they drop no loot and have Max Stamina equal to yours.</t>
  </si>
  <si>
    <t>(≈) Werewolf Bite: Bite Target dealing 60 Physical Damage with 50% Lifedrain. (4 Turn Cooldown)</t>
  </si>
  <si>
    <t>(P) Deprived Lycanthropy: At the Start of Day you have 50% Chance to become Enraged Until End of Day; While Enraged your Physical Damage has 50% Lifedrain.</t>
  </si>
  <si>
    <t>(≈) Wolf Form: Flash; Counter; Toggle; Transform into a Wolf; While in Wolf Form gain Stealth, Vulnerable and +4 Mobility; You are able to move as Flash in Combat.</t>
  </si>
  <si>
    <t>(P) Lycan Legacy: +1 Hex Vision; +1 Stamina; Your Vision permanently detects Invisible Entities and Objects; Forests no longer Obstruct Vision.</t>
  </si>
  <si>
    <t>(≈) Night Hunt: Powerplay; Upon Resting after using this Ability you regain your Stamina and Hunt during the Night; Gain Initiative, +1 Action and Enraged during Combat; Expires at the End of Night.</t>
  </si>
  <si>
    <t>MAESTER - Gain a second(different) Affinity from your class.</t>
  </si>
  <si>
    <t>(P) Better Connection: Gain an additional Innate Ability Slot for your second Affinity.</t>
  </si>
  <si>
    <t>(≈) Surface Proficiency: Powerplay; Gain an Ability Point.</t>
  </si>
  <si>
    <t>(P) Gain an additional Tier I, Tier II and Tier III  Ability Slot for your second Affinity.</t>
  </si>
  <si>
    <t>(≈) Hardworked Proficiency: Powerplay; Gain 2 Ability Points.</t>
  </si>
  <si>
    <t>(P) Maester Legacy: Gain an additional Ultimate Ability Slot for your second Affinity.</t>
  </si>
  <si>
    <t>(≈) Deep Proficiency: Powerplay; Gain an Ultimate Ability Point OR Allow your second Affinity Ability Slots to be used for your main Affinity as well.</t>
  </si>
  <si>
    <t>SWORN - Gain 2 Stat Point and 2 Attribute Points; Killing other Fae absorbs their Essence giving you 1 Faerian Essence for each Fae killed.</t>
  </si>
  <si>
    <t>(P) Absolutist: All Non-Hero Entities you encounter are Fae, unless they are Prime.</t>
  </si>
  <si>
    <t>(&gt;) Devouring Bolt: Launch a Bolt of Faerian devouring magic at Target for 10(+1000% Faerian Essence) Magic Damage; If Target is Fae this Attack deals True Damage instead. (3 Turn Cooldown)</t>
  </si>
  <si>
    <t>(P) Essence Conversion: Gain 1 Attribute Point for each Faerian Essence you have.</t>
  </si>
  <si>
    <t>(≈) Faerian Preparation: Force all other Entities on Hex to choose to lose X0 Health or X0 Mana where X is your Faerian Essence, if they do not have Mana they lose Health automatically. (2 Day Cooldown)</t>
  </si>
  <si>
    <t>(P) Sworn Legacy: Gain 10 Faerian Essence.</t>
  </si>
  <si>
    <t>(≈) Reunification Ritual: [Requires Faerian Preparation to have been cast 3 times this Campaign] Powerplay; Transform yourself into the Arkafaerian. (20 Faerian Essence)</t>
  </si>
  <si>
    <t>SPRIGGAN - Gain 40% Bleed Resistance, 40% Earth Resistance; 40% Poison Resistance and -40% Fire Resistance.</t>
  </si>
  <si>
    <t>(P) Heart of Vines: Gain the Regeneration Condition and 50 Max Health; If you already have the Regeneration Condition then gain 100 Max Health instead.</t>
  </si>
  <si>
    <t>(+) Thorn Growth: Surround Target in thorned vines dealing 30 Nature Damage and 30 Poison Damage to Target Entity. (4 Turn Cooldown)</t>
  </si>
  <si>
    <t>(P) Gift of Roses: Corpses you leave behind have roses grow out of them which act as a Common Ward granting 1 Hex Vision.</t>
  </si>
  <si>
    <t>(+) Branched Rebirthing: [Requires Map Phase] Teleport to Target Hex you have Vision of. (2 Days Cooldown)</t>
  </si>
  <si>
    <t>(P) Spriggan Legacy: You Drain all rooted Targets for 20 Health/Tick.</t>
  </si>
  <si>
    <t>(&gt;) Nature's Final Gift: [Requires Rooted Target] Powerplay; Ignores Deflection/Reflection; Launch a cursed spike at Target Entity; Curse: At the Start of your Turn lose 2 Mobility; at -10 you become Rooted; at -20 you Die.</t>
  </si>
  <si>
    <t>SAGE - Gain 20% Deflection and your Basic Attack now also scales with 100% of your Level.</t>
  </si>
  <si>
    <t>(P) Fae Catalization: Store the last Projectile Deflected; You may use an Action to launch stored Projectile towards Target for 100% of its original Damage; This Projectile counts as an Ability.</t>
  </si>
  <si>
    <t>(&gt;) Apacthen Missle: Flash; Fire a magic Missle at Target Entity that explodes on impact dealing 30 Arcane Damage to Target and all Entities in Melee Range. (4 Turn Cooldown)</t>
  </si>
  <si>
    <t>(P) Life Energy Consumpion: When Traversing Forests you may choose to wither them Transforming the Hex into a Simple Hex; Doing so Restores 1 Stamina and 20% of missing Health.</t>
  </si>
  <si>
    <t>(&gt;) Apachten Archmissle: Fire a Magic Missle at Target Entity that explodes on impact dealing 60 Arcane Damage to Target and all Entities in a 5x5 Tile Grid.</t>
  </si>
  <si>
    <t>(P) Sage Legacy: Your Projectile Abilities become Warped.</t>
  </si>
  <si>
    <t>(≈) Randomising Soulstones: [Requires Combat] Flash; Gain 1 Extra Action, Flash Action or Counter Action at the Start of your Turn; Lasts until End of Combat. (1 Day Cooldown)</t>
  </si>
  <si>
    <t>INSTRUMENT - Gain 10% Elemental Resistance</t>
  </si>
  <si>
    <t>(P) Resourcefulness: You can go down to -30 Resource Max; While Resource is below 0, you are Sealed; Mana and Soul will Reset to 0 on Day End, while Rage, Insanity and Focus will reset after Combat.</t>
  </si>
  <si>
    <t>(&gt;) Suppresion: Fire a flashbang at Target, Stunning them for 2 Turns. (1/Day)</t>
  </si>
  <si>
    <t>(P) Overload: If below 0 Resource, your Basic Attacks will deal an extra 10 Lightning Damage on Hit.</t>
  </si>
  <si>
    <t>(≈) Discharge: If below 0 Resource, you can reset it back to 0 by causing an explosion dealing 40 Shock Damage to all Entities in Melee Range. (1/Day)</t>
  </si>
  <si>
    <t>(P) Instrument Legacy: If below 0 Resource, you become Surged and Unstoppable.</t>
  </si>
  <si>
    <t>(o) Propelled Nuke: Launch a Nuke at 1 Hex Range Dealing 100 Radiation Damage too all Entities on Hex. (1/Day)</t>
  </si>
  <si>
    <t>AUGMENTOR - Unlock 5 Inventory Slots; At Level 7, 9, 11 gain 1 Augment Core which occupy 1 Slot each.</t>
  </si>
  <si>
    <t>(P) Augmented Body: You may consume 1 Augment Core to gain one of the following augments: 2 Strength; 1 Defense; 50 Max Health or 2 Power; 1 Dispersion; 50 Max Mana or 2 Dexterity and 1 Mobility.</t>
  </si>
  <si>
    <t>(≈) Augmented Reality: Augment the very fabric of the Hex you are standing on, Transforming it in any Hex of your choice. (1/Day)</t>
  </si>
  <si>
    <t>(P) Augmented Sight: You may consume 1 Augment Core to gain +1 Hex Vision and Vigilant or consume 2 Augment Cores to gain +2 Hex Vision and the ability to see Invisible Entities and Objects.</t>
  </si>
  <si>
    <t>(≈) Augmented Arsenal: Powerplay; Destroy a Gear Piece to add its active/passive onto another Gear Piece of the same type (Weapon/Armor/Jewelry).</t>
  </si>
  <si>
    <t>(P) Augmentor Legacy: You may consume 1 Augment Core to gain Brawn and Fierce / Agile and Stealth / Resolute and Gating; 2 Cores to gain a +2 Roll Modifier or 3 Cores to create the Ultimate Augment gaining all possible augments at once.</t>
  </si>
  <si>
    <t>(≈) Augmented Perfection: Powerplay; Create a clone Follower of yourself at Full Strength with your exact Stats, Conditions, Augment Core upgrades but no Abilities, Attunements, Skills, Inventory, Gear; It does not gain or drop Experience.</t>
  </si>
  <si>
    <t>PARAGON - Gain 1 Defense, 1 Dispersion and 1 extra Counter Action.</t>
  </si>
  <si>
    <t>(P) Solidified: On day start gain Barrier equal to your Defense and Dispersion Until End of Day.</t>
  </si>
  <si>
    <t>(≈) Material Fortification: Counter; Gain Resilient for 1 Turn. (1/Combat)</t>
  </si>
  <si>
    <t>(P) Immutable: If struck by a Critical Hit, double your Defense and Disperion until end of Combat. (1/Day)</t>
  </si>
  <si>
    <t>(≈) Molecular Unbinding: Counter; Reflex; Remove Target Status Effect from yourself or Target in Melee Range. (1/Day)</t>
  </si>
  <si>
    <t>(P) Paragon Legacy: Gain 5 Defense, 5 Dispersion, 10% Deflect Chance, 10% Fortitude and 10% Elemental Resistance.</t>
  </si>
  <si>
    <t>(≈) Atomic Reset: Blitz; Counter; Touch a Target in Melee Range to erase a Condition or Curse of your choice. (1/Day)</t>
  </si>
  <si>
    <t>ETERNAL - Gain 70 Max Health.</t>
  </si>
  <si>
    <t>(P) Neverending Decesion: Powerplay; When your health is reduced below 0, instead of dying your are set to 1 Health.</t>
  </si>
  <si>
    <t>(^) Forbidden Reanimation: Powerplay; Halve the Max Health of Target Corpse and Bring it back to Life under your Control.</t>
  </si>
  <si>
    <t>(P) Nightless Ride: You may no longer Attempt to move without Stamina, Instead your trusted Undead Horse will be summoned beneath you to carry you at the cost of 20 Health.</t>
  </si>
  <si>
    <t>(≈) Slumber: At the Start of the next Day you are forced to rest; If the rest is not interrupted you restore your Health and Resource to Max. (1/Vendal)</t>
  </si>
  <si>
    <t>(P) Eternal Legacy: At the Start of every day gain 70 Max Health.</t>
  </si>
  <si>
    <t>(+) Nocrian Porting: Counter; Teleport to Target Tile causing Flux, Strikes and Projectiles targeting you or your Tile to Miss. (1/Day)</t>
  </si>
  <si>
    <t>VAMPIRE - Gain 20% Lifedrain on your Basic Attacks.</t>
  </si>
  <si>
    <t>(P) Spread the Wings: Gain the Winged Condition.</t>
  </si>
  <si>
    <t>(≈) Bloodlust and Servitude: Bite and drink the Blood of Target in Melee Range Draining them for 20 Health; If Target will Die from this Attack they instead come under your Banner; Up to 1 servant. (2 Turns Cooldown)</t>
  </si>
  <si>
    <t>(P) Vampiric Aura: All other Entities on Hex have -30% Elemental resistance.</t>
  </si>
  <si>
    <t>(≈) Reveal of True Form: Take your True Form until End of Combat, Gaining 100 Health, 10 Power, 10 Strength, 10 Dexterity and 5 Mobility for the duration; At End of Combat set Health to 1 if below 0.  (1 Day Cooldown)</t>
  </si>
  <si>
    <t>(P) Vampire Legacy: At the start of your Turn you regenerate 20% of all Damage Taken last Turn.</t>
  </si>
  <si>
    <t>(≈) Copycats Library: Entities you kill are now Destroyed; Transform into Target Destroyed Entity at full Strength gaining their Stats and Gear; You will always revert Back at the end of the Day or if Killed. (1/Day)</t>
  </si>
  <si>
    <t>MONARCH OF RUIN - Gain an Epic Gear of your chosen Type.</t>
  </si>
  <si>
    <t>(P) The First Finger: Become Cursed; Curse: At the Start of Day 1 Stamina is automatically Converted into a Stat or Attribute Point at Random.</t>
  </si>
  <si>
    <t>(+) The Second Finger: Target becomes Weakened for 3 Turns. (1/Day)</t>
  </si>
  <si>
    <t>(P) Your Life at all Costs: Whenever you drop below 40% Health in Combat you Summon 3 Undead Weakling Minions on chosen Tiles that last until End of Combat. (1/Vendal)</t>
  </si>
  <si>
    <t>(+) The Third Finger: Target becomes Vulnerable for 3 Turns; If they Die they Revive as your Undead Mercenary that Dies at End of Day. (1/Day)</t>
  </si>
  <si>
    <t>(P) Ruined Legacy: You become accompanied by a Random Level 4 Undead Companion; They may be resurected at the cost of 2000 Gold.</t>
  </si>
  <si>
    <t>(&gt;) The Final Finger: Target Non-Hero Entity Dies at the end of his next Turn unless they manage to leave Combat. (1/Day; 1/Entity)</t>
  </si>
  <si>
    <t>DEMON LORD - Gain 1000 Gold; Demon Creatures are no longer Hostile unless Provoked.</t>
  </si>
  <si>
    <t>(P) Demonic Ladder: Gain the Gating Condition; If you you already have Gating gain Fireborn; If you already have Fireborn Gain Winged; If you already have Winged gain 100 Health.</t>
  </si>
  <si>
    <t>(^) Impspawn Gateway: Summon a Demonic Gateway covering 2/2 Tiles, It will spawn 1 Imp at its Start of Turn which last Until End of Combat; Has 50 Health; Up to 2. (3 Turn Cooldown)</t>
  </si>
  <si>
    <t>(P) Gateway Closing: If there are active Gateways in Combat when you die, destroy a random one and revive yourself at 1 Health; All Entities reroll their initiative.</t>
  </si>
  <si>
    <t>(^) Demonic Gateways: Summon a 50 Health Resilient, Surged or Enlightened Gateway covering 2/2 Tiles until End of Combat; The Gateway grants you their respective Status; Up to 3.  (3 Turn Cooldown)</t>
  </si>
  <si>
    <t>(P) Demon Lord Legacy: Your Gateway Abilities have Flash and Double Health.</t>
  </si>
  <si>
    <t>(≈) Hellforged Gift: Powerplay; Choose a Weapon Type; Gain a Mythic Weapon of chosen Type with an extra 30 Pyro Damage On Hit and Double its Base Damage.</t>
  </si>
  <si>
    <t>BRANDED - Gain the Gating condition.</t>
  </si>
  <si>
    <t>(P) Branded Scaling: Gain 1 Attribute Point for every Combat you are Victorious in.</t>
  </si>
  <si>
    <t>(≈) Sigil - The Iron: Gain a Random Positive Status that lasts for 3 Turns; It can not give you a Status already Active. (1/Day)</t>
  </si>
  <si>
    <t>(P) Branding Ritual: Upon kiling a Sentient Target Entity you may choose to have their Corpse Branded for 20 Health Cost; At the Start of Day Gain 1 Attribute Point for each Branded Corpse.</t>
  </si>
  <si>
    <t>(+) Sigil - The Fire: Inflict Target Entity with a Random Negative Status that lasts for 3 Turns; It can not give a Status that is already Inflicted. (1/Day)</t>
  </si>
  <si>
    <t>(P) Branded Legacy: At any point during Combat you may choose to consume all your Branded Corpses in order to Randomly cast that many Random Iron and Fire Sigils; Doing so does not consume any Actions.</t>
  </si>
  <si>
    <t>(^) Sigil - The Pillar: Summon a Pillar on your current Hex with 100 Health; While being in a 3-Hex Range from it you have 50% Elemental Resistance and 50% Total Damage Increase(This Stacks with Surged and other Pillars). (1/Vendal)</t>
  </si>
  <si>
    <t>ARCHDEMON - Gain 30% Fire Resistance; Gain Fire Damage On Hit on your Attacks equal to 10% of your Fire Resistance.</t>
  </si>
  <si>
    <t>(P) Hellish Hailing: All Hostile Entities you enter Combat with lose 20% Fire Resistance.</t>
  </si>
  <si>
    <t>(o) Hellfire Meteor: (Channel for 1 Turn) Launch a Meteor at Target Tile for 80 Fire Damage and Stunning them for 1 Turn. (1/Day)</t>
  </si>
  <si>
    <t>(P) Path of no Return: Lose all Affinity Abilities; Convert all your other Resources into Health.</t>
  </si>
  <si>
    <t>(+) Demonize: Cause Target Non-Hero Entity with lower Level than you to join your Banner. (1/Day)</t>
  </si>
  <si>
    <t>(P) Archdemon Legacy: You are granted the Ability to consume the Souls of your Followers that died; Every Soul Consumed Increases your Fire Resistance by 20%.</t>
  </si>
  <si>
    <t>(≈) Archdemon Evolution: Powerplay; Gain 400 Health, You become immune to Statuses; You gain 10 Defense and Dispersion; Convert the Planes into Scorched Tiles; Gain 50% Fire Resistance.</t>
  </si>
  <si>
    <t>ARCHANGEL - Gain 30% Light Resistance; Gain Light Damage On Hit on your Attacks equal to 10% of your Light Resistance.</t>
  </si>
  <si>
    <t>(P) Heavenly Hailing: All Hostile Entities you enter Combat with lose 20% Light Resistance.</t>
  </si>
  <si>
    <t>(o) Starlight Fragmentation: (Channel for 1 Turn) Cause a Fragments of a Heavenly Star to fall on Target Tile for 80 Light Damage and Stunning them for 1 Turn. (1/Day)</t>
  </si>
  <si>
    <t>(P) Angelic Promise: Lose all Affinity Abilities; Convert all your other Resources into Health.</t>
  </si>
  <si>
    <t>(^) Show Salvation: Cause Target Non-Hero Entity with lower Level than you to join your Banner. (1/Day)</t>
  </si>
  <si>
    <t>(P) Archangel Legacy: You are granted the Ability to consume the Souls of your Followers that died; Every Soul Consumed Increases your Light Resistance by 20%.</t>
  </si>
  <si>
    <t>(≈) Archangel Evolution: Powerplay; Gain 400 Health, You become immune to Statuses; You gain 10 Defense and Dispersion; Replace this Ability with (+) Highest Light: Flash; Deal Target 100 Light Damage; Gain 20% Light Resistance. (1/Day)</t>
  </si>
  <si>
    <t>NEPHILIM - Gain 1 Faith.</t>
  </si>
  <si>
    <t>(≈) Astral Awareness: Roll Target Landmark in 1 Hex Range; That outcome is set in stone for anyone who traverses it. (2/Day)</t>
  </si>
  <si>
    <t>(+) The Curse of the Nephilim: 1 Hex Range; Curse Target; Curse: You no longer Regenerate 10 Health and Resource on Day Start. (1/Entity; 1/Day)</t>
  </si>
  <si>
    <t>(P) Convergence of Souls: For every Cursed Entity gain 25 Barrier upon entering Combat that lasts Until end of Combat.</t>
  </si>
  <si>
    <t>(&gt;) Chaos Bolt: Launch a deadly Chaos Bolt dealing 30 Chaos Damage to Target Entity; This Projectile ignores Deflection. (1/Combat)</t>
  </si>
  <si>
    <t>(P) Nephilim Legacy: Gain a Mythic Gear Type of your choice.</t>
  </si>
  <si>
    <t>(+) Cosmic Scaling: Double an Entities Base Stat of your choice: Base Max Health, Base Max Mana, Strength, Dexterity, Power, Mobility, Deflection, Fortitude; You may not double the same Stat twice in a row. (1/Day)</t>
  </si>
  <si>
    <t>SERAPHIM - Gain 2 Mobility.</t>
  </si>
  <si>
    <t>(P) Divine Conglomeration: Every instance of damage you receive will grant you 1 Light Damage On Hit to all Attacks until end of Combat.</t>
  </si>
  <si>
    <t>(≈) Abandon All Faith: Drain all Faith from Target; You know how much Faith a Target has.</t>
  </si>
  <si>
    <t>(P) Ninth Eye: You can tell the Real Damage an incoming Attack will deal after Resistances before it lands.</t>
  </si>
  <si>
    <t>(≈) Winged Supremacy: Fly to Target Tile. (1/Combat)</t>
  </si>
  <si>
    <t>(P) Seraphim Legacy: When you miss an Attack or it is Countered, immediately gain another Action. (1/Combat)</t>
  </si>
  <si>
    <t>(o) Divine Transposition: Phase through every Hostile Entity on your Hex, slashing them for 25 Physical and 25 Light Damage each, ending up Invisible for 1 Turn on an adjacent Tile to a Target of your choice. (1/Day)</t>
  </si>
  <si>
    <t xml:space="preserve">One Handed Swords </t>
  </si>
  <si>
    <t>Quiver</t>
  </si>
  <si>
    <t>Rings</t>
  </si>
  <si>
    <t>Tomes</t>
  </si>
  <si>
    <t>Yes</t>
  </si>
  <si>
    <t>No</t>
  </si>
  <si>
    <t>arent there rings missing?</t>
  </si>
  <si>
    <t>Two Handed Swords</t>
  </si>
  <si>
    <t>or am i just stupid?</t>
  </si>
  <si>
    <t>Sigils</t>
  </si>
  <si>
    <t>yes</t>
  </si>
  <si>
    <t>One Handed Spears</t>
  </si>
  <si>
    <t>Helmet</t>
  </si>
  <si>
    <t>Shields</t>
  </si>
  <si>
    <t>Two Handed Spears</t>
  </si>
  <si>
    <t>Headgear</t>
  </si>
  <si>
    <t>Bucklers</t>
  </si>
  <si>
    <t>One Handed Axe</t>
  </si>
  <si>
    <t>Caps</t>
  </si>
  <si>
    <t>Necklaces</t>
  </si>
  <si>
    <t>necklaces also missign?</t>
  </si>
  <si>
    <t>Two Handed Axe</t>
  </si>
  <si>
    <t>Hat</t>
  </si>
  <si>
    <t>One Handed Mace</t>
  </si>
  <si>
    <t>Pauldrons</t>
  </si>
  <si>
    <t>Two Handed Mace</t>
  </si>
  <si>
    <t>Spaulders</t>
  </si>
  <si>
    <t>One Handed Flails</t>
  </si>
  <si>
    <t>Capes</t>
  </si>
  <si>
    <t>Artifacts</t>
  </si>
  <si>
    <t>Two Handed Flails</t>
  </si>
  <si>
    <t>Shawls</t>
  </si>
  <si>
    <t>One Handed Warhammer</t>
  </si>
  <si>
    <t>Chainmail</t>
  </si>
  <si>
    <t>Two Handed Warhammer</t>
  </si>
  <si>
    <t>breastplate</t>
  </si>
  <si>
    <t>One handed Club</t>
  </si>
  <si>
    <t>Gambeson</t>
  </si>
  <si>
    <t>Two Handed clubs</t>
  </si>
  <si>
    <t>Robes</t>
  </si>
  <si>
    <t>Glaive</t>
  </si>
  <si>
    <t>Armguards</t>
  </si>
  <si>
    <t>Halberds</t>
  </si>
  <si>
    <t>Bracer</t>
  </si>
  <si>
    <t>One Handed Knives</t>
  </si>
  <si>
    <t>Sleeves</t>
  </si>
  <si>
    <t>Two Handed Scythes</t>
  </si>
  <si>
    <t>Armbands</t>
  </si>
  <si>
    <t>One Handed Whips</t>
  </si>
  <si>
    <t>Gauntlets</t>
  </si>
  <si>
    <t>Bows</t>
  </si>
  <si>
    <t>Handguards</t>
  </si>
  <si>
    <t>One Handed Crossbows</t>
  </si>
  <si>
    <t>Gloves</t>
  </si>
  <si>
    <t>Two Handed Crossbow</t>
  </si>
  <si>
    <t>Wraps</t>
  </si>
  <si>
    <t>One Handed Gun</t>
  </si>
  <si>
    <t>Cuisses</t>
  </si>
  <si>
    <t>Two Handed rifle</t>
  </si>
  <si>
    <t>Faulds</t>
  </si>
  <si>
    <t>Two Handed Staff</t>
  </si>
  <si>
    <t>Pants</t>
  </si>
  <si>
    <t>Two handed Scepter</t>
  </si>
  <si>
    <t>Leggings</t>
  </si>
  <si>
    <t>One handed Wands</t>
  </si>
  <si>
    <t>Sabatons</t>
  </si>
  <si>
    <t>Orbs</t>
  </si>
  <si>
    <t>Greaves</t>
  </si>
  <si>
    <t>Boots</t>
  </si>
  <si>
    <t>Below is Pirates relevant data and sanity check</t>
  </si>
  <si>
    <t>Merchant gen</t>
  </si>
  <si>
    <t>Sandals</t>
  </si>
  <si>
    <t>Chest Gen</t>
  </si>
  <si>
    <t>.BlackMarket</t>
  </si>
  <si>
    <t>Gear 4</t>
  </si>
  <si>
    <t>Boss gen</t>
  </si>
  <si>
    <t xml:space="preserve">Gear 1 </t>
  </si>
  <si>
    <t>Gear 5</t>
  </si>
  <si>
    <t>Prime boss gen</t>
  </si>
  <si>
    <t>Gear 4 Type</t>
  </si>
  <si>
    <t>Artifact Selector</t>
  </si>
  <si>
    <t xml:space="preserve">Gear 5 Type </t>
  </si>
  <si>
    <t>Ring Selector</t>
  </si>
  <si>
    <t>Necklace Selector</t>
  </si>
  <si>
    <t>Tome Selector</t>
  </si>
  <si>
    <t>Buckler</t>
  </si>
  <si>
    <t>Shield</t>
  </si>
  <si>
    <t xml:space="preserve">WHAT TO FIX </t>
  </si>
  <si>
    <t>PATCH NOTES</t>
  </si>
  <si>
    <t>SUGGESTIONS</t>
  </si>
  <si>
    <t>sort out guardians</t>
  </si>
  <si>
    <t>Pending Trixy Sentient rework for his campaign.</t>
  </si>
  <si>
    <t>might, wisdom system is not good and nobody liked it.</t>
  </si>
  <si>
    <t>nerf Arena</t>
  </si>
  <si>
    <t>Done</t>
  </si>
  <si>
    <t>nerf lotus</t>
  </si>
  <si>
    <t>Not needed</t>
  </si>
  <si>
    <t>Any of the Oracle affinities</t>
  </si>
  <si>
    <t>2 players new day start - initiative who?</t>
  </si>
  <si>
    <t>Roll for initiative</t>
  </si>
  <si>
    <t>make a potion thrower/maker/peddler afifinity (under alchemists perhaps)</t>
  </si>
  <si>
    <t>resting in water is free</t>
  </si>
  <si>
    <t>Will Fix</t>
  </si>
  <si>
    <t>New Law: Statistical Aberration: If you get 20 Rolls in a row below 10 you are bestowed 3 Faith</t>
  </si>
  <si>
    <t>Fixed</t>
  </si>
  <si>
    <t>gold landmark is statistically undervalued and players should never go onto it if there is any other alternative.</t>
  </si>
  <si>
    <t>Visual representation of heroes lv 8 + /12</t>
  </si>
  <si>
    <t>Won't be done</t>
  </si>
  <si>
    <t xml:space="preserve">new might/mobility/wisdom system </t>
  </si>
  <si>
    <t>Will test more</t>
  </si>
  <si>
    <t>luneria says the catch up mechanic should be something more of helping the low lvl player level up and catch up rather than just giving them a strong astral pitchfork to deal with the level 12 player</t>
  </si>
  <si>
    <t>true damage interaction with total damage resistance (resilient)</t>
  </si>
  <si>
    <t>Might rolls are just BAD and overall useless</t>
  </si>
  <si>
    <t>legendary chest nat 1 is worse than Mythic chest nat 1</t>
  </si>
  <si>
    <t>PIN IN IT</t>
  </si>
  <si>
    <t>building landmarks in forests, mountains etc.</t>
  </si>
  <si>
    <t>Changing the hexes while in zones - example: If im mid arena fight and i turn into the forest - does the arena go poof?</t>
  </si>
  <si>
    <t xml:space="preserve">Alternate hex movements that normally dont use stamina - example: Falling or being pushed/teleports - do they trigger hex traversals? </t>
  </si>
  <si>
    <t>Specific new mechanic for that will be introduced</t>
  </si>
  <si>
    <t xml:space="preserve">IS gaining something summoning it? Difference between hiring vs gaining in legacy merc vs tavern merc? </t>
  </si>
  <si>
    <t>Will specify in informatorium later</t>
  </si>
  <si>
    <t>Comeback system for the peasants: the law of balance should be 2 vendals, AND probs should give even more potentially. Its is abnormal for someone to hit 12 before 10. If a person hits 12 before 5 they need to banned from the server for abusing the gms and players.</t>
  </si>
  <si>
    <t xml:space="preserve">(o) Rain of Truth: Deal 1(+1 per Reavealed Hex from your Innate) True Damage to all Entities on Hexes Revealed by your Innate. (25 Mana) - uinusable </t>
  </si>
  <si>
    <t>Hope it was done :D</t>
  </si>
  <si>
    <t xml:space="preserve">Arturax shadowbow need to be reworded bc it still uses arrows. </t>
  </si>
  <si>
    <t>WIll do</t>
  </si>
  <si>
    <t xml:space="preserve">When something says gain astral gear does that imply you can roll into astral artificats/jewerly? If yes then players have a 50/50 of getting either something useless or something game ending. </t>
  </si>
  <si>
    <t>???</t>
  </si>
  <si>
    <t xml:space="preserve">Add to col D in Items what ingrediants for what potions </t>
  </si>
  <si>
    <t>Pirates To do</t>
  </si>
  <si>
    <t>library text on figma outdated</t>
  </si>
  <si>
    <t>cascadians buff</t>
  </si>
  <si>
    <t>hard cap stamina</t>
  </si>
  <si>
    <t>(≈) The Xernovol III: Powerplay; Gain The Xernovol; A Book that Contains all the information in existence; You may now use it once per day to change a roll into anything you wish it to be; Start the next campaign of 8 Ones with a Mythic Gear. ---- LAST PART IS A HARD No, nothing should ever transfer from campaign to campaign.
 (even the first part is already insane tbh, u get nat 20s on any dice u want, u can get the roll u want on stuff like fatal damage, rolling for gear, everything)</t>
  </si>
  <si>
    <t>helix portal shouldn't allow multiple ppl traversing through it, only the owner. also it should take 1 action to open and 1 to traverse mid combat.</t>
  </si>
  <si>
    <t>deflecting throwable recoverable Items and Gear...somehow I forgot about that</t>
  </si>
  <si>
    <t>(Basic attack eligibility)</t>
  </si>
  <si>
    <t>Will do sometime in the future...not sure how to fully fix yet, requires a month of calculations ;--;</t>
  </si>
  <si>
    <t>whos turn is it when someone dies with aftermath and revives, do u have to reroll initiatievs</t>
  </si>
  <si>
    <t xml:space="preserve">Pathfinder allows you to see through forests but the hero inside of it is still stealthed, However vigiliant allows you to see the stealthed hero, so you can see INTO the forest. Weird interaction? </t>
  </si>
  <si>
    <t>Intended</t>
  </si>
  <si>
    <t>Fix Potion Crafting by adding the ingredients with their new names</t>
  </si>
  <si>
    <t>Astral:    Sunbloom Negator Elixir: Gain the following Ability Until End of Day: Counter; Nullify Target Ability. (≈)  (nullify interaction requiring melee target)</t>
  </si>
  <si>
    <t xml:space="preserve">New Mana Debuff: </t>
  </si>
  <si>
    <t>fatal, kinetic, viral dmg</t>
  </si>
  <si>
    <t>lunar map flood</t>
  </si>
  <si>
    <t>(≈) The Xernovol: Powerplay; Gain The Xernovol; A Book that Contains all the information in existence.</t>
  </si>
  <si>
    <t>That was not fluff text :)</t>
  </si>
  <si>
    <t>The Xernovol: Complete Knowledge Over Everything; Access to The Entire Map.</t>
  </si>
  <si>
    <t>combat needs to autoresolve if no actions are being done or the enemy isnt being attacked after a certain amount of turns.</t>
  </si>
  <si>
    <t>drunk is a bad status</t>
  </si>
  <si>
    <t>Kinda get it? Where list?</t>
  </si>
  <si>
    <t>Should we have a ceiling for d20 rolls?</t>
  </si>
  <si>
    <t>Maester is still a problem - check priest+ cleric</t>
  </si>
  <si>
    <t>Color Coding:</t>
  </si>
  <si>
    <t>High Priority</t>
  </si>
  <si>
    <t>Low Priority</t>
  </si>
  <si>
    <t>Edits</t>
  </si>
  <si>
    <t>I don't know what the FUCK this means</t>
  </si>
  <si>
    <t>Not gonna be done rn</t>
  </si>
  <si>
    <t>Pirates Territory</t>
  </si>
  <si>
    <t>Pirates and Trixy Territory</t>
  </si>
  <si>
    <t>Trixy Territory</t>
  </si>
  <si>
    <t>EVERYONE</t>
  </si>
  <si>
    <t>Unsorted</t>
  </si>
  <si>
    <t>Sorted W</t>
  </si>
  <si>
    <t xml:space="preserve">Unsorted </t>
  </si>
  <si>
    <t>Sorted A</t>
  </si>
  <si>
    <t xml:space="preserve">Onehanded </t>
  </si>
  <si>
    <t xml:space="preserve">One handed </t>
  </si>
  <si>
    <t>One Handed</t>
  </si>
  <si>
    <t>Sorted One Handed</t>
  </si>
  <si>
    <t xml:space="preserve">Weapon Selector </t>
  </si>
  <si>
    <t>Armor Selector</t>
  </si>
  <si>
    <t>..</t>
  </si>
  <si>
    <t>One Handed Selector</t>
  </si>
  <si>
    <t>Off hand selector</t>
  </si>
  <si>
    <t>Two-handed selector</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</si>
  <si>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</si>
  <si>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</si>
  <si>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</si>
  <si>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</si>
  <si>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</si>
  <si>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</si>
  <si>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</si>
  <si>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</si>
  <si>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</si>
  <si>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</si>
  <si>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</si>
  <si>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</si>
  <si>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</si>
  <si>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</si>
  <si>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</si>
  <si>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</si>
  <si>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</si>
  <si>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</si>
  <si>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</si>
  <si>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</si>
  <si>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</si>
  <si>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</si>
  <si>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</si>
  <si>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</si>
  <si>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</si>
  <si>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</si>
  <si>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</si>
  <si>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</si>
  <si>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</si>
  <si>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</si>
  <si>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</si>
  <si>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</si>
  <si>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</si>
  <si>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</si>
  <si>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</si>
  <si>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</si>
  <si>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</si>
  <si>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</si>
  <si>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</si>
  <si>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</si>
  <si>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</si>
  <si>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</si>
  <si>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</si>
  <si>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</si>
  <si>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</si>
  <si>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</si>
  <si>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</si>
  <si>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</si>
  <si>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</si>
  <si>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</si>
  <si>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</si>
  <si>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</si>
  <si>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</si>
  <si>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</si>
  <si>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</si>
  <si>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</si>
  <si>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</si>
  <si>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</si>
  <si>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</si>
  <si>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</si>
  <si>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</si>
  <si>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</si>
  <si>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</si>
  <si>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</si>
  <si>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</si>
  <si>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</si>
  <si>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</si>
  <si>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</si>
  <si>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</si>
  <si>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</si>
  <si>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</si>
  <si>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</si>
  <si>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</si>
  <si>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</si>
  <si>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</si>
  <si>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</si>
  <si>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</si>
  <si>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</si>
  <si>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</si>
  <si>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</si>
  <si>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</si>
  <si>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</si>
  <si>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</si>
  <si>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</si>
  <si>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</si>
  <si>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</si>
  <si>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</si>
  <si>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</si>
  <si>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</si>
  <si>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</si>
  <si>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</si>
  <si>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</si>
  <si>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</si>
  <si>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</si>
  <si>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</si>
  <si>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</si>
  <si>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</si>
  <si>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</si>
  <si>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</si>
  <si>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</si>
  <si>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</si>
  <si>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</si>
  <si>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</si>
  <si>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</si>
  <si>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</si>
  <si>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</si>
  <si>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</si>
  <si>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</si>
  <si>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</si>
  <si>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</si>
  <si>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</si>
  <si>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</si>
  <si>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</si>
  <si>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</si>
  <si>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</si>
  <si>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</si>
  <si>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</si>
  <si>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</si>
  <si>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</si>
  <si>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</si>
  <si>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</si>
  <si>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</si>
  <si>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</si>
  <si>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</si>
  <si>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</si>
  <si>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</si>
  <si>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</si>
  <si>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</si>
  <si>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</si>
  <si>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</si>
  <si>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</si>
  <si>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</si>
  <si>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</si>
  <si>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</si>
  <si>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</si>
  <si>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</si>
  <si>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</si>
  <si>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</si>
  <si>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</si>
  <si>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</si>
  <si>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</si>
  <si>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</si>
  <si>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</si>
  <si>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</si>
  <si>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</si>
  <si>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</si>
  <si>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</si>
  <si>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</si>
  <si>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</si>
  <si>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</si>
  <si>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</si>
  <si>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</si>
  <si>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</si>
  <si>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</si>
  <si>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</si>
  <si>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</si>
  <si>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</si>
  <si>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</si>
  <si>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</si>
  <si>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</si>
  <si>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</si>
  <si>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</si>
  <si>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</si>
  <si>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</si>
  <si>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</si>
  <si>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</si>
  <si>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</si>
  <si>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</si>
  <si>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</si>
  <si>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</si>
  <si>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</si>
  <si>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</si>
  <si>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</si>
  <si>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</si>
  <si>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</si>
  <si>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</si>
  <si>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</si>
  <si>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</si>
  <si>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</si>
  <si>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</si>
  <si>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</si>
  <si>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</si>
  <si>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</si>
  <si>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</si>
  <si>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</si>
  <si>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</si>
  <si>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</si>
  <si>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</si>
  <si>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</si>
  <si>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</si>
  <si>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</si>
  <si>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</si>
  <si>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</si>
  <si>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</si>
  <si>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</si>
  <si>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</si>
  <si>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</si>
  <si>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</si>
  <si>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</si>
  <si>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</si>
  <si>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</si>
  <si>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</si>
  <si>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</si>
  <si>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</si>
  <si>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</si>
  <si>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</si>
  <si>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</si>
  <si>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</si>
  <si>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</si>
  <si>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</si>
  <si>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</si>
  <si>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</si>
  <si>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</si>
  <si>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</si>
  <si>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</si>
  <si>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</si>
  <si>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</si>
  <si>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</si>
  <si>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</si>
  <si>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</si>
  <si>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</si>
  <si>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</si>
  <si>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</si>
  <si>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</si>
  <si>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</si>
  <si>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</si>
  <si>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</si>
  <si>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</si>
  <si>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</si>
  <si>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</si>
  <si>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</si>
  <si>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</si>
  <si>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</si>
  <si>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</si>
  <si>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</si>
  <si>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</si>
  <si>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</si>
  <si>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</si>
  <si>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</si>
  <si>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</si>
  <si>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</si>
  <si>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</si>
  <si>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</si>
  <si>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</si>
  <si>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</si>
  <si>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</si>
  <si>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</si>
  <si>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</si>
  <si>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</si>
  <si>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</si>
  <si>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</si>
  <si>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</si>
  <si>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</si>
  <si>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</si>
  <si>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</si>
  <si>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</si>
  <si>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</si>
  <si>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</si>
  <si>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</si>
  <si>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</si>
  <si>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</si>
  <si>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</si>
  <si>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</si>
  <si>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</si>
  <si>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</si>
  <si>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</si>
  <si>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</si>
  <si>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</si>
  <si>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</si>
  <si>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</si>
  <si>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</si>
  <si>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</si>
  <si>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</si>
  <si>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</si>
  <si>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</si>
  <si>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</si>
  <si>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</si>
  <si>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</si>
  <si>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</si>
  <si>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</si>
  <si>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</si>
  <si>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</si>
  <si>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</si>
  <si>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</si>
  <si>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</si>
  <si>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</si>
  <si>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</si>
  <si>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</si>
  <si>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</si>
  <si>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</si>
  <si>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</si>
  <si>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</si>
  <si>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</si>
  <si>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a Prime Elite Sentient and 2 Sentient Prime Bosses.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</si>
  <si>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</si>
  <si>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</si>
  <si>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</si>
  <si>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Law of Zone Reinforcement: Whenever 1 Zone gets Pillaged all the others will be reinforced by a Sentient Guardian instantly.</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</si>
  <si>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</si>
  <si>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</si>
  <si>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</si>
  <si>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Blood-Bound Contracts: You may Sign Contracts with other Sentient Entities by having both Sacrifice 50 Health; If the Contract is broken by one of the 2 Entities</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</si>
  <si>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</si>
  <si>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</si>
  <si>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</si>
  <si>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That Entity will lose 100 Health; If the Conditions are resolved or unable to be met(E.g. Death) the Health Sacrificed is Returned.</t>
  </si>
  <si>
    <t>Across the Planes Level Announcements: When a Hero reaches Level 8 and Level 12 an Announcement will happen.</t>
  </si>
  <si>
    <t>Vital Hits count as Crits that have 1 Extra Critical Modifier.</t>
  </si>
  <si>
    <t>Dodging is important, calculate your odds!</t>
  </si>
  <si>
    <t>Damned by The Gods: Objectively stupid attempts and constant annoyance of a god can result in the removal of your faith. (Subjective Use)</t>
  </si>
  <si>
    <t>The announcements in Across the Planes for leveling up are: A Hero is Ascending. (For reaching Level 8) / A Hero has reached Godhood. (For reaching Level 12)</t>
  </si>
  <si>
    <t>Using this texture generate me a river tile, very lofi, something that can work with multitude of biomes preferably.</t>
  </si>
  <si>
    <t>Health is a resource, learn to use it.</t>
  </si>
  <si>
    <t>Intelligence: All NPCs have a hidden stat called intelligence(From 1 to 20 where 1 is Gluesniffer and 20 is Einstein) on which the GM's will base their actions.</t>
  </si>
  <si>
    <t>Basic Attacks(Not Abilities) are Elementally Capped at 100%. (You can't Heal yourself with Basic Attacks)</t>
  </si>
  <si>
    <t>Legendary Gear and above can not be destroyed under normal circumstances.</t>
  </si>
  <si>
    <t>Stupid attempts, will be rewarded on good rolls...but bad decisionmaking can be punished.</t>
  </si>
  <si>
    <t>Creatures have a default intelligence value of 10 whilst Sentients can land anywhere in the spectrum; Sentients have their stat rolled on creation directly in the generator.</t>
  </si>
  <si>
    <t>Dodging missed attacks causes them to become hits unless you rolled a Critical.</t>
  </si>
  <si>
    <t>Dismembering a Creature causes it to take 50 Bleed Damage.</t>
  </si>
  <si>
    <t>Try to make use of your surroundings, they can often influence an entire battle.</t>
  </si>
  <si>
    <t>Law of Cataclysm: Destroying 3 or more Hexes will cause you to become Banished.</t>
  </si>
  <si>
    <t>Ability Costs happen before their effect.</t>
  </si>
  <si>
    <t>Removing 1 Tick of a Status has no effect on constant Statuses. (E.g. Those that are infinite or end at the End of Combat/Day)</t>
  </si>
  <si>
    <t>You are at your own risk if you decide trusting other Heroes.</t>
  </si>
  <si>
    <t>Law of Truth: All Ability names and their Ranks are publicly announced in Combat when triggered (including Effects, Skills etc.)</t>
  </si>
  <si>
    <t>Sentient Enemies will not trigger Selfdestruct Actives or Powerplay Actives of Gear.</t>
  </si>
  <si>
    <t>Dodging Critical Hits causes the Critical to become Vital giving it +1 Critical Multiplier.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</si>
  <si>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</si>
  <si>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</si>
  <si>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You may Counter a Projectile with your own Counter Projectile Attack, If the Damage is higher the difference is Reflected, otherwise you suffer the Difference.</t>
  </si>
  <si>
    <t>You may replace your Quest with a different one if it is available to you.</t>
  </si>
  <si>
    <t>Always take a look in your inventory, sometimes you will find a life saving item you forgot you had.</t>
  </si>
  <si>
    <t>Genocide Path: Upon Engaging in Combat with a Non-Hostile Sentient, you will become Banished and your Excess Banner will immediately attempt to flee.</t>
  </si>
  <si>
    <t>Natural Rolls: Rolling Nat 1 or 20 on D20 makes it absolute; Eg. it is not affected by roll modifiers; This does work the other way around; E.g. 18+2 triggers the 20 Effect.</t>
  </si>
  <si>
    <t>Percentages for Damage Reduction work Multiplicatively / Same for Execution %, You simply roll all the d10's needed. (Only exception is Deflection)</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</si>
  <si>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</si>
  <si>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</si>
  <si>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In Combat you can Flee towards the nearest Direction if on the Outer Layer or if at least 2 Tiles away from the closest Entity.</t>
  </si>
  <si>
    <t>1/Vendal means once every 5 Days (It is not directly affected by which Vendal it is currently)</t>
  </si>
  <si>
    <t>Random Landmarks (The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</si>
  <si>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</si>
  <si>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Hostile Entities will not chase Heroes unless they are Taunted, Provoked with Dialogue or Attacks from another Hex, or if it is specified by certain Abilities.</t>
  </si>
  <si>
    <t>Enemies will not flee unless heavily roleplayed into it, feared, in a situation where they can not damage at all the opponent/realise the threat or overriden.</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</si>
  <si>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</si>
  <si>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</si>
  <si>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When an Entity under a Banner walks in 1 Hex Radius of another or if they cause an Attack the Turn order is given to the Defender.</t>
  </si>
  <si>
    <t>If you are unsure about something, ask the GM.</t>
  </si>
  <si>
    <t>The Hard Limit of an Elemental Resistance is 200%; If Defense and Dispersion becomes % based then it is capped at 100%.</t>
  </si>
  <si>
    <t>Attempts can NOT override Cooldowns or other crucial game mechanics no matter what.</t>
  </si>
  <si>
    <t>Not everything in the Planes is trying to kill you...no...wait...</t>
  </si>
  <si>
    <t>Self Dismemberment: Heroes can choose to Dismember themselves (on their chosen Slot); Doing this removes Rotting.</t>
  </si>
  <si>
    <t>When Dropping a weapon whilst dual wielding you drop your main hand unless your only weapon is in your off-hand.</t>
  </si>
  <si>
    <t>Artifacts lowest Rarity is Legendary...but they are harder to obtain than other Legendary Gear.</t>
  </si>
  <si>
    <t>Ranged Weapon Damage Reduction increases by 25% with each Hex; Up to a minimum of 25% (E.g. Shooting at someone 1 Hex Away will have 25% Damage Penalty)</t>
  </si>
  <si>
    <t>Attempts do NOT have Reflex.</t>
  </si>
  <si>
    <t>Faith will be automatically consumed to stop death, as long as the Damage is lower than 50.</t>
  </si>
  <si>
    <t>Movement Attempts are capped at 3 per Day per Entity.</t>
  </si>
  <si>
    <t>On Day 1 You get Double your Base Stamina unless Overriden by GM for the respective campaign.</t>
  </si>
  <si>
    <t>When you remove Gear that grants you Health, you will lose that health...if your Health is below that threshold...you will die.</t>
  </si>
  <si>
    <t>Wards grant Vision if placed inside a Forest but won't let you see past other Forests or Mountains.</t>
  </si>
  <si>
    <t>If a Condition such as Blessed by the Gods is removed, but the Entity still has Faith, it gets reapplied at the Start of their Turn.</t>
  </si>
  <si>
    <t>Read the keywords, understand them and make use of them in battle.</t>
  </si>
  <si>
    <t>Banner Carry: You may carry 1 other Entity to another Hex but that Traversal will cost you double its Stamina; Hex Effects such as Damage apply to both Entities.</t>
  </si>
  <si>
    <t>Failing to Traverse a Hex still Consumes the Stamina used!</t>
  </si>
  <si>
    <t>There are many Ability types, understand their uses.</t>
  </si>
  <si>
    <t>Upon Hero death OR Dismisal, their Banner becomes neutral and remains stationary unless interacted with. They disappear on day reset, unless overridden.</t>
  </si>
  <si>
    <t>All Mimics do not leave Corpses behind.</t>
  </si>
  <si>
    <t>Silly Ideas have won games in the past...ti's a silly place.</t>
  </si>
  <si>
    <t>Mercenaries do not drop gold upon Death. They also cannot use Exploration.</t>
  </si>
  <si>
    <t>Zone guards cannot be taunted</t>
  </si>
  <si>
    <t>You may choose to chop off your arms and legs, in order to remove Rot.</t>
  </si>
  <si>
    <t>You cannot attempt to cast Abilities without Resonance.</t>
  </si>
  <si>
    <t>All Sentient Legends are Considered Heroes if the Hero has Transformed into them, otherwise Companions.</t>
  </si>
  <si>
    <t>Building Gear Sets can improve your survival odds greatly!</t>
  </si>
  <si>
    <t>Minions do not drop XP and loot upon death.</t>
  </si>
  <si>
    <t>If Mana Locked is higher than Max Mana then the remaining Mana becomes Locked Health instead.</t>
  </si>
  <si>
    <t>You may choose to have your character say "Skyra" at the beginning of an 8 Ones Campaign, in the first day. If you do so you enter Torment Mode. (WARNING: Difficulty is increased a lot!)</t>
  </si>
  <si>
    <t>You may Potion Craft at Zones (Regardless if Pillaged or not)</t>
  </si>
  <si>
    <t>Boats capped at 6 Traversals per day.</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</si>
  <si>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</si>
  <si>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</si>
  <si>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 xml:space="preserve">Allies are not allies, they are temporary non hostiles. </t>
  </si>
  <si>
    <t>It Takes a Total of 4500 Experience to reach Level 8.</t>
  </si>
  <si>
    <t>If a Player attacks another Player from Multi-Hex Range then the initiative commences and actions are taken on a turn based basis.</t>
  </si>
  <si>
    <t>Losing Health and Taking Damage are separate mechanics! NEITHER WORKS FROM EITHER!</t>
  </si>
  <si>
    <t>Gear bought from Merchants is Valued as Follows: 1000 - Legendaries; 750 - Epic; 500 - Rare; 250 -Common; These can be Sold at 50% of the Original Price back to the Merchant. (Unless Overriden)</t>
  </si>
  <si>
    <t>Hex Destruction: Hexes can be Converted to Normal Plains if Hit by 500 Total Damage and Destroyed if they are hit with 1000 Damage or more.</t>
  </si>
  <si>
    <t>There are at least 2 Entities needed for Combat.</t>
  </si>
  <si>
    <t>Be careful, some chests can be guarded! Keep your eyes peeled!</t>
  </si>
  <si>
    <t>Mind Controlled Amputation: You can not force an Entity that you Mind Control to Dismember themselves without an Attempt with a 16 or above.</t>
  </si>
  <si>
    <t>Dodged Attacks are NOT missed attacks</t>
  </si>
  <si>
    <t>Rowing Boats: The Boat can be Rowed by 1 Sentient Entity, moving all others on the boat, that Entity will spend Stamina equal to Traversal Cost of Hex; Crew has its own Separate 3 Stamina(by Default) which allows Hex Traversal; Crew may NOT attempt.</t>
  </si>
  <si>
    <t>Astral Gear is worth 3000 Gold.</t>
  </si>
  <si>
    <t>Wards can not be Placed on Water/Lava Hexes.</t>
  </si>
  <si>
    <t>Zones can not be used mid Combat which means Potions can only be crafted in combat if you have the skill.</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</si>
  <si>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</si>
  <si>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On turn start this is the order of effects: Statuses First &gt; Passive Ticks &gt; Other Effects</t>
  </si>
  <si>
    <t>We ain't blind: You can always tell if Entities you have Vision of in Map Phase are in Combat or not.</t>
  </si>
  <si>
    <t>Legends Drop Mythic Ore/Mythic Gear for Creatures/Sentients.</t>
  </si>
  <si>
    <t>A Legendary Mimic becomes an exact copy of a Hero encountering it on Combat Start; It counts as a Guardian; It always goes last in initiative overriding everything; It drops a Random Mythic Gear and 1000 Experience.</t>
  </si>
  <si>
    <t>Attempting to carry another Entity whilst having 0 Stamina will cause you roll for moving without Stamina.</t>
  </si>
  <si>
    <t>Heroes give Experience equal to their Level multiplied by 200 (200 Xp per Level); Companions - Level multiplied by 100 (100 Xp per Companion Level).</t>
  </si>
  <si>
    <t xml:space="preserve">A permanent status will apply a 1 tick of that particular status at the start of your turn for as long as the conditions are met if any exist. </t>
  </si>
  <si>
    <t>Rolling a 1 on Throwables will simply be a miss.</t>
  </si>
  <si>
    <t>The Keyword that causes Abilities to cost less "Resource" only affect the following: MANA; FOCUS; RAGE; SOUL</t>
  </si>
  <si>
    <t>A Mind Controlled Entity's Attacks do not count as their own; This means they will not trigger banishment if someone mind controlls you and uses you to attack your followers.</t>
  </si>
  <si>
    <t>If you are unable to do an Action you are Forced to do on your turn then you may do any other available Action.</t>
  </si>
  <si>
    <t>If by any chance there are no longer any Legendary Gear left in the pool when someone opens a Legendary Chest, then they will get a Mythic Gear instead...so on and so forth for any Unique Rarity.</t>
  </si>
  <si>
    <t>Statuses are still applied even if you are Immune to their effects.</t>
  </si>
  <si>
    <t>Only one Oil can be applied to a weapon at once, applying a new one overrides the old one; Oils lasts until Weapon is unequipped.</t>
  </si>
  <si>
    <t>Gear/Items that were sold at a Market can be repurchased by the Hero that sold them. They disappear with the next Vendal.</t>
  </si>
  <si>
    <t xml:space="preserve">All randomly gained abilities not learned from level ups; will always be Rank 1. </t>
  </si>
  <si>
    <t>All Potions have Hidden; They can be drunk or thrown without announcing their names; The same does not go for Scrolls.</t>
  </si>
  <si>
    <t>Only the highest Merchant Discount Effect will be taken into Consideration.</t>
  </si>
  <si>
    <t>Traps affect the Entire Hex.</t>
  </si>
  <si>
    <t>Boats Spawn on Target Adjacent to Port selected by Player.</t>
  </si>
  <si>
    <t>Summoning Entities on Hexes will cause them to be affected by a Hex as though he traversed it. (This does not Include Hiring Entities such as Mercs/Companions)</t>
  </si>
  <si>
    <t>You are unable to Basic Attack with a Shield as it is considered Armor. (May still Attempt)</t>
  </si>
  <si>
    <t>Upon being countered on your End Turn Command, it is still your turn until the Counter Action is Resolved. (If you have not used your action and ended turn and an enemy countered with a projectile, you are still able to use your own Action/Sub-Action)</t>
  </si>
  <si>
    <t>Unless Health is specified as being Max Health or Base Health, you should always assume Current Health.</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</si>
  <si>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</si>
  <si>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</si>
  <si>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</si>
  <si>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</si>
  <si>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</si>
  <si>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Quests are objectives which once completed the reward is immediately granted.</t>
  </si>
  <si>
    <t>Difficulties:</t>
  </si>
  <si>
    <t>Easy</t>
  </si>
  <si>
    <t>Medium</t>
  </si>
  <si>
    <t>Hard</t>
  </si>
  <si>
    <t>Gain 3 Quest Items (Occupies 3 Slots) which you must Deliver to any Shrine/Tavern.</t>
  </si>
  <si>
    <t>How to make a Character: Choose your Name, Race, Class (+Affinity and Mastery of that Class) and Faction (More information can be found in the Races, Classes and Abilities tabs)</t>
  </si>
  <si>
    <t>Subtype</t>
  </si>
  <si>
    <t>AFFINITY</t>
  </si>
  <si>
    <r>
      <t>CLASSES</t>
    </r>
    <r>
      <rPr>
        <b/>
        <sz val="20"/>
        <color rgb="FFFFFFFF"/>
        <rFont val="Calibri"/>
        <scheme val="major"/>
      </rPr>
      <t xml:space="preserve"> →</t>
    </r>
  </si>
  <si>
    <r>
      <rPr>
        <sz val="14"/>
        <color rgb="FFFFFFFF"/>
        <rFont val="Calibri"/>
        <scheme val="major"/>
      </rPr>
      <t>CLASSES</t>
    </r>
    <r>
      <rPr>
        <b/>
        <sz val="14"/>
        <color rgb="FFFFFFFF"/>
        <rFont val="Calibri"/>
        <scheme val="major"/>
      </rPr>
      <t xml:space="preserve"> →</t>
    </r>
  </si>
  <si>
    <t>Killing Bosses will grant you an Extra 600 Experience.</t>
  </si>
  <si>
    <r>
      <rPr>
        <sz val="14"/>
        <color rgb="FFFFFFFF"/>
        <rFont val="Calibri"/>
        <scheme val="major"/>
      </rPr>
      <t xml:space="preserve">FACTIONS </t>
    </r>
    <r>
      <rPr>
        <b/>
        <sz val="14"/>
        <color rgb="FFFFFFFF"/>
        <rFont val="Calibri"/>
        <scheme val="major"/>
      </rPr>
      <t>→</t>
    </r>
  </si>
  <si>
    <t>Choose a Landmark at the start of the game; Youll know the direction of the closest chosen Landmark.</t>
  </si>
  <si>
    <r>
      <t xml:space="preserve">FACTIONS </t>
    </r>
    <r>
      <rPr>
        <b/>
        <sz val="20"/>
        <color rgb="FFFFFFFF"/>
        <rFont val="Calibri"/>
        <scheme val="major"/>
      </rPr>
      <t>→</t>
    </r>
  </si>
  <si>
    <t>Powerplay; Level up.</t>
  </si>
  <si>
    <t>Start the Game with a Mana-Tech Catalyst; Active: Reset the Cooldown of target Ability or Gear. (1/Day)</t>
  </si>
  <si>
    <r>
      <rPr>
        <sz val="14"/>
        <color rgb="FFFFFFFF"/>
        <rFont val="Calibri"/>
        <scheme val="major"/>
      </rPr>
      <t xml:space="preserve">RACES </t>
    </r>
    <r>
      <rPr>
        <b/>
        <sz val="14"/>
        <color rgb="FFFFFFFF"/>
        <rFont val="Calibri"/>
        <scheme val="major"/>
      </rPr>
      <t>→</t>
    </r>
  </si>
  <si>
    <t>Put Target Below 20 Health or 10% Max Health to Infinite Rest; Killing Entities will cause you to be Banished.</t>
  </si>
  <si>
    <t>For now ignore this</t>
  </si>
  <si>
    <t>Acterosa Name</t>
  </si>
  <si>
    <t>Acterosa Body</t>
  </si>
  <si>
    <t>Acterosa Keyword</t>
  </si>
  <si>
    <t>Acterosa Base Damage</t>
  </si>
  <si>
    <t>Acterosa Damage Type</t>
  </si>
  <si>
    <t>Acterosa Bonus Scaling or Crit</t>
  </si>
  <si>
    <t>Acterosa On Hit Damage</t>
  </si>
  <si>
    <t>Acterosa On Hit Damage Type</t>
  </si>
  <si>
    <t>Acterosa Passive</t>
  </si>
  <si>
    <t>Acterosa Active</t>
  </si>
  <si>
    <t>Vindicta</t>
  </si>
  <si>
    <t>Two-Handed Melee Sword</t>
  </si>
  <si>
    <t>0-10</t>
  </si>
  <si>
    <t>Physical Damage</t>
  </si>
  <si>
    <t>+1 Strength Scaling</t>
  </si>
  <si>
    <t>Passive: It looks absolutely incredible</t>
  </si>
  <si>
    <t>Active: (≈) Lift your Weapon in order to show it to all other Entities on Hex, they surely would be amazed by it.</t>
  </si>
  <si>
    <t>Escalda</t>
  </si>
  <si>
    <t>Two-Handed Melee Spear</t>
  </si>
  <si>
    <t>2-10</t>
  </si>
  <si>
    <t>Magic Damage</t>
  </si>
  <si>
    <t>+1.5 Strength Scaling</t>
  </si>
  <si>
    <t>Passive: +5 Base Damage</t>
  </si>
  <si>
    <t xml:space="preserve">Active: (&gt;) Deal 20 Elemental Damage of your choice. (1/Combat) </t>
  </si>
  <si>
    <t>Destructo</t>
  </si>
  <si>
    <t>Two-Handed Melee Axe</t>
  </si>
  <si>
    <t>4-10</t>
  </si>
  <si>
    <t>Arcane Damage</t>
  </si>
  <si>
    <t>+2 Strength Scaling</t>
  </si>
  <si>
    <t>Passive: Your Basic Attacks have a 20% Chance to Inflict Burning for 10 Damage Per Tick Over 4 Turns</t>
  </si>
  <si>
    <t xml:space="preserve">Active: (&gt;) Deal 30 Elemental Damage of your choice. (1/Combat) </t>
  </si>
  <si>
    <t>Ractivo</t>
  </si>
  <si>
    <t>Two-Handed Melee Scythe</t>
  </si>
  <si>
    <t>6-10</t>
  </si>
  <si>
    <t>Light Damage</t>
  </si>
  <si>
    <t>+1 Dexterity Scaling</t>
  </si>
  <si>
    <t>Passive: Your Basic Attacks have a 20% Chance to Inflict Frostbite for 10 Damage Per Tick Over 4 Turns</t>
  </si>
  <si>
    <t xml:space="preserve">Active: (&gt;) Deal 40 Elemental Damage of your choice. (1/Combat) </t>
  </si>
  <si>
    <t>Velacora</t>
  </si>
  <si>
    <t>Two-Handed Melee Glaive</t>
  </si>
  <si>
    <t>8-10</t>
  </si>
  <si>
    <t>Dark Damage</t>
  </si>
  <si>
    <t>+1.5 Dexterity Scaling</t>
  </si>
  <si>
    <t>Passive: Your Basic Attacks have a 20% Chance to Inflict Bleeding for 10 Damage Per Tick Over 4 Turns</t>
  </si>
  <si>
    <t xml:space="preserve">Active: (+) Deal 50 Elemental Damage of your choice. (1/Combat) </t>
  </si>
  <si>
    <t>Peliacovina</t>
  </si>
  <si>
    <t>Two-Handed Melee Halberd</t>
  </si>
  <si>
    <t>Fire Damage</t>
  </si>
  <si>
    <t>+2 Dexterity Scaling</t>
  </si>
  <si>
    <t>Passive: Your Basic Attacks have a 20% Chance to Inflict Poisoned for 10 Damage Per Tick Over 4 Turns</t>
  </si>
  <si>
    <t xml:space="preserve">Active: (≈) Counter; Parry Target Basic Attack. (1/Combat) </t>
  </si>
  <si>
    <t>Batacol</t>
  </si>
  <si>
    <t>One-Handed Melee Knife</t>
  </si>
  <si>
    <t>10-12</t>
  </si>
  <si>
    <t>Frost Damage</t>
  </si>
  <si>
    <t>+1 Power Scaling</t>
  </si>
  <si>
    <t>Passive: Your Basic Attacks have a 20% Chance to Inflict Infected for 10 Damage Per Tick Over 4 Turns</t>
  </si>
  <si>
    <t>Active: (≈) Apply a Random Rare Rune to this Weapon.</t>
  </si>
  <si>
    <t>Cataracta</t>
  </si>
  <si>
    <t>Two-Handed Melee Warhammer</t>
  </si>
  <si>
    <t>Hidden; Precise</t>
  </si>
  <si>
    <t>12-14</t>
  </si>
  <si>
    <t>Wind Damage</t>
  </si>
  <si>
    <t>+1.5 Power Scaling</t>
  </si>
  <si>
    <t>Passive: Your On Hit Effects are now On Attack</t>
  </si>
  <si>
    <t xml:space="preserve">Active: (≈) Teleport to Target Tile. (1/Day) </t>
  </si>
  <si>
    <t>Incredo</t>
  </si>
  <si>
    <t>Two-Handed Melee Mace</t>
  </si>
  <si>
    <t>Hidden; Counter</t>
  </si>
  <si>
    <t>14-16</t>
  </si>
  <si>
    <t>Earth Damage</t>
  </si>
  <si>
    <t>+2 Power Scaling</t>
  </si>
  <si>
    <t>Passive: Increase all your Attributes by 5</t>
  </si>
  <si>
    <t>Active: (o) Selfdestruct; Deal Damage to all other Entities equal to double the average Base Damage of this Weapon.</t>
  </si>
  <si>
    <t>Mentrata</t>
  </si>
  <si>
    <t>Two-Handed Melee Flail</t>
  </si>
  <si>
    <t>Precise; Blitz</t>
  </si>
  <si>
    <t>16-18</t>
  </si>
  <si>
    <t>Lightning Damage</t>
  </si>
  <si>
    <t>+1 Strength &amp; Power Scaling</t>
  </si>
  <si>
    <t>Passive: Your Critical Hits Inflict Stagger for 1 Turn</t>
  </si>
  <si>
    <t>Active: (≈) Reroll your Acterosa.</t>
  </si>
  <si>
    <t>Tachiopacter</t>
  </si>
  <si>
    <t>Two-Handed Melee Club</t>
  </si>
  <si>
    <t>Flash; Reflex</t>
  </si>
  <si>
    <t>18-20</t>
  </si>
  <si>
    <t>Bleed Damage</t>
  </si>
  <si>
    <t>+1 Strength &amp; Dexterity Scaling</t>
  </si>
  <si>
    <t>Passive: Gain 20% Deflection</t>
  </si>
  <si>
    <t>Active: (+) Stun Target Entity for 1 Turn. (1/Day)</t>
  </si>
  <si>
    <t>Letertria</t>
  </si>
  <si>
    <t>Two-Handed Ranged Staff</t>
  </si>
  <si>
    <t>Counter; Reflex</t>
  </si>
  <si>
    <t>Poison Damage</t>
  </si>
  <si>
    <t>+1 Power &amp; Dexterity Scaling</t>
  </si>
  <si>
    <t>Passive: Gain 2 Mobility</t>
  </si>
  <si>
    <t>Active: (≈) Dodge Target Non-Ultimate Strike, Alteration or Projectile. (1/Day)</t>
  </si>
  <si>
    <t>Patacan</t>
  </si>
  <si>
    <t>Two-Handed Ranged Bow</t>
  </si>
  <si>
    <t>Blitz; Counter</t>
  </si>
  <si>
    <t>20-22</t>
  </si>
  <si>
    <t>Radiation Damage</t>
  </si>
  <si>
    <t>+1.5 Strength/Power Scaling</t>
  </si>
  <si>
    <t>Holy Damage</t>
  </si>
  <si>
    <t>Passive: Gain 30% Lifedrain</t>
  </si>
  <si>
    <t>Active: (≈) Gain 2 Stacks of Gating. (1/Day)</t>
  </si>
  <si>
    <t>Zeplio</t>
  </si>
  <si>
    <t>Two-Handed Ranged Crossbow</t>
  </si>
  <si>
    <t>Flash; Blitz</t>
  </si>
  <si>
    <t>22-24</t>
  </si>
  <si>
    <t>Shadowflame Damage</t>
  </si>
  <si>
    <t>+1.5 Strength/Dexterity Scaling</t>
  </si>
  <si>
    <t>Unholy Damage</t>
  </si>
  <si>
    <t>Passive: Your Abilities deal 25% More Damage</t>
  </si>
  <si>
    <t>Active: (+) Restore 25 Health and Mana to Target. (1/Day)</t>
  </si>
  <si>
    <t>Xincia</t>
  </si>
  <si>
    <t>One-Handed Ranged Pistol</t>
  </si>
  <si>
    <t>Counter; Flash</t>
  </si>
  <si>
    <t>24-26</t>
  </si>
  <si>
    <t>Shock Damage</t>
  </si>
  <si>
    <t>+1.5 Power/Dexterity Scaling</t>
  </si>
  <si>
    <t>Corrosive Damage</t>
  </si>
  <si>
    <t>Passive: Increase your Defense and Dispersion by 10</t>
  </si>
  <si>
    <t>Active: (≈) Basic Attack Target with +5 Roll Modifier. (1/Combat)</t>
  </si>
  <si>
    <t>Heluvana</t>
  </si>
  <si>
    <t>Two-Handed Ranged Rifle</t>
  </si>
  <si>
    <t>Precise; Hidden; Counter</t>
  </si>
  <si>
    <t>26-28</t>
  </si>
  <si>
    <t>Pulse Damage</t>
  </si>
  <si>
    <t>+0.5 Strength &amp; Dexterity &amp; Power Scaling</t>
  </si>
  <si>
    <t>Magnetic Damage</t>
  </si>
  <si>
    <t>Passive: Your Basic Attacks have +2 Roll Modifier</t>
  </si>
  <si>
    <t>Active: (≈) Cast 5 Random Scrolls on Random Targets. (1/Day)</t>
  </si>
  <si>
    <t>Arkadata</t>
  </si>
  <si>
    <t>One-Handed Ranged Wand</t>
  </si>
  <si>
    <t>Precise; Blitz; Reflex</t>
  </si>
  <si>
    <t>28-30</t>
  </si>
  <si>
    <t>Chaos Damage</t>
  </si>
  <si>
    <t>+0.5 Critical Multiplier</t>
  </si>
  <si>
    <t>Static Damage</t>
  </si>
  <si>
    <t>Passive: Your Hits have a 50% Chance to inflict Root for 1 Turn</t>
  </si>
  <si>
    <t>Active: Gain the Brawn and Agile Conditions until End of Combat. (1/Combat)</t>
  </si>
  <si>
    <t>Nihilimer</t>
  </si>
  <si>
    <t>Two-Handed Ranged Scepter</t>
  </si>
  <si>
    <t>Flash; Reflex; Precise</t>
  </si>
  <si>
    <t>30</t>
  </si>
  <si>
    <t>Viral Damage</t>
  </si>
  <si>
    <t>+1 Critical Multiplier</t>
  </si>
  <si>
    <t>Hypothermic Damage</t>
  </si>
  <si>
    <t>Passive: Your Basic Attacks are now Warp</t>
  </si>
  <si>
    <t>Active: (≈) Cause your next Ability to cost 50% Less Resource. (1/Day)</t>
  </si>
  <si>
    <t>Galarad</t>
  </si>
  <si>
    <t>One-Handed Half-Ranged Whip</t>
  </si>
  <si>
    <t>Blitz; Counter; Flash</t>
  </si>
  <si>
    <t>30-40</t>
  </si>
  <si>
    <t>True Damage</t>
  </si>
  <si>
    <t>+1.5 Critical Multiplier</t>
  </si>
  <si>
    <t>Blast Damage</t>
  </si>
  <si>
    <t>Passive: This Weapons base Damage is doubled</t>
  </si>
  <si>
    <t>Active: (≈) Basic Attack Target twice. (1/Day)</t>
  </si>
  <si>
    <t>Yeaolion</t>
  </si>
  <si>
    <t>One-Handed Ranged Orb</t>
  </si>
  <si>
    <t>Reflex; Flash; Blitz; Counter</t>
  </si>
  <si>
    <t>40</t>
  </si>
  <si>
    <t>Fatal Damage</t>
  </si>
  <si>
    <t>+2 Critical Multiplier</t>
  </si>
  <si>
    <t>Passive: Your landed Attacks Destroy one of Targets Non-Legendary Gear; If it's a Creature it Loses 50 Health instead</t>
  </si>
  <si>
    <t>Active: (+) Mind Control Target for 1 Turn. (1/Day)</t>
  </si>
  <si>
    <t>Assumption of ratio of Non main Attribute to Main</t>
  </si>
  <si>
    <t xml:space="preserve">Assumption of Main Attribute Points </t>
  </si>
  <si>
    <t>Assumption Of  Base Damage of Random Gear</t>
  </si>
  <si>
    <t xml:space="preserve">Non Main attribute Points: </t>
  </si>
  <si>
    <t>Alternate Scaling</t>
  </si>
  <si>
    <t>Crit Value</t>
  </si>
  <si>
    <t xml:space="preserve">Miss Range </t>
  </si>
  <si>
    <t>Scaled Attributes</t>
  </si>
  <si>
    <t>Scaled Damage</t>
  </si>
  <si>
    <t>Expected Damage on hit (Vanilla)</t>
  </si>
  <si>
    <t>Expected Damage on Crit (Vanilla)</t>
  </si>
  <si>
    <t>Expected Damage on Vital (Vanilla)</t>
  </si>
  <si>
    <t>Expected Damage</t>
  </si>
  <si>
    <t>Expected Damage with Brawn</t>
  </si>
  <si>
    <t xml:space="preserve">Expected Damage with Vile </t>
  </si>
  <si>
    <t>Expected Damage with Fierce</t>
  </si>
  <si>
    <t>Expected Damage with F + B</t>
  </si>
  <si>
    <t>Expected Damage F+ V</t>
  </si>
  <si>
    <t>Expected Damage on hit (Brawn)</t>
  </si>
  <si>
    <t>Expected Damage on Crit (brawn)</t>
  </si>
  <si>
    <t>Expected Damage on Vital (brawn)</t>
  </si>
  <si>
    <t>Expected Damage on Hit (Vile)</t>
  </si>
  <si>
    <t>Expected Damage on Crit (Vile)</t>
  </si>
  <si>
    <t>Expected Damage on Vital (Vile)</t>
  </si>
  <si>
    <t>Expected damage on hit (-2 rolls)</t>
  </si>
  <si>
    <t>Expected Damage on crit ( -2 rolls)</t>
  </si>
  <si>
    <t>Expected Damage on Hit (Fierce)</t>
  </si>
  <si>
    <t>Expected Damage on Crit (Fierce)</t>
  </si>
  <si>
    <t>Expected Damage on vital (fierce)</t>
  </si>
  <si>
    <t>Expected Damage on Hit (F+B)</t>
  </si>
  <si>
    <t>Expected Damage on Crit (F+B)</t>
  </si>
  <si>
    <t>Expected Damage on Vital (F+B)</t>
  </si>
  <si>
    <t>Expected Damage on Hit (F+V)</t>
  </si>
  <si>
    <t>Expected Damage on Crit (F+V)</t>
  </si>
  <si>
    <t>Expected Damage on Vital (F+V)</t>
  </si>
  <si>
    <t>What is the best Landmark to go for on average?</t>
  </si>
  <si>
    <t>gold</t>
  </si>
  <si>
    <t>xp</t>
  </si>
  <si>
    <t xml:space="preserve">Rolls </t>
  </si>
  <si>
    <t>Gold Value</t>
  </si>
  <si>
    <t>EXP Value</t>
  </si>
  <si>
    <t xml:space="preserve">Value of Common Items: </t>
  </si>
  <si>
    <t>Value of Rare items</t>
  </si>
  <si>
    <t>Value of Epic Items</t>
  </si>
  <si>
    <t>Value of Legendary Items</t>
  </si>
  <si>
    <t>Value of Mythics</t>
  </si>
  <si>
    <t>Exp value</t>
  </si>
  <si>
    <t>Average Elite value:</t>
  </si>
  <si>
    <t>chest</t>
  </si>
  <si>
    <t>T chest</t>
  </si>
  <si>
    <t>Random</t>
  </si>
  <si>
    <t>Value of Common Gear</t>
  </si>
  <si>
    <t>Value of Rare Gear</t>
  </si>
  <si>
    <t>Value of Epic Gear</t>
  </si>
  <si>
    <t>Value of Legneday Gear</t>
  </si>
  <si>
    <t>Value of Mythic Gear</t>
  </si>
  <si>
    <t>Average Chest Value</t>
  </si>
  <si>
    <t>Average Gold Value</t>
  </si>
  <si>
    <t>EXP value</t>
  </si>
  <si>
    <t>Average treasure chest Value</t>
  </si>
  <si>
    <t>Average L Chest Value</t>
  </si>
  <si>
    <t>Average Value of a Random</t>
  </si>
  <si>
    <t>Determining Sentient Type</t>
  </si>
  <si>
    <t>Loadout of Sentient</t>
  </si>
  <si>
    <t>Probability of Occurance</t>
  </si>
  <si>
    <t>Cumulative Probability of Occurance</t>
  </si>
  <si>
    <t>Step 1 Determine Loadout Of Sentient.</t>
  </si>
  <si>
    <t>2 Knives</t>
  </si>
  <si>
    <t>Gun + Ammo Pouch</t>
  </si>
  <si>
    <t>Step 2 Determining Gear.</t>
  </si>
  <si>
    <t>Bow + Quiver</t>
  </si>
  <si>
    <t>Random else</t>
  </si>
  <si>
    <t>Determine Gear</t>
  </si>
  <si>
    <t>THE BANDITS</t>
  </si>
  <si>
    <t>THE LEGION</t>
  </si>
  <si>
    <t>THE CONCLAVE</t>
  </si>
  <si>
    <t>ATTRIBUTE</t>
  </si>
  <si>
    <t>RACES/KIN</t>
  </si>
  <si>
    <t>ANY</t>
  </si>
  <si>
    <t>RANK</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</si>
  <si>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</si>
  <si>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</si>
  <si>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</si>
  <si>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</si>
  <si>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</si>
  <si>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</si>
  <si>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</si>
  <si>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</si>
  <si>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</si>
  <si>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</si>
  <si>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</si>
  <si>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</si>
  <si>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</si>
  <si>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</si>
  <si>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</si>
  <si>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</si>
  <si>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</si>
  <si>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</si>
  <si>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</si>
  <si>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</si>
  <si>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</si>
  <si>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</si>
  <si>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</si>
  <si>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</si>
  <si>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</si>
  <si>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</si>
  <si>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</si>
  <si>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</si>
  <si>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</si>
  <si>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</si>
  <si>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</si>
  <si>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</si>
  <si>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</si>
  <si>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</si>
  <si>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</si>
  <si>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</si>
  <si>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</si>
  <si>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</si>
  <si>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</si>
  <si>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</si>
  <si>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</si>
  <si>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</si>
  <si>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</si>
  <si>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</si>
  <si>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</si>
  <si>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</si>
  <si>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</si>
  <si>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</si>
  <si>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</si>
  <si>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</si>
  <si>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</si>
  <si>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</si>
  <si>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</si>
  <si>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</si>
  <si>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</si>
  <si>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</si>
  <si>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</si>
  <si>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</si>
  <si>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</si>
  <si>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</si>
  <si>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</si>
  <si>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</si>
  <si>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</si>
  <si>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</si>
  <si>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</si>
  <si>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</si>
  <si>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</si>
  <si>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</si>
  <si>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</si>
  <si>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</si>
  <si>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</si>
  <si>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</si>
  <si>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</si>
  <si>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</si>
  <si>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</si>
  <si>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</si>
  <si>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</si>
  <si>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</si>
  <si>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</si>
  <si>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</si>
  <si>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</si>
  <si>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</si>
  <si>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</si>
  <si>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</si>
  <si>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</si>
  <si>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</si>
  <si>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</si>
  <si>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</si>
  <si>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</si>
  <si>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</si>
  <si>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</si>
  <si>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</si>
  <si>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</si>
  <si>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</si>
  <si>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</si>
  <si>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</si>
  <si>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</si>
  <si>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</si>
  <si>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</si>
  <si>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</si>
  <si>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</si>
  <si>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</si>
  <si>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</si>
  <si>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</si>
  <si>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</si>
  <si>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</si>
  <si>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</si>
  <si>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</si>
  <si>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</si>
  <si>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</si>
  <si>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</si>
  <si>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</si>
  <si>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</si>
  <si>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</si>
  <si>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</si>
  <si>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</si>
  <si>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</si>
  <si>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</si>
  <si>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</si>
  <si>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</si>
  <si>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</si>
  <si>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</si>
  <si>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</si>
  <si>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</si>
  <si>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</si>
  <si>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</si>
  <si>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</si>
  <si>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</si>
  <si>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</si>
  <si>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</si>
  <si>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</si>
  <si>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</si>
  <si>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</si>
  <si>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</si>
  <si>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</si>
  <si>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</si>
  <si>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</si>
  <si>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</si>
  <si>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</si>
  <si>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</si>
  <si>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</si>
  <si>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</si>
  <si>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</si>
  <si>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</si>
  <si>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</si>
  <si>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</si>
  <si>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</si>
  <si>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</si>
  <si>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</si>
  <si>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</si>
  <si>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</si>
  <si>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</si>
  <si>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</si>
  <si>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</si>
  <si>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</si>
  <si>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</si>
  <si>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</si>
  <si>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</si>
  <si>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</si>
  <si>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</si>
  <si>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</si>
  <si>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</si>
  <si>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</si>
  <si>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</si>
  <si>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</si>
  <si>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</si>
  <si>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</si>
  <si>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</si>
  <si>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</si>
  <si>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</si>
  <si>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</si>
  <si>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</si>
  <si>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</si>
  <si>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</si>
  <si>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</si>
  <si>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</si>
  <si>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</si>
  <si>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</si>
  <si>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</si>
  <si>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</si>
  <si>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</si>
  <si>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</si>
  <si>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</si>
  <si>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</si>
  <si>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</si>
  <si>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</si>
  <si>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</si>
  <si>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</si>
  <si>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</si>
  <si>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</si>
  <si>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</si>
  <si>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</si>
  <si>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</si>
  <si>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</si>
  <si>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</si>
  <si>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</si>
  <si>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</si>
  <si>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</si>
  <si>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</si>
  <si>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</si>
  <si>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</si>
  <si>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</si>
  <si>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</si>
  <si>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</si>
  <si>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</si>
  <si>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</si>
  <si>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</si>
  <si>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</si>
  <si>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</si>
  <si>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</si>
  <si>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</si>
  <si>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</si>
  <si>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</si>
  <si>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</si>
  <si>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</si>
  <si>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</si>
  <si>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</si>
  <si>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</si>
  <si>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</si>
  <si>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</si>
  <si>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</si>
  <si>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</si>
  <si>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</si>
  <si>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</si>
  <si>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</si>
  <si>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</si>
  <si>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</si>
  <si>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</si>
  <si>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</si>
  <si>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</si>
  <si>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</si>
  <si>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</si>
  <si>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</si>
  <si>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</si>
  <si>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</si>
  <si>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</si>
  <si>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</si>
  <si>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</si>
  <si>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</si>
  <si>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</si>
  <si>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</si>
  <si>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</si>
  <si>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</si>
  <si>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</si>
  <si>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</si>
  <si>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</si>
  <si>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</si>
  <si>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</si>
  <si>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</si>
  <si>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</si>
  <si>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</si>
  <si>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</si>
  <si>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</si>
  <si>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</si>
  <si>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</si>
  <si>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</si>
  <si>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</si>
  <si>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</si>
  <si>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</si>
  <si>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</si>
  <si>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</si>
  <si>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</si>
  <si>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</si>
  <si>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</si>
  <si>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</si>
  <si>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</si>
  <si>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</si>
  <si>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</si>
  <si>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</si>
  <si>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</si>
  <si>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</si>
  <si>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</si>
  <si>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</si>
  <si>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</si>
  <si>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</si>
  <si>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</si>
  <si>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</si>
  <si>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</si>
  <si>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</si>
  <si>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</si>
  <si>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</si>
  <si>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</si>
  <si>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</si>
  <si>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</si>
  <si>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</si>
  <si>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</si>
  <si>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</si>
  <si>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</si>
  <si>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</si>
  <si>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</si>
  <si>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</si>
  <si>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</si>
  <si>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</si>
  <si>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</si>
  <si>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</si>
  <si>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</si>
  <si>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</si>
  <si>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</si>
  <si>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</si>
  <si>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</si>
  <si>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</si>
  <si>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</si>
  <si>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</si>
  <si>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</si>
  <si>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</si>
  <si>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</si>
  <si>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</si>
  <si>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</si>
  <si>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</si>
  <si>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</si>
  <si>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</si>
  <si>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</si>
  <si>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</si>
  <si>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</si>
  <si>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</si>
  <si>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</si>
  <si>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</si>
  <si>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</si>
  <si>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</si>
  <si>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</si>
  <si>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</si>
  <si>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</si>
  <si>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</si>
  <si>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</si>
  <si>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</si>
  <si>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</si>
  <si>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</si>
  <si>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</si>
  <si>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</si>
  <si>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</si>
  <si>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</si>
  <si>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</si>
  <si>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</si>
  <si>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</si>
  <si>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</si>
  <si>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</si>
  <si>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</si>
  <si>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Map</t>
  </si>
  <si>
    <t>Just</t>
  </si>
  <si>
    <t>Archive</t>
  </si>
  <si>
    <t>Guild</t>
  </si>
  <si>
    <t>Nobility</t>
  </si>
  <si>
    <t>Vanguard</t>
  </si>
  <si>
    <t>Innovator</t>
  </si>
  <si>
    <t>Lotus</t>
  </si>
  <si>
    <t>Equilibrium</t>
  </si>
  <si>
    <t>Brotherhood</t>
  </si>
  <si>
    <t xml:space="preserve">Syndicate </t>
  </si>
  <si>
    <t>GroveSeeker</t>
  </si>
  <si>
    <t>Hearthbound</t>
  </si>
  <si>
    <t>Cascadian</t>
  </si>
  <si>
    <t>Gladefang</t>
  </si>
  <si>
    <t>Underviper</t>
  </si>
  <si>
    <t>Mirfall</t>
  </si>
  <si>
    <t xml:space="preserve">Plushie/energy  Warp Death </t>
  </si>
  <si>
    <t>Pirates 10 ones</t>
  </si>
  <si>
    <t>Plushie Rivers Classic</t>
  </si>
  <si>
    <t>Plushie 10 Ones</t>
  </si>
  <si>
    <t>Lunaria/Trixy : Gas Rising</t>
  </si>
  <si>
    <t>Pirates/Plushie: Incoming fun</t>
  </si>
  <si>
    <t>Pirates King bogaloo</t>
  </si>
  <si>
    <t>Trixy Race</t>
  </si>
  <si>
    <t>Total</t>
  </si>
  <si>
    <t>Average:</t>
  </si>
  <si>
    <t>Rasonian Empire</t>
  </si>
  <si>
    <t>Runecarver</t>
  </si>
  <si>
    <t>Order of the Librarians</t>
  </si>
  <si>
    <t>Lorem Ipsum Godium Parenia</t>
  </si>
  <si>
    <t>LVL 4 / 600 XP</t>
  </si>
  <si>
    <t>Order of the Magus</t>
  </si>
  <si>
    <t>Order of the Lotus</t>
  </si>
  <si>
    <t>Order of the Equilibrium</t>
  </si>
  <si>
    <t>Wings of Glory</t>
  </si>
  <si>
    <t>The Citadels of Mir</t>
  </si>
  <si>
    <t>STR: 1</t>
  </si>
  <si>
    <t>DEX: 1</t>
  </si>
  <si>
    <t>PWR: 1</t>
  </si>
  <si>
    <t>Prazos</t>
  </si>
  <si>
    <t>Light 20%</t>
  </si>
  <si>
    <t>Frost 20%</t>
  </si>
  <si>
    <t>Lightning 20%</t>
  </si>
  <si>
    <t>Desert of Algon</t>
  </si>
  <si>
    <t>LEVEL 4</t>
  </si>
  <si>
    <t>Kin: Construct</t>
  </si>
  <si>
    <t>Dark 20%</t>
  </si>
  <si>
    <t>Wind 20%</t>
  </si>
  <si>
    <t>Bleed 20%</t>
  </si>
  <si>
    <t>Trialance</t>
  </si>
  <si>
    <t>Fire 20%</t>
  </si>
  <si>
    <t>Earth 20%</t>
  </si>
  <si>
    <t>Poison 20%</t>
  </si>
  <si>
    <t>The Hidden Grove</t>
  </si>
  <si>
    <t>Ranged 15 Wind Damage (25 Crit)</t>
  </si>
  <si>
    <t>The Islanding Necropolis</t>
  </si>
  <si>
    <t>Deflection: 20%</t>
  </si>
  <si>
    <t>DEF:  5</t>
  </si>
  <si>
    <t>DIS: 5</t>
  </si>
  <si>
    <t>Innate: Tanky</t>
  </si>
  <si>
    <t>The Academy</t>
  </si>
  <si>
    <t>Xp Gain: 400</t>
  </si>
  <si>
    <t>Tier I: N/A</t>
  </si>
  <si>
    <t>Republic of Demos</t>
  </si>
  <si>
    <t>Tier II: N/A</t>
  </si>
  <si>
    <t>No Mans Plains</t>
  </si>
  <si>
    <t>Tier III: N/A</t>
  </si>
  <si>
    <t>Ultimate: N/A</t>
  </si>
  <si>
    <t>Basic Attack: Ranged 15 Wind Damage (25 Crit)</t>
  </si>
  <si>
    <t>2x Hardened Powder + 2x Diamond Grain + Epic Ore</t>
  </si>
  <si>
    <t xml:space="preserve"> (P) True Silencer: The First Spell Cast in Combat will be Negated.</t>
  </si>
  <si>
    <t>(P) Suppressor: All Spells Cast on your Tile will Cost 50% More Mana.</t>
  </si>
  <si>
    <t>(o) Magic Dampener: Seal All Other Entities on Tile for 2 Turns. (40 mana)</t>
  </si>
  <si>
    <t>(P) Mana Pool Lockdown: Sealed Targets Can no Longer use their Mana.[20 Mana]</t>
  </si>
  <si>
    <t>(P) Straining Seal: Sealed Targets Will Deal 50% Less Total Damage. [20 Mana]</t>
  </si>
  <si>
    <t>Fist: 15 Wind Damage (25 Crit)</t>
  </si>
  <si>
    <t>(P) Spell-Kill Dome: You can no Longer Move in Combat; No Entity on your Tile can Cast Spells. (Locks 50 Mana)</t>
  </si>
  <si>
    <t>Reflect C</t>
  </si>
  <si>
    <t>4x Diamond Grain + Common Fabric + Legendary Ore</t>
  </si>
  <si>
    <t>Tier I: (&gt;) Fire Breath: Deal 30 Fire Damage. (50 Mana)
(≈) Sweep Strike: Deal 25 Physical Damage to all Entities in Meele. (50 Mana)
(P) Deflective Scales: Gain 20% Deflection when below 50% Max Health.</t>
  </si>
  <si>
    <t>Tier II: (&gt;) Fire Breath: Deal 30 Fire Damage. (50 Mana)</t>
  </si>
  <si>
    <t>Tier III: (≈) Sweep Strike: Deal 25 Physical Damage to all Entities in Meele. (50 Mana)</t>
  </si>
  <si>
    <t>Tanky</t>
  </si>
  <si>
    <t xml:space="preserve">Ultimate: (P) Deflective Scales: Gain 20% Deflection when below 50% Max Health."	</t>
  </si>
  <si>
    <t>Counter; Gain 20 shield for 2 Turns. (50 Mana)</t>
  </si>
  <si>
    <t>Main Hand</t>
  </si>
  <si>
    <t xml:space="preserve">Guillatine </t>
  </si>
  <si>
    <t>User name</t>
  </si>
  <si>
    <t>Your name</t>
  </si>
  <si>
    <t>Off Hand</t>
  </si>
  <si>
    <t>#EMPTY</t>
  </si>
  <si>
    <t>Head</t>
  </si>
  <si>
    <t>Body</t>
  </si>
  <si>
    <t>Affiliation</t>
  </si>
  <si>
    <t>Arms</t>
  </si>
  <si>
    <t>Hands</t>
  </si>
  <si>
    <t>Legs</t>
  </si>
  <si>
    <t>Armor</t>
  </si>
  <si>
    <t>Feet</t>
  </si>
  <si>
    <t>Magic Resistance</t>
  </si>
  <si>
    <t>Ring slot #1</t>
  </si>
  <si>
    <t>Ring slot #2</t>
  </si>
  <si>
    <t>Necklace</t>
  </si>
  <si>
    <t>Artifact</t>
  </si>
  <si>
    <t>Ammunition</t>
  </si>
  <si>
    <t>Materials/Ingredients</t>
  </si>
  <si>
    <t>#Empty</t>
  </si>
  <si>
    <t>Inventory Slot #1</t>
  </si>
  <si>
    <t>Inventory Slot #2</t>
  </si>
  <si>
    <t>Inventory Slot #3</t>
  </si>
  <si>
    <t>Inventory Slot #4</t>
  </si>
  <si>
    <t>Inventory Slot #5</t>
  </si>
  <si>
    <t>Inventory Slot #6</t>
  </si>
  <si>
    <t>#Locked</t>
  </si>
  <si>
    <t>15-20 (+1 Crit multi)</t>
  </si>
  <si>
    <t>Inventory Slot #7</t>
  </si>
  <si>
    <t>Inventory Slot #8</t>
  </si>
  <si>
    <t>Inventory Slot #9</t>
  </si>
  <si>
    <t>Inventory Slot #10</t>
  </si>
  <si>
    <t>STATUS EFFECTS</t>
  </si>
  <si>
    <t>Notes</t>
  </si>
  <si>
    <t>Special</t>
  </si>
  <si>
    <t>Merchant Type</t>
  </si>
  <si>
    <t>So...what the fuck does he SELL?</t>
  </si>
  <si>
    <t>Sells 1 Mythic Gear</t>
  </si>
  <si>
    <t>Default Merchant</t>
  </si>
  <si>
    <t xml:space="preserve">1 Legendary; 2 Epic; 5 Rares; Any Amount of Commons + 3 Random Item Types 2 Each. </t>
  </si>
  <si>
    <t>Sells 4 Legendary Gear</t>
  </si>
  <si>
    <t>Armor Merchant</t>
  </si>
  <si>
    <t>5 Armor Pieces; 2 Weapon/Off-Hand Pieces; 2 Jewlery Pieces.</t>
  </si>
  <si>
    <t>Sells 3 Legendary Gear</t>
  </si>
  <si>
    <t>Scroll Merchant</t>
  </si>
  <si>
    <t>2 Armor Pieces; 2 Weapon/Off-Hand Pieces; 4 Scrolls; 3 Jewlery Piece.</t>
  </si>
  <si>
    <t>Sells 2 Legendary Gear</t>
  </si>
  <si>
    <t>Potion Merchant</t>
  </si>
  <si>
    <t>2 Armor Pieces; 2 Weapon/Off-Hand Pieces; 4 Potion Types; 2 Ingredients; 2 Drugs.</t>
  </si>
  <si>
    <t>Sells 1 Legendary + 1 Extra Epic</t>
  </si>
  <si>
    <t>Weapon Merchant</t>
  </si>
  <si>
    <t>2 Armor Pieces; 5 Weapon/Off-Hand Pieces; 2 Jewlery Pieces.</t>
  </si>
  <si>
    <t>Sells 1 Legendary Gear</t>
  </si>
  <si>
    <t>Jack of All Trades</t>
  </si>
  <si>
    <t>3 Armor Pieces; 3 Weapon/Off-Hand Pieces; 3 Jewlery Pieces;  +2 Random Item Types 2 Each.</t>
  </si>
  <si>
    <t>11-19</t>
  </si>
  <si>
    <t>Sells 2 Extra Epics</t>
  </si>
  <si>
    <t>Master of All Trades</t>
  </si>
  <si>
    <t>3 Armor Pieces; 3 Weapon/Off-Hand Pieces; 3 Jewlery Pieces; +3 Random Item Types 2 Each.</t>
  </si>
  <si>
    <t>20-24</t>
  </si>
  <si>
    <t>Sells 1 Extra Epic</t>
  </si>
  <si>
    <t>25</t>
  </si>
  <si>
    <t>Sells 1 Legendary Gear + 2 Ingredient &amp; Material Types 2 Each</t>
  </si>
  <si>
    <t>General Knowledge</t>
  </si>
  <si>
    <t>26-30</t>
  </si>
  <si>
    <t>Sells 3 Legendary Scrolls</t>
  </si>
  <si>
    <t>Potions: 1 Per Legendary Type; 2 Per Epic Type; 3 Per Rare Type; 5 Per Common Type.</t>
  </si>
  <si>
    <t>31-39</t>
  </si>
  <si>
    <t>Sells 2 Legendary Scrolls</t>
  </si>
  <si>
    <t>Throwables: 1 Per Legendary Type; 2 Per Epic Type; 3 Per Rare Type; 5 Per Common Type.</t>
  </si>
  <si>
    <t>40-49</t>
  </si>
  <si>
    <t>Sells 1 Legendary Scrolls</t>
  </si>
  <si>
    <t>Ammo: 1 Stacks of 20 Arrows/Pellets per Common/Rare/Epic Type; 10 Stacks of Arrows Pellets per Legendary Type.</t>
  </si>
  <si>
    <t>50</t>
  </si>
  <si>
    <t>Sells 1 Legendary Gear + 2 Extra Jewlery Pieces; +2 Wards &amp; Ammo Types 2 Each</t>
  </si>
  <si>
    <t>Ores/Runes/Wards: 1 Per Legendary/Epic/Rare Type; 2 per Common Type.</t>
  </si>
  <si>
    <t>51-60</t>
  </si>
  <si>
    <t>Sells 1 Legendary Potion</t>
  </si>
  <si>
    <t>Ingrediants: 1 Per Legendary Type; 2 Per Epic Type; 3 Per Rare Type; 3 Per Common Type.</t>
  </si>
  <si>
    <t>61-69</t>
  </si>
  <si>
    <t>Sells 2 Legendary Potion</t>
  </si>
  <si>
    <t>Drugs: 1 Per Legendary Type.</t>
  </si>
  <si>
    <t>70-74</t>
  </si>
  <si>
    <t>Sells 3 Legendary Potion</t>
  </si>
  <si>
    <t>75</t>
  </si>
  <si>
    <t>Sells 1 Legendary Gear + Rune &amp; Throwable Types 2 Each</t>
  </si>
  <si>
    <t>76-79</t>
  </si>
  <si>
    <t>Default Price for Gear Rarity: 250 Common; 500 Rare; 750 Epic; 1000 Legendary; 2000 Mythic; 50% For Selling.</t>
  </si>
  <si>
    <t>80-89</t>
  </si>
  <si>
    <t>Prices for Pleased Merchants/Sweet Tongue: 100 Common; 250 Rare; 500 Epic; 800 Legendary; 1400 Mythic; 75% For Selling.</t>
  </si>
  <si>
    <t>90-95</t>
  </si>
  <si>
    <t>Prices for Angered Merchants: 500 Common; 750 Rare; 1000 Epic; 1250 Legendary; 2500 Mythic; 25% For Selling.</t>
  </si>
  <si>
    <t xml:space="preserve">Sells 1 Legendary + 1 Extra Epic </t>
  </si>
  <si>
    <t>Prices for Pleased Merchants &amp; Sweet Tongue: 50 Common; 100 Rare; 300 Epic; 500 Legendary; 1000 Mythic; 100% For Selling.</t>
  </si>
  <si>
    <t>Artifacts Cost: 2000 For Legendary; 4000 For Mythic; 50% Increase or Decrease based on Angered/Pleased Merchants.</t>
  </si>
  <si>
    <t xml:space="preserve">The Reward you get in the Arena zone is the loot from any Challenge. </t>
  </si>
  <si>
    <t>Sells 1 Artifact + 2 Legendary Gear</t>
  </si>
  <si>
    <t>Killer Kai</t>
  </si>
  <si>
    <t>0/200</t>
  </si>
  <si>
    <t>25 MD Melee</t>
  </si>
  <si>
    <t>Map Creator</t>
  </si>
  <si>
    <t xml:space="preserve">Winner </t>
  </si>
  <si>
    <t>Plushie</t>
  </si>
  <si>
    <t>Cool Map But warp Death</t>
  </si>
  <si>
    <t>Trixy</t>
  </si>
  <si>
    <t xml:space="preserve">Pirates </t>
  </si>
  <si>
    <t>The Donut</t>
  </si>
  <si>
    <t>8 Ones Classic</t>
  </si>
  <si>
    <t>Lez</t>
  </si>
  <si>
    <t>Plushie &amp; Trixy</t>
  </si>
  <si>
    <t>8 Man PvE Castle Defense</t>
  </si>
  <si>
    <t>Energy/Luneria/Lez/Spooky/Fishi/Leti/Dio/Isak</t>
  </si>
  <si>
    <t>Spooky/Pirates/Lune</t>
  </si>
  <si>
    <t xml:space="preserve">Halloween </t>
  </si>
  <si>
    <t>Energy</t>
  </si>
  <si>
    <t>Retrieve Legendary Staff Race Campaign</t>
  </si>
  <si>
    <t>Spooky</t>
  </si>
  <si>
    <t>Everyone gets a dagger.</t>
  </si>
  <si>
    <t>Plushie &amp; Pirates</t>
  </si>
  <si>
    <t>Suicide Speedrun</t>
  </si>
  <si>
    <t>Ani</t>
  </si>
  <si>
    <t>Luneria</t>
  </si>
  <si>
    <t>GAS rising</t>
  </si>
  <si>
    <t>Spooky (Pirates Advising)</t>
  </si>
  <si>
    <t>Player</t>
  </si>
  <si>
    <t>Total Number of wins</t>
  </si>
  <si>
    <t xml:space="preserve">The 10 Ones </t>
  </si>
  <si>
    <t xml:space="preserve">Leti </t>
  </si>
  <si>
    <t xml:space="preserve">Astral Attack </t>
  </si>
  <si>
    <t xml:space="preserve">No winners </t>
  </si>
  <si>
    <t>Pirates</t>
  </si>
  <si>
    <t>8 Kingdoms</t>
  </si>
  <si>
    <t>3rd Tournament</t>
  </si>
  <si>
    <t>Lunaria Zoo of Boss Monsters</t>
  </si>
  <si>
    <t xml:space="preserve">Trixy </t>
  </si>
  <si>
    <t>Kingdoms Re-Introduction</t>
  </si>
  <si>
    <t>Dio</t>
  </si>
  <si>
    <t>Leti</t>
  </si>
  <si>
    <t>Underground/aboveground dual map</t>
  </si>
  <si>
    <t>Hunt for Crimson Devora</t>
  </si>
  <si>
    <t>Helmut</t>
  </si>
  <si>
    <t>Second Tournment</t>
  </si>
  <si>
    <t>Eiga</t>
  </si>
  <si>
    <t>Happy</t>
  </si>
  <si>
    <t>Secret Hunter</t>
  </si>
  <si>
    <t>Isak</t>
  </si>
  <si>
    <t xml:space="preserve">Fate of the 8 ones </t>
  </si>
  <si>
    <t xml:space="preserve">First Tourney </t>
  </si>
  <si>
    <t>Ali</t>
  </si>
  <si>
    <t>Boempel</t>
  </si>
  <si>
    <t>Weird fractal map</t>
  </si>
  <si>
    <t>Vii</t>
  </si>
  <si>
    <t>Extra Large Hexagons with a side order of more large (King of the Hill)</t>
  </si>
  <si>
    <t xml:space="preserve">Lez </t>
  </si>
  <si>
    <t>8 Hexagons disjointed</t>
  </si>
  <si>
    <t>Fishi</t>
  </si>
  <si>
    <t>Crownlands</t>
  </si>
  <si>
    <t>Iuk</t>
  </si>
  <si>
    <t>2v2v2v2 Campaign</t>
  </si>
  <si>
    <t>No Winners</t>
  </si>
  <si>
    <t>4v4 Campaign</t>
  </si>
  <si>
    <t>Team Sandcastle (Plushie, Briggs, Unknown)</t>
  </si>
  <si>
    <t>Chapter 2 Void Campaign</t>
  </si>
  <si>
    <t>First 8 Ones Campaign: Kingdoms</t>
  </si>
  <si>
    <t>Record</t>
  </si>
  <si>
    <t>Amount</t>
  </si>
  <si>
    <t>User</t>
  </si>
  <si>
    <t>Most Campaigns Won:</t>
  </si>
  <si>
    <t>Plushie/Energy</t>
  </si>
  <si>
    <t>Highest Winstreak</t>
  </si>
  <si>
    <t>Most Tiles Traversed in a turn:</t>
  </si>
  <si>
    <t>Fastest Level</t>
  </si>
  <si>
    <t>Lvl 12 Day 2</t>
  </si>
  <si>
    <t>Fastest Boss Kill:</t>
  </si>
  <si>
    <t>Lvl 2</t>
  </si>
  <si>
    <t>Most Damage Dealt in 1 Turn:</t>
  </si>
  <si>
    <t>2656 Physical</t>
  </si>
  <si>
    <t xml:space="preserve">1 Lez </t>
  </si>
  <si>
    <t>Most Player Deaths Day 1</t>
  </si>
  <si>
    <t>Blue/Zexxeen</t>
  </si>
  <si>
    <t>Highest Attribute/Stat</t>
  </si>
  <si>
    <t>Infinite all</t>
  </si>
  <si>
    <t>Most Player Kills in a campaign</t>
  </si>
  <si>
    <t>Most Player Kills in a 1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</si>
</sst>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9">
    <font>
      <sz val="11"/>
      <color theme="1"/>
      <name val="Arial"/>
    </font>
    <font>
      <sz val="11"/>
      <color theme="1"/>
      <name val="Calibri"/>
      <family val="2"/>
      <scheme val="minor"/>
    </font>
    <font>
      <b/>
      <sz val="12"/>
      <color rgb="FF000000"/>
      <name val="Arial"/>
      <family val="2"/>
    </font>
    <font>
      <b/>
      <sz val="11"/>
      <color rgb="FF000000"/>
      <name val="Algerian"/>
      <family val="5"/>
    </font>
    <font>
      <sz val="11"/>
      <color theme="1"/>
      <name val="Helvetica LT Std"/>
      <family val="2"/>
    </font>
    <font>
      <sz val="11"/>
      <color rgb="FF000000"/>
      <name val="Helvetica LT Std"/>
      <family val="2"/>
    </font>
    <font>
      <sz val="12"/>
      <name val="Helvetica LT Std"/>
      <family val="2"/>
    </font>
    <font>
      <sz val="12"/>
      <color theme="1"/>
      <name val="Helvetica LT Std"/>
      <family val="2"/>
    </font>
    <font>
      <sz val="12"/>
      <color rgb="FF000000"/>
      <name val="Arial"/>
      <family val="2"/>
    </font>
    <font>
      <sz val="12"/>
      <color theme="1"/>
      <name val="Arial"/>
      <family val="2"/>
    </font>
    <font>
      <sz val="12"/>
      <color rgb="FF000000"/>
      <name val="Calibri"/>
      <family val="2"/>
    </font>
    <font>
      <b/>
      <sz val="12"/>
      <color rgb="FF000000"/>
      <name val="Calibri"/>
      <family val="2"/>
    </font>
    <font>
      <b/>
      <sz val="12"/>
      <color rgb="FFFFFFFF"/>
      <name val="Tahoma"/>
      <family val="2"/>
    </font>
    <font>
      <b/>
      <sz val="12"/>
      <color theme="1"/>
      <name val="Arial"/>
      <family val="2"/>
    </font>
    <font>
      <sz val="12"/>
      <color rgb="FF000000"/>
      <name val="Helvetica LT Std"/>
      <charset val="1"/>
    </font>
    <font>
      <b/>
      <sz val="12"/>
      <color rgb="FFFFFFFF"/>
      <name val="Arial"/>
      <family val="2"/>
    </font>
    <font>
      <sz val="12"/>
      <color rgb="FF4472C4"/>
      <name val="Helvetica LT Std"/>
      <family val="2"/>
    </font>
    <font>
      <sz val="12"/>
      <color rgb="FFC76AE6"/>
      <name val="Helvetica LT Std"/>
      <family val="2"/>
    </font>
    <font>
      <sz val="12"/>
      <color rgb="FFED7D31"/>
      <name val="Helvetica LT Std"/>
      <family val="2"/>
    </font>
    <font>
      <sz val="12"/>
      <color rgb="FF00B0F0"/>
      <name val="Helvetica LT Std"/>
      <family val="2"/>
    </font>
    <font>
      <sz val="12"/>
      <color rgb="FF806000"/>
      <name val="Helvetica LT Std"/>
      <family val="2"/>
    </font>
    <font>
      <sz val="12"/>
      <color rgb="FFFFFFFF"/>
      <name val="Helvetica LT Std"/>
      <family val="2"/>
    </font>
    <font>
      <b/>
      <sz val="12"/>
      <color theme="1"/>
      <name val="Calibri"/>
      <family val="2"/>
    </font>
    <font>
      <sz val="12"/>
      <color theme="1"/>
      <name val="Calibri"/>
      <family val="2"/>
    </font>
    <font>
      <sz val="12"/>
      <color theme="1"/>
      <name val="Times New Roman"/>
      <family val="1"/>
    </font>
    <font>
      <b/>
      <sz val="12"/>
      <name val="Helvetica LT Std"/>
      <family val="2"/>
    </font>
    <font>
      <b/>
      <sz val="12"/>
      <color theme="1"/>
      <name val="Helvetica LT Std"/>
      <family val="2"/>
    </font>
    <font>
      <b/>
      <sz val="11"/>
      <color theme="1"/>
      <name val="Helvetica LT Std"/>
      <family val="2"/>
    </font>
    <font>
      <sz val="11"/>
      <name val="Arial Black"/>
      <family val="2"/>
    </font>
    <font>
      <b/>
      <sz val="11"/>
      <color theme="1"/>
      <name val="Arial"/>
      <family val="2"/>
    </font>
    <font>
      <b/>
      <sz val="12"/>
      <color theme="1"/>
      <name val="Times New Roman"/>
      <family val="1"/>
    </font>
    <font>
      <sz val="12"/>
      <color rgb="FF7F7F7F"/>
      <name val="Calibri"/>
      <family val="2"/>
    </font>
    <font>
      <sz val="12"/>
      <color rgb="FFFF0000"/>
      <name val="Calibri"/>
      <family val="2"/>
    </font>
    <font>
      <sz val="12"/>
      <color rgb="FF2E75B5"/>
      <name val="Calibri"/>
      <family val="2"/>
    </font>
    <font>
      <sz val="12"/>
      <color rgb="FF7F6000"/>
      <name val="Calibri"/>
      <family val="2"/>
    </font>
    <font>
      <sz val="12"/>
      <color rgb="FFFFC000"/>
      <name val="Calibri"/>
      <family val="2"/>
    </font>
    <font>
      <sz val="12"/>
      <color rgb="FFC00000"/>
      <name val="Calibri"/>
      <family val="2"/>
    </font>
    <font>
      <sz val="12"/>
      <color rgb="FF548135"/>
      <name val="Calibri"/>
      <family val="2"/>
    </font>
    <font>
      <sz val="12"/>
      <color rgb="FF2F5496"/>
      <name val="Calibri"/>
      <family val="2"/>
    </font>
    <font>
      <b/>
      <sz val="12"/>
      <color rgb="FF7F6000"/>
      <name val="Calibri"/>
      <family val="2"/>
    </font>
    <font>
      <sz val="12"/>
      <color rgb="FF70AD47"/>
      <name val="Calibri"/>
      <family val="2"/>
    </font>
    <font>
      <i/>
      <sz val="12"/>
      <color theme="1"/>
      <name val="Arial"/>
      <family val="2"/>
    </font>
    <font>
      <b/>
      <i/>
      <sz val="12"/>
      <color theme="1"/>
      <name val="Arial"/>
      <family val="2"/>
    </font>
    <font>
      <sz val="12"/>
      <color rgb="FF4472C4"/>
      <name val="Calibri"/>
      <family val="2"/>
    </font>
    <font>
      <sz val="12"/>
      <color rgb="FF000000"/>
      <name val="Helvetica LT Std"/>
      <family val="2"/>
    </font>
    <font>
      <sz val="12"/>
      <color rgb="FFFFFFFF"/>
      <name val="Arial"/>
      <family val="2"/>
    </font>
    <font>
      <b/>
      <sz val="14"/>
      <color theme="1"/>
      <name val="Arial"/>
      <family val="2"/>
    </font>
    <font>
      <b/>
      <sz val="11"/>
      <color rgb="FF806000"/>
      <name val="Arial"/>
      <family val="2"/>
    </font>
    <font>
      <b/>
      <sz val="11"/>
      <color rgb="FF4472C4"/>
      <name val="Arial"/>
      <family val="2"/>
    </font>
    <font>
      <b/>
      <sz val="11"/>
      <color rgb="FFC76AE6"/>
      <name val="Arial"/>
      <family val="2"/>
    </font>
    <font>
      <b/>
      <sz val="11"/>
      <color rgb="FFED7D31"/>
      <name val="Arial"/>
      <family val="2"/>
    </font>
    <font>
      <sz val="11"/>
      <color rgb="FF9C5700"/>
      <name val="Calibri"/>
      <family val="2"/>
      <scheme val="minor"/>
    </font>
    <font>
      <sz val="12"/>
      <color rgb="FFD9292C"/>
      <name val="Helvetica LT Std"/>
      <family val="2"/>
    </font>
    <font>
      <b/>
      <sz val="11"/>
      <color rgb="FF000000"/>
      <name val="Arial"/>
      <family val="2"/>
    </font>
    <font>
      <sz val="12"/>
      <color rgb="FF00B050"/>
      <name val="Helvetica LT Std"/>
      <family val="2"/>
    </font>
    <font>
      <sz val="12"/>
      <color rgb="FFFF80E5"/>
      <name val="Helvetica LT Std"/>
      <family val="2"/>
    </font>
    <font>
      <i/>
      <sz val="11"/>
      <color rgb="FF000000"/>
      <name val="Calibri"/>
      <family val="2"/>
      <scheme val="minor"/>
    </font>
    <font>
      <b/>
      <sz val="11"/>
      <color rgb="FF00B0F0"/>
      <name val="Arial"/>
      <family val="2"/>
    </font>
    <font>
      <b/>
      <sz val="12"/>
      <color rgb="FF000000"/>
      <name val="Verdana"/>
      <family val="2"/>
    </font>
    <font>
      <b/>
      <sz val="11"/>
      <color theme="0"/>
      <name val="Calibri"/>
      <family val="2"/>
      <scheme val="minor"/>
    </font>
    <font>
      <sz val="11"/>
      <color rgb="FFFFFFFF"/>
      <name val="Arial"/>
      <family val="2"/>
    </font>
    <font>
      <sz val="12"/>
      <color theme="1"/>
      <name val="Calibri"/>
      <family val="2"/>
      <scheme val="minor"/>
    </font>
    <font>
      <b/>
      <sz val="11"/>
      <color rgb="FFFF0000"/>
      <name val="Arial"/>
      <family val="2"/>
    </font>
    <font>
      <sz val="11"/>
      <color theme="1"/>
      <name val="Arial Black"/>
      <family val="2"/>
    </font>
    <font>
      <b/>
      <sz val="11"/>
      <color rgb="FF000000"/>
      <name val="Calibri"/>
      <family val="2"/>
      <scheme val="minor"/>
    </font>
    <font>
      <b/>
      <sz val="12"/>
      <color theme="1"/>
      <name val="Verdana"/>
      <family val="2"/>
    </font>
    <font>
      <b/>
      <sz val="12"/>
      <color rgb="FFFF0000"/>
      <name val="Arial"/>
      <family val="2"/>
    </font>
    <font>
      <sz val="11"/>
      <color rgb="FFFF0000"/>
      <name val="Arial"/>
      <family val="2"/>
    </font>
    <font>
      <sz val="12"/>
      <color rgb="FFC76AE6"/>
      <name val="Helvetica LT Std"/>
      <charset val="1"/>
    </font>
    <font>
      <b/>
      <sz val="12"/>
      <color theme="1"/>
      <name val="Tahoma"/>
      <family val="2"/>
    </font>
    <font>
      <sz val="12"/>
      <color rgb="FF000000"/>
      <name val="Helvetica LT Std"/>
    </font>
    <font>
      <b/>
      <sz val="20"/>
      <color theme="1"/>
      <name val="Arial"/>
      <family val="2"/>
    </font>
    <font>
      <b/>
      <sz val="16"/>
      <color theme="1"/>
      <name val="Arial"/>
      <family val="2"/>
    </font>
    <font>
      <b/>
      <sz val="11"/>
      <color theme="0"/>
      <name val="Arial"/>
      <family val="2"/>
    </font>
    <font>
      <b/>
      <sz val="14"/>
      <color rgb="FFC00000"/>
      <name val="Calibri"/>
      <family val="2"/>
    </font>
    <font>
      <b/>
      <sz val="14"/>
      <color rgb="FF4472C4"/>
      <name val="Calibri"/>
      <family val="2"/>
    </font>
    <font>
      <b/>
      <sz val="14"/>
      <color rgb="FF548135"/>
      <name val="Calibri"/>
      <family val="2"/>
    </font>
    <font>
      <b/>
      <sz val="14"/>
      <color rgb="FF8F8A03"/>
      <name val="Calibri"/>
      <family val="2"/>
    </font>
    <font>
      <b/>
      <sz val="14"/>
      <color theme="5"/>
      <name val="Arial"/>
      <family val="2"/>
    </font>
    <font>
      <b/>
      <sz val="16"/>
      <color rgb="FFFF0000"/>
      <name val="Arial"/>
      <family val="2"/>
    </font>
    <font>
      <sz val="12"/>
      <color rgb="FF4472C4"/>
      <name val="Helvetica LT Std"/>
      <charset val="1"/>
    </font>
    <font>
      <sz val="12"/>
      <color rgb="FFED7D31"/>
      <name val="Helvetica LT Std"/>
      <charset val="1"/>
    </font>
    <font>
      <sz val="12"/>
      <color rgb="FF806000"/>
      <name val="Helvetica LT Std"/>
      <charset val="1"/>
    </font>
    <font>
      <sz val="12"/>
      <color rgb="FFD9292C"/>
      <name val="Helvetica LT Std"/>
      <charset val="1"/>
    </font>
    <font>
      <sz val="16"/>
      <color theme="1"/>
      <name val="Arial Black"/>
      <family val="2"/>
    </font>
    <font>
      <sz val="11"/>
      <color rgb="FF000000"/>
      <name val="Arial"/>
      <family val="2"/>
    </font>
    <font>
      <sz val="11"/>
      <color theme="1"/>
      <name val="Arial"/>
      <family val="2"/>
    </font>
    <font>
      <b/>
      <sz val="16"/>
      <color theme="0"/>
      <name val="Arial Black"/>
      <family val="2"/>
    </font>
    <font>
      <b/>
      <sz val="16"/>
      <color rgb="FF000000"/>
      <name val="Algerian"/>
      <family val="5"/>
    </font>
    <font>
      <sz val="16"/>
      <color theme="1"/>
      <name val="Arial"/>
      <family val="2"/>
    </font>
    <font>
      <b/>
      <sz val="12"/>
      <color rgb="FFC00000"/>
      <name val="Calibri"/>
      <family val="2"/>
    </font>
    <font>
      <b/>
      <sz val="12"/>
      <color rgb="FF4472C4"/>
      <name val="Calibri"/>
      <family val="2"/>
    </font>
    <font>
      <b/>
      <sz val="12"/>
      <color rgb="FF548135"/>
      <name val="Calibri"/>
      <family val="2"/>
    </font>
    <font>
      <b/>
      <sz val="12"/>
      <color theme="1" tint="0.499984740745262"/>
      <name val="Calibri"/>
      <family val="2"/>
    </font>
    <font>
      <sz val="12"/>
      <color theme="5" tint="-0.249977111117893"/>
      <name val="Calibri"/>
      <family val="2"/>
    </font>
    <font>
      <b/>
      <sz val="14"/>
      <color theme="0"/>
      <name val="Calibri"/>
      <family val="2"/>
    </font>
    <font>
      <sz val="12"/>
      <color rgb="FF66BD2B"/>
      <name val="Calibri"/>
      <family val="2"/>
    </font>
    <font>
      <sz val="72"/>
      <color theme="4" tint="-0.249977111117893"/>
      <name val="Arial Black"/>
      <family val="2"/>
    </font>
    <font>
      <sz val="72"/>
      <color theme="5" tint="-0.249977111117893"/>
      <name val="Arial Black"/>
      <family val="2"/>
    </font>
    <font>
      <sz val="72"/>
      <color theme="9" tint="-0.249977111117893"/>
      <name val="Arial Black"/>
      <family val="2"/>
    </font>
    <font>
      <b/>
      <sz val="12"/>
      <color rgb="FF000000"/>
      <name val="Helvetica LT Std"/>
      <family val="2"/>
    </font>
    <font>
      <sz val="16"/>
      <color theme="0"/>
      <name val="Arial Black"/>
      <family val="2"/>
    </font>
    <font>
      <sz val="15"/>
      <color theme="0"/>
      <name val="Arial Black"/>
      <family val="2"/>
    </font>
    <font>
      <b/>
      <sz val="20"/>
      <color theme="0"/>
      <name val="Arial Black"/>
      <family val="2"/>
    </font>
    <font>
      <b/>
      <sz val="14"/>
      <color theme="1"/>
      <name val="Tahoma"/>
      <family val="2"/>
    </font>
    <font>
      <b/>
      <sz val="12"/>
      <color theme="0"/>
      <name val="Arial"/>
      <family val="2"/>
    </font>
    <font>
      <b/>
      <sz val="20"/>
      <color rgb="FF000000"/>
      <name val="Century"/>
      <family val="1"/>
    </font>
    <font>
      <sz val="14"/>
      <color theme="0"/>
      <name val="Arial Black"/>
      <family val="2"/>
    </font>
    <font>
      <b/>
      <sz val="13"/>
      <color rgb="FF000000"/>
      <name val="Arial"/>
      <family val="2"/>
    </font>
    <font>
      <b/>
      <sz val="13"/>
      <color theme="0"/>
      <name val="Arial"/>
      <family val="2"/>
    </font>
    <font>
      <b/>
      <sz val="13"/>
      <color rgb="FFFFFFFF"/>
      <name val="Tahoma"/>
      <family val="2"/>
    </font>
    <font>
      <sz val="13"/>
      <color theme="1"/>
      <name val="Arial"/>
      <family val="2"/>
    </font>
    <font>
      <b/>
      <sz val="14"/>
      <color rgb="FF000000"/>
      <name val="Arial"/>
      <family val="2"/>
    </font>
    <font>
      <sz val="16"/>
      <color rgb="FF000000"/>
      <name val="Arial"/>
      <family val="2"/>
    </font>
    <font>
      <b/>
      <sz val="20"/>
      <color rgb="FF000000"/>
      <name val="Arial"/>
      <family val="2"/>
    </font>
    <font>
      <b/>
      <sz val="16"/>
      <color rgb="FFFFFFFF"/>
      <name val="Arial Black"/>
      <family val="2"/>
    </font>
    <font>
      <b/>
      <sz val="14"/>
      <color theme="0"/>
      <name val="Arial Black"/>
      <family val="2"/>
    </font>
    <font>
      <b/>
      <sz val="13"/>
      <color theme="1"/>
      <name val="Arial"/>
      <family val="2"/>
    </font>
    <font>
      <b/>
      <sz val="13"/>
      <color theme="9"/>
      <name val="Arial"/>
      <family val="2"/>
    </font>
    <font>
      <b/>
      <sz val="18"/>
      <color rgb="FF000000"/>
      <name val="Arial"/>
      <family val="2"/>
    </font>
    <font>
      <b/>
      <sz val="12"/>
      <color theme="7"/>
      <name val="Calibri"/>
      <family val="2"/>
    </font>
    <font>
      <b/>
      <sz val="18"/>
      <color theme="7"/>
      <name val="Calibri"/>
      <family val="2"/>
    </font>
    <font>
      <sz val="14"/>
      <color rgb="FF000000"/>
      <name val="Arial"/>
      <family val="2"/>
    </font>
    <font>
      <sz val="14"/>
      <color rgb="FF548135"/>
      <name val="Arial"/>
      <family val="2"/>
    </font>
    <font>
      <sz val="14"/>
      <color rgb="FF7F7F7F"/>
      <name val="Arial"/>
      <family val="2"/>
    </font>
    <font>
      <sz val="14"/>
      <color rgb="FFFF0000"/>
      <name val="Arial"/>
      <family val="2"/>
    </font>
    <font>
      <sz val="14"/>
      <color rgb="FF2E75B5"/>
      <name val="Arial"/>
      <family val="2"/>
    </font>
    <font>
      <sz val="14"/>
      <color rgb="FF70AD47"/>
      <name val="Arial"/>
      <family val="2"/>
    </font>
    <font>
      <sz val="14"/>
      <color rgb="FF7F6000"/>
      <name val="Arial"/>
      <family val="2"/>
    </font>
    <font>
      <sz val="14"/>
      <color rgb="FFFFC000"/>
      <name val="Arial"/>
      <family val="2"/>
    </font>
    <font>
      <sz val="14"/>
      <color rgb="FFC00000"/>
      <name val="Arial"/>
      <family val="2"/>
    </font>
    <font>
      <b/>
      <sz val="14"/>
      <color theme="4"/>
      <name val="Arial"/>
      <family val="2"/>
    </font>
    <font>
      <b/>
      <sz val="14"/>
      <color theme="9"/>
      <name val="Arial"/>
      <family val="2"/>
    </font>
    <font>
      <b/>
      <sz val="14"/>
      <color rgb="FFFF0000"/>
      <name val="Arial"/>
      <family val="2"/>
    </font>
    <font>
      <sz val="14"/>
      <color rgb="FF000000"/>
      <name val="Arial Black"/>
      <family val="2"/>
    </font>
    <font>
      <b/>
      <sz val="13"/>
      <color theme="5" tint="-0.249977111117893"/>
      <name val="Arial"/>
      <family val="2"/>
    </font>
    <font>
      <b/>
      <sz val="14"/>
      <color theme="1"/>
      <name val="Calibri"/>
      <family val="2"/>
      <scheme val="minor"/>
    </font>
    <font>
      <b/>
      <sz val="12"/>
      <color theme="1"/>
      <name val="Calibri"/>
      <family val="2"/>
      <scheme val="minor"/>
    </font>
    <font>
      <sz val="11"/>
      <color theme="1"/>
      <name val="Calibri"/>
      <family val="2"/>
      <scheme val="minor"/>
    </font>
    <font>
      <sz val="48"/>
      <color rgb="FF5B9BD5"/>
      <name val="Calibri"/>
      <family val="2"/>
      <scheme val="minor"/>
    </font>
    <font>
      <b/>
      <sz val="13"/>
      <color rgb="FFFFFFFF"/>
      <name val="Calibri"/>
      <family val="2"/>
      <scheme val="minor"/>
    </font>
    <font>
      <b/>
      <sz val="13"/>
      <color theme="1"/>
      <name val="Calibri"/>
      <family val="2"/>
      <scheme val="minor"/>
    </font>
    <font>
      <b/>
      <sz val="13"/>
      <color rgb="FF000000"/>
      <name val="Calibri"/>
      <family val="2"/>
      <scheme val="minor"/>
    </font>
    <font>
      <b/>
      <sz val="11"/>
      <color theme="1"/>
      <name val="Calibri"/>
      <family val="2"/>
      <scheme val="minor"/>
    </font>
    <font>
      <b/>
      <sz val="12"/>
      <color rgb="FF000000"/>
      <name val="Calibri"/>
      <family val="2"/>
      <scheme val="minor"/>
    </font>
    <font>
      <sz val="12"/>
      <color rgb="FFC00000"/>
      <name val="Calibri"/>
      <family val="2"/>
      <scheme val="minor"/>
    </font>
    <font>
      <sz val="12"/>
      <color rgb="FF4472C4"/>
      <name val="Calibri"/>
      <family val="2"/>
      <scheme val="minor"/>
    </font>
    <font>
      <sz val="12"/>
      <color rgb="FF000000"/>
      <name val="Calibri"/>
      <family val="2"/>
      <scheme val="minor"/>
    </font>
    <font>
      <sz val="12"/>
      <color rgb="FF548135"/>
      <name val="Calibri"/>
      <family val="2"/>
      <scheme val="minor"/>
    </font>
    <font>
      <sz val="12"/>
      <color rgb="FF7F7F7F"/>
      <name val="Calibri"/>
      <family val="2"/>
      <scheme val="minor"/>
    </font>
    <font>
      <sz val="12"/>
      <color rgb="FFFF0000"/>
      <name val="Calibri"/>
      <family val="2"/>
      <scheme val="minor"/>
    </font>
    <font>
      <sz val="12"/>
      <color rgb="FF2E75B5"/>
      <name val="Calibri"/>
      <family val="2"/>
      <scheme val="minor"/>
    </font>
    <font>
      <sz val="12"/>
      <color rgb="FF70AD47"/>
      <name val="Calibri"/>
      <family val="2"/>
      <scheme val="minor"/>
    </font>
    <font>
      <sz val="12"/>
      <color rgb="FF7F6000"/>
      <name val="Calibri"/>
      <family val="2"/>
      <scheme val="minor"/>
    </font>
    <font>
      <sz val="12"/>
      <color rgb="FFFFC000"/>
      <name val="Calibri"/>
      <family val="2"/>
      <scheme val="minor"/>
    </font>
    <font>
      <sz val="12"/>
      <color rgb="FF2F5496"/>
      <name val="Calibri"/>
      <family val="2"/>
      <scheme val="minor"/>
    </font>
    <font>
      <b/>
      <sz val="12"/>
      <color rgb="FF7F6000"/>
      <name val="Calibri"/>
      <family val="2"/>
      <scheme val="minor"/>
    </font>
    <font>
      <b/>
      <sz val="12"/>
      <color rgb="FFFFFFFF"/>
      <name val="Calibri"/>
      <family val="2"/>
      <scheme val="minor"/>
    </font>
    <font>
      <sz val="12"/>
      <color rgb="FFBF9000"/>
      <name val="Calibri"/>
      <family val="2"/>
      <scheme val="minor"/>
    </font>
    <font>
      <b/>
      <sz val="12"/>
      <color rgb="FFFF0000"/>
      <name val="Calibri"/>
      <family val="2"/>
      <scheme val="minor"/>
    </font>
    <font>
      <sz val="48"/>
      <color rgb="FFED7D31"/>
      <name val="Calibri"/>
      <family val="2"/>
      <scheme val="minor"/>
    </font>
    <font>
      <sz val="11"/>
      <color rgb="FF000000"/>
      <name val="Calibri"/>
      <family val="2"/>
      <scheme val="minor"/>
    </font>
    <font>
      <sz val="48"/>
      <color rgb="FFFF0000"/>
      <name val="Calibri"/>
      <family val="2"/>
      <scheme val="minor"/>
    </font>
    <font>
      <sz val="48"/>
      <color rgb="FF70AD47"/>
      <name val="Calibri"/>
      <family val="2"/>
      <scheme val="minor"/>
    </font>
    <font>
      <sz val="12"/>
      <color rgb="FFBF9000"/>
      <name val="Calibri"/>
      <family val="2"/>
    </font>
    <font>
      <b/>
      <sz val="14"/>
      <color theme="0"/>
      <name val="Arial"/>
      <family val="2"/>
    </font>
    <font>
      <b/>
      <sz val="11"/>
      <color theme="1"/>
      <name val="Calibri"/>
      <scheme val="minor"/>
    </font>
    <font>
      <sz val="12"/>
      <color rgb="FF000000"/>
      <name val="Calibri"/>
      <charset val="1"/>
    </font>
    <font>
      <b/>
      <sz val="12"/>
      <color theme="1"/>
      <name val="Calibri"/>
      <scheme val="minor"/>
    </font>
    <font>
      <sz val="11"/>
      <color rgb="FFFF0000"/>
      <name val="Arial"/>
    </font>
    <font>
      <sz val="11"/>
      <color theme="7"/>
      <name val="Arial"/>
    </font>
    <font>
      <sz val="11"/>
      <color theme="4"/>
      <name val="Arial"/>
    </font>
    <font>
      <b/>
      <sz val="12"/>
      <color rgb="FFC00000"/>
      <name val="Calibri"/>
      <family val="2"/>
      <scheme val="minor"/>
    </font>
    <font>
      <b/>
      <sz val="12"/>
      <color theme="9"/>
      <name val="Calibri"/>
      <family val="2"/>
      <scheme val="minor"/>
    </font>
    <font>
      <b/>
      <sz val="12"/>
      <color rgb="FF4472C4"/>
      <name val="Calibri"/>
      <family val="2"/>
      <scheme val="minor"/>
    </font>
    <font>
      <b/>
      <sz val="12"/>
      <color rgb="FF548135"/>
      <name val="Calibri"/>
      <family val="2"/>
      <scheme val="minor"/>
    </font>
    <font>
      <b/>
      <sz val="36"/>
      <color theme="7" tint="0.39997558519241921"/>
      <name val="Arial"/>
    </font>
    <font>
      <b/>
      <sz val="16"/>
      <color theme="7" tint="0.39997558519241921"/>
      <name val="Arial"/>
    </font>
    <font>
      <sz val="16"/>
      <color rgb="FFFFFFFF"/>
      <name val="Arial Black"/>
      <charset val="1"/>
    </font>
    <font>
      <sz val="14"/>
      <color rgb="FFFFFFFF"/>
      <name val="Arial Black"/>
    </font>
    <font>
      <b/>
      <sz val="14"/>
      <color rgb="FFFFFFFF"/>
      <name val="Arial Black"/>
    </font>
    <font>
      <b/>
      <sz val="18"/>
      <color theme="0"/>
      <name val="Arial"/>
      <family val="2"/>
    </font>
    <font>
      <b/>
      <sz val="13"/>
      <color theme="0"/>
      <name val="Tahoma"/>
    </font>
    <font>
      <sz val="13"/>
      <color theme="0"/>
      <name val="Arial"/>
      <family val="2"/>
    </font>
    <font>
      <b/>
      <sz val="13"/>
      <color theme="0"/>
      <name val="Calibri"/>
      <scheme val="major"/>
    </font>
    <font>
      <b/>
      <sz val="13"/>
      <color theme="0"/>
      <name val="Calibri"/>
      <scheme val="minor"/>
    </font>
    <font>
      <sz val="14"/>
      <color theme="0"/>
      <name val="Calibri"/>
      <scheme val="major"/>
    </font>
    <font>
      <sz val="14"/>
      <color rgb="FFFFFFFF"/>
      <name val="Calibri"/>
      <scheme val="major"/>
    </font>
    <font>
      <b/>
      <sz val="14"/>
      <color rgb="FFFFFFFF"/>
      <name val="Calibri"/>
      <scheme val="major"/>
    </font>
    <font>
      <sz val="14"/>
      <color theme="0"/>
      <name val="Calibri"/>
      <scheme val="minor"/>
    </font>
    <font>
      <b/>
      <sz val="20"/>
      <color theme="0"/>
      <name val="Calibri"/>
      <scheme val="minor"/>
    </font>
    <font>
      <b/>
      <sz val="18"/>
      <color rgb="FF000000"/>
      <name val="Calibri"/>
      <scheme val="major"/>
    </font>
    <font>
      <b/>
      <sz val="16"/>
      <color theme="0"/>
      <name val="Calibri"/>
      <scheme val="major"/>
    </font>
    <font>
      <b/>
      <sz val="14"/>
      <color theme="0"/>
      <name val="Calibri"/>
      <scheme val="major"/>
    </font>
    <font>
      <b/>
      <sz val="14"/>
      <color rgb="FF000000"/>
      <name val="Calibri"/>
      <scheme val="major"/>
    </font>
    <font>
      <sz val="20"/>
      <color theme="0"/>
      <name val="Calibri"/>
      <scheme val="major"/>
    </font>
    <font>
      <sz val="20"/>
      <color rgb="FFFFFFFF"/>
      <name val="Calibri"/>
      <scheme val="major"/>
    </font>
    <font>
      <b/>
      <sz val="20"/>
      <color rgb="FFFFFFFF"/>
      <name val="Calibri"/>
      <scheme val="major"/>
    </font>
    <font>
      <sz val="14"/>
      <color rgb="FFFFFFFF"/>
      <name val="Arial Black"/>
      <charset val="1"/>
    </font>
    <font>
      <b/>
      <sz val="11"/>
      <color theme="1"/>
      <name val="Arial"/>
    </font>
    <font>
      <sz val="16"/>
      <color rgb="FFFF0000"/>
      <name val="Arial"/>
      <family val="2"/>
    </font>
    <font>
      <b/>
      <sz val="11"/>
      <color rgb="FF00B050"/>
      <name val="Arial"/>
    </font>
    <font>
      <b/>
      <sz val="11"/>
      <color rgb="FFF57558"/>
      <name val="Arial"/>
    </font>
    <font>
      <b/>
      <sz val="11"/>
      <color theme="7" tint="-0.249977111117893"/>
      <name val="Arial"/>
    </font>
    <font>
      <b/>
      <sz val="11"/>
      <color rgb="FFBF8F00"/>
      <name val="Arial"/>
    </font>
    <font>
      <sz val="10"/>
      <color theme="1"/>
      <name val="Arial"/>
      <charset val="1"/>
    </font>
    <font>
      <b/>
      <sz val="10"/>
      <color theme="1"/>
      <name val="Arial"/>
      <charset val="1"/>
    </font>
    <font>
      <sz val="11"/>
      <color theme="9"/>
      <name val="Arial"/>
    </font>
    <font>
      <b/>
      <sz val="11"/>
      <color theme="9"/>
      <name val="Arial"/>
    </font>
    <font>
      <b/>
      <sz val="12"/>
      <color rgb="FF000000"/>
      <name val="Helvetica LT Std"/>
    </font>
    <font>
      <sz val="12"/>
      <color rgb="FF00B0F0"/>
      <name val="Helvetica LT Std"/>
      <charset val="1"/>
    </font>
    <font>
      <b/>
      <sz val="12"/>
      <color rgb="FF000000"/>
      <name val="Arial"/>
    </font>
    <font>
      <b/>
      <i/>
      <sz val="12"/>
      <color rgb="FF000000"/>
      <name val="Arial"/>
    </font>
    <font>
      <sz val="11"/>
      <color theme="1"/>
      <name val="Arial"/>
      <charset val="1"/>
    </font>
    <font>
      <b/>
      <sz val="11"/>
      <color rgb="FF00B050"/>
      <name val="Arial"/>
      <charset val="1"/>
    </font>
    <font>
      <b/>
      <sz val="11"/>
      <color rgb="FFBF8F00"/>
      <name val="Arial"/>
      <charset val="1"/>
    </font>
    <font>
      <sz val="12"/>
      <color rgb="FF000000"/>
      <name val="inherit"/>
    </font>
    <font>
      <b/>
      <sz val="12"/>
      <color rgb="FF000000"/>
      <name val="inherit"/>
    </font>
    <font>
      <sz val="12"/>
      <color theme="1"/>
      <name val="Gg Sans"/>
      <charset val="1"/>
    </font>
    <font>
      <b/>
      <sz val="11"/>
      <color rgb="FFFF0000"/>
      <name val="Arial"/>
    </font>
    <font>
      <b/>
      <sz val="11"/>
      <color theme="1" tint="4.9989318521683403E-2"/>
      <name val="Arial"/>
    </font>
    <font>
      <sz val="11"/>
      <color rgb="FF000000"/>
      <name val="Arial"/>
      <charset val="1"/>
    </font>
    <font>
      <sz val="11"/>
      <color rgb="FF000000"/>
      <name val="Arial"/>
    </font>
    <font>
      <b/>
      <sz val="11"/>
      <color rgb="FF000000"/>
      <name val="Arial"/>
      <charset val="1"/>
    </font>
    <font>
      <sz val="12"/>
      <color rgb="FF000000"/>
      <name val="Gg Sans"/>
      <charset val="1"/>
    </font>
    <font>
      <b/>
      <sz val="12"/>
      <color theme="1"/>
      <name val="Arial"/>
    </font>
    <font>
      <sz val="13"/>
      <color rgb="FF000000"/>
      <name val="Arial"/>
      <charset val="1"/>
    </font>
    <font>
      <sz val="12"/>
      <color theme="6" tint="-0.499984740745262"/>
      <name val="Helvetica LT Std"/>
      <family val="2"/>
    </font>
    <font>
      <sz val="12"/>
      <color theme="9" tint="-0.249977111117893"/>
      <name val="Helvetica LT Std"/>
      <charset val="1"/>
    </font>
    <font>
      <b/>
      <sz val="28"/>
      <color theme="1"/>
      <name val="Arial"/>
    </font>
    <font>
      <b/>
      <sz val="26"/>
      <color theme="1"/>
      <name val="Arial"/>
    </font>
    <font>
      <sz val="12"/>
      <color rgb="FF806000"/>
      <name val="Helvetica LT Std"/>
    </font>
    <font>
      <sz val="12"/>
      <color theme="9" tint="-0.249977111117893"/>
      <name val="Helvetica LT Std"/>
      <family val="2"/>
    </font>
    <font>
      <sz val="11"/>
      <color rgb="FF242424"/>
      <name val="Aptos Narrow"/>
      <charset val="1"/>
    </font>
    <font>
      <b/>
      <sz val="12"/>
      <color rgb="FF7030A0"/>
      <name val="Calibri"/>
      <family val="2"/>
      <scheme val="minor"/>
    </font>
    <font>
      <b/>
      <sz val="12"/>
      <color rgb="FF000000"/>
      <name val="Calibri"/>
      <charset val="1"/>
    </font>
    <font>
      <b/>
      <sz val="11"/>
      <color rgb="FFFFFF00"/>
      <name val="Calibri"/>
      <family val="2"/>
      <scheme val="minor"/>
    </font>
    <font>
      <b/>
      <sz val="12"/>
      <color rgb="FF000000"/>
      <name val="Arial"/>
      <charset val="1"/>
    </font>
    <font>
      <sz val="16"/>
      <color theme="1"/>
      <name val="Arial"/>
    </font>
    <font>
      <sz val="14"/>
      <color rgb="FFFF0000"/>
      <name val="Arial"/>
    </font>
    <font>
      <u/>
      <sz val="11"/>
      <color theme="10"/>
      <name val="Arial"/>
    </font>
    <font>
      <sz val="72"/>
      <color theme="1"/>
      <name val="Calibri"/>
      <family val="2"/>
      <scheme val="minor"/>
    </font>
    <font>
      <sz val="12"/>
      <color theme="1"/>
      <name val="Arial"/>
    </font>
    <font>
      <b/>
      <sz val="72"/>
      <color theme="4" tint="-0.499984740745262"/>
      <name val="Arial"/>
    </font>
    <font>
      <b/>
      <sz val="72"/>
      <color theme="9" tint="-0.499984740745262"/>
      <name val="Arial"/>
    </font>
    <font>
      <sz val="12"/>
      <color rgb="FF000000"/>
      <name val="Arial"/>
      <charset val="1"/>
    </font>
    <font>
      <b/>
      <sz val="72"/>
      <color theme="7" tint="-0.499984740745262"/>
      <name val="Arial"/>
    </font>
    <font>
      <b/>
      <u/>
      <sz val="16"/>
      <color theme="0"/>
      <name val="Arial"/>
    </font>
    <font>
      <b/>
      <sz val="13"/>
      <color rgb="FFCC8ADE"/>
      <name val="Arial"/>
      <family val="2"/>
    </font>
    <font>
      <b/>
      <sz val="11"/>
      <color theme="0"/>
      <name val="Arial"/>
    </font>
    <font>
      <sz val="11"/>
      <color theme="0"/>
      <name val="Arial"/>
    </font>
    <font>
      <b/>
      <sz val="24"/>
      <color theme="1"/>
      <name val="Arial"/>
    </font>
    <font>
      <sz val="11"/>
      <color theme="9" tint="-0.249977111117893"/>
      <name val="Arial"/>
    </font>
    <font>
      <sz val="11"/>
      <color rgb="FFFFFF00"/>
      <name val="Arial"/>
    </font>
    <font>
      <sz val="36"/>
      <color rgb="FFFFFF00"/>
      <name val="Arial"/>
    </font>
    <font>
      <sz val="11"/>
      <color rgb="FF000000"/>
      <name val="Calibri"/>
      <family val="2"/>
    </font>
    <font>
      <b/>
      <sz val="11"/>
      <color rgb="FF000000"/>
      <name val="Calibri"/>
      <family val="2"/>
    </font>
    <font>
      <sz val="11"/>
      <color rgb="FF1B1C1D"/>
      <name val="Google Sans Text"/>
      <family val="2"/>
      <charset val="1"/>
    </font>
    <font>
      <sz val="14"/>
      <color theme="1"/>
      <name val="Arial"/>
    </font>
  </fonts>
  <fills count="229">
    <fill>
      <patternFill patternType="none"/>
    </fill>
    <fill>
      <patternFill patternType="gray125"/>
    </fill>
    <fill>
      <patternFill patternType="solid">
        <fgColor rgb="FFC6EFCE"/>
        <bgColor rgb="FFC6EFCE"/>
      </patternFill>
    </fill>
    <fill>
      <patternFill patternType="solid">
        <fgColor rgb="FFFFC7CE"/>
        <bgColor rgb="FFFFC7CE"/>
      </patternFill>
    </fill>
    <fill>
      <patternFill patternType="solid">
        <fgColor rgb="FFB4C6E7"/>
        <bgColor rgb="FFB4C6E7"/>
      </patternFill>
    </fill>
    <fill>
      <patternFill patternType="solid">
        <fgColor rgb="FFA5A5A5"/>
        <bgColor rgb="FFA5A5A5"/>
      </patternFill>
    </fill>
    <fill>
      <patternFill patternType="solid">
        <fgColor rgb="FFE2EFD9"/>
        <bgColor rgb="FFE2EFD9"/>
      </patternFill>
    </fill>
    <fill>
      <patternFill patternType="solid">
        <fgColor rgb="FFF1C232"/>
        <bgColor rgb="FFF1C232"/>
      </patternFill>
    </fill>
    <fill>
      <patternFill patternType="solid">
        <fgColor rgb="FFA9D08E"/>
        <bgColor indexed="64"/>
      </patternFill>
    </fill>
    <fill>
      <patternFill patternType="solid">
        <fgColor rgb="FFE34B4B"/>
        <bgColor indexed="64"/>
      </patternFill>
    </fill>
    <fill>
      <patternFill patternType="solid">
        <fgColor rgb="FF404040"/>
        <bgColor indexed="64"/>
      </patternFill>
    </fill>
    <fill>
      <patternFill patternType="solid">
        <fgColor rgb="FFFFE72E"/>
        <bgColor indexed="64"/>
      </patternFill>
    </fill>
    <fill>
      <patternFill patternType="solid">
        <fgColor rgb="FFFF8800"/>
        <bgColor indexed="64"/>
      </patternFill>
    </fill>
    <fill>
      <patternFill patternType="solid">
        <fgColor rgb="FFF4B084"/>
        <bgColor indexed="64"/>
      </patternFill>
    </fill>
    <fill>
      <patternFill patternType="solid">
        <fgColor rgb="FF9BC2E6"/>
        <bgColor indexed="64"/>
      </patternFill>
    </fill>
    <fill>
      <patternFill patternType="solid">
        <fgColor rgb="FFD0CECE"/>
        <bgColor indexed="64"/>
      </patternFill>
    </fill>
    <fill>
      <patternFill patternType="solid">
        <fgColor rgb="FFC6E0B4"/>
        <bgColor indexed="64"/>
      </patternFill>
    </fill>
    <fill>
      <patternFill patternType="solid">
        <fgColor rgb="FFC76AE6"/>
        <bgColor indexed="64"/>
      </patternFill>
    </fill>
    <fill>
      <patternFill patternType="solid">
        <fgColor rgb="FF595959"/>
        <bgColor indexed="64"/>
      </patternFill>
    </fill>
    <fill>
      <patternFill patternType="solid">
        <fgColor rgb="FFF2F2F2"/>
        <bgColor indexed="64"/>
      </patternFill>
    </fill>
    <fill>
      <patternFill patternType="solid">
        <fgColor rgb="FFED7D31"/>
        <bgColor indexed="64"/>
      </patternFill>
    </fill>
    <fill>
      <patternFill patternType="solid">
        <fgColor rgb="FFFFFFFF"/>
        <bgColor indexed="64"/>
      </patternFill>
    </fill>
    <fill>
      <patternFill patternType="solid">
        <fgColor rgb="FF000000"/>
        <bgColor indexed="64"/>
      </patternFill>
    </fill>
    <fill>
      <patternFill patternType="solid">
        <fgColor rgb="FF4472C4"/>
        <bgColor indexed="64"/>
      </patternFill>
    </fill>
    <fill>
      <patternFill patternType="solid">
        <fgColor rgb="FFFFF2CC"/>
        <bgColor indexed="64"/>
      </patternFill>
    </fill>
    <fill>
      <patternFill patternType="solid">
        <fgColor rgb="FFFFFF00"/>
        <bgColor indexed="64"/>
      </patternFill>
    </fill>
    <fill>
      <patternFill patternType="solid">
        <fgColor rgb="FFFF5900"/>
        <bgColor indexed="64"/>
      </patternFill>
    </fill>
    <fill>
      <patternFill patternType="solid">
        <fgColor rgb="FF70AD47"/>
        <bgColor indexed="64"/>
      </patternFill>
    </fill>
    <fill>
      <patternFill patternType="solid">
        <fgColor rgb="FFFF3B3B"/>
        <bgColor indexed="64"/>
      </patternFill>
    </fill>
    <fill>
      <patternFill patternType="solid">
        <fgColor rgb="FFFFD966"/>
        <bgColor indexed="64"/>
      </patternFill>
    </fill>
    <fill>
      <patternFill patternType="solid">
        <fgColor theme="7" tint="0.59999389629810485"/>
        <bgColor indexed="64"/>
      </patternFill>
    </fill>
    <fill>
      <patternFill patternType="solid">
        <fgColor rgb="FFD189F5"/>
        <bgColor indexed="64"/>
      </patternFill>
    </fill>
    <fill>
      <patternFill patternType="solid">
        <fgColor rgb="FF38AFC9"/>
        <bgColor indexed="64"/>
      </patternFill>
    </fill>
    <fill>
      <patternFill patternType="solid">
        <fgColor rgb="FF262626"/>
        <bgColor indexed="64"/>
      </patternFill>
    </fill>
    <fill>
      <patternFill patternType="solid">
        <fgColor rgb="FFFF3BBA"/>
        <bgColor indexed="64"/>
      </patternFill>
    </fill>
    <fill>
      <patternFill patternType="solid">
        <fgColor rgb="FF8497B0"/>
        <bgColor indexed="64"/>
      </patternFill>
    </fill>
    <fill>
      <patternFill patternType="solid">
        <fgColor rgb="FFB4C6E7"/>
        <bgColor indexed="64"/>
      </patternFill>
    </fill>
    <fill>
      <patternFill patternType="solid">
        <fgColor rgb="FFFFEB9C"/>
      </patternFill>
    </fill>
    <fill>
      <patternFill patternType="solid">
        <fgColor rgb="FFFFE699"/>
        <bgColor indexed="64"/>
      </patternFill>
    </fill>
    <fill>
      <patternFill patternType="solid">
        <fgColor rgb="FFF7B77C"/>
        <bgColor indexed="64"/>
      </patternFill>
    </fill>
    <fill>
      <patternFill patternType="solid">
        <fgColor rgb="FFBE63FF"/>
        <bgColor indexed="64"/>
      </patternFill>
    </fill>
    <fill>
      <patternFill patternType="solid">
        <fgColor rgb="FFE80000"/>
        <bgColor indexed="64"/>
      </patternFill>
    </fill>
    <fill>
      <patternFill patternType="solid">
        <fgColor rgb="FFC71E9F"/>
        <bgColor indexed="64"/>
      </patternFill>
    </fill>
    <fill>
      <patternFill patternType="solid">
        <fgColor rgb="FFFF7A7A"/>
        <bgColor indexed="64"/>
      </patternFill>
    </fill>
    <fill>
      <patternFill patternType="solid">
        <fgColor rgb="FF0D0D0D"/>
        <bgColor indexed="64"/>
      </patternFill>
    </fill>
    <fill>
      <patternFill patternType="solid">
        <fgColor rgb="FF5B9BD5"/>
        <bgColor indexed="64"/>
      </patternFill>
    </fill>
    <fill>
      <patternFill patternType="solid">
        <fgColor rgb="FF1EC6E8"/>
        <bgColor indexed="64"/>
      </patternFill>
    </fill>
    <fill>
      <patternFill patternType="solid">
        <fgColor rgb="FFFF80E5"/>
        <bgColor indexed="64"/>
      </patternFill>
    </fill>
    <fill>
      <patternFill patternType="solid">
        <fgColor rgb="FFAEAAAA"/>
        <bgColor indexed="64"/>
      </patternFill>
    </fill>
    <fill>
      <patternFill patternType="solid">
        <fgColor rgb="FFFC4747"/>
        <bgColor indexed="64"/>
      </patternFill>
    </fill>
    <fill>
      <patternFill patternType="solid">
        <fgColor rgb="FF8EA9DB"/>
        <bgColor indexed="64"/>
      </patternFill>
    </fill>
    <fill>
      <patternFill patternType="solid">
        <fgColor rgb="FFFF2B05"/>
        <bgColor indexed="64"/>
      </patternFill>
    </fill>
    <fill>
      <patternFill patternType="solid">
        <fgColor rgb="FFFF4A4A"/>
        <bgColor indexed="64"/>
      </patternFill>
    </fill>
    <fill>
      <patternFill patternType="solid">
        <fgColor rgb="FFCC8DF0"/>
        <bgColor indexed="64"/>
      </patternFill>
    </fill>
    <fill>
      <patternFill patternType="solid">
        <fgColor rgb="FF8066BA"/>
        <bgColor indexed="64"/>
      </patternFill>
    </fill>
    <fill>
      <patternFill patternType="solid">
        <fgColor rgb="FFA5A5A5"/>
      </patternFill>
    </fill>
    <fill>
      <patternFill patternType="solid">
        <fgColor rgb="FFFF0000"/>
        <bgColor indexed="64"/>
      </patternFill>
    </fill>
    <fill>
      <patternFill patternType="solid">
        <fgColor rgb="FFFFC000"/>
        <bgColor indexed="64"/>
      </patternFill>
    </fill>
    <fill>
      <patternFill patternType="solid">
        <fgColor rgb="FFA5A5A5"/>
        <bgColor indexed="64"/>
      </patternFill>
    </fill>
    <fill>
      <patternFill patternType="solid">
        <fgColor rgb="FF548235"/>
        <bgColor indexed="64"/>
      </patternFill>
    </fill>
    <fill>
      <patternFill patternType="solid">
        <fgColor rgb="FF00B0F0"/>
        <bgColor indexed="64"/>
      </patternFill>
    </fill>
    <fill>
      <patternFill patternType="solid">
        <fgColor rgb="FF525252"/>
        <bgColor indexed="64"/>
      </patternFill>
    </fill>
    <fill>
      <patternFill patternType="solid">
        <fgColor rgb="FFBF8F00"/>
        <bgColor indexed="64"/>
      </patternFill>
    </fill>
    <fill>
      <patternFill patternType="solid">
        <fgColor rgb="FFACB9CA"/>
        <bgColor indexed="64"/>
      </patternFill>
    </fill>
    <fill>
      <patternFill patternType="solid">
        <fgColor rgb="FFCC00FF"/>
        <bgColor indexed="64"/>
      </patternFill>
    </fill>
    <fill>
      <patternFill patternType="solid">
        <fgColor rgb="FFFF9933"/>
        <bgColor indexed="64"/>
      </patternFill>
    </fill>
    <fill>
      <patternFill patternType="solid">
        <fgColor rgb="FFCCECFF"/>
        <bgColor indexed="64"/>
      </patternFill>
    </fill>
    <fill>
      <patternFill patternType="solid">
        <fgColor rgb="FFEB6913"/>
        <bgColor indexed="64"/>
      </patternFill>
    </fill>
    <fill>
      <patternFill patternType="solid">
        <fgColor rgb="FFEBC313"/>
        <bgColor indexed="64"/>
      </patternFill>
    </fill>
    <fill>
      <patternFill patternType="solid">
        <fgColor rgb="FF00B050"/>
        <bgColor indexed="64"/>
      </patternFill>
    </fill>
    <fill>
      <patternFill patternType="solid">
        <fgColor rgb="FF92D050"/>
        <bgColor indexed="64"/>
      </patternFill>
    </fill>
    <fill>
      <patternFill patternType="solid">
        <fgColor rgb="FFFFFFCC"/>
        <bgColor indexed="64"/>
      </patternFill>
    </fill>
    <fill>
      <patternFill patternType="solid">
        <fgColor rgb="FF3399FF"/>
        <bgColor indexed="64"/>
      </patternFill>
    </fill>
    <fill>
      <patternFill patternType="solid">
        <fgColor rgb="FF0070C0"/>
        <bgColor indexed="64"/>
      </patternFill>
    </fill>
    <fill>
      <patternFill patternType="solid">
        <fgColor rgb="FF66FF66"/>
        <bgColor indexed="64"/>
      </patternFill>
    </fill>
    <fill>
      <patternFill patternType="solid">
        <fgColor rgb="FF9999FF"/>
        <bgColor indexed="64"/>
      </patternFill>
    </fill>
    <fill>
      <patternFill patternType="solid">
        <fgColor rgb="FF9900FF"/>
        <bgColor indexed="64"/>
      </patternFill>
    </fill>
    <fill>
      <patternFill patternType="solid">
        <fgColor theme="0" tint="-0.499984740745262"/>
        <bgColor indexed="64"/>
      </patternFill>
    </fill>
    <fill>
      <patternFill patternType="solid">
        <fgColor rgb="FFCCCCFF"/>
        <bgColor indexed="64"/>
      </patternFill>
    </fill>
    <fill>
      <patternFill patternType="solid">
        <fgColor rgb="FF66CCFF"/>
        <bgColor indexed="64"/>
      </patternFill>
    </fill>
    <fill>
      <patternFill patternType="solid">
        <fgColor rgb="FFC0C0C0"/>
        <bgColor indexed="64"/>
      </patternFill>
    </fill>
    <fill>
      <patternFill patternType="solid">
        <fgColor rgb="FFC00000"/>
        <bgColor indexed="64"/>
      </patternFill>
    </fill>
    <fill>
      <patternFill patternType="solid">
        <fgColor rgb="FFFF7C80"/>
        <bgColor indexed="64"/>
      </patternFill>
    </fill>
    <fill>
      <patternFill patternType="solid">
        <fgColor rgb="FFFFCC00"/>
        <bgColor indexed="64"/>
      </patternFill>
    </fill>
    <fill>
      <patternFill patternType="solid">
        <fgColor theme="5" tint="-0.249977111117893"/>
        <bgColor indexed="64"/>
      </patternFill>
    </fill>
    <fill>
      <patternFill patternType="solid">
        <fgColor theme="1" tint="0.499984740745262"/>
        <bgColor indexed="64"/>
      </patternFill>
    </fill>
    <fill>
      <patternFill patternType="solid">
        <fgColor theme="1" tint="0.249977111117893"/>
        <bgColor indexed="64"/>
      </patternFill>
    </fill>
    <fill>
      <patternFill patternType="solid">
        <fgColor rgb="FF002060"/>
        <bgColor indexed="64"/>
      </patternFill>
    </fill>
    <fill>
      <patternFill patternType="solid">
        <fgColor rgb="FFC42B2B"/>
        <bgColor indexed="64"/>
      </patternFill>
    </fill>
    <fill>
      <patternFill patternType="solid">
        <fgColor rgb="FF8F4E18"/>
        <bgColor indexed="64"/>
      </patternFill>
    </fill>
    <fill>
      <patternFill patternType="solid">
        <fgColor rgb="FF427EED"/>
        <bgColor indexed="64"/>
      </patternFill>
    </fill>
    <fill>
      <patternFill patternType="solid">
        <fgColor rgb="FFDDEBF7"/>
        <bgColor indexed="64"/>
      </patternFill>
    </fill>
    <fill>
      <patternFill patternType="solid">
        <fgColor rgb="FFD9D9D9"/>
        <bgColor indexed="64"/>
      </patternFill>
    </fill>
    <fill>
      <patternFill patternType="solid">
        <fgColor rgb="FFA1FF3D"/>
        <bgColor indexed="64"/>
      </patternFill>
    </fill>
    <fill>
      <patternFill patternType="solid">
        <fgColor rgb="FF9A40A1"/>
        <bgColor indexed="64"/>
      </patternFill>
    </fill>
    <fill>
      <patternFill patternType="solid">
        <fgColor rgb="FF3CDEC3"/>
        <bgColor indexed="64"/>
      </patternFill>
    </fill>
    <fill>
      <patternFill patternType="solid">
        <fgColor rgb="FF59CFC5"/>
        <bgColor indexed="64"/>
      </patternFill>
    </fill>
    <fill>
      <patternFill patternType="solid">
        <fgColor rgb="FF318DB5"/>
        <bgColor indexed="64"/>
      </patternFill>
    </fill>
    <fill>
      <patternFill patternType="solid">
        <fgColor rgb="FF01018C"/>
        <bgColor indexed="64"/>
      </patternFill>
    </fill>
    <fill>
      <patternFill patternType="solid">
        <fgColor rgb="FFFFFF99"/>
        <bgColor indexed="64"/>
      </patternFill>
    </fill>
    <fill>
      <patternFill patternType="solid">
        <fgColor rgb="FF9933FF"/>
        <bgColor indexed="64"/>
      </patternFill>
    </fill>
    <fill>
      <patternFill patternType="solid">
        <fgColor rgb="FFCC9900"/>
        <bgColor indexed="64"/>
      </patternFill>
    </fill>
    <fill>
      <patternFill patternType="solid">
        <fgColor rgb="FF02CFB3"/>
        <bgColor indexed="64"/>
      </patternFill>
    </fill>
    <fill>
      <patternFill patternType="solid">
        <fgColor rgb="FFC65911"/>
        <bgColor indexed="64"/>
      </patternFill>
    </fill>
    <fill>
      <patternFill patternType="solid">
        <fgColor rgb="FFE7E6E6"/>
        <bgColor indexed="64"/>
      </patternFill>
    </fill>
    <fill>
      <patternFill patternType="solid">
        <fgColor rgb="FFF8CBAD"/>
        <bgColor indexed="64"/>
      </patternFill>
    </fill>
    <fill>
      <patternFill patternType="solid">
        <fgColor rgb="FFFCE4D6"/>
        <bgColor indexed="64"/>
      </patternFill>
    </fill>
    <fill>
      <patternFill patternType="solid">
        <fgColor rgb="FFFFA6A7"/>
        <bgColor indexed="64"/>
      </patternFill>
    </fill>
    <fill>
      <patternFill patternType="solid">
        <fgColor rgb="FFE2EFDA"/>
        <bgColor indexed="64"/>
      </patternFill>
    </fill>
    <fill>
      <patternFill patternType="solid">
        <fgColor rgb="FF2F75B5"/>
        <bgColor indexed="64"/>
      </patternFill>
    </fill>
    <fill>
      <patternFill patternType="solid">
        <fgColor rgb="FFD9E1F2"/>
        <bgColor indexed="64"/>
      </patternFill>
    </fill>
    <fill>
      <patternFill patternType="solid">
        <fgColor theme="5"/>
        <bgColor indexed="64"/>
      </patternFill>
    </fill>
    <fill>
      <patternFill patternType="solid">
        <fgColor theme="4"/>
        <bgColor indexed="64"/>
      </patternFill>
    </fill>
    <fill>
      <patternFill patternType="solid">
        <fgColor theme="9"/>
        <bgColor indexed="64"/>
      </patternFill>
    </fill>
    <fill>
      <patternFill patternType="solid">
        <fgColor theme="7"/>
        <bgColor indexed="64"/>
      </patternFill>
    </fill>
    <fill>
      <patternFill patternType="solid">
        <fgColor theme="4" tint="0.79998168889431442"/>
        <bgColor theme="4" tint="0.79998168889431442"/>
      </patternFill>
    </fill>
    <fill>
      <patternFill patternType="solid">
        <fgColor theme="5" tint="0.39997558519241921"/>
        <bgColor indexed="64"/>
      </patternFill>
    </fill>
    <fill>
      <patternFill patternType="solid">
        <fgColor theme="4"/>
        <bgColor theme="4"/>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8282"/>
        <bgColor indexed="64"/>
      </patternFill>
    </fill>
    <fill>
      <patternFill patternType="solid">
        <fgColor theme="4" tint="0.39997558519241921"/>
        <bgColor indexed="64"/>
      </patternFill>
    </fill>
    <fill>
      <patternFill patternType="solid">
        <fgColor theme="7" tint="-0.249977111117893"/>
        <bgColor indexed="64"/>
      </patternFill>
    </fill>
    <fill>
      <patternFill patternType="solid">
        <fgColor rgb="FF6CDEEB"/>
        <bgColor indexed="64"/>
      </patternFill>
    </fill>
    <fill>
      <patternFill patternType="solid">
        <fgColor rgb="FF5A9EA6"/>
        <bgColor indexed="64"/>
      </patternFill>
    </fill>
    <fill>
      <patternFill patternType="solid">
        <fgColor rgb="FF99F5FF"/>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9957BD"/>
        <bgColor indexed="64"/>
      </patternFill>
    </fill>
    <fill>
      <patternFill patternType="solid">
        <fgColor rgb="FFFA5C5F"/>
        <bgColor indexed="64"/>
      </patternFill>
    </fill>
    <fill>
      <patternFill patternType="solid">
        <fgColor rgb="FFFF82FD"/>
        <bgColor indexed="64"/>
      </patternFill>
    </fill>
    <fill>
      <patternFill patternType="solid">
        <fgColor theme="6" tint="-0.499984740745262"/>
        <bgColor indexed="64"/>
      </patternFill>
    </fill>
    <fill>
      <patternFill patternType="solid">
        <fgColor theme="0"/>
        <bgColor indexed="64"/>
      </patternFill>
    </fill>
    <fill>
      <patternFill patternType="solid">
        <fgColor theme="8" tint="0.79998168889431442"/>
        <bgColor indexed="64"/>
      </patternFill>
    </fill>
    <fill>
      <patternFill patternType="solid">
        <fgColor rgb="FFFCD7D7"/>
        <bgColor indexed="64"/>
      </patternFill>
    </fill>
    <fill>
      <patternFill patternType="solid">
        <fgColor rgb="FFE9BFFF"/>
        <bgColor indexed="64"/>
      </patternFill>
    </fill>
    <fill>
      <patternFill patternType="solid">
        <fgColor rgb="FFFFA6A6"/>
        <bgColor indexed="64"/>
      </patternFill>
    </fill>
    <fill>
      <patternFill patternType="solid">
        <fgColor rgb="FFD3ACE8"/>
        <bgColor indexed="64"/>
      </patternFill>
    </fill>
    <fill>
      <patternFill patternType="solid">
        <fgColor rgb="FFCAFF91"/>
        <bgColor indexed="64"/>
      </patternFill>
    </fill>
    <fill>
      <patternFill patternType="solid">
        <fgColor theme="6" tint="0.39997558519241921"/>
        <bgColor indexed="64"/>
      </patternFill>
    </fill>
    <fill>
      <patternFill patternType="solid">
        <fgColor theme="4" tint="-0.249977111117893"/>
        <bgColor indexed="64"/>
      </patternFill>
    </fill>
    <fill>
      <patternFill patternType="solid">
        <fgColor theme="8" tint="0.39997558519241921"/>
        <bgColor indexed="64"/>
      </patternFill>
    </fill>
    <fill>
      <patternFill patternType="solid">
        <fgColor rgb="FFE69635"/>
        <bgColor indexed="64"/>
      </patternFill>
    </fill>
    <fill>
      <patternFill patternType="solid">
        <fgColor rgb="FFBDD7EE"/>
        <bgColor rgb="FF000000"/>
      </patternFill>
    </fill>
    <fill>
      <patternFill patternType="solid">
        <fgColor rgb="FF6B92D6"/>
        <bgColor indexed="64"/>
      </patternFill>
    </fill>
    <fill>
      <patternFill patternType="solid">
        <fgColor rgb="FFED5858"/>
        <bgColor indexed="64"/>
      </patternFill>
    </fill>
    <fill>
      <patternFill patternType="solid">
        <fgColor rgb="FF6EB9B0"/>
        <bgColor indexed="64"/>
      </patternFill>
    </fill>
    <fill>
      <patternFill patternType="solid">
        <fgColor theme="4" tint="0.79998168889431442"/>
        <bgColor indexed="64"/>
      </patternFill>
    </fill>
    <fill>
      <patternFill patternType="solid">
        <fgColor theme="7" tint="0.39997558519241921"/>
        <bgColor indexed="64"/>
      </patternFill>
    </fill>
    <fill>
      <patternFill patternType="solid">
        <fgColor rgb="FF7A0B0B"/>
        <bgColor indexed="64"/>
      </patternFill>
    </fill>
    <fill>
      <patternFill patternType="solid">
        <fgColor rgb="FF7030A0"/>
        <bgColor indexed="64"/>
      </patternFill>
    </fill>
    <fill>
      <patternFill patternType="solid">
        <fgColor theme="0" tint="-0.249977111117893"/>
        <bgColor indexed="64"/>
      </patternFill>
    </fill>
    <fill>
      <patternFill patternType="solid">
        <fgColor rgb="FFD97736"/>
        <bgColor indexed="64"/>
      </patternFill>
    </fill>
    <fill>
      <patternFill patternType="solid">
        <fgColor rgb="FF99C46A"/>
        <bgColor indexed="64"/>
      </patternFill>
    </fill>
    <fill>
      <patternFill patternType="solid">
        <fgColor rgb="FF5693CC"/>
        <bgColor indexed="64"/>
      </patternFill>
    </fill>
    <fill>
      <patternFill patternType="solid">
        <fgColor rgb="FFE371C3"/>
        <bgColor indexed="64"/>
      </patternFill>
    </fill>
    <fill>
      <patternFill patternType="solid">
        <fgColor rgb="FF8F8F8F"/>
        <bgColor indexed="64"/>
      </patternFill>
    </fill>
    <fill>
      <patternFill patternType="solid">
        <fgColor rgb="FF3EB38E"/>
        <bgColor indexed="64"/>
      </patternFill>
    </fill>
    <fill>
      <patternFill patternType="solid">
        <fgColor rgb="FFFCCD3F"/>
        <bgColor indexed="64"/>
      </patternFill>
    </fill>
    <fill>
      <patternFill patternType="solid">
        <fgColor rgb="FFBA0F0F"/>
        <bgColor indexed="64"/>
      </patternFill>
    </fill>
    <fill>
      <patternFill patternType="solid">
        <fgColor theme="1" tint="0.34998626667073579"/>
        <bgColor indexed="64"/>
      </patternFill>
    </fill>
    <fill>
      <patternFill patternType="solid">
        <fgColor rgb="FFC99B10"/>
        <bgColor indexed="64"/>
      </patternFill>
    </fill>
    <fill>
      <patternFill patternType="solid">
        <fgColor rgb="FFFAD464"/>
        <bgColor indexed="64"/>
      </patternFill>
    </fill>
    <fill>
      <patternFill patternType="solid">
        <fgColor rgb="FF4D4D4D"/>
        <bgColor indexed="64"/>
      </patternFill>
    </fill>
    <fill>
      <patternFill patternType="solid">
        <fgColor rgb="FF99BD80"/>
        <bgColor indexed="64"/>
      </patternFill>
    </fill>
    <fill>
      <patternFill patternType="solid">
        <fgColor rgb="FFE37F7F"/>
        <bgColor indexed="64"/>
      </patternFill>
    </fill>
    <fill>
      <patternFill patternType="solid">
        <fgColor rgb="FFEDC5C5"/>
        <bgColor indexed="64"/>
      </patternFill>
    </fill>
    <fill>
      <patternFill patternType="solid">
        <fgColor rgb="FFA7B8D9"/>
        <bgColor indexed="64"/>
      </patternFill>
    </fill>
    <fill>
      <patternFill patternType="solid">
        <fgColor rgb="FF8BC961"/>
        <bgColor indexed="64"/>
      </patternFill>
    </fill>
    <fill>
      <patternFill patternType="solid">
        <fgColor rgb="FF9DE3DB"/>
        <bgColor indexed="64"/>
      </patternFill>
    </fill>
    <fill>
      <patternFill patternType="solid">
        <fgColor rgb="FFFF7300"/>
        <bgColor indexed="64"/>
      </patternFill>
    </fill>
    <fill>
      <patternFill patternType="solid">
        <fgColor rgb="FFFF2929"/>
        <bgColor indexed="64"/>
      </patternFill>
    </fill>
    <fill>
      <patternFill patternType="solid">
        <fgColor theme="0" tint="-4.9989318521683403E-2"/>
        <bgColor indexed="64"/>
      </patternFill>
    </fill>
    <fill>
      <patternFill patternType="solid">
        <fgColor rgb="FFF04A4A"/>
        <bgColor indexed="64"/>
      </patternFill>
    </fill>
    <fill>
      <patternFill patternType="solid">
        <fgColor rgb="FFDBBF69"/>
        <bgColor indexed="64"/>
      </patternFill>
    </fill>
    <fill>
      <patternFill patternType="solid">
        <fgColor rgb="FF81ACD4"/>
        <bgColor indexed="64"/>
      </patternFill>
    </fill>
    <fill>
      <patternFill patternType="solid">
        <fgColor rgb="FFFF82BA"/>
        <bgColor indexed="64"/>
      </patternFill>
    </fill>
    <fill>
      <patternFill patternType="solid">
        <fgColor rgb="FFCC8ADE"/>
        <bgColor indexed="64"/>
      </patternFill>
    </fill>
    <fill>
      <patternFill patternType="solid">
        <fgColor rgb="FFF57558"/>
        <bgColor indexed="64"/>
      </patternFill>
    </fill>
    <fill>
      <patternFill patternType="solid">
        <fgColor rgb="FFB8D8F5"/>
        <bgColor indexed="64"/>
      </patternFill>
    </fill>
    <fill>
      <patternFill patternType="solid">
        <fgColor rgb="FFD0EBBE"/>
        <bgColor indexed="64"/>
      </patternFill>
    </fill>
    <fill>
      <patternFill patternType="solid">
        <fgColor rgb="FFC2EBA7"/>
        <bgColor indexed="64"/>
      </patternFill>
    </fill>
    <fill>
      <patternFill patternType="solid">
        <fgColor rgb="FFB3FFEC"/>
        <bgColor indexed="64"/>
      </patternFill>
    </fill>
    <fill>
      <patternFill patternType="solid">
        <fgColor theme="0" tint="-0.34998626667073579"/>
        <bgColor indexed="64"/>
      </patternFill>
    </fill>
    <fill>
      <patternFill patternType="solid">
        <fgColor rgb="FF6AAAE6"/>
        <bgColor indexed="64"/>
      </patternFill>
    </fill>
    <fill>
      <patternFill patternType="solid">
        <fgColor rgb="FF58A38B"/>
        <bgColor indexed="64"/>
      </patternFill>
    </fill>
    <fill>
      <patternFill patternType="solid">
        <fgColor rgb="FF84BA4A"/>
        <bgColor indexed="64"/>
      </patternFill>
    </fill>
    <fill>
      <patternFill patternType="solid">
        <fgColor rgb="FF84B064"/>
        <bgColor indexed="64"/>
      </patternFill>
    </fill>
    <fill>
      <patternFill patternType="solid">
        <fgColor rgb="FFE58CCB"/>
        <bgColor indexed="64"/>
      </patternFill>
    </fill>
    <fill>
      <patternFill patternType="solid">
        <fgColor rgb="FFE3A276"/>
        <bgColor indexed="64"/>
      </patternFill>
    </fill>
    <fill>
      <patternFill patternType="solid">
        <fgColor rgb="FFE6FF82"/>
        <bgColor indexed="64"/>
      </patternFill>
    </fill>
    <fill>
      <patternFill patternType="solid">
        <fgColor theme="1" tint="0.14999847407452621"/>
        <bgColor indexed="64"/>
      </patternFill>
    </fill>
    <fill>
      <patternFill patternType="solid">
        <fgColor rgb="FF5EB349"/>
        <bgColor indexed="64"/>
      </patternFill>
    </fill>
    <fill>
      <patternFill patternType="solid">
        <fgColor rgb="FF844C9C"/>
        <bgColor indexed="64"/>
      </patternFill>
    </fill>
    <fill>
      <patternFill patternType="solid">
        <fgColor rgb="FF396996"/>
        <bgColor indexed="64"/>
      </patternFill>
    </fill>
    <fill>
      <patternFill patternType="solid">
        <fgColor rgb="FFE6B522"/>
        <bgColor indexed="64"/>
      </patternFill>
    </fill>
    <fill>
      <patternFill patternType="solid">
        <fgColor rgb="FFDC734A"/>
        <bgColor indexed="64"/>
      </patternFill>
    </fill>
    <fill>
      <patternFill patternType="solid">
        <fgColor rgb="FFDB60AE"/>
        <bgColor indexed="64"/>
      </patternFill>
    </fill>
    <fill>
      <patternFill patternType="solid">
        <fgColor rgb="FFB53C3C"/>
        <bgColor indexed="64"/>
      </patternFill>
    </fill>
    <fill>
      <patternFill patternType="solid">
        <fgColor rgb="FF3E822E"/>
        <bgColor indexed="64"/>
      </patternFill>
    </fill>
    <fill>
      <patternFill patternType="solid">
        <fgColor rgb="FF58A198"/>
        <bgColor indexed="64"/>
      </patternFill>
    </fill>
    <fill>
      <patternFill patternType="solid">
        <fgColor rgb="FFC49C23"/>
        <bgColor indexed="64"/>
      </patternFill>
    </fill>
    <fill>
      <patternFill patternType="solid">
        <fgColor rgb="FFB04F8C"/>
        <bgColor indexed="64"/>
      </patternFill>
    </fill>
    <fill>
      <patternFill patternType="solid">
        <fgColor rgb="FFBA613D"/>
        <bgColor indexed="64"/>
      </patternFill>
    </fill>
    <fill>
      <patternFill patternType="solid">
        <fgColor rgb="FFFFFC33"/>
        <bgColor rgb="FF000000"/>
      </patternFill>
    </fill>
    <fill>
      <patternFill patternType="solid">
        <fgColor rgb="FF8EA9DB"/>
        <bgColor rgb="FF000000"/>
      </patternFill>
    </fill>
    <fill>
      <patternFill patternType="solid">
        <fgColor rgb="FFFFD966"/>
        <bgColor rgb="FF000000"/>
      </patternFill>
    </fill>
    <fill>
      <patternFill patternType="solid">
        <fgColor rgb="FFFFE699"/>
        <bgColor rgb="FF000000"/>
      </patternFill>
    </fill>
    <fill>
      <patternFill patternType="solid">
        <fgColor rgb="FFA9D08E"/>
        <bgColor rgb="FF000000"/>
      </patternFill>
    </fill>
    <fill>
      <patternFill patternType="solid">
        <fgColor rgb="FFC6E0B4"/>
        <bgColor rgb="FF000000"/>
      </patternFill>
    </fill>
    <fill>
      <patternFill patternType="solid">
        <fgColor rgb="FFFF4A4A"/>
        <bgColor rgb="FF000000"/>
      </patternFill>
    </fill>
    <fill>
      <patternFill patternType="solid">
        <fgColor rgb="FFFFA6A6"/>
        <bgColor rgb="FF000000"/>
      </patternFill>
    </fill>
    <fill>
      <patternFill patternType="solid">
        <fgColor rgb="FFCC8DF0"/>
        <bgColor rgb="FF000000"/>
      </patternFill>
    </fill>
    <fill>
      <patternFill patternType="solid">
        <fgColor rgb="FFD3ACE8"/>
        <bgColor rgb="FF000000"/>
      </patternFill>
    </fill>
    <fill>
      <patternFill patternType="solid">
        <fgColor rgb="FF800F1E"/>
        <bgColor indexed="64"/>
      </patternFill>
    </fill>
    <fill>
      <patternFill patternType="solid">
        <fgColor rgb="FF806052"/>
        <bgColor indexed="64"/>
      </patternFill>
    </fill>
    <fill>
      <patternFill patternType="solid">
        <fgColor rgb="FF590F0F"/>
        <bgColor indexed="64"/>
      </patternFill>
    </fill>
    <fill>
      <patternFill patternType="solid">
        <fgColor rgb="FFF0D851"/>
        <bgColor indexed="64"/>
      </patternFill>
    </fill>
    <fill>
      <patternFill patternType="solid">
        <fgColor theme="6" tint="0.79998168889431442"/>
        <bgColor indexed="64"/>
      </patternFill>
    </fill>
    <fill>
      <patternFill patternType="solid">
        <fgColor rgb="FFBDD7EE"/>
        <bgColor indexed="64"/>
      </patternFill>
    </fill>
    <fill>
      <patternFill patternType="solid">
        <fgColor rgb="FFE7DB90"/>
        <bgColor indexed="64"/>
      </patternFill>
    </fill>
    <fill>
      <patternFill patternType="solid">
        <fgColor theme="1" tint="4.9989318521683403E-2"/>
        <bgColor indexed="64"/>
      </patternFill>
    </fill>
    <fill>
      <patternFill patternType="solid">
        <fgColor theme="8"/>
        <bgColor indexed="64"/>
      </patternFill>
    </fill>
  </fills>
  <borders count="86">
    <border>
      <left/>
      <right/>
      <top/>
      <bottom/>
      <diagonal/>
    </border>
    <border>
      <left style="thin">
        <color rgb="FFB2B2B2"/>
      </left>
      <right style="thin">
        <color rgb="FFB2B2B2"/>
      </right>
      <top style="thin">
        <color rgb="FFB2B2B2"/>
      </top>
      <bottom style="thin">
        <color rgb="FFB2B2B2"/>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bottom/>
      <diagonal/>
    </border>
    <border>
      <left style="double">
        <color rgb="FF3F3F3F"/>
      </left>
      <right style="double">
        <color rgb="FF3F3F3F"/>
      </right>
      <top style="double">
        <color rgb="FF3F3F3F"/>
      </top>
      <bottom style="double">
        <color rgb="FF3F3F3F"/>
      </bottom>
      <diagonal/>
    </border>
    <border>
      <left style="thin">
        <color rgb="FF000000"/>
      </left>
      <right/>
      <top/>
      <bottom/>
      <diagonal/>
    </border>
    <border>
      <left/>
      <right/>
      <top style="thin">
        <color rgb="FF000000"/>
      </top>
      <bottom style="thin">
        <color rgb="FF000000"/>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rgb="FF000000"/>
      </right>
      <top style="thin">
        <color rgb="FF000000"/>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theme="8" tint="0.59999389629810485"/>
      </left>
      <right/>
      <top/>
      <bottom style="thin">
        <color theme="8" tint="0.59999389629810485"/>
      </bottom>
      <diagonal/>
    </border>
    <border>
      <left/>
      <right/>
      <top/>
      <bottom style="thin">
        <color theme="8" tint="0.59999389629810485"/>
      </bottom>
      <diagonal/>
    </border>
    <border>
      <left/>
      <right style="thin">
        <color theme="8" tint="0.59999389629810485"/>
      </right>
      <top/>
      <bottom style="thin">
        <color theme="8" tint="0.59999389629810485"/>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thin">
        <color rgb="FF000000"/>
      </top>
      <bottom/>
      <diagonal/>
    </border>
    <border>
      <left/>
      <right/>
      <top style="thin">
        <color rgb="FF000000"/>
      </top>
      <bottom style="medium">
        <color rgb="FF000000"/>
      </bottom>
      <diagonal/>
    </border>
    <border>
      <left style="thin">
        <color rgb="FF000000"/>
      </left>
      <right/>
      <top/>
      <bottom style="medium">
        <color rgb="FF000000"/>
      </bottom>
      <diagonal/>
    </border>
    <border>
      <left/>
      <right style="thin">
        <color rgb="FF000000"/>
      </right>
      <top/>
      <bottom style="medium">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style="dashed">
        <color rgb="FF000000"/>
      </right>
      <top/>
      <bottom/>
      <diagonal/>
    </border>
    <border>
      <left style="thin">
        <color rgb="FF000000"/>
      </left>
      <right style="dashed">
        <color rgb="FF000000"/>
      </right>
      <top/>
      <bottom style="thin">
        <color rgb="FF000000"/>
      </bottom>
      <diagonal/>
    </border>
    <border>
      <left style="dashed">
        <color rgb="FF000000"/>
      </left>
      <right style="thin">
        <color rgb="FF000000"/>
      </right>
      <top/>
      <bottom/>
      <diagonal/>
    </border>
    <border>
      <left style="dashed">
        <color rgb="FF000000"/>
      </left>
      <right style="thin">
        <color rgb="FF000000"/>
      </right>
      <top/>
      <bottom style="thin">
        <color rgb="FF000000"/>
      </bottom>
      <diagonal/>
    </border>
    <border>
      <left style="medium">
        <color theme="0"/>
      </left>
      <right style="medium">
        <color theme="0"/>
      </right>
      <top style="medium">
        <color theme="0"/>
      </top>
      <bottom/>
      <diagonal/>
    </border>
    <border>
      <left style="medium">
        <color theme="0"/>
      </left>
      <right style="medium">
        <color theme="0"/>
      </right>
      <top/>
      <bottom/>
      <diagonal/>
    </border>
    <border>
      <left style="medium">
        <color theme="0"/>
      </left>
      <right style="medium">
        <color theme="0"/>
      </right>
      <top/>
      <bottom style="medium">
        <color theme="0"/>
      </bottom>
      <diagonal/>
    </border>
    <border>
      <left style="medium">
        <color theme="0"/>
      </left>
      <right style="medium">
        <color theme="0"/>
      </right>
      <top style="thin">
        <color theme="0"/>
      </top>
      <bottom/>
      <diagonal/>
    </border>
    <border>
      <left/>
      <right/>
      <top/>
      <bottom style="medium">
        <color rgb="FF000000"/>
      </bottom>
      <diagonal/>
    </border>
    <border>
      <left style="thin">
        <color rgb="FF000000"/>
      </left>
      <right style="thin">
        <color rgb="FF000000"/>
      </right>
      <top style="thin">
        <color rgb="FFCCCCCC"/>
      </top>
      <bottom style="thin">
        <color rgb="FFCCCCCC"/>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bottom style="thin">
        <color rgb="FF000000"/>
      </bottom>
      <diagonal/>
    </border>
    <border>
      <left style="thin">
        <color rgb="FF000000"/>
      </left>
      <right style="medium">
        <color rgb="FF000000"/>
      </right>
      <top/>
      <bottom/>
      <diagonal/>
    </border>
    <border>
      <left style="medium">
        <color rgb="FF000000"/>
      </left>
      <right style="dashed">
        <color rgb="FF000000"/>
      </right>
      <top/>
      <bottom/>
      <diagonal/>
    </border>
    <border>
      <left style="dashed">
        <color rgb="FF000000"/>
      </left>
      <right style="medium">
        <color rgb="FF000000"/>
      </right>
      <top/>
      <bottom/>
      <diagonal/>
    </border>
    <border>
      <left style="medium">
        <color rgb="FF000000"/>
      </left>
      <right style="dashed">
        <color rgb="FF000000"/>
      </right>
      <top/>
      <bottom style="thin">
        <color rgb="FF000000"/>
      </bottom>
      <diagonal/>
    </border>
    <border>
      <left style="dashed">
        <color rgb="FF000000"/>
      </left>
      <right style="medium">
        <color rgb="FF000000"/>
      </right>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B2B2B2"/>
      </left>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ck">
        <color rgb="FF000000"/>
      </left>
      <right style="thick">
        <color rgb="FF000000"/>
      </right>
      <top style="thick">
        <color rgb="FF000000"/>
      </top>
      <bottom style="thick">
        <color rgb="FF000000"/>
      </bottom>
      <diagonal/>
    </border>
  </borders>
  <cellStyleXfs count="4">
    <xf numFmtId="0" fontId="0" fillId="0" borderId="0"/>
    <xf numFmtId="0" fontId="51" fillId="37" borderId="0" applyNumberFormat="0" applyBorder="0" applyAlignment="0" applyProtection="0"/>
    <xf numFmtId="0" fontId="59" fillId="55" borderId="7" applyNumberFormat="0" applyAlignment="0" applyProtection="0"/>
    <xf numFmtId="0" fontId="240" fillId="0" borderId="0" applyNumberFormat="0" applyFill="0" applyBorder="0" applyAlignment="0" applyProtection="0"/>
  </cellStyleXfs>
  <cellXfs count="1662">
    <xf numFmtId="0" fontId="0" fillId="0" borderId="0" xfId="0"/>
    <xf numFmtId="0" fontId="4" fillId="0" borderId="0" xfId="0" applyFont="1"/>
    <xf numFmtId="0" fontId="6" fillId="0" borderId="0" xfId="0" applyFont="1"/>
    <xf numFmtId="0" fontId="7" fillId="0" borderId="0" xfId="0" applyFont="1"/>
    <xf numFmtId="0" fontId="2" fillId="0" borderId="0" xfId="0" applyFont="1" applyAlignment="1">
      <alignment horizontal="center"/>
    </xf>
    <xf numFmtId="0" fontId="14" fillId="0" borderId="0" xfId="0" applyFont="1" applyAlignment="1">
      <alignment wrapText="1"/>
    </xf>
    <xf numFmtId="0" fontId="13" fillId="0" borderId="0" xfId="0" applyFont="1" applyAlignment="1">
      <alignment horizontal="center"/>
    </xf>
    <xf numFmtId="0" fontId="9" fillId="0" borderId="0" xfId="0" applyFont="1"/>
    <xf numFmtId="0" fontId="13" fillId="0" borderId="0" xfId="0" applyFont="1"/>
    <xf numFmtId="0" fontId="13" fillId="13" borderId="0" xfId="0" applyFont="1" applyFill="1" applyAlignment="1">
      <alignment horizontal="center"/>
    </xf>
    <xf numFmtId="0" fontId="2" fillId="14" borderId="0" xfId="0" applyFont="1" applyFill="1" applyAlignment="1">
      <alignment horizontal="center"/>
    </xf>
    <xf numFmtId="0" fontId="13" fillId="16" borderId="0" xfId="0" applyFont="1" applyFill="1" applyAlignment="1">
      <alignment horizontal="center"/>
    </xf>
    <xf numFmtId="0" fontId="13" fillId="15" borderId="0" xfId="0" applyFont="1" applyFill="1" applyAlignment="1">
      <alignment horizontal="center"/>
    </xf>
    <xf numFmtId="0" fontId="13" fillId="17" borderId="0" xfId="0" applyFont="1" applyFill="1" applyAlignment="1">
      <alignment horizontal="center"/>
    </xf>
    <xf numFmtId="0" fontId="2" fillId="0" borderId="0" xfId="0" applyFont="1"/>
    <xf numFmtId="0" fontId="22" fillId="0" borderId="0" xfId="0" applyFont="1" applyAlignment="1">
      <alignment horizontal="center"/>
    </xf>
    <xf numFmtId="0" fontId="23" fillId="0" borderId="0" xfId="0" applyFont="1" applyAlignment="1">
      <alignment horizontal="center"/>
    </xf>
    <xf numFmtId="0" fontId="22" fillId="0" borderId="1" xfId="0" applyFont="1" applyBorder="1" applyAlignment="1">
      <alignment horizontal="center"/>
    </xf>
    <xf numFmtId="0" fontId="25" fillId="0" borderId="0" xfId="0" applyFont="1"/>
    <xf numFmtId="0" fontId="26" fillId="0" borderId="0" xfId="0" applyFont="1"/>
    <xf numFmtId="0" fontId="27" fillId="0" borderId="0" xfId="0" applyFont="1"/>
    <xf numFmtId="0" fontId="2" fillId="20" borderId="0" xfId="0" applyFont="1" applyFill="1" applyAlignment="1">
      <alignment horizontal="center"/>
    </xf>
    <xf numFmtId="0" fontId="13" fillId="21" borderId="0" xfId="0" applyFont="1" applyFill="1" applyAlignment="1">
      <alignment horizontal="center"/>
    </xf>
    <xf numFmtId="0" fontId="13" fillId="29" borderId="0" xfId="0" applyFont="1" applyFill="1" applyAlignment="1">
      <alignment horizontal="center"/>
    </xf>
    <xf numFmtId="0" fontId="0" fillId="0" borderId="0" xfId="0" applyAlignment="1">
      <alignment horizontal="center"/>
    </xf>
    <xf numFmtId="0" fontId="2" fillId="30" borderId="0" xfId="0" applyFont="1" applyFill="1" applyAlignment="1">
      <alignment horizontal="center"/>
    </xf>
    <xf numFmtId="0" fontId="9" fillId="0" borderId="0" xfId="0" quotePrefix="1" applyFont="1"/>
    <xf numFmtId="0" fontId="13" fillId="0" borderId="0" xfId="0" quotePrefix="1" applyFont="1"/>
    <xf numFmtId="0" fontId="10" fillId="0" borderId="0" xfId="0" applyFont="1" applyAlignment="1">
      <alignment horizontal="center" wrapText="1"/>
    </xf>
    <xf numFmtId="0" fontId="41" fillId="0" borderId="0" xfId="0" applyFont="1"/>
    <xf numFmtId="0" fontId="42" fillId="0" borderId="0" xfId="0" applyFont="1"/>
    <xf numFmtId="0" fontId="13" fillId="31" borderId="0" xfId="0" applyFont="1" applyFill="1" applyAlignment="1">
      <alignment horizontal="center"/>
    </xf>
    <xf numFmtId="0" fontId="13" fillId="32" borderId="0" xfId="0" applyFont="1" applyFill="1" applyAlignment="1">
      <alignment horizontal="center"/>
    </xf>
    <xf numFmtId="9" fontId="10" fillId="0" borderId="0" xfId="0" applyNumberFormat="1" applyFont="1" applyAlignment="1">
      <alignment horizontal="center" wrapText="1"/>
    </xf>
    <xf numFmtId="49" fontId="40" fillId="0" borderId="0" xfId="0" applyNumberFormat="1" applyFont="1" applyAlignment="1">
      <alignment horizontal="center" wrapText="1"/>
    </xf>
    <xf numFmtId="0" fontId="43" fillId="0" borderId="0" xfId="0" applyFont="1" applyAlignment="1">
      <alignment horizontal="center" wrapText="1"/>
    </xf>
    <xf numFmtId="0" fontId="13" fillId="34" borderId="0" xfId="0" applyFont="1" applyFill="1" applyAlignment="1">
      <alignment horizontal="center"/>
    </xf>
    <xf numFmtId="0" fontId="39" fillId="0" borderId="6" xfId="0" applyFont="1" applyBorder="1" applyAlignment="1">
      <alignment horizontal="center" wrapText="1"/>
    </xf>
    <xf numFmtId="0" fontId="20"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44" fillId="0" borderId="0" xfId="0" applyFont="1"/>
    <xf numFmtId="0" fontId="46" fillId="0" borderId="0" xfId="0" applyFont="1" applyAlignment="1">
      <alignment horizontal="center"/>
    </xf>
    <xf numFmtId="0" fontId="47" fillId="0" borderId="0" xfId="0" applyFont="1" applyAlignment="1">
      <alignment horizontal="center"/>
    </xf>
    <xf numFmtId="0" fontId="48" fillId="0" borderId="0" xfId="0" applyFont="1" applyAlignment="1">
      <alignment horizontal="center"/>
    </xf>
    <xf numFmtId="0" fontId="49" fillId="0" borderId="0" xfId="0" applyFont="1" applyAlignment="1">
      <alignment horizontal="center"/>
    </xf>
    <xf numFmtId="0" fontId="50" fillId="0" borderId="0" xfId="0" applyFont="1" applyAlignment="1">
      <alignment horizontal="center"/>
    </xf>
    <xf numFmtId="0" fontId="13" fillId="35" borderId="0" xfId="0" applyFont="1" applyFill="1" applyAlignment="1">
      <alignment horizontal="center"/>
    </xf>
    <xf numFmtId="0" fontId="23" fillId="0" borderId="0" xfId="0" applyFont="1" applyAlignment="1">
      <alignment horizontal="center" vertical="center"/>
    </xf>
    <xf numFmtId="0" fontId="22" fillId="0" borderId="0" xfId="0" applyFont="1" applyAlignment="1">
      <alignment horizontal="center" vertical="center"/>
    </xf>
    <xf numFmtId="0" fontId="11" fillId="0" borderId="0" xfId="0" applyFont="1" applyAlignment="1">
      <alignment horizontal="center" vertical="center" wrapText="1"/>
    </xf>
    <xf numFmtId="0" fontId="10" fillId="0" borderId="0" xfId="0" applyFont="1" applyAlignment="1">
      <alignment horizontal="center" vertical="center" wrapText="1"/>
    </xf>
    <xf numFmtId="0" fontId="36" fillId="0" borderId="0" xfId="0" applyFont="1" applyAlignment="1">
      <alignment horizontal="center" vertical="center" wrapText="1"/>
    </xf>
    <xf numFmtId="0" fontId="37" fillId="0" borderId="0" xfId="0" applyFont="1" applyAlignment="1">
      <alignment horizontal="center" vertical="center" wrapText="1"/>
    </xf>
    <xf numFmtId="9" fontId="31" fillId="0" borderId="0" xfId="0" applyNumberFormat="1" applyFont="1" applyAlignment="1">
      <alignment horizontal="center" vertical="center" wrapText="1"/>
    </xf>
    <xf numFmtId="9" fontId="10" fillId="0" borderId="0" xfId="0" applyNumberFormat="1" applyFont="1" applyAlignment="1">
      <alignment horizontal="center" vertical="center" wrapText="1"/>
    </xf>
    <xf numFmtId="9" fontId="32" fillId="0" borderId="0" xfId="0" applyNumberFormat="1" applyFont="1" applyAlignment="1">
      <alignment horizontal="center" vertical="center" wrapText="1"/>
    </xf>
    <xf numFmtId="9" fontId="33" fillId="0" borderId="0" xfId="0" applyNumberFormat="1" applyFont="1" applyAlignment="1">
      <alignment horizontal="center" vertical="center" wrapText="1"/>
    </xf>
    <xf numFmtId="0" fontId="22" fillId="0" borderId="1" xfId="0" applyFont="1" applyBorder="1" applyAlignment="1">
      <alignment horizontal="center" vertical="center"/>
    </xf>
    <xf numFmtId="9" fontId="34" fillId="0" borderId="0" xfId="0" applyNumberFormat="1" applyFont="1" applyAlignment="1">
      <alignment horizontal="center" vertical="center" wrapText="1"/>
    </xf>
    <xf numFmtId="9" fontId="35" fillId="0" borderId="0" xfId="0" applyNumberFormat="1" applyFont="1" applyAlignment="1">
      <alignment horizontal="center" vertical="center" wrapText="1"/>
    </xf>
    <xf numFmtId="9" fontId="36" fillId="0" borderId="0" xfId="0" applyNumberFormat="1" applyFont="1" applyAlignment="1">
      <alignment horizontal="center" vertical="center" wrapText="1"/>
    </xf>
    <xf numFmtId="9" fontId="37" fillId="0" borderId="0" xfId="0" applyNumberFormat="1"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52" fillId="0" borderId="0" xfId="0" applyFont="1"/>
    <xf numFmtId="0" fontId="22" fillId="38" borderId="0" xfId="0" applyFont="1" applyFill="1" applyAlignment="1">
      <alignment horizontal="center"/>
    </xf>
    <xf numFmtId="0" fontId="22" fillId="39" borderId="0" xfId="0" applyFont="1" applyFill="1" applyAlignment="1">
      <alignment horizontal="center"/>
    </xf>
    <xf numFmtId="0" fontId="22" fillId="39" borderId="6" xfId="0" applyFont="1" applyFill="1" applyBorder="1" applyAlignment="1">
      <alignment horizontal="center"/>
    </xf>
    <xf numFmtId="0" fontId="22" fillId="38" borderId="6" xfId="0" applyFont="1" applyFill="1" applyBorder="1" applyAlignment="1">
      <alignment horizontal="center"/>
    </xf>
    <xf numFmtId="0" fontId="45" fillId="0" borderId="6" xfId="0" applyFont="1" applyBorder="1" applyAlignment="1">
      <alignment horizontal="center"/>
    </xf>
    <xf numFmtId="0" fontId="13" fillId="40" borderId="0" xfId="0" applyFont="1" applyFill="1" applyAlignment="1">
      <alignment horizontal="center"/>
    </xf>
    <xf numFmtId="0" fontId="13" fillId="41" borderId="0" xfId="0" applyFont="1" applyFill="1" applyAlignment="1">
      <alignment horizontal="center"/>
    </xf>
    <xf numFmtId="0" fontId="13" fillId="42" borderId="0" xfId="0" applyFont="1" applyFill="1" applyAlignment="1">
      <alignment horizontal="center"/>
    </xf>
    <xf numFmtId="0" fontId="2" fillId="43" borderId="0" xfId="0" applyFont="1" applyFill="1" applyAlignment="1">
      <alignment horizontal="center"/>
    </xf>
    <xf numFmtId="0" fontId="13" fillId="20" borderId="0" xfId="0" applyFont="1" applyFill="1" applyAlignment="1">
      <alignment horizontal="center"/>
    </xf>
    <xf numFmtId="0" fontId="22" fillId="5" borderId="0" xfId="0" applyFont="1" applyFill="1" applyAlignment="1">
      <alignment horizontal="center" vertical="center"/>
    </xf>
    <xf numFmtId="0" fontId="22" fillId="6" borderId="0" xfId="0" applyFont="1" applyFill="1" applyAlignment="1">
      <alignment horizontal="center" vertical="center"/>
    </xf>
    <xf numFmtId="49" fontId="36" fillId="0" borderId="0" xfId="0" applyNumberFormat="1" applyFont="1" applyAlignment="1">
      <alignment horizontal="center" vertical="center" wrapText="1"/>
    </xf>
    <xf numFmtId="49" fontId="0" fillId="0" borderId="0" xfId="0" applyNumberFormat="1"/>
    <xf numFmtId="49" fontId="13" fillId="0" borderId="0" xfId="0" applyNumberFormat="1" applyFont="1" applyAlignment="1">
      <alignment horizontal="center"/>
    </xf>
    <xf numFmtId="49" fontId="22" fillId="0" borderId="0" xfId="0" applyNumberFormat="1" applyFont="1" applyAlignment="1">
      <alignment horizontal="center"/>
    </xf>
    <xf numFmtId="49" fontId="22" fillId="45" borderId="0" xfId="0" applyNumberFormat="1" applyFont="1" applyFill="1" applyAlignment="1">
      <alignment horizontal="center"/>
    </xf>
    <xf numFmtId="49" fontId="10" fillId="0" borderId="0" xfId="0" applyNumberFormat="1" applyFont="1" applyAlignment="1">
      <alignment horizontal="center" vertical="center" wrapText="1"/>
    </xf>
    <xf numFmtId="49" fontId="29" fillId="27" borderId="0" xfId="0" applyNumberFormat="1" applyFont="1" applyFill="1" applyAlignment="1">
      <alignment horizontal="center"/>
    </xf>
    <xf numFmtId="49" fontId="29" fillId="29" borderId="0" xfId="0" applyNumberFormat="1" applyFont="1" applyFill="1" applyAlignment="1">
      <alignment horizontal="center"/>
    </xf>
    <xf numFmtId="49" fontId="22" fillId="46" borderId="0" xfId="0" applyNumberFormat="1" applyFont="1" applyFill="1" applyAlignment="1">
      <alignment horizontal="center"/>
    </xf>
    <xf numFmtId="49" fontId="29" fillId="47" borderId="0" xfId="0" applyNumberFormat="1" applyFont="1" applyFill="1" applyAlignment="1">
      <alignment horizontal="center"/>
    </xf>
    <xf numFmtId="49" fontId="22" fillId="48" borderId="0" xfId="0" applyNumberFormat="1" applyFont="1" applyFill="1" applyAlignment="1">
      <alignment horizontal="center"/>
    </xf>
    <xf numFmtId="49" fontId="11" fillId="0" borderId="0" xfId="0" applyNumberFormat="1" applyFont="1" applyAlignment="1">
      <alignment horizontal="center" vertical="center" wrapText="1"/>
    </xf>
    <xf numFmtId="49" fontId="53" fillId="49" borderId="0" xfId="0" applyNumberFormat="1" applyFont="1" applyFill="1" applyAlignment="1">
      <alignment horizontal="center"/>
    </xf>
    <xf numFmtId="0" fontId="56" fillId="0" borderId="1" xfId="1" applyFont="1" applyFill="1" applyBorder="1" applyAlignment="1">
      <alignment horizontal="center" wrapText="1"/>
    </xf>
    <xf numFmtId="0" fontId="15" fillId="44" borderId="0" xfId="0" applyFont="1" applyFill="1" applyAlignment="1">
      <alignment horizontal="center"/>
    </xf>
    <xf numFmtId="0" fontId="13" fillId="50" borderId="0" xfId="0" applyFont="1" applyFill="1" applyAlignment="1">
      <alignment horizontal="center"/>
    </xf>
    <xf numFmtId="0" fontId="13" fillId="47" borderId="0" xfId="0" applyFont="1" applyFill="1" applyAlignment="1">
      <alignment horizontal="center"/>
    </xf>
    <xf numFmtId="0" fontId="2" fillId="29" borderId="0" xfId="0" applyFont="1" applyFill="1" applyAlignment="1">
      <alignment horizontal="center"/>
    </xf>
    <xf numFmtId="0" fontId="13" fillId="51" borderId="0" xfId="0" applyFont="1" applyFill="1" applyAlignment="1">
      <alignment horizontal="center"/>
    </xf>
    <xf numFmtId="0" fontId="2" fillId="9" borderId="0" xfId="0" applyFont="1" applyFill="1" applyAlignment="1">
      <alignment horizontal="center" wrapText="1"/>
    </xf>
    <xf numFmtId="0" fontId="15" fillId="33" borderId="0" xfId="0" applyFont="1" applyFill="1" applyAlignment="1">
      <alignment horizontal="center" wrapText="1"/>
    </xf>
    <xf numFmtId="0" fontId="2" fillId="19" borderId="0" xfId="0" applyFont="1" applyFill="1" applyAlignment="1">
      <alignment horizontal="center" wrapText="1"/>
    </xf>
    <xf numFmtId="0" fontId="13" fillId="24" borderId="1" xfId="0" applyFont="1" applyFill="1" applyBorder="1" applyAlignment="1">
      <alignment horizontal="center"/>
    </xf>
    <xf numFmtId="0" fontId="57" fillId="0" borderId="0" xfId="0" applyFont="1" applyAlignment="1">
      <alignment horizontal="center"/>
    </xf>
    <xf numFmtId="0" fontId="58" fillId="15" borderId="0" xfId="0" applyFont="1" applyFill="1" applyAlignment="1">
      <alignment horizontal="center"/>
    </xf>
    <xf numFmtId="0" fontId="13" fillId="52" borderId="0" xfId="0" applyFont="1" applyFill="1" applyAlignment="1">
      <alignment horizontal="center"/>
    </xf>
    <xf numFmtId="0" fontId="22" fillId="3" borderId="0" xfId="0" applyFont="1" applyFill="1" applyAlignment="1">
      <alignment horizontal="center"/>
    </xf>
    <xf numFmtId="0" fontId="22" fillId="4" borderId="0" xfId="0" applyFont="1" applyFill="1" applyAlignment="1">
      <alignment horizontal="center"/>
    </xf>
    <xf numFmtId="0" fontId="22" fillId="5" borderId="0" xfId="0" applyFont="1" applyFill="1" applyAlignment="1">
      <alignment horizontal="center"/>
    </xf>
    <xf numFmtId="0" fontId="22" fillId="6" borderId="0" xfId="0" applyFont="1" applyFill="1" applyAlignment="1">
      <alignment horizontal="center"/>
    </xf>
    <xf numFmtId="0" fontId="22" fillId="2" borderId="0" xfId="0" applyFont="1" applyFill="1" applyAlignment="1">
      <alignment horizontal="center"/>
    </xf>
    <xf numFmtId="0" fontId="2" fillId="54" borderId="0" xfId="0" applyFont="1" applyFill="1" applyAlignment="1">
      <alignment horizontal="center"/>
    </xf>
    <xf numFmtId="0" fontId="14" fillId="0" borderId="0" xfId="0" applyFont="1"/>
    <xf numFmtId="0" fontId="0" fillId="0" borderId="2" xfId="0" applyBorder="1"/>
    <xf numFmtId="0" fontId="2" fillId="29" borderId="0" xfId="0" applyFont="1" applyFill="1" applyAlignment="1">
      <alignment horizontal="center" wrapText="1"/>
    </xf>
    <xf numFmtId="0" fontId="2" fillId="48" borderId="0" xfId="0" applyFont="1" applyFill="1" applyAlignment="1">
      <alignment horizontal="center"/>
    </xf>
    <xf numFmtId="0" fontId="2" fillId="8" borderId="0" xfId="0" applyFont="1" applyFill="1" applyAlignment="1">
      <alignment horizontal="center"/>
    </xf>
    <xf numFmtId="0" fontId="2" fillId="24" borderId="0" xfId="0" applyFont="1" applyFill="1" applyAlignment="1">
      <alignment horizontal="center" wrapText="1"/>
    </xf>
    <xf numFmtId="49" fontId="61" fillId="0" borderId="0" xfId="0" applyNumberFormat="1" applyFont="1" applyAlignment="1">
      <alignment horizontal="center" vertical="center"/>
    </xf>
    <xf numFmtId="0" fontId="61" fillId="0" borderId="0" xfId="0" applyFont="1" applyAlignment="1">
      <alignment horizontal="center"/>
    </xf>
    <xf numFmtId="0" fontId="61" fillId="0" borderId="0" xfId="0" applyFont="1"/>
    <xf numFmtId="0" fontId="61" fillId="0" borderId="0" xfId="0" applyFont="1" applyAlignment="1">
      <alignment horizontal="left" vertical="center"/>
    </xf>
    <xf numFmtId="0" fontId="2" fillId="57" borderId="0" xfId="0" applyFont="1" applyFill="1" applyAlignment="1">
      <alignment horizontal="center" wrapText="1"/>
    </xf>
    <xf numFmtId="0" fontId="13" fillId="8" borderId="0" xfId="0" applyFont="1" applyFill="1" applyAlignment="1">
      <alignment horizontal="center"/>
    </xf>
    <xf numFmtId="0" fontId="15" fillId="61" borderId="0" xfId="0" applyFont="1" applyFill="1" applyAlignment="1">
      <alignment horizontal="center"/>
    </xf>
    <xf numFmtId="0" fontId="62" fillId="0" borderId="0" xfId="0" applyFont="1" applyAlignment="1">
      <alignment horizontal="center"/>
    </xf>
    <xf numFmtId="0" fontId="25" fillId="0" borderId="0" xfId="0" applyFont="1" applyAlignment="1">
      <alignment horizontal="center"/>
    </xf>
    <xf numFmtId="0" fontId="63" fillId="0" borderId="0" xfId="0" applyFont="1" applyAlignment="1">
      <alignment horizontal="center"/>
    </xf>
    <xf numFmtId="0" fontId="29" fillId="0" borderId="0" xfId="0" applyFont="1" applyAlignment="1">
      <alignment horizontal="center"/>
    </xf>
    <xf numFmtId="0" fontId="2" fillId="27" borderId="0" xfId="0" applyFont="1" applyFill="1" applyAlignment="1">
      <alignment horizontal="center" wrapText="1"/>
    </xf>
    <xf numFmtId="0" fontId="64" fillId="0" borderId="1" xfId="1" applyFont="1" applyFill="1" applyBorder="1" applyAlignment="1">
      <alignment horizontal="center" wrapText="1"/>
    </xf>
    <xf numFmtId="0" fontId="2" fillId="36" borderId="0" xfId="0" applyFont="1" applyFill="1" applyAlignment="1">
      <alignment horizontal="center"/>
    </xf>
    <xf numFmtId="0" fontId="2" fillId="63" borderId="0" xfId="0" applyFont="1" applyFill="1" applyAlignment="1">
      <alignment horizontal="center" wrapText="1"/>
    </xf>
    <xf numFmtId="0" fontId="2" fillId="57" borderId="0" xfId="0" applyFont="1" applyFill="1" applyAlignment="1">
      <alignment horizontal="center"/>
    </xf>
    <xf numFmtId="0" fontId="65" fillId="13" borderId="0" xfId="0" applyFont="1" applyFill="1" applyAlignment="1">
      <alignment horizontal="center"/>
    </xf>
    <xf numFmtId="0" fontId="13" fillId="53" borderId="0" xfId="0" applyFont="1" applyFill="1" applyAlignment="1">
      <alignment horizontal="center"/>
    </xf>
    <xf numFmtId="0" fontId="13" fillId="64" borderId="0" xfId="0" applyFont="1" applyFill="1" applyAlignment="1">
      <alignment horizontal="center"/>
    </xf>
    <xf numFmtId="0" fontId="2" fillId="65" borderId="0" xfId="0" applyFont="1" applyFill="1" applyAlignment="1">
      <alignment horizontal="center"/>
    </xf>
    <xf numFmtId="0" fontId="65" fillId="66" borderId="0" xfId="0" applyFont="1" applyFill="1" applyAlignment="1">
      <alignment horizontal="center"/>
    </xf>
    <xf numFmtId="0" fontId="65" fillId="47" borderId="0" xfId="0" applyFont="1" applyFill="1" applyAlignment="1">
      <alignment horizontal="center"/>
    </xf>
    <xf numFmtId="0" fontId="13" fillId="66" borderId="0" xfId="0" applyFont="1" applyFill="1" applyAlignment="1">
      <alignment horizontal="center"/>
    </xf>
    <xf numFmtId="0" fontId="13" fillId="68" borderId="0" xfId="0" applyFont="1" applyFill="1" applyAlignment="1">
      <alignment horizontal="center"/>
    </xf>
    <xf numFmtId="0" fontId="65" fillId="36" borderId="0" xfId="0" applyFont="1" applyFill="1" applyAlignment="1">
      <alignment horizontal="center"/>
    </xf>
    <xf numFmtId="0" fontId="13" fillId="69" borderId="0" xfId="0" applyFont="1" applyFill="1" applyAlignment="1">
      <alignment horizontal="center"/>
    </xf>
    <xf numFmtId="0" fontId="13" fillId="70" borderId="0" xfId="0" applyFont="1" applyFill="1" applyAlignment="1">
      <alignment horizontal="center"/>
    </xf>
    <xf numFmtId="0" fontId="2" fillId="71" borderId="0" xfId="0" applyFont="1" applyFill="1" applyAlignment="1">
      <alignment horizontal="center"/>
    </xf>
    <xf numFmtId="0" fontId="13" fillId="72" borderId="0" xfId="0" applyFont="1" applyFill="1" applyAlignment="1">
      <alignment horizontal="center"/>
    </xf>
    <xf numFmtId="0" fontId="13" fillId="73" borderId="0" xfId="0" applyFont="1" applyFill="1" applyAlignment="1">
      <alignment horizontal="center"/>
    </xf>
    <xf numFmtId="0" fontId="13" fillId="56" borderId="0" xfId="0" applyFont="1" applyFill="1" applyAlignment="1">
      <alignment horizontal="center"/>
    </xf>
    <xf numFmtId="0" fontId="13" fillId="74" borderId="0" xfId="0" applyFont="1" applyFill="1" applyAlignment="1">
      <alignment horizontal="center"/>
    </xf>
    <xf numFmtId="0" fontId="2" fillId="75" borderId="0" xfId="0" applyFont="1" applyFill="1" applyAlignment="1">
      <alignment horizontal="center"/>
    </xf>
    <xf numFmtId="0" fontId="13" fillId="76" borderId="0" xfId="0" applyFont="1" applyFill="1" applyAlignment="1">
      <alignment horizontal="center"/>
    </xf>
    <xf numFmtId="0" fontId="2" fillId="66" borderId="0" xfId="0" applyFont="1" applyFill="1" applyAlignment="1">
      <alignment horizontal="center" wrapText="1"/>
    </xf>
    <xf numFmtId="0" fontId="2" fillId="73" borderId="0" xfId="0" applyFont="1" applyFill="1" applyAlignment="1">
      <alignment horizontal="center" wrapText="1"/>
    </xf>
    <xf numFmtId="0" fontId="2" fillId="77" borderId="0" xfId="0" applyFont="1" applyFill="1" applyAlignment="1">
      <alignment horizontal="center"/>
    </xf>
    <xf numFmtId="0" fontId="13" fillId="78" borderId="0" xfId="0" applyFont="1" applyFill="1" applyAlignment="1">
      <alignment horizontal="center"/>
    </xf>
    <xf numFmtId="0" fontId="2" fillId="79" borderId="0" xfId="0" applyFont="1" applyFill="1" applyAlignment="1">
      <alignment horizontal="center" wrapText="1"/>
    </xf>
    <xf numFmtId="0" fontId="2" fillId="80" borderId="0" xfId="0" applyFont="1" applyFill="1" applyAlignment="1">
      <alignment horizontal="center" wrapText="1"/>
    </xf>
    <xf numFmtId="0" fontId="2" fillId="81" borderId="0" xfId="0" applyFont="1" applyFill="1" applyAlignment="1">
      <alignment horizontal="center"/>
    </xf>
    <xf numFmtId="0" fontId="2" fillId="56" borderId="0" xfId="0" applyFont="1" applyFill="1" applyAlignment="1">
      <alignment horizontal="center" wrapText="1"/>
    </xf>
    <xf numFmtId="0" fontId="2" fillId="60" borderId="0" xfId="0" applyFont="1" applyFill="1" applyAlignment="1">
      <alignment horizontal="center" wrapText="1"/>
    </xf>
    <xf numFmtId="0" fontId="13" fillId="79" borderId="0" xfId="0" applyFont="1" applyFill="1" applyAlignment="1">
      <alignment horizontal="center"/>
    </xf>
    <xf numFmtId="0" fontId="2" fillId="74" borderId="0" xfId="0" applyFont="1" applyFill="1" applyAlignment="1">
      <alignment horizontal="center"/>
    </xf>
    <xf numFmtId="0" fontId="13" fillId="60" borderId="0" xfId="0" applyFont="1" applyFill="1" applyAlignment="1">
      <alignment horizontal="center"/>
    </xf>
    <xf numFmtId="0" fontId="2" fillId="81" borderId="0" xfId="0" applyFont="1" applyFill="1" applyAlignment="1">
      <alignment horizontal="center" wrapText="1"/>
    </xf>
    <xf numFmtId="0" fontId="13" fillId="83" borderId="0" xfId="0" applyFont="1" applyFill="1" applyAlignment="1">
      <alignment horizontal="center"/>
    </xf>
    <xf numFmtId="0" fontId="13" fillId="84" borderId="0" xfId="0" applyFont="1" applyFill="1" applyAlignment="1">
      <alignment horizontal="center"/>
    </xf>
    <xf numFmtId="0" fontId="2" fillId="82" borderId="0" xfId="0" applyFont="1" applyFill="1" applyAlignment="1">
      <alignment horizontal="center" wrapText="1"/>
    </xf>
    <xf numFmtId="0" fontId="2" fillId="56" borderId="0" xfId="0" applyFont="1" applyFill="1" applyAlignment="1">
      <alignment horizontal="center"/>
    </xf>
    <xf numFmtId="0" fontId="13" fillId="85" borderId="0" xfId="0" applyFont="1" applyFill="1" applyAlignment="1">
      <alignment horizontal="center"/>
    </xf>
    <xf numFmtId="0" fontId="2" fillId="86" borderId="0" xfId="0" applyFont="1" applyFill="1" applyAlignment="1">
      <alignment horizontal="center" wrapText="1"/>
    </xf>
    <xf numFmtId="0" fontId="13" fillId="36" borderId="0" xfId="0" applyFont="1" applyFill="1" applyAlignment="1">
      <alignment horizontal="center"/>
    </xf>
    <xf numFmtId="0" fontId="2" fillId="88" borderId="0" xfId="0" applyFont="1" applyFill="1" applyAlignment="1">
      <alignment horizontal="center" wrapText="1"/>
    </xf>
    <xf numFmtId="0" fontId="2" fillId="70" borderId="0" xfId="0" applyFont="1" applyFill="1" applyAlignment="1">
      <alignment horizontal="center" wrapText="1"/>
    </xf>
    <xf numFmtId="0" fontId="15" fillId="89" borderId="0" xfId="0" applyFont="1" applyFill="1" applyAlignment="1">
      <alignment horizontal="center"/>
    </xf>
    <xf numFmtId="0" fontId="13" fillId="90" borderId="0" xfId="0" applyFont="1" applyFill="1" applyAlignment="1">
      <alignment horizontal="center"/>
    </xf>
    <xf numFmtId="0" fontId="2" fillId="91" borderId="0" xfId="0" applyFont="1" applyFill="1" applyAlignment="1">
      <alignment horizontal="center"/>
    </xf>
    <xf numFmtId="0" fontId="13" fillId="92" borderId="0" xfId="0" applyFont="1" applyFill="1" applyAlignment="1">
      <alignment horizontal="center"/>
    </xf>
    <xf numFmtId="0" fontId="2" fillId="45" borderId="0" xfId="0" applyFont="1" applyFill="1" applyAlignment="1">
      <alignment horizontal="center" wrapText="1"/>
    </xf>
    <xf numFmtId="0" fontId="13" fillId="93" borderId="0" xfId="0" applyFont="1" applyFill="1" applyAlignment="1">
      <alignment horizontal="center"/>
    </xf>
    <xf numFmtId="0" fontId="2" fillId="78" borderId="0" xfId="0" applyFont="1" applyFill="1" applyAlignment="1">
      <alignment horizontal="center" wrapText="1"/>
    </xf>
    <xf numFmtId="0" fontId="2" fillId="94" borderId="0" xfId="0" applyFont="1" applyFill="1" applyAlignment="1">
      <alignment horizontal="center"/>
    </xf>
    <xf numFmtId="0" fontId="2" fillId="84" borderId="0" xfId="0" applyFont="1" applyFill="1" applyAlignment="1">
      <alignment horizontal="center" wrapText="1"/>
    </xf>
    <xf numFmtId="0" fontId="2" fillId="48" borderId="0" xfId="0" applyFont="1" applyFill="1" applyAlignment="1">
      <alignment horizontal="center" wrapText="1"/>
    </xf>
    <xf numFmtId="0" fontId="2" fillId="67" borderId="0" xfId="0" applyFont="1" applyFill="1" applyAlignment="1">
      <alignment horizontal="center"/>
    </xf>
    <xf numFmtId="0" fontId="2" fillId="95" borderId="0" xfId="0" applyFont="1" applyFill="1" applyAlignment="1">
      <alignment horizontal="center"/>
    </xf>
    <xf numFmtId="0" fontId="2" fillId="96" borderId="0" xfId="0" applyFont="1" applyFill="1" applyAlignment="1">
      <alignment horizontal="center"/>
    </xf>
    <xf numFmtId="0" fontId="2" fillId="97" borderId="0" xfId="0" applyFont="1" applyFill="1" applyAlignment="1">
      <alignment horizontal="center" wrapText="1"/>
    </xf>
    <xf numFmtId="0" fontId="15" fillId="98" borderId="0" xfId="0" applyFont="1" applyFill="1" applyAlignment="1">
      <alignment horizontal="center" wrapText="1"/>
    </xf>
    <xf numFmtId="0" fontId="2" fillId="99" borderId="0" xfId="0" applyFont="1" applyFill="1" applyAlignment="1">
      <alignment horizontal="center" wrapText="1"/>
    </xf>
    <xf numFmtId="0" fontId="2" fillId="60" borderId="0" xfId="0" applyFont="1" applyFill="1" applyAlignment="1">
      <alignment horizontal="center"/>
    </xf>
    <xf numFmtId="0" fontId="2" fillId="78" borderId="0" xfId="0" applyFont="1" applyFill="1" applyAlignment="1">
      <alignment horizontal="center"/>
    </xf>
    <xf numFmtId="0" fontId="2" fillId="100" borderId="0" xfId="0" applyFont="1" applyFill="1" applyAlignment="1">
      <alignment horizontal="center"/>
    </xf>
    <xf numFmtId="0" fontId="2" fillId="66" borderId="0" xfId="0" applyFont="1" applyFill="1" applyAlignment="1">
      <alignment horizontal="center"/>
    </xf>
    <xf numFmtId="0" fontId="2" fillId="101" borderId="0" xfId="0" applyFont="1" applyFill="1" applyAlignment="1">
      <alignment horizontal="center"/>
    </xf>
    <xf numFmtId="0" fontId="13" fillId="81" borderId="0" xfId="0" applyFont="1" applyFill="1" applyAlignment="1">
      <alignment horizontal="center"/>
    </xf>
    <xf numFmtId="0" fontId="65" fillId="102" borderId="0" xfId="0" applyFont="1" applyFill="1" applyAlignment="1">
      <alignment horizontal="center"/>
    </xf>
    <xf numFmtId="0" fontId="15" fillId="87" borderId="0" xfId="0" applyFont="1" applyFill="1" applyAlignment="1">
      <alignment horizontal="center"/>
    </xf>
    <xf numFmtId="0" fontId="22" fillId="56" borderId="0" xfId="0" applyFont="1" applyFill="1" applyAlignment="1">
      <alignment horizontal="center" vertical="center"/>
    </xf>
    <xf numFmtId="0" fontId="66" fillId="10" borderId="0" xfId="0" applyFont="1" applyFill="1" applyAlignment="1">
      <alignment horizontal="center"/>
    </xf>
    <xf numFmtId="0" fontId="0" fillId="20" borderId="0" xfId="0" applyFill="1"/>
    <xf numFmtId="0" fontId="21" fillId="18" borderId="0" xfId="0" applyFont="1" applyFill="1" applyAlignment="1">
      <alignment horizontal="left" vertical="center"/>
    </xf>
    <xf numFmtId="0" fontId="44" fillId="0" borderId="0" xfId="0" applyFont="1" applyAlignment="1">
      <alignment horizontal="left" vertical="center"/>
    </xf>
    <xf numFmtId="0" fontId="7" fillId="0" borderId="0" xfId="0" applyFont="1" applyAlignment="1">
      <alignment horizontal="left" vertical="center"/>
    </xf>
    <xf numFmtId="0" fontId="26" fillId="0" borderId="0" xfId="0" applyFont="1" applyAlignment="1">
      <alignment horizontal="left" vertical="center"/>
    </xf>
    <xf numFmtId="0" fontId="20"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horizontal="left" vertical="center"/>
    </xf>
    <xf numFmtId="0" fontId="68" fillId="0" borderId="0" xfId="0" applyFont="1" applyAlignment="1">
      <alignment horizontal="left" vertical="center"/>
    </xf>
    <xf numFmtId="0" fontId="18" fillId="0" borderId="0" xfId="0" applyFont="1" applyAlignment="1">
      <alignment horizontal="left" vertical="center"/>
    </xf>
    <xf numFmtId="0" fontId="52" fillId="0" borderId="0" xfId="0" applyFont="1" applyAlignment="1">
      <alignment horizontal="left" vertical="center"/>
    </xf>
    <xf numFmtId="0" fontId="19" fillId="0" borderId="0" xfId="0" applyFont="1" applyAlignment="1">
      <alignment horizontal="left" vertical="center"/>
    </xf>
    <xf numFmtId="0" fontId="54" fillId="0" borderId="0" xfId="0" applyFont="1" applyAlignment="1">
      <alignment horizontal="left" vertical="center"/>
    </xf>
    <xf numFmtId="0" fontId="55" fillId="0" borderId="0" xfId="0" applyFont="1" applyAlignment="1">
      <alignment horizontal="left" vertical="center"/>
    </xf>
    <xf numFmtId="0" fontId="67" fillId="0" borderId="0" xfId="0" applyFont="1"/>
    <xf numFmtId="49" fontId="32" fillId="0" borderId="0" xfId="0" applyNumberFormat="1" applyFont="1" applyAlignment="1">
      <alignment horizontal="center" vertical="center" wrapText="1"/>
    </xf>
    <xf numFmtId="0" fontId="8" fillId="0" borderId="0" xfId="0" applyFont="1"/>
    <xf numFmtId="0" fontId="69" fillId="105" borderId="0" xfId="0" applyFont="1" applyFill="1" applyAlignment="1">
      <alignment horizontal="center"/>
    </xf>
    <xf numFmtId="0" fontId="69" fillId="38" borderId="0" xfId="0" applyFont="1" applyFill="1" applyAlignment="1">
      <alignment horizontal="center"/>
    </xf>
    <xf numFmtId="0" fontId="69" fillId="36" borderId="0" xfId="0" applyFont="1" applyFill="1" applyAlignment="1">
      <alignment horizontal="center"/>
    </xf>
    <xf numFmtId="0" fontId="69" fillId="109" borderId="0" xfId="0" applyFont="1" applyFill="1" applyAlignment="1">
      <alignment horizontal="center"/>
    </xf>
    <xf numFmtId="0" fontId="69" fillId="107" borderId="0" xfId="0" applyFont="1" applyFill="1" applyAlignment="1">
      <alignment horizontal="center"/>
    </xf>
    <xf numFmtId="0" fontId="69" fillId="56" borderId="0" xfId="0" applyFont="1" applyFill="1" applyAlignment="1">
      <alignment horizontal="center"/>
    </xf>
    <xf numFmtId="0" fontId="69" fillId="53" borderId="0" xfId="0" applyFont="1" applyFill="1" applyAlignment="1">
      <alignment horizontal="center"/>
    </xf>
    <xf numFmtId="0" fontId="69" fillId="110" borderId="0" xfId="0" applyFont="1" applyFill="1" applyAlignment="1">
      <alignment horizontal="center"/>
    </xf>
    <xf numFmtId="0" fontId="69" fillId="29" borderId="0" xfId="0" applyFont="1" applyFill="1" applyAlignment="1">
      <alignment horizontal="center"/>
    </xf>
    <xf numFmtId="0" fontId="69" fillId="16" borderId="0" xfId="0" applyFont="1" applyFill="1" applyAlignment="1">
      <alignment horizontal="center"/>
    </xf>
    <xf numFmtId="0" fontId="69" fillId="47" borderId="0" xfId="0" applyFont="1" applyFill="1" applyAlignment="1">
      <alignment horizontal="center"/>
    </xf>
    <xf numFmtId="0" fontId="12" fillId="33" borderId="0" xfId="0" applyFont="1" applyFill="1" applyAlignment="1">
      <alignment horizontal="center"/>
    </xf>
    <xf numFmtId="0" fontId="69" fillId="102" borderId="0" xfId="0" applyFont="1" applyFill="1" applyAlignment="1">
      <alignment horizontal="center"/>
    </xf>
    <xf numFmtId="0" fontId="69" fillId="103" borderId="0" xfId="0" applyFont="1" applyFill="1" applyAlignment="1">
      <alignment horizontal="center"/>
    </xf>
    <xf numFmtId="0" fontId="69" fillId="15" borderId="0" xfId="0" applyFont="1" applyFill="1" applyAlignment="1">
      <alignment horizontal="center"/>
    </xf>
    <xf numFmtId="0" fontId="53" fillId="0" borderId="2" xfId="0" applyFont="1" applyBorder="1"/>
    <xf numFmtId="0" fontId="2" fillId="8" borderId="0" xfId="0" applyFont="1" applyFill="1" applyAlignment="1">
      <alignment horizontal="center" wrapText="1"/>
    </xf>
    <xf numFmtId="0" fontId="9" fillId="0" borderId="0" xfId="0" applyFont="1" applyAlignment="1">
      <alignment wrapText="1"/>
    </xf>
    <xf numFmtId="0" fontId="13" fillId="57" borderId="0" xfId="0" applyFont="1" applyFill="1" applyAlignment="1">
      <alignment horizontal="center"/>
    </xf>
    <xf numFmtId="0" fontId="13" fillId="107" borderId="0" xfId="0" applyFont="1" applyFill="1" applyAlignment="1">
      <alignment horizontal="center"/>
    </xf>
    <xf numFmtId="0" fontId="2" fillId="70" borderId="3" xfId="0" applyFont="1" applyFill="1" applyBorder="1" applyAlignment="1">
      <alignment horizontal="center"/>
    </xf>
    <xf numFmtId="0" fontId="67" fillId="111" borderId="0" xfId="0" applyFont="1" applyFill="1"/>
    <xf numFmtId="1" fontId="0" fillId="0" borderId="0" xfId="0" applyNumberFormat="1"/>
    <xf numFmtId="0" fontId="0" fillId="25" borderId="0" xfId="0" applyFill="1"/>
    <xf numFmtId="0" fontId="0" fillId="0" borderId="0" xfId="0" applyAlignment="1">
      <alignment wrapText="1"/>
    </xf>
    <xf numFmtId="0" fontId="25" fillId="0" borderId="2" xfId="0" applyFont="1" applyBorder="1" applyAlignment="1">
      <alignment horizontal="center" wrapText="1"/>
    </xf>
    <xf numFmtId="0" fontId="22" fillId="116" borderId="0" xfId="0" applyFont="1" applyFill="1" applyAlignment="1">
      <alignment horizontal="center" vertical="center"/>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xf>
    <xf numFmtId="0" fontId="0" fillId="118" borderId="0" xfId="0" applyFill="1"/>
    <xf numFmtId="0" fontId="72" fillId="11" borderId="0" xfId="0" applyFont="1" applyFill="1" applyAlignment="1">
      <alignment horizontal="center"/>
    </xf>
    <xf numFmtId="0" fontId="22" fillId="119" borderId="0" xfId="0" applyFont="1" applyFill="1" applyAlignment="1">
      <alignment horizontal="center" vertical="center"/>
    </xf>
    <xf numFmtId="0" fontId="29" fillId="119" borderId="0" xfId="0" applyFont="1" applyFill="1" applyAlignment="1">
      <alignment horizontal="center"/>
    </xf>
    <xf numFmtId="0" fontId="72" fillId="0" borderId="0" xfId="0" applyFont="1"/>
    <xf numFmtId="1" fontId="0" fillId="0" borderId="11" xfId="0" applyNumberFormat="1" applyBorder="1"/>
    <xf numFmtId="1" fontId="0" fillId="115" borderId="11" xfId="0" applyNumberFormat="1" applyFill="1" applyBorder="1"/>
    <xf numFmtId="0" fontId="29" fillId="30" borderId="0" xfId="0" applyFont="1" applyFill="1" applyAlignment="1">
      <alignment horizontal="center"/>
    </xf>
    <xf numFmtId="0" fontId="53" fillId="124" borderId="0" xfId="0" applyFont="1" applyFill="1" applyAlignment="1">
      <alignment horizontal="center"/>
    </xf>
    <xf numFmtId="0" fontId="29" fillId="123" borderId="2" xfId="0" applyFont="1" applyFill="1" applyBorder="1" applyAlignment="1">
      <alignment horizontal="center"/>
    </xf>
    <xf numFmtId="0" fontId="53" fillId="121" borderId="2" xfId="0" applyFont="1" applyFill="1" applyBorder="1" applyAlignment="1">
      <alignment horizontal="center"/>
    </xf>
    <xf numFmtId="0" fontId="29" fillId="121" borderId="2" xfId="0" applyFont="1" applyFill="1" applyBorder="1" applyAlignment="1">
      <alignment horizontal="center"/>
    </xf>
    <xf numFmtId="0" fontId="13" fillId="0" borderId="8" xfId="0" applyFont="1" applyBorder="1" applyAlignment="1">
      <alignment horizontal="center"/>
    </xf>
    <xf numFmtId="0" fontId="13" fillId="0" borderId="2" xfId="0" applyFont="1" applyBorder="1" applyAlignment="1">
      <alignment horizontal="center"/>
    </xf>
    <xf numFmtId="0" fontId="0" fillId="123" borderId="0" xfId="0" applyFill="1"/>
    <xf numFmtId="49" fontId="61" fillId="0" borderId="0" xfId="0" applyNumberFormat="1" applyFont="1" applyAlignment="1">
      <alignment vertical="center"/>
    </xf>
    <xf numFmtId="0" fontId="44" fillId="0" borderId="0" xfId="0" applyFont="1" applyAlignment="1">
      <alignment horizontal="left" vertical="center" wrapText="1"/>
    </xf>
    <xf numFmtId="0" fontId="80" fillId="0" borderId="2" xfId="0" applyFont="1" applyBorder="1" applyAlignment="1">
      <alignment readingOrder="1"/>
    </xf>
    <xf numFmtId="0" fontId="68" fillId="0" borderId="2" xfId="0" applyFont="1" applyBorder="1" applyAlignment="1">
      <alignment readingOrder="1"/>
    </xf>
    <xf numFmtId="0" fontId="81" fillId="0" borderId="2" xfId="0" applyFont="1" applyBorder="1" applyAlignment="1">
      <alignment readingOrder="1"/>
    </xf>
    <xf numFmtId="0" fontId="7" fillId="0" borderId="2" xfId="0" applyFont="1" applyBorder="1"/>
    <xf numFmtId="0" fontId="20" fillId="0" borderId="2" xfId="0" applyFont="1" applyBorder="1"/>
    <xf numFmtId="0" fontId="52" fillId="0" borderId="2" xfId="0" applyFont="1" applyBorder="1"/>
    <xf numFmtId="0" fontId="19" fillId="0" borderId="2" xfId="0" applyFont="1" applyBorder="1"/>
    <xf numFmtId="0" fontId="82" fillId="0" borderId="2" xfId="0" applyFont="1" applyBorder="1" applyAlignment="1">
      <alignment readingOrder="1"/>
    </xf>
    <xf numFmtId="0" fontId="68" fillId="0" borderId="0" xfId="0" applyFont="1" applyAlignment="1">
      <alignment readingOrder="1"/>
    </xf>
    <xf numFmtId="0" fontId="80" fillId="0" borderId="0" xfId="0" applyFont="1" applyAlignment="1">
      <alignment readingOrder="1"/>
    </xf>
    <xf numFmtId="0" fontId="82" fillId="0" borderId="0" xfId="0" applyFont="1" applyAlignment="1">
      <alignment readingOrder="1"/>
    </xf>
    <xf numFmtId="0" fontId="7" fillId="25" borderId="2" xfId="0" applyFont="1" applyFill="1" applyBorder="1"/>
    <xf numFmtId="0" fontId="7" fillId="25" borderId="0" xfId="0" applyFont="1" applyFill="1"/>
    <xf numFmtId="0" fontId="0" fillId="45" borderId="0" xfId="0" applyFill="1"/>
    <xf numFmtId="0" fontId="0" fillId="38" borderId="0" xfId="0" applyFill="1"/>
    <xf numFmtId="0" fontId="84" fillId="38" borderId="0" xfId="0" applyFont="1" applyFill="1" applyAlignment="1">
      <alignment horizontal="center"/>
    </xf>
    <xf numFmtId="0" fontId="84" fillId="14" borderId="0" xfId="0" applyFont="1" applyFill="1" applyAlignment="1">
      <alignment horizontal="center"/>
    </xf>
    <xf numFmtId="0" fontId="84" fillId="135" borderId="0" xfId="0" applyFont="1" applyFill="1" applyAlignment="1">
      <alignment horizontal="center"/>
    </xf>
    <xf numFmtId="0" fontId="84" fillId="136" borderId="0" xfId="0" applyFont="1" applyFill="1" applyAlignment="1">
      <alignment horizontal="center"/>
    </xf>
    <xf numFmtId="0" fontId="84" fillId="8" borderId="0" xfId="0" applyFont="1" applyFill="1" applyAlignment="1">
      <alignment horizontal="center"/>
    </xf>
    <xf numFmtId="0" fontId="84" fillId="13" borderId="0" xfId="0" applyFont="1" applyFill="1" applyAlignment="1">
      <alignment horizontal="center"/>
    </xf>
    <xf numFmtId="0" fontId="7" fillId="0" borderId="0" xfId="0" applyFont="1" applyAlignment="1">
      <alignment horizontal="center"/>
    </xf>
    <xf numFmtId="0" fontId="0" fillId="115" borderId="10" xfId="0" applyFill="1" applyBorder="1"/>
    <xf numFmtId="0" fontId="0" fillId="0" borderId="10" xfId="0" applyBorder="1"/>
    <xf numFmtId="49" fontId="29" fillId="25" borderId="0" xfId="0" applyNumberFormat="1" applyFont="1" applyFill="1" applyAlignment="1">
      <alignment horizontal="left"/>
    </xf>
    <xf numFmtId="49" fontId="29" fillId="0" borderId="0" xfId="0" applyNumberFormat="1" applyFont="1" applyAlignment="1">
      <alignment horizontal="left"/>
    </xf>
    <xf numFmtId="49" fontId="29" fillId="20" borderId="0" xfId="0" applyNumberFormat="1" applyFont="1" applyFill="1" applyAlignment="1">
      <alignment horizontal="left"/>
    </xf>
    <xf numFmtId="49" fontId="53" fillId="23" borderId="0" xfId="0" applyNumberFormat="1" applyFont="1" applyFill="1" applyAlignment="1">
      <alignment horizontal="left"/>
    </xf>
    <xf numFmtId="49" fontId="53" fillId="0" borderId="0" xfId="0" applyNumberFormat="1" applyFont="1" applyAlignment="1">
      <alignment horizontal="left"/>
    </xf>
    <xf numFmtId="49" fontId="29" fillId="62" borderId="0" xfId="0" applyNumberFormat="1" applyFont="1" applyFill="1" applyAlignment="1">
      <alignment horizontal="left"/>
    </xf>
    <xf numFmtId="49" fontId="53" fillId="0" borderId="0" xfId="0" applyNumberFormat="1" applyFont="1" applyAlignment="1">
      <alignment horizontal="left" vertical="center"/>
    </xf>
    <xf numFmtId="49" fontId="53" fillId="56" borderId="0" xfId="0" applyNumberFormat="1" applyFont="1" applyFill="1" applyAlignment="1">
      <alignment horizontal="left" vertical="center"/>
    </xf>
    <xf numFmtId="49" fontId="29" fillId="59" borderId="0" xfId="0" applyNumberFormat="1" applyFont="1" applyFill="1" applyAlignment="1">
      <alignment horizontal="left"/>
    </xf>
    <xf numFmtId="49" fontId="29" fillId="29" borderId="0" xfId="0" applyNumberFormat="1" applyFont="1" applyFill="1" applyAlignment="1">
      <alignment horizontal="left"/>
    </xf>
    <xf numFmtId="49" fontId="53" fillId="0" borderId="0" xfId="0" applyNumberFormat="1" applyFont="1" applyAlignment="1">
      <alignment horizontal="left" wrapText="1"/>
    </xf>
    <xf numFmtId="49" fontId="29" fillId="53" borderId="0" xfId="0" applyNumberFormat="1" applyFont="1" applyFill="1" applyAlignment="1">
      <alignment horizontal="left"/>
    </xf>
    <xf numFmtId="0" fontId="85" fillId="0" borderId="0" xfId="0" applyFont="1"/>
    <xf numFmtId="1" fontId="0" fillId="115" borderId="2" xfId="0" applyNumberFormat="1" applyFill="1" applyBorder="1"/>
    <xf numFmtId="0" fontId="87" fillId="137" borderId="3" xfId="0" applyFont="1" applyFill="1" applyBorder="1" applyAlignment="1">
      <alignment horizontal="center"/>
    </xf>
    <xf numFmtId="0" fontId="89" fillId="0" borderId="0" xfId="0" applyFont="1"/>
    <xf numFmtId="0" fontId="0" fillId="122" borderId="0" xfId="0" applyFill="1"/>
    <xf numFmtId="0" fontId="0" fillId="139" borderId="0" xfId="0" applyFill="1"/>
    <xf numFmtId="0" fontId="0" fillId="140" borderId="0" xfId="0" applyFill="1"/>
    <xf numFmtId="0" fontId="0" fillId="141" borderId="0" xfId="0" applyFill="1"/>
    <xf numFmtId="0" fontId="2" fillId="145" borderId="0" xfId="0" applyFont="1" applyFill="1" applyAlignment="1">
      <alignment horizontal="center"/>
    </xf>
    <xf numFmtId="0" fontId="22" fillId="131" borderId="0" xfId="0" applyFont="1" applyFill="1" applyAlignment="1">
      <alignment horizontal="center" vertical="center"/>
    </xf>
    <xf numFmtId="0" fontId="22" fillId="132" borderId="0" xfId="0" applyFont="1" applyFill="1" applyAlignment="1">
      <alignment horizontal="center" vertical="center"/>
    </xf>
    <xf numFmtId="0" fontId="22" fillId="112" borderId="0" xfId="0" applyFont="1" applyFill="1" applyAlignment="1">
      <alignment horizontal="center" vertical="center"/>
    </xf>
    <xf numFmtId="0" fontId="22" fillId="133" borderId="0" xfId="0" applyFont="1" applyFill="1" applyAlignment="1">
      <alignment horizontal="center" vertical="center"/>
    </xf>
    <xf numFmtId="0" fontId="29" fillId="138" borderId="0" xfId="0" applyFont="1" applyFill="1" applyAlignment="1">
      <alignment horizontal="center"/>
    </xf>
    <xf numFmtId="49" fontId="37"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90" fillId="0" borderId="0" xfId="0" applyFont="1" applyAlignment="1">
      <alignment horizontal="center" wrapText="1"/>
    </xf>
    <xf numFmtId="0" fontId="91" fillId="0" borderId="0" xfId="0" applyFont="1" applyAlignment="1">
      <alignment horizontal="center" wrapText="1"/>
    </xf>
    <xf numFmtId="49" fontId="92" fillId="0" borderId="0" xfId="0" applyNumberFormat="1" applyFont="1" applyAlignment="1">
      <alignment horizontal="center" vertical="center" wrapText="1"/>
    </xf>
    <xf numFmtId="49" fontId="93" fillId="0" borderId="0" xfId="0" applyNumberFormat="1" applyFont="1" applyAlignment="1">
      <alignment horizontal="center" vertical="center" wrapText="1"/>
    </xf>
    <xf numFmtId="49" fontId="94" fillId="0" borderId="0" xfId="0" applyNumberFormat="1" applyFont="1" applyAlignment="1">
      <alignment horizontal="center" vertical="center" wrapText="1"/>
    </xf>
    <xf numFmtId="49" fontId="11" fillId="0" borderId="0" xfId="0" applyNumberFormat="1" applyFont="1" applyAlignment="1">
      <alignment horizontal="center" wrapText="1"/>
    </xf>
    <xf numFmtId="0" fontId="95" fillId="116" borderId="7" xfId="2" applyFont="1" applyFill="1" applyAlignment="1">
      <alignment horizontal="center" vertical="center" wrapText="1"/>
    </xf>
    <xf numFmtId="0" fontId="95" fillId="143" borderId="7" xfId="2" applyFont="1" applyFill="1" applyAlignment="1">
      <alignment horizontal="center" vertical="center" wrapText="1"/>
    </xf>
    <xf numFmtId="0" fontId="95" fillId="137" borderId="7" xfId="2" applyFont="1" applyFill="1" applyAlignment="1">
      <alignment horizontal="center" vertical="center" wrapText="1"/>
    </xf>
    <xf numFmtId="0" fontId="95" fillId="146" borderId="7" xfId="2" applyFont="1" applyFill="1" applyAlignment="1">
      <alignment horizontal="center" vertical="center" wrapText="1"/>
    </xf>
    <xf numFmtId="0" fontId="95" fillId="56" borderId="7" xfId="2" applyFont="1" applyFill="1" applyAlignment="1">
      <alignment horizontal="center" vertical="center" wrapText="1"/>
    </xf>
    <xf numFmtId="49" fontId="96" fillId="0" borderId="0" xfId="0" applyNumberFormat="1" applyFont="1" applyAlignment="1">
      <alignment horizontal="center" vertical="center" wrapText="1"/>
    </xf>
    <xf numFmtId="0" fontId="95" fillId="84" borderId="7" xfId="2" applyFont="1" applyFill="1" applyAlignment="1">
      <alignment horizontal="center" vertical="center" wrapText="1"/>
    </xf>
    <xf numFmtId="0" fontId="13" fillId="143" borderId="0" xfId="0" applyFont="1" applyFill="1" applyAlignment="1">
      <alignment horizontal="left" vertical="top" wrapText="1"/>
    </xf>
    <xf numFmtId="0" fontId="2" fillId="148" borderId="0" xfId="0" applyFont="1" applyFill="1" applyAlignment="1">
      <alignment horizontal="center" wrapText="1"/>
    </xf>
    <xf numFmtId="0" fontId="2" fillId="131" borderId="0" xfId="0" applyFont="1" applyFill="1" applyAlignment="1">
      <alignment horizontal="center" wrapText="1"/>
    </xf>
    <xf numFmtId="0" fontId="29" fillId="123" borderId="0" xfId="0" applyFont="1" applyFill="1" applyAlignment="1">
      <alignment horizontal="center"/>
    </xf>
    <xf numFmtId="0" fontId="8" fillId="0" borderId="0" xfId="0" applyFont="1" applyAlignment="1">
      <alignment horizontal="left"/>
    </xf>
    <xf numFmtId="0" fontId="2" fillId="25" borderId="0" xfId="0" applyFont="1" applyFill="1" applyAlignment="1">
      <alignment horizontal="center" wrapText="1"/>
    </xf>
    <xf numFmtId="0" fontId="13" fillId="8" borderId="0" xfId="0" applyFont="1" applyFill="1" applyAlignment="1">
      <alignment horizontal="left"/>
    </xf>
    <xf numFmtId="49" fontId="29" fillId="0" borderId="0" xfId="0" quotePrefix="1" applyNumberFormat="1" applyFont="1" applyAlignment="1">
      <alignment horizontal="left"/>
    </xf>
    <xf numFmtId="0" fontId="71" fillId="131" borderId="0" xfId="0" applyFont="1" applyFill="1" applyAlignment="1">
      <alignment horizontal="center"/>
    </xf>
    <xf numFmtId="0" fontId="5" fillId="115" borderId="11" xfId="0" applyFont="1" applyFill="1" applyBorder="1"/>
    <xf numFmtId="0" fontId="0" fillId="115" borderId="12" xfId="0" applyFill="1" applyBorder="1"/>
    <xf numFmtId="0" fontId="5" fillId="0" borderId="11" xfId="0" applyFont="1" applyBorder="1"/>
    <xf numFmtId="0" fontId="0" fillId="0" borderId="12" xfId="0" applyBorder="1"/>
    <xf numFmtId="0" fontId="5" fillId="115" borderId="11" xfId="0" applyFont="1" applyFill="1" applyBorder="1" applyAlignment="1">
      <alignment wrapText="1"/>
    </xf>
    <xf numFmtId="0" fontId="5" fillId="0" borderId="11" xfId="0" applyFont="1" applyBorder="1" applyAlignment="1">
      <alignment wrapText="1"/>
    </xf>
    <xf numFmtId="0" fontId="5" fillId="131" borderId="0" xfId="0" applyFont="1" applyFill="1"/>
    <xf numFmtId="0" fontId="5" fillId="123" borderId="0" xfId="0" applyFont="1" applyFill="1"/>
    <xf numFmtId="0" fontId="73" fillId="117" borderId="10" xfId="0" applyFont="1" applyFill="1" applyBorder="1"/>
    <xf numFmtId="0" fontId="73" fillId="117" borderId="12" xfId="0" applyFont="1" applyFill="1" applyBorder="1"/>
    <xf numFmtId="0" fontId="22" fillId="151" borderId="0" xfId="0" applyFont="1" applyFill="1" applyAlignment="1">
      <alignment horizontal="center" vertical="center"/>
    </xf>
    <xf numFmtId="0" fontId="22" fillId="125" borderId="0" xfId="0" applyFont="1" applyFill="1" applyAlignment="1">
      <alignment horizontal="center" vertical="center"/>
    </xf>
    <xf numFmtId="0" fontId="100" fillId="0" borderId="0" xfId="0" applyFont="1"/>
    <xf numFmtId="0" fontId="46" fillId="119" borderId="0" xfId="0" applyFont="1" applyFill="1" applyAlignment="1">
      <alignment horizontal="center"/>
    </xf>
    <xf numFmtId="0" fontId="0" fillId="153" borderId="0" xfId="0" applyFill="1" applyAlignment="1">
      <alignment horizontal="center"/>
    </xf>
    <xf numFmtId="0" fontId="0" fillId="120" borderId="0" xfId="0" applyFill="1" applyAlignment="1">
      <alignment horizontal="center"/>
    </xf>
    <xf numFmtId="0" fontId="0" fillId="123" borderId="0" xfId="0" applyFill="1" applyAlignment="1">
      <alignment horizontal="center"/>
    </xf>
    <xf numFmtId="0" fontId="87" fillId="137" borderId="3" xfId="0" quotePrefix="1" applyFont="1" applyFill="1" applyBorder="1" applyAlignment="1">
      <alignment horizontal="center"/>
    </xf>
    <xf numFmtId="0" fontId="13" fillId="0" borderId="14" xfId="0" applyFont="1" applyBorder="1" applyAlignment="1">
      <alignment horizontal="center"/>
    </xf>
    <xf numFmtId="0" fontId="13" fillId="0" borderId="15" xfId="0" applyFont="1" applyBorder="1" applyAlignment="1">
      <alignment horizontal="center"/>
    </xf>
    <xf numFmtId="0" fontId="45" fillId="22" borderId="16" xfId="0" applyFont="1" applyFill="1" applyBorder="1" applyAlignment="1">
      <alignment horizontal="center"/>
    </xf>
    <xf numFmtId="49" fontId="61" fillId="0" borderId="17" xfId="0" applyNumberFormat="1" applyFont="1" applyBorder="1" applyAlignment="1">
      <alignment horizontal="center" vertical="center"/>
    </xf>
    <xf numFmtId="0" fontId="45" fillId="56" borderId="16" xfId="0" applyFont="1" applyFill="1" applyBorder="1" applyAlignment="1">
      <alignment horizontal="center"/>
    </xf>
    <xf numFmtId="0" fontId="45" fillId="57" borderId="16" xfId="0" applyFont="1" applyFill="1" applyBorder="1" applyAlignment="1">
      <alignment horizontal="center"/>
    </xf>
    <xf numFmtId="0" fontId="45" fillId="58" borderId="16" xfId="0" applyFont="1" applyFill="1" applyBorder="1" applyAlignment="1">
      <alignment horizontal="center"/>
    </xf>
    <xf numFmtId="0" fontId="45" fillId="59" borderId="16" xfId="0" applyFont="1" applyFill="1" applyBorder="1" applyAlignment="1">
      <alignment horizontal="center"/>
    </xf>
    <xf numFmtId="0" fontId="45" fillId="23" borderId="16" xfId="0" applyFont="1" applyFill="1" applyBorder="1" applyAlignment="1">
      <alignment horizontal="center"/>
    </xf>
    <xf numFmtId="0" fontId="45" fillId="60" borderId="18" xfId="0" applyFont="1" applyFill="1" applyBorder="1" applyAlignment="1">
      <alignment horizontal="center"/>
    </xf>
    <xf numFmtId="49" fontId="61" fillId="0" borderId="19" xfId="0" applyNumberFormat="1" applyFont="1" applyBorder="1" applyAlignment="1">
      <alignment horizontal="center" vertical="center"/>
    </xf>
    <xf numFmtId="49" fontId="61" fillId="0" borderId="2" xfId="0" applyNumberFormat="1" applyFont="1" applyBorder="1" applyAlignment="1">
      <alignment horizontal="center" vertical="center"/>
    </xf>
    <xf numFmtId="0" fontId="61" fillId="0" borderId="2" xfId="0" applyFont="1" applyBorder="1" applyAlignment="1">
      <alignment horizontal="left" vertical="center"/>
    </xf>
    <xf numFmtId="0" fontId="61" fillId="0" borderId="2" xfId="0" applyFont="1" applyBorder="1"/>
    <xf numFmtId="0" fontId="13" fillId="130" borderId="0" xfId="0" applyFont="1" applyFill="1" applyAlignment="1">
      <alignment horizontal="center"/>
    </xf>
    <xf numFmtId="0" fontId="95" fillId="156" borderId="7" xfId="2" applyFont="1" applyFill="1" applyAlignment="1">
      <alignment horizontal="center" vertical="center" wrapText="1"/>
    </xf>
    <xf numFmtId="0" fontId="103" fillId="158" borderId="3" xfId="0" applyFont="1" applyFill="1" applyBorder="1" applyAlignment="1">
      <alignment horizontal="center"/>
    </xf>
    <xf numFmtId="0" fontId="103" fillId="160" borderId="3" xfId="0" applyFont="1" applyFill="1" applyBorder="1" applyAlignment="1">
      <alignment horizontal="center"/>
    </xf>
    <xf numFmtId="0" fontId="103" fillId="162" borderId="3" xfId="0" applyFont="1" applyFill="1" applyBorder="1" applyAlignment="1">
      <alignment horizontal="center"/>
    </xf>
    <xf numFmtId="0" fontId="105" fillId="159" borderId="3" xfId="0" applyFont="1" applyFill="1" applyBorder="1" applyAlignment="1">
      <alignment horizontal="center"/>
    </xf>
    <xf numFmtId="0" fontId="105" fillId="162" borderId="3" xfId="0" applyFont="1" applyFill="1" applyBorder="1" applyAlignment="1">
      <alignment horizontal="center"/>
    </xf>
    <xf numFmtId="0" fontId="105" fillId="160" borderId="3" xfId="0" applyFont="1" applyFill="1" applyBorder="1" applyAlignment="1">
      <alignment horizontal="center"/>
    </xf>
    <xf numFmtId="0" fontId="103" fillId="163" borderId="3" xfId="0" applyFont="1" applyFill="1" applyBorder="1" applyAlignment="1">
      <alignment horizontal="center"/>
    </xf>
    <xf numFmtId="0" fontId="103" fillId="161" borderId="3" xfId="0" applyFont="1" applyFill="1" applyBorder="1" applyAlignment="1">
      <alignment horizontal="center"/>
    </xf>
    <xf numFmtId="0" fontId="105" fillId="163" borderId="3" xfId="0" applyFont="1" applyFill="1" applyBorder="1" applyAlignment="1">
      <alignment horizontal="center"/>
    </xf>
    <xf numFmtId="0" fontId="105" fillId="161" borderId="3" xfId="0" applyFont="1" applyFill="1" applyBorder="1" applyAlignment="1">
      <alignment horizontal="center"/>
    </xf>
    <xf numFmtId="0" fontId="0" fillId="86" borderId="2" xfId="0" applyFill="1" applyBorder="1"/>
    <xf numFmtId="0" fontId="12" fillId="165" borderId="4" xfId="0" applyFont="1" applyFill="1" applyBorder="1" applyAlignment="1">
      <alignment horizontal="center"/>
    </xf>
    <xf numFmtId="0" fontId="108" fillId="144" borderId="3" xfId="0" applyFont="1" applyFill="1" applyBorder="1" applyAlignment="1">
      <alignment horizontal="center"/>
    </xf>
    <xf numFmtId="0" fontId="108" fillId="70" borderId="3" xfId="0" applyFont="1" applyFill="1" applyBorder="1" applyAlignment="1">
      <alignment horizontal="center"/>
    </xf>
    <xf numFmtId="0" fontId="110" fillId="155" borderId="9" xfId="0" applyFont="1" applyFill="1" applyBorder="1" applyAlignment="1">
      <alignment horizontal="center"/>
    </xf>
    <xf numFmtId="9" fontId="0" fillId="0" borderId="0" xfId="0" applyNumberFormat="1"/>
    <xf numFmtId="0" fontId="88" fillId="0" borderId="0" xfId="0" applyFont="1"/>
    <xf numFmtId="0" fontId="108" fillId="70" borderId="33" xfId="0" applyFont="1" applyFill="1" applyBorder="1" applyAlignment="1">
      <alignment horizontal="center"/>
    </xf>
    <xf numFmtId="0" fontId="89" fillId="0" borderId="2" xfId="0" applyFont="1" applyBorder="1"/>
    <xf numFmtId="0" fontId="89" fillId="0" borderId="2" xfId="0" quotePrefix="1" applyFont="1" applyBorder="1" applyAlignment="1">
      <alignment horizontal="center"/>
    </xf>
    <xf numFmtId="0" fontId="67" fillId="0" borderId="2" xfId="0" applyFont="1" applyBorder="1"/>
    <xf numFmtId="0" fontId="0" fillId="0" borderId="2" xfId="0" applyBorder="1" applyAlignment="1">
      <alignment vertical="center"/>
    </xf>
    <xf numFmtId="0" fontId="89" fillId="0" borderId="2" xfId="0" applyFont="1" applyBorder="1" applyAlignment="1">
      <alignment vertical="center"/>
    </xf>
    <xf numFmtId="0" fontId="89" fillId="0" borderId="0" xfId="0" applyFont="1" applyAlignment="1">
      <alignment vertical="center"/>
    </xf>
    <xf numFmtId="0" fontId="87" fillId="130" borderId="33" xfId="0" applyFont="1" applyFill="1" applyBorder="1" applyAlignment="1">
      <alignment horizontal="center" vertical="center"/>
    </xf>
    <xf numFmtId="0" fontId="89" fillId="0" borderId="2" xfId="0" quotePrefix="1" applyFont="1" applyBorder="1" applyAlignment="1">
      <alignment horizontal="center" vertical="center"/>
    </xf>
    <xf numFmtId="0" fontId="89" fillId="0" borderId="34" xfId="0" quotePrefix="1" applyFont="1" applyBorder="1" applyAlignment="1">
      <alignment horizontal="center" vertical="center"/>
    </xf>
    <xf numFmtId="0" fontId="87" fillId="147" borderId="35" xfId="0" applyFont="1" applyFill="1" applyBorder="1" applyAlignment="1">
      <alignment horizontal="center" vertical="center"/>
    </xf>
    <xf numFmtId="0" fontId="87" fillId="152" borderId="32" xfId="0" applyFont="1" applyFill="1" applyBorder="1" applyAlignment="1">
      <alignment horizontal="center" vertical="center"/>
    </xf>
    <xf numFmtId="0" fontId="71" fillId="0" borderId="2" xfId="0" applyFont="1" applyBorder="1" applyAlignment="1">
      <alignment horizontal="center" vertical="center"/>
    </xf>
    <xf numFmtId="0" fontId="89" fillId="0" borderId="36" xfId="0" quotePrefix="1" applyFont="1" applyBorder="1" applyAlignment="1">
      <alignment horizontal="center" vertical="center"/>
    </xf>
    <xf numFmtId="0" fontId="89" fillId="0" borderId="37" xfId="0" quotePrefix="1" applyFont="1" applyBorder="1" applyAlignment="1">
      <alignment horizontal="center" vertical="center"/>
    </xf>
    <xf numFmtId="0" fontId="87" fillId="130" borderId="38" xfId="0" applyFont="1" applyFill="1" applyBorder="1" applyAlignment="1">
      <alignment horizontal="center" vertical="center"/>
    </xf>
    <xf numFmtId="0" fontId="87" fillId="154" borderId="39" xfId="0" applyFont="1" applyFill="1" applyBorder="1" applyAlignment="1">
      <alignment horizontal="center" vertical="center"/>
    </xf>
    <xf numFmtId="0" fontId="87" fillId="84" borderId="39" xfId="0" applyFont="1" applyFill="1" applyBorder="1" applyAlignment="1">
      <alignment horizontal="center" vertical="center"/>
    </xf>
    <xf numFmtId="0" fontId="113" fillId="0" borderId="8" xfId="0" quotePrefix="1" applyFont="1" applyBorder="1" applyAlignment="1">
      <alignment horizontal="center" vertical="center"/>
    </xf>
    <xf numFmtId="0" fontId="87" fillId="147" borderId="39" xfId="0" applyFont="1" applyFill="1" applyBorder="1" applyAlignment="1">
      <alignment horizontal="center" vertical="center"/>
    </xf>
    <xf numFmtId="0" fontId="87" fillId="147" borderId="33" xfId="0" applyFont="1" applyFill="1" applyBorder="1" applyAlignment="1">
      <alignment horizontal="center" vertical="center"/>
    </xf>
    <xf numFmtId="0" fontId="87" fillId="166" borderId="3" xfId="0" applyFont="1" applyFill="1" applyBorder="1" applyAlignment="1">
      <alignment horizontal="center"/>
    </xf>
    <xf numFmtId="0" fontId="0" fillId="166" borderId="0" xfId="0" applyFill="1"/>
    <xf numFmtId="0" fontId="87" fillId="166" borderId="4" xfId="0" applyFont="1" applyFill="1" applyBorder="1" applyAlignment="1">
      <alignment horizontal="center"/>
    </xf>
    <xf numFmtId="0" fontId="87" fillId="154" borderId="35" xfId="0" applyFont="1" applyFill="1" applyBorder="1" applyAlignment="1">
      <alignment horizontal="center" vertical="center"/>
    </xf>
    <xf numFmtId="0" fontId="87" fillId="154" borderId="33" xfId="0" applyFont="1" applyFill="1" applyBorder="1" applyAlignment="1">
      <alignment horizontal="center" vertical="center"/>
    </xf>
    <xf numFmtId="0" fontId="87" fillId="84" borderId="38" xfId="0" applyFont="1" applyFill="1" applyBorder="1" applyAlignment="1">
      <alignment horizontal="center" vertical="center"/>
    </xf>
    <xf numFmtId="0" fontId="87" fillId="154" borderId="32" xfId="0" applyFont="1" applyFill="1" applyBorder="1" applyAlignment="1">
      <alignment horizontal="center" vertical="center"/>
    </xf>
    <xf numFmtId="0" fontId="87" fillId="152" borderId="33" xfId="0" applyFont="1" applyFill="1" applyBorder="1" applyAlignment="1">
      <alignment horizontal="center" vertical="center"/>
    </xf>
    <xf numFmtId="0" fontId="87" fillId="152" borderId="35" xfId="0" applyFont="1" applyFill="1" applyBorder="1" applyAlignment="1">
      <alignment horizontal="center" vertical="center"/>
    </xf>
    <xf numFmtId="0" fontId="87" fillId="84" borderId="35" xfId="0" applyFont="1" applyFill="1" applyBorder="1" applyAlignment="1">
      <alignment horizontal="center" vertical="center"/>
    </xf>
    <xf numFmtId="0" fontId="87" fillId="84" borderId="33" xfId="0" applyFont="1" applyFill="1" applyBorder="1" applyAlignment="1">
      <alignment horizontal="center" vertical="center"/>
    </xf>
    <xf numFmtId="0" fontId="89" fillId="0" borderId="2" xfId="0" quotePrefix="1" applyFont="1" applyBorder="1"/>
    <xf numFmtId="0" fontId="87" fillId="169" borderId="4" xfId="0" applyFont="1" applyFill="1" applyBorder="1" applyAlignment="1">
      <alignment horizontal="center"/>
    </xf>
    <xf numFmtId="0" fontId="107" fillId="171" borderId="8" xfId="0" applyFont="1" applyFill="1" applyBorder="1" applyAlignment="1">
      <alignment horizontal="center" vertical="center"/>
    </xf>
    <xf numFmtId="0" fontId="107" fillId="173" borderId="0" xfId="0" applyFont="1" applyFill="1" applyAlignment="1">
      <alignment horizontal="center" vertical="center"/>
    </xf>
    <xf numFmtId="0" fontId="107" fillId="174" borderId="0" xfId="0" applyFont="1" applyFill="1" applyAlignment="1">
      <alignment horizontal="center" vertical="center"/>
    </xf>
    <xf numFmtId="0" fontId="107" fillId="175" borderId="0" xfId="0" applyFont="1" applyFill="1" applyAlignment="1">
      <alignment horizontal="center" vertical="center"/>
    </xf>
    <xf numFmtId="0" fontId="107" fillId="154" borderId="0" xfId="0" applyFont="1" applyFill="1" applyAlignment="1">
      <alignment horizontal="center" vertical="center"/>
    </xf>
    <xf numFmtId="0" fontId="107" fillId="176" borderId="0" xfId="0" applyFont="1" applyFill="1" applyAlignment="1">
      <alignment horizontal="center" vertical="center"/>
    </xf>
    <xf numFmtId="0" fontId="107" fillId="60" borderId="0" xfId="0" applyFont="1" applyFill="1" applyAlignment="1">
      <alignment horizontal="center" vertical="center"/>
    </xf>
    <xf numFmtId="0" fontId="107" fillId="177" borderId="0" xfId="0" applyFont="1" applyFill="1" applyAlignment="1">
      <alignment horizontal="center" vertical="center"/>
    </xf>
    <xf numFmtId="9" fontId="108" fillId="85" borderId="32" xfId="0" applyNumberFormat="1" applyFont="1" applyFill="1" applyBorder="1" applyAlignment="1">
      <alignment horizontal="center"/>
    </xf>
    <xf numFmtId="9" fontId="108" fillId="85" borderId="9" xfId="0" applyNumberFormat="1" applyFont="1" applyFill="1" applyBorder="1" applyAlignment="1">
      <alignment horizontal="center"/>
    </xf>
    <xf numFmtId="9" fontId="108" fillId="111" borderId="9" xfId="0" applyNumberFormat="1" applyFont="1" applyFill="1" applyBorder="1" applyAlignment="1">
      <alignment horizontal="center"/>
    </xf>
    <xf numFmtId="9" fontId="108" fillId="147" borderId="9" xfId="0" applyNumberFormat="1" applyFont="1" applyFill="1" applyBorder="1" applyAlignment="1">
      <alignment horizontal="center"/>
    </xf>
    <xf numFmtId="9" fontId="108" fillId="131" borderId="9" xfId="0" applyNumberFormat="1" applyFont="1" applyFill="1" applyBorder="1" applyAlignment="1">
      <alignment horizontal="center"/>
    </xf>
    <xf numFmtId="9" fontId="108" fillId="180" borderId="9" xfId="0" applyNumberFormat="1" applyFont="1" applyFill="1" applyBorder="1" applyAlignment="1">
      <alignment horizontal="center"/>
    </xf>
    <xf numFmtId="9" fontId="108" fillId="114" borderId="9" xfId="0" applyNumberFormat="1" applyFont="1" applyFill="1" applyBorder="1" applyAlignment="1">
      <alignment horizontal="center"/>
    </xf>
    <xf numFmtId="9" fontId="108" fillId="179" borderId="9" xfId="0" applyNumberFormat="1" applyFont="1" applyFill="1" applyBorder="1" applyAlignment="1">
      <alignment horizontal="center"/>
    </xf>
    <xf numFmtId="9" fontId="108" fillId="130" borderId="9" xfId="0" applyNumberFormat="1" applyFont="1" applyFill="1" applyBorder="1" applyAlignment="1">
      <alignment horizontal="center"/>
    </xf>
    <xf numFmtId="0" fontId="13" fillId="178" borderId="40" xfId="0" applyFont="1" applyFill="1" applyBorder="1" applyAlignment="1">
      <alignment horizontal="center"/>
    </xf>
    <xf numFmtId="0" fontId="13" fillId="85" borderId="41" xfId="0" applyFont="1" applyFill="1" applyBorder="1" applyAlignment="1">
      <alignment horizontal="center"/>
    </xf>
    <xf numFmtId="0" fontId="13" fillId="111" borderId="41" xfId="0" applyFont="1" applyFill="1" applyBorder="1" applyAlignment="1">
      <alignment horizontal="center"/>
    </xf>
    <xf numFmtId="0" fontId="13" fillId="147" borderId="41" xfId="0" applyFont="1" applyFill="1" applyBorder="1" applyAlignment="1">
      <alignment horizontal="center"/>
    </xf>
    <xf numFmtId="0" fontId="13" fillId="131" borderId="41" xfId="0" applyFont="1" applyFill="1" applyBorder="1" applyAlignment="1">
      <alignment horizontal="center"/>
    </xf>
    <xf numFmtId="0" fontId="13" fillId="126" borderId="41" xfId="0" applyFont="1" applyFill="1" applyBorder="1" applyAlignment="1">
      <alignment horizontal="center"/>
    </xf>
    <xf numFmtId="0" fontId="2" fillId="114" borderId="41" xfId="0" applyFont="1" applyFill="1" applyBorder="1" applyAlignment="1">
      <alignment horizontal="center"/>
    </xf>
    <xf numFmtId="0" fontId="2" fillId="179" borderId="41" xfId="0" applyFont="1" applyFill="1" applyBorder="1" applyAlignment="1">
      <alignment horizontal="center"/>
    </xf>
    <xf numFmtId="0" fontId="13" fillId="130" borderId="42" xfId="0" applyFont="1" applyFill="1" applyBorder="1" applyAlignment="1">
      <alignment horizontal="center"/>
    </xf>
    <xf numFmtId="9" fontId="108" fillId="178" borderId="35" xfId="0" applyNumberFormat="1" applyFont="1" applyFill="1" applyBorder="1" applyAlignment="1">
      <alignment horizontal="center"/>
    </xf>
    <xf numFmtId="9" fontId="108" fillId="178" borderId="4" xfId="0" applyNumberFormat="1" applyFont="1" applyFill="1" applyBorder="1" applyAlignment="1">
      <alignment horizontal="center"/>
    </xf>
    <xf numFmtId="49" fontId="118" fillId="0" borderId="2" xfId="0" applyNumberFormat="1" applyFont="1" applyBorder="1" applyAlignment="1">
      <alignment horizontal="center"/>
    </xf>
    <xf numFmtId="0" fontId="108" fillId="153" borderId="39" xfId="0" applyFont="1" applyFill="1" applyBorder="1" applyAlignment="1">
      <alignment horizontal="center"/>
    </xf>
    <xf numFmtId="0" fontId="108" fillId="172" borderId="3" xfId="0" applyFont="1" applyFill="1" applyBorder="1" applyAlignment="1">
      <alignment horizontal="center"/>
    </xf>
    <xf numFmtId="0" fontId="108" fillId="153" borderId="3" xfId="0" applyFont="1" applyFill="1" applyBorder="1" applyAlignment="1">
      <alignment horizontal="center"/>
    </xf>
    <xf numFmtId="0" fontId="116" fillId="166" borderId="3" xfId="0" applyFont="1" applyFill="1" applyBorder="1" applyAlignment="1">
      <alignment horizontal="center"/>
    </xf>
    <xf numFmtId="0" fontId="107" fillId="85" borderId="0" xfId="0" applyFont="1" applyFill="1" applyAlignment="1">
      <alignment horizontal="center" vertical="center"/>
    </xf>
    <xf numFmtId="0" fontId="117" fillId="0" borderId="2" xfId="0" applyFont="1" applyBorder="1" applyAlignment="1">
      <alignment horizontal="center"/>
    </xf>
    <xf numFmtId="0" fontId="117" fillId="0" borderId="34" xfId="0" applyFont="1" applyBorder="1" applyAlignment="1">
      <alignment horizontal="center"/>
    </xf>
    <xf numFmtId="0" fontId="53" fillId="0" borderId="0" xfId="0" applyFont="1"/>
    <xf numFmtId="0" fontId="116" fillId="166" borderId="2" xfId="0" applyFont="1" applyFill="1" applyBorder="1" applyAlignment="1">
      <alignment horizontal="center"/>
    </xf>
    <xf numFmtId="0" fontId="0" fillId="113" borderId="0" xfId="0" applyFill="1"/>
    <xf numFmtId="0" fontId="120" fillId="118" borderId="0" xfId="0" applyFont="1" applyFill="1" applyAlignment="1">
      <alignment horizontal="center" vertical="center"/>
    </xf>
    <xf numFmtId="9" fontId="121" fillId="118" borderId="0" xfId="0" applyNumberFormat="1" applyFont="1" applyFill="1" applyAlignment="1">
      <alignment horizontal="center" vertical="center" wrapText="1"/>
    </xf>
    <xf numFmtId="9" fontId="124" fillId="0" borderId="0" xfId="0" applyNumberFormat="1" applyFont="1" applyAlignment="1">
      <alignment horizontal="center" vertical="center" wrapText="1"/>
    </xf>
    <xf numFmtId="9" fontId="122" fillId="0" borderId="0" xfId="0" applyNumberFormat="1" applyFont="1" applyAlignment="1">
      <alignment horizontal="center" vertical="center" wrapText="1"/>
    </xf>
    <xf numFmtId="9" fontId="125" fillId="0" borderId="0" xfId="0" applyNumberFormat="1" applyFont="1" applyAlignment="1">
      <alignment horizontal="center" vertical="center" wrapText="1"/>
    </xf>
    <xf numFmtId="9" fontId="126" fillId="0" borderId="0" xfId="0" applyNumberFormat="1" applyFont="1" applyAlignment="1">
      <alignment horizontal="center" vertical="center" wrapText="1"/>
    </xf>
    <xf numFmtId="9" fontId="127" fillId="0" borderId="0" xfId="0" applyNumberFormat="1" applyFont="1" applyAlignment="1">
      <alignment horizontal="center" vertical="center" wrapText="1"/>
    </xf>
    <xf numFmtId="9" fontId="128" fillId="0" borderId="0" xfId="0" applyNumberFormat="1" applyFont="1" applyAlignment="1">
      <alignment horizontal="center" vertical="center" wrapText="1"/>
    </xf>
    <xf numFmtId="9" fontId="129" fillId="0" borderId="0" xfId="0" applyNumberFormat="1" applyFont="1" applyAlignment="1">
      <alignment horizontal="center" vertical="center" wrapText="1"/>
    </xf>
    <xf numFmtId="9" fontId="130" fillId="0" borderId="0" xfId="0" applyNumberFormat="1" applyFont="1" applyAlignment="1">
      <alignment horizontal="center" vertical="center" wrapText="1"/>
    </xf>
    <xf numFmtId="9" fontId="123" fillId="0" borderId="0" xfId="0" applyNumberFormat="1" applyFont="1" applyAlignment="1">
      <alignment horizontal="center" vertical="center" wrapText="1"/>
    </xf>
    <xf numFmtId="1" fontId="78" fillId="0" borderId="0" xfId="0" applyNumberFormat="1" applyFont="1" applyAlignment="1">
      <alignment horizontal="center" vertical="center" wrapText="1"/>
    </xf>
    <xf numFmtId="1" fontId="131" fillId="0" borderId="0" xfId="0" applyNumberFormat="1" applyFont="1" applyAlignment="1">
      <alignment horizontal="center" vertical="center" wrapText="1"/>
    </xf>
    <xf numFmtId="1" fontId="132" fillId="0" borderId="0" xfId="0" applyNumberFormat="1" applyFont="1" applyAlignment="1">
      <alignment horizontal="center" vertical="center" wrapText="1"/>
    </xf>
    <xf numFmtId="1" fontId="133" fillId="120" borderId="0" xfId="0" applyNumberFormat="1" applyFont="1" applyFill="1" applyAlignment="1">
      <alignment horizontal="center" vertical="center" wrapText="1"/>
    </xf>
    <xf numFmtId="0" fontId="112" fillId="0" borderId="0" xfId="0" applyFont="1" applyAlignment="1">
      <alignment horizontal="center" vertical="center" wrapText="1"/>
    </xf>
    <xf numFmtId="0" fontId="46" fillId="0" borderId="0" xfId="0" applyFont="1" applyAlignment="1">
      <alignment horizontal="center" vertical="center" wrapText="1"/>
    </xf>
    <xf numFmtId="0" fontId="116" fillId="166" borderId="35" xfId="0" applyFont="1" applyFill="1" applyBorder="1" applyAlignment="1">
      <alignment horizontal="center"/>
    </xf>
    <xf numFmtId="0" fontId="87" fillId="182" borderId="33" xfId="0" applyFont="1" applyFill="1" applyBorder="1" applyAlignment="1">
      <alignment horizontal="center" vertical="center"/>
    </xf>
    <xf numFmtId="0" fontId="87" fillId="182" borderId="35" xfId="0" applyFont="1" applyFill="1" applyBorder="1" applyAlignment="1">
      <alignment horizontal="center" vertical="center"/>
    </xf>
    <xf numFmtId="0" fontId="106" fillId="183" borderId="2" xfId="0" applyFont="1" applyFill="1" applyBorder="1" applyAlignment="1">
      <alignment horizontal="center" vertical="center"/>
    </xf>
    <xf numFmtId="0" fontId="108" fillId="183" borderId="34" xfId="0" applyFont="1" applyFill="1" applyBorder="1" applyAlignment="1">
      <alignment horizontal="center"/>
    </xf>
    <xf numFmtId="0" fontId="108" fillId="183" borderId="39" xfId="0" applyFont="1" applyFill="1" applyBorder="1" applyAlignment="1">
      <alignment horizontal="center"/>
    </xf>
    <xf numFmtId="0" fontId="108" fillId="183" borderId="33" xfId="0" applyFont="1" applyFill="1" applyBorder="1" applyAlignment="1">
      <alignment horizontal="center"/>
    </xf>
    <xf numFmtId="0" fontId="106" fillId="183" borderId="2" xfId="0" applyFont="1" applyFill="1" applyBorder="1" applyAlignment="1">
      <alignment vertical="center"/>
    </xf>
    <xf numFmtId="0" fontId="108" fillId="29" borderId="2" xfId="0" applyFont="1" applyFill="1" applyBorder="1" applyAlignment="1">
      <alignment horizontal="center"/>
    </xf>
    <xf numFmtId="0" fontId="108" fillId="29" borderId="33" xfId="0" applyFont="1" applyFill="1" applyBorder="1" applyAlignment="1">
      <alignment horizontal="center"/>
    </xf>
    <xf numFmtId="0" fontId="108" fillId="29" borderId="34" xfId="0" applyFont="1" applyFill="1" applyBorder="1" applyAlignment="1">
      <alignment horizontal="center"/>
    </xf>
    <xf numFmtId="0" fontId="108" fillId="29" borderId="39" xfId="0" applyFont="1" applyFill="1" applyBorder="1" applyAlignment="1">
      <alignment horizontal="center"/>
    </xf>
    <xf numFmtId="0" fontId="117" fillId="0" borderId="0" xfId="0" applyFont="1" applyAlignment="1">
      <alignment horizontal="center" vertical="center"/>
    </xf>
    <xf numFmtId="0" fontId="134" fillId="25" borderId="0" xfId="0" applyFont="1" applyFill="1" applyAlignment="1">
      <alignment horizontal="center" vertical="center"/>
    </xf>
    <xf numFmtId="0" fontId="134" fillId="56" borderId="0" xfId="0" applyFont="1" applyFill="1" applyAlignment="1">
      <alignment horizontal="center" vertical="center"/>
    </xf>
    <xf numFmtId="1" fontId="117" fillId="0" borderId="0" xfId="0" applyNumberFormat="1" applyFont="1" applyAlignment="1">
      <alignment horizontal="center"/>
    </xf>
    <xf numFmtId="49" fontId="0" fillId="0" borderId="0" xfId="0" applyNumberFormat="1" applyAlignment="1">
      <alignment vertical="center" wrapText="1"/>
    </xf>
    <xf numFmtId="9" fontId="108" fillId="131" borderId="32" xfId="0" applyNumberFormat="1" applyFont="1" applyFill="1" applyBorder="1" applyAlignment="1">
      <alignment horizontal="center"/>
    </xf>
    <xf numFmtId="0" fontId="108" fillId="184" borderId="33" xfId="0" applyFont="1" applyFill="1" applyBorder="1" applyAlignment="1">
      <alignment horizontal="center"/>
    </xf>
    <xf numFmtId="0" fontId="108" fillId="184" borderId="34" xfId="0" applyFont="1" applyFill="1" applyBorder="1" applyAlignment="1">
      <alignment horizontal="center"/>
    </xf>
    <xf numFmtId="0" fontId="108" fillId="184" borderId="39" xfId="0" applyFont="1" applyFill="1" applyBorder="1" applyAlignment="1">
      <alignment horizontal="center"/>
    </xf>
    <xf numFmtId="0" fontId="108" fillId="185" borderId="33" xfId="0" applyFont="1" applyFill="1" applyBorder="1" applyAlignment="1">
      <alignment horizontal="center"/>
    </xf>
    <xf numFmtId="0" fontId="108" fillId="185" borderId="34" xfId="0" applyFont="1" applyFill="1" applyBorder="1" applyAlignment="1">
      <alignment horizontal="center"/>
    </xf>
    <xf numFmtId="0" fontId="108" fillId="185" borderId="39" xfId="0" applyFont="1" applyFill="1" applyBorder="1" applyAlignment="1">
      <alignment horizontal="center"/>
    </xf>
    <xf numFmtId="0" fontId="117" fillId="0" borderId="32" xfId="0" applyFont="1" applyBorder="1" applyAlignment="1">
      <alignment horizontal="center"/>
    </xf>
    <xf numFmtId="0" fontId="117" fillId="0" borderId="39" xfId="0" applyFont="1" applyBorder="1" applyAlignment="1">
      <alignment horizontal="center"/>
    </xf>
    <xf numFmtId="49" fontId="118" fillId="0" borderId="32" xfId="0" applyNumberFormat="1" applyFont="1" applyBorder="1" applyAlignment="1">
      <alignment horizontal="center"/>
    </xf>
    <xf numFmtId="9" fontId="108" fillId="130" borderId="13" xfId="0" applyNumberFormat="1" applyFont="1" applyFill="1" applyBorder="1" applyAlignment="1">
      <alignment horizontal="center"/>
    </xf>
    <xf numFmtId="0" fontId="8" fillId="0" borderId="0" xfId="0" applyFont="1" applyAlignment="1">
      <alignment horizontal="center"/>
    </xf>
    <xf numFmtId="0" fontId="117" fillId="0" borderId="0" xfId="0" applyFont="1" applyAlignment="1">
      <alignment horizontal="center"/>
    </xf>
    <xf numFmtId="0" fontId="3" fillId="0" borderId="0" xfId="0" applyFont="1"/>
    <xf numFmtId="0" fontId="2" fillId="186" borderId="34" xfId="0" applyFont="1" applyFill="1" applyBorder="1" applyAlignment="1">
      <alignment horizontal="center"/>
    </xf>
    <xf numFmtId="0" fontId="108" fillId="186" borderId="33" xfId="0" applyFont="1" applyFill="1" applyBorder="1" applyAlignment="1">
      <alignment horizontal="center"/>
    </xf>
    <xf numFmtId="0" fontId="108" fillId="186" borderId="34" xfId="0" applyFont="1" applyFill="1" applyBorder="1" applyAlignment="1">
      <alignment horizontal="center"/>
    </xf>
    <xf numFmtId="0" fontId="2" fillId="186" borderId="8" xfId="0" applyFont="1" applyFill="1" applyBorder="1" applyAlignment="1">
      <alignment horizontal="center"/>
    </xf>
    <xf numFmtId="0" fontId="108" fillId="186" borderId="39" xfId="0" applyFont="1" applyFill="1" applyBorder="1" applyAlignment="1">
      <alignment horizontal="center"/>
    </xf>
    <xf numFmtId="0" fontId="108" fillId="188" borderId="2" xfId="0" applyFont="1" applyFill="1" applyBorder="1" applyAlignment="1">
      <alignment horizontal="center"/>
    </xf>
    <xf numFmtId="0" fontId="108" fillId="188" borderId="33" xfId="0" applyFont="1" applyFill="1" applyBorder="1" applyAlignment="1">
      <alignment horizontal="center"/>
    </xf>
    <xf numFmtId="0" fontId="108" fillId="188" borderId="34" xfId="0" applyFont="1" applyFill="1" applyBorder="1" applyAlignment="1">
      <alignment horizontal="center"/>
    </xf>
    <xf numFmtId="0" fontId="108" fillId="188" borderId="39" xfId="0" applyFont="1" applyFill="1" applyBorder="1" applyAlignment="1">
      <alignment horizontal="center"/>
    </xf>
    <xf numFmtId="0" fontId="137" fillId="104" borderId="0" xfId="0" applyFont="1" applyFill="1" applyAlignment="1">
      <alignment horizontal="center" vertical="center"/>
    </xf>
    <xf numFmtId="0" fontId="137" fillId="157" borderId="0" xfId="0" applyFont="1" applyFill="1" applyAlignment="1">
      <alignment horizontal="center" vertical="center"/>
    </xf>
    <xf numFmtId="0" fontId="137" fillId="70" borderId="0" xfId="0" applyFont="1" applyFill="1" applyAlignment="1">
      <alignment horizontal="center" vertical="center"/>
    </xf>
    <xf numFmtId="0" fontId="137" fillId="36" borderId="0" xfId="0" applyFont="1" applyFill="1" applyAlignment="1">
      <alignment horizontal="center" vertical="center"/>
    </xf>
    <xf numFmtId="0" fontId="137" fillId="47" borderId="0" xfId="0" applyFont="1" applyFill="1" applyAlignment="1">
      <alignment horizontal="center" vertical="center"/>
    </xf>
    <xf numFmtId="0" fontId="137" fillId="29" borderId="0" xfId="0" applyFont="1" applyFill="1" applyAlignment="1">
      <alignment horizontal="center" vertical="center"/>
    </xf>
    <xf numFmtId="0" fontId="137" fillId="56" borderId="0" xfId="0" applyFont="1" applyFill="1" applyAlignment="1">
      <alignment horizontal="center" vertical="center"/>
    </xf>
    <xf numFmtId="0" fontId="137" fillId="18" borderId="0" xfId="0" applyFont="1" applyFill="1" applyAlignment="1">
      <alignment horizontal="center" vertical="center"/>
    </xf>
    <xf numFmtId="0" fontId="137" fillId="105" borderId="0" xfId="0" applyFont="1" applyFill="1" applyAlignment="1">
      <alignment horizontal="center" vertical="center"/>
    </xf>
    <xf numFmtId="0" fontId="137" fillId="134" borderId="0" xfId="0" applyFont="1" applyFill="1" applyAlignment="1">
      <alignment horizontal="center" vertical="center"/>
    </xf>
    <xf numFmtId="49" fontId="143" fillId="29" borderId="0" xfId="0" applyNumberFormat="1" applyFont="1" applyFill="1" applyAlignment="1">
      <alignment horizontal="center" vertical="center"/>
    </xf>
    <xf numFmtId="0" fontId="137" fillId="129" borderId="0" xfId="0" applyFont="1" applyFill="1" applyAlignment="1">
      <alignment horizontal="center" vertical="center"/>
    </xf>
    <xf numFmtId="0" fontId="137" fillId="102" borderId="0" xfId="0" applyFont="1" applyFill="1" applyAlignment="1">
      <alignment horizontal="center" vertical="center"/>
    </xf>
    <xf numFmtId="49" fontId="136" fillId="29" borderId="0" xfId="0" applyNumberFormat="1" applyFont="1" applyFill="1" applyAlignment="1">
      <alignment horizontal="center" vertical="center"/>
    </xf>
    <xf numFmtId="0" fontId="137" fillId="0" borderId="2" xfId="0" applyFont="1" applyBorder="1" applyAlignment="1">
      <alignment horizontal="center" vertical="center"/>
    </xf>
    <xf numFmtId="0" fontId="137" fillId="104" borderId="27" xfId="0" applyFont="1" applyFill="1" applyBorder="1" applyAlignment="1">
      <alignment horizontal="center" vertical="center"/>
    </xf>
    <xf numFmtId="0" fontId="137" fillId="70" borderId="2" xfId="0" applyFont="1" applyFill="1" applyBorder="1" applyAlignment="1">
      <alignment horizontal="center" vertical="center"/>
    </xf>
    <xf numFmtId="0" fontId="137" fillId="36" borderId="2" xfId="0" applyFont="1" applyFill="1" applyBorder="1" applyAlignment="1">
      <alignment horizontal="center" vertical="center"/>
    </xf>
    <xf numFmtId="0" fontId="137" fillId="47" borderId="2" xfId="0" applyFont="1" applyFill="1" applyBorder="1" applyAlignment="1">
      <alignment horizontal="center" vertical="center"/>
    </xf>
    <xf numFmtId="0" fontId="137" fillId="29" borderId="2" xfId="0" applyFont="1" applyFill="1" applyBorder="1" applyAlignment="1">
      <alignment horizontal="center" vertical="center"/>
    </xf>
    <xf numFmtId="0" fontId="137" fillId="56" borderId="2" xfId="0" applyFont="1" applyFill="1" applyBorder="1" applyAlignment="1">
      <alignment horizontal="center" vertical="center"/>
    </xf>
    <xf numFmtId="0" fontId="137" fillId="18" borderId="2" xfId="0" applyFont="1" applyFill="1" applyBorder="1" applyAlignment="1">
      <alignment horizontal="center" vertical="center"/>
    </xf>
    <xf numFmtId="0" fontId="137" fillId="105" borderId="2" xfId="0" applyFont="1" applyFill="1" applyBorder="1" applyAlignment="1">
      <alignment horizontal="center" vertical="center"/>
    </xf>
    <xf numFmtId="0" fontId="137" fillId="134" borderId="2" xfId="0" applyFont="1" applyFill="1" applyBorder="1" applyAlignment="1">
      <alignment horizontal="center" vertical="center"/>
    </xf>
    <xf numFmtId="0" fontId="137" fillId="129" borderId="28" xfId="0" applyFont="1" applyFill="1" applyBorder="1" applyAlignment="1">
      <alignment horizontal="center" vertical="center"/>
    </xf>
    <xf numFmtId="0" fontId="144" fillId="0" borderId="27" xfId="0" applyFont="1" applyBorder="1" applyAlignment="1">
      <alignment horizontal="center" vertical="center" wrapText="1"/>
    </xf>
    <xf numFmtId="0" fontId="144" fillId="0" borderId="2" xfId="0" applyFont="1" applyBorder="1" applyAlignment="1">
      <alignment horizontal="center" vertical="center" wrapText="1"/>
    </xf>
    <xf numFmtId="0" fontId="144" fillId="0" borderId="28" xfId="0" applyFont="1" applyBorder="1" applyAlignment="1">
      <alignment horizontal="center" vertical="center" wrapText="1"/>
    </xf>
    <xf numFmtId="0" fontId="144" fillId="0" borderId="0" xfId="0" applyFont="1" applyAlignment="1">
      <alignment horizontal="center" vertical="center" wrapText="1"/>
    </xf>
    <xf numFmtId="0" fontId="137" fillId="3" borderId="2" xfId="0" applyFont="1" applyFill="1" applyBorder="1" applyAlignment="1">
      <alignment horizontal="center" vertical="center"/>
    </xf>
    <xf numFmtId="0" fontId="145" fillId="0" borderId="27" xfId="0" applyFont="1" applyBorder="1" applyAlignment="1">
      <alignment horizontal="center" vertical="center" wrapText="1"/>
    </xf>
    <xf numFmtId="0" fontId="145" fillId="0" borderId="2" xfId="0" applyFont="1" applyBorder="1" applyAlignment="1">
      <alignment horizontal="center" vertical="center" wrapText="1"/>
    </xf>
    <xf numFmtId="0" fontId="145" fillId="0" borderId="28" xfId="0" applyFont="1" applyBorder="1" applyAlignment="1">
      <alignment horizontal="center" vertical="center" wrapText="1"/>
    </xf>
    <xf numFmtId="0" fontId="145" fillId="0" borderId="0" xfId="0" applyFont="1" applyAlignment="1">
      <alignment horizontal="center" vertical="center" wrapText="1"/>
    </xf>
    <xf numFmtId="0" fontId="137" fillId="4" borderId="2" xfId="0" applyFont="1" applyFill="1" applyBorder="1" applyAlignment="1">
      <alignment horizontal="center" vertical="center"/>
    </xf>
    <xf numFmtId="0" fontId="146" fillId="0" borderId="27" xfId="0" applyFont="1" applyBorder="1" applyAlignment="1">
      <alignment horizontal="center" vertical="center" wrapText="1"/>
    </xf>
    <xf numFmtId="0" fontId="146" fillId="0" borderId="2" xfId="0" applyFont="1" applyBorder="1" applyAlignment="1">
      <alignment horizontal="center" vertical="center" wrapText="1"/>
    </xf>
    <xf numFmtId="0" fontId="146" fillId="0" borderId="28" xfId="0" applyFont="1" applyBorder="1" applyAlignment="1">
      <alignment horizontal="center" vertical="center" wrapText="1"/>
    </xf>
    <xf numFmtId="0" fontId="146" fillId="0" borderId="0" xfId="0" applyFont="1" applyAlignment="1">
      <alignment horizontal="center" vertical="center" wrapText="1"/>
    </xf>
    <xf numFmtId="0" fontId="137" fillId="5" borderId="2" xfId="0" applyFont="1" applyFill="1" applyBorder="1" applyAlignment="1">
      <alignment horizontal="center" vertical="center"/>
    </xf>
    <xf numFmtId="0" fontId="147" fillId="0" borderId="27" xfId="0" applyFont="1" applyBorder="1" applyAlignment="1">
      <alignment horizontal="center" vertical="center" wrapText="1"/>
    </xf>
    <xf numFmtId="0" fontId="147" fillId="0" borderId="2" xfId="0" applyFont="1" applyBorder="1" applyAlignment="1">
      <alignment horizontal="center" vertical="center" wrapText="1"/>
    </xf>
    <xf numFmtId="0" fontId="147" fillId="0" borderId="28" xfId="0" applyFont="1" applyBorder="1" applyAlignment="1">
      <alignment horizontal="center" vertical="center" wrapText="1"/>
    </xf>
    <xf numFmtId="0" fontId="147" fillId="0" borderId="0" xfId="0" applyFont="1" applyAlignment="1">
      <alignment horizontal="center" vertical="center" wrapText="1"/>
    </xf>
    <xf numFmtId="0" fontId="137" fillId="6" borderId="2" xfId="0" applyFont="1" applyFill="1" applyBorder="1" applyAlignment="1">
      <alignment horizontal="center" vertical="center"/>
    </xf>
    <xf numFmtId="0" fontId="148" fillId="0" borderId="27" xfId="0" applyFont="1" applyBorder="1" applyAlignment="1">
      <alignment horizontal="center" vertical="center" wrapText="1"/>
    </xf>
    <xf numFmtId="0" fontId="148" fillId="0" borderId="2" xfId="0" applyFont="1" applyBorder="1" applyAlignment="1">
      <alignment horizontal="center" vertical="center" wrapText="1"/>
    </xf>
    <xf numFmtId="0" fontId="148" fillId="0" borderId="28" xfId="0" applyFont="1" applyBorder="1" applyAlignment="1">
      <alignment horizontal="center" vertical="center" wrapText="1"/>
    </xf>
    <xf numFmtId="0" fontId="148" fillId="0" borderId="0" xfId="0" applyFont="1" applyAlignment="1">
      <alignment horizontal="center" vertical="center" wrapText="1"/>
    </xf>
    <xf numFmtId="9" fontId="149" fillId="0" borderId="27" xfId="0" applyNumberFormat="1" applyFont="1" applyBorder="1" applyAlignment="1">
      <alignment horizontal="center" vertical="center" wrapText="1"/>
    </xf>
    <xf numFmtId="9" fontId="149" fillId="0" borderId="2" xfId="0" applyNumberFormat="1" applyFont="1" applyBorder="1" applyAlignment="1">
      <alignment horizontal="center" vertical="center" wrapText="1"/>
    </xf>
    <xf numFmtId="9" fontId="149" fillId="0" borderId="28" xfId="0" applyNumberFormat="1" applyFont="1" applyBorder="1" applyAlignment="1">
      <alignment horizontal="center" vertical="center" wrapText="1"/>
    </xf>
    <xf numFmtId="9" fontId="149" fillId="0" borderId="0" xfId="0" applyNumberFormat="1" applyFont="1" applyAlignment="1">
      <alignment horizontal="center" vertical="center" wrapText="1"/>
    </xf>
    <xf numFmtId="9" fontId="147" fillId="0" borderId="27" xfId="0" applyNumberFormat="1" applyFont="1" applyBorder="1" applyAlignment="1">
      <alignment horizontal="center" vertical="center" wrapText="1"/>
    </xf>
    <xf numFmtId="9" fontId="147" fillId="0" borderId="2" xfId="0" applyNumberFormat="1" applyFont="1" applyBorder="1" applyAlignment="1">
      <alignment horizontal="center" vertical="center" wrapText="1"/>
    </xf>
    <xf numFmtId="9" fontId="147" fillId="0" borderId="28" xfId="0" applyNumberFormat="1" applyFont="1" applyBorder="1" applyAlignment="1">
      <alignment horizontal="center" vertical="center" wrapText="1"/>
    </xf>
    <xf numFmtId="9" fontId="147" fillId="0" borderId="0" xfId="0" applyNumberFormat="1" applyFont="1" applyAlignment="1">
      <alignment horizontal="center" vertical="center" wrapText="1"/>
    </xf>
    <xf numFmtId="9" fontId="150" fillId="0" borderId="27" xfId="0" applyNumberFormat="1" applyFont="1" applyBorder="1" applyAlignment="1">
      <alignment horizontal="center" vertical="center" wrapText="1"/>
    </xf>
    <xf numFmtId="9" fontId="150" fillId="0" borderId="2" xfId="0" applyNumberFormat="1" applyFont="1" applyBorder="1" applyAlignment="1">
      <alignment horizontal="center" vertical="center" wrapText="1"/>
    </xf>
    <xf numFmtId="9" fontId="150" fillId="0" borderId="28" xfId="0" applyNumberFormat="1" applyFont="1" applyBorder="1" applyAlignment="1">
      <alignment horizontal="center" vertical="center" wrapText="1"/>
    </xf>
    <xf numFmtId="9" fontId="150" fillId="0" borderId="0" xfId="0" applyNumberFormat="1" applyFont="1" applyAlignment="1">
      <alignment horizontal="center" vertical="center" wrapText="1"/>
    </xf>
    <xf numFmtId="9" fontId="151" fillId="0" borderId="27" xfId="0" applyNumberFormat="1" applyFont="1" applyBorder="1" applyAlignment="1">
      <alignment horizontal="center" vertical="center" wrapText="1"/>
    </xf>
    <xf numFmtId="9" fontId="151" fillId="0" borderId="2" xfId="0" applyNumberFormat="1" applyFont="1" applyBorder="1" applyAlignment="1">
      <alignment horizontal="center" vertical="center" wrapText="1"/>
    </xf>
    <xf numFmtId="9" fontId="151" fillId="0" borderId="28" xfId="0" applyNumberFormat="1" applyFont="1" applyBorder="1" applyAlignment="1">
      <alignment horizontal="center" vertical="center" wrapText="1"/>
    </xf>
    <xf numFmtId="9" fontId="151" fillId="0" borderId="0" xfId="0" applyNumberFormat="1" applyFont="1" applyAlignment="1">
      <alignment horizontal="center" vertical="center" wrapText="1"/>
    </xf>
    <xf numFmtId="0" fontId="137" fillId="0" borderId="20" xfId="0" applyFont="1" applyBorder="1" applyAlignment="1">
      <alignment horizontal="center" vertical="center"/>
    </xf>
    <xf numFmtId="9" fontId="152" fillId="0" borderId="27" xfId="0" applyNumberFormat="1" applyFont="1" applyBorder="1" applyAlignment="1">
      <alignment horizontal="center" vertical="center" wrapText="1"/>
    </xf>
    <xf numFmtId="9" fontId="152" fillId="0" borderId="2" xfId="0" applyNumberFormat="1" applyFont="1" applyBorder="1" applyAlignment="1">
      <alignment horizontal="center" vertical="center" wrapText="1"/>
    </xf>
    <xf numFmtId="9" fontId="152" fillId="0" borderId="28" xfId="0" applyNumberFormat="1" applyFont="1" applyBorder="1" applyAlignment="1">
      <alignment horizontal="center" vertical="center" wrapText="1"/>
    </xf>
    <xf numFmtId="9" fontId="152" fillId="0" borderId="0" xfId="0" applyNumberFormat="1" applyFont="1" applyAlignment="1">
      <alignment horizontal="center" vertical="center" wrapText="1"/>
    </xf>
    <xf numFmtId="9" fontId="153" fillId="0" borderId="27" xfId="0" applyNumberFormat="1" applyFont="1" applyBorder="1" applyAlignment="1">
      <alignment horizontal="center" vertical="center" wrapText="1"/>
    </xf>
    <xf numFmtId="9" fontId="153" fillId="0" borderId="2" xfId="0" applyNumberFormat="1" applyFont="1" applyBorder="1" applyAlignment="1">
      <alignment horizontal="center" vertical="center" wrapText="1"/>
    </xf>
    <xf numFmtId="9" fontId="153" fillId="0" borderId="28" xfId="0" applyNumberFormat="1" applyFont="1" applyBorder="1" applyAlignment="1">
      <alignment horizontal="center" vertical="center" wrapText="1"/>
    </xf>
    <xf numFmtId="9" fontId="153" fillId="0" borderId="0" xfId="0" applyNumberFormat="1" applyFont="1" applyAlignment="1">
      <alignment horizontal="center" vertical="center" wrapText="1"/>
    </xf>
    <xf numFmtId="9" fontId="154" fillId="0" borderId="27" xfId="0" applyNumberFormat="1" applyFont="1" applyBorder="1" applyAlignment="1">
      <alignment horizontal="center" vertical="center" wrapText="1"/>
    </xf>
    <xf numFmtId="9" fontId="154" fillId="0" borderId="2" xfId="0" applyNumberFormat="1" applyFont="1" applyBorder="1" applyAlignment="1">
      <alignment horizontal="center" vertical="center" wrapText="1"/>
    </xf>
    <xf numFmtId="9" fontId="154" fillId="0" borderId="21" xfId="0" applyNumberFormat="1" applyFont="1" applyBorder="1" applyAlignment="1">
      <alignment horizontal="center" vertical="center" wrapText="1"/>
    </xf>
    <xf numFmtId="9" fontId="154" fillId="0" borderId="0" xfId="0" applyNumberFormat="1" applyFont="1" applyAlignment="1">
      <alignment horizontal="center" vertical="center" wrapText="1"/>
    </xf>
    <xf numFmtId="9" fontId="145" fillId="0" borderId="27" xfId="0" applyNumberFormat="1" applyFont="1" applyBorder="1" applyAlignment="1">
      <alignment horizontal="center" vertical="center" wrapText="1"/>
    </xf>
    <xf numFmtId="9" fontId="145" fillId="0" borderId="2" xfId="0" applyNumberFormat="1" applyFont="1" applyBorder="1" applyAlignment="1">
      <alignment horizontal="center" vertical="center" wrapText="1"/>
    </xf>
    <xf numFmtId="9" fontId="145" fillId="0" borderId="22" xfId="0" applyNumberFormat="1" applyFont="1" applyBorder="1" applyAlignment="1">
      <alignment horizontal="center" vertical="center" wrapText="1"/>
    </xf>
    <xf numFmtId="9" fontId="145" fillId="0" borderId="0" xfId="0" applyNumberFormat="1" applyFont="1" applyAlignment="1">
      <alignment horizontal="center" vertical="center" wrapText="1"/>
    </xf>
    <xf numFmtId="9" fontId="148" fillId="0" borderId="27" xfId="0" applyNumberFormat="1" applyFont="1" applyBorder="1" applyAlignment="1">
      <alignment horizontal="center" vertical="center" wrapText="1"/>
    </xf>
    <xf numFmtId="9" fontId="148" fillId="0" borderId="2" xfId="0" applyNumberFormat="1" applyFont="1" applyBorder="1" applyAlignment="1">
      <alignment horizontal="center" vertical="center" wrapText="1"/>
    </xf>
    <xf numFmtId="9" fontId="148" fillId="0" borderId="22" xfId="0" applyNumberFormat="1" applyFont="1" applyBorder="1" applyAlignment="1">
      <alignment horizontal="center" vertical="center" wrapText="1"/>
    </xf>
    <xf numFmtId="9" fontId="148" fillId="0" borderId="0" xfId="0" applyNumberFormat="1" applyFont="1" applyAlignment="1">
      <alignment horizontal="center" vertical="center" wrapText="1"/>
    </xf>
    <xf numFmtId="0" fontId="147" fillId="0" borderId="22" xfId="0" applyFont="1" applyBorder="1" applyAlignment="1">
      <alignment horizontal="center" vertical="center" wrapText="1"/>
    </xf>
    <xf numFmtId="0" fontId="155" fillId="0" borderId="27" xfId="0" applyFont="1" applyBorder="1" applyAlignment="1">
      <alignment horizontal="center" vertical="center" wrapText="1"/>
    </xf>
    <xf numFmtId="0" fontId="155" fillId="0" borderId="2" xfId="0" applyFont="1" applyBorder="1" applyAlignment="1">
      <alignment horizontal="center" vertical="center" wrapText="1"/>
    </xf>
    <xf numFmtId="0" fontId="155" fillId="0" borderId="22" xfId="0" applyFont="1" applyBorder="1" applyAlignment="1">
      <alignment horizontal="center" vertical="center" wrapText="1"/>
    </xf>
    <xf numFmtId="0" fontId="155" fillId="0" borderId="0" xfId="0" applyFont="1" applyAlignment="1">
      <alignment horizontal="center" vertical="center" wrapText="1"/>
    </xf>
    <xf numFmtId="0" fontId="137" fillId="2" borderId="2" xfId="0" applyFont="1" applyFill="1" applyBorder="1" applyAlignment="1">
      <alignment horizontal="center" vertical="center"/>
    </xf>
    <xf numFmtId="49" fontId="152" fillId="0" borderId="27" xfId="0" applyNumberFormat="1" applyFont="1" applyBorder="1" applyAlignment="1">
      <alignment horizontal="center" vertical="center" wrapText="1"/>
    </xf>
    <xf numFmtId="49" fontId="152" fillId="0" borderId="2" xfId="0" applyNumberFormat="1" applyFont="1" applyBorder="1" applyAlignment="1">
      <alignment horizontal="center" vertical="center" wrapText="1"/>
    </xf>
    <xf numFmtId="49" fontId="152" fillId="0" borderId="0" xfId="0" applyNumberFormat="1" applyFont="1" applyAlignment="1">
      <alignment horizontal="center" vertical="center" wrapText="1"/>
    </xf>
    <xf numFmtId="9" fontId="147" fillId="0" borderId="22" xfId="0" applyNumberFormat="1" applyFont="1" applyBorder="1" applyAlignment="1">
      <alignment horizontal="center" vertical="center" wrapText="1"/>
    </xf>
    <xf numFmtId="0" fontId="156" fillId="0" borderId="27" xfId="0" applyFont="1" applyBorder="1" applyAlignment="1">
      <alignment horizontal="center" vertical="center" wrapText="1"/>
    </xf>
    <xf numFmtId="0" fontId="156" fillId="0" borderId="2" xfId="0" applyFont="1" applyBorder="1" applyAlignment="1">
      <alignment horizontal="center" vertical="center" wrapText="1"/>
    </xf>
    <xf numFmtId="0" fontId="156" fillId="0" borderId="22" xfId="0" applyFont="1" applyBorder="1" applyAlignment="1">
      <alignment horizontal="center" vertical="center" wrapText="1"/>
    </xf>
    <xf numFmtId="0" fontId="156" fillId="0" borderId="0" xfId="0" applyFont="1" applyAlignment="1">
      <alignment horizontal="center" vertical="center" wrapText="1"/>
    </xf>
    <xf numFmtId="0" fontId="137" fillId="0" borderId="27" xfId="0" applyFont="1" applyBorder="1" applyAlignment="1">
      <alignment horizontal="center" vertical="center"/>
    </xf>
    <xf numFmtId="0" fontId="137" fillId="187" borderId="27" xfId="0" applyFont="1" applyFill="1" applyBorder="1" applyAlignment="1">
      <alignment horizontal="center" vertical="center"/>
    </xf>
    <xf numFmtId="0" fontId="137" fillId="187" borderId="2" xfId="0" applyFont="1" applyFill="1" applyBorder="1" applyAlignment="1">
      <alignment horizontal="center" vertical="center"/>
    </xf>
    <xf numFmtId="0" fontId="137" fillId="187" borderId="22" xfId="0" applyFont="1" applyFill="1" applyBorder="1" applyAlignment="1">
      <alignment horizontal="center" vertical="center"/>
    </xf>
    <xf numFmtId="0" fontId="137" fillId="129" borderId="23" xfId="0" applyFont="1" applyFill="1" applyBorder="1" applyAlignment="1">
      <alignment horizontal="center" vertical="center"/>
    </xf>
    <xf numFmtId="0" fontId="137" fillId="0" borderId="28" xfId="0" applyFont="1" applyBorder="1" applyAlignment="1">
      <alignment horizontal="center" vertical="center"/>
    </xf>
    <xf numFmtId="0" fontId="137" fillId="0" borderId="0" xfId="0" applyFont="1" applyAlignment="1">
      <alignment horizontal="center" vertical="center"/>
    </xf>
    <xf numFmtId="9" fontId="154" fillId="0" borderId="28" xfId="0" applyNumberFormat="1" applyFont="1" applyBorder="1" applyAlignment="1">
      <alignment horizontal="center" vertical="center" wrapText="1"/>
    </xf>
    <xf numFmtId="9" fontId="145" fillId="0" borderId="28" xfId="0" applyNumberFormat="1" applyFont="1" applyBorder="1" applyAlignment="1">
      <alignment horizontal="center" vertical="center" wrapText="1"/>
    </xf>
    <xf numFmtId="9" fontId="148" fillId="0" borderId="28" xfId="0" applyNumberFormat="1" applyFont="1" applyBorder="1" applyAlignment="1">
      <alignment horizontal="center" vertical="center" wrapText="1"/>
    </xf>
    <xf numFmtId="0" fontId="155" fillId="0" borderId="28" xfId="0" applyFont="1" applyBorder="1" applyAlignment="1">
      <alignment horizontal="center" vertical="center" wrapText="1"/>
    </xf>
    <xf numFmtId="0" fontId="156" fillId="0" borderId="28" xfId="0" applyFont="1" applyBorder="1" applyAlignment="1">
      <alignment horizontal="center" vertical="center" wrapText="1"/>
    </xf>
    <xf numFmtId="0" fontId="144" fillId="185" borderId="27" xfId="0" applyFont="1" applyFill="1" applyBorder="1" applyAlignment="1">
      <alignment horizontal="center" vertical="center" wrapText="1"/>
    </xf>
    <xf numFmtId="0" fontId="144" fillId="185" borderId="2" xfId="0" applyFont="1" applyFill="1" applyBorder="1" applyAlignment="1">
      <alignment horizontal="center" vertical="center" wrapText="1"/>
    </xf>
    <xf numFmtId="0" fontId="144" fillId="185" borderId="28" xfId="0" applyFont="1" applyFill="1" applyBorder="1" applyAlignment="1">
      <alignment horizontal="center" vertical="center" wrapText="1"/>
    </xf>
    <xf numFmtId="0" fontId="144" fillId="29" borderId="27" xfId="0" applyFont="1" applyFill="1" applyBorder="1" applyAlignment="1">
      <alignment horizontal="center" vertical="center" wrapText="1"/>
    </xf>
    <xf numFmtId="0" fontId="144" fillId="29" borderId="2" xfId="0" applyFont="1" applyFill="1" applyBorder="1" applyAlignment="1">
      <alignment horizontal="center" vertical="center" wrapText="1"/>
    </xf>
    <xf numFmtId="0" fontId="144" fillId="29" borderId="28" xfId="0" applyFont="1" applyFill="1" applyBorder="1" applyAlignment="1">
      <alignment horizontal="center" vertical="center" wrapText="1"/>
    </xf>
    <xf numFmtId="0" fontId="144" fillId="184" borderId="27" xfId="0" applyFont="1" applyFill="1" applyBorder="1" applyAlignment="1">
      <alignment horizontal="center" vertical="center" wrapText="1"/>
    </xf>
    <xf numFmtId="0" fontId="144" fillId="184" borderId="2" xfId="0" applyFont="1" applyFill="1" applyBorder="1" applyAlignment="1">
      <alignment horizontal="center" vertical="center" wrapText="1"/>
    </xf>
    <xf numFmtId="0" fontId="144" fillId="184" borderId="28" xfId="0" applyFont="1" applyFill="1" applyBorder="1" applyAlignment="1">
      <alignment horizontal="center" vertical="center" wrapText="1"/>
    </xf>
    <xf numFmtId="9" fontId="158" fillId="0" borderId="27" xfId="0" applyNumberFormat="1" applyFont="1" applyBorder="1" applyAlignment="1">
      <alignment horizontal="center" vertical="center" wrapText="1"/>
    </xf>
    <xf numFmtId="9" fontId="158" fillId="0" borderId="2" xfId="0" applyNumberFormat="1" applyFont="1" applyBorder="1" applyAlignment="1">
      <alignment horizontal="center" vertical="center" wrapText="1"/>
    </xf>
    <xf numFmtId="0" fontId="147" fillId="0" borderId="30" xfId="0" applyFont="1" applyBorder="1" applyAlignment="1">
      <alignment horizontal="center" vertical="center" wrapText="1"/>
    </xf>
    <xf numFmtId="0" fontId="147" fillId="0" borderId="31" xfId="0" applyFont="1" applyBorder="1" applyAlignment="1">
      <alignment horizontal="center" vertical="center" wrapText="1"/>
    </xf>
    <xf numFmtId="0" fontId="137" fillId="3" borderId="0" xfId="0" applyFont="1" applyFill="1" applyAlignment="1">
      <alignment horizontal="center" vertical="center"/>
    </xf>
    <xf numFmtId="49" fontId="145" fillId="0" borderId="0" xfId="0" applyNumberFormat="1" applyFont="1" applyAlignment="1">
      <alignment horizontal="center" vertical="center" wrapText="1"/>
    </xf>
    <xf numFmtId="0" fontId="137" fillId="4" borderId="0" xfId="0" applyFont="1" applyFill="1" applyAlignment="1">
      <alignment horizontal="center" vertical="center"/>
    </xf>
    <xf numFmtId="0" fontId="137" fillId="5" borderId="0" xfId="0" applyFont="1" applyFill="1" applyAlignment="1">
      <alignment horizontal="center" vertical="center"/>
    </xf>
    <xf numFmtId="0" fontId="137" fillId="6" borderId="0" xfId="0" applyFont="1" applyFill="1" applyAlignment="1">
      <alignment horizontal="center" vertical="center"/>
    </xf>
    <xf numFmtId="0" fontId="137" fillId="0" borderId="1" xfId="0" applyFont="1" applyBorder="1" applyAlignment="1">
      <alignment horizontal="center" vertical="center"/>
    </xf>
    <xf numFmtId="0" fontId="137" fillId="2" borderId="0" xfId="0" applyFont="1" applyFill="1" applyAlignment="1">
      <alignment horizontal="center" vertical="center"/>
    </xf>
    <xf numFmtId="0" fontId="137" fillId="184" borderId="0" xfId="0" applyFont="1" applyFill="1" applyAlignment="1">
      <alignment horizontal="center" vertical="center"/>
    </xf>
    <xf numFmtId="0" fontId="137" fillId="184" borderId="2" xfId="0" applyFont="1" applyFill="1" applyBorder="1" applyAlignment="1">
      <alignment horizontal="center" vertical="center"/>
    </xf>
    <xf numFmtId="46" fontId="147" fillId="0" borderId="0" xfId="0" applyNumberFormat="1" applyFont="1" applyAlignment="1">
      <alignment horizontal="center" vertical="center" wrapText="1"/>
    </xf>
    <xf numFmtId="49" fontId="136" fillId="17" borderId="0" xfId="0" applyNumberFormat="1" applyFont="1" applyFill="1" applyAlignment="1">
      <alignment horizontal="center" vertical="center"/>
    </xf>
    <xf numFmtId="0" fontId="138" fillId="0" borderId="0" xfId="0" applyFont="1" applyAlignment="1">
      <alignment horizontal="center" vertical="center"/>
    </xf>
    <xf numFmtId="49" fontId="137" fillId="17" borderId="0" xfId="0" applyNumberFormat="1" applyFont="1" applyFill="1" applyAlignment="1">
      <alignment horizontal="center" vertical="center"/>
    </xf>
    <xf numFmtId="0" fontId="140" fillId="10" borderId="0" xfId="0" applyFont="1" applyFill="1" applyAlignment="1">
      <alignment horizontal="center" vertical="center"/>
    </xf>
    <xf numFmtId="0" fontId="141" fillId="184" borderId="0" xfId="0" applyFont="1" applyFill="1" applyAlignment="1">
      <alignment horizontal="center" vertical="center"/>
    </xf>
    <xf numFmtId="0" fontId="142" fillId="183" borderId="0" xfId="0" applyFont="1" applyFill="1" applyAlignment="1">
      <alignment horizontal="center" vertical="center" wrapText="1"/>
    </xf>
    <xf numFmtId="0" fontId="141" fillId="185" borderId="0" xfId="0" applyFont="1" applyFill="1" applyAlignment="1">
      <alignment horizontal="center" vertical="center"/>
    </xf>
    <xf numFmtId="0" fontId="142" fillId="188" borderId="0" xfId="0" applyFont="1" applyFill="1" applyAlignment="1">
      <alignment horizontal="center" vertical="center"/>
    </xf>
    <xf numFmtId="0" fontId="142" fillId="29" borderId="0" xfId="0" applyFont="1" applyFill="1" applyAlignment="1">
      <alignment horizontal="center" vertical="center"/>
    </xf>
    <xf numFmtId="0" fontId="142" fillId="187" borderId="8" xfId="0" applyFont="1" applyFill="1" applyBorder="1" applyAlignment="1">
      <alignment horizontal="center" vertical="center"/>
    </xf>
    <xf numFmtId="0" fontId="144" fillId="183" borderId="24" xfId="0" applyFont="1" applyFill="1" applyBorder="1" applyAlignment="1">
      <alignment horizontal="center" vertical="center" wrapText="1"/>
    </xf>
    <xf numFmtId="0" fontId="144" fillId="183" borderId="25" xfId="0" applyFont="1" applyFill="1" applyBorder="1" applyAlignment="1">
      <alignment horizontal="center" vertical="center" wrapText="1"/>
    </xf>
    <xf numFmtId="0" fontId="144" fillId="183" borderId="26" xfId="0" applyFont="1" applyFill="1" applyBorder="1" applyAlignment="1">
      <alignment horizontal="center" vertical="center" wrapText="1"/>
    </xf>
    <xf numFmtId="0" fontId="144" fillId="183" borderId="0" xfId="0" applyFont="1" applyFill="1" applyAlignment="1">
      <alignment horizontal="center" vertical="center" wrapText="1"/>
    </xf>
    <xf numFmtId="0" fontId="144" fillId="8" borderId="0" xfId="0" applyFont="1" applyFill="1" applyAlignment="1">
      <alignment horizontal="center" vertical="center" wrapText="1"/>
    </xf>
    <xf numFmtId="0" fontId="137" fillId="187" borderId="0" xfId="0" applyFont="1" applyFill="1" applyAlignment="1">
      <alignment horizontal="center" vertical="center"/>
    </xf>
    <xf numFmtId="0" fontId="137" fillId="187" borderId="28" xfId="0" applyFont="1" applyFill="1" applyBorder="1" applyAlignment="1">
      <alignment horizontal="center" vertical="center"/>
    </xf>
    <xf numFmtId="0" fontId="157" fillId="10" borderId="0" xfId="0" applyFont="1" applyFill="1" applyAlignment="1">
      <alignment horizontal="center" vertical="center"/>
    </xf>
    <xf numFmtId="0" fontId="159" fillId="10" borderId="0" xfId="0" applyFont="1" applyFill="1" applyAlignment="1">
      <alignment horizontal="center" vertical="center"/>
    </xf>
    <xf numFmtId="0" fontId="161" fillId="0" borderId="0" xfId="0" applyFont="1" applyAlignment="1">
      <alignment horizontal="center" vertical="center"/>
    </xf>
    <xf numFmtId="0" fontId="59" fillId="55" borderId="7" xfId="2" applyAlignment="1">
      <alignment horizontal="center" vertical="center" wrapText="1"/>
    </xf>
    <xf numFmtId="0" fontId="59" fillId="0" borderId="2" xfId="2" applyFill="1" applyBorder="1" applyAlignment="1">
      <alignment horizontal="center" vertical="center" wrapText="1"/>
    </xf>
    <xf numFmtId="0" fontId="144" fillId="188" borderId="0" xfId="0" applyFon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2" xfId="0" applyFont="1" applyBorder="1" applyAlignment="1">
      <alignment horizontal="center" vertical="center"/>
    </xf>
    <xf numFmtId="0" fontId="1" fillId="0" borderId="22" xfId="0" applyFont="1" applyBorder="1" applyAlignment="1">
      <alignment horizontal="center" vertical="center"/>
    </xf>
    <xf numFmtId="0" fontId="1" fillId="0" borderId="28" xfId="0" applyFont="1" applyBorder="1" applyAlignment="1">
      <alignment horizontal="center" vertical="center"/>
    </xf>
    <xf numFmtId="0" fontId="1" fillId="0" borderId="27" xfId="0" applyFont="1" applyBorder="1" applyAlignment="1">
      <alignment horizontal="center" vertical="center"/>
    </xf>
    <xf numFmtId="0" fontId="1" fillId="0" borderId="2" xfId="0" applyFont="1" applyBorder="1" applyAlignment="1">
      <alignment horizontal="center" vertical="center" wrapText="1"/>
    </xf>
    <xf numFmtId="9" fontId="1" fillId="0" borderId="0" xfId="0" applyNumberFormat="1" applyFont="1" applyAlignment="1">
      <alignment horizontal="center" vertical="center"/>
    </xf>
    <xf numFmtId="9" fontId="164" fillId="0" borderId="0" xfId="0" applyNumberFormat="1" applyFont="1" applyAlignment="1">
      <alignment horizontal="center" vertical="center" wrapText="1"/>
    </xf>
    <xf numFmtId="0" fontId="10" fillId="0" borderId="0" xfId="0" applyFont="1" applyAlignment="1">
      <alignment horizontal="center" vertical="center"/>
    </xf>
    <xf numFmtId="0" fontId="10" fillId="0" borderId="6" xfId="0" applyFont="1" applyBorder="1" applyAlignment="1">
      <alignment horizontal="center" wrapText="1"/>
    </xf>
    <xf numFmtId="0" fontId="36" fillId="0" borderId="0" xfId="0" applyFont="1" applyAlignment="1">
      <alignment horizontal="center" wrapText="1"/>
    </xf>
    <xf numFmtId="9" fontId="40" fillId="0" borderId="0" xfId="0" applyNumberFormat="1" applyFont="1" applyAlignment="1">
      <alignment horizontal="center" vertical="center" wrapText="1"/>
    </xf>
    <xf numFmtId="0" fontId="61" fillId="0" borderId="27" xfId="0" applyFont="1" applyBorder="1" applyAlignment="1">
      <alignment horizontal="center" vertical="center"/>
    </xf>
    <xf numFmtId="0" fontId="61" fillId="0" borderId="2" xfId="0" applyFont="1" applyBorder="1" applyAlignment="1">
      <alignment horizontal="center" vertical="center"/>
    </xf>
    <xf numFmtId="0" fontId="61" fillId="0" borderId="22" xfId="0" applyFont="1" applyBorder="1" applyAlignment="1">
      <alignment horizontal="center" vertical="center"/>
    </xf>
    <xf numFmtId="0" fontId="61" fillId="0" borderId="0" xfId="0" applyFont="1" applyAlignment="1">
      <alignment horizontal="center" vertical="center"/>
    </xf>
    <xf numFmtId="0" fontId="61" fillId="0" borderId="28" xfId="0" applyFont="1" applyBorder="1" applyAlignment="1">
      <alignment horizontal="center" vertical="center"/>
    </xf>
    <xf numFmtId="0" fontId="10" fillId="0" borderId="0" xfId="0" applyFont="1" applyAlignment="1">
      <alignment horizontal="center"/>
    </xf>
    <xf numFmtId="0" fontId="61" fillId="0" borderId="30" xfId="0" applyFont="1" applyBorder="1" applyAlignment="1">
      <alignment horizontal="center" vertical="center"/>
    </xf>
    <xf numFmtId="0" fontId="43" fillId="0" borderId="0" xfId="0" applyFont="1" applyAlignment="1">
      <alignment horizontal="center" vertical="center" wrapText="1"/>
    </xf>
    <xf numFmtId="49" fontId="40" fillId="0" borderId="0" xfId="0" applyNumberFormat="1" applyFont="1" applyAlignment="1">
      <alignment horizontal="center" vertical="center" wrapText="1"/>
    </xf>
    <xf numFmtId="0" fontId="61" fillId="0" borderId="29" xfId="0" applyFont="1" applyBorder="1" applyAlignment="1">
      <alignment horizontal="center" vertical="center"/>
    </xf>
    <xf numFmtId="0" fontId="61" fillId="0" borderId="0" xfId="0" applyFont="1" applyAlignment="1">
      <alignment horizontal="center" vertical="center" wrapText="1"/>
    </xf>
    <xf numFmtId="0" fontId="61" fillId="0" borderId="29" xfId="0" applyFont="1" applyBorder="1" applyAlignment="1">
      <alignment horizontal="center" vertical="center" wrapText="1"/>
    </xf>
    <xf numFmtId="0" fontId="61" fillId="0" borderId="30" xfId="0" applyFont="1" applyBorder="1" applyAlignment="1">
      <alignment horizontal="center" vertical="center" wrapText="1"/>
    </xf>
    <xf numFmtId="0" fontId="61" fillId="0" borderId="2" xfId="0" applyFont="1" applyBorder="1" applyAlignment="1">
      <alignment horizontal="center" vertical="center" wrapText="1"/>
    </xf>
    <xf numFmtId="0" fontId="108" fillId="116" borderId="3" xfId="0" applyFont="1" applyFill="1" applyBorder="1" applyAlignment="1">
      <alignment horizontal="center"/>
    </xf>
    <xf numFmtId="0" fontId="108" fillId="30" borderId="3" xfId="0" applyFont="1" applyFill="1" applyBorder="1" applyAlignment="1">
      <alignment horizontal="center"/>
    </xf>
    <xf numFmtId="0" fontId="13" fillId="11" borderId="2" xfId="0" applyFont="1" applyFill="1" applyBorder="1" applyAlignment="1">
      <alignment horizontal="center"/>
    </xf>
    <xf numFmtId="0" fontId="2" fillId="12" borderId="2" xfId="0" applyFont="1" applyFill="1" applyBorder="1" applyAlignment="1">
      <alignment horizontal="center"/>
    </xf>
    <xf numFmtId="0" fontId="2" fillId="8" borderId="2" xfId="0" applyFont="1" applyFill="1" applyBorder="1" applyAlignment="1">
      <alignment horizontal="center" wrapText="1"/>
    </xf>
    <xf numFmtId="0" fontId="0" fillId="86" borderId="0" xfId="0" applyFill="1"/>
    <xf numFmtId="0" fontId="107" fillId="10" borderId="2" xfId="0" applyFont="1" applyFill="1" applyBorder="1" applyAlignment="1">
      <alignment horizontal="center" vertical="center"/>
    </xf>
    <xf numFmtId="0" fontId="107" fillId="10" borderId="0" xfId="0" applyFont="1" applyFill="1" applyAlignment="1">
      <alignment horizontal="center" vertical="center"/>
    </xf>
    <xf numFmtId="0" fontId="109" fillId="166" borderId="3" xfId="0" applyFont="1" applyFill="1" applyBorder="1" applyAlignment="1">
      <alignment horizontal="center"/>
    </xf>
    <xf numFmtId="0" fontId="109" fillId="166" borderId="33" xfId="0" applyFont="1" applyFill="1" applyBorder="1" applyAlignment="1">
      <alignment horizontal="center"/>
    </xf>
    <xf numFmtId="0" fontId="108" fillId="116" borderId="13" xfId="0" applyFont="1" applyFill="1" applyBorder="1" applyAlignment="1">
      <alignment horizontal="center"/>
    </xf>
    <xf numFmtId="0" fontId="108" fillId="178" borderId="13" xfId="0" applyFont="1" applyFill="1" applyBorder="1" applyAlignment="1">
      <alignment horizontal="center"/>
    </xf>
    <xf numFmtId="0" fontId="13" fillId="9" borderId="2" xfId="0" applyFont="1" applyFill="1" applyBorder="1" applyAlignment="1">
      <alignment horizontal="center"/>
    </xf>
    <xf numFmtId="0" fontId="15" fillId="10" borderId="2" xfId="0" applyFont="1" applyFill="1" applyBorder="1" applyAlignment="1">
      <alignment horizontal="center"/>
    </xf>
    <xf numFmtId="9" fontId="151" fillId="138" borderId="2" xfId="0" applyNumberFormat="1" applyFont="1" applyFill="1" applyBorder="1" applyAlignment="1">
      <alignment horizontal="center" vertical="center" wrapText="1"/>
    </xf>
    <xf numFmtId="9" fontId="152" fillId="138" borderId="2" xfId="0" applyNumberFormat="1" applyFont="1" applyFill="1" applyBorder="1" applyAlignment="1">
      <alignment horizontal="center" vertical="center" wrapText="1"/>
    </xf>
    <xf numFmtId="9" fontId="153" fillId="138" borderId="32" xfId="0" applyNumberFormat="1" applyFont="1" applyFill="1" applyBorder="1" applyAlignment="1">
      <alignment horizontal="center" vertical="center" wrapText="1"/>
    </xf>
    <xf numFmtId="0" fontId="137" fillId="0" borderId="6" xfId="0" applyFont="1" applyBorder="1" applyAlignment="1">
      <alignment horizontal="center" vertical="center"/>
    </xf>
    <xf numFmtId="0" fontId="137" fillId="138" borderId="34" xfId="0" applyFont="1" applyFill="1" applyBorder="1" applyAlignment="1">
      <alignment horizontal="center" vertical="center"/>
    </xf>
    <xf numFmtId="0" fontId="137" fillId="2" borderId="34" xfId="0" applyFont="1" applyFill="1" applyBorder="1" applyAlignment="1">
      <alignment horizontal="center" vertical="center"/>
    </xf>
    <xf numFmtId="0" fontId="137" fillId="138" borderId="35" xfId="0" applyFont="1" applyFill="1" applyBorder="1" applyAlignment="1">
      <alignment horizontal="center" vertical="center"/>
    </xf>
    <xf numFmtId="0" fontId="173" fillId="0" borderId="6" xfId="0" applyFont="1" applyBorder="1" applyAlignment="1">
      <alignment horizontal="center" vertical="center"/>
    </xf>
    <xf numFmtId="0" fontId="137" fillId="120" borderId="35" xfId="0" applyFont="1" applyFill="1" applyBorder="1" applyAlignment="1">
      <alignment horizontal="center" vertical="center"/>
    </xf>
    <xf numFmtId="0" fontId="137" fillId="153" borderId="35" xfId="0" applyFont="1" applyFill="1" applyBorder="1" applyAlignment="1">
      <alignment horizontal="center" vertical="center"/>
    </xf>
    <xf numFmtId="0" fontId="137" fillId="119" borderId="35" xfId="0" applyFont="1" applyFill="1" applyBorder="1" applyAlignment="1">
      <alignment horizontal="center" vertical="center"/>
    </xf>
    <xf numFmtId="0" fontId="172" fillId="120" borderId="32" xfId="0" applyFont="1" applyFill="1" applyBorder="1" applyAlignment="1">
      <alignment horizontal="center" vertical="center" wrapText="1"/>
    </xf>
    <xf numFmtId="0" fontId="174" fillId="153" borderId="38" xfId="0" applyFont="1" applyFill="1" applyBorder="1" applyAlignment="1">
      <alignment horizontal="center" vertical="center" wrapText="1"/>
    </xf>
    <xf numFmtId="0" fontId="144" fillId="119" borderId="38" xfId="0" applyFont="1" applyFill="1" applyBorder="1" applyAlignment="1">
      <alignment horizontal="center" vertical="center" wrapText="1"/>
    </xf>
    <xf numFmtId="0" fontId="137" fillId="123" borderId="45" xfId="0" applyFont="1" applyFill="1" applyBorder="1" applyAlignment="1">
      <alignment horizontal="center" vertical="center"/>
    </xf>
    <xf numFmtId="0" fontId="175" fillId="123" borderId="46" xfId="0" applyFont="1" applyFill="1" applyBorder="1" applyAlignment="1">
      <alignment horizontal="center" vertical="center" wrapText="1"/>
    </xf>
    <xf numFmtId="0" fontId="137" fillId="0" borderId="46" xfId="0" applyFont="1" applyBorder="1" applyAlignment="1">
      <alignment horizontal="center" vertical="center"/>
    </xf>
    <xf numFmtId="0" fontId="170" fillId="138" borderId="32" xfId="0" applyFont="1" applyFill="1" applyBorder="1" applyAlignment="1">
      <alignment horizontal="center"/>
    </xf>
    <xf numFmtId="9" fontId="149" fillId="138" borderId="50" xfId="0" applyNumberFormat="1" applyFont="1" applyFill="1" applyBorder="1" applyAlignment="1">
      <alignment horizontal="center" vertical="center" wrapText="1"/>
    </xf>
    <xf numFmtId="9" fontId="147" fillId="138" borderId="50" xfId="0" applyNumberFormat="1" applyFont="1" applyFill="1" applyBorder="1" applyAlignment="1">
      <alignment horizontal="center" vertical="center" wrapText="1"/>
    </xf>
    <xf numFmtId="9" fontId="150" fillId="138" borderId="51" xfId="0" applyNumberFormat="1" applyFont="1" applyFill="1" applyBorder="1" applyAlignment="1">
      <alignment horizontal="center" vertical="center" wrapText="1"/>
    </xf>
    <xf numFmtId="9" fontId="154" fillId="138" borderId="52" xfId="0" applyNumberFormat="1" applyFont="1" applyFill="1" applyBorder="1" applyAlignment="1">
      <alignment horizontal="center" vertical="center" wrapText="1"/>
    </xf>
    <xf numFmtId="9" fontId="145" fillId="138" borderId="52" xfId="0" applyNumberFormat="1" applyFont="1" applyFill="1" applyBorder="1" applyAlignment="1">
      <alignment horizontal="center" vertical="center" wrapText="1"/>
    </xf>
    <xf numFmtId="9" fontId="148" fillId="138" borderId="53" xfId="0" applyNumberFormat="1" applyFont="1" applyFill="1" applyBorder="1" applyAlignment="1">
      <alignment horizontal="center" vertical="center" wrapText="1"/>
    </xf>
    <xf numFmtId="0" fontId="171" fillId="138" borderId="39" xfId="0" applyFont="1" applyFill="1" applyBorder="1" applyAlignment="1">
      <alignment horizontal="center"/>
    </xf>
    <xf numFmtId="0" fontId="169" fillId="138" borderId="39" xfId="0" applyFont="1" applyFill="1" applyBorder="1" applyAlignment="1">
      <alignment horizontal="center"/>
    </xf>
    <xf numFmtId="0" fontId="166" fillId="138" borderId="35" xfId="0" applyFont="1" applyFill="1" applyBorder="1"/>
    <xf numFmtId="9" fontId="151" fillId="138" borderId="0" xfId="0" applyNumberFormat="1" applyFont="1" applyFill="1" applyAlignment="1">
      <alignment horizontal="center" vertical="center" wrapText="1"/>
    </xf>
    <xf numFmtId="9" fontId="152" fillId="138" borderId="0" xfId="0" applyNumberFormat="1" applyFont="1" applyFill="1" applyAlignment="1">
      <alignment horizontal="center" vertical="center" wrapText="1"/>
    </xf>
    <xf numFmtId="0" fontId="102" fillId="189" borderId="3" xfId="0" applyFont="1" applyFill="1" applyBorder="1" applyAlignment="1">
      <alignment horizontal="center"/>
    </xf>
    <xf numFmtId="0" fontId="101" fillId="190" borderId="3" xfId="0" applyFont="1" applyFill="1" applyBorder="1" applyAlignment="1">
      <alignment horizontal="center"/>
    </xf>
    <xf numFmtId="0" fontId="102" fillId="190" borderId="3" xfId="0" applyFont="1" applyFill="1" applyBorder="1" applyAlignment="1">
      <alignment horizontal="center"/>
    </xf>
    <xf numFmtId="0" fontId="101" fillId="191" borderId="3" xfId="0" applyFont="1" applyFill="1" applyBorder="1" applyAlignment="1">
      <alignment horizontal="center"/>
    </xf>
    <xf numFmtId="0" fontId="103" fillId="192" borderId="3" xfId="0" applyFont="1" applyFill="1" applyBorder="1" applyAlignment="1">
      <alignment horizontal="center"/>
    </xf>
    <xf numFmtId="0" fontId="101" fillId="193" borderId="3" xfId="0" applyFont="1" applyFill="1" applyBorder="1" applyAlignment="1">
      <alignment horizontal="center"/>
    </xf>
    <xf numFmtId="0" fontId="101" fillId="194" borderId="3" xfId="0" applyFont="1" applyFill="1" applyBorder="1" applyAlignment="1">
      <alignment horizontal="center"/>
    </xf>
    <xf numFmtId="0" fontId="102" fillId="195" borderId="2" xfId="0" applyFont="1" applyFill="1" applyBorder="1" applyAlignment="1">
      <alignment horizontal="center"/>
    </xf>
    <xf numFmtId="0" fontId="108" fillId="196" borderId="33" xfId="0" applyFont="1" applyFill="1" applyBorder="1" applyAlignment="1">
      <alignment horizontal="center"/>
    </xf>
    <xf numFmtId="0" fontId="108" fillId="196" borderId="34" xfId="0" applyFont="1" applyFill="1" applyBorder="1" applyAlignment="1">
      <alignment horizontal="center"/>
    </xf>
    <xf numFmtId="0" fontId="108" fillId="196" borderId="39" xfId="0" applyFont="1" applyFill="1" applyBorder="1" applyAlignment="1">
      <alignment horizontal="center"/>
    </xf>
    <xf numFmtId="0" fontId="108" fillId="196" borderId="6" xfId="0" applyFont="1" applyFill="1" applyBorder="1" applyAlignment="1">
      <alignment horizontal="center"/>
    </xf>
    <xf numFmtId="0" fontId="108" fillId="196" borderId="38" xfId="0" applyFont="1" applyFill="1" applyBorder="1" applyAlignment="1">
      <alignment horizontal="center"/>
    </xf>
    <xf numFmtId="0" fontId="4" fillId="0" borderId="2" xfId="0" applyFont="1" applyBorder="1"/>
    <xf numFmtId="0" fontId="108" fillId="172" borderId="13" xfId="0" applyFont="1" applyFill="1" applyBorder="1" applyAlignment="1">
      <alignment horizontal="center"/>
    </xf>
    <xf numFmtId="0" fontId="176" fillId="197" borderId="0" xfId="0" applyFont="1" applyFill="1" applyAlignment="1">
      <alignment horizontal="center"/>
    </xf>
    <xf numFmtId="0" fontId="107" fillId="10" borderId="54" xfId="0" applyFont="1" applyFill="1" applyBorder="1" applyAlignment="1">
      <alignment horizontal="center" vertical="center"/>
    </xf>
    <xf numFmtId="0" fontId="107" fillId="10" borderId="56" xfId="0" applyFont="1" applyFill="1" applyBorder="1" applyAlignment="1">
      <alignment horizontal="center" vertical="center"/>
    </xf>
    <xf numFmtId="0" fontId="179" fillId="10" borderId="55" xfId="0" applyFont="1" applyFill="1" applyBorder="1" applyAlignment="1">
      <alignment horizontal="center" vertical="center"/>
    </xf>
    <xf numFmtId="0" fontId="109" fillId="166" borderId="13" xfId="0" applyFont="1" applyFill="1" applyBorder="1" applyAlignment="1">
      <alignment horizontal="center"/>
    </xf>
    <xf numFmtId="0" fontId="107" fillId="10" borderId="6" xfId="0" applyFont="1" applyFill="1" applyBorder="1" applyAlignment="1">
      <alignment horizontal="center" vertical="center"/>
    </xf>
    <xf numFmtId="0" fontId="0" fillId="86" borderId="6" xfId="0" applyFill="1" applyBorder="1"/>
    <xf numFmtId="0" fontId="107" fillId="10" borderId="57" xfId="0" applyFont="1" applyFill="1" applyBorder="1" applyAlignment="1">
      <alignment horizontal="center" vertical="center"/>
    </xf>
    <xf numFmtId="0" fontId="108" fillId="116" borderId="33" xfId="0" applyFont="1" applyFill="1" applyBorder="1" applyAlignment="1">
      <alignment horizontal="center"/>
    </xf>
    <xf numFmtId="0" fontId="108" fillId="30" borderId="33" xfId="0" applyFont="1" applyFill="1" applyBorder="1" applyAlignment="1">
      <alignment horizontal="center"/>
    </xf>
    <xf numFmtId="9" fontId="108" fillId="111" borderId="32" xfId="0" applyNumberFormat="1" applyFont="1" applyFill="1" applyBorder="1" applyAlignment="1">
      <alignment horizontal="center"/>
    </xf>
    <xf numFmtId="9" fontId="108" fillId="147" borderId="32" xfId="0" applyNumberFormat="1" applyFont="1" applyFill="1" applyBorder="1" applyAlignment="1">
      <alignment horizontal="center"/>
    </xf>
    <xf numFmtId="9" fontId="108" fillId="180" borderId="32" xfId="0" applyNumberFormat="1" applyFont="1" applyFill="1" applyBorder="1" applyAlignment="1">
      <alignment horizontal="center"/>
    </xf>
    <xf numFmtId="9" fontId="108" fillId="114" borderId="32" xfId="0" applyNumberFormat="1" applyFont="1" applyFill="1" applyBorder="1" applyAlignment="1">
      <alignment horizontal="center"/>
    </xf>
    <xf numFmtId="9" fontId="108" fillId="179" borderId="32" xfId="0" applyNumberFormat="1" applyFont="1" applyFill="1" applyBorder="1" applyAlignment="1">
      <alignment horizontal="center"/>
    </xf>
    <xf numFmtId="9" fontId="108" fillId="130" borderId="38" xfId="0" applyNumberFormat="1" applyFont="1" applyFill="1" applyBorder="1" applyAlignment="1">
      <alignment horizontal="center"/>
    </xf>
    <xf numFmtId="0" fontId="110" fillId="155" borderId="36" xfId="0" applyFont="1" applyFill="1" applyBorder="1" applyAlignment="1">
      <alignment horizontal="center"/>
    </xf>
    <xf numFmtId="0" fontId="108" fillId="172" borderId="38" xfId="0" applyFont="1" applyFill="1" applyBorder="1" applyAlignment="1">
      <alignment horizontal="center"/>
    </xf>
    <xf numFmtId="0" fontId="107" fillId="10" borderId="32" xfId="0" applyFont="1" applyFill="1" applyBorder="1" applyAlignment="1">
      <alignment horizontal="center" vertical="center"/>
    </xf>
    <xf numFmtId="0" fontId="0" fillId="86" borderId="32" xfId="0" applyFill="1" applyBorder="1"/>
    <xf numFmtId="0" fontId="183" fillId="86" borderId="32" xfId="0" applyFont="1" applyFill="1" applyBorder="1" applyAlignment="1">
      <alignment horizontal="center" vertical="center"/>
    </xf>
    <xf numFmtId="0" fontId="186" fillId="10" borderId="54" xfId="0" applyFont="1" applyFill="1" applyBorder="1" applyAlignment="1">
      <alignment horizontal="center" vertical="center"/>
    </xf>
    <xf numFmtId="0" fontId="187" fillId="10" borderId="55" xfId="0" applyFont="1" applyFill="1" applyBorder="1" applyAlignment="1">
      <alignment horizontal="center" vertical="center"/>
    </xf>
    <xf numFmtId="0" fontId="186" fillId="10" borderId="56" xfId="0" applyFont="1" applyFill="1" applyBorder="1" applyAlignment="1">
      <alignment horizontal="center" vertical="center"/>
    </xf>
    <xf numFmtId="0" fontId="181" fillId="86" borderId="0" xfId="0" applyFont="1" applyFill="1" applyAlignment="1">
      <alignment vertical="center"/>
    </xf>
    <xf numFmtId="0" fontId="165" fillId="86" borderId="2" xfId="0" applyFont="1" applyFill="1" applyBorder="1" applyAlignment="1">
      <alignment vertical="center"/>
    </xf>
    <xf numFmtId="0" fontId="189" fillId="10" borderId="0" xfId="0" applyFont="1" applyFill="1" applyAlignment="1">
      <alignment horizontal="center" vertical="center"/>
    </xf>
    <xf numFmtId="0" fontId="185" fillId="166" borderId="3" xfId="0" applyFont="1" applyFill="1" applyBorder="1" applyAlignment="1">
      <alignment horizontal="center" vertical="center"/>
    </xf>
    <xf numFmtId="0" fontId="190" fillId="86" borderId="0" xfId="0" applyFont="1" applyFill="1" applyAlignment="1">
      <alignment horizontal="center" vertical="center"/>
    </xf>
    <xf numFmtId="0" fontId="191" fillId="188" borderId="39" xfId="0" applyFont="1" applyFill="1" applyBorder="1" applyAlignment="1">
      <alignment horizontal="center" vertical="center"/>
    </xf>
    <xf numFmtId="0" fontId="190" fillId="10" borderId="2" xfId="0" applyFont="1" applyFill="1" applyBorder="1" applyAlignment="1">
      <alignment horizontal="center" vertical="center"/>
    </xf>
    <xf numFmtId="0" fontId="191" fillId="188" borderId="3" xfId="0" applyFont="1" applyFill="1" applyBorder="1" applyAlignment="1">
      <alignment horizontal="center"/>
    </xf>
    <xf numFmtId="0" fontId="191" fillId="29" borderId="3" xfId="0" applyFont="1" applyFill="1" applyBorder="1" applyAlignment="1">
      <alignment horizontal="center" vertical="center"/>
    </xf>
    <xf numFmtId="0" fontId="191" fillId="183" borderId="3" xfId="0" applyFont="1" applyFill="1" applyBorder="1" applyAlignment="1">
      <alignment horizontal="center" vertical="center"/>
    </xf>
    <xf numFmtId="0" fontId="191" fillId="184" borderId="3" xfId="0" applyFont="1" applyFill="1" applyBorder="1" applyAlignment="1">
      <alignment horizontal="center" vertical="center"/>
    </xf>
    <xf numFmtId="0" fontId="191" fillId="188" borderId="3" xfId="0" applyFont="1" applyFill="1" applyBorder="1" applyAlignment="1">
      <alignment horizontal="center" vertical="center"/>
    </xf>
    <xf numFmtId="0" fontId="191" fillId="186" borderId="4" xfId="0" applyFont="1" applyFill="1" applyBorder="1" applyAlignment="1">
      <alignment horizontal="center" vertical="center"/>
    </xf>
    <xf numFmtId="0" fontId="191" fillId="185" borderId="4" xfId="0" applyFont="1" applyFill="1" applyBorder="1" applyAlignment="1">
      <alignment horizontal="center" vertical="center"/>
    </xf>
    <xf numFmtId="0" fontId="191" fillId="185" borderId="5" xfId="0" applyFont="1" applyFill="1" applyBorder="1" applyAlignment="1">
      <alignment horizontal="center" vertical="center"/>
    </xf>
    <xf numFmtId="0" fontId="191" fillId="185" borderId="4" xfId="0" applyFont="1" applyFill="1" applyBorder="1" applyAlignment="1">
      <alignment horizontal="center"/>
    </xf>
    <xf numFmtId="0" fontId="191" fillId="29" borderId="3" xfId="0" applyFont="1" applyFill="1" applyBorder="1" applyAlignment="1">
      <alignment horizontal="center" vertical="center" wrapText="1"/>
    </xf>
    <xf numFmtId="0" fontId="188" fillId="165" borderId="5" xfId="0" applyFont="1" applyFill="1" applyBorder="1" applyAlignment="1">
      <alignment horizontal="center" vertical="center"/>
    </xf>
    <xf numFmtId="0" fontId="195" fillId="10" borderId="54" xfId="0" applyFont="1" applyFill="1" applyBorder="1" applyAlignment="1">
      <alignment horizontal="center" vertical="center"/>
    </xf>
    <xf numFmtId="0" fontId="196" fillId="10" borderId="55" xfId="0" applyFont="1" applyFill="1" applyBorder="1" applyAlignment="1">
      <alignment horizontal="center" vertical="center"/>
    </xf>
    <xf numFmtId="0" fontId="195" fillId="10" borderId="56" xfId="0" applyFont="1" applyFill="1" applyBorder="1" applyAlignment="1">
      <alignment horizontal="center" vertical="center"/>
    </xf>
    <xf numFmtId="0" fontId="107" fillId="10" borderId="2" xfId="0" applyFont="1" applyFill="1" applyBorder="1" applyAlignment="1">
      <alignment horizontal="center" vertical="center" wrapText="1"/>
    </xf>
    <xf numFmtId="9" fontId="144" fillId="0" borderId="0" xfId="0" applyNumberFormat="1" applyFont="1" applyAlignment="1">
      <alignment horizontal="center" vertical="center" wrapText="1"/>
    </xf>
    <xf numFmtId="0" fontId="199" fillId="0" borderId="0" xfId="0" applyFont="1"/>
    <xf numFmtId="0" fontId="89" fillId="0" borderId="0" xfId="0" applyFont="1" applyAlignment="1">
      <alignment wrapText="1"/>
    </xf>
    <xf numFmtId="0" fontId="79" fillId="0" borderId="0" xfId="0" applyFont="1"/>
    <xf numFmtId="0" fontId="200" fillId="0" borderId="0" xfId="0" applyFont="1"/>
    <xf numFmtId="0" fontId="201" fillId="0" borderId="0" xfId="0" applyFont="1"/>
    <xf numFmtId="0" fontId="202" fillId="0" borderId="0" xfId="0" applyFont="1"/>
    <xf numFmtId="0" fontId="203" fillId="0" borderId="0" xfId="0" applyFont="1"/>
    <xf numFmtId="0" fontId="204" fillId="0" borderId="0" xfId="0" applyFont="1"/>
    <xf numFmtId="0" fontId="199" fillId="157" borderId="0" xfId="0" applyFont="1" applyFill="1"/>
    <xf numFmtId="49" fontId="199" fillId="0" borderId="0" xfId="0" applyNumberFormat="1" applyFont="1"/>
    <xf numFmtId="0" fontId="0" fillId="0" borderId="2" xfId="0" applyBorder="1" applyAlignment="1">
      <alignment horizontal="center"/>
    </xf>
    <xf numFmtId="9" fontId="61" fillId="0" borderId="3" xfId="0" applyNumberFormat="1" applyFont="1" applyBorder="1" applyAlignment="1">
      <alignment horizontal="center" vertical="center"/>
    </xf>
    <xf numFmtId="0" fontId="205" fillId="0" borderId="3" xfId="0" applyFont="1" applyBorder="1" applyAlignment="1">
      <alignment horizontal="center" readingOrder="1"/>
    </xf>
    <xf numFmtId="0" fontId="0" fillId="0" borderId="3" xfId="0" applyBorder="1" applyAlignment="1">
      <alignment horizontal="center"/>
    </xf>
    <xf numFmtId="9" fontId="0" fillId="0" borderId="3" xfId="0" applyNumberFormat="1" applyBorder="1" applyAlignment="1">
      <alignment horizontal="center"/>
    </xf>
    <xf numFmtId="0" fontId="206" fillId="0" borderId="3" xfId="0" applyFont="1" applyBorder="1" applyAlignment="1">
      <alignment horizontal="center" readingOrder="1"/>
    </xf>
    <xf numFmtId="49" fontId="137" fillId="0" borderId="2" xfId="0" applyNumberFormat="1" applyFont="1" applyBorder="1" applyAlignment="1">
      <alignment vertical="center"/>
    </xf>
    <xf numFmtId="49" fontId="137" fillId="0" borderId="2" xfId="0" applyNumberFormat="1" applyFont="1" applyBorder="1" applyAlignment="1">
      <alignment horizontal="center" vertical="center"/>
    </xf>
    <xf numFmtId="0" fontId="206" fillId="0" borderId="4" xfId="0" applyFont="1" applyBorder="1" applyAlignment="1">
      <alignment horizontal="center" readingOrder="1"/>
    </xf>
    <xf numFmtId="0" fontId="205" fillId="0" borderId="5" xfId="0" applyFont="1" applyBorder="1" applyAlignment="1">
      <alignment horizontal="center" readingOrder="1"/>
    </xf>
    <xf numFmtId="0" fontId="205" fillId="0" borderId="8" xfId="0" applyFont="1" applyBorder="1" applyAlignment="1">
      <alignment horizontal="center" readingOrder="1"/>
    </xf>
    <xf numFmtId="0" fontId="205" fillId="0" borderId="35" xfId="0" applyFont="1" applyBorder="1" applyAlignment="1">
      <alignment horizontal="center" readingOrder="1"/>
    </xf>
    <xf numFmtId="0" fontId="205" fillId="0" borderId="33" xfId="0" applyFont="1" applyBorder="1" applyAlignment="1">
      <alignment horizontal="center" readingOrder="1"/>
    </xf>
    <xf numFmtId="0" fontId="205" fillId="0" borderId="34" xfId="0" applyFont="1" applyBorder="1" applyAlignment="1">
      <alignment horizontal="center" readingOrder="1"/>
    </xf>
    <xf numFmtId="9" fontId="205" fillId="0" borderId="39" xfId="0" applyNumberFormat="1" applyFont="1" applyBorder="1" applyAlignment="1">
      <alignment horizontal="center" readingOrder="1"/>
    </xf>
    <xf numFmtId="0" fontId="205" fillId="131" borderId="35" xfId="0" applyFont="1" applyFill="1" applyBorder="1" applyAlignment="1">
      <alignment horizontal="center" readingOrder="1"/>
    </xf>
    <xf numFmtId="1" fontId="206" fillId="0" borderId="34" xfId="0" applyNumberFormat="1" applyFont="1" applyBorder="1" applyAlignment="1">
      <alignment horizontal="center" readingOrder="1"/>
    </xf>
    <xf numFmtId="1" fontId="206" fillId="131" borderId="39" xfId="0" applyNumberFormat="1" applyFont="1" applyFill="1" applyBorder="1" applyAlignment="1">
      <alignment horizontal="center" readingOrder="1"/>
    </xf>
    <xf numFmtId="0" fontId="13" fillId="11" borderId="0" xfId="0" applyFont="1" applyFill="1" applyAlignment="1">
      <alignment horizontal="center"/>
    </xf>
    <xf numFmtId="0" fontId="2" fillId="12" borderId="0" xfId="0" applyFont="1" applyFill="1" applyAlignment="1">
      <alignment horizontal="center"/>
    </xf>
    <xf numFmtId="0" fontId="13" fillId="9" borderId="0" xfId="0" applyFont="1" applyFill="1" applyAlignment="1">
      <alignment horizontal="center"/>
    </xf>
    <xf numFmtId="0" fontId="15" fillId="10" borderId="0" xfId="0" applyFont="1" applyFill="1" applyAlignment="1">
      <alignment horizontal="center"/>
    </xf>
    <xf numFmtId="0" fontId="137" fillId="138" borderId="4" xfId="0" applyFont="1" applyFill="1" applyBorder="1" applyAlignment="1">
      <alignment horizontal="center" vertical="center"/>
    </xf>
    <xf numFmtId="0" fontId="166" fillId="138" borderId="4" xfId="0" applyFont="1" applyFill="1" applyBorder="1" applyAlignment="1">
      <alignment horizontal="center"/>
    </xf>
    <xf numFmtId="0" fontId="137" fillId="138" borderId="3" xfId="0" applyFont="1" applyFill="1" applyBorder="1" applyAlignment="1">
      <alignment horizontal="center" vertical="center"/>
    </xf>
    <xf numFmtId="0" fontId="105" fillId="158" borderId="3" xfId="0" applyFont="1" applyFill="1" applyBorder="1" applyAlignment="1">
      <alignment horizontal="center"/>
    </xf>
    <xf numFmtId="0" fontId="207" fillId="0" borderId="0" xfId="0" applyFont="1"/>
    <xf numFmtId="0" fontId="208" fillId="0" borderId="0" xfId="0" applyFont="1"/>
    <xf numFmtId="0" fontId="61" fillId="0" borderId="0" xfId="0" applyFont="1" applyAlignment="1">
      <alignment horizontal="left"/>
    </xf>
    <xf numFmtId="0" fontId="13" fillId="0" borderId="0" xfId="0" applyFont="1" applyAlignment="1">
      <alignment horizontal="left"/>
    </xf>
    <xf numFmtId="0" fontId="82" fillId="0" borderId="59" xfId="0" applyFont="1" applyBorder="1" applyAlignment="1">
      <alignment readingOrder="1"/>
    </xf>
    <xf numFmtId="0" fontId="80" fillId="0" borderId="59" xfId="0" applyFont="1" applyBorder="1" applyAlignment="1">
      <alignment readingOrder="1"/>
    </xf>
    <xf numFmtId="0" fontId="68" fillId="0" borderId="59" xfId="0" applyFont="1" applyBorder="1" applyAlignment="1">
      <alignment readingOrder="1"/>
    </xf>
    <xf numFmtId="0" fontId="81" fillId="0" borderId="59" xfId="0" applyFont="1" applyBorder="1" applyAlignment="1">
      <alignment readingOrder="1"/>
    </xf>
    <xf numFmtId="0" fontId="83" fillId="0" borderId="59" xfId="0" applyFont="1" applyBorder="1" applyAlignment="1">
      <alignment readingOrder="1"/>
    </xf>
    <xf numFmtId="0" fontId="210" fillId="0" borderId="59" xfId="0" applyFont="1" applyBorder="1" applyAlignment="1">
      <alignment readingOrder="1"/>
    </xf>
    <xf numFmtId="0" fontId="211" fillId="143" borderId="0" xfId="0" applyFont="1" applyFill="1" applyAlignment="1">
      <alignment horizontal="left" wrapText="1"/>
    </xf>
    <xf numFmtId="0" fontId="80" fillId="25" borderId="59" xfId="0" applyFont="1" applyFill="1" applyBorder="1" applyAlignment="1">
      <alignment readingOrder="1"/>
    </xf>
    <xf numFmtId="0" fontId="68" fillId="25" borderId="59" xfId="0" applyFont="1" applyFill="1" applyBorder="1" applyAlignment="1">
      <alignment readingOrder="1"/>
    </xf>
    <xf numFmtId="0" fontId="81" fillId="25" borderId="59" xfId="0" applyFont="1" applyFill="1" applyBorder="1" applyAlignment="1">
      <alignment readingOrder="1"/>
    </xf>
    <xf numFmtId="0" fontId="83" fillId="25" borderId="59" xfId="0" applyFont="1" applyFill="1" applyBorder="1" applyAlignment="1">
      <alignment readingOrder="1"/>
    </xf>
    <xf numFmtId="0" fontId="213" fillId="0" borderId="59" xfId="0" applyFont="1" applyBorder="1" applyAlignment="1">
      <alignment readingOrder="1"/>
    </xf>
    <xf numFmtId="0" fontId="0" fillId="56" borderId="0" xfId="0" applyFill="1"/>
    <xf numFmtId="0" fontId="199" fillId="25" borderId="0" xfId="0" applyFont="1" applyFill="1"/>
    <xf numFmtId="0" fontId="199" fillId="125" borderId="0" xfId="0" applyFont="1" applyFill="1"/>
    <xf numFmtId="0" fontId="199" fillId="125" borderId="0" xfId="0" applyFont="1" applyFill="1" applyAlignment="1">
      <alignment horizontal="center"/>
    </xf>
    <xf numFmtId="0" fontId="0" fillId="125" borderId="0" xfId="0" applyFill="1"/>
    <xf numFmtId="49" fontId="118" fillId="0" borderId="0" xfId="0" applyNumberFormat="1" applyFont="1" applyAlignment="1">
      <alignment horizontal="center"/>
    </xf>
    <xf numFmtId="1" fontId="29" fillId="0" borderId="0" xfId="0" applyNumberFormat="1" applyFont="1" applyAlignment="1">
      <alignment horizontal="center"/>
    </xf>
    <xf numFmtId="1" fontId="0" fillId="0" borderId="0" xfId="0" applyNumberFormat="1" applyAlignment="1">
      <alignment horizontal="center"/>
    </xf>
    <xf numFmtId="49" fontId="199" fillId="0" borderId="0" xfId="0" applyNumberFormat="1" applyFont="1" applyAlignment="1">
      <alignment horizontal="center"/>
    </xf>
    <xf numFmtId="0" fontId="111" fillId="0" borderId="0" xfId="0" applyFont="1"/>
    <xf numFmtId="17" fontId="145" fillId="0" borderId="0" xfId="0" applyNumberFormat="1" applyFont="1" applyAlignment="1">
      <alignment horizontal="center" vertical="center" wrapText="1"/>
    </xf>
    <xf numFmtId="0" fontId="26" fillId="0" borderId="0" xfId="0" applyFont="1" applyAlignment="1">
      <alignment horizontal="center"/>
    </xf>
    <xf numFmtId="9" fontId="4" fillId="0" borderId="0" xfId="0" applyNumberFormat="1" applyFont="1"/>
    <xf numFmtId="0" fontId="18" fillId="138" borderId="0" xfId="0" applyFont="1" applyFill="1" applyAlignment="1">
      <alignment horizontal="left" vertical="center"/>
    </xf>
    <xf numFmtId="0" fontId="7" fillId="138" borderId="0" xfId="0" applyFont="1" applyFill="1"/>
    <xf numFmtId="0" fontId="17" fillId="138" borderId="0" xfId="0" applyFont="1" applyFill="1" applyAlignment="1">
      <alignment horizontal="left" vertical="center"/>
    </xf>
    <xf numFmtId="0" fontId="83" fillId="113" borderId="59" xfId="0" applyFont="1" applyFill="1" applyBorder="1" applyAlignment="1">
      <alignment readingOrder="1"/>
    </xf>
    <xf numFmtId="0" fontId="203" fillId="0" borderId="0" xfId="0" applyFont="1" applyAlignment="1">
      <alignment wrapText="1"/>
    </xf>
    <xf numFmtId="0" fontId="44" fillId="0" borderId="0" xfId="0" applyFont="1" applyAlignment="1">
      <alignment vertical="center"/>
    </xf>
    <xf numFmtId="0" fontId="70" fillId="0" borderId="0" xfId="0" applyFont="1" applyAlignment="1">
      <alignment vertical="center"/>
    </xf>
    <xf numFmtId="0" fontId="44" fillId="138" borderId="0" xfId="0" applyFont="1" applyFill="1" applyAlignment="1">
      <alignment vertical="center"/>
    </xf>
    <xf numFmtId="0" fontId="218" fillId="0" borderId="0" xfId="0" applyFont="1"/>
    <xf numFmtId="0" fontId="203" fillId="25" borderId="0" xfId="0" applyFont="1" applyFill="1"/>
    <xf numFmtId="0" fontId="220" fillId="25" borderId="0" xfId="0" applyFont="1" applyFill="1"/>
    <xf numFmtId="0" fontId="220" fillId="130" borderId="0" xfId="0" applyFont="1" applyFill="1"/>
    <xf numFmtId="0" fontId="220" fillId="60" borderId="0" xfId="0" applyFont="1" applyFill="1"/>
    <xf numFmtId="0" fontId="220" fillId="183" borderId="0" xfId="0" applyFont="1" applyFill="1"/>
    <xf numFmtId="0" fontId="220" fillId="111" borderId="0" xfId="0" applyFont="1" applyFill="1"/>
    <xf numFmtId="0" fontId="220" fillId="56" borderId="0" xfId="0" applyFont="1" applyFill="1"/>
    <xf numFmtId="0" fontId="221" fillId="0" borderId="0" xfId="0" applyFont="1"/>
    <xf numFmtId="0" fontId="223" fillId="0" borderId="0" xfId="0" applyFont="1"/>
    <xf numFmtId="0" fontId="219" fillId="0" borderId="0" xfId="0" applyFont="1"/>
    <xf numFmtId="0" fontId="210" fillId="25" borderId="59" xfId="0" applyFont="1" applyFill="1" applyBorder="1" applyAlignment="1">
      <alignment readingOrder="1"/>
    </xf>
    <xf numFmtId="0" fontId="104" fillId="154" borderId="0" xfId="0" applyFont="1" applyFill="1" applyAlignment="1">
      <alignment horizontal="center"/>
    </xf>
    <xf numFmtId="0" fontId="104" fillId="183" borderId="0" xfId="0" applyFont="1" applyFill="1" applyAlignment="1">
      <alignment horizontal="center"/>
    </xf>
    <xf numFmtId="0" fontId="80" fillId="138" borderId="59" xfId="0" applyFont="1" applyFill="1" applyBorder="1" applyAlignment="1">
      <alignment readingOrder="1"/>
    </xf>
    <xf numFmtId="0" fontId="68" fillId="138" borderId="59" xfId="0" applyFont="1" applyFill="1" applyBorder="1" applyAlignment="1">
      <alignment readingOrder="1"/>
    </xf>
    <xf numFmtId="0" fontId="81" fillId="138" borderId="59" xfId="0" applyFont="1" applyFill="1" applyBorder="1" applyAlignment="1">
      <alignment readingOrder="1"/>
    </xf>
    <xf numFmtId="0" fontId="7" fillId="138" borderId="2" xfId="0" applyFont="1" applyFill="1" applyBorder="1"/>
    <xf numFmtId="0" fontId="68" fillId="113" borderId="59" xfId="0" applyFont="1" applyFill="1" applyBorder="1" applyAlignment="1">
      <alignment readingOrder="1"/>
    </xf>
    <xf numFmtId="0" fontId="7" fillId="56" borderId="0" xfId="0" applyFont="1" applyFill="1"/>
    <xf numFmtId="0" fontId="213" fillId="138" borderId="59" xfId="0" applyFont="1" applyFill="1" applyBorder="1" applyAlignment="1">
      <alignment readingOrder="1"/>
    </xf>
    <xf numFmtId="0" fontId="83" fillId="138" borderId="59" xfId="0" applyFont="1" applyFill="1" applyBorder="1" applyAlignment="1">
      <alignment readingOrder="1"/>
    </xf>
    <xf numFmtId="0" fontId="214" fillId="138" borderId="59" xfId="0" applyFont="1" applyFill="1" applyBorder="1" applyAlignment="1">
      <alignment readingOrder="1"/>
    </xf>
    <xf numFmtId="0" fontId="0" fillId="138" borderId="0" xfId="0" applyFill="1"/>
    <xf numFmtId="0" fontId="215" fillId="138" borderId="59" xfId="0" applyFont="1" applyFill="1" applyBorder="1" applyAlignment="1">
      <alignment readingOrder="1"/>
    </xf>
    <xf numFmtId="0" fontId="210" fillId="138" borderId="59" xfId="0" applyFont="1" applyFill="1" applyBorder="1" applyAlignment="1">
      <alignment readingOrder="1"/>
    </xf>
    <xf numFmtId="0" fontId="224" fillId="0" borderId="0" xfId="0" applyFont="1"/>
    <xf numFmtId="0" fontId="224" fillId="0" borderId="0" xfId="0" applyFont="1" applyAlignment="1">
      <alignment horizontal="center"/>
    </xf>
    <xf numFmtId="0" fontId="224" fillId="0" borderId="2" xfId="0" applyFont="1" applyBorder="1" applyAlignment="1">
      <alignment horizontal="center"/>
    </xf>
    <xf numFmtId="0" fontId="0" fillId="0" borderId="58" xfId="0" applyBorder="1"/>
    <xf numFmtId="0" fontId="224" fillId="0" borderId="2" xfId="0" applyFont="1" applyBorder="1"/>
    <xf numFmtId="0" fontId="215" fillId="25" borderId="59" xfId="0" applyFont="1" applyFill="1" applyBorder="1" applyAlignment="1">
      <alignment readingOrder="1"/>
    </xf>
    <xf numFmtId="0" fontId="215" fillId="156" borderId="59" xfId="0" applyFont="1" applyFill="1" applyBorder="1" applyAlignment="1">
      <alignment readingOrder="1"/>
    </xf>
    <xf numFmtId="0" fontId="81" fillId="156" borderId="59" xfId="0" applyFont="1" applyFill="1" applyBorder="1" applyAlignment="1">
      <alignment readingOrder="1"/>
    </xf>
    <xf numFmtId="0" fontId="68" fillId="69" borderId="59" xfId="0" applyFont="1" applyFill="1" applyBorder="1" applyAlignment="1">
      <alignment readingOrder="1"/>
    </xf>
    <xf numFmtId="0" fontId="213" fillId="25" borderId="59" xfId="0" applyFont="1" applyFill="1" applyBorder="1" applyAlignment="1">
      <alignment readingOrder="1"/>
    </xf>
    <xf numFmtId="0" fontId="83" fillId="70" borderId="59" xfId="0" applyFont="1" applyFill="1" applyBorder="1" applyAlignment="1">
      <alignment readingOrder="1"/>
    </xf>
    <xf numFmtId="0" fontId="81" fillId="70" borderId="59" xfId="0" applyFont="1" applyFill="1" applyBorder="1" applyAlignment="1">
      <alignment readingOrder="1"/>
    </xf>
    <xf numFmtId="0" fontId="199" fillId="118" borderId="0" xfId="0" applyFont="1" applyFill="1"/>
    <xf numFmtId="0" fontId="0" fillId="69" borderId="0" xfId="0" applyFill="1"/>
    <xf numFmtId="0" fontId="199" fillId="138" borderId="0" xfId="0" applyFont="1" applyFill="1"/>
    <xf numFmtId="0" fontId="169" fillId="118" borderId="0" xfId="0" applyFont="1" applyFill="1"/>
    <xf numFmtId="0" fontId="226" fillId="0" borderId="0" xfId="0" applyFont="1"/>
    <xf numFmtId="164" fontId="29" fillId="0" borderId="2" xfId="0" applyNumberFormat="1" applyFont="1" applyBorder="1" applyAlignment="1">
      <alignment horizontal="center"/>
    </xf>
    <xf numFmtId="164" fontId="135" fillId="0" borderId="0" xfId="0" applyNumberFormat="1" applyFont="1" applyAlignment="1">
      <alignment horizontal="center" vertical="center"/>
    </xf>
    <xf numFmtId="0" fontId="169" fillId="116" borderId="0" xfId="0" applyFont="1" applyFill="1"/>
    <xf numFmtId="0" fontId="0" fillId="112" borderId="0" xfId="0" applyFill="1"/>
    <xf numFmtId="0" fontId="0" fillId="156" borderId="0" xfId="0" applyFill="1"/>
    <xf numFmtId="0" fontId="199" fillId="69" borderId="0" xfId="0" applyFont="1" applyFill="1"/>
    <xf numFmtId="0" fontId="0" fillId="114" borderId="0" xfId="0" applyFill="1"/>
    <xf numFmtId="0" fontId="80" fillId="183" borderId="59" xfId="0" applyFont="1" applyFill="1" applyBorder="1" applyAlignment="1">
      <alignment readingOrder="1"/>
    </xf>
    <xf numFmtId="0" fontId="68" fillId="8" borderId="59" xfId="0" applyFont="1" applyFill="1" applyBorder="1" applyAlignment="1">
      <alignment readingOrder="1"/>
    </xf>
    <xf numFmtId="0" fontId="81" fillId="8" borderId="59" xfId="0" applyFont="1" applyFill="1" applyBorder="1" applyAlignment="1">
      <alignment readingOrder="1"/>
    </xf>
    <xf numFmtId="0" fontId="80" fillId="25" borderId="59" xfId="0" applyFont="1" applyFill="1" applyBorder="1" applyAlignment="1">
      <alignment wrapText="1" readingOrder="1"/>
    </xf>
    <xf numFmtId="0" fontId="68" fillId="25" borderId="59" xfId="0" applyFont="1" applyFill="1" applyBorder="1" applyAlignment="1">
      <alignment wrapText="1" readingOrder="1"/>
    </xf>
    <xf numFmtId="0" fontId="68" fillId="113" borderId="59" xfId="0" applyFont="1" applyFill="1" applyBorder="1" applyAlignment="1">
      <alignment wrapText="1" readingOrder="1"/>
    </xf>
    <xf numFmtId="0" fontId="0" fillId="45" borderId="0" xfId="0" applyFill="1" applyAlignment="1">
      <alignment wrapText="1"/>
    </xf>
    <xf numFmtId="0" fontId="227" fillId="0" borderId="0" xfId="0" applyFont="1"/>
    <xf numFmtId="0" fontId="20" fillId="0" borderId="0" xfId="0" applyFont="1" applyAlignment="1">
      <alignment horizontal="center"/>
    </xf>
    <xf numFmtId="0" fontId="16" fillId="0" borderId="0" xfId="0" applyFont="1" applyAlignment="1">
      <alignment horizontal="center"/>
    </xf>
    <xf numFmtId="0" fontId="17" fillId="0" borderId="0" xfId="0" applyFont="1" applyAlignment="1">
      <alignment horizontal="center"/>
    </xf>
    <xf numFmtId="0" fontId="18" fillId="0" borderId="0" xfId="0" applyFont="1" applyAlignment="1">
      <alignment horizontal="center"/>
    </xf>
    <xf numFmtId="0" fontId="52" fillId="0" borderId="0" xfId="0" applyFont="1" applyAlignment="1">
      <alignment horizontal="center"/>
    </xf>
    <xf numFmtId="0" fontId="19" fillId="0" borderId="0" xfId="0" applyFont="1" applyAlignment="1">
      <alignment horizontal="center"/>
    </xf>
    <xf numFmtId="0" fontId="199" fillId="0" borderId="0" xfId="0" applyFont="1" applyAlignment="1">
      <alignment horizontal="left"/>
    </xf>
    <xf numFmtId="0" fontId="227" fillId="0" borderId="0" xfId="0" applyFont="1" applyAlignment="1">
      <alignment horizontal="left"/>
    </xf>
    <xf numFmtId="0" fontId="20" fillId="0" borderId="0" xfId="0" applyFont="1" applyAlignment="1">
      <alignment horizontal="left"/>
    </xf>
    <xf numFmtId="0" fontId="16" fillId="0" borderId="0" xfId="0" applyFont="1" applyAlignment="1">
      <alignment horizontal="left"/>
    </xf>
    <xf numFmtId="0" fontId="17" fillId="0" borderId="0" xfId="0" applyFont="1" applyAlignment="1">
      <alignment horizontal="left"/>
    </xf>
    <xf numFmtId="0" fontId="18" fillId="0" borderId="0" xfId="0" applyFont="1" applyAlignment="1">
      <alignment horizontal="left"/>
    </xf>
    <xf numFmtId="0" fontId="52" fillId="0" borderId="0" xfId="0" applyFont="1" applyAlignment="1">
      <alignment horizontal="left"/>
    </xf>
    <xf numFmtId="0" fontId="19" fillId="0" borderId="0" xfId="0" applyFont="1" applyAlignment="1">
      <alignment horizontal="left"/>
    </xf>
    <xf numFmtId="0" fontId="0" fillId="0" borderId="0" xfId="0" applyAlignment="1">
      <alignment horizontal="left"/>
    </xf>
    <xf numFmtId="0" fontId="228" fillId="138" borderId="59" xfId="0" applyFont="1" applyFill="1" applyBorder="1" applyAlignment="1">
      <alignment readingOrder="1"/>
    </xf>
    <xf numFmtId="0" fontId="0" fillId="0" borderId="0" xfId="0" applyAlignment="1">
      <alignment horizontal="right"/>
    </xf>
    <xf numFmtId="0" fontId="108" fillId="186" borderId="37" xfId="0" applyFont="1" applyFill="1" applyBorder="1" applyAlignment="1">
      <alignment horizontal="center"/>
    </xf>
    <xf numFmtId="0" fontId="13" fillId="121" borderId="0" xfId="0" applyFont="1" applyFill="1" applyAlignment="1">
      <alignment horizontal="left"/>
    </xf>
    <xf numFmtId="0" fontId="13" fillId="30" borderId="0" xfId="0" applyFont="1" applyFill="1" applyAlignment="1">
      <alignment horizontal="left"/>
    </xf>
    <xf numFmtId="0" fontId="13" fillId="131" borderId="0" xfId="0" applyFont="1" applyFill="1" applyAlignment="1">
      <alignment horizontal="left"/>
    </xf>
    <xf numFmtId="0" fontId="13" fillId="142" borderId="0" xfId="0" applyFont="1" applyFill="1" applyAlignment="1">
      <alignment horizontal="left"/>
    </xf>
    <xf numFmtId="0" fontId="13" fillId="143" borderId="0" xfId="0" applyFont="1" applyFill="1" applyAlignment="1">
      <alignment horizontal="left"/>
    </xf>
    <xf numFmtId="0" fontId="199" fillId="0" borderId="60" xfId="0" applyFont="1" applyBorder="1" applyAlignment="1">
      <alignment horizontal="center"/>
    </xf>
    <xf numFmtId="0" fontId="199" fillId="0" borderId="63" xfId="0" applyFont="1" applyBorder="1" applyAlignment="1">
      <alignment horizontal="center"/>
    </xf>
    <xf numFmtId="0" fontId="0" fillId="0" borderId="61" xfId="0" applyBorder="1" applyAlignment="1">
      <alignment horizontal="center" wrapText="1"/>
    </xf>
    <xf numFmtId="0" fontId="0" fillId="0" borderId="62" xfId="0" applyBorder="1" applyAlignment="1">
      <alignment horizontal="center"/>
    </xf>
    <xf numFmtId="0" fontId="0" fillId="0" borderId="61" xfId="0" quotePrefix="1" applyBorder="1" applyAlignment="1">
      <alignment horizontal="center" wrapText="1"/>
    </xf>
    <xf numFmtId="49" fontId="0" fillId="0" borderId="61" xfId="0" applyNumberFormat="1" applyBorder="1" applyAlignment="1">
      <alignment horizontal="center" wrapText="1"/>
    </xf>
    <xf numFmtId="0" fontId="0" fillId="0" borderId="19" xfId="0" applyBorder="1" applyAlignment="1">
      <alignment horizontal="center"/>
    </xf>
    <xf numFmtId="0" fontId="0" fillId="0" borderId="60" xfId="0" applyBorder="1" applyAlignment="1">
      <alignment horizontal="center" wrapText="1"/>
    </xf>
    <xf numFmtId="49" fontId="0" fillId="0" borderId="62" xfId="0" applyNumberFormat="1" applyBorder="1" applyAlignment="1">
      <alignment horizontal="center" wrapText="1"/>
    </xf>
    <xf numFmtId="0" fontId="0" fillId="0" borderId="17" xfId="0" applyBorder="1" applyAlignment="1">
      <alignment horizontal="center" wrapText="1"/>
    </xf>
    <xf numFmtId="0" fontId="0" fillId="0" borderId="2" xfId="0" applyBorder="1" applyAlignment="1">
      <alignment horizontal="center" wrapText="1"/>
    </xf>
    <xf numFmtId="0" fontId="29" fillId="121" borderId="0" xfId="0" applyFont="1" applyFill="1" applyAlignment="1">
      <alignment horizontal="left"/>
    </xf>
    <xf numFmtId="0" fontId="29" fillId="30" borderId="0" xfId="0" applyFont="1" applyFill="1" applyAlignment="1">
      <alignment horizontal="left"/>
    </xf>
    <xf numFmtId="0" fontId="29" fillId="131" borderId="0" xfId="0" applyFont="1" applyFill="1" applyAlignment="1">
      <alignment horizontal="left"/>
    </xf>
    <xf numFmtId="0" fontId="29" fillId="142" borderId="0" xfId="0" applyFont="1" applyFill="1" applyAlignment="1">
      <alignment horizontal="left"/>
    </xf>
    <xf numFmtId="0" fontId="29" fillId="143" borderId="0" xfId="0" applyFont="1" applyFill="1" applyAlignment="1">
      <alignment horizontal="left"/>
    </xf>
    <xf numFmtId="0" fontId="230" fillId="113" borderId="0" xfId="0" applyFont="1" applyFill="1" applyAlignment="1">
      <alignment horizontal="center"/>
    </xf>
    <xf numFmtId="0" fontId="231" fillId="0" borderId="0" xfId="0" applyFont="1" applyAlignment="1">
      <alignment horizontal="left" vertical="center"/>
    </xf>
    <xf numFmtId="0" fontId="222" fillId="118" borderId="0" xfId="0" applyFont="1" applyFill="1"/>
    <xf numFmtId="0" fontId="232" fillId="0" borderId="0" xfId="0" applyFont="1" applyAlignment="1">
      <alignment horizontal="left"/>
    </xf>
    <xf numFmtId="0" fontId="83" fillId="0" borderId="0" xfId="0" applyFont="1"/>
    <xf numFmtId="0" fontId="60" fillId="60" borderId="2" xfId="0" applyFont="1" applyFill="1" applyBorder="1" applyAlignment="1">
      <alignment horizontal="center"/>
    </xf>
    <xf numFmtId="0" fontId="60" fillId="60" borderId="17" xfId="0" applyFont="1" applyFill="1" applyBorder="1" applyAlignment="1">
      <alignment horizontal="center"/>
    </xf>
    <xf numFmtId="0" fontId="60" fillId="23" borderId="17" xfId="0" applyFont="1" applyFill="1" applyBorder="1" applyAlignment="1">
      <alignment horizontal="center"/>
    </xf>
    <xf numFmtId="0" fontId="60" fillId="59" borderId="17" xfId="0" applyFont="1" applyFill="1" applyBorder="1" applyAlignment="1">
      <alignment horizontal="center"/>
    </xf>
    <xf numFmtId="0" fontId="60" fillId="57" borderId="17" xfId="0" applyFont="1" applyFill="1" applyBorder="1" applyAlignment="1">
      <alignment horizontal="center"/>
    </xf>
    <xf numFmtId="0" fontId="60" fillId="56" borderId="17" xfId="0" applyFont="1" applyFill="1" applyBorder="1" applyAlignment="1">
      <alignment horizontal="center"/>
    </xf>
    <xf numFmtId="0" fontId="60" fillId="86" borderId="19" xfId="0" applyFont="1" applyFill="1" applyBorder="1" applyAlignment="1">
      <alignment horizontal="center"/>
    </xf>
    <xf numFmtId="0" fontId="60" fillId="86" borderId="17" xfId="0" applyFont="1" applyFill="1" applyBorder="1" applyAlignment="1">
      <alignment horizontal="center"/>
    </xf>
    <xf numFmtId="0" fontId="60" fillId="86" borderId="2" xfId="0" applyFont="1" applyFill="1" applyBorder="1" applyAlignment="1">
      <alignment horizontal="center"/>
    </xf>
    <xf numFmtId="0" fontId="60" fillId="60" borderId="61" xfId="0" applyFont="1" applyFill="1" applyBorder="1" applyAlignment="1">
      <alignment horizontal="center"/>
    </xf>
    <xf numFmtId="0" fontId="60" fillId="23" borderId="61" xfId="0" applyFont="1" applyFill="1" applyBorder="1" applyAlignment="1">
      <alignment horizontal="center"/>
    </xf>
    <xf numFmtId="0" fontId="60" fillId="59" borderId="61" xfId="0" applyFont="1" applyFill="1" applyBorder="1" applyAlignment="1">
      <alignment horizontal="center"/>
    </xf>
    <xf numFmtId="0" fontId="60" fillId="57" borderId="61" xfId="0" applyFont="1" applyFill="1" applyBorder="1" applyAlignment="1">
      <alignment horizontal="center"/>
    </xf>
    <xf numFmtId="0" fontId="60" fillId="56" borderId="61" xfId="0" applyFont="1" applyFill="1" applyBorder="1" applyAlignment="1">
      <alignment horizontal="center"/>
    </xf>
    <xf numFmtId="0" fontId="60" fillId="86" borderId="61" xfId="0" applyFont="1" applyFill="1" applyBorder="1" applyAlignment="1">
      <alignment horizontal="center"/>
    </xf>
    <xf numFmtId="0" fontId="60" fillId="86" borderId="62" xfId="0" applyFont="1" applyFill="1" applyBorder="1" applyAlignment="1">
      <alignment horizontal="center"/>
    </xf>
    <xf numFmtId="0" fontId="60" fillId="22" borderId="17" xfId="0" applyFont="1" applyFill="1" applyBorder="1" applyAlignment="1">
      <alignment horizontal="center"/>
    </xf>
    <xf numFmtId="0" fontId="60" fillId="60" borderId="16" xfId="0" applyFont="1" applyFill="1" applyBorder="1" applyAlignment="1">
      <alignment horizontal="center"/>
    </xf>
    <xf numFmtId="0" fontId="60" fillId="86" borderId="16" xfId="0" applyFont="1" applyFill="1" applyBorder="1" applyAlignment="1">
      <alignment horizontal="center"/>
    </xf>
    <xf numFmtId="0" fontId="60" fillId="86" borderId="18" xfId="0" applyFont="1" applyFill="1" applyBorder="1" applyAlignment="1">
      <alignment horizontal="center"/>
    </xf>
    <xf numFmtId="0" fontId="191" fillId="183" borderId="33" xfId="0" quotePrefix="1" applyFont="1" applyFill="1" applyBorder="1" applyAlignment="1">
      <alignment horizontal="center" vertical="center" wrapText="1"/>
    </xf>
    <xf numFmtId="0" fontId="191" fillId="183" borderId="34" xfId="0" applyFont="1" applyFill="1" applyBorder="1" applyAlignment="1">
      <alignment horizontal="center" vertical="center" wrapText="1"/>
    </xf>
    <xf numFmtId="0" fontId="191" fillId="183" borderId="39" xfId="0" applyFont="1" applyFill="1" applyBorder="1" applyAlignment="1">
      <alignment horizontal="center" vertical="center" wrapText="1"/>
    </xf>
    <xf numFmtId="0" fontId="191" fillId="183" borderId="33" xfId="0" quotePrefix="1" applyFont="1" applyFill="1" applyBorder="1" applyAlignment="1">
      <alignment horizontal="center" vertical="center"/>
    </xf>
    <xf numFmtId="0" fontId="191" fillId="183" borderId="34" xfId="0" quotePrefix="1" applyFont="1" applyFill="1" applyBorder="1" applyAlignment="1">
      <alignment horizontal="center" vertical="center"/>
    </xf>
    <xf numFmtId="0" fontId="191" fillId="183" borderId="39" xfId="0" quotePrefix="1" applyFont="1" applyFill="1" applyBorder="1" applyAlignment="1">
      <alignment horizontal="center" vertical="center"/>
    </xf>
    <xf numFmtId="0" fontId="83" fillId="0" borderId="2" xfId="0" applyFont="1" applyBorder="1" applyAlignment="1">
      <alignment readingOrder="1"/>
    </xf>
    <xf numFmtId="0" fontId="210" fillId="0" borderId="2" xfId="0" applyFont="1" applyBorder="1" applyAlignment="1">
      <alignment readingOrder="1"/>
    </xf>
    <xf numFmtId="0" fontId="137" fillId="30" borderId="0" xfId="0" applyFont="1" applyFill="1" applyAlignment="1">
      <alignment horizontal="center" vertical="center"/>
    </xf>
    <xf numFmtId="0" fontId="233" fillId="0" borderId="0" xfId="0" applyFont="1"/>
    <xf numFmtId="0" fontId="81" fillId="0" borderId="0" xfId="0" applyFont="1" applyAlignment="1">
      <alignment readingOrder="1"/>
    </xf>
    <xf numFmtId="0" fontId="83" fillId="0" borderId="0" xfId="0" applyFont="1" applyAlignment="1">
      <alignment readingOrder="1"/>
    </xf>
    <xf numFmtId="0" fontId="210" fillId="0" borderId="0" xfId="0" applyFont="1" applyAlignment="1">
      <alignment readingOrder="1"/>
    </xf>
    <xf numFmtId="0" fontId="174" fillId="153" borderId="6" xfId="0" applyFont="1" applyFill="1" applyBorder="1" applyAlignment="1">
      <alignment horizontal="center" vertical="center" wrapText="1"/>
    </xf>
    <xf numFmtId="0" fontId="137" fillId="138" borderId="64" xfId="0" applyFont="1" applyFill="1" applyBorder="1" applyAlignment="1">
      <alignment horizontal="center" vertical="center"/>
    </xf>
    <xf numFmtId="0" fontId="137" fillId="138" borderId="65" xfId="0" applyFont="1" applyFill="1" applyBorder="1" applyAlignment="1">
      <alignment horizontal="center" vertical="center"/>
    </xf>
    <xf numFmtId="0" fontId="137" fillId="120" borderId="64" xfId="0" applyFont="1" applyFill="1" applyBorder="1" applyAlignment="1">
      <alignment horizontal="center" vertical="center"/>
    </xf>
    <xf numFmtId="0" fontId="137" fillId="2" borderId="65" xfId="0" applyFont="1" applyFill="1" applyBorder="1" applyAlignment="1">
      <alignment horizontal="center" vertical="center"/>
    </xf>
    <xf numFmtId="0" fontId="137" fillId="153" borderId="64" xfId="0" applyFont="1" applyFill="1" applyBorder="1" applyAlignment="1">
      <alignment horizontal="center" vertical="center"/>
    </xf>
    <xf numFmtId="0" fontId="173" fillId="0" borderId="17" xfId="0" applyFont="1" applyBorder="1" applyAlignment="1">
      <alignment horizontal="center" vertical="center"/>
    </xf>
    <xf numFmtId="9" fontId="149" fillId="138" borderId="66" xfId="0" applyNumberFormat="1" applyFont="1" applyFill="1" applyBorder="1" applyAlignment="1">
      <alignment horizontal="center" vertical="center" wrapText="1"/>
    </xf>
    <xf numFmtId="9" fontId="154" fillId="138" borderId="67" xfId="0" applyNumberFormat="1" applyFont="1" applyFill="1" applyBorder="1" applyAlignment="1">
      <alignment horizontal="center" vertical="center" wrapText="1"/>
    </xf>
    <xf numFmtId="9" fontId="147" fillId="138" borderId="66" xfId="0" applyNumberFormat="1" applyFont="1" applyFill="1" applyBorder="1" applyAlignment="1">
      <alignment horizontal="center" vertical="center" wrapText="1"/>
    </xf>
    <xf numFmtId="9" fontId="145" fillId="138" borderId="67" xfId="0" applyNumberFormat="1" applyFont="1" applyFill="1" applyBorder="1" applyAlignment="1">
      <alignment horizontal="center" vertical="center" wrapText="1"/>
    </xf>
    <xf numFmtId="9" fontId="150" fillId="138" borderId="68" xfId="0" applyNumberFormat="1" applyFont="1" applyFill="1" applyBorder="1" applyAlignment="1">
      <alignment horizontal="center" vertical="center" wrapText="1"/>
    </xf>
    <xf numFmtId="9" fontId="148" fillId="138" borderId="69" xfId="0" applyNumberFormat="1" applyFont="1" applyFill="1" applyBorder="1" applyAlignment="1">
      <alignment horizontal="center" vertical="center" wrapText="1"/>
    </xf>
    <xf numFmtId="0" fontId="234" fillId="0" borderId="17" xfId="0" applyFont="1" applyBorder="1" applyAlignment="1">
      <alignment horizontal="center" vertical="center"/>
    </xf>
    <xf numFmtId="0" fontId="170" fillId="138" borderId="9" xfId="0" applyFont="1" applyFill="1" applyBorder="1" applyAlignment="1">
      <alignment horizontal="center"/>
    </xf>
    <xf numFmtId="0" fontId="137" fillId="119" borderId="16" xfId="0" applyFont="1" applyFill="1" applyBorder="1" applyAlignment="1">
      <alignment horizontal="center" vertical="center"/>
    </xf>
    <xf numFmtId="0" fontId="137" fillId="123" borderId="33" xfId="0" applyFont="1" applyFill="1" applyBorder="1" applyAlignment="1">
      <alignment horizontal="center" vertical="center"/>
    </xf>
    <xf numFmtId="0" fontId="169" fillId="138" borderId="73" xfId="0" applyFont="1" applyFill="1" applyBorder="1" applyAlignment="1">
      <alignment horizontal="center"/>
    </xf>
    <xf numFmtId="0" fontId="171" fillId="138" borderId="74" xfId="0" applyFont="1" applyFill="1" applyBorder="1" applyAlignment="1">
      <alignment horizontal="center"/>
    </xf>
    <xf numFmtId="0" fontId="236" fillId="55" borderId="7" xfId="2" applyFont="1" applyAlignment="1">
      <alignment horizontal="center" vertical="center" wrapText="1"/>
    </xf>
    <xf numFmtId="0" fontId="2" fillId="149" borderId="0" xfId="0" applyFont="1" applyFill="1" applyAlignment="1">
      <alignment wrapText="1"/>
    </xf>
    <xf numFmtId="0" fontId="237" fillId="0" borderId="0" xfId="0" applyFont="1"/>
    <xf numFmtId="0" fontId="2" fillId="210" borderId="0" xfId="0" applyFont="1" applyFill="1" applyAlignment="1">
      <alignment wrapText="1"/>
    </xf>
    <xf numFmtId="0" fontId="2" fillId="212" borderId="0" xfId="0" applyFont="1" applyFill="1"/>
    <xf numFmtId="0" fontId="2" fillId="213" borderId="0" xfId="0" applyFont="1" applyFill="1" applyAlignment="1">
      <alignment wrapText="1"/>
    </xf>
    <xf numFmtId="0" fontId="2" fillId="214" borderId="0" xfId="0" applyFont="1" applyFill="1"/>
    <xf numFmtId="0" fontId="2" fillId="215" borderId="0" xfId="0" applyFont="1" applyFill="1" applyAlignment="1">
      <alignment wrapText="1"/>
    </xf>
    <xf numFmtId="0" fontId="2" fillId="216" borderId="0" xfId="0" applyFont="1" applyFill="1"/>
    <xf numFmtId="0" fontId="2" fillId="217" borderId="0" xfId="0" applyFont="1" applyFill="1" applyAlignment="1">
      <alignment wrapText="1"/>
    </xf>
    <xf numFmtId="0" fontId="2" fillId="218" borderId="0" xfId="0" applyFont="1" applyFill="1"/>
    <xf numFmtId="0" fontId="2" fillId="219" borderId="0" xfId="0" applyFont="1" applyFill="1" applyAlignment="1">
      <alignment wrapText="1"/>
    </xf>
    <xf numFmtId="0" fontId="2" fillId="210" borderId="0" xfId="0" applyFont="1" applyFill="1" applyAlignment="1">
      <alignment horizontal="center" wrapText="1"/>
    </xf>
    <xf numFmtId="0" fontId="2" fillId="211" borderId="0" xfId="0" applyFont="1" applyFill="1" applyAlignment="1">
      <alignment horizontal="center"/>
    </xf>
    <xf numFmtId="0" fontId="2" fillId="212" borderId="0" xfId="0" applyFont="1" applyFill="1" applyAlignment="1">
      <alignment horizontal="center"/>
    </xf>
    <xf numFmtId="0" fontId="2" fillId="214" borderId="0" xfId="0" applyFont="1" applyFill="1" applyAlignment="1">
      <alignment horizontal="center"/>
    </xf>
    <xf numFmtId="0" fontId="2" fillId="216" borderId="0" xfId="0" applyFont="1" applyFill="1" applyAlignment="1">
      <alignment horizontal="center"/>
    </xf>
    <xf numFmtId="0" fontId="2" fillId="218" borderId="0" xfId="0" applyFont="1" applyFill="1" applyAlignment="1">
      <alignment horizontal="center"/>
    </xf>
    <xf numFmtId="0" fontId="2" fillId="122" borderId="0" xfId="0" applyFont="1" applyFill="1" applyAlignment="1">
      <alignment horizontal="center"/>
    </xf>
    <xf numFmtId="0" fontId="2" fillId="183" borderId="0" xfId="0" applyFont="1" applyFill="1" applyAlignment="1">
      <alignment horizontal="center"/>
    </xf>
    <xf numFmtId="0" fontId="2" fillId="220" borderId="0" xfId="0" applyFont="1" applyFill="1" applyAlignment="1">
      <alignment horizontal="center" wrapText="1"/>
    </xf>
    <xf numFmtId="0" fontId="2" fillId="220" borderId="0" xfId="0" applyFont="1" applyFill="1" applyAlignment="1">
      <alignment wrapText="1"/>
    </xf>
    <xf numFmtId="0" fontId="2" fillId="221" borderId="0" xfId="0" applyFont="1" applyFill="1" applyAlignment="1">
      <alignment horizontal="center" wrapText="1"/>
    </xf>
    <xf numFmtId="0" fontId="2" fillId="221" borderId="0" xfId="0" applyFont="1" applyFill="1" applyAlignment="1">
      <alignment wrapText="1"/>
    </xf>
    <xf numFmtId="0" fontId="238" fillId="0" borderId="0" xfId="0" applyFont="1"/>
    <xf numFmtId="0" fontId="30" fillId="0" borderId="2" xfId="0" applyFont="1" applyBorder="1" applyAlignment="1">
      <alignment horizontal="center"/>
    </xf>
    <xf numFmtId="0" fontId="24" fillId="123" borderId="0" xfId="0" applyFont="1" applyFill="1"/>
    <xf numFmtId="0" fontId="7" fillId="123" borderId="0" xfId="0" applyFont="1" applyFill="1"/>
    <xf numFmtId="0" fontId="24" fillId="120" borderId="0" xfId="0" applyFont="1" applyFill="1"/>
    <xf numFmtId="0" fontId="24" fillId="122" borderId="0" xfId="0" applyFont="1" applyFill="1"/>
    <xf numFmtId="0" fontId="0" fillId="38" borderId="0" xfId="0" applyFill="1" applyAlignment="1">
      <alignment wrapText="1"/>
    </xf>
    <xf numFmtId="0" fontId="44" fillId="0" borderId="0" xfId="0" applyFont="1" applyAlignment="1">
      <alignment vertical="center" wrapText="1"/>
    </xf>
    <xf numFmtId="0" fontId="22" fillId="0" borderId="0" xfId="0" applyFont="1" applyAlignment="1">
      <alignment horizontal="center" wrapText="1"/>
    </xf>
    <xf numFmtId="0" fontId="68" fillId="0" borderId="2" xfId="0" applyFont="1" applyBorder="1" applyAlignment="1">
      <alignment wrapText="1" readingOrder="1"/>
    </xf>
    <xf numFmtId="16" fontId="0" fillId="0" borderId="0" xfId="0" applyNumberFormat="1"/>
    <xf numFmtId="0" fontId="13" fillId="0" borderId="8" xfId="0" applyFont="1" applyBorder="1" applyAlignment="1">
      <alignment horizontal="center" wrapText="1"/>
    </xf>
    <xf numFmtId="0" fontId="61" fillId="0" borderId="27" xfId="0" applyFont="1" applyBorder="1" applyAlignment="1">
      <alignment horizontal="center" vertical="center" wrapText="1"/>
    </xf>
    <xf numFmtId="0" fontId="224" fillId="69" borderId="0" xfId="0" applyFont="1" applyFill="1"/>
    <xf numFmtId="0" fontId="224" fillId="69" borderId="0" xfId="0" applyFont="1" applyFill="1" applyAlignment="1">
      <alignment horizontal="center"/>
    </xf>
    <xf numFmtId="0" fontId="224" fillId="69" borderId="2" xfId="0" applyFont="1" applyFill="1" applyBorder="1" applyAlignment="1">
      <alignment horizontal="center"/>
    </xf>
    <xf numFmtId="0" fontId="0" fillId="69" borderId="58" xfId="0" applyFill="1" applyBorder="1"/>
    <xf numFmtId="0" fontId="137" fillId="102" borderId="2" xfId="0" applyFont="1" applyFill="1" applyBorder="1" applyAlignment="1">
      <alignment horizontal="center" vertical="center"/>
    </xf>
    <xf numFmtId="0" fontId="1" fillId="0" borderId="33" xfId="0" applyFont="1" applyBorder="1" applyAlignment="1">
      <alignment horizontal="center" vertical="center"/>
    </xf>
    <xf numFmtId="0" fontId="1" fillId="0" borderId="34" xfId="0" applyFont="1" applyBorder="1" applyAlignment="1">
      <alignment horizontal="center" vertical="center"/>
    </xf>
    <xf numFmtId="0" fontId="1" fillId="0" borderId="39" xfId="0" applyFont="1" applyBorder="1" applyAlignment="1">
      <alignment horizontal="center" vertical="center"/>
    </xf>
    <xf numFmtId="16" fontId="72" fillId="0" borderId="0" xfId="0" applyNumberFormat="1" applyFont="1" applyAlignment="1">
      <alignment horizontal="center"/>
    </xf>
    <xf numFmtId="0" fontId="72" fillId="0" borderId="0" xfId="0" applyFont="1" applyAlignment="1">
      <alignment horizontal="center"/>
    </xf>
    <xf numFmtId="0" fontId="240" fillId="29" borderId="0" xfId="3" applyFill="1" applyAlignment="1">
      <alignment horizontal="center"/>
    </xf>
    <xf numFmtId="0" fontId="13" fillId="132" borderId="0" xfId="0" applyFont="1" applyFill="1" applyAlignment="1">
      <alignment horizontal="center"/>
    </xf>
    <xf numFmtId="0" fontId="15" fillId="222" borderId="0" xfId="0" applyFont="1" applyFill="1" applyAlignment="1">
      <alignment horizontal="center"/>
    </xf>
    <xf numFmtId="0" fontId="72" fillId="0" borderId="11" xfId="0" applyFont="1" applyBorder="1"/>
    <xf numFmtId="0" fontId="72" fillId="0" borderId="10" xfId="0" applyFont="1" applyBorder="1" applyAlignment="1">
      <alignment horizontal="center"/>
    </xf>
    <xf numFmtId="0" fontId="0" fillId="0" borderId="10" xfId="0" applyFont="1" applyBorder="1"/>
    <xf numFmtId="0" fontId="0" fillId="0" borderId="0" xfId="0" applyNumberFormat="1"/>
    <xf numFmtId="0" fontId="0" fillId="0" borderId="0" xfId="0" quotePrefix="1" applyNumberFormat="1"/>
    <xf numFmtId="0" fontId="241" fillId="0" borderId="0" xfId="0" applyFont="1" applyAlignment="1">
      <alignment horizontal="center" vertical="center" wrapText="1"/>
    </xf>
    <xf numFmtId="0" fontId="16" fillId="0" borderId="0" xfId="0" applyFont="1" applyAlignment="1">
      <alignment horizontal="left" wrapText="1"/>
    </xf>
    <xf numFmtId="0" fontId="222" fillId="0" borderId="2" xfId="0" applyFont="1" applyBorder="1" applyAlignment="1"/>
    <xf numFmtId="0" fontId="53" fillId="223" borderId="0" xfId="0" applyFont="1" applyFill="1" applyAlignment="1">
      <alignment horizontal="center"/>
    </xf>
    <xf numFmtId="0" fontId="29" fillId="223" borderId="0" xfId="0" applyFont="1" applyFill="1" applyAlignment="1">
      <alignment horizontal="center"/>
    </xf>
    <xf numFmtId="0" fontId="29" fillId="123" borderId="76" xfId="0" applyFont="1" applyFill="1" applyBorder="1" applyAlignment="1">
      <alignment horizontal="center"/>
    </xf>
    <xf numFmtId="0" fontId="29" fillId="123" borderId="77" xfId="0" applyFont="1" applyFill="1" applyBorder="1" applyAlignment="1">
      <alignment horizontal="center"/>
    </xf>
    <xf numFmtId="0" fontId="29" fillId="123" borderId="78" xfId="0" applyFont="1" applyFill="1" applyBorder="1" applyAlignment="1">
      <alignment horizontal="center"/>
    </xf>
    <xf numFmtId="0" fontId="29" fillId="123" borderId="79" xfId="0" applyFont="1" applyFill="1" applyBorder="1" applyAlignment="1">
      <alignment horizontal="center"/>
    </xf>
    <xf numFmtId="0" fontId="29" fillId="123" borderId="9" xfId="0" applyFont="1" applyFill="1" applyBorder="1" applyAlignment="1">
      <alignment horizontal="center"/>
    </xf>
    <xf numFmtId="0" fontId="29" fillId="123" borderId="80" xfId="0" applyFont="1" applyFill="1" applyBorder="1" applyAlignment="1">
      <alignment horizontal="center"/>
    </xf>
    <xf numFmtId="0" fontId="29" fillId="123" borderId="81" xfId="0" applyFont="1" applyFill="1" applyBorder="1" applyAlignment="1">
      <alignment horizontal="center"/>
    </xf>
    <xf numFmtId="0" fontId="29" fillId="123" borderId="36" xfId="0" applyFont="1" applyFill="1" applyBorder="1" applyAlignment="1">
      <alignment horizontal="center"/>
    </xf>
    <xf numFmtId="0" fontId="29" fillId="123" borderId="43" xfId="0" applyFont="1" applyFill="1" applyBorder="1" applyAlignment="1">
      <alignment horizontal="center"/>
    </xf>
    <xf numFmtId="0" fontId="29" fillId="30" borderId="76" xfId="0" applyFont="1" applyFill="1" applyBorder="1" applyAlignment="1">
      <alignment horizontal="center"/>
    </xf>
    <xf numFmtId="0" fontId="29" fillId="30" borderId="77" xfId="0" applyFont="1" applyFill="1" applyBorder="1" applyAlignment="1">
      <alignment horizontal="center"/>
    </xf>
    <xf numFmtId="0" fontId="29" fillId="30" borderId="78" xfId="0" applyFont="1" applyFill="1" applyBorder="1" applyAlignment="1">
      <alignment horizontal="center"/>
    </xf>
    <xf numFmtId="0" fontId="29" fillId="30" borderId="79" xfId="0" applyFont="1" applyFill="1" applyBorder="1" applyAlignment="1">
      <alignment horizontal="center"/>
    </xf>
    <xf numFmtId="0" fontId="29" fillId="30" borderId="9" xfId="0" applyFont="1" applyFill="1" applyBorder="1" applyAlignment="1">
      <alignment horizontal="center"/>
    </xf>
    <xf numFmtId="0" fontId="29" fillId="30" borderId="80" xfId="0" applyFont="1" applyFill="1" applyBorder="1" applyAlignment="1">
      <alignment horizontal="center"/>
    </xf>
    <xf numFmtId="0" fontId="29" fillId="30" borderId="9" xfId="0" applyFont="1" applyFill="1" applyBorder="1" applyAlignment="1">
      <alignment horizontal="center" wrapText="1"/>
    </xf>
    <xf numFmtId="0" fontId="29" fillId="30" borderId="81" xfId="0" applyFont="1" applyFill="1" applyBorder="1" applyAlignment="1">
      <alignment horizontal="center"/>
    </xf>
    <xf numFmtId="0" fontId="29" fillId="30" borderId="36" xfId="0" applyFont="1" applyFill="1" applyBorder="1" applyAlignment="1">
      <alignment horizontal="center"/>
    </xf>
    <xf numFmtId="0" fontId="29" fillId="30" borderId="43" xfId="0" applyFont="1" applyFill="1" applyBorder="1" applyAlignment="1">
      <alignment horizontal="center"/>
    </xf>
    <xf numFmtId="0" fontId="53" fillId="124" borderId="76" xfId="0" applyFont="1" applyFill="1" applyBorder="1" applyAlignment="1">
      <alignment horizontal="center"/>
    </xf>
    <xf numFmtId="0" fontId="53" fillId="124" borderId="77" xfId="0" applyFont="1" applyFill="1" applyBorder="1" applyAlignment="1">
      <alignment horizontal="center"/>
    </xf>
    <xf numFmtId="0" fontId="53" fillId="124" borderId="78" xfId="0" applyFont="1" applyFill="1" applyBorder="1" applyAlignment="1">
      <alignment horizontal="center"/>
    </xf>
    <xf numFmtId="0" fontId="53" fillId="124" borderId="79" xfId="0" applyFont="1" applyFill="1" applyBorder="1" applyAlignment="1">
      <alignment horizontal="center"/>
    </xf>
    <xf numFmtId="0" fontId="53" fillId="124" borderId="9" xfId="0" applyFont="1" applyFill="1" applyBorder="1" applyAlignment="1">
      <alignment horizontal="center"/>
    </xf>
    <xf numFmtId="0" fontId="53" fillId="124" borderId="80" xfId="0" applyFont="1" applyFill="1" applyBorder="1" applyAlignment="1">
      <alignment horizontal="center"/>
    </xf>
    <xf numFmtId="0" fontId="53" fillId="124" borderId="9" xfId="0" applyFont="1" applyFill="1" applyBorder="1" applyAlignment="1">
      <alignment horizontal="center" wrapText="1"/>
    </xf>
    <xf numFmtId="0" fontId="53" fillId="124" borderId="81" xfId="0" applyFont="1" applyFill="1" applyBorder="1" applyAlignment="1">
      <alignment horizontal="center"/>
    </xf>
    <xf numFmtId="0" fontId="53" fillId="124" borderId="36" xfId="0" applyFont="1" applyFill="1" applyBorder="1" applyAlignment="1">
      <alignment horizontal="center"/>
    </xf>
    <xf numFmtId="0" fontId="53" fillId="124" borderId="43" xfId="0" applyFont="1" applyFill="1" applyBorder="1" applyAlignment="1">
      <alignment horizontal="center"/>
    </xf>
    <xf numFmtId="0" fontId="242" fillId="0" borderId="0" xfId="0" applyFont="1"/>
    <xf numFmtId="0" fontId="0" fillId="0" borderId="0" xfId="0" applyFont="1"/>
    <xf numFmtId="0" fontId="89" fillId="0" borderId="6" xfId="0" quotePrefix="1" applyFont="1" applyBorder="1" applyAlignment="1">
      <alignment horizontal="center" vertical="center" wrapText="1"/>
    </xf>
    <xf numFmtId="0" fontId="52" fillId="0" borderId="0" xfId="0" applyFont="1" applyAlignment="1">
      <alignment horizontal="left" wrapText="1"/>
    </xf>
    <xf numFmtId="0" fontId="224" fillId="138" borderId="0" xfId="0" applyFont="1" applyFill="1"/>
    <xf numFmtId="0" fontId="224" fillId="138" borderId="0" xfId="0" applyFont="1" applyFill="1" applyAlignment="1">
      <alignment horizontal="center"/>
    </xf>
    <xf numFmtId="0" fontId="0" fillId="113" borderId="0" xfId="0" applyFill="1" applyAlignment="1">
      <alignment wrapText="1"/>
    </xf>
    <xf numFmtId="0" fontId="245" fillId="0" borderId="0" xfId="0" applyFont="1"/>
    <xf numFmtId="0" fontId="13" fillId="0" borderId="0" xfId="0" applyFont="1" applyAlignment="1">
      <alignment vertical="center"/>
    </xf>
    <xf numFmtId="0" fontId="247" fillId="117" borderId="82" xfId="0" applyFont="1" applyFill="1" applyBorder="1"/>
    <xf numFmtId="0" fontId="247" fillId="117" borderId="83" xfId="0" applyFont="1" applyFill="1" applyBorder="1"/>
    <xf numFmtId="0" fontId="247" fillId="117" borderId="84" xfId="0" applyFont="1" applyFill="1" applyBorder="1"/>
    <xf numFmtId="0" fontId="0" fillId="115" borderId="83" xfId="0" applyFill="1" applyBorder="1"/>
    <xf numFmtId="0" fontId="0" fillId="115" borderId="84" xfId="0" applyFill="1" applyBorder="1"/>
    <xf numFmtId="0" fontId="0" fillId="0" borderId="0" xfId="0" applyNumberFormat="1" applyAlignment="1">
      <alignment wrapText="1"/>
    </xf>
    <xf numFmtId="0" fontId="7" fillId="0" borderId="0" xfId="0" applyFont="1" applyAlignment="1">
      <alignment wrapText="1"/>
    </xf>
    <xf numFmtId="0" fontId="9" fillId="0" borderId="0" xfId="0" applyFont="1" applyAlignment="1">
      <alignment vertical="center"/>
    </xf>
    <xf numFmtId="0" fontId="107" fillId="183" borderId="0" xfId="0" applyFont="1" applyFill="1" applyAlignment="1">
      <alignment horizontal="center" vertical="center"/>
    </xf>
    <xf numFmtId="49" fontId="248" fillId="0" borderId="2" xfId="0" applyNumberFormat="1" applyFont="1" applyBorder="1" applyAlignment="1">
      <alignment horizontal="center"/>
    </xf>
    <xf numFmtId="164" fontId="29" fillId="0" borderId="0" xfId="0" applyNumberFormat="1" applyFont="1" applyAlignment="1">
      <alignment horizontal="center"/>
    </xf>
    <xf numFmtId="0" fontId="2" fillId="0" borderId="0" xfId="0" applyFont="1" applyAlignment="1">
      <alignment horizontal="left"/>
    </xf>
    <xf numFmtId="0" fontId="177" fillId="197" borderId="0" xfId="0" applyFont="1" applyFill="1" applyAlignment="1">
      <alignment horizontal="center" wrapText="1"/>
    </xf>
    <xf numFmtId="0" fontId="2" fillId="0" borderId="8" xfId="0" applyFont="1" applyBorder="1" applyAlignment="1">
      <alignment horizontal="center" wrapText="1"/>
    </xf>
    <xf numFmtId="0" fontId="218" fillId="0" borderId="0" xfId="0" applyFont="1" applyAlignment="1"/>
    <xf numFmtId="0" fontId="249" fillId="117" borderId="82" xfId="0" applyFont="1" applyFill="1" applyBorder="1" applyAlignment="1">
      <alignment wrapText="1"/>
    </xf>
    <xf numFmtId="0" fontId="249" fillId="117" borderId="83" xfId="0" applyFont="1" applyFill="1" applyBorder="1"/>
    <xf numFmtId="0" fontId="249" fillId="117" borderId="84" xfId="0" applyFont="1" applyFill="1" applyBorder="1" applyAlignment="1">
      <alignment wrapText="1"/>
    </xf>
    <xf numFmtId="9" fontId="0" fillId="115" borderId="11" xfId="0" applyNumberFormat="1" applyFont="1" applyFill="1" applyBorder="1" applyAlignment="1">
      <alignment horizontal="center"/>
    </xf>
    <xf numFmtId="0" fontId="0" fillId="115" borderId="10" xfId="0" applyFont="1" applyFill="1" applyBorder="1" applyAlignment="1">
      <alignment horizontal="center"/>
    </xf>
    <xf numFmtId="0" fontId="0" fillId="115" borderId="12" xfId="0" applyFont="1" applyFill="1" applyBorder="1"/>
    <xf numFmtId="0" fontId="61" fillId="0" borderId="0" xfId="0" applyNumberFormat="1" applyFont="1" applyAlignment="1">
      <alignment horizontal="center" vertical="center"/>
    </xf>
    <xf numFmtId="0" fontId="0" fillId="153" borderId="0" xfId="0" applyFill="1"/>
    <xf numFmtId="49" fontId="61" fillId="153" borderId="0" xfId="0" applyNumberFormat="1" applyFont="1" applyFill="1" applyAlignment="1">
      <alignment horizontal="center" vertical="center"/>
    </xf>
    <xf numFmtId="0" fontId="61" fillId="153" borderId="0" xfId="0" applyNumberFormat="1" applyFont="1" applyFill="1" applyAlignment="1">
      <alignment horizontal="center" vertical="center"/>
    </xf>
    <xf numFmtId="0" fontId="0" fillId="116" borderId="0" xfId="0" applyFill="1"/>
    <xf numFmtId="49" fontId="0" fillId="116" borderId="0" xfId="0" applyNumberFormat="1" applyFill="1" applyAlignment="1">
      <alignment horizontal="center"/>
    </xf>
    <xf numFmtId="0" fontId="0" fillId="154" borderId="0" xfId="0" applyFill="1"/>
    <xf numFmtId="49" fontId="0" fillId="154" borderId="0" xfId="0" applyNumberFormat="1" applyFill="1" applyAlignment="1">
      <alignment horizontal="center"/>
    </xf>
    <xf numFmtId="0" fontId="61" fillId="145" borderId="0" xfId="0" applyFont="1" applyFill="1" applyAlignment="1">
      <alignment horizontal="center" wrapText="1"/>
    </xf>
    <xf numFmtId="49" fontId="61" fillId="145" borderId="0" xfId="0" applyNumberFormat="1" applyFont="1" applyFill="1" applyAlignment="1">
      <alignment horizontal="center"/>
    </xf>
    <xf numFmtId="0" fontId="61" fillId="121" borderId="0" xfId="0" applyFont="1" applyFill="1" applyAlignment="1">
      <alignment horizontal="center" wrapText="1"/>
    </xf>
    <xf numFmtId="49" fontId="61" fillId="121" borderId="0" xfId="0" applyNumberFormat="1" applyFont="1" applyFill="1" applyAlignment="1">
      <alignment horizontal="center"/>
    </xf>
    <xf numFmtId="0" fontId="0" fillId="121" borderId="0" xfId="0" applyFill="1"/>
    <xf numFmtId="0" fontId="0" fillId="157" borderId="0" xfId="0" applyFill="1"/>
    <xf numFmtId="0" fontId="0" fillId="116" borderId="0" xfId="0" applyFill="1" applyAlignment="1">
      <alignment horizontal="center"/>
    </xf>
    <xf numFmtId="0" fontId="0" fillId="154" borderId="0" xfId="0" applyFill="1" applyAlignment="1">
      <alignment horizontal="center"/>
    </xf>
    <xf numFmtId="0" fontId="0" fillId="119" borderId="0" xfId="0" applyFill="1" applyAlignment="1">
      <alignment horizontal="center"/>
    </xf>
    <xf numFmtId="0" fontId="30" fillId="122" borderId="0" xfId="0" applyFont="1" applyFill="1"/>
    <xf numFmtId="0" fontId="30" fillId="123" borderId="0" xfId="0" applyFont="1" applyFill="1"/>
    <xf numFmtId="0" fontId="26" fillId="123" borderId="0" xfId="0" applyFont="1" applyFill="1"/>
    <xf numFmtId="0" fontId="30" fillId="120" borderId="0" xfId="0" applyFont="1" applyFill="1"/>
    <xf numFmtId="0" fontId="0" fillId="0" borderId="0" xfId="0" applyAlignment="1">
      <alignment horizontal="center"/>
    </xf>
    <xf numFmtId="0" fontId="104" fillId="130" borderId="0" xfId="0" applyFont="1" applyFill="1" applyAlignment="1">
      <alignment horizontal="center"/>
    </xf>
    <xf numFmtId="0" fontId="104" fillId="147" borderId="0" xfId="0" applyFont="1" applyFill="1" applyAlignment="1">
      <alignment horizontal="center"/>
    </xf>
    <xf numFmtId="0" fontId="18" fillId="0" borderId="0" xfId="0" applyFont="1" applyAlignment="1">
      <alignment horizontal="left" wrapText="1"/>
    </xf>
    <xf numFmtId="0" fontId="17" fillId="0" borderId="0" xfId="0" applyFont="1" applyAlignment="1">
      <alignment horizontal="left" wrapText="1"/>
    </xf>
    <xf numFmtId="0" fontId="19" fillId="0" borderId="0" xfId="0" applyFont="1" applyAlignment="1">
      <alignment horizontal="left" wrapText="1"/>
    </xf>
    <xf numFmtId="0" fontId="0" fillId="132" borderId="0" xfId="0" applyFill="1" applyAlignment="1">
      <alignment horizontal="center"/>
    </xf>
    <xf numFmtId="0" fontId="0" fillId="0" borderId="0" xfId="0" applyAlignment="1">
      <alignment vertical="center"/>
    </xf>
    <xf numFmtId="0" fontId="7" fillId="69" borderId="0" xfId="0" applyFont="1" applyFill="1"/>
    <xf numFmtId="0" fontId="20" fillId="0" borderId="0" xfId="0" applyFont="1" applyAlignment="1">
      <alignment horizontal="left" wrapText="1"/>
    </xf>
    <xf numFmtId="0" fontId="23" fillId="0" borderId="0" xfId="0" applyFont="1" applyAlignment="1">
      <alignment horizontal="center" vertical="center" wrapText="1"/>
    </xf>
    <xf numFmtId="0" fontId="0" fillId="225" borderId="0" xfId="0" applyFill="1" applyAlignment="1">
      <alignment horizontal="center"/>
    </xf>
    <xf numFmtId="0" fontId="0" fillId="225" borderId="0" xfId="0" applyFill="1" applyAlignment="1">
      <alignment horizontal="center" wrapText="1"/>
    </xf>
    <xf numFmtId="0" fontId="0" fillId="226" borderId="0" xfId="0" applyFill="1" applyAlignment="1">
      <alignment horizontal="center"/>
    </xf>
    <xf numFmtId="0" fontId="0" fillId="16" borderId="0" xfId="0" applyFill="1" applyAlignment="1">
      <alignment horizontal="center"/>
    </xf>
    <xf numFmtId="0" fontId="0" fillId="142" borderId="0" xfId="0" applyFill="1" applyAlignment="1">
      <alignment horizontal="center"/>
    </xf>
    <xf numFmtId="0" fontId="0" fillId="142" borderId="0" xfId="0" applyFill="1"/>
    <xf numFmtId="0" fontId="0" fillId="143" borderId="0" xfId="0" applyFill="1"/>
    <xf numFmtId="0" fontId="0" fillId="224" borderId="0" xfId="0" applyFill="1" applyAlignment="1"/>
    <xf numFmtId="0" fontId="0" fillId="224" borderId="8" xfId="0" applyFill="1" applyBorder="1" applyAlignment="1"/>
    <xf numFmtId="0" fontId="0" fillId="225" borderId="8" xfId="0" applyFill="1" applyBorder="1" applyAlignment="1">
      <alignment horizontal="center"/>
    </xf>
    <xf numFmtId="0" fontId="0" fillId="226" borderId="8" xfId="0" applyFill="1" applyBorder="1" applyAlignment="1">
      <alignment horizontal="center"/>
    </xf>
    <xf numFmtId="0" fontId="0" fillId="16" borderId="8" xfId="0" applyFill="1" applyBorder="1" applyAlignment="1">
      <alignment horizontal="center"/>
    </xf>
    <xf numFmtId="0" fontId="0" fillId="142" borderId="8" xfId="0" applyFill="1" applyBorder="1" applyAlignment="1">
      <alignment horizontal="center"/>
    </xf>
    <xf numFmtId="0" fontId="0" fillId="142" borderId="8" xfId="0" applyFill="1" applyBorder="1"/>
    <xf numFmtId="0" fontId="0" fillId="143" borderId="8" xfId="0" applyFill="1" applyBorder="1"/>
    <xf numFmtId="0" fontId="0" fillId="225" borderId="2" xfId="0" applyFill="1" applyBorder="1" applyAlignment="1">
      <alignment horizontal="center"/>
    </xf>
    <xf numFmtId="0" fontId="0" fillId="225" borderId="2" xfId="0" applyFill="1" applyBorder="1" applyAlignment="1">
      <alignment horizontal="center" wrapText="1"/>
    </xf>
    <xf numFmtId="0" fontId="0" fillId="226" borderId="2" xfId="0" applyFill="1" applyBorder="1" applyAlignment="1">
      <alignment horizontal="center"/>
    </xf>
    <xf numFmtId="0" fontId="0" fillId="16" borderId="2" xfId="0" applyFill="1" applyBorder="1" applyAlignment="1">
      <alignment horizontal="center"/>
    </xf>
    <xf numFmtId="0" fontId="0" fillId="142" borderId="2" xfId="0" applyFill="1" applyBorder="1" applyAlignment="1">
      <alignment horizontal="center"/>
    </xf>
    <xf numFmtId="0" fontId="0" fillId="142" borderId="2" xfId="0" applyFill="1" applyBorder="1"/>
    <xf numFmtId="0" fontId="0" fillId="143" borderId="2" xfId="0" applyFill="1" applyBorder="1"/>
    <xf numFmtId="0" fontId="0" fillId="132" borderId="8" xfId="0" applyFill="1" applyBorder="1" applyAlignment="1">
      <alignment horizontal="center"/>
    </xf>
    <xf numFmtId="0" fontId="0" fillId="225" borderId="8" xfId="0" applyFill="1" applyBorder="1" applyAlignment="1">
      <alignment horizontal="center" wrapText="1"/>
    </xf>
    <xf numFmtId="0" fontId="208" fillId="138" borderId="0" xfId="0" applyFont="1" applyFill="1"/>
    <xf numFmtId="0" fontId="203" fillId="138" borderId="0" xfId="0" applyFont="1" applyFill="1"/>
    <xf numFmtId="0" fontId="0" fillId="227" borderId="0" xfId="0" applyFill="1"/>
    <xf numFmtId="0" fontId="239" fillId="227" borderId="0" xfId="0" applyFont="1" applyFill="1" applyAlignment="1">
      <alignment horizontal="center"/>
    </xf>
    <xf numFmtId="0" fontId="22" fillId="227" borderId="0" xfId="0" applyFont="1" applyFill="1" applyAlignment="1">
      <alignment horizontal="center" vertical="center"/>
    </xf>
    <xf numFmtId="0" fontId="29" fillId="227" borderId="0" xfId="0" applyFont="1" applyFill="1" applyAlignment="1">
      <alignment horizontal="center"/>
    </xf>
    <xf numFmtId="0" fontId="74" fillId="227" borderId="0" xfId="0" applyFont="1" applyFill="1" applyAlignment="1">
      <alignment horizontal="center" vertical="center" wrapText="1"/>
    </xf>
    <xf numFmtId="0" fontId="75" fillId="227" borderId="0" xfId="0" applyFont="1" applyFill="1" applyAlignment="1">
      <alignment horizontal="center" vertical="center" wrapText="1"/>
    </xf>
    <xf numFmtId="1" fontId="78" fillId="227" borderId="0" xfId="0" applyNumberFormat="1" applyFont="1" applyFill="1" applyAlignment="1">
      <alignment horizontal="center" vertical="center" wrapText="1"/>
    </xf>
    <xf numFmtId="1" fontId="131" fillId="227" borderId="0" xfId="0" applyNumberFormat="1" applyFont="1" applyFill="1" applyAlignment="1">
      <alignment horizontal="center" vertical="center" wrapText="1"/>
    </xf>
    <xf numFmtId="1" fontId="132" fillId="227" borderId="0" xfId="0" applyNumberFormat="1" applyFont="1" applyFill="1" applyAlignment="1">
      <alignment horizontal="center" vertical="center" wrapText="1"/>
    </xf>
    <xf numFmtId="1" fontId="133" fillId="227" borderId="0" xfId="0" applyNumberFormat="1" applyFont="1" applyFill="1" applyAlignment="1">
      <alignment horizontal="center" vertical="center" wrapText="1"/>
    </xf>
    <xf numFmtId="0" fontId="112" fillId="227" borderId="0" xfId="0" applyFont="1" applyFill="1" applyAlignment="1">
      <alignment horizontal="center" vertical="center" wrapText="1"/>
    </xf>
    <xf numFmtId="0" fontId="46" fillId="227" borderId="0" xfId="0" applyFont="1" applyFill="1" applyAlignment="1">
      <alignment horizontal="center" vertical="center" wrapText="1"/>
    </xf>
    <xf numFmtId="9" fontId="108" fillId="227" borderId="35" xfId="0" applyNumberFormat="1" applyFont="1" applyFill="1" applyBorder="1" applyAlignment="1">
      <alignment horizontal="center"/>
    </xf>
    <xf numFmtId="9" fontId="124" fillId="227" borderId="0" xfId="0" applyNumberFormat="1" applyFont="1" applyFill="1" applyAlignment="1">
      <alignment horizontal="center" vertical="center" wrapText="1"/>
    </xf>
    <xf numFmtId="9" fontId="108" fillId="227" borderId="32" xfId="0" applyNumberFormat="1" applyFont="1" applyFill="1" applyBorder="1" applyAlignment="1">
      <alignment horizontal="center"/>
    </xf>
    <xf numFmtId="9" fontId="122" fillId="227" borderId="0" xfId="0" applyNumberFormat="1" applyFont="1" applyFill="1" applyAlignment="1">
      <alignment horizontal="center" vertical="center" wrapText="1"/>
    </xf>
    <xf numFmtId="9" fontId="108" fillId="227" borderId="9" xfId="0" applyNumberFormat="1" applyFont="1" applyFill="1" applyBorder="1" applyAlignment="1">
      <alignment horizontal="center"/>
    </xf>
    <xf numFmtId="9" fontId="125" fillId="227" borderId="0" xfId="0" applyNumberFormat="1" applyFont="1" applyFill="1" applyAlignment="1">
      <alignment horizontal="center" vertical="center" wrapText="1"/>
    </xf>
    <xf numFmtId="9" fontId="126" fillId="227" borderId="0" xfId="0" applyNumberFormat="1" applyFont="1" applyFill="1" applyAlignment="1">
      <alignment horizontal="center" vertical="center" wrapText="1"/>
    </xf>
    <xf numFmtId="9" fontId="127" fillId="227" borderId="0" xfId="0" applyNumberFormat="1" applyFont="1" applyFill="1" applyAlignment="1">
      <alignment horizontal="center" vertical="center" wrapText="1"/>
    </xf>
    <xf numFmtId="9" fontId="128" fillId="227" borderId="0" xfId="0" applyNumberFormat="1" applyFont="1" applyFill="1" applyAlignment="1">
      <alignment horizontal="center" vertical="center" wrapText="1"/>
    </xf>
    <xf numFmtId="9" fontId="129" fillId="227" borderId="0" xfId="0" applyNumberFormat="1" applyFont="1" applyFill="1" applyAlignment="1">
      <alignment horizontal="center" vertical="center" wrapText="1"/>
    </xf>
    <xf numFmtId="9" fontId="130" fillId="227" borderId="0" xfId="0" applyNumberFormat="1" applyFont="1" applyFill="1" applyAlignment="1">
      <alignment horizontal="center" vertical="center" wrapText="1"/>
    </xf>
    <xf numFmtId="9" fontId="123" fillId="227" borderId="0" xfId="0" applyNumberFormat="1" applyFont="1" applyFill="1" applyAlignment="1">
      <alignment horizontal="center" vertical="center" wrapText="1"/>
    </xf>
    <xf numFmtId="0" fontId="120" fillId="227" borderId="0" xfId="0" applyFont="1" applyFill="1" applyAlignment="1">
      <alignment horizontal="center" vertical="center"/>
    </xf>
    <xf numFmtId="9" fontId="121" fillId="227" borderId="0" xfId="0" applyNumberFormat="1" applyFont="1" applyFill="1" applyAlignment="1">
      <alignment horizontal="center" vertical="center" wrapText="1"/>
    </xf>
    <xf numFmtId="0" fontId="13" fillId="227" borderId="0" xfId="0" applyFont="1" applyFill="1" applyAlignment="1">
      <alignment horizontal="center"/>
    </xf>
    <xf numFmtId="0" fontId="29" fillId="227" borderId="0" xfId="0" applyFont="1" applyFill="1" applyAlignment="1">
      <alignment horizontal="left"/>
    </xf>
    <xf numFmtId="0" fontId="39" fillId="227" borderId="0" xfId="0" applyFont="1" applyFill="1" applyAlignment="1">
      <alignment horizontal="center" vertical="center" wrapText="1"/>
    </xf>
    <xf numFmtId="0" fontId="250" fillId="0" borderId="0" xfId="0" applyNumberFormat="1" applyFont="1"/>
    <xf numFmtId="0" fontId="250" fillId="118" borderId="0" xfId="0" applyNumberFormat="1" applyFont="1" applyFill="1"/>
    <xf numFmtId="0" fontId="250" fillId="138" borderId="0" xfId="0" applyFont="1" applyFill="1"/>
    <xf numFmtId="0" fontId="250" fillId="0" borderId="0" xfId="0" applyFont="1"/>
    <xf numFmtId="0" fontId="250" fillId="118" borderId="0" xfId="0" applyFont="1" applyFill="1"/>
    <xf numFmtId="0" fontId="4" fillId="0" borderId="0" xfId="0" applyFont="1" applyAlignment="1">
      <alignment wrapText="1"/>
    </xf>
    <xf numFmtId="0" fontId="16" fillId="0" borderId="0" xfId="0" applyFont="1" applyAlignment="1">
      <alignment wrapText="1"/>
    </xf>
    <xf numFmtId="0" fontId="251" fillId="0" borderId="0" xfId="0" applyFont="1"/>
    <xf numFmtId="0" fontId="251" fillId="153" borderId="0" xfId="0" applyFont="1" applyFill="1"/>
    <xf numFmtId="0" fontId="199" fillId="0" borderId="0" xfId="0" applyFont="1" applyAlignment="1">
      <alignment wrapText="1"/>
    </xf>
    <xf numFmtId="0" fontId="0" fillId="30" borderId="0" xfId="0" applyFill="1"/>
    <xf numFmtId="0" fontId="0" fillId="133" borderId="0" xfId="0" applyFill="1"/>
    <xf numFmtId="0" fontId="223" fillId="133" borderId="0" xfId="0" applyFont="1" applyFill="1" applyAlignment="1">
      <alignment wrapText="1"/>
    </xf>
    <xf numFmtId="0" fontId="199" fillId="133" borderId="0" xfId="0" applyFont="1" applyFill="1"/>
    <xf numFmtId="0" fontId="251" fillId="0" borderId="0" xfId="0" applyFont="1" applyAlignment="1">
      <alignment wrapText="1"/>
    </xf>
    <xf numFmtId="49" fontId="0" fillId="116" borderId="0" xfId="0" applyNumberFormat="1" applyFill="1"/>
    <xf numFmtId="0" fontId="252" fillId="0" borderId="0" xfId="0" applyFont="1"/>
    <xf numFmtId="0" fontId="0" fillId="228" borderId="0" xfId="0" applyFill="1"/>
    <xf numFmtId="0" fontId="219" fillId="228" borderId="0" xfId="0" applyFont="1" applyFill="1"/>
    <xf numFmtId="0" fontId="203" fillId="228" borderId="0" xfId="0" applyFont="1" applyFill="1"/>
    <xf numFmtId="0" fontId="0" fillId="45" borderId="2" xfId="0" applyFill="1" applyBorder="1" applyAlignment="1">
      <alignment wrapText="1"/>
    </xf>
    <xf numFmtId="0" fontId="0" fillId="38" borderId="2" xfId="0" applyFill="1" applyBorder="1" applyAlignment="1">
      <alignment wrapText="1"/>
    </xf>
    <xf numFmtId="0" fontId="0" fillId="38" borderId="2" xfId="0" applyFill="1" applyBorder="1"/>
    <xf numFmtId="0" fontId="72" fillId="0" borderId="2" xfId="0" applyFont="1" applyBorder="1"/>
    <xf numFmtId="0" fontId="0" fillId="45" borderId="85" xfId="0" applyFill="1" applyBorder="1" applyAlignment="1">
      <alignment wrapText="1"/>
    </xf>
    <xf numFmtId="0" fontId="0" fillId="38" borderId="85" xfId="0" applyFill="1" applyBorder="1" applyAlignment="1">
      <alignment wrapText="1"/>
    </xf>
    <xf numFmtId="0" fontId="0" fillId="38" borderId="85" xfId="0" applyFill="1" applyBorder="1"/>
    <xf numFmtId="10" fontId="0" fillId="0" borderId="0" xfId="0" applyNumberFormat="1"/>
    <xf numFmtId="0" fontId="108" fillId="29" borderId="0" xfId="0" applyFont="1" applyFill="1" applyAlignment="1">
      <alignment horizontal="center"/>
    </xf>
    <xf numFmtId="0" fontId="106" fillId="183" borderId="0" xfId="0" applyFont="1" applyFill="1" applyAlignment="1">
      <alignment vertical="center"/>
    </xf>
    <xf numFmtId="0" fontId="106" fillId="183" borderId="0" xfId="0" applyFont="1" applyFill="1" applyAlignment="1">
      <alignment horizontal="center" vertical="center"/>
    </xf>
    <xf numFmtId="0" fontId="108" fillId="188" borderId="0" xfId="0" applyFont="1" applyFill="1" applyAlignment="1">
      <alignment horizontal="center"/>
    </xf>
    <xf numFmtId="0" fontId="108" fillId="196" borderId="0" xfId="0" applyFont="1" applyFill="1" applyAlignment="1">
      <alignment horizontal="center"/>
    </xf>
    <xf numFmtId="0" fontId="0" fillId="70" borderId="0" xfId="0" applyFill="1"/>
    <xf numFmtId="0" fontId="0" fillId="226" borderId="0" xfId="0" applyFill="1" applyAlignment="1">
      <alignment horizontal="center" wrapText="1"/>
    </xf>
    <xf numFmtId="0" fontId="2" fillId="0" borderId="0" xfId="0" applyFont="1" applyAlignment="1">
      <alignment horizontal="center"/>
    </xf>
    <xf numFmtId="0" fontId="255" fillId="0" borderId="0" xfId="0" applyFont="1"/>
    <xf numFmtId="0" fontId="256" fillId="0" borderId="0" xfId="0" applyFont="1"/>
    <xf numFmtId="0" fontId="0" fillId="132" borderId="0" xfId="0" applyFill="1"/>
    <xf numFmtId="0" fontId="257" fillId="0" borderId="0" xfId="0" applyFont="1" applyAlignment="1">
      <alignment readingOrder="1"/>
    </xf>
    <xf numFmtId="0" fontId="0" fillId="53" borderId="0" xfId="0" applyFill="1"/>
    <xf numFmtId="0" fontId="60" fillId="23" borderId="16" xfId="0" applyFont="1" applyFill="1" applyBorder="1" applyAlignment="1">
      <alignment horizontal="center"/>
    </xf>
    <xf numFmtId="0" fontId="60" fillId="23" borderId="2" xfId="0" applyFont="1" applyFill="1" applyBorder="1" applyAlignment="1">
      <alignment horizontal="center"/>
    </xf>
    <xf numFmtId="0" fontId="60" fillId="59" borderId="16" xfId="0" applyFont="1" applyFill="1" applyBorder="1" applyAlignment="1">
      <alignment horizontal="center"/>
    </xf>
    <xf numFmtId="0" fontId="60" fillId="59" borderId="2" xfId="0" applyFont="1" applyFill="1" applyBorder="1" applyAlignment="1">
      <alignment horizontal="center"/>
    </xf>
    <xf numFmtId="0" fontId="60" fillId="56" borderId="16" xfId="0" applyFont="1" applyFill="1" applyBorder="1" applyAlignment="1">
      <alignment horizontal="center"/>
    </xf>
    <xf numFmtId="0" fontId="60" fillId="56" borderId="2" xfId="0" applyFont="1" applyFill="1" applyBorder="1" applyAlignment="1">
      <alignment horizontal="center"/>
    </xf>
    <xf numFmtId="0" fontId="60" fillId="57" borderId="16" xfId="0" applyFont="1" applyFill="1" applyBorder="1" applyAlignment="1">
      <alignment horizontal="center"/>
    </xf>
    <xf numFmtId="0" fontId="60" fillId="57" borderId="2" xfId="0" applyFont="1" applyFill="1" applyBorder="1" applyAlignment="1">
      <alignment horizontal="center"/>
    </xf>
    <xf numFmtId="2" fontId="0" fillId="0" borderId="0" xfId="0" applyNumberFormat="1"/>
    <xf numFmtId="0" fontId="111" fillId="0" borderId="0" xfId="0" applyFont="1" applyAlignment="1">
      <alignment horizontal="left"/>
    </xf>
    <xf numFmtId="0" fontId="102" fillId="10" borderId="2" xfId="0" applyFont="1" applyFill="1" applyBorder="1" applyAlignment="1">
      <alignment horizontal="center" vertical="center"/>
    </xf>
    <xf numFmtId="0" fontId="102" fillId="10" borderId="6" xfId="0" applyFont="1" applyFill="1" applyBorder="1" applyAlignment="1">
      <alignment horizontal="center" vertical="center"/>
    </xf>
    <xf numFmtId="0" fontId="107" fillId="166" borderId="2" xfId="0" applyFont="1" applyFill="1" applyBorder="1" applyAlignment="1">
      <alignment horizontal="center" vertical="center"/>
    </xf>
    <xf numFmtId="0" fontId="119" fillId="184" borderId="2" xfId="0" quotePrefix="1" applyFont="1" applyFill="1" applyBorder="1" applyAlignment="1">
      <alignment horizontal="center" vertical="center"/>
    </xf>
    <xf numFmtId="0" fontId="119" fillId="184" borderId="2" xfId="0" applyFont="1" applyFill="1" applyBorder="1" applyAlignment="1">
      <alignment horizontal="center" vertical="center"/>
    </xf>
    <xf numFmtId="0" fontId="111" fillId="0" borderId="0" xfId="0" applyFont="1" applyAlignment="1">
      <alignment horizontal="left" wrapText="1"/>
    </xf>
    <xf numFmtId="0" fontId="107" fillId="166" borderId="36" xfId="0" applyFont="1" applyFill="1" applyBorder="1" applyAlignment="1">
      <alignment horizontal="center" vertical="center"/>
    </xf>
    <xf numFmtId="0" fontId="119" fillId="184" borderId="0" xfId="0" quotePrefix="1" applyFont="1" applyFill="1" applyAlignment="1">
      <alignment horizontal="center" vertical="center"/>
    </xf>
    <xf numFmtId="0" fontId="119" fillId="184" borderId="0" xfId="0" applyFont="1" applyFill="1" applyAlignment="1">
      <alignment horizontal="center" vertical="center"/>
    </xf>
    <xf numFmtId="0" fontId="0" fillId="0" borderId="0" xfId="0" applyAlignment="1">
      <alignment horizontal="center"/>
    </xf>
    <xf numFmtId="0" fontId="28" fillId="0" borderId="0" xfId="0" applyFont="1" applyAlignment="1">
      <alignment horizontal="center"/>
    </xf>
    <xf numFmtId="0" fontId="13" fillId="143" borderId="0" xfId="0" applyFont="1" applyFill="1" applyAlignment="1">
      <alignment horizontal="left" wrapText="1"/>
    </xf>
    <xf numFmtId="0" fontId="2" fillId="0" borderId="0" xfId="0" applyFont="1" applyAlignment="1">
      <alignment horizontal="center"/>
    </xf>
    <xf numFmtId="0" fontId="15" fillId="22" borderId="0" xfId="0" applyFont="1" applyFill="1" applyAlignment="1">
      <alignment horizontal="center"/>
    </xf>
    <xf numFmtId="0" fontId="13" fillId="121" borderId="0" xfId="0" applyFont="1" applyFill="1" applyAlignment="1">
      <alignment horizontal="left" wrapText="1"/>
    </xf>
    <xf numFmtId="0" fontId="13" fillId="30" borderId="0" xfId="0" applyFont="1" applyFill="1" applyAlignment="1">
      <alignment horizontal="left" wrapText="1"/>
    </xf>
    <xf numFmtId="0" fontId="13" fillId="131" borderId="0" xfId="0" applyFont="1" applyFill="1" applyAlignment="1">
      <alignment horizontal="left" wrapText="1"/>
    </xf>
    <xf numFmtId="0" fontId="13" fillId="142" borderId="0" xfId="0" applyFont="1" applyFill="1" applyAlignment="1">
      <alignment horizontal="left" wrapText="1"/>
    </xf>
    <xf numFmtId="0" fontId="13" fillId="26" borderId="0" xfId="0" applyFont="1" applyFill="1" applyAlignment="1">
      <alignment horizontal="center"/>
    </xf>
    <xf numFmtId="0" fontId="2" fillId="150" borderId="0" xfId="0" applyFont="1" applyFill="1" applyAlignment="1">
      <alignment horizontal="center"/>
    </xf>
    <xf numFmtId="0" fontId="13" fillId="167" borderId="0" xfId="0" applyFont="1" applyFill="1" applyAlignment="1">
      <alignment horizontal="center"/>
    </xf>
    <xf numFmtId="0" fontId="13" fillId="25" borderId="0" xfId="0" applyFont="1" applyFill="1" applyAlignment="1">
      <alignment horizontal="center"/>
    </xf>
    <xf numFmtId="0" fontId="13" fillId="28" borderId="0" xfId="0" applyFont="1" applyFill="1" applyAlignment="1">
      <alignment horizontal="center"/>
    </xf>
    <xf numFmtId="0" fontId="13" fillId="27" borderId="0" xfId="0" applyFont="1" applyFill="1" applyAlignment="1">
      <alignment horizontal="center"/>
    </xf>
    <xf numFmtId="0" fontId="0" fillId="0" borderId="0" xfId="0" applyAlignment="1"/>
    <xf numFmtId="0" fontId="191" fillId="186" borderId="5" xfId="0" applyFont="1" applyFill="1" applyBorder="1" applyAlignment="1">
      <alignment horizontal="center" vertical="center"/>
    </xf>
    <xf numFmtId="0" fontId="199" fillId="0" borderId="0" xfId="0" applyFont="1" applyAlignment="1">
      <alignment horizontal="center"/>
    </xf>
    <xf numFmtId="0" fontId="0" fillId="224" borderId="0" xfId="0" applyFill="1" applyAlignment="1">
      <alignment horizontal="center" wrapText="1"/>
    </xf>
    <xf numFmtId="0" fontId="0" fillId="224" borderId="2" xfId="0" applyFill="1" applyBorder="1" applyAlignment="1">
      <alignment horizontal="center" wrapText="1"/>
    </xf>
    <xf numFmtId="0" fontId="168" fillId="138" borderId="8" xfId="0" applyFont="1" applyFill="1" applyBorder="1" applyAlignment="1">
      <alignment horizontal="left"/>
    </xf>
    <xf numFmtId="0" fontId="168" fillId="138" borderId="0" xfId="0" applyFont="1" applyFill="1" applyAlignment="1">
      <alignment horizontal="left"/>
    </xf>
    <xf numFmtId="0" fontId="168" fillId="138" borderId="6" xfId="0" applyFont="1" applyFill="1" applyBorder="1" applyAlignment="1">
      <alignment horizontal="left"/>
    </xf>
    <xf numFmtId="0" fontId="168" fillId="138" borderId="35" xfId="0" applyFont="1" applyFill="1" applyBorder="1" applyAlignment="1">
      <alignment horizontal="left"/>
    </xf>
    <xf numFmtId="0" fontId="168" fillId="138" borderId="32" xfId="0" applyFont="1" applyFill="1" applyBorder="1" applyAlignment="1">
      <alignment horizontal="left"/>
    </xf>
    <xf numFmtId="0" fontId="168" fillId="138" borderId="38" xfId="0" applyFont="1" applyFill="1" applyBorder="1" applyAlignment="1">
      <alignment horizontal="left"/>
    </xf>
    <xf numFmtId="0" fontId="156" fillId="0" borderId="4" xfId="0" applyFont="1" applyBorder="1" applyAlignment="1">
      <alignment horizontal="center" vertical="center" wrapText="1"/>
    </xf>
    <xf numFmtId="0" fontId="156" fillId="0" borderId="9" xfId="0" applyFont="1" applyBorder="1" applyAlignment="1">
      <alignment horizontal="center" vertical="center" wrapText="1"/>
    </xf>
    <xf numFmtId="0" fontId="156" fillId="0" borderId="13" xfId="0" applyFont="1" applyBorder="1" applyAlignment="1">
      <alignment horizontal="center" vertical="center" wrapText="1"/>
    </xf>
    <xf numFmtId="0" fontId="144" fillId="29" borderId="5" xfId="0" applyFont="1" applyFill="1" applyBorder="1" applyAlignment="1">
      <alignment horizontal="center" vertical="center" wrapText="1"/>
    </xf>
    <xf numFmtId="0" fontId="144" fillId="29" borderId="36" xfId="0" applyFont="1" applyFill="1" applyBorder="1" applyAlignment="1">
      <alignment horizontal="center" vertical="center" wrapText="1"/>
    </xf>
    <xf numFmtId="0" fontId="144" fillId="29" borderId="37" xfId="0" applyFont="1" applyFill="1" applyBorder="1" applyAlignment="1">
      <alignment horizontal="center" vertical="center" wrapText="1"/>
    </xf>
    <xf numFmtId="0" fontId="167" fillId="0" borderId="45" xfId="0" applyFont="1" applyBorder="1" applyAlignment="1">
      <alignment horizontal="center"/>
    </xf>
    <xf numFmtId="0" fontId="167" fillId="0" borderId="44" xfId="0" applyFont="1" applyBorder="1" applyAlignment="1">
      <alignment horizontal="center"/>
    </xf>
    <xf numFmtId="0" fontId="167" fillId="0" borderId="46" xfId="0" applyFont="1" applyBorder="1" applyAlignment="1">
      <alignment horizontal="center"/>
    </xf>
    <xf numFmtId="0" fontId="168" fillId="138" borderId="47" xfId="0" applyFont="1" applyFill="1" applyBorder="1" applyAlignment="1">
      <alignment horizontal="left"/>
    </xf>
    <xf numFmtId="0" fontId="168" fillId="138" borderId="48" xfId="0" applyFont="1" applyFill="1" applyBorder="1" applyAlignment="1">
      <alignment horizontal="left"/>
    </xf>
    <xf numFmtId="0" fontId="168" fillId="138" borderId="49" xfId="0" applyFont="1" applyFill="1" applyBorder="1" applyAlignment="1">
      <alignment horizontal="left"/>
    </xf>
    <xf numFmtId="49" fontId="29" fillId="0" borderId="0" xfId="0" applyNumberFormat="1" applyFont="1" applyAlignment="1">
      <alignment horizontal="center"/>
    </xf>
    <xf numFmtId="0" fontId="119" fillId="188" borderId="34" xfId="0" quotePrefix="1" applyFont="1" applyFill="1" applyBorder="1" applyAlignment="1">
      <alignment horizontal="center" vertical="center"/>
    </xf>
    <xf numFmtId="0" fontId="119" fillId="188" borderId="34" xfId="0" applyFont="1" applyFill="1" applyBorder="1" applyAlignment="1">
      <alignment horizontal="center" vertical="center"/>
    </xf>
    <xf numFmtId="0" fontId="119" fillId="188" borderId="39" xfId="0" applyFont="1" applyFill="1" applyBorder="1" applyAlignment="1">
      <alignment horizontal="center" vertical="center"/>
    </xf>
    <xf numFmtId="0" fontId="107" fillId="166" borderId="2" xfId="0" applyFont="1" applyFill="1" applyBorder="1" applyAlignment="1">
      <alignment horizontal="center" vertical="center"/>
    </xf>
    <xf numFmtId="0" fontId="107" fillId="166" borderId="17" xfId="0" applyFont="1" applyFill="1" applyBorder="1" applyAlignment="1">
      <alignment horizontal="center" vertical="center"/>
    </xf>
    <xf numFmtId="0" fontId="119" fillId="183" borderId="33" xfId="0" quotePrefix="1" applyFont="1" applyFill="1" applyBorder="1" applyAlignment="1">
      <alignment horizontal="center" vertical="center"/>
    </xf>
    <xf numFmtId="0" fontId="119" fillId="183" borderId="34" xfId="0" applyFont="1" applyFill="1" applyBorder="1" applyAlignment="1">
      <alignment horizontal="center" vertical="center"/>
    </xf>
    <xf numFmtId="0" fontId="119" fillId="183" borderId="39" xfId="0" applyFont="1" applyFill="1" applyBorder="1" applyAlignment="1">
      <alignment horizontal="center" vertical="center"/>
    </xf>
    <xf numFmtId="0" fontId="119" fillId="184" borderId="2" xfId="0" quotePrefix="1" applyFont="1" applyFill="1" applyBorder="1" applyAlignment="1">
      <alignment horizontal="center" vertical="center"/>
    </xf>
    <xf numFmtId="0" fontId="119" fillId="184" borderId="2" xfId="0" applyFont="1" applyFill="1" applyBorder="1" applyAlignment="1">
      <alignment horizontal="center" vertical="center"/>
    </xf>
    <xf numFmtId="0" fontId="119" fillId="184" borderId="33" xfId="0" quotePrefix="1" applyFont="1" applyFill="1" applyBorder="1" applyAlignment="1">
      <alignment horizontal="center" vertical="center"/>
    </xf>
    <xf numFmtId="0" fontId="119" fillId="184" borderId="34" xfId="0" quotePrefix="1" applyFont="1" applyFill="1" applyBorder="1" applyAlignment="1">
      <alignment horizontal="center" vertical="center"/>
    </xf>
    <xf numFmtId="0" fontId="119" fillId="184" borderId="39" xfId="0" quotePrefix="1" applyFont="1" applyFill="1" applyBorder="1" applyAlignment="1">
      <alignment horizontal="center" vertical="center"/>
    </xf>
    <xf numFmtId="0" fontId="106" fillId="184" borderId="2" xfId="0" applyFont="1" applyFill="1" applyBorder="1" applyAlignment="1">
      <alignment horizontal="center" vertical="center"/>
    </xf>
    <xf numFmtId="0" fontId="119" fillId="184" borderId="8" xfId="0" quotePrefix="1" applyFont="1" applyFill="1" applyBorder="1" applyAlignment="1">
      <alignment horizontal="center" vertical="center"/>
    </xf>
    <xf numFmtId="0" fontId="119" fillId="184" borderId="8" xfId="0" applyFont="1" applyFill="1" applyBorder="1" applyAlignment="1">
      <alignment horizontal="center" vertical="center"/>
    </xf>
    <xf numFmtId="0" fontId="119" fillId="184" borderId="5" xfId="0" quotePrefix="1" applyFont="1" applyFill="1" applyBorder="1" applyAlignment="1">
      <alignment horizontal="center" vertical="center"/>
    </xf>
    <xf numFmtId="0" fontId="119" fillId="184" borderId="35" xfId="0" applyFont="1" applyFill="1" applyBorder="1" applyAlignment="1">
      <alignment horizontal="center" vertical="center"/>
    </xf>
    <xf numFmtId="0" fontId="119" fillId="188" borderId="33" xfId="0" quotePrefix="1" applyFont="1" applyFill="1" applyBorder="1" applyAlignment="1">
      <alignment horizontal="center" vertical="center"/>
    </xf>
    <xf numFmtId="0" fontId="119" fillId="188" borderId="39" xfId="0" quotePrefix="1" applyFont="1" applyFill="1" applyBorder="1" applyAlignment="1">
      <alignment horizontal="center" vertical="center"/>
    </xf>
    <xf numFmtId="0" fontId="106" fillId="188" borderId="6" xfId="0" applyFont="1" applyFill="1" applyBorder="1" applyAlignment="1">
      <alignment horizontal="center" vertical="center"/>
    </xf>
    <xf numFmtId="0" fontId="106" fillId="188" borderId="2" xfId="0" applyFont="1" applyFill="1" applyBorder="1" applyAlignment="1">
      <alignment horizontal="center" vertical="center"/>
    </xf>
    <xf numFmtId="0" fontId="119" fillId="188" borderId="5" xfId="0" quotePrefix="1" applyFont="1" applyFill="1" applyBorder="1" applyAlignment="1">
      <alignment horizontal="center" vertical="center"/>
    </xf>
    <xf numFmtId="0" fontId="119" fillId="188" borderId="8" xfId="0" applyFont="1" applyFill="1" applyBorder="1" applyAlignment="1">
      <alignment horizontal="center" vertical="center"/>
    </xf>
    <xf numFmtId="0" fontId="119" fillId="185" borderId="33" xfId="0" quotePrefix="1" applyFont="1" applyFill="1" applyBorder="1" applyAlignment="1">
      <alignment horizontal="center" vertical="center"/>
    </xf>
    <xf numFmtId="0" fontId="119" fillId="185" borderId="34" xfId="0" applyFont="1" applyFill="1" applyBorder="1" applyAlignment="1">
      <alignment horizontal="center" vertical="center"/>
    </xf>
    <xf numFmtId="0" fontId="119" fillId="29" borderId="33" xfId="0" quotePrefix="1" applyFont="1" applyFill="1" applyBorder="1" applyAlignment="1">
      <alignment horizontal="center" vertical="center"/>
    </xf>
    <xf numFmtId="0" fontId="119" fillId="29" borderId="34" xfId="0" quotePrefix="1" applyFont="1" applyFill="1" applyBorder="1" applyAlignment="1">
      <alignment horizontal="center" vertical="center"/>
    </xf>
    <xf numFmtId="0" fontId="119" fillId="29" borderId="39" xfId="0" quotePrefix="1" applyFont="1" applyFill="1" applyBorder="1" applyAlignment="1">
      <alignment horizontal="center" vertical="center"/>
    </xf>
    <xf numFmtId="0" fontId="106" fillId="29" borderId="6" xfId="0" applyFont="1" applyFill="1" applyBorder="1" applyAlignment="1">
      <alignment horizontal="center" vertical="center"/>
    </xf>
    <xf numFmtId="0" fontId="106" fillId="29" borderId="2" xfId="0" applyFont="1" applyFill="1" applyBorder="1" applyAlignment="1">
      <alignment horizontal="center" vertical="center"/>
    </xf>
    <xf numFmtId="0" fontId="119" fillId="29" borderId="5" xfId="0" quotePrefix="1" applyFont="1" applyFill="1" applyBorder="1" applyAlignment="1">
      <alignment horizontal="center" vertical="center"/>
    </xf>
    <xf numFmtId="0" fontId="119" fillId="29" borderId="8" xfId="0" applyFont="1" applyFill="1" applyBorder="1" applyAlignment="1">
      <alignment horizontal="center" vertical="center"/>
    </xf>
    <xf numFmtId="0" fontId="119" fillId="29" borderId="34" xfId="0" applyFont="1" applyFill="1" applyBorder="1" applyAlignment="1">
      <alignment horizontal="center" vertical="center"/>
    </xf>
    <xf numFmtId="0" fontId="119" fillId="29" borderId="39" xfId="0" applyFont="1" applyFill="1" applyBorder="1" applyAlignment="1">
      <alignment horizontal="center" vertical="center"/>
    </xf>
    <xf numFmtId="0" fontId="119" fillId="183" borderId="5" xfId="0" quotePrefix="1" applyFont="1" applyFill="1" applyBorder="1" applyAlignment="1">
      <alignment horizontal="center" vertical="center"/>
    </xf>
    <xf numFmtId="0" fontId="119" fillId="183" borderId="8" xfId="0" applyFont="1" applyFill="1" applyBorder="1" applyAlignment="1">
      <alignment horizontal="center" vertical="center"/>
    </xf>
    <xf numFmtId="0" fontId="106" fillId="183" borderId="6" xfId="0" applyFont="1" applyFill="1" applyBorder="1" applyAlignment="1">
      <alignment horizontal="center" vertical="center"/>
    </xf>
    <xf numFmtId="0" fontId="119" fillId="183" borderId="8" xfId="0" quotePrefix="1" applyFont="1" applyFill="1" applyBorder="1" applyAlignment="1">
      <alignment horizontal="center" vertical="center"/>
    </xf>
    <xf numFmtId="0" fontId="182" fillId="200" borderId="2" xfId="0" applyFont="1" applyFill="1" applyBorder="1" applyAlignment="1">
      <alignment horizontal="center"/>
    </xf>
    <xf numFmtId="0" fontId="182" fillId="200" borderId="6" xfId="0" applyFont="1" applyFill="1" applyBorder="1" applyAlignment="1">
      <alignment horizontal="center"/>
    </xf>
    <xf numFmtId="0" fontId="182" fillId="201" borderId="2" xfId="0" applyFont="1" applyFill="1" applyBorder="1" applyAlignment="1">
      <alignment horizontal="center"/>
    </xf>
    <xf numFmtId="0" fontId="182" fillId="201" borderId="6" xfId="0" applyFont="1" applyFill="1" applyBorder="1" applyAlignment="1">
      <alignment horizontal="center"/>
    </xf>
    <xf numFmtId="0" fontId="119" fillId="186" borderId="8" xfId="0" applyFont="1" applyFill="1" applyBorder="1" applyAlignment="1">
      <alignment horizontal="center" vertical="center"/>
    </xf>
    <xf numFmtId="0" fontId="119" fillId="186" borderId="5" xfId="0" applyFont="1" applyFill="1" applyBorder="1" applyAlignment="1">
      <alignment horizontal="center" vertical="center"/>
    </xf>
    <xf numFmtId="0" fontId="119" fillId="186" borderId="35" xfId="0" applyFont="1" applyFill="1" applyBorder="1" applyAlignment="1">
      <alignment horizontal="center" vertical="center"/>
    </xf>
    <xf numFmtId="0" fontId="119" fillId="186" borderId="8" xfId="0" quotePrefix="1" applyFont="1" applyFill="1" applyBorder="1" applyAlignment="1">
      <alignment horizontal="center" vertical="center"/>
    </xf>
    <xf numFmtId="0" fontId="111" fillId="0" borderId="0" xfId="0" applyFont="1" applyAlignment="1">
      <alignment horizontal="left"/>
    </xf>
    <xf numFmtId="0" fontId="181" fillId="86" borderId="2" xfId="0" applyFont="1" applyFill="1" applyBorder="1" applyAlignment="1">
      <alignment horizontal="center" vertical="center"/>
    </xf>
    <xf numFmtId="0" fontId="102" fillId="10" borderId="2" xfId="0" applyFont="1" applyFill="1" applyBorder="1" applyAlignment="1">
      <alignment horizontal="center" vertical="center"/>
    </xf>
    <xf numFmtId="0" fontId="102" fillId="10" borderId="6" xfId="0" applyFont="1" applyFill="1" applyBorder="1" applyAlignment="1">
      <alignment horizontal="center" vertical="center"/>
    </xf>
    <xf numFmtId="0" fontId="165" fillId="86" borderId="2" xfId="0" applyFont="1" applyFill="1" applyBorder="1" applyAlignment="1">
      <alignment horizontal="center" vertical="center"/>
    </xf>
    <xf numFmtId="0" fontId="165" fillId="86" borderId="32" xfId="0" applyFont="1" applyFill="1" applyBorder="1" applyAlignment="1">
      <alignment horizontal="center" vertical="center"/>
    </xf>
    <xf numFmtId="0" fontId="2" fillId="138" borderId="4" xfId="0" applyFont="1" applyFill="1" applyBorder="1" applyAlignment="1">
      <alignment horizontal="center"/>
    </xf>
    <xf numFmtId="0" fontId="2" fillId="138" borderId="13" xfId="0" applyFont="1" applyFill="1" applyBorder="1" applyAlignment="1">
      <alignment horizontal="center"/>
    </xf>
    <xf numFmtId="0" fontId="2" fillId="164" borderId="4" xfId="0" applyFont="1" applyFill="1" applyBorder="1" applyAlignment="1">
      <alignment horizontal="center"/>
    </xf>
    <xf numFmtId="0" fontId="2" fillId="164" borderId="9" xfId="0" applyFont="1" applyFill="1" applyBorder="1" applyAlignment="1">
      <alignment horizontal="center"/>
    </xf>
    <xf numFmtId="0" fontId="182" fillId="151" borderId="2" xfId="0" applyFont="1" applyFill="1" applyBorder="1" applyAlignment="1">
      <alignment horizontal="center"/>
    </xf>
    <xf numFmtId="0" fontId="182" fillId="151" borderId="6" xfId="0" applyFont="1" applyFill="1" applyBorder="1" applyAlignment="1">
      <alignment horizontal="center"/>
    </xf>
    <xf numFmtId="0" fontId="182" fillId="152" borderId="2" xfId="0" applyFont="1" applyFill="1" applyBorder="1" applyAlignment="1">
      <alignment horizontal="center"/>
    </xf>
    <xf numFmtId="0" fontId="182" fillId="152" borderId="6" xfId="0" applyFont="1" applyFill="1" applyBorder="1" applyAlignment="1">
      <alignment horizontal="center"/>
    </xf>
    <xf numFmtId="0" fontId="182" fillId="202" borderId="2" xfId="0" applyFont="1" applyFill="1" applyBorder="1" applyAlignment="1">
      <alignment horizontal="center"/>
    </xf>
    <xf numFmtId="0" fontId="182" fillId="202" borderId="6" xfId="0" applyFont="1" applyFill="1" applyBorder="1" applyAlignment="1">
      <alignment horizontal="center"/>
    </xf>
    <xf numFmtId="0" fontId="182" fillId="203" borderId="2" xfId="0" applyFont="1" applyFill="1" applyBorder="1" applyAlignment="1">
      <alignment horizontal="center"/>
    </xf>
    <xf numFmtId="0" fontId="182" fillId="203" borderId="6" xfId="0" applyFont="1" applyFill="1" applyBorder="1" applyAlignment="1">
      <alignment horizontal="center"/>
    </xf>
    <xf numFmtId="0" fontId="182" fillId="198" borderId="2" xfId="0" applyFont="1" applyFill="1" applyBorder="1" applyAlignment="1">
      <alignment horizontal="center"/>
    </xf>
    <xf numFmtId="0" fontId="182" fillId="198" borderId="6" xfId="0" applyFont="1" applyFill="1" applyBorder="1" applyAlignment="1">
      <alignment horizontal="center"/>
    </xf>
    <xf numFmtId="0" fontId="182" fillId="199" borderId="2" xfId="0" applyFont="1" applyFill="1" applyBorder="1" applyAlignment="1">
      <alignment horizontal="center"/>
    </xf>
    <xf numFmtId="0" fontId="182" fillId="199" borderId="6" xfId="0" applyFont="1" applyFill="1" applyBorder="1" applyAlignment="1">
      <alignment horizontal="center"/>
    </xf>
    <xf numFmtId="0" fontId="106" fillId="186" borderId="0" xfId="0" applyFont="1" applyFill="1" applyAlignment="1">
      <alignment horizontal="center" vertical="center"/>
    </xf>
    <xf numFmtId="0" fontId="119" fillId="186" borderId="33" xfId="0" quotePrefix="1" applyFont="1" applyFill="1" applyBorder="1" applyAlignment="1">
      <alignment horizontal="center" vertical="center"/>
    </xf>
    <xf numFmtId="0" fontId="119" fillId="186" borderId="34" xfId="0" applyFont="1" applyFill="1" applyBorder="1" applyAlignment="1">
      <alignment horizontal="center" vertical="center"/>
    </xf>
    <xf numFmtId="0" fontId="119" fillId="186" borderId="39" xfId="0" applyFont="1" applyFill="1" applyBorder="1" applyAlignment="1">
      <alignment horizontal="center" vertical="center"/>
    </xf>
    <xf numFmtId="0" fontId="119" fillId="186" borderId="34" xfId="0" quotePrefix="1" applyFont="1" applyFill="1" applyBorder="1" applyAlignment="1">
      <alignment horizontal="center" vertical="center"/>
    </xf>
    <xf numFmtId="0" fontId="119" fillId="185" borderId="2" xfId="0" quotePrefix="1" applyFont="1" applyFill="1" applyBorder="1" applyAlignment="1">
      <alignment horizontal="center" vertical="center"/>
    </xf>
    <xf numFmtId="0" fontId="119" fillId="185" borderId="2" xfId="0" applyFont="1" applyFill="1" applyBorder="1" applyAlignment="1">
      <alignment horizontal="center" vertical="center"/>
    </xf>
    <xf numFmtId="0" fontId="106" fillId="185" borderId="8" xfId="0" applyFont="1" applyFill="1" applyBorder="1" applyAlignment="1">
      <alignment horizontal="center" vertical="center"/>
    </xf>
    <xf numFmtId="0" fontId="119" fillId="185" borderId="5" xfId="0" quotePrefix="1" applyFont="1" applyFill="1" applyBorder="1" applyAlignment="1">
      <alignment horizontal="center" vertical="center"/>
    </xf>
    <xf numFmtId="0" fontId="119" fillId="185" borderId="8" xfId="0" applyFont="1" applyFill="1" applyBorder="1" applyAlignment="1">
      <alignment horizontal="center" vertical="center"/>
    </xf>
    <xf numFmtId="0" fontId="119" fillId="185" borderId="39" xfId="0" applyFont="1" applyFill="1" applyBorder="1" applyAlignment="1">
      <alignment horizontal="center" vertical="center"/>
    </xf>
    <xf numFmtId="0" fontId="119" fillId="185" borderId="8" xfId="0" quotePrefix="1" applyFont="1" applyFill="1" applyBorder="1" applyAlignment="1">
      <alignment horizontal="center" vertical="center"/>
    </xf>
    <xf numFmtId="0" fontId="119" fillId="196" borderId="33" xfId="0" quotePrefix="1" applyFont="1" applyFill="1" applyBorder="1" applyAlignment="1">
      <alignment horizontal="center" vertical="center"/>
    </xf>
    <xf numFmtId="0" fontId="119" fillId="196" borderId="34" xfId="0" quotePrefix="1" applyFont="1" applyFill="1" applyBorder="1" applyAlignment="1">
      <alignment horizontal="center" vertical="center"/>
    </xf>
    <xf numFmtId="0" fontId="119" fillId="196" borderId="39" xfId="0" quotePrefix="1" applyFont="1" applyFill="1" applyBorder="1" applyAlignment="1">
      <alignment horizontal="center" vertical="center"/>
    </xf>
    <xf numFmtId="0" fontId="106" fillId="196" borderId="6" xfId="0" applyFont="1" applyFill="1" applyBorder="1" applyAlignment="1">
      <alignment horizontal="center" vertical="center"/>
    </xf>
    <xf numFmtId="0" fontId="106" fillId="196" borderId="0" xfId="0" applyFont="1" applyFill="1" applyAlignment="1">
      <alignment horizontal="center" vertical="center"/>
    </xf>
    <xf numFmtId="0" fontId="119" fillId="196" borderId="5" xfId="0" quotePrefix="1" applyFont="1" applyFill="1" applyBorder="1" applyAlignment="1">
      <alignment horizontal="center" vertical="center"/>
    </xf>
    <xf numFmtId="0" fontId="119" fillId="196" borderId="8" xfId="0" applyFont="1" applyFill="1" applyBorder="1" applyAlignment="1">
      <alignment horizontal="center" vertical="center"/>
    </xf>
    <xf numFmtId="0" fontId="119" fillId="196" borderId="34" xfId="0" applyFont="1" applyFill="1" applyBorder="1" applyAlignment="1">
      <alignment horizontal="center" vertical="center"/>
    </xf>
    <xf numFmtId="0" fontId="119" fillId="196" borderId="39" xfId="0" applyFont="1" applyFill="1" applyBorder="1" applyAlignment="1">
      <alignment horizontal="center" vertical="center"/>
    </xf>
    <xf numFmtId="0" fontId="119" fillId="185" borderId="0" xfId="0" quotePrefix="1" applyFont="1" applyFill="1" applyAlignment="1">
      <alignment horizontal="center" vertical="center"/>
    </xf>
    <xf numFmtId="0" fontId="119" fillId="185" borderId="0" xfId="0" applyFont="1" applyFill="1" applyAlignment="1">
      <alignment horizontal="center" vertical="center"/>
    </xf>
    <xf numFmtId="0" fontId="106" fillId="184" borderId="0" xfId="0" applyFont="1" applyFill="1" applyAlignment="1">
      <alignment horizontal="center" vertical="center"/>
    </xf>
    <xf numFmtId="0" fontId="106" fillId="29" borderId="0" xfId="0" applyFont="1" applyFill="1" applyAlignment="1">
      <alignment horizontal="center" vertical="center"/>
    </xf>
    <xf numFmtId="0" fontId="119" fillId="184" borderId="0" xfId="0" quotePrefix="1" applyFont="1" applyFill="1" applyAlignment="1">
      <alignment horizontal="center" vertical="center"/>
    </xf>
    <xf numFmtId="0" fontId="119" fillId="184" borderId="0" xfId="0" applyFont="1" applyFill="1" applyAlignment="1">
      <alignment horizontal="center" vertical="center"/>
    </xf>
    <xf numFmtId="0" fontId="119" fillId="183" borderId="34" xfId="0" quotePrefix="1" applyFont="1" applyFill="1" applyBorder="1" applyAlignment="1">
      <alignment horizontal="center" vertical="center"/>
    </xf>
    <xf numFmtId="0" fontId="119" fillId="183" borderId="39" xfId="0" quotePrefix="1" applyFont="1" applyFill="1" applyBorder="1" applyAlignment="1">
      <alignment horizontal="center" vertical="center"/>
    </xf>
    <xf numFmtId="0" fontId="119" fillId="185" borderId="34" xfId="0" quotePrefix="1" applyFont="1" applyFill="1" applyBorder="1" applyAlignment="1">
      <alignment horizontal="center" vertical="center"/>
    </xf>
    <xf numFmtId="0" fontId="119" fillId="185" borderId="39" xfId="0" quotePrefix="1" applyFont="1" applyFill="1" applyBorder="1" applyAlignment="1">
      <alignment horizontal="center" vertical="center"/>
    </xf>
    <xf numFmtId="0" fontId="119" fillId="186" borderId="39" xfId="0" quotePrefix="1" applyFont="1" applyFill="1" applyBorder="1" applyAlignment="1">
      <alignment horizontal="center" vertical="center"/>
    </xf>
    <xf numFmtId="0" fontId="106" fillId="188" borderId="0" xfId="0" applyFont="1" applyFill="1" applyAlignment="1">
      <alignment horizontal="center" vertical="center"/>
    </xf>
    <xf numFmtId="0" fontId="107" fillId="166" borderId="36" xfId="0" applyFont="1" applyFill="1" applyBorder="1" applyAlignment="1">
      <alignment horizontal="center" vertical="center"/>
    </xf>
    <xf numFmtId="0" fontId="107" fillId="166" borderId="43" xfId="0" applyFont="1" applyFill="1" applyBorder="1" applyAlignment="1">
      <alignment horizontal="center" vertical="center"/>
    </xf>
    <xf numFmtId="0" fontId="111" fillId="0" borderId="0" xfId="0" applyFont="1" applyAlignment="1">
      <alignment horizontal="left" wrapText="1"/>
    </xf>
    <xf numFmtId="0" fontId="2" fillId="7" borderId="36" xfId="0" applyFont="1" applyFill="1" applyBorder="1" applyAlignment="1">
      <alignment horizontal="center"/>
    </xf>
    <xf numFmtId="0" fontId="2" fillId="7" borderId="37" xfId="0" applyFont="1" applyFill="1" applyBorder="1" applyAlignment="1">
      <alignment horizontal="center"/>
    </xf>
    <xf numFmtId="0" fontId="139" fillId="91" borderId="2" xfId="0" applyFont="1" applyFill="1" applyBorder="1" applyAlignment="1">
      <alignment horizontal="center" vertical="center"/>
    </xf>
    <xf numFmtId="0" fontId="160" fillId="106" borderId="0" xfId="0" applyFont="1" applyFill="1" applyAlignment="1">
      <alignment horizontal="center" vertical="center"/>
    </xf>
    <xf numFmtId="0" fontId="162" fillId="107" borderId="0" xfId="0" applyFont="1" applyFill="1" applyAlignment="1">
      <alignment horizontal="center" vertical="center"/>
    </xf>
    <xf numFmtId="0" fontId="163" fillId="108" borderId="0" xfId="0" applyFont="1" applyFill="1" applyAlignment="1">
      <alignment horizontal="center" vertical="center"/>
    </xf>
    <xf numFmtId="0" fontId="163" fillId="185" borderId="0" xfId="0" applyFont="1" applyFill="1" applyAlignment="1">
      <alignment horizontal="center" vertical="center"/>
    </xf>
    <xf numFmtId="0" fontId="229" fillId="0" borderId="0" xfId="0" applyFont="1" applyAlignment="1">
      <alignment horizontal="center"/>
    </xf>
    <xf numFmtId="0" fontId="0" fillId="0" borderId="0" xfId="0" applyAlignment="1">
      <alignment horizontal="center"/>
    </xf>
    <xf numFmtId="0" fontId="254" fillId="118" borderId="0" xfId="0" applyFont="1" applyFill="1" applyAlignment="1">
      <alignment horizontal="center"/>
    </xf>
    <xf numFmtId="0" fontId="28" fillId="0" borderId="0" xfId="0" applyFont="1" applyAlignment="1">
      <alignment horizontal="center"/>
    </xf>
    <xf numFmtId="0" fontId="25" fillId="0" borderId="8" xfId="0" applyFont="1" applyBorder="1" applyAlignment="1">
      <alignment horizontal="center" wrapText="1"/>
    </xf>
    <xf numFmtId="0" fontId="0" fillId="0" borderId="0" xfId="0" applyAlignment="1"/>
    <xf numFmtId="0" fontId="13" fillId="131" borderId="0" xfId="0" applyFont="1" applyFill="1" applyAlignment="1">
      <alignment horizontal="left" wrapText="1"/>
    </xf>
    <xf numFmtId="0" fontId="13" fillId="142" borderId="0" xfId="0" applyFont="1" applyFill="1" applyAlignment="1">
      <alignment horizontal="left" wrapText="1"/>
    </xf>
    <xf numFmtId="0" fontId="13" fillId="143" borderId="0" xfId="0" applyFont="1" applyFill="1" applyAlignment="1">
      <alignment horizontal="left" wrapText="1"/>
    </xf>
    <xf numFmtId="0" fontId="2" fillId="0" borderId="0" xfId="0" applyFont="1" applyAlignment="1">
      <alignment horizontal="center"/>
    </xf>
    <xf numFmtId="0" fontId="13" fillId="27" borderId="0" xfId="0" applyFont="1" applyFill="1" applyAlignment="1">
      <alignment horizontal="center"/>
    </xf>
    <xf numFmtId="0" fontId="13" fillId="121" borderId="0" xfId="0" applyFont="1" applyFill="1" applyAlignment="1">
      <alignment horizontal="left" wrapText="1"/>
    </xf>
    <xf numFmtId="0" fontId="13" fillId="30" borderId="0" xfId="0" applyFont="1" applyFill="1" applyAlignment="1">
      <alignment horizontal="left" wrapText="1"/>
    </xf>
    <xf numFmtId="0" fontId="13" fillId="28" borderId="0" xfId="0" applyFont="1" applyFill="1" applyAlignment="1">
      <alignment horizontal="center"/>
    </xf>
    <xf numFmtId="0" fontId="9" fillId="0" borderId="0" xfId="0" applyFont="1" applyAlignment="1"/>
    <xf numFmtId="0" fontId="13" fillId="25" borderId="0" xfId="0" applyFont="1" applyFill="1" applyAlignment="1">
      <alignment horizontal="center"/>
    </xf>
    <xf numFmtId="0" fontId="66" fillId="0" borderId="0" xfId="0" applyFont="1" applyAlignment="1">
      <alignment horizontal="center"/>
    </xf>
    <xf numFmtId="0" fontId="13" fillId="167" borderId="0" xfId="0" applyFont="1" applyFill="1" applyAlignment="1">
      <alignment horizontal="center"/>
    </xf>
    <xf numFmtId="0" fontId="13" fillId="24" borderId="75" xfId="0" applyFont="1" applyFill="1" applyBorder="1" applyAlignment="1">
      <alignment horizontal="center"/>
    </xf>
    <xf numFmtId="0" fontId="13" fillId="24" borderId="2" xfId="0" applyFont="1" applyFill="1" applyBorder="1" applyAlignment="1">
      <alignment horizontal="center"/>
    </xf>
    <xf numFmtId="0" fontId="2" fillId="150" borderId="0" xfId="0" applyFont="1" applyFill="1" applyAlignment="1">
      <alignment horizontal="center"/>
    </xf>
    <xf numFmtId="0" fontId="13" fillId="26" borderId="0" xfId="0" applyFont="1" applyFill="1" applyAlignment="1">
      <alignment horizontal="center"/>
    </xf>
    <xf numFmtId="0" fontId="15" fillId="22" borderId="0" xfId="0" applyFont="1" applyFill="1" applyAlignment="1">
      <alignment horizontal="center"/>
    </xf>
    <xf numFmtId="0" fontId="178" fillId="169" borderId="8" xfId="0" quotePrefix="1" applyFont="1" applyFill="1" applyBorder="1" applyAlignment="1">
      <alignment horizontal="left" vertical="center"/>
    </xf>
    <xf numFmtId="0" fontId="101" fillId="169" borderId="2" xfId="0" quotePrefix="1" applyFont="1" applyFill="1" applyBorder="1" applyAlignment="1">
      <alignment horizontal="left" vertical="center"/>
    </xf>
    <xf numFmtId="0" fontId="101" fillId="169" borderId="8" xfId="0" quotePrefix="1" applyFont="1" applyFill="1" applyBorder="1" applyAlignment="1">
      <alignment horizontal="left" vertical="center"/>
    </xf>
    <xf numFmtId="0" fontId="115" fillId="170" borderId="2" xfId="0" quotePrefix="1" applyFont="1" applyFill="1" applyBorder="1" applyAlignment="1">
      <alignment horizontal="left" vertical="center"/>
    </xf>
    <xf numFmtId="0" fontId="87" fillId="170" borderId="2" xfId="0" applyFont="1" applyFill="1" applyBorder="1" applyAlignment="1">
      <alignment horizontal="left" vertical="center"/>
    </xf>
    <xf numFmtId="0" fontId="115" fillId="182" borderId="2" xfId="0" applyFont="1" applyFill="1" applyBorder="1" applyAlignment="1">
      <alignment horizontal="left" vertical="center"/>
    </xf>
    <xf numFmtId="0" fontId="87" fillId="182" borderId="2" xfId="0" applyFont="1" applyFill="1" applyBorder="1" applyAlignment="1">
      <alignment horizontal="left" vertical="center"/>
    </xf>
    <xf numFmtId="0" fontId="87" fillId="84" borderId="2" xfId="0" applyFont="1" applyFill="1" applyBorder="1" applyAlignment="1">
      <alignment horizontal="left" vertical="center"/>
    </xf>
    <xf numFmtId="0" fontId="87" fillId="152" borderId="2" xfId="0" applyFont="1" applyFill="1" applyBorder="1" applyAlignment="1">
      <alignment horizontal="left" vertical="center"/>
    </xf>
    <xf numFmtId="0" fontId="87" fillId="168" borderId="2" xfId="0" applyFont="1" applyFill="1" applyBorder="1" applyAlignment="1">
      <alignment horizontal="left" vertical="center"/>
    </xf>
    <xf numFmtId="0" fontId="87" fillId="170" borderId="2" xfId="0" quotePrefix="1" applyFont="1" applyFill="1" applyBorder="1" applyAlignment="1">
      <alignment horizontal="left" vertical="center"/>
    </xf>
    <xf numFmtId="0" fontId="101" fillId="169" borderId="0" xfId="0" quotePrefix="1" applyFont="1" applyFill="1" applyAlignment="1">
      <alignment horizontal="left" vertical="center"/>
    </xf>
    <xf numFmtId="0" fontId="87" fillId="181" borderId="2" xfId="0" applyFont="1" applyFill="1" applyBorder="1" applyAlignment="1">
      <alignment horizontal="left" vertical="center"/>
    </xf>
    <xf numFmtId="0" fontId="225" fillId="0" borderId="0" xfId="0" applyFont="1" applyAlignment="1">
      <alignment horizontal="center"/>
    </xf>
    <xf numFmtId="0" fontId="243" fillId="147" borderId="0" xfId="0" applyFont="1" applyFill="1" applyAlignment="1">
      <alignment horizontal="center" vertical="center"/>
    </xf>
    <xf numFmtId="0" fontId="244" fillId="130" borderId="0" xfId="0" applyFont="1" applyFill="1" applyAlignment="1">
      <alignment horizontal="center" vertical="center"/>
    </xf>
    <xf numFmtId="0" fontId="246" fillId="154" borderId="0" xfId="0" applyFont="1" applyFill="1" applyAlignment="1">
      <alignment horizontal="center" vertical="center" wrapText="1"/>
    </xf>
    <xf numFmtId="0" fontId="246" fillId="154" borderId="0" xfId="0" applyFont="1" applyFill="1" applyAlignment="1">
      <alignment horizontal="center" vertical="center"/>
    </xf>
    <xf numFmtId="0" fontId="97" fillId="147" borderId="2" xfId="0" applyFont="1" applyFill="1" applyBorder="1" applyAlignment="1">
      <alignment horizontal="center" vertical="center"/>
    </xf>
    <xf numFmtId="0" fontId="98" fillId="116" borderId="2" xfId="0" applyFont="1" applyFill="1" applyBorder="1" applyAlignment="1">
      <alignment horizontal="center" vertical="center"/>
    </xf>
    <xf numFmtId="0" fontId="99" fillId="130" borderId="2" xfId="0" applyFont="1" applyFill="1" applyBorder="1" applyAlignment="1">
      <alignment horizontal="center" vertical="center"/>
    </xf>
    <xf numFmtId="0" fontId="191" fillId="186" borderId="8" xfId="0" quotePrefix="1" applyFont="1" applyFill="1" applyBorder="1" applyAlignment="1">
      <alignment horizontal="center" vertical="center"/>
    </xf>
    <xf numFmtId="0" fontId="191" fillId="186" borderId="8" xfId="0" applyFont="1" applyFill="1" applyBorder="1" applyAlignment="1">
      <alignment horizontal="center" vertical="center"/>
    </xf>
    <xf numFmtId="0" fontId="191" fillId="186" borderId="35" xfId="0" applyFont="1" applyFill="1" applyBorder="1" applyAlignment="1">
      <alignment horizontal="center" vertical="center"/>
    </xf>
    <xf numFmtId="0" fontId="191" fillId="186" borderId="5" xfId="0" quotePrefix="1" applyFont="1" applyFill="1" applyBorder="1" applyAlignment="1">
      <alignment horizontal="center" vertical="center"/>
    </xf>
    <xf numFmtId="0" fontId="191" fillId="188" borderId="33" xfId="0" quotePrefix="1" applyFont="1" applyFill="1" applyBorder="1" applyAlignment="1">
      <alignment horizontal="center" vertical="center"/>
    </xf>
    <xf numFmtId="0" fontId="191" fillId="188" borderId="34" xfId="0" quotePrefix="1" applyFont="1" applyFill="1" applyBorder="1" applyAlignment="1">
      <alignment horizontal="center" vertical="center"/>
    </xf>
    <xf numFmtId="0" fontId="191" fillId="188" borderId="39" xfId="0" quotePrefix="1" applyFont="1" applyFill="1" applyBorder="1" applyAlignment="1">
      <alignment horizontal="center" vertical="center"/>
    </xf>
    <xf numFmtId="0" fontId="191" fillId="188" borderId="33" xfId="0" quotePrefix="1" applyFont="1" applyFill="1" applyBorder="1" applyAlignment="1">
      <alignment horizontal="center" vertical="center" wrapText="1"/>
    </xf>
    <xf numFmtId="0" fontId="191" fillId="188" borderId="34" xfId="0" quotePrefix="1" applyFont="1" applyFill="1" applyBorder="1" applyAlignment="1">
      <alignment horizontal="center" vertical="center" wrapText="1"/>
    </xf>
    <xf numFmtId="0" fontId="191" fillId="188" borderId="39" xfId="0" quotePrefix="1" applyFont="1" applyFill="1" applyBorder="1" applyAlignment="1">
      <alignment horizontal="center" vertical="center" wrapText="1"/>
    </xf>
    <xf numFmtId="0" fontId="191" fillId="185" borderId="33" xfId="0" quotePrefix="1" applyFont="1" applyFill="1" applyBorder="1" applyAlignment="1">
      <alignment horizontal="center" vertical="center"/>
    </xf>
    <xf numFmtId="0" fontId="191" fillId="185" borderId="34" xfId="0" quotePrefix="1" applyFont="1" applyFill="1" applyBorder="1" applyAlignment="1">
      <alignment horizontal="center" vertical="center"/>
    </xf>
    <xf numFmtId="0" fontId="184" fillId="208" borderId="18" xfId="0" applyFont="1" applyFill="1" applyBorder="1" applyAlignment="1">
      <alignment horizontal="center" vertical="center"/>
    </xf>
    <xf numFmtId="0" fontId="184" fillId="208" borderId="58" xfId="0" applyFont="1" applyFill="1" applyBorder="1" applyAlignment="1">
      <alignment horizontal="center" vertical="center"/>
    </xf>
    <xf numFmtId="0" fontId="184" fillId="208" borderId="19" xfId="0" applyFont="1" applyFill="1" applyBorder="1" applyAlignment="1">
      <alignment horizontal="center" vertical="center"/>
    </xf>
    <xf numFmtId="0" fontId="191" fillId="184" borderId="33" xfId="0" quotePrefix="1" applyFont="1" applyFill="1" applyBorder="1" applyAlignment="1">
      <alignment horizontal="center" vertical="center"/>
    </xf>
    <xf numFmtId="0" fontId="191" fillId="184" borderId="34" xfId="0" quotePrefix="1" applyFont="1" applyFill="1" applyBorder="1" applyAlignment="1">
      <alignment horizontal="center" vertical="center"/>
    </xf>
    <xf numFmtId="0" fontId="191" fillId="184" borderId="39" xfId="0" quotePrefix="1" applyFont="1" applyFill="1" applyBorder="1" applyAlignment="1">
      <alignment horizontal="center" vertical="center"/>
    </xf>
    <xf numFmtId="0" fontId="191" fillId="29" borderId="33" xfId="0" quotePrefix="1" applyFont="1" applyFill="1" applyBorder="1" applyAlignment="1">
      <alignment horizontal="center" vertical="center"/>
    </xf>
    <xf numFmtId="0" fontId="191" fillId="29" borderId="34" xfId="0" quotePrefix="1" applyFont="1" applyFill="1" applyBorder="1" applyAlignment="1">
      <alignment horizontal="center" vertical="center"/>
    </xf>
    <xf numFmtId="0" fontId="191" fillId="29" borderId="39" xfId="0" quotePrefix="1" applyFont="1" applyFill="1" applyBorder="1" applyAlignment="1">
      <alignment horizontal="center" vertical="center"/>
    </xf>
    <xf numFmtId="0" fontId="191" fillId="185" borderId="39" xfId="0" quotePrefix="1" applyFont="1" applyFill="1" applyBorder="1" applyAlignment="1">
      <alignment horizontal="center" vertical="center"/>
    </xf>
    <xf numFmtId="0" fontId="192" fillId="208" borderId="16" xfId="0" applyFont="1" applyFill="1" applyBorder="1" applyAlignment="1">
      <alignment horizontal="center" vertical="center"/>
    </xf>
    <xf numFmtId="0" fontId="192" fillId="208" borderId="2" xfId="0" applyFont="1" applyFill="1" applyBorder="1" applyAlignment="1">
      <alignment horizontal="center" vertical="center"/>
    </xf>
    <xf numFmtId="0" fontId="192" fillId="208" borderId="17" xfId="0" applyFont="1" applyFill="1" applyBorder="1" applyAlignment="1">
      <alignment horizontal="center" vertical="center"/>
    </xf>
    <xf numFmtId="0" fontId="184" fillId="209" borderId="16" xfId="0" applyFont="1" applyFill="1" applyBorder="1" applyAlignment="1">
      <alignment horizontal="center" vertical="center"/>
    </xf>
    <xf numFmtId="0" fontId="184" fillId="209" borderId="2" xfId="0" applyFont="1" applyFill="1" applyBorder="1" applyAlignment="1">
      <alignment horizontal="center" vertical="center"/>
    </xf>
    <xf numFmtId="0" fontId="184" fillId="209" borderId="17" xfId="0" applyFont="1" applyFill="1" applyBorder="1" applyAlignment="1">
      <alignment horizontal="center" vertical="center"/>
    </xf>
    <xf numFmtId="0" fontId="192" fillId="209" borderId="16" xfId="0" applyFont="1" applyFill="1" applyBorder="1" applyAlignment="1">
      <alignment horizontal="center" vertical="center"/>
    </xf>
    <xf numFmtId="0" fontId="192" fillId="209" borderId="2" xfId="0" applyFont="1" applyFill="1" applyBorder="1" applyAlignment="1">
      <alignment horizontal="center" vertical="center"/>
    </xf>
    <xf numFmtId="0" fontId="192" fillId="209" borderId="17" xfId="0" applyFont="1" applyFill="1" applyBorder="1" applyAlignment="1">
      <alignment horizontal="center" vertical="center"/>
    </xf>
    <xf numFmtId="0" fontId="184" fillId="206" borderId="16" xfId="0" applyFont="1" applyFill="1" applyBorder="1" applyAlignment="1">
      <alignment horizontal="center" vertical="center"/>
    </xf>
    <xf numFmtId="0" fontId="184" fillId="206" borderId="2" xfId="0" applyFont="1" applyFill="1" applyBorder="1" applyAlignment="1">
      <alignment horizontal="center" vertical="center"/>
    </xf>
    <xf numFmtId="0" fontId="184" fillId="206" borderId="17" xfId="0" applyFont="1" applyFill="1" applyBorder="1" applyAlignment="1">
      <alignment horizontal="center" vertical="center"/>
    </xf>
    <xf numFmtId="0" fontId="192" fillId="206" borderId="16" xfId="0" applyFont="1" applyFill="1" applyBorder="1" applyAlignment="1">
      <alignment horizontal="center" vertical="center"/>
    </xf>
    <xf numFmtId="0" fontId="192" fillId="206" borderId="2" xfId="0" applyFont="1" applyFill="1" applyBorder="1" applyAlignment="1">
      <alignment horizontal="center" vertical="center"/>
    </xf>
    <xf numFmtId="0" fontId="192" fillId="206" borderId="17" xfId="0" applyFont="1" applyFill="1" applyBorder="1" applyAlignment="1">
      <alignment horizontal="center" vertical="center"/>
    </xf>
    <xf numFmtId="0" fontId="184" fillId="207" borderId="16" xfId="0" applyFont="1" applyFill="1" applyBorder="1" applyAlignment="1">
      <alignment horizontal="center" vertical="center"/>
    </xf>
    <xf numFmtId="0" fontId="184" fillId="207" borderId="2" xfId="0" applyFont="1" applyFill="1" applyBorder="1" applyAlignment="1">
      <alignment horizontal="center" vertical="center"/>
    </xf>
    <xf numFmtId="0" fontId="184" fillId="207" borderId="17" xfId="0" applyFont="1" applyFill="1" applyBorder="1" applyAlignment="1">
      <alignment horizontal="center" vertical="center"/>
    </xf>
    <xf numFmtId="0" fontId="191" fillId="186" borderId="5" xfId="0" applyFont="1" applyFill="1" applyBorder="1" applyAlignment="1">
      <alignment horizontal="center" vertical="center"/>
    </xf>
    <xf numFmtId="0" fontId="191" fillId="196" borderId="36" xfId="0" applyFont="1" applyFill="1" applyBorder="1" applyAlignment="1">
      <alignment horizontal="center" vertical="center"/>
    </xf>
    <xf numFmtId="0" fontId="191" fillId="196" borderId="37" xfId="0" applyFont="1" applyFill="1" applyBorder="1" applyAlignment="1">
      <alignment horizontal="center" vertical="center"/>
    </xf>
    <xf numFmtId="0" fontId="191" fillId="196" borderId="2" xfId="0" applyFont="1" applyFill="1" applyBorder="1" applyAlignment="1">
      <alignment horizontal="center" vertical="center"/>
    </xf>
    <xf numFmtId="0" fontId="191" fillId="196" borderId="6" xfId="0" applyFont="1" applyFill="1" applyBorder="1" applyAlignment="1">
      <alignment horizontal="center" vertical="center"/>
    </xf>
    <xf numFmtId="0" fontId="191" fillId="186" borderId="33" xfId="0" applyFont="1" applyFill="1" applyBorder="1" applyAlignment="1">
      <alignment horizontal="center" vertical="center"/>
    </xf>
    <xf numFmtId="0" fontId="191" fillId="186" borderId="34" xfId="0" applyFont="1" applyFill="1" applyBorder="1" applyAlignment="1">
      <alignment horizontal="center" vertical="center"/>
    </xf>
    <xf numFmtId="0" fontId="191" fillId="186" borderId="39" xfId="0" applyFont="1" applyFill="1" applyBorder="1" applyAlignment="1">
      <alignment horizontal="center" vertical="center"/>
    </xf>
    <xf numFmtId="0" fontId="194" fillId="138" borderId="4" xfId="0" applyFont="1" applyFill="1" applyBorder="1" applyAlignment="1">
      <alignment horizontal="center"/>
    </xf>
    <xf numFmtId="0" fontId="194" fillId="138" borderId="13" xfId="0" applyFont="1" applyFill="1" applyBorder="1" applyAlignment="1">
      <alignment horizontal="center"/>
    </xf>
    <xf numFmtId="0" fontId="191" fillId="29" borderId="34" xfId="0" applyFont="1" applyFill="1" applyBorder="1" applyAlignment="1">
      <alignment horizontal="center" vertical="center"/>
    </xf>
    <xf numFmtId="0" fontId="191" fillId="29" borderId="39" xfId="0" applyFont="1" applyFill="1" applyBorder="1" applyAlignment="1">
      <alignment horizontal="center" vertical="center"/>
    </xf>
    <xf numFmtId="0" fontId="198" fillId="10" borderId="2" xfId="0" applyFont="1" applyFill="1" applyBorder="1" applyAlignment="1">
      <alignment horizontal="center" vertical="center"/>
    </xf>
    <xf numFmtId="0" fontId="192" fillId="207" borderId="16" xfId="0" applyFont="1" applyFill="1" applyBorder="1" applyAlignment="1">
      <alignment horizontal="center" vertical="center"/>
    </xf>
    <xf numFmtId="0" fontId="192" fillId="207" borderId="2" xfId="0" applyFont="1" applyFill="1" applyBorder="1" applyAlignment="1">
      <alignment horizontal="center" vertical="center"/>
    </xf>
    <xf numFmtId="0" fontId="192" fillId="207" borderId="17" xfId="0" applyFont="1" applyFill="1" applyBorder="1" applyAlignment="1">
      <alignment horizontal="center" vertical="center"/>
    </xf>
    <xf numFmtId="0" fontId="184" fillId="200" borderId="16" xfId="0" applyFont="1" applyFill="1" applyBorder="1" applyAlignment="1">
      <alignment horizontal="center" vertical="center"/>
    </xf>
    <xf numFmtId="0" fontId="184" fillId="200" borderId="2" xfId="0" applyFont="1" applyFill="1" applyBorder="1" applyAlignment="1">
      <alignment horizontal="center" vertical="center"/>
    </xf>
    <xf numFmtId="0" fontId="184" fillId="200" borderId="17" xfId="0" applyFont="1" applyFill="1" applyBorder="1" applyAlignment="1">
      <alignment horizontal="center" vertical="center"/>
    </xf>
    <xf numFmtId="0" fontId="192" fillId="200" borderId="16" xfId="0" applyFont="1" applyFill="1" applyBorder="1" applyAlignment="1">
      <alignment horizontal="center" vertical="center"/>
    </xf>
    <xf numFmtId="0" fontId="192" fillId="200" borderId="2" xfId="0" applyFont="1" applyFill="1" applyBorder="1" applyAlignment="1">
      <alignment horizontal="center" vertical="center"/>
    </xf>
    <xf numFmtId="0" fontId="192" fillId="200" borderId="17" xfId="0" applyFont="1" applyFill="1" applyBorder="1" applyAlignment="1">
      <alignment horizontal="center" vertical="center"/>
    </xf>
    <xf numFmtId="0" fontId="185" fillId="199" borderId="16" xfId="0" applyFont="1" applyFill="1" applyBorder="1" applyAlignment="1">
      <alignment horizontal="center" vertical="center"/>
    </xf>
    <xf numFmtId="0" fontId="185" fillId="199" borderId="2" xfId="0" applyFont="1" applyFill="1" applyBorder="1" applyAlignment="1">
      <alignment horizontal="center" vertical="center"/>
    </xf>
    <xf numFmtId="0" fontId="185" fillId="199" borderId="17" xfId="0" applyFont="1" applyFill="1" applyBorder="1" applyAlignment="1">
      <alignment horizontal="center" vertical="center"/>
    </xf>
    <xf numFmtId="0" fontId="192" fillId="199" borderId="16" xfId="0" applyFont="1" applyFill="1" applyBorder="1" applyAlignment="1">
      <alignment horizontal="center" vertical="center"/>
    </xf>
    <xf numFmtId="0" fontId="192" fillId="199" borderId="2" xfId="0" applyFont="1" applyFill="1" applyBorder="1" applyAlignment="1">
      <alignment horizontal="center" vertical="center"/>
    </xf>
    <xf numFmtId="0" fontId="192" fillId="199" borderId="17" xfId="0" applyFont="1" applyFill="1" applyBorder="1" applyAlignment="1">
      <alignment horizontal="center" vertical="center"/>
    </xf>
    <xf numFmtId="0" fontId="184" fillId="205" borderId="16" xfId="0" applyFont="1" applyFill="1" applyBorder="1" applyAlignment="1">
      <alignment horizontal="center" vertical="center"/>
    </xf>
    <xf numFmtId="0" fontId="184" fillId="205" borderId="2" xfId="0" applyFont="1" applyFill="1" applyBorder="1" applyAlignment="1">
      <alignment horizontal="center" vertical="center"/>
    </xf>
    <xf numFmtId="0" fontId="184" fillId="205" borderId="17" xfId="0" applyFont="1" applyFill="1" applyBorder="1" applyAlignment="1">
      <alignment horizontal="center" vertical="center"/>
    </xf>
    <xf numFmtId="0" fontId="192" fillId="205" borderId="16" xfId="0" applyFont="1" applyFill="1" applyBorder="1" applyAlignment="1">
      <alignment horizontal="center" vertical="center"/>
    </xf>
    <xf numFmtId="0" fontId="192" fillId="205" borderId="2" xfId="0" applyFont="1" applyFill="1" applyBorder="1" applyAlignment="1">
      <alignment horizontal="center" vertical="center"/>
    </xf>
    <xf numFmtId="0" fontId="192" fillId="205" borderId="17" xfId="0" applyFont="1" applyFill="1" applyBorder="1" applyAlignment="1">
      <alignment horizontal="center" vertical="center"/>
    </xf>
    <xf numFmtId="0" fontId="184" fillId="204" borderId="16" xfId="0" applyFont="1" applyFill="1" applyBorder="1" applyAlignment="1">
      <alignment horizontal="center" vertical="center"/>
    </xf>
    <xf numFmtId="0" fontId="184" fillId="204" borderId="2" xfId="0" applyFont="1" applyFill="1" applyBorder="1" applyAlignment="1">
      <alignment horizontal="center" vertical="center"/>
    </xf>
    <xf numFmtId="0" fontId="184" fillId="204" borderId="17" xfId="0" applyFont="1" applyFill="1" applyBorder="1" applyAlignment="1">
      <alignment horizontal="center" vertical="center"/>
    </xf>
    <xf numFmtId="0" fontId="192" fillId="204" borderId="14" xfId="0" applyFont="1" applyFill="1" applyBorder="1" applyAlignment="1">
      <alignment horizontal="center" vertical="center"/>
    </xf>
    <xf numFmtId="0" fontId="192" fillId="204" borderId="48" xfId="0" applyFont="1" applyFill="1" applyBorder="1" applyAlignment="1">
      <alignment horizontal="center" vertical="center"/>
    </xf>
    <xf numFmtId="0" fontId="192" fillId="204" borderId="15" xfId="0" applyFont="1" applyFill="1" applyBorder="1" applyAlignment="1">
      <alignment horizontal="center" vertical="center"/>
    </xf>
    <xf numFmtId="0" fontId="193" fillId="111" borderId="32" xfId="0" applyFont="1" applyFill="1" applyBorder="1" applyAlignment="1">
      <alignment horizontal="center" vertical="center"/>
    </xf>
    <xf numFmtId="0" fontId="229" fillId="0" borderId="0" xfId="0" applyFont="1" applyAlignment="1">
      <alignment horizontal="center" vertical="center"/>
    </xf>
    <xf numFmtId="0" fontId="199" fillId="0" borderId="0" xfId="0" applyFont="1" applyAlignment="1">
      <alignment horizontal="center"/>
    </xf>
    <xf numFmtId="0" fontId="253" fillId="118" borderId="0" xfId="0" applyFont="1" applyFill="1" applyAlignment="1">
      <alignment horizontal="center"/>
    </xf>
    <xf numFmtId="0" fontId="0" fillId="53" borderId="0" xfId="0" applyFill="1" applyAlignment="1">
      <alignment horizontal="center" vertical="center" wrapText="1"/>
    </xf>
    <xf numFmtId="0" fontId="0" fillId="52" borderId="0" xfId="0" applyFill="1" applyAlignment="1">
      <alignment horizontal="center" vertical="center" wrapText="1"/>
    </xf>
    <xf numFmtId="0" fontId="0" fillId="8" borderId="0" xfId="0" applyFill="1" applyAlignment="1">
      <alignment horizontal="center" vertical="center" wrapText="1"/>
    </xf>
    <xf numFmtId="0" fontId="0" fillId="29" borderId="0" xfId="0" applyFill="1" applyAlignment="1">
      <alignment horizontal="center" vertical="center" wrapText="1"/>
    </xf>
    <xf numFmtId="0" fontId="0" fillId="50" borderId="0" xfId="0" applyFill="1" applyAlignment="1">
      <alignment horizontal="center" vertical="center" wrapText="1"/>
    </xf>
    <xf numFmtId="0" fontId="0" fillId="131" borderId="0" xfId="0" applyFill="1" applyAlignment="1">
      <alignment horizontal="center" wrapText="1"/>
    </xf>
    <xf numFmtId="0" fontId="0" fillId="131" borderId="2" xfId="0" applyFill="1" applyBorder="1" applyAlignment="1">
      <alignment horizontal="center" wrapText="1"/>
    </xf>
    <xf numFmtId="0" fontId="0" fillId="224" borderId="0" xfId="0" applyFill="1" applyAlignment="1">
      <alignment horizontal="center" wrapText="1"/>
    </xf>
    <xf numFmtId="0" fontId="0" fillId="224" borderId="2" xfId="0" applyFill="1" applyBorder="1" applyAlignment="1">
      <alignment horizontal="center" wrapText="1"/>
    </xf>
    <xf numFmtId="0" fontId="0" fillId="133" borderId="8" xfId="0" applyFill="1" applyBorder="1" applyAlignment="1">
      <alignment horizontal="center" wrapText="1"/>
    </xf>
    <xf numFmtId="0" fontId="0" fillId="133" borderId="2" xfId="0" applyFill="1" applyBorder="1" applyAlignment="1">
      <alignment horizontal="center" wrapText="1"/>
    </xf>
    <xf numFmtId="49" fontId="29" fillId="0" borderId="0" xfId="0" applyNumberFormat="1" applyFont="1" applyAlignment="1"/>
    <xf numFmtId="49" fontId="29" fillId="0" borderId="0" xfId="0" applyNumberFormat="1" applyFont="1" applyAlignment="1">
      <alignment horizontal="center"/>
    </xf>
    <xf numFmtId="49" fontId="0" fillId="0" borderId="0" xfId="0" applyNumberFormat="1" applyAlignment="1"/>
    <xf numFmtId="0" fontId="144" fillId="29" borderId="5" xfId="0" applyFont="1" applyFill="1" applyBorder="1" applyAlignment="1">
      <alignment horizontal="center" vertical="center" wrapText="1"/>
    </xf>
    <xf numFmtId="0" fontId="144" fillId="29" borderId="36" xfId="0" applyFont="1" applyFill="1" applyBorder="1" applyAlignment="1">
      <alignment horizontal="center" vertical="center" wrapText="1"/>
    </xf>
    <xf numFmtId="0" fontId="144" fillId="29" borderId="37" xfId="0" applyFont="1" applyFill="1" applyBorder="1" applyAlignment="1">
      <alignment horizontal="center" vertical="center" wrapText="1"/>
    </xf>
    <xf numFmtId="0" fontId="167" fillId="0" borderId="45" xfId="0" applyFont="1" applyBorder="1" applyAlignment="1">
      <alignment horizontal="center"/>
    </xf>
    <xf numFmtId="0" fontId="167" fillId="0" borderId="44" xfId="0" applyFont="1" applyBorder="1" applyAlignment="1">
      <alignment horizontal="center"/>
    </xf>
    <xf numFmtId="0" fontId="167" fillId="0" borderId="46" xfId="0" applyFont="1" applyBorder="1" applyAlignment="1">
      <alignment horizontal="center"/>
    </xf>
    <xf numFmtId="0" fontId="156" fillId="0" borderId="4" xfId="0" applyFont="1" applyBorder="1" applyAlignment="1">
      <alignment horizontal="center" vertical="center" wrapText="1"/>
    </xf>
    <xf numFmtId="0" fontId="156" fillId="0" borderId="9" xfId="0" applyFont="1" applyBorder="1" applyAlignment="1">
      <alignment horizontal="center" vertical="center" wrapText="1"/>
    </xf>
    <xf numFmtId="0" fontId="156" fillId="0" borderId="13" xfId="0" applyFont="1" applyBorder="1" applyAlignment="1">
      <alignment horizontal="center" vertical="center" wrapText="1"/>
    </xf>
    <xf numFmtId="0" fontId="168" fillId="138" borderId="47" xfId="0" applyFont="1" applyFill="1" applyBorder="1" applyAlignment="1">
      <alignment horizontal="left"/>
    </xf>
    <xf numFmtId="0" fontId="168" fillId="138" borderId="48" xfId="0" applyFont="1" applyFill="1" applyBorder="1" applyAlignment="1">
      <alignment horizontal="left"/>
    </xf>
    <xf numFmtId="0" fontId="168" fillId="138" borderId="49" xfId="0" applyFont="1" applyFill="1" applyBorder="1" applyAlignment="1">
      <alignment horizontal="left"/>
    </xf>
    <xf numFmtId="0" fontId="168" fillId="138" borderId="8" xfId="0" applyFont="1" applyFill="1" applyBorder="1" applyAlignment="1">
      <alignment horizontal="left"/>
    </xf>
    <xf numFmtId="0" fontId="168" fillId="138" borderId="2" xfId="0" applyFont="1" applyFill="1" applyBorder="1" applyAlignment="1">
      <alignment horizontal="left"/>
    </xf>
    <xf numFmtId="0" fontId="168" fillId="138" borderId="6" xfId="0" applyFont="1" applyFill="1" applyBorder="1" applyAlignment="1">
      <alignment horizontal="left"/>
    </xf>
    <xf numFmtId="0" fontId="168" fillId="138" borderId="35" xfId="0" applyFont="1" applyFill="1" applyBorder="1" applyAlignment="1">
      <alignment horizontal="left"/>
    </xf>
    <xf numFmtId="0" fontId="168" fillId="138" borderId="32" xfId="0" applyFont="1" applyFill="1" applyBorder="1" applyAlignment="1">
      <alignment horizontal="left"/>
    </xf>
    <xf numFmtId="0" fontId="168" fillId="138" borderId="38" xfId="0" applyFont="1" applyFill="1" applyBorder="1" applyAlignment="1">
      <alignment horizontal="left"/>
    </xf>
    <xf numFmtId="0" fontId="168" fillId="138" borderId="64" xfId="0" applyFont="1" applyFill="1" applyBorder="1" applyAlignment="1">
      <alignment horizontal="left"/>
    </xf>
    <xf numFmtId="0" fontId="168" fillId="138" borderId="72" xfId="0" applyFont="1" applyFill="1" applyBorder="1" applyAlignment="1">
      <alignment horizontal="left"/>
    </xf>
    <xf numFmtId="0" fontId="156" fillId="0" borderId="70" xfId="0" applyFont="1" applyBorder="1" applyAlignment="1">
      <alignment horizontal="center" vertical="center" wrapText="1"/>
    </xf>
    <xf numFmtId="0" fontId="156" fillId="0" borderId="44" xfId="0" applyFont="1" applyBorder="1" applyAlignment="1">
      <alignment horizontal="center" vertical="center" wrapText="1"/>
    </xf>
    <xf numFmtId="0" fontId="156" fillId="0" borderId="71" xfId="0" applyFont="1" applyBorder="1" applyAlignment="1">
      <alignment horizontal="center" vertical="center" wrapText="1"/>
    </xf>
    <xf numFmtId="0" fontId="144" fillId="29" borderId="14" xfId="0" applyFont="1" applyFill="1" applyBorder="1" applyAlignment="1">
      <alignment horizontal="center" vertical="center" wrapText="1"/>
    </xf>
    <xf numFmtId="0" fontId="144" fillId="29" borderId="48" xfId="0" applyFont="1" applyFill="1" applyBorder="1" applyAlignment="1">
      <alignment horizontal="center" vertical="center" wrapText="1"/>
    </xf>
    <xf numFmtId="0" fontId="144" fillId="29" borderId="15" xfId="0" applyFont="1" applyFill="1" applyBorder="1" applyAlignment="1">
      <alignment horizontal="center" vertical="center" wrapText="1"/>
    </xf>
    <xf numFmtId="0" fontId="168" fillId="138" borderId="14" xfId="0" applyFont="1" applyFill="1" applyBorder="1" applyAlignment="1">
      <alignment horizontal="left"/>
    </xf>
    <xf numFmtId="0" fontId="168" fillId="138" borderId="15" xfId="0" applyFont="1" applyFill="1" applyBorder="1" applyAlignment="1">
      <alignment horizontal="left"/>
    </xf>
    <xf numFmtId="0" fontId="168" fillId="138" borderId="16" xfId="0" applyFont="1" applyFill="1" applyBorder="1" applyAlignment="1">
      <alignment horizontal="left"/>
    </xf>
    <xf numFmtId="0" fontId="168" fillId="138" borderId="17" xfId="0" applyFont="1" applyFill="1" applyBorder="1" applyAlignment="1">
      <alignment horizontal="left"/>
    </xf>
    <xf numFmtId="0" fontId="235" fillId="0" borderId="70" xfId="0" applyFont="1" applyBorder="1" applyAlignment="1">
      <alignment horizontal="center"/>
    </xf>
    <xf numFmtId="0" fontId="235" fillId="0" borderId="44" xfId="0" applyFont="1" applyBorder="1" applyAlignment="1">
      <alignment horizontal="center"/>
    </xf>
    <xf numFmtId="0" fontId="235" fillId="0" borderId="71" xfId="0" applyFont="1" applyBorder="1" applyAlignment="1">
      <alignment horizontal="center"/>
    </xf>
    <xf numFmtId="0" fontId="168" fillId="138" borderId="0" xfId="0" applyFont="1" applyFill="1" applyAlignment="1">
      <alignment horizontal="left"/>
    </xf>
    <xf numFmtId="0" fontId="168" fillId="138" borderId="8" xfId="0" applyFont="1" applyFill="1" applyBorder="1" applyAlignment="1">
      <alignment horizontal="left" wrapText="1"/>
    </xf>
    <xf numFmtId="0" fontId="46" fillId="0" borderId="2" xfId="0" applyFont="1" applyBorder="1" applyAlignment="1">
      <alignment horizontal="center"/>
    </xf>
    <xf numFmtId="0" fontId="46" fillId="0" borderId="16" xfId="0" applyFont="1" applyBorder="1" applyAlignment="1">
      <alignment horizontal="center"/>
    </xf>
    <xf numFmtId="0" fontId="46" fillId="0" borderId="61" xfId="0" applyFont="1" applyBorder="1" applyAlignment="1">
      <alignment horizontal="center"/>
    </xf>
    <xf numFmtId="0" fontId="46" fillId="0" borderId="17" xfId="0" applyFont="1" applyBorder="1" applyAlignment="1">
      <alignment horizontal="center"/>
    </xf>
    <xf numFmtId="0" fontId="258" fillId="0" borderId="0" xfId="0" applyFont="1"/>
    <xf numFmtId="0" fontId="258" fillId="0" borderId="2" xfId="0" applyFont="1" applyBorder="1"/>
    <xf numFmtId="0" fontId="46" fillId="27" borderId="14" xfId="0" applyFont="1" applyFill="1" applyBorder="1" applyAlignment="1">
      <alignment horizontal="center" wrapText="1"/>
    </xf>
    <xf numFmtId="0" fontId="46" fillId="25" borderId="14" xfId="0" applyFont="1" applyFill="1" applyBorder="1" applyAlignment="1">
      <alignment horizontal="center"/>
    </xf>
    <xf numFmtId="0" fontId="46" fillId="125" borderId="14" xfId="0" applyFont="1" applyFill="1" applyBorder="1" applyAlignment="1">
      <alignment horizontal="center"/>
    </xf>
    <xf numFmtId="0" fontId="46" fillId="107" borderId="14" xfId="0" applyFont="1" applyFill="1" applyBorder="1" applyAlignment="1">
      <alignment horizontal="center"/>
    </xf>
    <xf numFmtId="0" fontId="46" fillId="51" borderId="14" xfId="0" applyFont="1" applyFill="1" applyBorder="1" applyAlignment="1">
      <alignment horizontal="center"/>
    </xf>
    <xf numFmtId="0" fontId="46" fillId="85" borderId="14" xfId="0" applyFont="1" applyFill="1" applyBorder="1" applyAlignment="1">
      <alignment horizontal="center"/>
    </xf>
    <xf numFmtId="0" fontId="46" fillId="126" borderId="14" xfId="0" applyFont="1" applyFill="1" applyBorder="1" applyAlignment="1">
      <alignment horizontal="center"/>
    </xf>
    <xf numFmtId="0" fontId="46" fillId="128" borderId="60" xfId="0" applyFont="1" applyFill="1" applyBorder="1" applyAlignment="1">
      <alignment horizontal="center"/>
    </xf>
    <xf numFmtId="0" fontId="46" fillId="127" borderId="15" xfId="0" applyFont="1" applyFill="1" applyBorder="1" applyAlignment="1">
      <alignment horizontal="center"/>
    </xf>
    <xf numFmtId="0" fontId="46" fillId="0" borderId="15" xfId="0" applyFont="1" applyBorder="1" applyAlignment="1">
      <alignment horizontal="center"/>
    </xf>
    <xf numFmtId="0" fontId="46" fillId="27" borderId="16" xfId="0" applyFont="1" applyFill="1" applyBorder="1" applyAlignment="1">
      <alignment horizontal="center" wrapText="1"/>
    </xf>
    <xf numFmtId="0" fontId="46" fillId="25" borderId="16" xfId="0" applyFont="1" applyFill="1" applyBorder="1" applyAlignment="1">
      <alignment horizontal="center"/>
    </xf>
    <xf numFmtId="0" fontId="46" fillId="125" borderId="16" xfId="0" applyFont="1" applyFill="1" applyBorder="1" applyAlignment="1">
      <alignment horizontal="center"/>
    </xf>
    <xf numFmtId="0" fontId="46" fillId="107" borderId="16" xfId="0" applyFont="1" applyFill="1" applyBorder="1" applyAlignment="1">
      <alignment horizontal="center"/>
    </xf>
    <xf numFmtId="0" fontId="46" fillId="51" borderId="16" xfId="0" applyFont="1" applyFill="1" applyBorder="1" applyAlignment="1">
      <alignment horizontal="center"/>
    </xf>
    <xf numFmtId="0" fontId="46" fillId="85" borderId="16" xfId="0" applyFont="1" applyFill="1" applyBorder="1" applyAlignment="1">
      <alignment horizontal="center"/>
    </xf>
    <xf numFmtId="0" fontId="46" fillId="126" borderId="16" xfId="0" applyFont="1" applyFill="1" applyBorder="1" applyAlignment="1">
      <alignment horizontal="center"/>
    </xf>
    <xf numFmtId="0" fontId="46" fillId="128" borderId="61" xfId="0" applyFont="1" applyFill="1" applyBorder="1" applyAlignment="1">
      <alignment horizontal="center"/>
    </xf>
    <xf numFmtId="0" fontId="46" fillId="127" borderId="17" xfId="0" applyFont="1" applyFill="1" applyBorder="1" applyAlignment="1">
      <alignment horizontal="center"/>
    </xf>
    <xf numFmtId="0" fontId="103" fillId="137" borderId="13" xfId="0" applyFont="1" applyFill="1" applyBorder="1" applyAlignment="1">
      <alignment vertical="center"/>
    </xf>
  </cellXfs>
  <cellStyles count="4">
    <cellStyle name="Check Cell" xfId="2" builtinId="23"/>
    <cellStyle name="Hyperlink" xfId="3" builtinId="8"/>
    <cellStyle name="Neutral" xfId="1" builtinId="28"/>
    <cellStyle name="Normal" xfId="0" builtinId="0"/>
  </cellStyles>
  <dxfs count="227">
    <dxf>
      <fill>
        <patternFill patternType="solid">
          <fgColor rgb="FF595959"/>
          <bgColor indexed="65"/>
        </patternFill>
      </fill>
    </dxf>
    <dxf>
      <alignment horizontal="center" vertical="bottom" textRotation="0" wrapText="1" indent="0" justifyLastLine="0" shrinkToFit="0" readingOrder="0"/>
    </dxf>
    <dxf>
      <border outline="0">
        <right style="medium">
          <color rgb="FF000000"/>
        </right>
        <bottom style="medium">
          <color rgb="FF000000"/>
        </bottom>
      </border>
    </dxf>
    <dxf>
      <alignment horizontal="center" vertical="bottom" textRotation="0" wrapText="1" indent="0" justifyLastLine="0" shrinkToFit="0" readingOrder="0"/>
    </dxf>
    <dxf>
      <alignment horizontal="center" vertical="bottom" textRotation="0" wrapText="1" indent="0" justifyLastLine="0" shrinkToFit="0" readingOrder="0"/>
    </dxf>
    <dxf>
      <font>
        <b/>
        <i val="0"/>
        <strike val="0"/>
        <condense val="0"/>
        <extend val="0"/>
        <outline val="0"/>
        <shadow val="0"/>
        <u val="none"/>
        <vertAlign val="baseline"/>
        <sz val="11"/>
        <color rgb="FF000000"/>
        <name val="Arial"/>
        <family val="2"/>
        <scheme val="none"/>
      </font>
      <fill>
        <patternFill patternType="solid">
          <fgColor indexed="64"/>
          <bgColor rgb="FFFF8282"/>
        </patternFill>
      </fill>
      <alignment horizontal="center" vertical="bottom" textRotation="0" wrapText="0" indent="0" justifyLastLine="0" shrinkToFit="0" readingOrder="0"/>
      <border diagonalUp="0" diagonalDown="0">
        <left/>
        <right style="medium">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Arial"/>
        <family val="2"/>
        <scheme val="none"/>
      </font>
      <fill>
        <patternFill patternType="solid">
          <fgColor indexed="64"/>
          <bgColor rgb="FFFF8282"/>
        </patternFill>
      </fill>
      <alignment horizontal="center" vertical="bottom" textRotation="0" wrapText="0" indent="0" justifyLastLine="0" shrinkToFit="0" readingOrder="0"/>
      <border diagonalUp="0" diagonalDown="0">
        <left/>
        <right/>
        <top style="thin">
          <color rgb="FF000000"/>
        </top>
        <bottom style="thin">
          <color rgb="FF000000"/>
        </bottom>
        <vertical/>
        <horizontal/>
      </border>
    </dxf>
    <dxf>
      <font>
        <b/>
        <i val="0"/>
        <strike val="0"/>
        <condense val="0"/>
        <extend val="0"/>
        <outline val="0"/>
        <shadow val="0"/>
        <u val="none"/>
        <vertAlign val="baseline"/>
        <sz val="11"/>
        <color rgb="FF000000"/>
        <name val="Arial"/>
        <family val="2"/>
        <scheme val="none"/>
      </font>
      <fill>
        <patternFill patternType="solid">
          <fgColor indexed="64"/>
          <bgColor rgb="FFFF8282"/>
        </patternFill>
      </fill>
      <alignment horizontal="center" vertical="bottom" textRotation="0" wrapText="0" indent="0" justifyLastLine="0" shrinkToFit="0" readingOrder="0"/>
      <border diagonalUp="0" diagonalDown="0">
        <left style="medium">
          <color rgb="FF000000"/>
        </left>
        <right/>
        <top style="thin">
          <color rgb="FF000000"/>
        </top>
        <bottom style="thin">
          <color rgb="FF000000"/>
        </bottom>
        <vertical/>
        <horizontal/>
      </border>
    </dxf>
    <dxf>
      <border outline="0">
        <bottom style="thin">
          <color rgb="FF000000"/>
        </bottom>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rgb="FF000000"/>
        <name val="Helvetica LT Std"/>
        <scheme val="none"/>
      </font>
      <fill>
        <patternFill patternType="solid">
          <fgColor indexed="64"/>
          <bgColor theme="9" tint="0.7999816888943144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C8DF0"/>
      <color rgb="FFD3ACE8"/>
      <color rgb="FFFFA6A6"/>
      <color rgb="FFC6E0B4"/>
      <color rgb="FFE7DB90"/>
      <color rgb="FFFF4A4A"/>
      <color rgb="FFA9D08E"/>
      <color rgb="FFFFD966"/>
      <color rgb="FFBDD7EE"/>
      <color rgb="FF8EA9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5000000}" name="Table14" displayName="Table14" ref="A1:H10" totalsRowShown="0">
  <autoFilter ref="A1:H10" xr:uid="{00000000-0009-0000-0100-00000E000000}"/>
  <tableColumns count="8">
    <tableColumn id="1" xr3:uid="{00000000-0010-0000-0500-000001000000}" name="Type of Chest"/>
    <tableColumn id="2" xr3:uid="{00000000-0010-0000-0500-000002000000}" name="Roll Of Chest"/>
    <tableColumn id="3" xr3:uid="{00000000-0010-0000-0500-000003000000}" name="Gear Loot" dataDxfId="224">
      <calculatedColumnFormula>VLOOKUP(C28,B40:C42,2,0)</calculatedColumnFormula>
    </tableColumn>
    <tableColumn id="6" xr3:uid="{E0752081-4005-4019-8B8A-EFB6AF4D153A}" name="Normal Chests" dataDxfId="223">
      <calculatedColumnFormula>CONCATENATE(C2, "  +  ", E2)</calculatedColumnFormula>
    </tableColumn>
    <tableColumn id="4" xr3:uid="{00000000-0010-0000-0500-000004000000}" name="Item Loot" dataDxfId="222">
      <calculatedColumnFormula>IF((B2&gt;1)*(B2&lt;19),'Legendary Gear Presence'!F92,'Mythics + Astrals'!E2)</calculatedColumnFormula>
    </tableColumn>
    <tableColumn id="7" xr3:uid="{8FAEF093-3604-4F27-833A-CFE4262762FA}" name="Column3" dataDxfId="221">
      <calculatedColumnFormula>IF($F$16=1,$F$12,$F$13)</calculatedColumnFormula>
    </tableColumn>
    <tableColumn id="8" xr3:uid="{40D273AE-9587-47A8-A5C7-89A0553DD7C8}" name="Column1" dataDxfId="220">
      <calculatedColumnFormula>'Merchant Generator'!B18</calculatedColumnFormula>
    </tableColumn>
    <tableColumn id="9" xr3:uid="{14789F7E-8127-4D51-B3BF-30BFBE2EE22F}" name="Legendary Chests" dataDxfId="219">
      <calculatedColumnFormula>CONCATENATE(F2, "  +  ", G2)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Table7" displayName="Table7" ref="E1:U41" totalsRowShown="0">
  <autoFilter ref="E1:U41" xr:uid="{00000000-0009-0000-0100-000007000000}"/>
  <tableColumns count="17">
    <tableColumn id="1" xr3:uid="{00000000-0010-0000-0400-000001000000}" name="Column1" dataDxfId="218"/>
    <tableColumn id="2" xr3:uid="{00000000-0010-0000-0400-000002000000}" name="Light"/>
    <tableColumn id="3" xr3:uid="{00000000-0010-0000-0400-000003000000}" name="Dark"/>
    <tableColumn id="4" xr3:uid="{00000000-0010-0000-0400-000004000000}" name="Fire"/>
    <tableColumn id="5" xr3:uid="{00000000-0010-0000-0400-000005000000}" name="Frost"/>
    <tableColumn id="6" xr3:uid="{00000000-0010-0000-0400-000006000000}" name="Wind"/>
    <tableColumn id="7" xr3:uid="{00000000-0010-0000-0400-000007000000}" name="Earth"/>
    <tableColumn id="8" xr3:uid="{00000000-0010-0000-0400-000008000000}" name="Lightning"/>
    <tableColumn id="9" xr3:uid="{00000000-0010-0000-0400-000009000000}" name="Bleed "/>
    <tableColumn id="10" xr3:uid="{00000000-0010-0000-0400-00000A000000}" name="Poison"/>
    <tableColumn id="11" xr3:uid="{00000000-0010-0000-0400-00000B000000}" name="Health "/>
    <tableColumn id="12" xr3:uid="{00000000-0010-0000-0400-00000C000000}" name="Mana"/>
    <tableColumn id="13" xr3:uid="{00000000-0010-0000-0400-00000D000000}" name="Dex "/>
    <tableColumn id="14" xr3:uid="{00000000-0010-0000-0400-00000E000000}" name="Power"/>
    <tableColumn id="15" xr3:uid="{00000000-0010-0000-0400-00000F000000}" name="Str"/>
    <tableColumn id="16" xr3:uid="{00000000-0010-0000-0400-000010000000}" name="Defense "/>
    <tableColumn id="17" xr3:uid="{00000000-0010-0000-0400-000011000000}" name="Dispers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3DF14-F0DC-49C2-B064-090F9ACA80AD}" name="Table1" displayName="Table1" ref="A2:C62" totalsRowShown="0" tableBorderDxfId="8">
  <autoFilter ref="A2:C62" xr:uid="{F3E3DF14-F0DC-49C2-B064-090F9ACA80AD}"/>
  <tableColumns count="3">
    <tableColumn id="1" xr3:uid="{E96202F7-9DE4-4C67-8C12-9702D7EA4A4A}" name="Name" dataDxfId="7"/>
    <tableColumn id="2" xr3:uid="{849B3736-8B10-4F61-A0BA-ED0B4B03A1F1}" name="Quest" dataDxfId="6"/>
    <tableColumn id="3" xr3:uid="{4047878E-AB4B-4C9B-B3E3-39961C686134}" name="Reward" dataDxfId="5"/>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32F0BDC-F313-4039-BB7B-30AA6483B019}" name="Table5" displayName="Table5" ref="M3:M21" totalsRowShown="0" headerRowDxfId="4" dataDxfId="3" tableBorderDxfId="2">
  <autoFilter ref="M3:M21" xr:uid="{832F0BDC-F313-4039-BB7B-30AA6483B019}"/>
  <tableColumns count="1">
    <tableColumn id="1" xr3:uid="{4FF54F8E-FFEF-4900-9498-1E6CC0FF1BF1}" name="Precise" dataDxfId="1"/>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2.xml"/><Relationship Id="rId1" Type="http://schemas.openxmlformats.org/officeDocument/2006/relationships/vmlDrawing" Target="../drawings/vmlDrawing7.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BEB2D"/>
  </sheetPr>
  <dimension ref="A1:V189"/>
  <sheetViews>
    <sheetView workbookViewId="0">
      <selection activeCell="X217" sqref="X217"/>
    </sheetView>
  </sheetViews>
  <sheetFormatPr defaultRowHeight="14.25" customHeight="1"/>
  <cols>
    <col min="1" max="1" width="23.875" style="1" customWidth="1"/>
    <col min="2" max="2" width="18.875" style="1" customWidth="1"/>
    <col min="3" max="3" width="19.25" style="1" customWidth="1"/>
    <col min="4" max="5" width="11.875" customWidth="1"/>
    <col min="6" max="6" width="32.375" customWidth="1"/>
    <col min="7" max="14" width="18.375" customWidth="1"/>
    <col min="15" max="15" width="15.375" customWidth="1"/>
    <col min="16" max="16" width="14.625" customWidth="1"/>
    <col min="19" max="19" width="23.875" customWidth="1"/>
    <col min="21" max="21" width="14.75" customWidth="1"/>
  </cols>
  <sheetData>
    <row r="1" spans="1:21" ht="14.25" customHeight="1">
      <c r="A1" s="1396"/>
      <c r="B1" s="1396"/>
      <c r="C1" s="1396"/>
      <c r="D1" s="1395" t="s">
        <v>0</v>
      </c>
      <c r="E1" s="1395"/>
      <c r="F1" s="1395"/>
      <c r="G1" s="1395"/>
      <c r="H1" s="1395"/>
      <c r="I1" s="1395"/>
      <c r="J1" s="1395"/>
      <c r="K1" s="1395"/>
      <c r="L1" s="1395"/>
      <c r="M1" s="1395"/>
      <c r="N1" s="1395"/>
      <c r="O1" s="716"/>
      <c r="P1" s="715"/>
      <c r="Q1" s="717"/>
      <c r="R1" s="717"/>
      <c r="S1" s="715"/>
      <c r="T1" s="717"/>
      <c r="U1" s="715"/>
    </row>
    <row r="2" spans="1:21" ht="14.25" customHeight="1">
      <c r="A2" s="1396"/>
      <c r="B2" s="1396"/>
      <c r="C2" s="1396"/>
      <c r="D2" s="1395"/>
      <c r="E2" s="1395"/>
      <c r="F2" s="1395"/>
      <c r="G2" s="1395"/>
      <c r="H2" s="1395"/>
      <c r="I2" s="1395"/>
      <c r="J2" s="1395"/>
      <c r="K2" s="1395"/>
      <c r="L2" s="1395"/>
      <c r="M2" s="1395"/>
      <c r="N2" s="1395"/>
      <c r="O2" s="716"/>
      <c r="P2" s="715"/>
      <c r="Q2" s="717"/>
      <c r="R2" s="717"/>
      <c r="S2" s="715"/>
      <c r="T2" s="717"/>
      <c r="U2" s="715"/>
    </row>
    <row r="3" spans="1:21" ht="16.5" customHeight="1">
      <c r="A3" s="1396"/>
      <c r="B3" s="1396"/>
      <c r="C3" s="1396"/>
      <c r="D3" s="1398" t="s">
        <v>1</v>
      </c>
      <c r="E3" s="1398"/>
      <c r="F3" s="1398"/>
      <c r="G3" s="1398"/>
      <c r="H3" s="1398"/>
      <c r="I3" s="1398"/>
      <c r="J3" s="1398"/>
      <c r="K3" s="1398"/>
      <c r="L3" s="1398"/>
      <c r="M3" s="1398"/>
      <c r="N3" s="1398"/>
      <c r="O3" s="716"/>
      <c r="P3" s="715"/>
      <c r="Q3" s="717"/>
      <c r="R3" s="717"/>
      <c r="S3" s="715"/>
      <c r="T3" s="717"/>
      <c r="U3" s="715"/>
    </row>
    <row r="4" spans="1:21" ht="16.5" customHeight="1">
      <c r="A4" s="716"/>
      <c r="B4" s="717"/>
      <c r="C4" s="388"/>
      <c r="D4" s="1399"/>
      <c r="E4" s="1399"/>
      <c r="F4" s="1399"/>
      <c r="G4" s="1399"/>
      <c r="H4" s="1399"/>
      <c r="I4" s="1399"/>
      <c r="J4" s="1399"/>
      <c r="K4" s="1399"/>
      <c r="L4" s="1399"/>
      <c r="M4" s="1399"/>
      <c r="N4" s="1399"/>
      <c r="O4" s="716"/>
      <c r="P4" s="715"/>
      <c r="Q4" s="717"/>
      <c r="R4" s="717"/>
      <c r="S4" s="715"/>
      <c r="T4" s="717"/>
      <c r="U4" s="715"/>
    </row>
    <row r="5" spans="1:21" ht="16.5" customHeight="1">
      <c r="A5" s="716"/>
      <c r="B5" s="775"/>
      <c r="C5" s="388"/>
      <c r="D5" s="1400" t="s">
        <v>2</v>
      </c>
      <c r="E5" s="1401"/>
      <c r="F5" s="389" t="s">
        <v>3</v>
      </c>
      <c r="G5" s="1402" t="s">
        <v>4</v>
      </c>
      <c r="H5" s="1403"/>
      <c r="I5" s="1403"/>
      <c r="J5" s="1403"/>
      <c r="K5" s="1403"/>
      <c r="L5" s="1403"/>
      <c r="M5" s="1403"/>
      <c r="N5" s="1403"/>
      <c r="O5" s="717"/>
      <c r="P5" s="715"/>
      <c r="Q5" s="717"/>
      <c r="R5" s="717"/>
      <c r="S5" s="715"/>
      <c r="T5" s="717"/>
      <c r="U5" s="715"/>
    </row>
    <row r="6" spans="1:21" ht="16.5" customHeight="1">
      <c r="A6" s="716"/>
      <c r="B6" s="771" t="s">
        <v>5</v>
      </c>
      <c r="C6" s="388"/>
      <c r="D6" s="718" t="s">
        <v>6</v>
      </c>
      <c r="E6" s="718" t="s">
        <v>7</v>
      </c>
      <c r="F6" s="392" t="s">
        <v>8</v>
      </c>
      <c r="G6" s="390" t="s">
        <v>9</v>
      </c>
      <c r="H6" s="390" t="s">
        <v>10</v>
      </c>
      <c r="I6" s="390" t="s">
        <v>11</v>
      </c>
      <c r="J6" s="390" t="s">
        <v>12</v>
      </c>
      <c r="K6" s="711"/>
      <c r="L6" s="711"/>
      <c r="M6" s="711"/>
      <c r="N6" s="711"/>
      <c r="O6" s="717"/>
      <c r="P6" s="715"/>
      <c r="Q6" s="717"/>
      <c r="R6" s="717"/>
      <c r="S6" s="715"/>
      <c r="T6" s="717"/>
      <c r="U6" s="715"/>
    </row>
    <row r="7" spans="1:21" ht="16.5" customHeight="1">
      <c r="A7" s="1299"/>
      <c r="B7" s="770"/>
      <c r="C7" s="1300"/>
      <c r="D7" s="718" t="s">
        <v>13</v>
      </c>
      <c r="E7" s="718" t="s">
        <v>14</v>
      </c>
      <c r="F7" s="392" t="s">
        <v>15</v>
      </c>
      <c r="G7" s="390" t="s">
        <v>16</v>
      </c>
      <c r="H7" s="390" t="s">
        <v>17</v>
      </c>
      <c r="I7" s="390" t="s">
        <v>18</v>
      </c>
      <c r="J7" s="390" t="s">
        <v>19</v>
      </c>
      <c r="K7" s="390" t="s">
        <v>20</v>
      </c>
      <c r="L7" s="390" t="s">
        <v>21</v>
      </c>
      <c r="M7" s="711"/>
      <c r="N7" s="711"/>
      <c r="O7" s="717"/>
      <c r="P7" s="715"/>
      <c r="Q7" s="717"/>
      <c r="R7" s="717"/>
      <c r="S7" s="715"/>
      <c r="T7" s="717"/>
      <c r="U7" s="715"/>
    </row>
    <row r="8" spans="1:21" ht="16.5" customHeight="1">
      <c r="A8" s="1396"/>
      <c r="B8" s="1396"/>
      <c r="C8" s="1397"/>
      <c r="D8" s="718" t="s">
        <v>22</v>
      </c>
      <c r="E8" s="718" t="s">
        <v>14</v>
      </c>
      <c r="F8" s="392" t="s">
        <v>23</v>
      </c>
      <c r="G8" s="390" t="s">
        <v>24</v>
      </c>
      <c r="H8" s="390" t="s">
        <v>25</v>
      </c>
      <c r="I8" s="390" t="s">
        <v>26</v>
      </c>
      <c r="J8" s="390" t="s">
        <v>27</v>
      </c>
      <c r="K8" s="390" t="s">
        <v>28</v>
      </c>
      <c r="L8" s="390" t="s">
        <v>29</v>
      </c>
      <c r="M8" s="711"/>
      <c r="N8" s="711"/>
      <c r="O8" s="717"/>
      <c r="P8" s="715"/>
      <c r="Q8" s="717"/>
      <c r="R8" s="717"/>
      <c r="S8" s="715"/>
      <c r="T8" s="717"/>
      <c r="U8" s="715"/>
    </row>
    <row r="9" spans="1:21" ht="16.5" customHeight="1">
      <c r="A9" s="1396"/>
      <c r="B9" s="1396"/>
      <c r="C9" s="1397"/>
      <c r="D9" s="718" t="s">
        <v>7</v>
      </c>
      <c r="E9" s="718" t="s">
        <v>6</v>
      </c>
      <c r="F9" s="392" t="s">
        <v>30</v>
      </c>
      <c r="G9" s="390" t="s">
        <v>31</v>
      </c>
      <c r="H9" s="390" t="s">
        <v>32</v>
      </c>
      <c r="I9" s="390" t="s">
        <v>33</v>
      </c>
      <c r="J9" s="711"/>
      <c r="K9" s="711"/>
      <c r="L9" s="711"/>
      <c r="M9" s="711"/>
      <c r="N9" s="711"/>
      <c r="O9" s="717"/>
      <c r="P9" s="715"/>
      <c r="Q9" s="717"/>
      <c r="R9" s="717"/>
      <c r="S9" s="715"/>
      <c r="T9" s="717"/>
      <c r="U9" s="715"/>
    </row>
    <row r="10" spans="1:21" ht="16.5" customHeight="1">
      <c r="A10" s="716"/>
      <c r="B10" s="716"/>
      <c r="C10" s="388"/>
      <c r="D10" s="718" t="s">
        <v>14</v>
      </c>
      <c r="E10" s="718" t="s">
        <v>34</v>
      </c>
      <c r="F10" s="392" t="s">
        <v>35</v>
      </c>
      <c r="G10" s="390" t="s">
        <v>36</v>
      </c>
      <c r="H10" s="390" t="s">
        <v>37</v>
      </c>
      <c r="I10" s="390" t="s">
        <v>38</v>
      </c>
      <c r="J10" s="390" t="s">
        <v>39</v>
      </c>
      <c r="K10" s="390" t="s">
        <v>40</v>
      </c>
      <c r="L10" s="711"/>
      <c r="M10" s="711"/>
      <c r="N10" s="711"/>
      <c r="O10" s="717"/>
      <c r="P10" s="715"/>
      <c r="Q10" s="717"/>
      <c r="R10" s="717"/>
      <c r="S10" s="715"/>
      <c r="T10" s="717"/>
      <c r="U10" s="715"/>
    </row>
    <row r="11" spans="1:21" ht="16.5" customHeight="1">
      <c r="A11" s="716"/>
      <c r="B11" s="769"/>
      <c r="C11" s="388"/>
      <c r="D11" s="718" t="s">
        <v>22</v>
      </c>
      <c r="E11" s="718" t="s">
        <v>34</v>
      </c>
      <c r="F11" s="392" t="s">
        <v>41</v>
      </c>
      <c r="G11" s="390" t="s">
        <v>42</v>
      </c>
      <c r="H11" s="390" t="s">
        <v>43</v>
      </c>
      <c r="I11" s="390" t="s">
        <v>44</v>
      </c>
      <c r="J11" s="711"/>
      <c r="K11" s="711"/>
      <c r="L11" s="711"/>
      <c r="M11" s="711"/>
      <c r="N11" s="711"/>
      <c r="O11" s="717"/>
      <c r="P11" s="715"/>
      <c r="Q11" s="717"/>
      <c r="R11" s="717"/>
      <c r="S11" s="715"/>
      <c r="T11" s="717"/>
      <c r="U11" s="715"/>
    </row>
    <row r="12" spans="1:21" ht="16.5" customHeight="1">
      <c r="A12" s="716"/>
      <c r="B12" s="771" t="s">
        <v>45</v>
      </c>
      <c r="C12" s="774"/>
      <c r="D12" s="772" t="s">
        <v>6</v>
      </c>
      <c r="E12" s="718" t="s">
        <v>7</v>
      </c>
      <c r="F12" s="392" t="s">
        <v>46</v>
      </c>
      <c r="G12" s="390" t="s">
        <v>47</v>
      </c>
      <c r="H12" s="390" t="s">
        <v>48</v>
      </c>
      <c r="I12" s="390" t="s">
        <v>49</v>
      </c>
      <c r="J12" s="390" t="s">
        <v>50</v>
      </c>
      <c r="K12" s="711"/>
      <c r="L12" s="711"/>
      <c r="M12" s="711"/>
      <c r="N12" s="711"/>
      <c r="O12" s="717"/>
      <c r="P12" s="715"/>
      <c r="Q12" s="717"/>
      <c r="R12" s="717"/>
      <c r="S12" s="715"/>
      <c r="T12" s="717"/>
      <c r="U12" s="715"/>
    </row>
    <row r="13" spans="1:21" ht="16.5" customHeight="1">
      <c r="A13" s="1299"/>
      <c r="B13" s="770"/>
      <c r="C13" s="1300"/>
      <c r="D13" s="772" t="s">
        <v>6</v>
      </c>
      <c r="E13" s="718" t="s">
        <v>14</v>
      </c>
      <c r="F13" s="392" t="s">
        <v>51</v>
      </c>
      <c r="G13" s="390" t="s">
        <v>52</v>
      </c>
      <c r="H13" s="390" t="s">
        <v>53</v>
      </c>
      <c r="I13" s="390" t="s">
        <v>54</v>
      </c>
      <c r="J13" s="390" t="s">
        <v>55</v>
      </c>
      <c r="K13" s="390" t="s">
        <v>56</v>
      </c>
      <c r="L13" s="711"/>
      <c r="M13" s="711"/>
      <c r="N13" s="711"/>
      <c r="O13" s="717"/>
      <c r="P13" s="715"/>
      <c r="Q13" s="717"/>
      <c r="R13" s="717"/>
      <c r="S13" s="715"/>
      <c r="T13" s="717"/>
      <c r="U13" s="715"/>
    </row>
    <row r="14" spans="1:21" ht="16.5" customHeight="1">
      <c r="A14" s="1396"/>
      <c r="B14" s="1396"/>
      <c r="C14" s="1397"/>
      <c r="D14" s="772" t="s">
        <v>34</v>
      </c>
      <c r="E14" s="718" t="s">
        <v>6</v>
      </c>
      <c r="F14" s="392" t="s">
        <v>57</v>
      </c>
      <c r="G14" s="390" t="s">
        <v>58</v>
      </c>
      <c r="H14" s="390" t="s">
        <v>59</v>
      </c>
      <c r="I14" s="390" t="s">
        <v>60</v>
      </c>
      <c r="J14" s="390" t="s">
        <v>61</v>
      </c>
      <c r="K14" s="711"/>
      <c r="L14" s="711"/>
      <c r="M14" s="711"/>
      <c r="N14" s="711"/>
      <c r="O14" s="717"/>
      <c r="P14" s="715"/>
      <c r="Q14" s="717"/>
      <c r="R14" s="717"/>
      <c r="S14" s="715"/>
      <c r="T14" s="717"/>
      <c r="U14" s="715"/>
    </row>
    <row r="15" spans="1:21" ht="16.5" customHeight="1">
      <c r="A15" s="1404" t="s">
        <v>62</v>
      </c>
      <c r="B15" s="1404"/>
      <c r="C15" s="1405"/>
      <c r="D15" s="772" t="s">
        <v>14</v>
      </c>
      <c r="E15" s="718" t="s">
        <v>22</v>
      </c>
      <c r="F15" s="392" t="s">
        <v>63</v>
      </c>
      <c r="G15" s="390" t="s">
        <v>64</v>
      </c>
      <c r="H15" s="390" t="s">
        <v>65</v>
      </c>
      <c r="I15" s="390" t="s">
        <v>66</v>
      </c>
      <c r="J15" s="711"/>
      <c r="K15" s="711"/>
      <c r="L15" s="711"/>
      <c r="M15" s="711"/>
      <c r="N15" s="711"/>
      <c r="O15" s="717"/>
      <c r="P15" s="715"/>
      <c r="Q15" s="717"/>
      <c r="R15" s="717"/>
      <c r="S15" s="715"/>
      <c r="T15" s="717"/>
      <c r="U15" s="715"/>
    </row>
    <row r="16" spans="1:21" ht="16.5" customHeight="1">
      <c r="A16" s="1404" t="s">
        <v>67</v>
      </c>
      <c r="B16" s="1404"/>
      <c r="C16" s="1405"/>
      <c r="D16" s="772" t="s">
        <v>7</v>
      </c>
      <c r="E16" s="718" t="s">
        <v>6</v>
      </c>
      <c r="F16" s="392" t="s">
        <v>68</v>
      </c>
      <c r="G16" s="390" t="s">
        <v>69</v>
      </c>
      <c r="H16" s="390" t="s">
        <v>70</v>
      </c>
      <c r="I16" s="390" t="s">
        <v>71</v>
      </c>
      <c r="J16" s="390" t="s">
        <v>72</v>
      </c>
      <c r="K16" s="390" t="s">
        <v>73</v>
      </c>
      <c r="L16" s="711"/>
      <c r="M16" s="711"/>
      <c r="N16" s="711"/>
      <c r="O16" s="717"/>
      <c r="P16" s="715"/>
      <c r="Q16" s="717"/>
      <c r="R16" s="717"/>
      <c r="S16" s="715"/>
      <c r="T16" s="717"/>
      <c r="U16" s="715"/>
    </row>
    <row r="17" spans="1:22" ht="16.5" customHeight="1">
      <c r="A17" s="1412" t="s">
        <v>74</v>
      </c>
      <c r="B17" s="1412"/>
      <c r="C17" s="1413"/>
      <c r="D17" s="772" t="s">
        <v>6</v>
      </c>
      <c r="E17" s="718" t="s">
        <v>34</v>
      </c>
      <c r="F17" s="392" t="s">
        <v>75</v>
      </c>
      <c r="G17" s="390" t="s">
        <v>76</v>
      </c>
      <c r="H17" s="390" t="s">
        <v>77</v>
      </c>
      <c r="I17" s="390" t="s">
        <v>78</v>
      </c>
      <c r="J17" s="390" t="s">
        <v>79</v>
      </c>
      <c r="K17" s="390" t="s">
        <v>80</v>
      </c>
      <c r="L17" s="711"/>
      <c r="M17" s="711"/>
      <c r="N17" s="711"/>
      <c r="O17" s="717"/>
      <c r="P17" s="715"/>
      <c r="Q17" s="717"/>
      <c r="R17" s="717"/>
      <c r="S17" s="715"/>
      <c r="T17" s="717"/>
      <c r="U17" s="715"/>
    </row>
    <row r="18" spans="1:22" ht="16.5" customHeight="1">
      <c r="A18" s="1412" t="s">
        <v>81</v>
      </c>
      <c r="B18" s="1412"/>
      <c r="C18" s="1413"/>
      <c r="D18" s="772" t="s">
        <v>22</v>
      </c>
      <c r="E18" s="718" t="s">
        <v>14</v>
      </c>
      <c r="F18" s="392" t="s">
        <v>82</v>
      </c>
      <c r="G18" s="390" t="s">
        <v>83</v>
      </c>
      <c r="H18" s="390" t="s">
        <v>84</v>
      </c>
      <c r="I18" s="391" t="s">
        <v>85</v>
      </c>
      <c r="J18" s="391" t="s">
        <v>86</v>
      </c>
      <c r="K18" s="391" t="s">
        <v>87</v>
      </c>
      <c r="L18" s="390" t="s">
        <v>88</v>
      </c>
      <c r="M18" s="711"/>
      <c r="N18" s="711"/>
      <c r="O18" s="717"/>
      <c r="P18" s="715"/>
      <c r="Q18" s="717"/>
      <c r="R18" s="717"/>
      <c r="S18" s="715"/>
      <c r="T18" s="717"/>
      <c r="U18" s="715"/>
    </row>
    <row r="19" spans="1:22" ht="16.5" customHeight="1">
      <c r="A19" s="1414" t="s">
        <v>89</v>
      </c>
      <c r="B19" s="1414"/>
      <c r="C19" s="1415"/>
      <c r="D19" s="772" t="s">
        <v>34</v>
      </c>
      <c r="E19" s="718" t="s">
        <v>13</v>
      </c>
      <c r="F19" s="392" t="s">
        <v>90</v>
      </c>
      <c r="G19" s="391" t="s">
        <v>91</v>
      </c>
      <c r="H19" s="391" t="s">
        <v>92</v>
      </c>
      <c r="I19" s="391" t="s">
        <v>93</v>
      </c>
      <c r="J19" s="391" t="s">
        <v>94</v>
      </c>
      <c r="K19" s="391" t="s">
        <v>95</v>
      </c>
      <c r="L19" s="391" t="s">
        <v>96</v>
      </c>
      <c r="M19" s="391" t="s">
        <v>97</v>
      </c>
      <c r="N19" s="711"/>
      <c r="O19" s="717"/>
      <c r="P19" s="715"/>
      <c r="Q19" s="717"/>
      <c r="R19" s="717"/>
      <c r="S19" s="715"/>
      <c r="T19" s="717"/>
      <c r="U19" s="715"/>
    </row>
    <row r="20" spans="1:22" ht="16.5" customHeight="1">
      <c r="A20" s="1414" t="s">
        <v>98</v>
      </c>
      <c r="B20" s="1414"/>
      <c r="C20" s="1415"/>
      <c r="D20" s="772" t="s">
        <v>6</v>
      </c>
      <c r="E20" s="718" t="s">
        <v>7</v>
      </c>
      <c r="F20" s="392" t="s">
        <v>99</v>
      </c>
      <c r="G20" s="391" t="s">
        <v>100</v>
      </c>
      <c r="H20" s="391" t="s">
        <v>101</v>
      </c>
      <c r="I20" s="390" t="s">
        <v>102</v>
      </c>
      <c r="J20" s="710" t="s">
        <v>103</v>
      </c>
      <c r="K20" s="710" t="s">
        <v>104</v>
      </c>
      <c r="L20" s="391" t="s">
        <v>87</v>
      </c>
      <c r="M20" s="711"/>
      <c r="N20" s="711"/>
      <c r="O20" s="717"/>
      <c r="P20" s="715"/>
      <c r="Q20" s="717"/>
      <c r="R20" s="717"/>
      <c r="S20" s="715"/>
      <c r="T20" s="717"/>
      <c r="U20" s="715"/>
    </row>
    <row r="21" spans="1:22" ht="16.5" customHeight="1">
      <c r="A21" s="1386" t="s">
        <v>105</v>
      </c>
      <c r="B21" s="1386"/>
      <c r="C21" s="1387"/>
      <c r="D21" s="772" t="s">
        <v>6</v>
      </c>
      <c r="E21" s="718" t="s">
        <v>34</v>
      </c>
      <c r="F21" s="392" t="s">
        <v>106</v>
      </c>
      <c r="G21" s="391" t="s">
        <v>107</v>
      </c>
      <c r="H21" s="391" t="s">
        <v>108</v>
      </c>
      <c r="I21" s="391" t="s">
        <v>109</v>
      </c>
      <c r="J21" s="391" t="s">
        <v>110</v>
      </c>
      <c r="K21" s="711"/>
      <c r="L21" s="711"/>
      <c r="M21" s="711"/>
      <c r="N21" s="711"/>
      <c r="O21" s="717"/>
      <c r="P21" s="715"/>
      <c r="Q21" s="717"/>
      <c r="R21" s="717"/>
      <c r="S21" s="715"/>
      <c r="T21" s="717"/>
      <c r="U21" s="715"/>
    </row>
    <row r="22" spans="1:22" ht="16.5" customHeight="1">
      <c r="A22" s="1386" t="s">
        <v>111</v>
      </c>
      <c r="B22" s="1386"/>
      <c r="C22" s="1387"/>
      <c r="D22" s="772" t="s">
        <v>14</v>
      </c>
      <c r="E22" s="718" t="s">
        <v>22</v>
      </c>
      <c r="F22" s="392" t="s">
        <v>112</v>
      </c>
      <c r="G22" s="391" t="s">
        <v>113</v>
      </c>
      <c r="H22" s="710" t="s">
        <v>114</v>
      </c>
      <c r="I22" s="710" t="s">
        <v>115</v>
      </c>
      <c r="J22" s="391" t="s">
        <v>116</v>
      </c>
      <c r="K22" s="391" t="s">
        <v>117</v>
      </c>
      <c r="L22" s="711"/>
      <c r="M22" s="711"/>
      <c r="N22" s="711"/>
      <c r="O22" s="717"/>
      <c r="P22" s="715"/>
      <c r="Q22" s="717"/>
      <c r="R22" s="717"/>
      <c r="S22" s="715"/>
      <c r="T22" s="717"/>
      <c r="U22" s="715"/>
    </row>
    <row r="23" spans="1:22" ht="16.5" customHeight="1">
      <c r="A23" s="1386" t="s">
        <v>118</v>
      </c>
      <c r="B23" s="1386"/>
      <c r="C23" s="1387"/>
      <c r="D23" s="772" t="s">
        <v>22</v>
      </c>
      <c r="E23" s="718" t="s">
        <v>7</v>
      </c>
      <c r="F23" s="392" t="s">
        <v>119</v>
      </c>
      <c r="G23" s="391" t="s">
        <v>120</v>
      </c>
      <c r="H23" s="390" t="s">
        <v>121</v>
      </c>
      <c r="I23" s="391" t="s">
        <v>122</v>
      </c>
      <c r="J23" s="391" t="s">
        <v>123</v>
      </c>
      <c r="K23" s="710" t="s">
        <v>124</v>
      </c>
      <c r="L23" s="391" t="s">
        <v>125</v>
      </c>
      <c r="M23" s="711"/>
      <c r="N23" s="711"/>
      <c r="O23" s="717"/>
      <c r="P23" s="715"/>
      <c r="Q23" s="717"/>
      <c r="R23" s="717"/>
      <c r="S23" s="715"/>
      <c r="T23" s="717"/>
      <c r="U23" s="715"/>
    </row>
    <row r="24" spans="1:22" ht="16.5" customHeight="1">
      <c r="A24" s="1388" t="s">
        <v>126</v>
      </c>
      <c r="B24" s="1388"/>
      <c r="C24" s="1389"/>
      <c r="D24" s="772" t="s">
        <v>22</v>
      </c>
      <c r="E24" s="718" t="s">
        <v>14</v>
      </c>
      <c r="F24" s="392" t="s">
        <v>127</v>
      </c>
      <c r="G24" s="391" t="s">
        <v>128</v>
      </c>
      <c r="H24" s="391" t="s">
        <v>129</v>
      </c>
      <c r="I24" s="391" t="s">
        <v>130</v>
      </c>
      <c r="J24" s="391" t="s">
        <v>131</v>
      </c>
      <c r="K24" s="711"/>
      <c r="L24" s="711"/>
      <c r="M24" s="711"/>
      <c r="N24" s="711"/>
      <c r="O24" s="717"/>
      <c r="P24" s="715"/>
      <c r="Q24" s="717"/>
      <c r="R24" s="717"/>
      <c r="S24" s="715"/>
      <c r="T24" s="717"/>
      <c r="U24" s="715"/>
    </row>
    <row r="25" spans="1:22" ht="16.5" customHeight="1">
      <c r="A25" s="1388" t="s">
        <v>132</v>
      </c>
      <c r="B25" s="1388"/>
      <c r="C25" s="1389"/>
      <c r="D25" s="772" t="s">
        <v>13</v>
      </c>
      <c r="E25" s="718" t="s">
        <v>14</v>
      </c>
      <c r="F25" s="392" t="s">
        <v>133</v>
      </c>
      <c r="G25" s="391" t="s">
        <v>134</v>
      </c>
      <c r="H25" s="391" t="s">
        <v>135</v>
      </c>
      <c r="I25" s="710" t="s">
        <v>136</v>
      </c>
      <c r="J25" s="710" t="s">
        <v>137</v>
      </c>
      <c r="K25" s="391" t="s">
        <v>138</v>
      </c>
      <c r="L25" s="711"/>
      <c r="M25" s="711"/>
      <c r="N25" s="711"/>
      <c r="O25" s="717"/>
      <c r="P25" s="715"/>
      <c r="Q25" s="717"/>
      <c r="R25" s="717"/>
      <c r="S25" s="715"/>
      <c r="T25" s="717"/>
      <c r="U25" s="715"/>
    </row>
    <row r="26" spans="1:22" ht="16.5" customHeight="1">
      <c r="A26" s="1406" t="s">
        <v>139</v>
      </c>
      <c r="B26" s="1406"/>
      <c r="C26" s="1407"/>
      <c r="D26" s="772" t="s">
        <v>22</v>
      </c>
      <c r="E26" s="718" t="s">
        <v>6</v>
      </c>
      <c r="F26" s="392" t="s">
        <v>140</v>
      </c>
      <c r="G26" s="710" t="s">
        <v>141</v>
      </c>
      <c r="H26" s="710" t="s">
        <v>142</v>
      </c>
      <c r="I26" s="710" t="s">
        <v>143</v>
      </c>
      <c r="J26" s="711"/>
      <c r="K26" s="711"/>
      <c r="L26" s="711"/>
      <c r="M26" s="711"/>
      <c r="N26" s="711"/>
      <c r="O26" s="717"/>
      <c r="P26" s="715"/>
      <c r="Q26" s="717"/>
      <c r="R26" s="717"/>
      <c r="S26" s="715"/>
      <c r="T26" s="717"/>
      <c r="U26" s="715"/>
    </row>
    <row r="27" spans="1:22" ht="16.5" customHeight="1">
      <c r="A27" s="1388" t="s">
        <v>144</v>
      </c>
      <c r="B27" s="1388"/>
      <c r="C27" s="1389"/>
      <c r="D27" s="772" t="s">
        <v>22</v>
      </c>
      <c r="E27" s="718" t="s">
        <v>6</v>
      </c>
      <c r="F27" s="392" t="s">
        <v>145</v>
      </c>
      <c r="G27" s="391" t="s">
        <v>146</v>
      </c>
      <c r="H27" s="710" t="s">
        <v>147</v>
      </c>
      <c r="I27" s="710" t="s">
        <v>148</v>
      </c>
      <c r="J27" s="710" t="s">
        <v>149</v>
      </c>
      <c r="K27" s="711"/>
      <c r="L27" s="711"/>
      <c r="M27" s="711"/>
      <c r="N27" s="711"/>
      <c r="O27" s="717"/>
      <c r="P27" s="715"/>
      <c r="Q27" s="717"/>
      <c r="R27" s="717"/>
      <c r="S27" s="715"/>
      <c r="T27" s="717"/>
      <c r="U27" s="715"/>
    </row>
    <row r="28" spans="1:22" ht="16.5" customHeight="1">
      <c r="A28" s="1388" t="s">
        <v>150</v>
      </c>
      <c r="B28" s="1388"/>
      <c r="C28" s="1389"/>
      <c r="D28" s="772" t="s">
        <v>13</v>
      </c>
      <c r="E28" s="718" t="s">
        <v>6</v>
      </c>
      <c r="F28" s="392" t="s">
        <v>151</v>
      </c>
      <c r="G28" s="391" t="s">
        <v>152</v>
      </c>
      <c r="H28" s="391" t="s">
        <v>153</v>
      </c>
      <c r="I28" s="391" t="s">
        <v>154</v>
      </c>
      <c r="J28" s="711"/>
      <c r="K28" s="711"/>
      <c r="L28" s="711"/>
      <c r="M28" s="711"/>
      <c r="N28" s="711"/>
      <c r="O28" s="717"/>
      <c r="P28" s="715"/>
      <c r="Q28" s="717"/>
      <c r="R28" s="717"/>
      <c r="S28" s="715"/>
      <c r="T28" s="717"/>
      <c r="U28" s="715"/>
    </row>
    <row r="29" spans="1:22" ht="16.5" customHeight="1">
      <c r="A29" s="1406" t="s">
        <v>155</v>
      </c>
      <c r="B29" s="1406"/>
      <c r="C29" s="1407"/>
      <c r="D29" s="772" t="s">
        <v>7</v>
      </c>
      <c r="E29" s="718" t="s">
        <v>6</v>
      </c>
      <c r="F29" s="392" t="s">
        <v>156</v>
      </c>
      <c r="G29" s="390" t="s">
        <v>157</v>
      </c>
      <c r="H29" s="391" t="s">
        <v>158</v>
      </c>
      <c r="I29" s="391" t="s">
        <v>159</v>
      </c>
      <c r="J29" s="391" t="s">
        <v>160</v>
      </c>
      <c r="K29" s="391" t="s">
        <v>161</v>
      </c>
      <c r="L29" s="711"/>
      <c r="M29" s="711"/>
      <c r="N29" s="711"/>
      <c r="O29" s="717"/>
      <c r="P29" s="715"/>
      <c r="Q29" s="717"/>
      <c r="R29" s="717"/>
      <c r="S29" s="715"/>
      <c r="T29" s="717"/>
      <c r="U29" s="715"/>
    </row>
    <row r="30" spans="1:22" ht="16.5" customHeight="1">
      <c r="A30" s="1408" t="s">
        <v>162</v>
      </c>
      <c r="B30" s="1408"/>
      <c r="C30" s="1409"/>
      <c r="D30" s="772" t="s">
        <v>6</v>
      </c>
      <c r="E30" s="718" t="s">
        <v>34</v>
      </c>
      <c r="F30" s="392" t="s">
        <v>163</v>
      </c>
      <c r="G30" s="391" t="s">
        <v>164</v>
      </c>
      <c r="H30" s="390" t="s">
        <v>165</v>
      </c>
      <c r="I30" s="391" t="s">
        <v>166</v>
      </c>
      <c r="J30" s="391" t="s">
        <v>167</v>
      </c>
      <c r="K30" s="711"/>
      <c r="L30" s="711"/>
      <c r="M30" s="711"/>
      <c r="N30" s="711"/>
      <c r="O30" s="717"/>
      <c r="P30" s="715"/>
      <c r="Q30" s="717"/>
      <c r="R30" s="717"/>
      <c r="S30" s="715"/>
      <c r="T30" s="717"/>
      <c r="U30" s="715"/>
    </row>
    <row r="31" spans="1:22" ht="16.5" customHeight="1">
      <c r="A31" s="1410" t="s">
        <v>168</v>
      </c>
      <c r="B31" s="1410"/>
      <c r="C31" s="1411"/>
      <c r="D31" s="772" t="s">
        <v>6</v>
      </c>
      <c r="E31" s="718" t="s">
        <v>7</v>
      </c>
      <c r="F31" s="392" t="s">
        <v>169</v>
      </c>
      <c r="G31" s="391" t="s">
        <v>170</v>
      </c>
      <c r="H31" s="391" t="s">
        <v>171</v>
      </c>
      <c r="I31" s="710" t="s">
        <v>172</v>
      </c>
      <c r="J31" s="391" t="s">
        <v>173</v>
      </c>
      <c r="K31" s="711"/>
      <c r="L31" s="711"/>
      <c r="M31" s="711"/>
      <c r="N31" s="711"/>
      <c r="O31" s="716"/>
      <c r="P31" s="388"/>
      <c r="Q31" s="716"/>
      <c r="R31" s="716"/>
      <c r="S31" s="388"/>
      <c r="T31" s="716"/>
      <c r="U31" s="388"/>
    </row>
    <row r="32" spans="1:22" ht="16.5" customHeight="1">
      <c r="A32" s="1410" t="s">
        <v>174</v>
      </c>
      <c r="B32" s="1410"/>
      <c r="C32" s="1411"/>
      <c r="D32" s="772" t="s">
        <v>7</v>
      </c>
      <c r="E32" s="718" t="s">
        <v>22</v>
      </c>
      <c r="F32" s="392" t="s">
        <v>175</v>
      </c>
      <c r="G32" s="391" t="s">
        <v>176</v>
      </c>
      <c r="H32" s="710" t="s">
        <v>177</v>
      </c>
      <c r="I32" s="391" t="s">
        <v>178</v>
      </c>
      <c r="J32" s="710" t="s">
        <v>179</v>
      </c>
      <c r="K32" s="711"/>
      <c r="L32" s="711"/>
      <c r="M32" s="711"/>
      <c r="N32" s="711"/>
      <c r="O32" s="716"/>
      <c r="P32" s="388"/>
      <c r="Q32" s="716"/>
      <c r="R32" s="716"/>
      <c r="S32" s="388"/>
      <c r="T32" s="716"/>
      <c r="U32" s="388"/>
      <c r="V32" s="113"/>
    </row>
    <row r="33" spans="1:22" ht="16.5" customHeight="1">
      <c r="A33" s="1410" t="s">
        <v>180</v>
      </c>
      <c r="B33" s="1410"/>
      <c r="C33" s="1411"/>
      <c r="D33" s="772" t="s">
        <v>6</v>
      </c>
      <c r="E33" s="718" t="s">
        <v>7</v>
      </c>
      <c r="F33" s="392" t="s">
        <v>181</v>
      </c>
      <c r="G33" s="391" t="s">
        <v>182</v>
      </c>
      <c r="H33" s="391" t="s">
        <v>183</v>
      </c>
      <c r="I33" s="710" t="s">
        <v>184</v>
      </c>
      <c r="J33" s="391" t="s">
        <v>185</v>
      </c>
      <c r="K33" s="711"/>
      <c r="L33" s="711"/>
      <c r="M33" s="711"/>
      <c r="N33" s="711"/>
      <c r="O33" s="716"/>
      <c r="P33" s="388"/>
      <c r="Q33" s="716"/>
      <c r="R33" s="716"/>
      <c r="S33" s="388"/>
      <c r="T33" s="716"/>
      <c r="U33" s="388"/>
      <c r="V33" s="113"/>
    </row>
    <row r="34" spans="1:22" ht="16.5" customHeight="1">
      <c r="A34" s="716"/>
      <c r="B34" s="716"/>
      <c r="C34" s="773"/>
      <c r="D34" s="772" t="s">
        <v>14</v>
      </c>
      <c r="E34" s="718" t="s">
        <v>22</v>
      </c>
      <c r="F34" s="392" t="s">
        <v>186</v>
      </c>
      <c r="G34" s="391" t="s">
        <v>187</v>
      </c>
      <c r="H34" s="710" t="s">
        <v>188</v>
      </c>
      <c r="I34" s="710" t="s">
        <v>189</v>
      </c>
      <c r="J34" s="710" t="s">
        <v>190</v>
      </c>
      <c r="K34" s="711"/>
      <c r="L34" s="711"/>
      <c r="M34" s="711"/>
      <c r="N34" s="711"/>
      <c r="O34" s="716"/>
      <c r="P34" s="388"/>
      <c r="Q34" s="716"/>
      <c r="R34" s="716"/>
      <c r="S34" s="388"/>
      <c r="T34" s="716"/>
      <c r="U34" s="388"/>
      <c r="V34" s="113"/>
    </row>
    <row r="35" spans="1:22" ht="16.5" customHeight="1">
      <c r="A35" s="716"/>
      <c r="B35" s="716"/>
      <c r="C35" s="773"/>
      <c r="D35" s="772" t="s">
        <v>13</v>
      </c>
      <c r="E35" s="718" t="s">
        <v>14</v>
      </c>
      <c r="F35" s="392" t="s">
        <v>191</v>
      </c>
      <c r="G35" s="391" t="s">
        <v>192</v>
      </c>
      <c r="H35" s="390" t="s">
        <v>193</v>
      </c>
      <c r="I35" s="391" t="s">
        <v>194</v>
      </c>
      <c r="J35" s="710" t="s">
        <v>195</v>
      </c>
      <c r="K35" s="711"/>
      <c r="L35" s="711"/>
      <c r="M35" s="711"/>
      <c r="N35" s="711"/>
      <c r="O35" s="716"/>
      <c r="P35" s="388"/>
      <c r="Q35" s="716"/>
      <c r="R35" s="716"/>
      <c r="S35" s="388"/>
      <c r="T35" s="716"/>
      <c r="U35" s="388"/>
      <c r="V35" s="113"/>
    </row>
    <row r="36" spans="1:22" ht="16.5" customHeight="1">
      <c r="A36" s="716"/>
      <c r="B36" s="716"/>
      <c r="C36" s="388"/>
      <c r="D36" s="718" t="s">
        <v>34</v>
      </c>
      <c r="E36" s="718" t="s">
        <v>6</v>
      </c>
      <c r="F36" s="392" t="s">
        <v>196</v>
      </c>
      <c r="G36" s="710" t="s">
        <v>197</v>
      </c>
      <c r="H36" s="391" t="s">
        <v>198</v>
      </c>
      <c r="I36" s="391" t="s">
        <v>199</v>
      </c>
      <c r="J36" s="391" t="s">
        <v>200</v>
      </c>
      <c r="K36" s="711"/>
      <c r="L36" s="711"/>
      <c r="M36" s="711"/>
      <c r="N36" s="711"/>
      <c r="O36" s="716"/>
      <c r="P36" s="388"/>
      <c r="Q36" s="716"/>
      <c r="R36" s="716"/>
      <c r="S36" s="388"/>
      <c r="T36" s="716"/>
      <c r="U36" s="388"/>
      <c r="V36" s="113"/>
    </row>
    <row r="37" spans="1:22" ht="16.5" customHeight="1">
      <c r="A37" s="716"/>
      <c r="B37" s="775"/>
      <c r="C37" s="388"/>
      <c r="D37" s="718" t="s">
        <v>22</v>
      </c>
      <c r="E37" s="718" t="s">
        <v>14</v>
      </c>
      <c r="F37" s="392" t="s">
        <v>201</v>
      </c>
      <c r="G37" s="391" t="s">
        <v>202</v>
      </c>
      <c r="H37" s="710" t="s">
        <v>203</v>
      </c>
      <c r="I37" s="710" t="s">
        <v>204</v>
      </c>
      <c r="J37" s="711"/>
      <c r="K37" s="711"/>
      <c r="L37" s="711"/>
      <c r="M37" s="711"/>
      <c r="N37" s="711"/>
      <c r="O37" s="716"/>
      <c r="P37" s="388"/>
      <c r="Q37" s="716"/>
      <c r="R37" s="716"/>
      <c r="S37" s="388"/>
      <c r="T37" s="716"/>
      <c r="U37" s="388"/>
      <c r="V37" s="113"/>
    </row>
    <row r="38" spans="1:22" ht="16.5" customHeight="1">
      <c r="A38" s="716"/>
      <c r="B38" s="771" t="s">
        <v>205</v>
      </c>
      <c r="C38" s="388"/>
      <c r="D38" s="718" t="s">
        <v>22</v>
      </c>
      <c r="E38" s="718" t="s">
        <v>34</v>
      </c>
      <c r="F38" s="392" t="s">
        <v>206</v>
      </c>
      <c r="G38" s="710" t="s">
        <v>207</v>
      </c>
      <c r="H38" s="391" t="s">
        <v>208</v>
      </c>
      <c r="I38" s="710" t="s">
        <v>209</v>
      </c>
      <c r="J38" s="711"/>
      <c r="K38" s="711"/>
      <c r="L38" s="711"/>
      <c r="M38" s="711"/>
      <c r="N38" s="711"/>
      <c r="O38" s="716"/>
      <c r="P38" s="388"/>
      <c r="Q38" s="716"/>
      <c r="R38" s="716"/>
      <c r="S38" s="388"/>
      <c r="T38" s="716"/>
      <c r="U38" s="388"/>
      <c r="V38" s="113"/>
    </row>
    <row r="39" spans="1:22" ht="16.5" customHeight="1">
      <c r="A39" s="716"/>
      <c r="B39" s="770"/>
      <c r="C39" s="388"/>
      <c r="D39" s="718" t="s">
        <v>22</v>
      </c>
      <c r="E39" s="718" t="s">
        <v>34</v>
      </c>
      <c r="F39" s="392" t="s">
        <v>210</v>
      </c>
      <c r="G39" s="710" t="s">
        <v>211</v>
      </c>
      <c r="H39" s="395" t="s">
        <v>212</v>
      </c>
      <c r="I39" s="711"/>
      <c r="J39" s="711"/>
      <c r="K39" s="711"/>
      <c r="L39" s="711"/>
      <c r="M39" s="711"/>
      <c r="N39" s="711"/>
      <c r="O39" s="716"/>
      <c r="P39" s="716"/>
      <c r="Q39" s="388"/>
      <c r="R39" s="716"/>
      <c r="S39" s="716"/>
      <c r="T39" s="388"/>
      <c r="U39" s="388"/>
      <c r="V39" s="113"/>
    </row>
    <row r="40" spans="1:22" ht="16.5" customHeight="1">
      <c r="A40" s="716"/>
      <c r="B40" s="716"/>
      <c r="C40" s="388"/>
      <c r="D40" s="719" t="s">
        <v>13</v>
      </c>
      <c r="E40" s="719" t="s">
        <v>34</v>
      </c>
      <c r="F40" s="784" t="s">
        <v>213</v>
      </c>
      <c r="G40" s="776" t="s">
        <v>214</v>
      </c>
      <c r="H40" s="395" t="s">
        <v>215</v>
      </c>
      <c r="I40" s="776" t="s">
        <v>216</v>
      </c>
      <c r="J40" s="777"/>
      <c r="K40" s="777"/>
      <c r="L40" s="777"/>
      <c r="M40" s="777"/>
      <c r="N40" s="777"/>
      <c r="O40" s="716"/>
      <c r="P40" s="716"/>
      <c r="Q40" s="716"/>
      <c r="R40" s="716"/>
      <c r="S40" s="716"/>
      <c r="T40" s="716"/>
      <c r="U40" s="716"/>
      <c r="V40" s="113"/>
    </row>
    <row r="41" spans="1:22" ht="16.5" customHeight="1">
      <c r="A41" s="786"/>
      <c r="B41" s="786"/>
      <c r="C41" s="787"/>
      <c r="D41" s="788"/>
      <c r="E41" s="788"/>
      <c r="F41" s="788"/>
      <c r="G41" s="788"/>
      <c r="H41" s="788"/>
      <c r="I41" s="788"/>
      <c r="J41" s="788"/>
      <c r="K41" s="788"/>
      <c r="L41" s="788"/>
      <c r="M41" s="788"/>
      <c r="N41" s="788"/>
      <c r="O41" s="786"/>
      <c r="P41" s="787"/>
      <c r="Q41" s="786"/>
      <c r="R41" s="786"/>
      <c r="S41" s="787"/>
      <c r="T41" s="786"/>
      <c r="U41" s="786"/>
      <c r="V41" s="113"/>
    </row>
    <row r="42" spans="1:22" ht="16.5" customHeight="1">
      <c r="A42" s="516"/>
      <c r="B42" s="1390" t="s">
        <v>217</v>
      </c>
      <c r="C42" s="518" t="s">
        <v>218</v>
      </c>
      <c r="D42" s="785">
        <v>100</v>
      </c>
      <c r="E42" s="458">
        <v>100</v>
      </c>
      <c r="F42" s="463" t="s">
        <v>219</v>
      </c>
      <c r="G42" s="464">
        <v>1</v>
      </c>
      <c r="H42" s="464">
        <v>1</v>
      </c>
      <c r="I42" s="464">
        <v>1</v>
      </c>
      <c r="J42" s="464">
        <v>1</v>
      </c>
      <c r="K42" s="464">
        <v>1</v>
      </c>
      <c r="L42" s="457" t="s">
        <v>220</v>
      </c>
      <c r="M42" s="455">
        <v>0</v>
      </c>
      <c r="N42" s="437">
        <v>0</v>
      </c>
      <c r="O42" s="778">
        <v>0</v>
      </c>
      <c r="P42" s="779">
        <v>0</v>
      </c>
      <c r="Q42" s="502">
        <v>0</v>
      </c>
      <c r="R42" s="780">
        <v>0</v>
      </c>
      <c r="S42" s="781">
        <v>0</v>
      </c>
      <c r="T42" s="782">
        <v>0</v>
      </c>
      <c r="U42" s="783">
        <v>0</v>
      </c>
      <c r="V42" s="113"/>
    </row>
    <row r="43" spans="1:22" ht="16.5" customHeight="1">
      <c r="A43" s="516"/>
      <c r="B43" s="1390"/>
      <c r="C43" s="518" t="s">
        <v>221</v>
      </c>
      <c r="D43" s="767">
        <v>100</v>
      </c>
      <c r="E43" s="458">
        <v>100</v>
      </c>
      <c r="F43" s="463" t="s">
        <v>222</v>
      </c>
      <c r="G43" s="464">
        <v>1</v>
      </c>
      <c r="H43" s="464">
        <v>1</v>
      </c>
      <c r="I43" s="464">
        <v>1</v>
      </c>
      <c r="J43" s="464">
        <v>1</v>
      </c>
      <c r="K43" s="464">
        <v>1</v>
      </c>
      <c r="L43" s="457" t="s">
        <v>220</v>
      </c>
      <c r="M43" s="455">
        <v>0</v>
      </c>
      <c r="N43" s="437">
        <v>0</v>
      </c>
      <c r="O43" s="439">
        <v>0</v>
      </c>
      <c r="P43" s="440">
        <v>0</v>
      </c>
      <c r="Q43" s="441">
        <v>0</v>
      </c>
      <c r="R43" s="442">
        <v>0</v>
      </c>
      <c r="S43" s="443">
        <v>0</v>
      </c>
      <c r="T43" s="444">
        <v>0</v>
      </c>
      <c r="U43" s="512">
        <v>0</v>
      </c>
    </row>
    <row r="44" spans="1:22" ht="16.5" customHeight="1">
      <c r="A44" s="516"/>
      <c r="B44" s="1390"/>
      <c r="C44" s="520" t="s">
        <v>223</v>
      </c>
      <c r="D44" s="767">
        <v>100</v>
      </c>
      <c r="E44" s="458">
        <v>100</v>
      </c>
      <c r="F44" s="463" t="s">
        <v>224</v>
      </c>
      <c r="G44" s="464">
        <v>1</v>
      </c>
      <c r="H44" s="464">
        <v>1</v>
      </c>
      <c r="I44" s="464">
        <v>1</v>
      </c>
      <c r="J44" s="464">
        <v>1</v>
      </c>
      <c r="K44" s="464">
        <v>1</v>
      </c>
      <c r="L44" s="457" t="s">
        <v>220</v>
      </c>
      <c r="M44" s="455">
        <v>0</v>
      </c>
      <c r="N44" s="437">
        <v>0</v>
      </c>
      <c r="O44" s="439">
        <v>0</v>
      </c>
      <c r="P44" s="440">
        <v>0</v>
      </c>
      <c r="Q44" s="441">
        <v>0</v>
      </c>
      <c r="R44" s="442">
        <v>0</v>
      </c>
      <c r="S44" s="443">
        <v>0</v>
      </c>
      <c r="T44" s="444">
        <v>0</v>
      </c>
      <c r="U44" s="512">
        <v>0</v>
      </c>
    </row>
    <row r="45" spans="1:22" ht="16.5" customHeight="1">
      <c r="A45" s="519"/>
      <c r="B45" s="1391" t="s">
        <v>225</v>
      </c>
      <c r="C45" s="517" t="s">
        <v>226</v>
      </c>
      <c r="D45" s="459">
        <v>135</v>
      </c>
      <c r="E45" s="460">
        <v>115</v>
      </c>
      <c r="F45" s="463" t="s">
        <v>227</v>
      </c>
      <c r="G45" s="464">
        <v>3</v>
      </c>
      <c r="H45" s="464">
        <v>2</v>
      </c>
      <c r="I45" s="464">
        <v>1</v>
      </c>
      <c r="J45" s="464">
        <v>2</v>
      </c>
      <c r="K45" s="464">
        <v>1</v>
      </c>
      <c r="L45" s="457" t="s">
        <v>220</v>
      </c>
      <c r="M45" s="456">
        <v>-0.5</v>
      </c>
      <c r="N45" s="438">
        <v>0.5</v>
      </c>
      <c r="O45" s="439">
        <v>-0.5</v>
      </c>
      <c r="P45" s="440">
        <v>-0.4</v>
      </c>
      <c r="Q45" s="441">
        <v>-0.3</v>
      </c>
      <c r="R45" s="442">
        <v>0.2</v>
      </c>
      <c r="S45" s="443">
        <v>0.2</v>
      </c>
      <c r="T45" s="444">
        <v>-0.2</v>
      </c>
      <c r="U45" s="512">
        <v>0.2</v>
      </c>
    </row>
    <row r="46" spans="1:22" ht="16.5" customHeight="1">
      <c r="A46" s="519"/>
      <c r="B46" s="1390"/>
      <c r="C46" s="518" t="s">
        <v>228</v>
      </c>
      <c r="D46" s="459">
        <v>80</v>
      </c>
      <c r="E46" s="460">
        <v>130</v>
      </c>
      <c r="F46" s="463" t="s">
        <v>229</v>
      </c>
      <c r="G46" s="464">
        <v>1</v>
      </c>
      <c r="H46" s="464">
        <v>2</v>
      </c>
      <c r="I46" s="464">
        <v>1</v>
      </c>
      <c r="J46" s="464">
        <v>1</v>
      </c>
      <c r="K46" s="464">
        <v>2</v>
      </c>
      <c r="L46" s="457" t="s">
        <v>220</v>
      </c>
      <c r="M46" s="456">
        <v>-0.3</v>
      </c>
      <c r="N46" s="438">
        <v>0</v>
      </c>
      <c r="O46" s="439">
        <v>0.4</v>
      </c>
      <c r="P46" s="440">
        <v>0</v>
      </c>
      <c r="Q46" s="441">
        <v>0</v>
      </c>
      <c r="R46" s="442">
        <v>0</v>
      </c>
      <c r="S46" s="443">
        <v>0</v>
      </c>
      <c r="T46" s="444">
        <v>0</v>
      </c>
      <c r="U46" s="512">
        <v>0</v>
      </c>
    </row>
    <row r="47" spans="1:22" ht="16.5" customHeight="1">
      <c r="A47" s="519"/>
      <c r="B47" s="1392"/>
      <c r="C47" s="520" t="s">
        <v>230</v>
      </c>
      <c r="D47" s="459">
        <v>100</v>
      </c>
      <c r="E47" s="460">
        <v>100</v>
      </c>
      <c r="F47" s="463" t="s">
        <v>231</v>
      </c>
      <c r="G47" s="464">
        <v>3</v>
      </c>
      <c r="H47" s="464">
        <v>2</v>
      </c>
      <c r="I47" s="464">
        <v>2</v>
      </c>
      <c r="J47" s="464">
        <v>1</v>
      </c>
      <c r="K47" s="464">
        <v>0</v>
      </c>
      <c r="L47" s="457" t="s">
        <v>220</v>
      </c>
      <c r="M47" s="456">
        <v>0</v>
      </c>
      <c r="N47" s="438">
        <v>0.2</v>
      </c>
      <c r="O47" s="439">
        <v>-0.3</v>
      </c>
      <c r="P47" s="440">
        <v>0.3</v>
      </c>
      <c r="Q47" s="441">
        <v>0</v>
      </c>
      <c r="R47" s="442">
        <v>0</v>
      </c>
      <c r="S47" s="443">
        <v>-0.4</v>
      </c>
      <c r="T47" s="444">
        <v>0</v>
      </c>
      <c r="U47" s="512">
        <v>0.4</v>
      </c>
    </row>
    <row r="48" spans="1:22" ht="16.5" customHeight="1">
      <c r="A48" s="519"/>
      <c r="B48" s="1393" t="s">
        <v>232</v>
      </c>
      <c r="C48" s="517" t="s">
        <v>233</v>
      </c>
      <c r="D48" s="459">
        <v>100</v>
      </c>
      <c r="E48" s="460">
        <v>80</v>
      </c>
      <c r="F48" s="463" t="s">
        <v>234</v>
      </c>
      <c r="G48" s="464">
        <v>1</v>
      </c>
      <c r="H48" s="464">
        <v>1</v>
      </c>
      <c r="I48" s="464">
        <v>1</v>
      </c>
      <c r="J48" s="464">
        <v>3</v>
      </c>
      <c r="K48" s="464">
        <v>1</v>
      </c>
      <c r="L48" s="457" t="s">
        <v>220</v>
      </c>
      <c r="M48" s="456">
        <v>0</v>
      </c>
      <c r="N48" s="438">
        <v>0</v>
      </c>
      <c r="O48" s="439">
        <v>0</v>
      </c>
      <c r="P48" s="440">
        <v>0</v>
      </c>
      <c r="Q48" s="441">
        <v>0</v>
      </c>
      <c r="R48" s="442">
        <v>0</v>
      </c>
      <c r="S48" s="443">
        <v>0</v>
      </c>
      <c r="T48" s="444">
        <v>0.1</v>
      </c>
      <c r="U48" s="512">
        <v>0</v>
      </c>
    </row>
    <row r="49" spans="1:21" ht="16.5" customHeight="1">
      <c r="A49" s="519"/>
      <c r="B49" s="1390"/>
      <c r="C49" s="518" t="s">
        <v>235</v>
      </c>
      <c r="D49" s="459">
        <v>100</v>
      </c>
      <c r="E49" s="460">
        <v>100</v>
      </c>
      <c r="F49" s="463" t="s">
        <v>236</v>
      </c>
      <c r="G49" s="464">
        <v>1</v>
      </c>
      <c r="H49" s="464">
        <v>2</v>
      </c>
      <c r="I49" s="464">
        <v>1</v>
      </c>
      <c r="J49" s="464">
        <v>1</v>
      </c>
      <c r="K49" s="464">
        <v>2</v>
      </c>
      <c r="L49" s="457" t="s">
        <v>220</v>
      </c>
      <c r="M49" s="456">
        <v>0</v>
      </c>
      <c r="N49" s="438">
        <v>0</v>
      </c>
      <c r="O49" s="439">
        <v>-0.1</v>
      </c>
      <c r="P49" s="440">
        <v>0</v>
      </c>
      <c r="Q49" s="441">
        <v>0</v>
      </c>
      <c r="R49" s="442">
        <v>0</v>
      </c>
      <c r="S49" s="443">
        <v>0</v>
      </c>
      <c r="T49" s="444">
        <v>0</v>
      </c>
      <c r="U49" s="512">
        <v>0</v>
      </c>
    </row>
    <row r="50" spans="1:21" ht="16.5" customHeight="1">
      <c r="A50" s="519"/>
      <c r="B50" s="1392"/>
      <c r="C50" s="520" t="s">
        <v>237</v>
      </c>
      <c r="D50" s="459">
        <v>100</v>
      </c>
      <c r="E50" s="460">
        <v>80</v>
      </c>
      <c r="F50" s="463" t="s">
        <v>238</v>
      </c>
      <c r="G50" s="464">
        <v>1</v>
      </c>
      <c r="H50" s="464">
        <v>1</v>
      </c>
      <c r="I50" s="464">
        <v>2</v>
      </c>
      <c r="J50" s="464">
        <v>1</v>
      </c>
      <c r="K50" s="464">
        <v>1</v>
      </c>
      <c r="L50" s="457" t="s">
        <v>220</v>
      </c>
      <c r="M50" s="456">
        <v>0</v>
      </c>
      <c r="N50" s="438">
        <v>0</v>
      </c>
      <c r="O50" s="439">
        <v>-0.2</v>
      </c>
      <c r="P50" s="440">
        <v>0</v>
      </c>
      <c r="Q50" s="441">
        <v>0</v>
      </c>
      <c r="R50" s="442">
        <v>0</v>
      </c>
      <c r="S50" s="443">
        <v>0</v>
      </c>
      <c r="T50" s="444">
        <v>0</v>
      </c>
      <c r="U50" s="512">
        <v>0</v>
      </c>
    </row>
    <row r="51" spans="1:21" ht="16.5" customHeight="1">
      <c r="A51" s="519"/>
      <c r="B51" s="1393" t="s">
        <v>239</v>
      </c>
      <c r="C51" s="517" t="s">
        <v>240</v>
      </c>
      <c r="D51" s="459">
        <v>100</v>
      </c>
      <c r="E51" s="460">
        <v>80</v>
      </c>
      <c r="F51" s="463" t="s">
        <v>241</v>
      </c>
      <c r="G51" s="464">
        <v>1</v>
      </c>
      <c r="H51" s="464">
        <v>1</v>
      </c>
      <c r="I51" s="464">
        <v>1</v>
      </c>
      <c r="J51" s="464">
        <v>1</v>
      </c>
      <c r="K51" s="464">
        <v>1</v>
      </c>
      <c r="L51" s="457" t="s">
        <v>220</v>
      </c>
      <c r="M51" s="456">
        <v>0</v>
      </c>
      <c r="N51" s="438">
        <v>0</v>
      </c>
      <c r="O51" s="439">
        <v>-0.1</v>
      </c>
      <c r="P51" s="440">
        <v>-0.1</v>
      </c>
      <c r="Q51" s="441">
        <v>0.1</v>
      </c>
      <c r="R51" s="442">
        <v>-0.1</v>
      </c>
      <c r="S51" s="443">
        <v>0</v>
      </c>
      <c r="T51" s="444">
        <v>-0.1</v>
      </c>
      <c r="U51" s="512">
        <v>-0.1</v>
      </c>
    </row>
    <row r="52" spans="1:21" ht="16.5" customHeight="1">
      <c r="A52" s="519"/>
      <c r="B52" s="1390" t="s">
        <v>239</v>
      </c>
      <c r="C52" s="518" t="s">
        <v>242</v>
      </c>
      <c r="D52" s="459">
        <v>80</v>
      </c>
      <c r="E52" s="460">
        <v>100</v>
      </c>
      <c r="F52" s="463" t="s">
        <v>243</v>
      </c>
      <c r="G52" s="464">
        <v>1</v>
      </c>
      <c r="H52" s="464">
        <v>1</v>
      </c>
      <c r="I52" s="464">
        <v>0</v>
      </c>
      <c r="J52" s="464">
        <v>1</v>
      </c>
      <c r="K52" s="464">
        <v>2</v>
      </c>
      <c r="L52" s="457" t="s">
        <v>220</v>
      </c>
      <c r="M52" s="456">
        <v>0.4</v>
      </c>
      <c r="N52" s="438">
        <v>0</v>
      </c>
      <c r="O52" s="439">
        <v>-0.3</v>
      </c>
      <c r="P52" s="440">
        <v>-0.3</v>
      </c>
      <c r="Q52" s="441">
        <v>0.5</v>
      </c>
      <c r="R52" s="442">
        <v>-0.5</v>
      </c>
      <c r="S52" s="443">
        <v>0</v>
      </c>
      <c r="T52" s="444">
        <v>0</v>
      </c>
      <c r="U52" s="512">
        <v>0</v>
      </c>
    </row>
    <row r="53" spans="1:21" ht="16.5" customHeight="1">
      <c r="A53" s="519"/>
      <c r="B53" s="1392"/>
      <c r="C53" s="520" t="s">
        <v>244</v>
      </c>
      <c r="D53" s="459">
        <v>90</v>
      </c>
      <c r="E53" s="460">
        <v>90</v>
      </c>
      <c r="F53" s="463" t="s">
        <v>245</v>
      </c>
      <c r="G53" s="464">
        <v>1</v>
      </c>
      <c r="H53" s="464">
        <v>1</v>
      </c>
      <c r="I53" s="464">
        <v>0</v>
      </c>
      <c r="J53" s="464">
        <v>2</v>
      </c>
      <c r="K53" s="464">
        <v>1</v>
      </c>
      <c r="L53" s="457" t="s">
        <v>220</v>
      </c>
      <c r="M53" s="456">
        <v>0</v>
      </c>
      <c r="N53" s="438">
        <v>0.3</v>
      </c>
      <c r="O53" s="439">
        <v>-0.2</v>
      </c>
      <c r="P53" s="440">
        <v>-0.2</v>
      </c>
      <c r="Q53" s="441">
        <v>0.4</v>
      </c>
      <c r="R53" s="442">
        <v>0</v>
      </c>
      <c r="S53" s="443">
        <v>0</v>
      </c>
      <c r="T53" s="444">
        <v>0.2</v>
      </c>
      <c r="U53" s="512">
        <v>0</v>
      </c>
    </row>
    <row r="54" spans="1:21" ht="16.5" customHeight="1">
      <c r="A54" s="519"/>
      <c r="B54" s="1393" t="s">
        <v>246</v>
      </c>
      <c r="C54" s="517" t="s">
        <v>247</v>
      </c>
      <c r="D54" s="459">
        <v>120</v>
      </c>
      <c r="E54" s="460">
        <v>70</v>
      </c>
      <c r="F54" s="463" t="s">
        <v>248</v>
      </c>
      <c r="G54" s="464">
        <v>2</v>
      </c>
      <c r="H54" s="464">
        <v>2</v>
      </c>
      <c r="I54" s="464">
        <v>1</v>
      </c>
      <c r="J54" s="464">
        <v>0</v>
      </c>
      <c r="K54" s="464">
        <v>0</v>
      </c>
      <c r="L54" s="457" t="s">
        <v>220</v>
      </c>
      <c r="M54" s="456">
        <v>0</v>
      </c>
      <c r="N54" s="438">
        <v>0.1</v>
      </c>
      <c r="O54" s="439">
        <v>0</v>
      </c>
      <c r="P54" s="440">
        <v>0</v>
      </c>
      <c r="Q54" s="441">
        <v>-0.2</v>
      </c>
      <c r="R54" s="442">
        <v>0.3</v>
      </c>
      <c r="S54" s="443">
        <v>-0.8</v>
      </c>
      <c r="T54" s="444">
        <v>0</v>
      </c>
      <c r="U54" s="512">
        <v>0.3</v>
      </c>
    </row>
    <row r="55" spans="1:21" ht="16.5" customHeight="1">
      <c r="A55" s="519"/>
      <c r="B55" s="1390"/>
      <c r="C55" s="518" t="s">
        <v>249</v>
      </c>
      <c r="D55" s="459">
        <v>110</v>
      </c>
      <c r="E55" s="460">
        <v>100</v>
      </c>
      <c r="F55" s="463" t="s">
        <v>250</v>
      </c>
      <c r="G55" s="464">
        <v>1</v>
      </c>
      <c r="H55" s="464">
        <v>1</v>
      </c>
      <c r="I55" s="464">
        <v>1</v>
      </c>
      <c r="J55" s="464">
        <v>1</v>
      </c>
      <c r="K55" s="464">
        <v>1</v>
      </c>
      <c r="L55" s="457" t="s">
        <v>220</v>
      </c>
      <c r="M55" s="456">
        <v>0</v>
      </c>
      <c r="N55" s="438">
        <v>-0.4</v>
      </c>
      <c r="O55" s="439">
        <v>0</v>
      </c>
      <c r="P55" s="440">
        <v>0</v>
      </c>
      <c r="Q55" s="441">
        <v>-0.3</v>
      </c>
      <c r="R55" s="442">
        <v>0.2</v>
      </c>
      <c r="S55" s="443">
        <v>-0.4</v>
      </c>
      <c r="T55" s="444">
        <v>0.1</v>
      </c>
      <c r="U55" s="512">
        <v>0.1</v>
      </c>
    </row>
    <row r="56" spans="1:21" ht="16.5" customHeight="1">
      <c r="A56" s="519"/>
      <c r="B56" s="1390"/>
      <c r="C56" s="520" t="s">
        <v>251</v>
      </c>
      <c r="D56" s="459">
        <v>90</v>
      </c>
      <c r="E56" s="460">
        <v>110</v>
      </c>
      <c r="F56" s="463" t="s">
        <v>252</v>
      </c>
      <c r="G56" s="464">
        <v>1</v>
      </c>
      <c r="H56" s="464">
        <v>2</v>
      </c>
      <c r="I56" s="464">
        <v>0</v>
      </c>
      <c r="J56" s="464">
        <v>0</v>
      </c>
      <c r="K56" s="464">
        <v>0</v>
      </c>
      <c r="L56" s="457" t="s">
        <v>220</v>
      </c>
      <c r="M56" s="456">
        <v>0</v>
      </c>
      <c r="N56" s="438">
        <v>0.5</v>
      </c>
      <c r="O56" s="439">
        <v>0</v>
      </c>
      <c r="P56" s="440">
        <v>0</v>
      </c>
      <c r="Q56" s="441">
        <v>-0.5</v>
      </c>
      <c r="R56" s="442">
        <v>0</v>
      </c>
      <c r="S56" s="443">
        <v>-0.3</v>
      </c>
      <c r="T56" s="444">
        <v>0</v>
      </c>
      <c r="U56" s="512">
        <v>0</v>
      </c>
    </row>
    <row r="57" spans="1:21" ht="16.5" customHeight="1">
      <c r="A57" s="1416" t="s">
        <v>253</v>
      </c>
      <c r="B57" s="1417" t="s">
        <v>254</v>
      </c>
      <c r="C57" s="517" t="s">
        <v>255</v>
      </c>
      <c r="D57" s="459">
        <v>70</v>
      </c>
      <c r="E57" s="460">
        <v>80</v>
      </c>
      <c r="F57" s="463" t="s">
        <v>256</v>
      </c>
      <c r="G57" s="464">
        <v>1</v>
      </c>
      <c r="H57" s="464">
        <v>1</v>
      </c>
      <c r="I57" s="464">
        <v>1</v>
      </c>
      <c r="J57" s="464">
        <v>4</v>
      </c>
      <c r="K57" s="464">
        <v>1</v>
      </c>
      <c r="L57" s="457" t="s">
        <v>257</v>
      </c>
      <c r="M57" s="456">
        <v>-0.2</v>
      </c>
      <c r="N57" s="438">
        <v>0.4</v>
      </c>
      <c r="O57" s="439">
        <v>0</v>
      </c>
      <c r="P57" s="440">
        <v>0</v>
      </c>
      <c r="Q57" s="441">
        <v>0</v>
      </c>
      <c r="R57" s="442">
        <v>0</v>
      </c>
      <c r="S57" s="443">
        <v>0</v>
      </c>
      <c r="T57" s="444">
        <v>0</v>
      </c>
      <c r="U57" s="512">
        <v>0.6</v>
      </c>
    </row>
    <row r="58" spans="1:21" ht="16.5" customHeight="1">
      <c r="A58" s="1416"/>
      <c r="B58" s="1418"/>
      <c r="C58" s="518" t="s">
        <v>258</v>
      </c>
      <c r="D58" s="459">
        <v>120</v>
      </c>
      <c r="E58" s="460">
        <v>80</v>
      </c>
      <c r="F58" s="463" t="s">
        <v>259</v>
      </c>
      <c r="G58" s="464">
        <v>2</v>
      </c>
      <c r="H58" s="464">
        <v>-2</v>
      </c>
      <c r="I58" s="464">
        <v>2</v>
      </c>
      <c r="J58" s="464">
        <v>1</v>
      </c>
      <c r="K58" s="464">
        <v>0</v>
      </c>
      <c r="L58" s="457" t="s">
        <v>220</v>
      </c>
      <c r="M58" s="456">
        <v>-0.5</v>
      </c>
      <c r="N58" s="438">
        <v>0.2</v>
      </c>
      <c r="O58" s="439">
        <v>0</v>
      </c>
      <c r="P58" s="440">
        <v>0</v>
      </c>
      <c r="Q58" s="441">
        <v>0</v>
      </c>
      <c r="R58" s="442">
        <v>0.2</v>
      </c>
      <c r="S58" s="443">
        <v>0</v>
      </c>
      <c r="T58" s="444">
        <v>-0.3</v>
      </c>
      <c r="U58" s="512">
        <v>0</v>
      </c>
    </row>
    <row r="59" spans="1:21" ht="16.5" customHeight="1">
      <c r="A59" s="1416"/>
      <c r="B59" s="1419"/>
      <c r="C59" s="520" t="s">
        <v>260</v>
      </c>
      <c r="D59" s="459">
        <v>110</v>
      </c>
      <c r="E59" s="460">
        <v>100</v>
      </c>
      <c r="F59" s="463" t="s">
        <v>261</v>
      </c>
      <c r="G59" s="464">
        <v>1</v>
      </c>
      <c r="H59" s="464">
        <v>1</v>
      </c>
      <c r="I59" s="464">
        <v>1</v>
      </c>
      <c r="J59" s="464">
        <v>0</v>
      </c>
      <c r="K59" s="464">
        <v>1</v>
      </c>
      <c r="L59" s="457" t="s">
        <v>220</v>
      </c>
      <c r="M59" s="456">
        <v>-0.8</v>
      </c>
      <c r="N59" s="438">
        <v>0.5</v>
      </c>
      <c r="O59" s="439">
        <v>0</v>
      </c>
      <c r="P59" s="440">
        <v>0</v>
      </c>
      <c r="Q59" s="441">
        <v>0</v>
      </c>
      <c r="R59" s="442">
        <v>0.2</v>
      </c>
      <c r="S59" s="443">
        <v>0</v>
      </c>
      <c r="T59" s="444">
        <v>-0.3</v>
      </c>
      <c r="U59" s="512">
        <v>-0.2</v>
      </c>
    </row>
    <row r="60" spans="1:21" ht="16.5" customHeight="1">
      <c r="A60" s="1416"/>
      <c r="B60" s="1420" t="s">
        <v>262</v>
      </c>
      <c r="C60" s="517" t="s">
        <v>263</v>
      </c>
      <c r="D60" s="459">
        <v>100</v>
      </c>
      <c r="E60" s="460">
        <v>100</v>
      </c>
      <c r="F60" s="463" t="s">
        <v>264</v>
      </c>
      <c r="G60" s="464">
        <v>3</v>
      </c>
      <c r="H60" s="464">
        <v>1</v>
      </c>
      <c r="I60" s="464">
        <v>2</v>
      </c>
      <c r="J60" s="464">
        <v>1</v>
      </c>
      <c r="K60" s="464">
        <v>0</v>
      </c>
      <c r="L60" s="457" t="s">
        <v>220</v>
      </c>
      <c r="M60" s="455">
        <v>0</v>
      </c>
      <c r="N60" s="437">
        <v>0.2</v>
      </c>
      <c r="O60" s="439">
        <v>0.3</v>
      </c>
      <c r="P60" s="440">
        <v>0</v>
      </c>
      <c r="Q60" s="441">
        <v>0</v>
      </c>
      <c r="R60" s="442">
        <v>0</v>
      </c>
      <c r="S60" s="443">
        <v>0</v>
      </c>
      <c r="T60" s="444">
        <v>0</v>
      </c>
      <c r="U60" s="512">
        <v>0.2</v>
      </c>
    </row>
    <row r="61" spans="1:21" ht="16.5" customHeight="1">
      <c r="A61" s="1416"/>
      <c r="B61" s="1418"/>
      <c r="C61" s="518" t="s">
        <v>265</v>
      </c>
      <c r="D61" s="459">
        <v>120</v>
      </c>
      <c r="E61" s="460">
        <v>100</v>
      </c>
      <c r="F61" s="463" t="s">
        <v>266</v>
      </c>
      <c r="G61" s="464">
        <v>1</v>
      </c>
      <c r="H61" s="464">
        <v>1</v>
      </c>
      <c r="I61" s="464">
        <v>1</v>
      </c>
      <c r="J61" s="464">
        <v>1</v>
      </c>
      <c r="K61" s="464">
        <v>1</v>
      </c>
      <c r="L61" s="457" t="s">
        <v>220</v>
      </c>
      <c r="M61" s="455">
        <v>0</v>
      </c>
      <c r="N61" s="437">
        <v>0</v>
      </c>
      <c r="O61" s="439">
        <v>0.3</v>
      </c>
      <c r="P61" s="440">
        <v>0.2</v>
      </c>
      <c r="Q61" s="441">
        <v>0.2</v>
      </c>
      <c r="R61" s="442">
        <v>0.2</v>
      </c>
      <c r="S61" s="443">
        <v>0</v>
      </c>
      <c r="T61" s="444">
        <v>0</v>
      </c>
      <c r="U61" s="512">
        <v>0.2</v>
      </c>
    </row>
    <row r="62" spans="1:21" ht="16.5" customHeight="1">
      <c r="A62" s="1416"/>
      <c r="B62" s="1419"/>
      <c r="C62" s="520" t="s">
        <v>267</v>
      </c>
      <c r="D62" s="459">
        <v>70</v>
      </c>
      <c r="E62" s="460">
        <v>80</v>
      </c>
      <c r="F62" s="463" t="s">
        <v>268</v>
      </c>
      <c r="G62" s="464">
        <v>1</v>
      </c>
      <c r="H62" s="464">
        <v>1</v>
      </c>
      <c r="I62" s="464">
        <v>1</v>
      </c>
      <c r="J62" s="464">
        <v>1</v>
      </c>
      <c r="K62" s="464">
        <v>1</v>
      </c>
      <c r="L62" s="457" t="s">
        <v>257</v>
      </c>
      <c r="M62" s="456">
        <v>0.4</v>
      </c>
      <c r="N62" s="438">
        <v>-0.4</v>
      </c>
      <c r="O62" s="439">
        <v>0</v>
      </c>
      <c r="P62" s="440">
        <v>0</v>
      </c>
      <c r="Q62" s="441">
        <v>0.2</v>
      </c>
      <c r="R62" s="442">
        <v>0</v>
      </c>
      <c r="S62" s="443">
        <v>0</v>
      </c>
      <c r="T62" s="444">
        <v>0</v>
      </c>
      <c r="U62" s="512">
        <v>0</v>
      </c>
    </row>
    <row r="63" spans="1:21" ht="16.5" customHeight="1">
      <c r="A63" s="516"/>
      <c r="B63" s="1393" t="s">
        <v>269</v>
      </c>
      <c r="C63" s="517" t="s">
        <v>270</v>
      </c>
      <c r="D63" s="459">
        <v>160</v>
      </c>
      <c r="E63" s="460">
        <v>110</v>
      </c>
      <c r="F63" s="463" t="s">
        <v>271</v>
      </c>
      <c r="G63" s="464">
        <v>3</v>
      </c>
      <c r="H63" s="464">
        <v>1</v>
      </c>
      <c r="I63" s="464">
        <v>3</v>
      </c>
      <c r="J63" s="464">
        <v>-2</v>
      </c>
      <c r="K63" s="464">
        <v>1</v>
      </c>
      <c r="L63" s="457" t="s">
        <v>272</v>
      </c>
      <c r="M63" s="456">
        <v>-0.5</v>
      </c>
      <c r="N63" s="438">
        <v>0</v>
      </c>
      <c r="O63" s="439">
        <v>0</v>
      </c>
      <c r="P63" s="440">
        <v>0</v>
      </c>
      <c r="Q63" s="441">
        <v>0.5</v>
      </c>
      <c r="R63" s="442">
        <v>0.5</v>
      </c>
      <c r="S63" s="443">
        <v>0</v>
      </c>
      <c r="T63" s="444">
        <v>-0.3</v>
      </c>
      <c r="U63" s="512">
        <v>0</v>
      </c>
    </row>
    <row r="64" spans="1:21" ht="16.5" customHeight="1">
      <c r="A64" s="516"/>
      <c r="B64" s="1390"/>
      <c r="C64" s="518" t="s">
        <v>273</v>
      </c>
      <c r="D64" s="459">
        <v>140</v>
      </c>
      <c r="E64" s="460">
        <v>120</v>
      </c>
      <c r="F64" s="463" t="s">
        <v>274</v>
      </c>
      <c r="G64" s="464">
        <v>2</v>
      </c>
      <c r="H64" s="464">
        <v>2</v>
      </c>
      <c r="I64" s="464">
        <v>1</v>
      </c>
      <c r="J64" s="464">
        <v>1</v>
      </c>
      <c r="K64" s="464">
        <v>1</v>
      </c>
      <c r="L64" s="457" t="s">
        <v>220</v>
      </c>
      <c r="M64" s="456">
        <v>-0.3</v>
      </c>
      <c r="N64" s="438">
        <v>0</v>
      </c>
      <c r="O64" s="439">
        <v>-0.6</v>
      </c>
      <c r="P64" s="440">
        <v>0</v>
      </c>
      <c r="Q64" s="441">
        <v>0</v>
      </c>
      <c r="R64" s="442">
        <v>0.2</v>
      </c>
      <c r="S64" s="443">
        <v>0</v>
      </c>
      <c r="T64" s="444">
        <v>0</v>
      </c>
      <c r="U64" s="512">
        <v>0.2</v>
      </c>
    </row>
    <row r="65" spans="1:21" ht="16.5" customHeight="1">
      <c r="A65" s="516"/>
      <c r="B65" s="1392"/>
      <c r="C65" s="520" t="s">
        <v>275</v>
      </c>
      <c r="D65" s="459">
        <v>135</v>
      </c>
      <c r="E65" s="460">
        <v>125</v>
      </c>
      <c r="F65" s="463" t="s">
        <v>276</v>
      </c>
      <c r="G65" s="464">
        <v>2</v>
      </c>
      <c r="H65" s="464">
        <v>2</v>
      </c>
      <c r="I65" s="464">
        <v>1</v>
      </c>
      <c r="J65" s="464">
        <v>0</v>
      </c>
      <c r="K65" s="464">
        <v>1</v>
      </c>
      <c r="L65" s="457" t="s">
        <v>220</v>
      </c>
      <c r="M65" s="455">
        <v>-0.8</v>
      </c>
      <c r="N65" s="437">
        <v>0.2</v>
      </c>
      <c r="O65" s="439">
        <v>0</v>
      </c>
      <c r="P65" s="440">
        <v>0</v>
      </c>
      <c r="Q65" s="441">
        <v>0</v>
      </c>
      <c r="R65" s="442">
        <v>0.3</v>
      </c>
      <c r="S65" s="443">
        <v>0</v>
      </c>
      <c r="T65" s="444">
        <v>0</v>
      </c>
      <c r="U65" s="512">
        <v>0</v>
      </c>
    </row>
    <row r="66" spans="1:21" ht="16.5" customHeight="1">
      <c r="A66" s="519"/>
      <c r="B66" s="1393" t="s">
        <v>277</v>
      </c>
      <c r="C66" s="517" t="s">
        <v>278</v>
      </c>
      <c r="D66" s="459">
        <v>80</v>
      </c>
      <c r="E66" s="460">
        <v>130</v>
      </c>
      <c r="F66" s="463" t="s">
        <v>279</v>
      </c>
      <c r="G66" s="464">
        <v>1</v>
      </c>
      <c r="H66" s="464">
        <v>1</v>
      </c>
      <c r="I66" s="464">
        <v>0</v>
      </c>
      <c r="J66" s="464">
        <v>1</v>
      </c>
      <c r="K66" s="464">
        <v>1</v>
      </c>
      <c r="L66" s="457" t="s">
        <v>220</v>
      </c>
      <c r="M66" s="455">
        <v>0</v>
      </c>
      <c r="N66" s="437">
        <v>0</v>
      </c>
      <c r="O66" s="439">
        <v>0</v>
      </c>
      <c r="P66" s="440">
        <v>0</v>
      </c>
      <c r="Q66" s="441">
        <v>0</v>
      </c>
      <c r="R66" s="442">
        <v>0</v>
      </c>
      <c r="S66" s="443">
        <v>0</v>
      </c>
      <c r="T66" s="444">
        <v>0</v>
      </c>
      <c r="U66" s="512">
        <v>0</v>
      </c>
    </row>
    <row r="67" spans="1:21" ht="16.5" customHeight="1">
      <c r="A67" s="519"/>
      <c r="B67" s="1390"/>
      <c r="C67" s="518" t="s">
        <v>280</v>
      </c>
      <c r="D67" s="459">
        <v>125</v>
      </c>
      <c r="E67" s="460">
        <v>125</v>
      </c>
      <c r="F67" s="463" t="s">
        <v>281</v>
      </c>
      <c r="G67" s="464">
        <v>0</v>
      </c>
      <c r="H67" s="464">
        <v>1</v>
      </c>
      <c r="I67" s="464">
        <v>1</v>
      </c>
      <c r="J67" s="464">
        <v>1</v>
      </c>
      <c r="K67" s="464">
        <v>1</v>
      </c>
      <c r="L67" s="457" t="s">
        <v>220</v>
      </c>
      <c r="M67" s="455">
        <v>-0.2</v>
      </c>
      <c r="N67" s="437">
        <v>0.2</v>
      </c>
      <c r="O67" s="439">
        <v>0</v>
      </c>
      <c r="P67" s="440">
        <v>0</v>
      </c>
      <c r="Q67" s="441">
        <v>0.2</v>
      </c>
      <c r="R67" s="442">
        <v>0</v>
      </c>
      <c r="S67" s="443">
        <v>-0.4</v>
      </c>
      <c r="T67" s="444">
        <v>0</v>
      </c>
      <c r="U67" s="512">
        <v>0.4</v>
      </c>
    </row>
    <row r="68" spans="1:21" ht="16.5" customHeight="1">
      <c r="A68" s="519"/>
      <c r="B68" s="1392"/>
      <c r="C68" s="520" t="s">
        <v>282</v>
      </c>
      <c r="D68" s="459">
        <v>45</v>
      </c>
      <c r="E68" s="460">
        <v>85</v>
      </c>
      <c r="F68" s="463" t="s">
        <v>283</v>
      </c>
      <c r="G68" s="464">
        <v>5</v>
      </c>
      <c r="H68" s="464">
        <v>3</v>
      </c>
      <c r="I68" s="464">
        <v>3</v>
      </c>
      <c r="J68" s="464">
        <v>1</v>
      </c>
      <c r="K68" s="464">
        <v>0</v>
      </c>
      <c r="L68" s="457" t="s">
        <v>220</v>
      </c>
      <c r="M68" s="455">
        <v>0</v>
      </c>
      <c r="N68" s="437">
        <v>0.1</v>
      </c>
      <c r="O68" s="439">
        <v>0</v>
      </c>
      <c r="P68" s="440">
        <v>0.1</v>
      </c>
      <c r="Q68" s="441">
        <v>0</v>
      </c>
      <c r="R68" s="442">
        <v>0.2</v>
      </c>
      <c r="S68" s="443">
        <v>0</v>
      </c>
      <c r="T68" s="444">
        <v>0</v>
      </c>
      <c r="U68" s="512">
        <v>0</v>
      </c>
    </row>
    <row r="69" spans="1:21" ht="16.5" customHeight="1">
      <c r="A69" s="519"/>
      <c r="B69" s="1393" t="s">
        <v>284</v>
      </c>
      <c r="C69" s="517" t="s">
        <v>285</v>
      </c>
      <c r="D69" s="459">
        <v>100</v>
      </c>
      <c r="E69" s="460">
        <v>120</v>
      </c>
      <c r="F69" s="463" t="s">
        <v>286</v>
      </c>
      <c r="G69" s="464">
        <v>1</v>
      </c>
      <c r="H69" s="464">
        <v>2</v>
      </c>
      <c r="I69" s="464">
        <v>1</v>
      </c>
      <c r="J69" s="464">
        <v>2</v>
      </c>
      <c r="K69" s="464">
        <v>1</v>
      </c>
      <c r="L69" s="457" t="s">
        <v>220</v>
      </c>
      <c r="M69" s="456">
        <v>0</v>
      </c>
      <c r="N69" s="438">
        <v>0</v>
      </c>
      <c r="O69" s="439">
        <v>-0.7</v>
      </c>
      <c r="P69" s="440">
        <v>0.5</v>
      </c>
      <c r="Q69" s="502">
        <v>0.4</v>
      </c>
      <c r="R69" s="442">
        <v>0</v>
      </c>
      <c r="S69" s="443">
        <v>-0.2</v>
      </c>
      <c r="T69" s="444">
        <v>0</v>
      </c>
      <c r="U69" s="512">
        <v>0</v>
      </c>
    </row>
    <row r="70" spans="1:21" ht="16.5" customHeight="1">
      <c r="A70" s="519"/>
      <c r="B70" s="1390"/>
      <c r="C70" s="518" t="s">
        <v>287</v>
      </c>
      <c r="D70" s="459">
        <v>120</v>
      </c>
      <c r="E70" s="460">
        <v>100</v>
      </c>
      <c r="F70" s="463" t="s">
        <v>288</v>
      </c>
      <c r="G70" s="464">
        <v>2</v>
      </c>
      <c r="H70" s="464">
        <v>1</v>
      </c>
      <c r="I70" s="464">
        <v>2</v>
      </c>
      <c r="J70" s="464">
        <v>1</v>
      </c>
      <c r="K70" s="464">
        <v>1</v>
      </c>
      <c r="L70" s="457" t="s">
        <v>220</v>
      </c>
      <c r="M70" s="456">
        <v>0</v>
      </c>
      <c r="N70" s="438">
        <v>0</v>
      </c>
      <c r="O70" s="439">
        <v>-0.7</v>
      </c>
      <c r="P70" s="440">
        <v>0.5</v>
      </c>
      <c r="Q70" s="502">
        <v>0</v>
      </c>
      <c r="R70" s="442">
        <v>0.2</v>
      </c>
      <c r="S70" s="443">
        <v>-0.5</v>
      </c>
      <c r="T70" s="444">
        <v>0</v>
      </c>
      <c r="U70" s="512">
        <v>0</v>
      </c>
    </row>
    <row r="71" spans="1:21" ht="16.5" customHeight="1">
      <c r="A71" s="519"/>
      <c r="B71" s="1392"/>
      <c r="C71" s="520" t="s">
        <v>289</v>
      </c>
      <c r="D71" s="459">
        <v>70</v>
      </c>
      <c r="E71" s="460">
        <v>140</v>
      </c>
      <c r="F71" s="463" t="s">
        <v>290</v>
      </c>
      <c r="G71" s="464">
        <v>-3</v>
      </c>
      <c r="H71" s="464">
        <v>2</v>
      </c>
      <c r="I71" s="464">
        <v>0</v>
      </c>
      <c r="J71" s="464">
        <v>1</v>
      </c>
      <c r="K71" s="464">
        <v>2</v>
      </c>
      <c r="L71" s="457" t="s">
        <v>220</v>
      </c>
      <c r="M71" s="456">
        <v>0.2</v>
      </c>
      <c r="N71" s="438">
        <v>0.2</v>
      </c>
      <c r="O71" s="439">
        <v>-0.5</v>
      </c>
      <c r="P71" s="440">
        <v>0.7</v>
      </c>
      <c r="Q71" s="502">
        <v>0.2</v>
      </c>
      <c r="R71" s="442">
        <v>0</v>
      </c>
      <c r="S71" s="443">
        <v>-0.5</v>
      </c>
      <c r="T71" s="444">
        <v>0</v>
      </c>
      <c r="U71" s="512">
        <v>-0.2</v>
      </c>
    </row>
    <row r="72" spans="1:21" ht="16.5" customHeight="1">
      <c r="A72" s="519"/>
      <c r="B72" s="1393" t="s">
        <v>291</v>
      </c>
      <c r="C72" s="517" t="s">
        <v>292</v>
      </c>
      <c r="D72" s="459">
        <v>150</v>
      </c>
      <c r="E72" s="460">
        <v>150</v>
      </c>
      <c r="F72" s="463" t="s">
        <v>293</v>
      </c>
      <c r="G72" s="464">
        <v>1</v>
      </c>
      <c r="H72" s="464">
        <v>1</v>
      </c>
      <c r="I72" s="464">
        <v>1</v>
      </c>
      <c r="J72" s="464">
        <v>1</v>
      </c>
      <c r="K72" s="464">
        <v>1</v>
      </c>
      <c r="L72" s="457" t="s">
        <v>220</v>
      </c>
      <c r="M72" s="455">
        <v>0</v>
      </c>
      <c r="N72" s="437">
        <v>0.2</v>
      </c>
      <c r="O72" s="439">
        <v>0</v>
      </c>
      <c r="P72" s="440">
        <v>0</v>
      </c>
      <c r="Q72" s="441">
        <v>0</v>
      </c>
      <c r="R72" s="442">
        <v>0.2</v>
      </c>
      <c r="S72" s="443">
        <v>0</v>
      </c>
      <c r="T72" s="444">
        <v>0</v>
      </c>
      <c r="U72" s="512">
        <v>0.5</v>
      </c>
    </row>
    <row r="73" spans="1:21" ht="16.5" customHeight="1">
      <c r="A73" s="519"/>
      <c r="B73" s="1390"/>
      <c r="C73" s="518" t="s">
        <v>294</v>
      </c>
      <c r="D73" s="459">
        <v>180</v>
      </c>
      <c r="E73" s="460">
        <v>50</v>
      </c>
      <c r="F73" s="463" t="s">
        <v>295</v>
      </c>
      <c r="G73" s="464">
        <v>0</v>
      </c>
      <c r="H73" s="464">
        <v>2</v>
      </c>
      <c r="I73" s="464">
        <v>-2</v>
      </c>
      <c r="J73" s="464">
        <v>0</v>
      </c>
      <c r="K73" s="464">
        <v>2</v>
      </c>
      <c r="L73" s="457" t="s">
        <v>220</v>
      </c>
      <c r="M73" s="455">
        <v>0</v>
      </c>
      <c r="N73" s="437">
        <v>0.3</v>
      </c>
      <c r="O73" s="439">
        <v>0</v>
      </c>
      <c r="P73" s="440">
        <v>0</v>
      </c>
      <c r="Q73" s="441">
        <v>0</v>
      </c>
      <c r="R73" s="442">
        <v>0.3</v>
      </c>
      <c r="S73" s="443">
        <v>0</v>
      </c>
      <c r="T73" s="444">
        <v>0</v>
      </c>
      <c r="U73" s="512">
        <v>0.3</v>
      </c>
    </row>
    <row r="74" spans="1:21" ht="16.5" customHeight="1">
      <c r="A74" s="519"/>
      <c r="B74" s="1392"/>
      <c r="C74" s="520" t="s">
        <v>296</v>
      </c>
      <c r="D74" s="459">
        <v>165</v>
      </c>
      <c r="E74" s="460">
        <v>35</v>
      </c>
      <c r="F74" s="463" t="s">
        <v>297</v>
      </c>
      <c r="G74" s="464">
        <v>2</v>
      </c>
      <c r="H74" s="464">
        <v>2</v>
      </c>
      <c r="I74" s="464">
        <v>2</v>
      </c>
      <c r="J74" s="464">
        <v>2</v>
      </c>
      <c r="K74" s="464">
        <v>0</v>
      </c>
      <c r="L74" s="457" t="s">
        <v>220</v>
      </c>
      <c r="M74" s="455">
        <v>0</v>
      </c>
      <c r="N74" s="437">
        <v>0</v>
      </c>
      <c r="O74" s="439">
        <v>0</v>
      </c>
      <c r="P74" s="440">
        <v>0</v>
      </c>
      <c r="Q74" s="441">
        <v>0</v>
      </c>
      <c r="R74" s="442">
        <v>0</v>
      </c>
      <c r="S74" s="443">
        <v>0</v>
      </c>
      <c r="T74" s="444">
        <v>0.2</v>
      </c>
      <c r="U74" s="512">
        <v>0</v>
      </c>
    </row>
    <row r="75" spans="1:21" ht="16.5" customHeight="1">
      <c r="A75" s="519"/>
      <c r="B75" s="1393" t="s">
        <v>298</v>
      </c>
      <c r="C75" s="517" t="s">
        <v>299</v>
      </c>
      <c r="D75" s="459">
        <v>110</v>
      </c>
      <c r="E75" s="460">
        <v>80</v>
      </c>
      <c r="F75" s="463" t="s">
        <v>300</v>
      </c>
      <c r="G75" s="464">
        <v>3</v>
      </c>
      <c r="H75" s="464">
        <v>3</v>
      </c>
      <c r="I75" s="464">
        <v>1</v>
      </c>
      <c r="J75" s="464">
        <v>1</v>
      </c>
      <c r="K75" s="464">
        <v>0</v>
      </c>
      <c r="L75" s="457" t="s">
        <v>220</v>
      </c>
      <c r="M75" s="456">
        <v>-0.6</v>
      </c>
      <c r="N75" s="438">
        <v>0</v>
      </c>
      <c r="O75" s="439">
        <v>0</v>
      </c>
      <c r="P75" s="440">
        <v>-0.2</v>
      </c>
      <c r="Q75" s="441">
        <v>-0.2</v>
      </c>
      <c r="R75" s="442">
        <v>0.2</v>
      </c>
      <c r="S75" s="443">
        <v>0</v>
      </c>
      <c r="T75" s="444">
        <v>0</v>
      </c>
      <c r="U75" s="512">
        <v>0.8</v>
      </c>
    </row>
    <row r="76" spans="1:21" ht="16.5" customHeight="1">
      <c r="A76" s="519"/>
      <c r="B76" s="1390"/>
      <c r="C76" s="518" t="s">
        <v>301</v>
      </c>
      <c r="D76" s="459">
        <v>70</v>
      </c>
      <c r="E76" s="460">
        <v>100</v>
      </c>
      <c r="F76" s="463" t="s">
        <v>302</v>
      </c>
      <c r="G76" s="464">
        <v>1</v>
      </c>
      <c r="H76" s="464">
        <v>1</v>
      </c>
      <c r="I76" s="464">
        <v>1</v>
      </c>
      <c r="J76" s="464">
        <v>3</v>
      </c>
      <c r="K76" s="464">
        <v>1</v>
      </c>
      <c r="L76" s="457" t="s">
        <v>303</v>
      </c>
      <c r="M76" s="456">
        <v>0</v>
      </c>
      <c r="N76" s="438">
        <v>0</v>
      </c>
      <c r="O76" s="439">
        <v>-0.3</v>
      </c>
      <c r="P76" s="440">
        <v>0</v>
      </c>
      <c r="Q76" s="441">
        <v>0</v>
      </c>
      <c r="R76" s="442">
        <v>0</v>
      </c>
      <c r="S76" s="443">
        <v>0.2</v>
      </c>
      <c r="T76" s="444">
        <v>0</v>
      </c>
      <c r="U76" s="512">
        <v>0.5</v>
      </c>
    </row>
    <row r="77" spans="1:21" ht="16.5" customHeight="1">
      <c r="A77" s="519"/>
      <c r="B77" s="1390"/>
      <c r="C77" s="520" t="s">
        <v>304</v>
      </c>
      <c r="D77" s="459">
        <v>100</v>
      </c>
      <c r="E77" s="460">
        <v>100</v>
      </c>
      <c r="F77" s="463" t="s">
        <v>305</v>
      </c>
      <c r="G77" s="464">
        <v>1</v>
      </c>
      <c r="H77" s="464">
        <v>0</v>
      </c>
      <c r="I77" s="464">
        <v>1</v>
      </c>
      <c r="J77" s="464">
        <v>1</v>
      </c>
      <c r="K77" s="464">
        <v>1</v>
      </c>
      <c r="L77" s="457" t="s">
        <v>220</v>
      </c>
      <c r="M77" s="456">
        <v>0</v>
      </c>
      <c r="N77" s="438">
        <v>0</v>
      </c>
      <c r="O77" s="439">
        <v>0</v>
      </c>
      <c r="P77" s="440">
        <v>0</v>
      </c>
      <c r="Q77" s="441">
        <v>-0.2</v>
      </c>
      <c r="R77" s="442">
        <v>0.2</v>
      </c>
      <c r="S77" s="443">
        <v>0</v>
      </c>
      <c r="T77" s="444">
        <v>-0.2</v>
      </c>
      <c r="U77" s="512">
        <v>0.2</v>
      </c>
    </row>
    <row r="78" spans="1:21" ht="16.5" customHeight="1">
      <c r="A78" s="1421"/>
      <c r="B78" s="1371" t="s">
        <v>306</v>
      </c>
      <c r="C78" s="506" t="s">
        <v>307</v>
      </c>
      <c r="D78" s="459">
        <v>70</v>
      </c>
      <c r="E78" s="460">
        <v>140</v>
      </c>
      <c r="F78" s="463" t="s">
        <v>308</v>
      </c>
      <c r="G78" s="464">
        <v>0</v>
      </c>
      <c r="H78" s="464">
        <v>2</v>
      </c>
      <c r="I78" s="464">
        <v>0</v>
      </c>
      <c r="J78" s="464">
        <v>2</v>
      </c>
      <c r="K78" s="464">
        <v>2</v>
      </c>
      <c r="L78" s="457" t="s">
        <v>220</v>
      </c>
      <c r="M78" s="456">
        <v>0</v>
      </c>
      <c r="N78" s="438">
        <v>0</v>
      </c>
      <c r="O78" s="439">
        <v>0</v>
      </c>
      <c r="P78" s="440">
        <v>0</v>
      </c>
      <c r="Q78" s="441">
        <v>0.3</v>
      </c>
      <c r="R78" s="442">
        <v>0.3</v>
      </c>
      <c r="S78" s="443">
        <v>0</v>
      </c>
      <c r="T78" s="444">
        <v>-0.3</v>
      </c>
      <c r="U78" s="512">
        <v>-0.3</v>
      </c>
    </row>
    <row r="79" spans="1:21" ht="16.5" customHeight="1">
      <c r="A79" s="1422"/>
      <c r="B79" s="1372"/>
      <c r="C79" s="507" t="s">
        <v>309</v>
      </c>
      <c r="D79" s="459">
        <v>100</v>
      </c>
      <c r="E79" s="460">
        <v>100</v>
      </c>
      <c r="F79" s="463" t="s">
        <v>310</v>
      </c>
      <c r="G79" s="464">
        <v>1</v>
      </c>
      <c r="H79" s="464">
        <v>2</v>
      </c>
      <c r="I79" s="464">
        <v>1</v>
      </c>
      <c r="J79" s="464">
        <v>1</v>
      </c>
      <c r="K79" s="464">
        <v>1</v>
      </c>
      <c r="L79" s="457" t="s">
        <v>220</v>
      </c>
      <c r="M79" s="455">
        <v>0</v>
      </c>
      <c r="N79" s="437">
        <v>0</v>
      </c>
      <c r="O79" s="439">
        <v>0</v>
      </c>
      <c r="P79" s="440">
        <v>0.4</v>
      </c>
      <c r="Q79" s="441">
        <v>0</v>
      </c>
      <c r="R79" s="442">
        <v>-0.2</v>
      </c>
      <c r="S79" s="443">
        <v>0</v>
      </c>
      <c r="T79" s="444">
        <v>0</v>
      </c>
      <c r="U79" s="512">
        <v>0</v>
      </c>
    </row>
    <row r="80" spans="1:21" ht="16.5" customHeight="1">
      <c r="A80" s="1422"/>
      <c r="B80" s="1372"/>
      <c r="C80" s="508" t="s">
        <v>311</v>
      </c>
      <c r="D80" s="459">
        <v>90</v>
      </c>
      <c r="E80" s="460">
        <v>90</v>
      </c>
      <c r="F80" s="463" t="s">
        <v>312</v>
      </c>
      <c r="G80" s="464">
        <v>0</v>
      </c>
      <c r="H80" s="464">
        <v>1</v>
      </c>
      <c r="I80" s="464">
        <v>1</v>
      </c>
      <c r="J80" s="464">
        <v>1</v>
      </c>
      <c r="K80" s="464">
        <v>1</v>
      </c>
      <c r="L80" s="457" t="s">
        <v>220</v>
      </c>
      <c r="M80" s="456">
        <v>0.2</v>
      </c>
      <c r="N80" s="438">
        <v>0</v>
      </c>
      <c r="O80" s="439">
        <v>-0.5</v>
      </c>
      <c r="P80" s="440">
        <v>0</v>
      </c>
      <c r="Q80" s="441">
        <v>0</v>
      </c>
      <c r="R80" s="442">
        <v>0.4</v>
      </c>
      <c r="S80" s="443">
        <v>0</v>
      </c>
      <c r="T80" s="444">
        <v>0</v>
      </c>
      <c r="U80" s="512">
        <v>0</v>
      </c>
    </row>
    <row r="81" spans="1:21" ht="16.5" customHeight="1">
      <c r="A81" s="1423" t="s">
        <v>313</v>
      </c>
      <c r="B81" s="1424" t="s">
        <v>314</v>
      </c>
      <c r="C81" s="506" t="s">
        <v>79</v>
      </c>
      <c r="D81" s="459">
        <v>80</v>
      </c>
      <c r="E81" s="460">
        <v>120</v>
      </c>
      <c r="F81" s="463" t="s">
        <v>315</v>
      </c>
      <c r="G81" s="464">
        <v>1</v>
      </c>
      <c r="H81" s="464">
        <v>2</v>
      </c>
      <c r="I81" s="464">
        <v>1</v>
      </c>
      <c r="J81" s="464">
        <v>1</v>
      </c>
      <c r="K81" s="464">
        <v>1</v>
      </c>
      <c r="L81" s="457" t="s">
        <v>220</v>
      </c>
      <c r="M81" s="456">
        <v>0</v>
      </c>
      <c r="N81" s="438">
        <v>0.2</v>
      </c>
      <c r="O81" s="439">
        <v>0</v>
      </c>
      <c r="P81" s="440">
        <v>0</v>
      </c>
      <c r="Q81" s="441">
        <v>0</v>
      </c>
      <c r="R81" s="442">
        <v>0</v>
      </c>
      <c r="S81" s="443">
        <v>0</v>
      </c>
      <c r="T81" s="444">
        <v>0</v>
      </c>
      <c r="U81" s="512">
        <v>0</v>
      </c>
    </row>
    <row r="82" spans="1:21" ht="16.5" customHeight="1">
      <c r="A82" s="1423"/>
      <c r="B82" s="1425"/>
      <c r="C82" s="507" t="s">
        <v>316</v>
      </c>
      <c r="D82" s="459">
        <v>80</v>
      </c>
      <c r="E82" s="460">
        <v>140</v>
      </c>
      <c r="F82" s="463" t="s">
        <v>317</v>
      </c>
      <c r="G82" s="464">
        <v>0</v>
      </c>
      <c r="H82" s="464">
        <v>2</v>
      </c>
      <c r="I82" s="464">
        <v>0</v>
      </c>
      <c r="J82" s="464">
        <v>1</v>
      </c>
      <c r="K82" s="464">
        <v>2</v>
      </c>
      <c r="L82" s="457" t="s">
        <v>220</v>
      </c>
      <c r="M82" s="456">
        <v>0.1</v>
      </c>
      <c r="N82" s="438">
        <v>0</v>
      </c>
      <c r="O82" s="439">
        <v>0</v>
      </c>
      <c r="P82" s="440">
        <v>0</v>
      </c>
      <c r="Q82" s="441">
        <v>-0.3</v>
      </c>
      <c r="R82" s="442">
        <v>0</v>
      </c>
      <c r="S82" s="443">
        <v>0</v>
      </c>
      <c r="T82" s="444">
        <v>0.5</v>
      </c>
      <c r="U82" s="512">
        <v>-0.3</v>
      </c>
    </row>
    <row r="83" spans="1:21" ht="16.5" customHeight="1">
      <c r="A83" s="1423"/>
      <c r="B83" s="1425"/>
      <c r="C83" s="508" t="s">
        <v>318</v>
      </c>
      <c r="D83" s="459">
        <v>80</v>
      </c>
      <c r="E83" s="460">
        <v>80</v>
      </c>
      <c r="F83" s="463" t="s">
        <v>319</v>
      </c>
      <c r="G83" s="464">
        <v>1</v>
      </c>
      <c r="H83" s="464">
        <v>1</v>
      </c>
      <c r="I83" s="464">
        <v>1</v>
      </c>
      <c r="J83" s="464">
        <v>2</v>
      </c>
      <c r="K83" s="464">
        <v>1</v>
      </c>
      <c r="L83" s="457" t="s">
        <v>220</v>
      </c>
      <c r="M83" s="455">
        <v>0</v>
      </c>
      <c r="N83" s="437">
        <v>-0.4</v>
      </c>
      <c r="O83" s="439">
        <v>0</v>
      </c>
      <c r="P83" s="440">
        <v>0</v>
      </c>
      <c r="Q83" s="441">
        <v>0.2</v>
      </c>
      <c r="R83" s="442">
        <v>0.2</v>
      </c>
      <c r="S83" s="443">
        <v>0</v>
      </c>
      <c r="T83" s="444">
        <v>0</v>
      </c>
      <c r="U83" s="512">
        <v>0.2</v>
      </c>
    </row>
    <row r="84" spans="1:21" ht="16.5" customHeight="1">
      <c r="A84" s="1423"/>
      <c r="B84" s="1371" t="s">
        <v>320</v>
      </c>
      <c r="C84" s="506" t="s">
        <v>321</v>
      </c>
      <c r="D84" s="459">
        <v>50</v>
      </c>
      <c r="E84" s="460">
        <v>90</v>
      </c>
      <c r="F84" s="463" t="s">
        <v>322</v>
      </c>
      <c r="G84" s="464">
        <v>0</v>
      </c>
      <c r="H84" s="464">
        <v>3</v>
      </c>
      <c r="I84" s="464">
        <v>0</v>
      </c>
      <c r="J84" s="464">
        <v>1</v>
      </c>
      <c r="K84" s="464">
        <v>2</v>
      </c>
      <c r="L84" s="457" t="s">
        <v>220</v>
      </c>
      <c r="M84" s="456">
        <v>0.1</v>
      </c>
      <c r="N84" s="438">
        <v>0.1</v>
      </c>
      <c r="O84" s="439">
        <v>0.1</v>
      </c>
      <c r="P84" s="440">
        <v>0.1</v>
      </c>
      <c r="Q84" s="441">
        <v>0.1</v>
      </c>
      <c r="R84" s="442">
        <v>0.1</v>
      </c>
      <c r="S84" s="443">
        <v>0.1</v>
      </c>
      <c r="T84" s="444">
        <v>0.1</v>
      </c>
      <c r="U84" s="512">
        <v>0.1</v>
      </c>
    </row>
    <row r="85" spans="1:21" ht="16.5" customHeight="1">
      <c r="A85" s="1423"/>
      <c r="B85" s="1372"/>
      <c r="C85" s="507" t="s">
        <v>323</v>
      </c>
      <c r="D85" s="459">
        <v>50</v>
      </c>
      <c r="E85" s="460">
        <v>140</v>
      </c>
      <c r="F85" s="463" t="s">
        <v>324</v>
      </c>
      <c r="G85" s="464">
        <v>0</v>
      </c>
      <c r="H85" s="464">
        <v>1</v>
      </c>
      <c r="I85" s="464">
        <v>0</v>
      </c>
      <c r="J85" s="464">
        <v>0</v>
      </c>
      <c r="K85" s="464">
        <v>0</v>
      </c>
      <c r="L85" s="457" t="s">
        <v>220</v>
      </c>
      <c r="M85" s="456">
        <v>0.1</v>
      </c>
      <c r="N85" s="438">
        <v>0.1</v>
      </c>
      <c r="O85" s="439">
        <v>0.1</v>
      </c>
      <c r="P85" s="440">
        <v>0.1</v>
      </c>
      <c r="Q85" s="441">
        <v>0.1</v>
      </c>
      <c r="R85" s="442">
        <v>0.1</v>
      </c>
      <c r="S85" s="443">
        <v>0.1</v>
      </c>
      <c r="T85" s="444">
        <v>0.1</v>
      </c>
      <c r="U85" s="512">
        <v>0.1</v>
      </c>
    </row>
    <row r="86" spans="1:21" ht="16.5" customHeight="1">
      <c r="A86" s="1423"/>
      <c r="B86" s="1426"/>
      <c r="C86" s="508" t="s">
        <v>325</v>
      </c>
      <c r="D86" s="459">
        <v>70</v>
      </c>
      <c r="E86" s="460">
        <v>120</v>
      </c>
      <c r="F86" s="463" t="s">
        <v>326</v>
      </c>
      <c r="G86" s="464">
        <v>1</v>
      </c>
      <c r="H86" s="464">
        <v>4</v>
      </c>
      <c r="I86" s="464">
        <v>1</v>
      </c>
      <c r="J86" s="464">
        <v>1</v>
      </c>
      <c r="K86" s="464">
        <v>1</v>
      </c>
      <c r="L86" s="457" t="s">
        <v>220</v>
      </c>
      <c r="M86" s="455">
        <v>0.2</v>
      </c>
      <c r="N86" s="437">
        <v>0</v>
      </c>
      <c r="O86" s="439">
        <v>-0.2</v>
      </c>
      <c r="P86" s="440">
        <v>-0.2</v>
      </c>
      <c r="Q86" s="441">
        <v>0.2</v>
      </c>
      <c r="R86" s="442">
        <v>0.2</v>
      </c>
      <c r="S86" s="443">
        <v>-0.4</v>
      </c>
      <c r="T86" s="444">
        <v>0</v>
      </c>
      <c r="U86" s="512">
        <v>0</v>
      </c>
    </row>
    <row r="87" spans="1:21" ht="16.5" customHeight="1">
      <c r="A87" s="1427"/>
      <c r="B87" s="1371" t="s">
        <v>327</v>
      </c>
      <c r="C87" s="506" t="s">
        <v>328</v>
      </c>
      <c r="D87" s="459">
        <v>100</v>
      </c>
      <c r="E87" s="460">
        <v>100</v>
      </c>
      <c r="F87" s="463" t="s">
        <v>329</v>
      </c>
      <c r="G87" s="464">
        <v>-1</v>
      </c>
      <c r="H87" s="464">
        <v>1</v>
      </c>
      <c r="I87" s="464">
        <v>0</v>
      </c>
      <c r="J87" s="464">
        <v>1</v>
      </c>
      <c r="K87" s="464">
        <v>2</v>
      </c>
      <c r="L87" s="457" t="s">
        <v>220</v>
      </c>
      <c r="M87" s="455">
        <v>0</v>
      </c>
      <c r="N87" s="437">
        <v>0</v>
      </c>
      <c r="O87" s="439">
        <v>0</v>
      </c>
      <c r="P87" s="440">
        <v>-0.3</v>
      </c>
      <c r="Q87" s="441">
        <v>0</v>
      </c>
      <c r="R87" s="442">
        <v>-0.3</v>
      </c>
      <c r="S87" s="443">
        <v>0.3</v>
      </c>
      <c r="T87" s="444">
        <v>0</v>
      </c>
      <c r="U87" s="512">
        <v>0.1</v>
      </c>
    </row>
    <row r="88" spans="1:21" ht="16.5" customHeight="1">
      <c r="A88" s="1425"/>
      <c r="B88" s="1372"/>
      <c r="C88" s="507" t="s">
        <v>330</v>
      </c>
      <c r="D88" s="459">
        <v>100</v>
      </c>
      <c r="E88" s="460">
        <v>100</v>
      </c>
      <c r="F88" s="463" t="s">
        <v>331</v>
      </c>
      <c r="G88" s="464">
        <v>-1</v>
      </c>
      <c r="H88" s="464">
        <v>2</v>
      </c>
      <c r="I88" s="464">
        <v>2</v>
      </c>
      <c r="J88" s="464">
        <v>1</v>
      </c>
      <c r="K88" s="464">
        <v>1</v>
      </c>
      <c r="L88" s="457" t="s">
        <v>220</v>
      </c>
      <c r="M88" s="455">
        <v>0</v>
      </c>
      <c r="N88" s="437">
        <v>0</v>
      </c>
      <c r="O88" s="439">
        <v>0</v>
      </c>
      <c r="P88" s="440">
        <v>-0.3</v>
      </c>
      <c r="Q88" s="441">
        <v>0.2</v>
      </c>
      <c r="R88" s="442">
        <v>-0.3</v>
      </c>
      <c r="S88" s="443">
        <v>0.3</v>
      </c>
      <c r="T88" s="444">
        <v>0</v>
      </c>
      <c r="U88" s="512">
        <v>0.5</v>
      </c>
    </row>
    <row r="89" spans="1:21" ht="16.5" customHeight="1">
      <c r="A89" s="1425"/>
      <c r="B89" s="1372"/>
      <c r="C89" s="508" t="s">
        <v>332</v>
      </c>
      <c r="D89" s="459">
        <v>100</v>
      </c>
      <c r="E89" s="460">
        <v>100</v>
      </c>
      <c r="F89" s="463" t="s">
        <v>333</v>
      </c>
      <c r="G89" s="464">
        <v>-1</v>
      </c>
      <c r="H89" s="464">
        <v>1</v>
      </c>
      <c r="I89" s="464">
        <v>-1</v>
      </c>
      <c r="J89" s="464">
        <v>2</v>
      </c>
      <c r="K89" s="464">
        <v>2</v>
      </c>
      <c r="L89" s="457" t="s">
        <v>220</v>
      </c>
      <c r="M89" s="455">
        <v>0</v>
      </c>
      <c r="N89" s="437">
        <v>0</v>
      </c>
      <c r="O89" s="439">
        <v>0</v>
      </c>
      <c r="P89" s="440">
        <v>-0.3</v>
      </c>
      <c r="Q89" s="441">
        <v>0</v>
      </c>
      <c r="R89" s="442">
        <v>-0.3</v>
      </c>
      <c r="S89" s="443">
        <v>0.3</v>
      </c>
      <c r="T89" s="444">
        <v>0</v>
      </c>
      <c r="U89" s="512">
        <v>0.3</v>
      </c>
    </row>
    <row r="90" spans="1:21" ht="16.5" customHeight="1">
      <c r="A90" s="493"/>
      <c r="B90" s="1373" t="s">
        <v>334</v>
      </c>
      <c r="C90" s="494" t="s">
        <v>335</v>
      </c>
      <c r="D90" s="459">
        <v>150</v>
      </c>
      <c r="E90" s="460">
        <v>80</v>
      </c>
      <c r="F90" s="463" t="s">
        <v>336</v>
      </c>
      <c r="G90" s="464">
        <v>2</v>
      </c>
      <c r="H90" s="464">
        <v>1</v>
      </c>
      <c r="I90" s="464">
        <v>1</v>
      </c>
      <c r="J90" s="464">
        <v>1</v>
      </c>
      <c r="K90" s="464">
        <v>1</v>
      </c>
      <c r="L90" s="457" t="s">
        <v>220</v>
      </c>
      <c r="M90" s="455">
        <v>0</v>
      </c>
      <c r="N90" s="437">
        <v>0</v>
      </c>
      <c r="O90" s="439">
        <v>0.3</v>
      </c>
      <c r="P90" s="440">
        <v>0.3</v>
      </c>
      <c r="Q90" s="441">
        <v>0</v>
      </c>
      <c r="R90" s="442">
        <v>-0.2</v>
      </c>
      <c r="S90" s="443">
        <v>-0.2</v>
      </c>
      <c r="T90" s="444">
        <v>0</v>
      </c>
      <c r="U90" s="512">
        <v>0</v>
      </c>
    </row>
    <row r="91" spans="1:21" ht="16.5" customHeight="1">
      <c r="A91" s="493"/>
      <c r="B91" s="1374"/>
      <c r="C91" s="495" t="s">
        <v>337</v>
      </c>
      <c r="D91" s="459">
        <v>180</v>
      </c>
      <c r="E91" s="460">
        <v>20</v>
      </c>
      <c r="F91" s="463" t="s">
        <v>338</v>
      </c>
      <c r="G91" s="464">
        <v>2</v>
      </c>
      <c r="H91" s="464">
        <v>0</v>
      </c>
      <c r="I91" s="464">
        <v>2</v>
      </c>
      <c r="J91" s="464">
        <v>0</v>
      </c>
      <c r="K91" s="464">
        <v>0</v>
      </c>
      <c r="L91" s="457" t="s">
        <v>220</v>
      </c>
      <c r="M91" s="456">
        <v>0</v>
      </c>
      <c r="N91" s="438">
        <v>0</v>
      </c>
      <c r="O91" s="439">
        <v>0</v>
      </c>
      <c r="P91" s="440">
        <v>-0.3</v>
      </c>
      <c r="Q91" s="441">
        <v>0.3</v>
      </c>
      <c r="R91" s="442">
        <v>-0.3</v>
      </c>
      <c r="S91" s="443">
        <v>0.3</v>
      </c>
      <c r="T91" s="444">
        <v>0</v>
      </c>
      <c r="U91" s="512">
        <v>0</v>
      </c>
    </row>
    <row r="92" spans="1:21" ht="16.5" customHeight="1">
      <c r="A92" s="493"/>
      <c r="B92" s="1375"/>
      <c r="C92" s="496" t="s">
        <v>339</v>
      </c>
      <c r="D92" s="459">
        <v>300</v>
      </c>
      <c r="E92" s="460">
        <v>50</v>
      </c>
      <c r="F92" s="463" t="s">
        <v>340</v>
      </c>
      <c r="G92" s="464">
        <v>2</v>
      </c>
      <c r="H92" s="464">
        <v>2</v>
      </c>
      <c r="I92" s="464">
        <v>1</v>
      </c>
      <c r="J92" s="464">
        <v>0</v>
      </c>
      <c r="K92" s="464">
        <v>1</v>
      </c>
      <c r="L92" s="457" t="s">
        <v>341</v>
      </c>
      <c r="M92" s="456">
        <v>0</v>
      </c>
      <c r="N92" s="438">
        <v>0</v>
      </c>
      <c r="O92" s="439">
        <v>0.2</v>
      </c>
      <c r="P92" s="440">
        <v>0.2</v>
      </c>
      <c r="Q92" s="441">
        <v>0.2</v>
      </c>
      <c r="R92" s="442">
        <v>-1</v>
      </c>
      <c r="S92" s="443">
        <v>0</v>
      </c>
      <c r="T92" s="444">
        <v>0</v>
      </c>
      <c r="U92" s="512">
        <v>0</v>
      </c>
    </row>
    <row r="93" spans="1:21" ht="16.5" customHeight="1">
      <c r="A93" s="1376" t="s">
        <v>342</v>
      </c>
      <c r="B93" s="1378" t="s">
        <v>143</v>
      </c>
      <c r="C93" s="494" t="s">
        <v>343</v>
      </c>
      <c r="D93" s="459">
        <v>125</v>
      </c>
      <c r="E93" s="460">
        <v>85</v>
      </c>
      <c r="F93" s="463" t="s">
        <v>344</v>
      </c>
      <c r="G93" s="464">
        <v>1</v>
      </c>
      <c r="H93" s="464">
        <v>1</v>
      </c>
      <c r="I93" s="464">
        <v>1</v>
      </c>
      <c r="J93" s="464">
        <v>1</v>
      </c>
      <c r="K93" s="464">
        <v>1</v>
      </c>
      <c r="L93" s="457" t="s">
        <v>220</v>
      </c>
      <c r="M93" s="455">
        <v>0.2</v>
      </c>
      <c r="N93" s="437">
        <v>0.2</v>
      </c>
      <c r="O93" s="439">
        <v>0</v>
      </c>
      <c r="P93" s="440">
        <v>0</v>
      </c>
      <c r="Q93" s="441">
        <v>0.2</v>
      </c>
      <c r="R93" s="442">
        <v>0</v>
      </c>
      <c r="S93" s="443">
        <v>-0.4</v>
      </c>
      <c r="T93" s="444">
        <v>0.2</v>
      </c>
      <c r="U93" s="512">
        <v>0.2</v>
      </c>
    </row>
    <row r="94" spans="1:21" ht="16.5" customHeight="1">
      <c r="A94" s="1376"/>
      <c r="B94" s="1379"/>
      <c r="C94" s="495" t="s">
        <v>345</v>
      </c>
      <c r="D94" s="459">
        <v>100</v>
      </c>
      <c r="E94" s="460">
        <v>100</v>
      </c>
      <c r="F94" s="463" t="s">
        <v>346</v>
      </c>
      <c r="G94" s="464">
        <v>1</v>
      </c>
      <c r="H94" s="464">
        <v>1</v>
      </c>
      <c r="I94" s="464">
        <v>1</v>
      </c>
      <c r="J94" s="464">
        <v>1</v>
      </c>
      <c r="K94" s="464">
        <v>1</v>
      </c>
      <c r="L94" s="457" t="s">
        <v>220</v>
      </c>
      <c r="M94" s="455">
        <v>0</v>
      </c>
      <c r="N94" s="437">
        <v>0</v>
      </c>
      <c r="O94" s="439">
        <v>0</v>
      </c>
      <c r="P94" s="440">
        <v>0</v>
      </c>
      <c r="Q94" s="441">
        <v>0</v>
      </c>
      <c r="R94" s="442">
        <v>0</v>
      </c>
      <c r="S94" s="443">
        <v>0</v>
      </c>
      <c r="T94" s="444">
        <v>0</v>
      </c>
      <c r="U94" s="512">
        <v>0</v>
      </c>
    </row>
    <row r="95" spans="1:21" ht="16.5" customHeight="1">
      <c r="A95" s="1376"/>
      <c r="B95" s="1379"/>
      <c r="C95" s="496" t="s">
        <v>347</v>
      </c>
      <c r="D95" s="459">
        <v>80</v>
      </c>
      <c r="E95" s="460">
        <v>80</v>
      </c>
      <c r="F95" s="463" t="s">
        <v>348</v>
      </c>
      <c r="G95" s="464">
        <v>4</v>
      </c>
      <c r="H95" s="464">
        <v>-1</v>
      </c>
      <c r="I95" s="464">
        <v>1</v>
      </c>
      <c r="J95" s="464">
        <v>0</v>
      </c>
      <c r="K95" s="464">
        <v>1</v>
      </c>
      <c r="L95" s="457" t="s">
        <v>220</v>
      </c>
      <c r="M95" s="456">
        <v>0.1</v>
      </c>
      <c r="N95" s="438">
        <v>0.1</v>
      </c>
      <c r="O95" s="439">
        <v>0.1</v>
      </c>
      <c r="P95" s="440">
        <v>0.1</v>
      </c>
      <c r="Q95" s="441">
        <v>0.1</v>
      </c>
      <c r="R95" s="442">
        <v>0.1</v>
      </c>
      <c r="S95" s="443">
        <v>0.1</v>
      </c>
      <c r="T95" s="444">
        <v>0.1</v>
      </c>
      <c r="U95" s="512">
        <v>0.1</v>
      </c>
    </row>
    <row r="96" spans="1:21" ht="16.5" customHeight="1">
      <c r="A96" s="1377"/>
      <c r="B96" s="1373" t="s">
        <v>349</v>
      </c>
      <c r="C96" s="494" t="s">
        <v>350</v>
      </c>
      <c r="D96" s="459">
        <v>100</v>
      </c>
      <c r="E96" s="460">
        <v>180</v>
      </c>
      <c r="F96" s="463" t="s">
        <v>351</v>
      </c>
      <c r="G96" s="464">
        <v>-5</v>
      </c>
      <c r="H96" s="464">
        <v>2</v>
      </c>
      <c r="I96" s="464">
        <v>0</v>
      </c>
      <c r="J96" s="464">
        <v>0</v>
      </c>
      <c r="K96" s="464">
        <v>1</v>
      </c>
      <c r="L96" s="457" t="s">
        <v>220</v>
      </c>
      <c r="M96" s="455">
        <v>0.2</v>
      </c>
      <c r="N96" s="437">
        <v>-0.8</v>
      </c>
      <c r="O96" s="439">
        <v>0.1</v>
      </c>
      <c r="P96" s="440">
        <v>0.1</v>
      </c>
      <c r="Q96" s="441">
        <v>0.2</v>
      </c>
      <c r="R96" s="442">
        <v>-0.8</v>
      </c>
      <c r="S96" s="443">
        <v>0.2</v>
      </c>
      <c r="T96" s="444">
        <v>0.4</v>
      </c>
      <c r="U96" s="512">
        <v>0.4</v>
      </c>
    </row>
    <row r="97" spans="1:21" ht="16.5" customHeight="1">
      <c r="A97" s="1377"/>
      <c r="B97" s="1380"/>
      <c r="C97" s="495" t="s">
        <v>352</v>
      </c>
      <c r="D97" s="459">
        <v>70</v>
      </c>
      <c r="E97" s="460">
        <v>70</v>
      </c>
      <c r="F97" s="463" t="s">
        <v>353</v>
      </c>
      <c r="G97" s="464">
        <v>2</v>
      </c>
      <c r="H97" s="464">
        <v>2</v>
      </c>
      <c r="I97" s="464">
        <v>1</v>
      </c>
      <c r="J97" s="464">
        <v>0</v>
      </c>
      <c r="K97" s="464">
        <v>2</v>
      </c>
      <c r="L97" s="457" t="s">
        <v>220</v>
      </c>
      <c r="M97" s="456">
        <v>0.3</v>
      </c>
      <c r="N97" s="438">
        <v>0.3</v>
      </c>
      <c r="O97" s="439">
        <v>0.3</v>
      </c>
      <c r="P97" s="440">
        <v>0</v>
      </c>
      <c r="Q97" s="441">
        <v>0</v>
      </c>
      <c r="R97" s="442">
        <v>-0.3</v>
      </c>
      <c r="S97" s="443">
        <v>0</v>
      </c>
      <c r="T97" s="444">
        <v>0</v>
      </c>
      <c r="U97" s="512">
        <v>0</v>
      </c>
    </row>
    <row r="98" spans="1:21" ht="16.5" customHeight="1">
      <c r="A98" s="1377"/>
      <c r="B98" s="1381"/>
      <c r="C98" s="496" t="s">
        <v>354</v>
      </c>
      <c r="D98" s="459">
        <v>80</v>
      </c>
      <c r="E98" s="460">
        <v>70</v>
      </c>
      <c r="F98" s="463" t="s">
        <v>355</v>
      </c>
      <c r="G98" s="464">
        <v>1</v>
      </c>
      <c r="H98" s="464">
        <v>1</v>
      </c>
      <c r="I98" s="464">
        <v>1</v>
      </c>
      <c r="J98" s="464">
        <v>1</v>
      </c>
      <c r="K98" s="464">
        <v>1</v>
      </c>
      <c r="L98" s="457" t="s">
        <v>220</v>
      </c>
      <c r="M98" s="455">
        <v>0</v>
      </c>
      <c r="N98" s="437">
        <v>0.2</v>
      </c>
      <c r="O98" s="439">
        <v>0.5</v>
      </c>
      <c r="P98" s="440">
        <v>0</v>
      </c>
      <c r="Q98" s="441">
        <v>0.2</v>
      </c>
      <c r="R98" s="442">
        <v>0.2</v>
      </c>
      <c r="S98" s="443">
        <v>0.2</v>
      </c>
      <c r="T98" s="444">
        <v>0</v>
      </c>
      <c r="U98" s="512">
        <v>0</v>
      </c>
    </row>
    <row r="99" spans="1:21" ht="16.5" customHeight="1">
      <c r="A99" s="493"/>
      <c r="B99" s="1374" t="s">
        <v>356</v>
      </c>
      <c r="C99" s="494" t="s">
        <v>357</v>
      </c>
      <c r="D99" s="459">
        <v>20</v>
      </c>
      <c r="E99" s="460">
        <v>200</v>
      </c>
      <c r="F99" s="463" t="s">
        <v>358</v>
      </c>
      <c r="G99" s="464">
        <v>2</v>
      </c>
      <c r="H99" s="464">
        <v>2</v>
      </c>
      <c r="I99" s="464">
        <v>1</v>
      </c>
      <c r="J99" s="464">
        <v>1</v>
      </c>
      <c r="K99" s="464">
        <v>1</v>
      </c>
      <c r="L99" s="457" t="s">
        <v>220</v>
      </c>
      <c r="M99" s="456">
        <v>0</v>
      </c>
      <c r="N99" s="438">
        <v>0</v>
      </c>
      <c r="O99" s="439">
        <v>0</v>
      </c>
      <c r="P99" s="440">
        <v>0</v>
      </c>
      <c r="Q99" s="441">
        <v>0</v>
      </c>
      <c r="R99" s="442">
        <v>0</v>
      </c>
      <c r="S99" s="443">
        <v>0.2</v>
      </c>
      <c r="T99" s="444">
        <v>0</v>
      </c>
      <c r="U99" s="512">
        <v>0</v>
      </c>
    </row>
    <row r="100" spans="1:21" ht="16.5" customHeight="1">
      <c r="A100" s="493"/>
      <c r="B100" s="1380"/>
      <c r="C100" s="495" t="s">
        <v>359</v>
      </c>
      <c r="D100" s="459">
        <v>200</v>
      </c>
      <c r="E100" s="460">
        <v>50</v>
      </c>
      <c r="F100" s="463" t="s">
        <v>360</v>
      </c>
      <c r="G100" s="464">
        <v>2</v>
      </c>
      <c r="H100" s="464">
        <v>0</v>
      </c>
      <c r="I100" s="464">
        <v>1</v>
      </c>
      <c r="J100" s="464">
        <v>0</v>
      </c>
      <c r="K100" s="464">
        <v>-1</v>
      </c>
      <c r="L100" s="457" t="s">
        <v>220</v>
      </c>
      <c r="M100" s="455">
        <v>0</v>
      </c>
      <c r="N100" s="437">
        <v>-0.5</v>
      </c>
      <c r="O100" s="439">
        <v>0.2</v>
      </c>
      <c r="P100" s="440">
        <v>-0.8</v>
      </c>
      <c r="Q100" s="441">
        <v>0</v>
      </c>
      <c r="R100" s="442">
        <v>0.3</v>
      </c>
      <c r="S100" s="443">
        <v>0.3</v>
      </c>
      <c r="T100" s="444">
        <v>1</v>
      </c>
      <c r="U100" s="512">
        <v>-0.5</v>
      </c>
    </row>
    <row r="101" spans="1:21" ht="23.25" customHeight="1">
      <c r="A101" s="493"/>
      <c r="B101" s="1381"/>
      <c r="C101" s="496" t="s">
        <v>361</v>
      </c>
      <c r="D101" s="459">
        <v>145</v>
      </c>
      <c r="E101" s="460">
        <v>125</v>
      </c>
      <c r="F101" s="463" t="s">
        <v>362</v>
      </c>
      <c r="G101" s="464">
        <v>0</v>
      </c>
      <c r="H101" s="464">
        <v>1</v>
      </c>
      <c r="I101" s="464">
        <v>0</v>
      </c>
      <c r="J101" s="464">
        <v>0</v>
      </c>
      <c r="K101" s="464">
        <v>0</v>
      </c>
      <c r="L101" s="457" t="s">
        <v>220</v>
      </c>
      <c r="M101" s="456">
        <v>-0.3</v>
      </c>
      <c r="N101" s="438">
        <v>0.2</v>
      </c>
      <c r="O101" s="439">
        <v>0</v>
      </c>
      <c r="P101" s="440">
        <v>0</v>
      </c>
      <c r="Q101" s="441">
        <v>0</v>
      </c>
      <c r="R101" s="442">
        <v>-0.3</v>
      </c>
      <c r="S101" s="443">
        <v>0</v>
      </c>
      <c r="T101" s="444">
        <v>0.3</v>
      </c>
      <c r="U101" s="512">
        <v>0</v>
      </c>
    </row>
    <row r="102" spans="1:21" ht="16.5" customHeight="1">
      <c r="A102" s="492"/>
      <c r="B102" s="1382" t="s">
        <v>363</v>
      </c>
      <c r="C102" s="491" t="s">
        <v>364</v>
      </c>
      <c r="D102" s="459">
        <v>70</v>
      </c>
      <c r="E102" s="460">
        <v>100</v>
      </c>
      <c r="F102" s="463" t="s">
        <v>365</v>
      </c>
      <c r="G102" s="464">
        <v>0</v>
      </c>
      <c r="H102" s="464">
        <v>1</v>
      </c>
      <c r="I102" s="464">
        <v>1</v>
      </c>
      <c r="J102" s="464">
        <v>1</v>
      </c>
      <c r="K102" s="464">
        <v>1</v>
      </c>
      <c r="L102" s="457" t="s">
        <v>220</v>
      </c>
      <c r="M102" s="456">
        <v>-0.3</v>
      </c>
      <c r="N102" s="438">
        <v>0.3</v>
      </c>
      <c r="O102" s="439">
        <v>0</v>
      </c>
      <c r="P102" s="440">
        <v>0.3</v>
      </c>
      <c r="Q102" s="441">
        <v>0</v>
      </c>
      <c r="R102" s="442">
        <v>-0.3</v>
      </c>
      <c r="S102" s="443">
        <v>0</v>
      </c>
      <c r="T102" s="444">
        <v>0.6</v>
      </c>
      <c r="U102" s="512">
        <v>0.6</v>
      </c>
    </row>
    <row r="103" spans="1:21" ht="19.5" customHeight="1">
      <c r="A103" s="488"/>
      <c r="B103" s="1383"/>
      <c r="C103" s="489" t="s">
        <v>366</v>
      </c>
      <c r="D103" s="459">
        <v>170</v>
      </c>
      <c r="E103" s="460">
        <v>100</v>
      </c>
      <c r="F103" s="463" t="s">
        <v>367</v>
      </c>
      <c r="G103" s="464">
        <v>1</v>
      </c>
      <c r="H103" s="464">
        <v>1</v>
      </c>
      <c r="I103" s="464">
        <v>2</v>
      </c>
      <c r="J103" s="464">
        <v>3</v>
      </c>
      <c r="K103" s="464">
        <v>1</v>
      </c>
      <c r="L103" s="457" t="s">
        <v>257</v>
      </c>
      <c r="M103" s="456">
        <v>-0.2</v>
      </c>
      <c r="N103" s="438">
        <v>0.4</v>
      </c>
      <c r="O103" s="439">
        <v>-0.3</v>
      </c>
      <c r="P103" s="440">
        <v>0</v>
      </c>
      <c r="Q103" s="441">
        <v>0</v>
      </c>
      <c r="R103" s="442">
        <v>0</v>
      </c>
      <c r="S103" s="443">
        <v>0</v>
      </c>
      <c r="T103" s="444">
        <v>0</v>
      </c>
      <c r="U103" s="512">
        <v>0.2</v>
      </c>
    </row>
    <row r="104" spans="1:21" ht="18" customHeight="1">
      <c r="A104" s="488"/>
      <c r="B104" s="1383"/>
      <c r="C104" s="490" t="s">
        <v>368</v>
      </c>
      <c r="D104" s="459">
        <v>100</v>
      </c>
      <c r="E104" s="460">
        <v>120</v>
      </c>
      <c r="F104" s="463" t="s">
        <v>369</v>
      </c>
      <c r="G104" s="464">
        <v>1</v>
      </c>
      <c r="H104" s="464">
        <v>2</v>
      </c>
      <c r="I104" s="464">
        <v>1</v>
      </c>
      <c r="J104" s="464">
        <v>1</v>
      </c>
      <c r="K104" s="464">
        <v>2</v>
      </c>
      <c r="L104" s="457" t="s">
        <v>220</v>
      </c>
      <c r="M104" s="456">
        <v>0</v>
      </c>
      <c r="N104" s="438">
        <v>0.2</v>
      </c>
      <c r="O104" s="439">
        <v>-0.4</v>
      </c>
      <c r="P104" s="440">
        <v>0.6</v>
      </c>
      <c r="Q104" s="441">
        <v>0.2</v>
      </c>
      <c r="R104" s="442">
        <v>0</v>
      </c>
      <c r="S104" s="443">
        <v>0</v>
      </c>
      <c r="T104" s="444">
        <v>0</v>
      </c>
      <c r="U104" s="512">
        <v>0</v>
      </c>
    </row>
    <row r="105" spans="1:21" ht="19.5" customHeight="1">
      <c r="A105" s="1384" t="s">
        <v>370</v>
      </c>
      <c r="B105" s="1352" t="s">
        <v>371</v>
      </c>
      <c r="C105" s="491" t="s">
        <v>372</v>
      </c>
      <c r="D105" s="459">
        <v>125</v>
      </c>
      <c r="E105" s="460">
        <v>75</v>
      </c>
      <c r="F105" s="463" t="s">
        <v>373</v>
      </c>
      <c r="G105" s="464">
        <v>3</v>
      </c>
      <c r="H105" s="464">
        <v>-1</v>
      </c>
      <c r="I105" s="464">
        <v>1</v>
      </c>
      <c r="J105" s="464">
        <v>1</v>
      </c>
      <c r="K105" s="464">
        <v>0</v>
      </c>
      <c r="L105" s="457" t="s">
        <v>220</v>
      </c>
      <c r="M105" s="455">
        <v>0</v>
      </c>
      <c r="N105" s="437">
        <v>0.2</v>
      </c>
      <c r="O105" s="439">
        <v>0</v>
      </c>
      <c r="P105" s="440">
        <v>0</v>
      </c>
      <c r="Q105" s="441">
        <v>0</v>
      </c>
      <c r="R105" s="442">
        <v>0</v>
      </c>
      <c r="S105" s="443">
        <v>0</v>
      </c>
      <c r="T105" s="444">
        <v>0</v>
      </c>
      <c r="U105" s="512">
        <v>0</v>
      </c>
    </row>
    <row r="106" spans="1:21" ht="16.5" customHeight="1">
      <c r="A106" s="1384"/>
      <c r="B106" s="1353"/>
      <c r="C106" s="489" t="s">
        <v>374</v>
      </c>
      <c r="D106" s="459">
        <v>80</v>
      </c>
      <c r="E106" s="460">
        <v>80</v>
      </c>
      <c r="F106" s="463" t="s">
        <v>375</v>
      </c>
      <c r="G106" s="464">
        <v>1</v>
      </c>
      <c r="H106" s="464">
        <v>1</v>
      </c>
      <c r="I106" s="464">
        <v>0</v>
      </c>
      <c r="J106" s="464">
        <v>2</v>
      </c>
      <c r="K106" s="464">
        <v>1</v>
      </c>
      <c r="L106" s="457" t="s">
        <v>220</v>
      </c>
      <c r="M106" s="455">
        <v>0</v>
      </c>
      <c r="N106" s="437">
        <v>0</v>
      </c>
      <c r="O106" s="439">
        <v>0</v>
      </c>
      <c r="P106" s="440">
        <v>0</v>
      </c>
      <c r="Q106" s="441">
        <v>0</v>
      </c>
      <c r="R106" s="442">
        <v>0</v>
      </c>
      <c r="S106" s="443">
        <v>0</v>
      </c>
      <c r="T106" s="444">
        <v>0</v>
      </c>
      <c r="U106" s="512">
        <v>0</v>
      </c>
    </row>
    <row r="107" spans="1:21" ht="16.5" customHeight="1">
      <c r="A107" s="1384"/>
      <c r="B107" s="1354"/>
      <c r="C107" s="490" t="s">
        <v>376</v>
      </c>
      <c r="D107" s="459">
        <v>75</v>
      </c>
      <c r="E107" s="460">
        <v>125</v>
      </c>
      <c r="F107" s="463" t="s">
        <v>377</v>
      </c>
      <c r="G107" s="464">
        <v>-3</v>
      </c>
      <c r="H107" s="464">
        <v>3</v>
      </c>
      <c r="I107" s="464">
        <v>-1</v>
      </c>
      <c r="J107" s="464">
        <v>1</v>
      </c>
      <c r="K107" s="464">
        <v>4</v>
      </c>
      <c r="L107" s="457" t="s">
        <v>220</v>
      </c>
      <c r="M107" s="456">
        <v>-0.7</v>
      </c>
      <c r="N107" s="438">
        <v>0.7</v>
      </c>
      <c r="O107" s="439">
        <v>-0.3</v>
      </c>
      <c r="P107" s="440">
        <v>0</v>
      </c>
      <c r="Q107" s="441">
        <v>0.2</v>
      </c>
      <c r="R107" s="442">
        <v>0</v>
      </c>
      <c r="S107" s="443">
        <v>0.2</v>
      </c>
      <c r="T107" s="444">
        <v>0</v>
      </c>
      <c r="U107" s="512">
        <v>0.2</v>
      </c>
    </row>
    <row r="108" spans="1:21" ht="16.5" customHeight="1">
      <c r="A108" s="1384"/>
      <c r="B108" s="1385" t="s">
        <v>378</v>
      </c>
      <c r="C108" s="491" t="s">
        <v>379</v>
      </c>
      <c r="D108" s="459">
        <v>80</v>
      </c>
      <c r="E108" s="460">
        <v>60</v>
      </c>
      <c r="F108" s="463" t="s">
        <v>380</v>
      </c>
      <c r="G108" s="464">
        <v>-1</v>
      </c>
      <c r="H108" s="464">
        <v>0</v>
      </c>
      <c r="I108" s="464">
        <v>2</v>
      </c>
      <c r="J108" s="464">
        <v>1</v>
      </c>
      <c r="K108" s="464">
        <v>0</v>
      </c>
      <c r="L108" s="457" t="s">
        <v>220</v>
      </c>
      <c r="M108" s="455">
        <v>-1</v>
      </c>
      <c r="N108" s="437">
        <v>1</v>
      </c>
      <c r="O108" s="439">
        <v>0</v>
      </c>
      <c r="P108" s="440">
        <v>0</v>
      </c>
      <c r="Q108" s="441">
        <v>0.5</v>
      </c>
      <c r="R108" s="442">
        <v>0.5</v>
      </c>
      <c r="S108" s="443">
        <v>-0.2</v>
      </c>
      <c r="T108" s="444">
        <v>0.8</v>
      </c>
      <c r="U108" s="512">
        <v>0</v>
      </c>
    </row>
    <row r="109" spans="1:21" ht="16.5" customHeight="1">
      <c r="A109" s="1384"/>
      <c r="B109" s="1383"/>
      <c r="C109" s="489" t="s">
        <v>381</v>
      </c>
      <c r="D109" s="459">
        <v>50</v>
      </c>
      <c r="E109" s="460">
        <v>100</v>
      </c>
      <c r="F109" s="463" t="s">
        <v>382</v>
      </c>
      <c r="G109" s="464">
        <v>1</v>
      </c>
      <c r="H109" s="464">
        <v>1</v>
      </c>
      <c r="I109" s="464">
        <v>0</v>
      </c>
      <c r="J109" s="464">
        <v>2</v>
      </c>
      <c r="K109" s="464">
        <v>3</v>
      </c>
      <c r="L109" s="457" t="s">
        <v>220</v>
      </c>
      <c r="M109" s="456">
        <v>-0.5</v>
      </c>
      <c r="N109" s="438">
        <v>0.3</v>
      </c>
      <c r="O109" s="439">
        <v>0</v>
      </c>
      <c r="P109" s="440">
        <v>0.1</v>
      </c>
      <c r="Q109" s="441">
        <v>0.1</v>
      </c>
      <c r="R109" s="442">
        <v>0.1</v>
      </c>
      <c r="S109" s="443">
        <v>0.1</v>
      </c>
      <c r="T109" s="444">
        <v>0.5</v>
      </c>
      <c r="U109" s="512">
        <v>-0.5</v>
      </c>
    </row>
    <row r="110" spans="1:21" ht="16.5" customHeight="1">
      <c r="A110" s="1384"/>
      <c r="B110" s="1383"/>
      <c r="C110" s="490" t="s">
        <v>383</v>
      </c>
      <c r="D110" s="459">
        <v>75</v>
      </c>
      <c r="E110" s="460">
        <v>75</v>
      </c>
      <c r="F110" s="463" t="s">
        <v>384</v>
      </c>
      <c r="G110" s="464">
        <v>1</v>
      </c>
      <c r="H110" s="464">
        <v>1</v>
      </c>
      <c r="I110" s="464">
        <v>1</v>
      </c>
      <c r="J110" s="464">
        <v>2</v>
      </c>
      <c r="K110" s="464">
        <v>1</v>
      </c>
      <c r="L110" s="457" t="s">
        <v>220</v>
      </c>
      <c r="M110" s="455">
        <v>-0.8</v>
      </c>
      <c r="N110" s="437">
        <v>0</v>
      </c>
      <c r="O110" s="439">
        <v>0</v>
      </c>
      <c r="P110" s="440">
        <v>0</v>
      </c>
      <c r="Q110" s="441">
        <v>0.2</v>
      </c>
      <c r="R110" s="442">
        <v>0.2</v>
      </c>
      <c r="S110" s="443">
        <v>0</v>
      </c>
      <c r="T110" s="444">
        <v>0.2</v>
      </c>
      <c r="U110" s="512">
        <v>0</v>
      </c>
    </row>
    <row r="111" spans="1:21" ht="16.5" customHeight="1">
      <c r="A111" s="492"/>
      <c r="B111" s="1352" t="s">
        <v>385</v>
      </c>
      <c r="C111" s="491" t="s">
        <v>386</v>
      </c>
      <c r="D111" s="459">
        <v>100</v>
      </c>
      <c r="E111" s="460">
        <v>100</v>
      </c>
      <c r="F111" s="463" t="s">
        <v>387</v>
      </c>
      <c r="G111" s="464">
        <v>1</v>
      </c>
      <c r="H111" s="464">
        <v>2</v>
      </c>
      <c r="I111" s="464">
        <v>1</v>
      </c>
      <c r="J111" s="464">
        <v>1</v>
      </c>
      <c r="K111" s="464">
        <v>1</v>
      </c>
      <c r="L111" s="457" t="s">
        <v>220</v>
      </c>
      <c r="M111" s="456">
        <v>-0.5</v>
      </c>
      <c r="N111" s="438">
        <v>0.3</v>
      </c>
      <c r="O111" s="439">
        <v>0</v>
      </c>
      <c r="P111" s="440">
        <v>0</v>
      </c>
      <c r="Q111" s="441">
        <v>0.1</v>
      </c>
      <c r="R111" s="442">
        <v>0</v>
      </c>
      <c r="S111" s="443">
        <v>0</v>
      </c>
      <c r="T111" s="444">
        <v>0</v>
      </c>
      <c r="U111" s="512">
        <v>0.1</v>
      </c>
    </row>
    <row r="112" spans="1:21" ht="15.75" customHeight="1">
      <c r="A112" s="488"/>
      <c r="B112" s="1353"/>
      <c r="C112" s="489" t="s">
        <v>388</v>
      </c>
      <c r="D112" s="459">
        <v>100</v>
      </c>
      <c r="E112" s="460">
        <v>80</v>
      </c>
      <c r="F112" s="463" t="s">
        <v>389</v>
      </c>
      <c r="G112" s="464">
        <v>1</v>
      </c>
      <c r="H112" s="464">
        <v>2</v>
      </c>
      <c r="I112" s="464">
        <v>1</v>
      </c>
      <c r="J112" s="464">
        <v>1</v>
      </c>
      <c r="K112" s="464">
        <v>1</v>
      </c>
      <c r="L112" s="457" t="s">
        <v>220</v>
      </c>
      <c r="M112" s="455">
        <v>-0.4</v>
      </c>
      <c r="N112" s="437">
        <v>0.3</v>
      </c>
      <c r="O112" s="439">
        <v>0.3</v>
      </c>
      <c r="P112" s="440">
        <v>0</v>
      </c>
      <c r="Q112" s="441">
        <v>0</v>
      </c>
      <c r="R112" s="442">
        <v>0</v>
      </c>
      <c r="S112" s="443">
        <v>0</v>
      </c>
      <c r="T112" s="444">
        <v>0</v>
      </c>
      <c r="U112" s="512">
        <v>0</v>
      </c>
    </row>
    <row r="113" spans="1:21" ht="15.75" customHeight="1">
      <c r="A113" s="488"/>
      <c r="B113" s="1354"/>
      <c r="C113" s="490" t="s">
        <v>390</v>
      </c>
      <c r="D113" s="459">
        <v>80</v>
      </c>
      <c r="E113" s="460">
        <v>120</v>
      </c>
      <c r="F113" s="463" t="s">
        <v>391</v>
      </c>
      <c r="G113" s="464">
        <v>1</v>
      </c>
      <c r="H113" s="464">
        <v>3</v>
      </c>
      <c r="I113" s="464">
        <v>1</v>
      </c>
      <c r="J113" s="464">
        <v>1</v>
      </c>
      <c r="K113" s="464">
        <v>1</v>
      </c>
      <c r="L113" s="457" t="s">
        <v>220</v>
      </c>
      <c r="M113" s="455">
        <v>-0.7</v>
      </c>
      <c r="N113" s="437">
        <v>0.3</v>
      </c>
      <c r="O113" s="439">
        <v>-0.2</v>
      </c>
      <c r="P113" s="440">
        <v>0</v>
      </c>
      <c r="Q113" s="441">
        <v>0.3</v>
      </c>
      <c r="R113" s="442">
        <v>0</v>
      </c>
      <c r="S113" s="443">
        <v>0</v>
      </c>
      <c r="T113" s="444">
        <v>0</v>
      </c>
      <c r="U113" s="512">
        <v>0</v>
      </c>
    </row>
    <row r="114" spans="1:21" ht="16.5" customHeight="1">
      <c r="A114" s="1355"/>
      <c r="B114" s="1357" t="s">
        <v>392</v>
      </c>
      <c r="C114" s="503" t="s">
        <v>393</v>
      </c>
      <c r="D114" s="459">
        <v>95</v>
      </c>
      <c r="E114" s="460">
        <v>95</v>
      </c>
      <c r="F114" s="463" t="s">
        <v>394</v>
      </c>
      <c r="G114" s="464">
        <v>1</v>
      </c>
      <c r="H114" s="464">
        <v>1</v>
      </c>
      <c r="I114" s="464">
        <v>1</v>
      </c>
      <c r="J114" s="464">
        <v>1</v>
      </c>
      <c r="K114" s="464">
        <v>1</v>
      </c>
      <c r="L114" s="457" t="s">
        <v>220</v>
      </c>
      <c r="M114" s="455">
        <v>0</v>
      </c>
      <c r="N114" s="437">
        <v>0</v>
      </c>
      <c r="O114" s="439">
        <v>0.2</v>
      </c>
      <c r="P114" s="440">
        <v>0</v>
      </c>
      <c r="Q114" s="441">
        <v>0.2</v>
      </c>
      <c r="R114" s="442">
        <v>0</v>
      </c>
      <c r="S114" s="443">
        <v>0</v>
      </c>
      <c r="T114" s="444">
        <v>0</v>
      </c>
      <c r="U114" s="512">
        <v>0</v>
      </c>
    </row>
    <row r="115" spans="1:21" ht="16.5" customHeight="1">
      <c r="A115" s="1356"/>
      <c r="B115" s="1358"/>
      <c r="C115" s="504" t="s">
        <v>395</v>
      </c>
      <c r="D115" s="459">
        <v>120</v>
      </c>
      <c r="E115" s="460">
        <v>110</v>
      </c>
      <c r="F115" s="463" t="s">
        <v>396</v>
      </c>
      <c r="G115" s="464">
        <v>2</v>
      </c>
      <c r="H115" s="464">
        <v>1</v>
      </c>
      <c r="I115" s="464">
        <v>1</v>
      </c>
      <c r="J115" s="464">
        <v>1</v>
      </c>
      <c r="K115" s="464">
        <v>1</v>
      </c>
      <c r="L115" s="457" t="s">
        <v>220</v>
      </c>
      <c r="M115" s="456">
        <v>-0.3</v>
      </c>
      <c r="N115" s="438">
        <v>0.1</v>
      </c>
      <c r="O115" s="439">
        <v>0.2</v>
      </c>
      <c r="P115" s="440">
        <v>-0.3</v>
      </c>
      <c r="Q115" s="441">
        <v>0</v>
      </c>
      <c r="R115" s="442">
        <v>0</v>
      </c>
      <c r="S115" s="443">
        <v>0</v>
      </c>
      <c r="T115" s="444">
        <v>0</v>
      </c>
      <c r="U115" s="512">
        <v>0</v>
      </c>
    </row>
    <row r="116" spans="1:21" ht="16.5" customHeight="1">
      <c r="A116" s="1356"/>
      <c r="B116" s="1359"/>
      <c r="C116" s="505" t="s">
        <v>397</v>
      </c>
      <c r="D116" s="459">
        <v>75</v>
      </c>
      <c r="E116" s="460">
        <v>175</v>
      </c>
      <c r="F116" s="463" t="s">
        <v>398</v>
      </c>
      <c r="G116" s="464">
        <v>1</v>
      </c>
      <c r="H116" s="464">
        <v>2</v>
      </c>
      <c r="I116" s="464">
        <v>1</v>
      </c>
      <c r="J116" s="464">
        <v>1</v>
      </c>
      <c r="K116" s="464">
        <v>2</v>
      </c>
      <c r="L116" s="457" t="s">
        <v>220</v>
      </c>
      <c r="M116" s="455">
        <v>-0.2</v>
      </c>
      <c r="N116" s="437">
        <v>0.4</v>
      </c>
      <c r="O116" s="439">
        <v>-0.2</v>
      </c>
      <c r="P116" s="440">
        <v>0</v>
      </c>
      <c r="Q116" s="441">
        <v>0</v>
      </c>
      <c r="R116" s="442">
        <v>-0.2</v>
      </c>
      <c r="S116" s="443">
        <v>0.2</v>
      </c>
      <c r="T116" s="444">
        <v>0</v>
      </c>
      <c r="U116" s="512">
        <v>0</v>
      </c>
    </row>
    <row r="117" spans="1:21" ht="16.5" customHeight="1">
      <c r="A117" s="1360" t="s">
        <v>399</v>
      </c>
      <c r="B117" s="1357" t="s">
        <v>400</v>
      </c>
      <c r="C117" s="503" t="s">
        <v>401</v>
      </c>
      <c r="D117" s="459">
        <v>100</v>
      </c>
      <c r="E117" s="460">
        <v>100</v>
      </c>
      <c r="F117" s="463" t="s">
        <v>402</v>
      </c>
      <c r="G117" s="464">
        <v>0</v>
      </c>
      <c r="H117" s="464">
        <v>0</v>
      </c>
      <c r="I117" s="464">
        <v>1</v>
      </c>
      <c r="J117" s="464">
        <v>2</v>
      </c>
      <c r="K117" s="464">
        <v>1</v>
      </c>
      <c r="L117" s="457" t="s">
        <v>220</v>
      </c>
      <c r="M117" s="456">
        <v>-0.4</v>
      </c>
      <c r="N117" s="438">
        <v>0</v>
      </c>
      <c r="O117" s="439">
        <v>0.7</v>
      </c>
      <c r="P117" s="440">
        <v>-0.6</v>
      </c>
      <c r="Q117" s="441">
        <v>0</v>
      </c>
      <c r="R117" s="442">
        <v>0</v>
      </c>
      <c r="S117" s="443">
        <v>0</v>
      </c>
      <c r="T117" s="444">
        <v>0</v>
      </c>
      <c r="U117" s="512">
        <v>0</v>
      </c>
    </row>
    <row r="118" spans="1:21" ht="16.5" customHeight="1">
      <c r="A118" s="1360"/>
      <c r="B118" s="1358"/>
      <c r="C118" s="504" t="s">
        <v>403</v>
      </c>
      <c r="D118" s="459">
        <v>125</v>
      </c>
      <c r="E118" s="460">
        <v>85</v>
      </c>
      <c r="F118" s="463" t="s">
        <v>404</v>
      </c>
      <c r="G118" s="464">
        <v>2</v>
      </c>
      <c r="H118" s="464">
        <v>1</v>
      </c>
      <c r="I118" s="464">
        <v>2</v>
      </c>
      <c r="J118" s="464">
        <v>0</v>
      </c>
      <c r="K118" s="464">
        <v>0</v>
      </c>
      <c r="L118" s="457" t="s">
        <v>220</v>
      </c>
      <c r="M118" s="455">
        <v>-0.4</v>
      </c>
      <c r="N118" s="437">
        <v>0.1</v>
      </c>
      <c r="O118" s="439">
        <v>0.2</v>
      </c>
      <c r="P118" s="440">
        <v>0</v>
      </c>
      <c r="Q118" s="441">
        <v>-0.3</v>
      </c>
      <c r="R118" s="442">
        <v>0</v>
      </c>
      <c r="S118" s="443">
        <v>-0.5</v>
      </c>
      <c r="T118" s="444">
        <v>0</v>
      </c>
      <c r="U118" s="512">
        <v>0</v>
      </c>
    </row>
    <row r="119" spans="1:21" ht="16.5" customHeight="1">
      <c r="A119" s="1360"/>
      <c r="B119" s="1359"/>
      <c r="C119" s="505" t="s">
        <v>405</v>
      </c>
      <c r="D119" s="459">
        <v>100</v>
      </c>
      <c r="E119" s="460">
        <v>120</v>
      </c>
      <c r="F119" s="463" t="s">
        <v>406</v>
      </c>
      <c r="G119" s="464">
        <v>1</v>
      </c>
      <c r="H119" s="464">
        <v>1</v>
      </c>
      <c r="I119" s="464">
        <v>1</v>
      </c>
      <c r="J119" s="464">
        <v>1</v>
      </c>
      <c r="K119" s="464">
        <v>2</v>
      </c>
      <c r="L119" s="457" t="s">
        <v>220</v>
      </c>
      <c r="M119" s="455">
        <v>0</v>
      </c>
      <c r="N119" s="437">
        <v>0.2</v>
      </c>
      <c r="O119" s="439">
        <v>0.2</v>
      </c>
      <c r="P119" s="440">
        <v>0</v>
      </c>
      <c r="Q119" s="441">
        <v>0</v>
      </c>
      <c r="R119" s="442">
        <v>0</v>
      </c>
      <c r="S119" s="443">
        <v>-0.6</v>
      </c>
      <c r="T119" s="444">
        <v>0</v>
      </c>
      <c r="U119" s="512">
        <v>0</v>
      </c>
    </row>
    <row r="120" spans="1:21" ht="16.5" customHeight="1">
      <c r="A120" s="1360"/>
      <c r="B120" s="1361" t="s">
        <v>407</v>
      </c>
      <c r="C120" s="503" t="s">
        <v>408</v>
      </c>
      <c r="D120" s="459">
        <v>70</v>
      </c>
      <c r="E120" s="460">
        <v>125</v>
      </c>
      <c r="F120" s="463" t="s">
        <v>409</v>
      </c>
      <c r="G120" s="464">
        <v>0</v>
      </c>
      <c r="H120" s="464">
        <v>0</v>
      </c>
      <c r="I120" s="464">
        <v>0</v>
      </c>
      <c r="J120" s="464">
        <v>2</v>
      </c>
      <c r="K120" s="464">
        <v>2</v>
      </c>
      <c r="L120" s="457" t="s">
        <v>220</v>
      </c>
      <c r="M120" s="456">
        <v>0.3</v>
      </c>
      <c r="N120" s="438">
        <v>-0.3</v>
      </c>
      <c r="O120" s="439">
        <v>0</v>
      </c>
      <c r="P120" s="440">
        <v>0</v>
      </c>
      <c r="Q120" s="441">
        <v>0.3</v>
      </c>
      <c r="R120" s="442">
        <v>-0.3</v>
      </c>
      <c r="S120" s="443">
        <v>0.3</v>
      </c>
      <c r="T120" s="444">
        <v>0</v>
      </c>
      <c r="U120" s="512">
        <v>-0.5</v>
      </c>
    </row>
    <row r="121" spans="1:21" ht="16.5" customHeight="1">
      <c r="A121" s="1360"/>
      <c r="B121" s="1362"/>
      <c r="C121" s="504" t="s">
        <v>410</v>
      </c>
      <c r="D121" s="459">
        <v>40</v>
      </c>
      <c r="E121" s="460">
        <v>150</v>
      </c>
      <c r="F121" s="463" t="s">
        <v>411</v>
      </c>
      <c r="G121" s="464">
        <v>-2</v>
      </c>
      <c r="H121" s="464">
        <v>1</v>
      </c>
      <c r="I121" s="464">
        <v>-1</v>
      </c>
      <c r="J121" s="464">
        <v>1</v>
      </c>
      <c r="K121" s="464">
        <v>4</v>
      </c>
      <c r="L121" s="457" t="s">
        <v>220</v>
      </c>
      <c r="M121" s="456">
        <v>0.2</v>
      </c>
      <c r="N121" s="438">
        <v>-0.2</v>
      </c>
      <c r="O121" s="439">
        <v>0</v>
      </c>
      <c r="P121" s="440">
        <v>0</v>
      </c>
      <c r="Q121" s="441">
        <v>0.3</v>
      </c>
      <c r="R121" s="442">
        <v>-0.1</v>
      </c>
      <c r="S121" s="443">
        <v>0.3</v>
      </c>
      <c r="T121" s="444">
        <v>-0.7</v>
      </c>
      <c r="U121" s="512">
        <v>0.2</v>
      </c>
    </row>
    <row r="122" spans="1:21" ht="16.5" customHeight="1">
      <c r="A122" s="1360"/>
      <c r="B122" s="1362"/>
      <c r="C122" s="505" t="s">
        <v>412</v>
      </c>
      <c r="D122" s="459">
        <v>65</v>
      </c>
      <c r="E122" s="460">
        <v>105</v>
      </c>
      <c r="F122" s="463" t="s">
        <v>413</v>
      </c>
      <c r="G122" s="464">
        <v>1</v>
      </c>
      <c r="H122" s="464">
        <v>1</v>
      </c>
      <c r="I122" s="464">
        <v>1</v>
      </c>
      <c r="J122" s="464">
        <v>1</v>
      </c>
      <c r="K122" s="464">
        <v>1</v>
      </c>
      <c r="L122" s="457" t="s">
        <v>220</v>
      </c>
      <c r="M122" s="455">
        <v>0.2</v>
      </c>
      <c r="N122" s="437">
        <v>-0.2</v>
      </c>
      <c r="O122" s="439">
        <v>0</v>
      </c>
      <c r="P122" s="440">
        <v>0</v>
      </c>
      <c r="Q122" s="441">
        <v>0.3</v>
      </c>
      <c r="R122" s="442">
        <v>-0.3</v>
      </c>
      <c r="S122" s="443">
        <v>0.3</v>
      </c>
      <c r="T122" s="444">
        <v>-0.3</v>
      </c>
      <c r="U122" s="512">
        <v>0</v>
      </c>
    </row>
    <row r="123" spans="1:21" ht="16.5" customHeight="1">
      <c r="A123" s="1302"/>
      <c r="B123" s="1363" t="s">
        <v>414</v>
      </c>
      <c r="C123" s="503" t="s">
        <v>415</v>
      </c>
      <c r="D123" s="459">
        <v>30</v>
      </c>
      <c r="E123" s="460">
        <v>60</v>
      </c>
      <c r="F123" s="463" t="s">
        <v>416</v>
      </c>
      <c r="G123" s="464">
        <v>1</v>
      </c>
      <c r="H123" s="464">
        <v>1</v>
      </c>
      <c r="I123" s="464">
        <v>0</v>
      </c>
      <c r="J123" s="464">
        <v>3</v>
      </c>
      <c r="K123" s="464">
        <v>1</v>
      </c>
      <c r="L123" s="457" t="s">
        <v>417</v>
      </c>
      <c r="M123" s="455">
        <v>-0.5</v>
      </c>
      <c r="N123" s="437">
        <v>0.5</v>
      </c>
      <c r="O123" s="439">
        <v>0.5</v>
      </c>
      <c r="P123" s="440">
        <v>-0.5</v>
      </c>
      <c r="Q123" s="441">
        <v>0</v>
      </c>
      <c r="R123" s="442">
        <v>0</v>
      </c>
      <c r="S123" s="443">
        <v>0</v>
      </c>
      <c r="T123" s="444">
        <v>0</v>
      </c>
      <c r="U123" s="512">
        <v>0</v>
      </c>
    </row>
    <row r="124" spans="1:21" ht="23.25" customHeight="1">
      <c r="A124" s="1303"/>
      <c r="B124" s="1362"/>
      <c r="C124" s="504" t="s">
        <v>418</v>
      </c>
      <c r="D124" s="459">
        <v>100</v>
      </c>
      <c r="E124" s="460">
        <v>100</v>
      </c>
      <c r="F124" s="463" t="s">
        <v>419</v>
      </c>
      <c r="G124" s="464">
        <v>1</v>
      </c>
      <c r="H124" s="464">
        <v>1</v>
      </c>
      <c r="I124" s="464">
        <v>0</v>
      </c>
      <c r="J124" s="464">
        <v>2</v>
      </c>
      <c r="K124" s="464">
        <v>2</v>
      </c>
      <c r="L124" s="457" t="s">
        <v>220</v>
      </c>
      <c r="M124" s="456">
        <v>-0.5</v>
      </c>
      <c r="N124" s="438">
        <v>0.3</v>
      </c>
      <c r="O124" s="439">
        <v>0.5</v>
      </c>
      <c r="P124" s="440">
        <v>-0.3</v>
      </c>
      <c r="Q124" s="441">
        <v>0</v>
      </c>
      <c r="R124" s="442">
        <v>0</v>
      </c>
      <c r="S124" s="443">
        <v>0</v>
      </c>
      <c r="T124" s="444">
        <v>0</v>
      </c>
      <c r="U124" s="512">
        <v>0</v>
      </c>
    </row>
    <row r="125" spans="1:21" ht="23.25" customHeight="1">
      <c r="A125" s="1303"/>
      <c r="B125" s="1364"/>
      <c r="C125" s="505" t="s">
        <v>420</v>
      </c>
      <c r="D125" s="459">
        <v>180</v>
      </c>
      <c r="E125" s="460">
        <v>120</v>
      </c>
      <c r="F125" s="463" t="s">
        <v>421</v>
      </c>
      <c r="G125" s="464">
        <v>1</v>
      </c>
      <c r="H125" s="464">
        <v>1</v>
      </c>
      <c r="I125" s="464">
        <v>1</v>
      </c>
      <c r="J125" s="464">
        <v>1</v>
      </c>
      <c r="K125" s="464">
        <v>1</v>
      </c>
      <c r="L125" s="457" t="s">
        <v>220</v>
      </c>
      <c r="M125" s="456">
        <v>0.1</v>
      </c>
      <c r="N125" s="438">
        <v>0.1</v>
      </c>
      <c r="O125" s="439">
        <v>0.1</v>
      </c>
      <c r="P125" s="440">
        <v>0.1</v>
      </c>
      <c r="Q125" s="441">
        <v>0.1</v>
      </c>
      <c r="R125" s="442">
        <v>0.1</v>
      </c>
      <c r="S125" s="443">
        <v>0.1</v>
      </c>
      <c r="T125" s="444">
        <v>0.1</v>
      </c>
      <c r="U125" s="512">
        <v>0.1</v>
      </c>
    </row>
    <row r="126" spans="1:21" ht="23.25" customHeight="1">
      <c r="A126" s="521"/>
      <c r="B126" s="1365" t="s">
        <v>422</v>
      </c>
      <c r="C126" s="522" t="s">
        <v>423</v>
      </c>
      <c r="D126" s="459">
        <v>120</v>
      </c>
      <c r="E126" s="460">
        <v>100</v>
      </c>
      <c r="F126" s="463" t="s">
        <v>424</v>
      </c>
      <c r="G126" s="464">
        <v>1</v>
      </c>
      <c r="H126" s="464">
        <v>1</v>
      </c>
      <c r="I126" s="464">
        <v>0</v>
      </c>
      <c r="J126" s="464">
        <v>0</v>
      </c>
      <c r="K126" s="464">
        <v>2</v>
      </c>
      <c r="L126" s="457" t="s">
        <v>220</v>
      </c>
      <c r="M126" s="455">
        <v>0.6</v>
      </c>
      <c r="N126" s="437">
        <v>0.6</v>
      </c>
      <c r="O126" s="439">
        <v>-0.2</v>
      </c>
      <c r="P126" s="440">
        <v>-0.2</v>
      </c>
      <c r="Q126" s="441">
        <v>0</v>
      </c>
      <c r="R126" s="442">
        <v>-0.2</v>
      </c>
      <c r="S126" s="443">
        <v>0</v>
      </c>
      <c r="T126" s="444">
        <v>-0.6</v>
      </c>
      <c r="U126" s="512">
        <v>0</v>
      </c>
    </row>
    <row r="127" spans="1:21" ht="23.25" customHeight="1">
      <c r="A127" s="521"/>
      <c r="B127" s="1347"/>
      <c r="C127" s="523" t="s">
        <v>425</v>
      </c>
      <c r="D127" s="459">
        <v>110</v>
      </c>
      <c r="E127" s="460">
        <v>110</v>
      </c>
      <c r="F127" s="463" t="s">
        <v>426</v>
      </c>
      <c r="G127" s="464">
        <v>1</v>
      </c>
      <c r="H127" s="464">
        <v>1</v>
      </c>
      <c r="I127" s="464">
        <v>1</v>
      </c>
      <c r="J127" s="464">
        <v>1</v>
      </c>
      <c r="K127" s="464">
        <v>1</v>
      </c>
      <c r="L127" s="457" t="s">
        <v>220</v>
      </c>
      <c r="M127" s="455">
        <v>1</v>
      </c>
      <c r="N127" s="437">
        <v>-0.5</v>
      </c>
      <c r="O127" s="439">
        <v>-0.2</v>
      </c>
      <c r="P127" s="440">
        <v>-0.2</v>
      </c>
      <c r="Q127" s="441">
        <v>0.2</v>
      </c>
      <c r="R127" s="442">
        <v>-0.2</v>
      </c>
      <c r="S127" s="443">
        <v>0.2</v>
      </c>
      <c r="T127" s="444">
        <v>-0.6</v>
      </c>
      <c r="U127" s="512">
        <v>0</v>
      </c>
    </row>
    <row r="128" spans="1:21" ht="23.25" customHeight="1">
      <c r="A128" s="521"/>
      <c r="B128" s="1366"/>
      <c r="C128" s="524" t="s">
        <v>427</v>
      </c>
      <c r="D128" s="459">
        <v>130</v>
      </c>
      <c r="E128" s="460">
        <v>80</v>
      </c>
      <c r="F128" s="463" t="s">
        <v>428</v>
      </c>
      <c r="G128" s="464">
        <v>1</v>
      </c>
      <c r="H128" s="464">
        <v>1</v>
      </c>
      <c r="I128" s="464">
        <v>1</v>
      </c>
      <c r="J128" s="464">
        <v>1</v>
      </c>
      <c r="K128" s="464">
        <v>1</v>
      </c>
      <c r="L128" s="457" t="s">
        <v>220</v>
      </c>
      <c r="M128" s="455">
        <v>0.6</v>
      </c>
      <c r="N128" s="437">
        <v>0</v>
      </c>
      <c r="O128" s="439">
        <v>-0.4</v>
      </c>
      <c r="P128" s="440">
        <v>0.4</v>
      </c>
      <c r="Q128" s="441">
        <v>0</v>
      </c>
      <c r="R128" s="442">
        <v>0</v>
      </c>
      <c r="S128" s="443">
        <v>0</v>
      </c>
      <c r="T128" s="444">
        <v>-0.6</v>
      </c>
      <c r="U128" s="512">
        <v>0</v>
      </c>
    </row>
    <row r="129" spans="1:22" ht="23.25" customHeight="1">
      <c r="A129" s="1367" t="s">
        <v>429</v>
      </c>
      <c r="B129" s="1369" t="s">
        <v>430</v>
      </c>
      <c r="C129" s="522" t="s">
        <v>431</v>
      </c>
      <c r="D129" s="459">
        <v>75</v>
      </c>
      <c r="E129" s="460">
        <v>125</v>
      </c>
      <c r="F129" s="463" t="s">
        <v>432</v>
      </c>
      <c r="G129" s="464">
        <v>1</v>
      </c>
      <c r="H129" s="464">
        <v>1</v>
      </c>
      <c r="I129" s="464">
        <v>0</v>
      </c>
      <c r="J129" s="464">
        <v>1</v>
      </c>
      <c r="K129" s="464">
        <v>2</v>
      </c>
      <c r="L129" s="457" t="s">
        <v>220</v>
      </c>
      <c r="M129" s="455">
        <v>0.2</v>
      </c>
      <c r="N129" s="437">
        <v>0.2</v>
      </c>
      <c r="O129" s="439">
        <v>0.2</v>
      </c>
      <c r="P129" s="440">
        <v>0.2</v>
      </c>
      <c r="Q129" s="441">
        <v>0.2</v>
      </c>
      <c r="R129" s="442">
        <v>0.2</v>
      </c>
      <c r="S129" s="443">
        <v>0.2</v>
      </c>
      <c r="T129" s="444">
        <v>-0.7</v>
      </c>
      <c r="U129" s="512">
        <v>-0.7</v>
      </c>
    </row>
    <row r="130" spans="1:22" ht="16.5" customHeight="1">
      <c r="A130" s="1367"/>
      <c r="B130" s="1370"/>
      <c r="C130" s="523" t="s">
        <v>433</v>
      </c>
      <c r="D130" s="459">
        <v>70</v>
      </c>
      <c r="E130" s="460">
        <v>120</v>
      </c>
      <c r="F130" s="463" t="s">
        <v>434</v>
      </c>
      <c r="G130" s="464">
        <v>1</v>
      </c>
      <c r="H130" s="464">
        <v>1</v>
      </c>
      <c r="I130" s="464">
        <v>1</v>
      </c>
      <c r="J130" s="464">
        <v>1</v>
      </c>
      <c r="K130" s="464">
        <v>1</v>
      </c>
      <c r="L130" s="457" t="s">
        <v>220</v>
      </c>
      <c r="M130" s="455">
        <v>0.2</v>
      </c>
      <c r="N130" s="437">
        <v>0.2</v>
      </c>
      <c r="O130" s="439">
        <v>0.2</v>
      </c>
      <c r="P130" s="440">
        <v>0.2</v>
      </c>
      <c r="Q130" s="441">
        <v>0.2</v>
      </c>
      <c r="R130" s="442">
        <v>0.2</v>
      </c>
      <c r="S130" s="443">
        <v>0.2</v>
      </c>
      <c r="T130" s="444">
        <v>-0.7</v>
      </c>
      <c r="U130" s="512">
        <v>-0.7</v>
      </c>
    </row>
    <row r="131" spans="1:22" ht="16.5" customHeight="1">
      <c r="A131" s="1367"/>
      <c r="B131" s="1370"/>
      <c r="C131" s="524" t="s">
        <v>435</v>
      </c>
      <c r="D131" s="459">
        <v>80</v>
      </c>
      <c r="E131" s="460">
        <v>130</v>
      </c>
      <c r="F131" s="463" t="s">
        <v>436</v>
      </c>
      <c r="G131" s="464">
        <v>2</v>
      </c>
      <c r="H131" s="464">
        <v>1</v>
      </c>
      <c r="I131" s="464">
        <v>0</v>
      </c>
      <c r="J131" s="464">
        <v>2</v>
      </c>
      <c r="K131" s="464">
        <v>0</v>
      </c>
      <c r="L131" s="457" t="s">
        <v>220</v>
      </c>
      <c r="M131" s="455">
        <v>0.1</v>
      </c>
      <c r="N131" s="437">
        <v>0.1</v>
      </c>
      <c r="O131" s="439">
        <v>0.1</v>
      </c>
      <c r="P131" s="440">
        <v>0.1</v>
      </c>
      <c r="Q131" s="441">
        <v>0.1</v>
      </c>
      <c r="R131" s="442">
        <v>0.1</v>
      </c>
      <c r="S131" s="443">
        <v>0.1</v>
      </c>
      <c r="T131" s="444">
        <v>-0.5</v>
      </c>
      <c r="U131" s="512">
        <v>-0.5</v>
      </c>
    </row>
    <row r="132" spans="1:22" ht="16.5" customHeight="1">
      <c r="A132" s="1368"/>
      <c r="B132" s="1365" t="s">
        <v>437</v>
      </c>
      <c r="C132" s="522" t="s">
        <v>438</v>
      </c>
      <c r="D132" s="459">
        <v>80</v>
      </c>
      <c r="E132" s="460">
        <v>100</v>
      </c>
      <c r="F132" s="463" t="s">
        <v>439</v>
      </c>
      <c r="G132" s="464">
        <v>1</v>
      </c>
      <c r="H132" s="464">
        <v>1</v>
      </c>
      <c r="I132" s="464">
        <v>1</v>
      </c>
      <c r="J132" s="464">
        <v>1</v>
      </c>
      <c r="K132" s="464">
        <v>1</v>
      </c>
      <c r="L132" s="457" t="s">
        <v>220</v>
      </c>
      <c r="M132" s="455">
        <v>0</v>
      </c>
      <c r="N132" s="437">
        <v>-1</v>
      </c>
      <c r="O132" s="439">
        <v>0</v>
      </c>
      <c r="P132" s="440">
        <v>0</v>
      </c>
      <c r="Q132" s="441">
        <v>0</v>
      </c>
      <c r="R132" s="442">
        <v>0</v>
      </c>
      <c r="S132" s="443">
        <v>0.8</v>
      </c>
      <c r="T132" s="444">
        <v>0.2</v>
      </c>
      <c r="U132" s="512">
        <v>0</v>
      </c>
    </row>
    <row r="133" spans="1:22" ht="16.5" customHeight="1">
      <c r="A133" s="1368"/>
      <c r="B133" s="1348"/>
      <c r="C133" s="523" t="s">
        <v>440</v>
      </c>
      <c r="D133" s="459">
        <v>30</v>
      </c>
      <c r="E133" s="460">
        <v>100</v>
      </c>
      <c r="F133" s="463" t="s">
        <v>441</v>
      </c>
      <c r="G133" s="464">
        <v>-2</v>
      </c>
      <c r="H133" s="464">
        <v>-2</v>
      </c>
      <c r="I133" s="464">
        <v>3</v>
      </c>
      <c r="J133" s="464">
        <v>3</v>
      </c>
      <c r="K133" s="464">
        <v>3</v>
      </c>
      <c r="L133" s="457" t="s">
        <v>442</v>
      </c>
      <c r="M133" s="455">
        <v>0</v>
      </c>
      <c r="N133" s="437">
        <v>0</v>
      </c>
      <c r="O133" s="439">
        <v>0</v>
      </c>
      <c r="P133" s="440">
        <v>0</v>
      </c>
      <c r="Q133" s="441">
        <v>0</v>
      </c>
      <c r="R133" s="442">
        <v>0</v>
      </c>
      <c r="S133" s="443">
        <v>1</v>
      </c>
      <c r="T133" s="444">
        <v>0</v>
      </c>
      <c r="U133" s="512">
        <v>0</v>
      </c>
    </row>
    <row r="134" spans="1:22" ht="16.5" customHeight="1">
      <c r="A134" s="1368"/>
      <c r="B134" s="1349"/>
      <c r="C134" s="524" t="s">
        <v>443</v>
      </c>
      <c r="D134" s="459">
        <v>80</v>
      </c>
      <c r="E134" s="460">
        <v>100</v>
      </c>
      <c r="F134" s="463" t="s">
        <v>444</v>
      </c>
      <c r="G134" s="464">
        <v>1</v>
      </c>
      <c r="H134" s="464">
        <v>1</v>
      </c>
      <c r="I134" s="464">
        <v>1</v>
      </c>
      <c r="J134" s="464">
        <v>1</v>
      </c>
      <c r="K134" s="464">
        <v>1</v>
      </c>
      <c r="L134" s="457" t="s">
        <v>220</v>
      </c>
      <c r="M134" s="455">
        <v>0</v>
      </c>
      <c r="N134" s="437">
        <v>0</v>
      </c>
      <c r="O134" s="439">
        <v>0</v>
      </c>
      <c r="P134" s="440">
        <v>0</v>
      </c>
      <c r="Q134" s="441">
        <v>0</v>
      </c>
      <c r="R134" s="442">
        <v>0</v>
      </c>
      <c r="S134" s="443">
        <v>0.7</v>
      </c>
      <c r="T134" s="444">
        <v>0</v>
      </c>
      <c r="U134" s="512">
        <v>0</v>
      </c>
    </row>
    <row r="135" spans="1:22" ht="16.5" customHeight="1">
      <c r="A135" s="521"/>
      <c r="B135" s="1347" t="s">
        <v>445</v>
      </c>
      <c r="C135" s="522" t="s">
        <v>446</v>
      </c>
      <c r="D135" s="459">
        <v>205</v>
      </c>
      <c r="E135" s="460">
        <v>205</v>
      </c>
      <c r="F135" s="463" t="s">
        <v>447</v>
      </c>
      <c r="G135" s="464">
        <v>3</v>
      </c>
      <c r="H135" s="464">
        <v>3</v>
      </c>
      <c r="I135" s="464">
        <v>0</v>
      </c>
      <c r="J135" s="464">
        <v>0</v>
      </c>
      <c r="K135" s="464">
        <v>0</v>
      </c>
      <c r="L135" s="457" t="s">
        <v>272</v>
      </c>
      <c r="M135" s="455">
        <v>-0.3</v>
      </c>
      <c r="N135" s="437">
        <v>-0.3</v>
      </c>
      <c r="O135" s="439">
        <v>-0.3</v>
      </c>
      <c r="P135" s="440">
        <v>-0.3</v>
      </c>
      <c r="Q135" s="441">
        <v>-0.3</v>
      </c>
      <c r="R135" s="442">
        <v>-0.3</v>
      </c>
      <c r="S135" s="443">
        <v>-0.3</v>
      </c>
      <c r="T135" s="444">
        <v>-0.3</v>
      </c>
      <c r="U135" s="512">
        <v>-0.3</v>
      </c>
    </row>
    <row r="136" spans="1:22" ht="16.5" customHeight="1">
      <c r="A136" s="521"/>
      <c r="B136" s="1348"/>
      <c r="C136" s="523" t="s">
        <v>448</v>
      </c>
      <c r="D136" s="459">
        <v>250</v>
      </c>
      <c r="E136" s="460">
        <v>0</v>
      </c>
      <c r="F136" s="463" t="s">
        <v>449</v>
      </c>
      <c r="G136" s="464">
        <v>2</v>
      </c>
      <c r="H136" s="464">
        <v>2</v>
      </c>
      <c r="I136" s="464">
        <v>0</v>
      </c>
      <c r="J136" s="464">
        <v>0</v>
      </c>
      <c r="K136" s="464">
        <v>0</v>
      </c>
      <c r="L136" s="457" t="s">
        <v>220</v>
      </c>
      <c r="M136" s="455">
        <v>0.4</v>
      </c>
      <c r="N136" s="437">
        <v>-0.2</v>
      </c>
      <c r="O136" s="439">
        <v>0</v>
      </c>
      <c r="P136" s="440">
        <v>0</v>
      </c>
      <c r="Q136" s="441">
        <v>0</v>
      </c>
      <c r="R136" s="442">
        <v>0</v>
      </c>
      <c r="S136" s="443">
        <v>0</v>
      </c>
      <c r="T136" s="444">
        <v>0</v>
      </c>
      <c r="U136" s="512">
        <v>0</v>
      </c>
    </row>
    <row r="137" spans="1:22" ht="16.5" customHeight="1">
      <c r="A137" s="521"/>
      <c r="B137" s="1349"/>
      <c r="C137" s="524" t="s">
        <v>450</v>
      </c>
      <c r="D137" s="459">
        <v>10</v>
      </c>
      <c r="E137" s="460">
        <v>240</v>
      </c>
      <c r="F137" s="509" t="s">
        <v>451</v>
      </c>
      <c r="G137" s="510">
        <v>-2</v>
      </c>
      <c r="H137" s="510">
        <v>4</v>
      </c>
      <c r="I137" s="510">
        <v>-1</v>
      </c>
      <c r="J137" s="510">
        <v>-1</v>
      </c>
      <c r="K137" s="510">
        <v>-1</v>
      </c>
      <c r="L137" s="511" t="s">
        <v>220</v>
      </c>
      <c r="M137" s="455">
        <v>0.1</v>
      </c>
      <c r="N137" s="437">
        <v>0.1</v>
      </c>
      <c r="O137" s="439">
        <v>0.1</v>
      </c>
      <c r="P137" s="440">
        <v>0.1</v>
      </c>
      <c r="Q137" s="441">
        <v>0.1</v>
      </c>
      <c r="R137" s="442">
        <v>0.1</v>
      </c>
      <c r="S137" s="443">
        <v>0.1</v>
      </c>
      <c r="T137" s="444">
        <v>0.1</v>
      </c>
      <c r="U137" s="512">
        <v>0</v>
      </c>
    </row>
    <row r="138" spans="1:22" ht="16.5" customHeight="1">
      <c r="A138" s="1305" t="s">
        <v>452</v>
      </c>
      <c r="B138" s="1350"/>
      <c r="C138" s="1350"/>
      <c r="D138" s="1350"/>
      <c r="E138" s="1350"/>
      <c r="F138" s="1350"/>
      <c r="G138" s="1350"/>
      <c r="H138" s="1350"/>
      <c r="I138" s="1350"/>
      <c r="J138" s="1350"/>
      <c r="K138" s="1350"/>
      <c r="L138" s="1350"/>
      <c r="M138" s="1350"/>
      <c r="N138" s="1350"/>
      <c r="O138" s="1350"/>
      <c r="P138" s="1350"/>
      <c r="Q138" s="1350"/>
      <c r="R138" s="1350"/>
      <c r="S138" s="1350"/>
      <c r="T138" s="1350"/>
      <c r="U138" s="1351"/>
    </row>
    <row r="139" spans="1:22" ht="17.25">
      <c r="A139" s="514" t="s">
        <v>453</v>
      </c>
      <c r="B139" s="1394" t="s">
        <v>454</v>
      </c>
      <c r="C139" s="1394"/>
      <c r="D139" s="1394"/>
      <c r="E139" s="1394"/>
      <c r="F139" s="1394"/>
      <c r="G139" s="1394"/>
      <c r="H139" s="1394"/>
      <c r="I139" s="1394"/>
      <c r="J139" s="1394"/>
      <c r="K139" s="1394"/>
      <c r="L139" s="1394"/>
      <c r="M139" s="1298"/>
      <c r="N139" s="7"/>
      <c r="V139" s="113"/>
    </row>
    <row r="140" spans="1:22" ht="16.5" customHeight="1">
      <c r="A140" s="514" t="s">
        <v>455</v>
      </c>
      <c r="B140" s="1394" t="s">
        <v>456</v>
      </c>
      <c r="C140" s="1394"/>
      <c r="D140" s="1394"/>
      <c r="E140" s="1394"/>
      <c r="F140" s="1394"/>
      <c r="G140" s="1394"/>
      <c r="H140" s="1394"/>
      <c r="I140" s="1394"/>
      <c r="J140" s="1394"/>
      <c r="K140" s="1394"/>
      <c r="L140" s="1394"/>
      <c r="M140" s="1298"/>
      <c r="N140" s="7"/>
      <c r="O140" s="1"/>
      <c r="P140" s="1"/>
      <c r="Q140" s="1"/>
      <c r="R140" s="1"/>
      <c r="S140" s="1"/>
      <c r="T140" s="1"/>
      <c r="U140" s="1"/>
    </row>
    <row r="141" spans="1:22" ht="16.5" customHeight="1">
      <c r="A141" s="514" t="s">
        <v>457</v>
      </c>
      <c r="B141" s="1394" t="s">
        <v>458</v>
      </c>
      <c r="C141" s="1394"/>
      <c r="D141" s="1394"/>
      <c r="E141" s="1394"/>
      <c r="F141" s="1394"/>
      <c r="G141" s="1394"/>
      <c r="H141" s="1394"/>
      <c r="I141" s="1394"/>
      <c r="J141" s="1394"/>
      <c r="K141" s="1394"/>
      <c r="L141" s="1394"/>
      <c r="M141" s="1298"/>
      <c r="N141" s="7"/>
      <c r="V141" s="1"/>
    </row>
    <row r="142" spans="1:22" ht="16.5" customHeight="1">
      <c r="A142" s="514" t="s">
        <v>459</v>
      </c>
      <c r="B142" s="1394" t="s">
        <v>460</v>
      </c>
      <c r="C142" s="1394"/>
      <c r="D142" s="1394"/>
      <c r="E142" s="1394"/>
      <c r="F142" s="1394"/>
      <c r="G142" s="1394"/>
      <c r="H142" s="1394"/>
      <c r="I142" s="1394"/>
      <c r="J142" s="1394"/>
      <c r="K142" s="1394"/>
      <c r="L142" s="1394"/>
      <c r="M142" s="1298"/>
      <c r="N142" s="7"/>
    </row>
    <row r="143" spans="1:22" ht="16.5" customHeight="1">
      <c r="A143" s="514" t="s">
        <v>461</v>
      </c>
      <c r="B143" s="1394" t="s">
        <v>462</v>
      </c>
      <c r="C143" s="1394"/>
      <c r="D143" s="1394"/>
      <c r="E143" s="1394"/>
      <c r="F143" s="1394"/>
      <c r="G143" s="1394"/>
      <c r="H143" s="1394"/>
      <c r="I143" s="1394"/>
      <c r="J143" s="1394"/>
      <c r="K143" s="1394"/>
      <c r="L143" s="1394"/>
      <c r="M143" s="1298"/>
      <c r="N143" s="7"/>
    </row>
    <row r="144" spans="1:22" ht="16.5" customHeight="1">
      <c r="A144" s="514" t="s">
        <v>463</v>
      </c>
      <c r="B144" s="1394" t="s">
        <v>464</v>
      </c>
      <c r="C144" s="1394"/>
      <c r="D144" s="1394"/>
      <c r="E144" s="1394"/>
      <c r="F144" s="1394"/>
      <c r="G144" s="1394"/>
      <c r="H144" s="1394"/>
      <c r="I144" s="1394"/>
      <c r="J144" s="1394"/>
      <c r="K144" s="1394"/>
      <c r="L144" s="1394"/>
      <c r="M144" s="1298"/>
      <c r="N144" s="7"/>
    </row>
    <row r="145" spans="1:14" ht="16.5" customHeight="1">
      <c r="A145" s="514" t="s">
        <v>465</v>
      </c>
      <c r="B145" s="1394" t="s">
        <v>466</v>
      </c>
      <c r="C145" s="1394"/>
      <c r="D145" s="1394"/>
      <c r="E145" s="1394"/>
      <c r="F145" s="1394"/>
      <c r="G145" s="1394"/>
      <c r="H145" s="1394"/>
      <c r="I145" s="1394"/>
      <c r="J145" s="1394"/>
      <c r="K145" s="1394"/>
      <c r="L145" s="1394"/>
      <c r="M145" s="1298"/>
      <c r="N145" s="7"/>
    </row>
    <row r="146" spans="1:14" ht="16.5" customHeight="1">
      <c r="A146" s="514" t="s">
        <v>467</v>
      </c>
      <c r="B146" s="1394" t="s">
        <v>468</v>
      </c>
      <c r="C146" s="1394"/>
      <c r="D146" s="1394"/>
      <c r="E146" s="1394"/>
      <c r="F146" s="1394"/>
      <c r="G146" s="1394"/>
      <c r="H146" s="1394"/>
      <c r="I146" s="1394"/>
      <c r="J146" s="1394"/>
      <c r="K146" s="1394"/>
      <c r="L146" s="1394"/>
      <c r="M146" s="1298"/>
      <c r="N146" s="7"/>
    </row>
    <row r="147" spans="1:14" ht="16.5" customHeight="1">
      <c r="A147" s="514" t="s">
        <v>469</v>
      </c>
      <c r="B147" s="1394" t="s">
        <v>470</v>
      </c>
      <c r="C147" s="1394"/>
      <c r="D147" s="1394"/>
      <c r="E147" s="1394"/>
      <c r="F147" s="1394"/>
      <c r="G147" s="1394"/>
      <c r="H147" s="1394"/>
      <c r="I147" s="1394"/>
      <c r="J147" s="1394"/>
      <c r="K147" s="1394"/>
      <c r="L147" s="1394"/>
      <c r="M147" s="1298"/>
      <c r="N147" s="7"/>
    </row>
    <row r="148" spans="1:14" ht="16.5" customHeight="1">
      <c r="A148" s="514" t="s">
        <v>471</v>
      </c>
      <c r="B148" s="1394" t="s">
        <v>472</v>
      </c>
      <c r="C148" s="1394"/>
      <c r="D148" s="1394"/>
      <c r="E148" s="1394"/>
      <c r="F148" s="1394"/>
      <c r="G148" s="1394"/>
      <c r="H148" s="1394"/>
      <c r="I148" s="1394"/>
      <c r="J148" s="1394"/>
      <c r="K148" s="1394"/>
      <c r="L148" s="1394"/>
      <c r="M148" s="7"/>
      <c r="N148" s="7"/>
    </row>
    <row r="149" spans="1:14" ht="16.5" customHeight="1">
      <c r="A149" s="514" t="s">
        <v>473</v>
      </c>
      <c r="B149" s="1394" t="s">
        <v>474</v>
      </c>
      <c r="C149" s="1394"/>
      <c r="D149" s="1394"/>
      <c r="E149" s="1394"/>
      <c r="F149" s="1394"/>
      <c r="G149" s="1394"/>
      <c r="H149" s="1394"/>
      <c r="I149" s="1394"/>
      <c r="J149" s="1394"/>
      <c r="K149" s="1394"/>
      <c r="L149" s="1394"/>
      <c r="M149" s="7"/>
      <c r="N149" s="7"/>
    </row>
    <row r="150" spans="1:14" ht="16.5" customHeight="1">
      <c r="A150" s="514" t="s">
        <v>475</v>
      </c>
      <c r="B150" s="1394" t="s">
        <v>476</v>
      </c>
      <c r="C150" s="1394"/>
      <c r="D150" s="1394"/>
      <c r="E150" s="1394"/>
      <c r="F150" s="1394"/>
      <c r="G150" s="1394"/>
      <c r="H150" s="1394"/>
      <c r="I150" s="1394"/>
      <c r="J150" s="1394"/>
      <c r="K150" s="1394"/>
      <c r="L150" s="1394"/>
      <c r="M150" s="7"/>
      <c r="N150" s="7"/>
    </row>
    <row r="151" spans="1:14" ht="16.5" customHeight="1">
      <c r="A151" s="514" t="s">
        <v>477</v>
      </c>
      <c r="B151" s="1394" t="s">
        <v>478</v>
      </c>
      <c r="C151" s="1394"/>
      <c r="D151" s="1394"/>
      <c r="E151" s="1394"/>
      <c r="F151" s="1394"/>
      <c r="G151" s="1394"/>
      <c r="H151" s="1394"/>
      <c r="I151" s="1394"/>
      <c r="J151" s="1394"/>
      <c r="K151" s="1394"/>
      <c r="L151" s="1394"/>
      <c r="M151" s="7"/>
      <c r="N151" s="7"/>
    </row>
    <row r="152" spans="1:14" ht="16.5" customHeight="1">
      <c r="A152" s="514" t="s">
        <v>479</v>
      </c>
      <c r="B152" s="1394" t="s">
        <v>480</v>
      </c>
      <c r="C152" s="1394"/>
      <c r="D152" s="1394"/>
      <c r="E152" s="1394"/>
      <c r="F152" s="1394"/>
      <c r="G152" s="1394"/>
      <c r="H152" s="1394"/>
      <c r="I152" s="1394"/>
      <c r="J152" s="1394"/>
      <c r="K152" s="1394"/>
      <c r="L152" s="1394"/>
      <c r="M152" s="7"/>
      <c r="N152" s="7"/>
    </row>
    <row r="153" spans="1:14" ht="16.5" customHeight="1">
      <c r="A153" s="514" t="s">
        <v>481</v>
      </c>
      <c r="B153" s="1394" t="s">
        <v>482</v>
      </c>
      <c r="C153" s="1394"/>
      <c r="D153" s="1394"/>
      <c r="E153" s="1394"/>
      <c r="F153" s="1394"/>
      <c r="G153" s="1394"/>
      <c r="H153" s="1394"/>
      <c r="I153" s="1394"/>
      <c r="J153" s="1394"/>
      <c r="K153" s="1394"/>
      <c r="L153" s="1394"/>
      <c r="M153" s="1298"/>
      <c r="N153" s="7"/>
    </row>
    <row r="154" spans="1:14" ht="16.5" customHeight="1">
      <c r="A154" s="514" t="s">
        <v>483</v>
      </c>
      <c r="B154" s="1394" t="s">
        <v>484</v>
      </c>
      <c r="C154" s="1394"/>
      <c r="D154" s="1394"/>
      <c r="E154" s="1394"/>
      <c r="F154" s="1394"/>
      <c r="G154" s="1394"/>
      <c r="H154" s="1394"/>
      <c r="I154" s="1394"/>
      <c r="J154" s="1394"/>
      <c r="K154" s="1394"/>
      <c r="L154" s="1394"/>
      <c r="M154" s="1298"/>
      <c r="N154" s="7"/>
    </row>
    <row r="155" spans="1:14" ht="16.5" customHeight="1">
      <c r="A155" s="514" t="s">
        <v>485</v>
      </c>
      <c r="B155" s="1394" t="s">
        <v>486</v>
      </c>
      <c r="C155" s="1394"/>
      <c r="D155" s="1394"/>
      <c r="E155" s="1394"/>
      <c r="F155" s="1394"/>
      <c r="G155" s="1394"/>
      <c r="H155" s="1394"/>
      <c r="I155" s="1394"/>
      <c r="J155" s="1394"/>
      <c r="K155" s="1394"/>
      <c r="L155" s="1394"/>
      <c r="M155" s="1298"/>
      <c r="N155" s="7"/>
    </row>
    <row r="156" spans="1:14" ht="16.5" customHeight="1">
      <c r="A156" s="514" t="s">
        <v>487</v>
      </c>
      <c r="B156" s="1394" t="s">
        <v>488</v>
      </c>
      <c r="C156" s="1394"/>
      <c r="D156" s="1394"/>
      <c r="E156" s="1394"/>
      <c r="F156" s="1394"/>
      <c r="G156" s="1394"/>
      <c r="H156" s="1394"/>
      <c r="I156" s="1394"/>
      <c r="J156" s="1394"/>
      <c r="K156" s="1394"/>
      <c r="L156" s="1394"/>
      <c r="M156" s="1298"/>
      <c r="N156" s="7"/>
    </row>
    <row r="157" spans="1:14" ht="16.5" customHeight="1">
      <c r="A157" s="514" t="s">
        <v>489</v>
      </c>
      <c r="B157" s="1394" t="s">
        <v>490</v>
      </c>
      <c r="C157" s="1394"/>
      <c r="D157" s="1394"/>
      <c r="E157" s="1394"/>
      <c r="F157" s="1394"/>
      <c r="G157" s="1394"/>
      <c r="H157" s="1394"/>
      <c r="I157" s="1394"/>
      <c r="J157" s="1394"/>
      <c r="K157" s="1394"/>
      <c r="L157" s="1394"/>
      <c r="M157" s="1298"/>
      <c r="N157" s="7"/>
    </row>
    <row r="158" spans="1:14" ht="16.5" customHeight="1">
      <c r="A158" s="514" t="s">
        <v>491</v>
      </c>
      <c r="B158" s="1394" t="s">
        <v>492</v>
      </c>
      <c r="C158" s="1394"/>
      <c r="D158" s="1394"/>
      <c r="E158" s="1394"/>
      <c r="F158" s="1394"/>
      <c r="G158" s="1394"/>
      <c r="H158" s="1394"/>
      <c r="I158" s="1394"/>
      <c r="J158" s="1394"/>
      <c r="K158" s="1394"/>
      <c r="L158" s="1394"/>
      <c r="M158" s="1298"/>
      <c r="N158" s="7"/>
    </row>
    <row r="159" spans="1:14" ht="16.5" customHeight="1">
      <c r="A159" s="514" t="s">
        <v>493</v>
      </c>
      <c r="B159" s="1394" t="s">
        <v>494</v>
      </c>
      <c r="C159" s="1394"/>
      <c r="D159" s="1394"/>
      <c r="E159" s="1394"/>
      <c r="F159" s="1394"/>
      <c r="G159" s="1394"/>
      <c r="H159" s="1394"/>
      <c r="I159" s="1394"/>
      <c r="J159" s="1394"/>
      <c r="K159" s="1394"/>
      <c r="L159" s="1394"/>
      <c r="M159" s="1298"/>
      <c r="N159" s="7"/>
    </row>
    <row r="160" spans="1:14" ht="16.5" customHeight="1">
      <c r="A160" s="514" t="s">
        <v>495</v>
      </c>
      <c r="B160" s="1394" t="s">
        <v>496</v>
      </c>
      <c r="C160" s="1394"/>
      <c r="D160" s="1394"/>
      <c r="E160" s="1394"/>
      <c r="F160" s="1394"/>
      <c r="G160" s="1394"/>
      <c r="H160" s="1394"/>
      <c r="I160" s="1394"/>
      <c r="J160" s="1394"/>
      <c r="K160" s="1394"/>
      <c r="L160" s="1394"/>
      <c r="M160" s="1298"/>
      <c r="N160" s="7"/>
    </row>
    <row r="161" spans="1:14" ht="16.5" customHeight="1">
      <c r="A161" s="514" t="s">
        <v>497</v>
      </c>
      <c r="B161" s="1394" t="s">
        <v>498</v>
      </c>
      <c r="C161" s="1394"/>
      <c r="D161" s="1394"/>
      <c r="E161" s="1394"/>
      <c r="F161" s="1394"/>
      <c r="G161" s="1394"/>
      <c r="H161" s="1394"/>
      <c r="I161" s="1394"/>
      <c r="J161" s="1394"/>
      <c r="K161" s="1394"/>
      <c r="L161" s="1394"/>
      <c r="M161" s="1298"/>
      <c r="N161" s="7"/>
    </row>
    <row r="162" spans="1:14" ht="16.5" customHeight="1">
      <c r="A162" s="514" t="s">
        <v>499</v>
      </c>
      <c r="B162" s="1394" t="s">
        <v>500</v>
      </c>
      <c r="C162" s="1394"/>
      <c r="D162" s="1394"/>
      <c r="E162" s="1394"/>
      <c r="F162" s="1394"/>
      <c r="G162" s="1394"/>
      <c r="H162" s="1394"/>
      <c r="I162" s="1394"/>
      <c r="J162" s="1394"/>
      <c r="K162" s="1394"/>
      <c r="L162" s="1394"/>
      <c r="M162" s="1298"/>
      <c r="N162" s="7"/>
    </row>
    <row r="163" spans="1:14" ht="16.5" customHeight="1">
      <c r="A163" s="514" t="s">
        <v>501</v>
      </c>
      <c r="B163" s="1394" t="s">
        <v>502</v>
      </c>
      <c r="C163" s="1394"/>
      <c r="D163" s="1394"/>
      <c r="E163" s="1394"/>
      <c r="F163" s="1394"/>
      <c r="G163" s="1394"/>
      <c r="H163" s="1394"/>
      <c r="I163" s="1394"/>
      <c r="J163" s="1394"/>
      <c r="K163" s="1394"/>
      <c r="L163" s="1394"/>
      <c r="M163" s="1298"/>
      <c r="N163" s="7"/>
    </row>
    <row r="164" spans="1:14" ht="16.5" customHeight="1">
      <c r="A164" s="514" t="s">
        <v>503</v>
      </c>
      <c r="B164" s="1394" t="s">
        <v>504</v>
      </c>
      <c r="C164" s="1394"/>
      <c r="D164" s="1394"/>
      <c r="E164" s="1394"/>
      <c r="F164" s="1394"/>
      <c r="G164" s="1394"/>
      <c r="H164" s="1394"/>
      <c r="I164" s="1394"/>
      <c r="J164" s="1394"/>
      <c r="K164" s="1394"/>
      <c r="L164" s="1394"/>
      <c r="M164" s="1298"/>
      <c r="N164" s="7"/>
    </row>
    <row r="165" spans="1:14" ht="16.5" customHeight="1">
      <c r="A165" s="514" t="s">
        <v>505</v>
      </c>
      <c r="B165" s="1394" t="s">
        <v>506</v>
      </c>
      <c r="C165" s="1394"/>
      <c r="D165" s="1394"/>
      <c r="E165" s="1394"/>
      <c r="F165" s="1394"/>
      <c r="G165" s="1394"/>
      <c r="H165" s="1394"/>
      <c r="I165" s="1394"/>
      <c r="J165" s="1394"/>
      <c r="K165" s="1394"/>
      <c r="L165" s="1394"/>
      <c r="M165" s="1298"/>
      <c r="N165" s="7"/>
    </row>
    <row r="166" spans="1:14" ht="16.5" customHeight="1">
      <c r="A166" s="514" t="s">
        <v>507</v>
      </c>
      <c r="B166" s="1394" t="s">
        <v>508</v>
      </c>
      <c r="C166" s="1394"/>
      <c r="D166" s="1394"/>
      <c r="E166" s="1394"/>
      <c r="F166" s="1394"/>
      <c r="G166" s="1394"/>
      <c r="H166" s="1394"/>
      <c r="I166" s="1394"/>
      <c r="J166" s="1394"/>
      <c r="K166" s="1394"/>
      <c r="L166" s="1394"/>
      <c r="M166" s="1298"/>
      <c r="N166" s="7"/>
    </row>
    <row r="167" spans="1:14" ht="16.5" customHeight="1">
      <c r="A167" s="514" t="s">
        <v>509</v>
      </c>
      <c r="B167" s="1394" t="s">
        <v>510</v>
      </c>
      <c r="C167" s="1394"/>
      <c r="D167" s="1394"/>
      <c r="E167" s="1394"/>
      <c r="F167" s="1394"/>
      <c r="G167" s="1394"/>
      <c r="H167" s="1394"/>
      <c r="I167" s="1394"/>
      <c r="J167" s="1394"/>
      <c r="K167" s="1394"/>
      <c r="L167" s="1394"/>
      <c r="M167" s="1298"/>
      <c r="N167" s="7"/>
    </row>
    <row r="168" spans="1:14" ht="16.5" customHeight="1">
      <c r="A168" s="514" t="s">
        <v>511</v>
      </c>
      <c r="B168" s="1394" t="s">
        <v>512</v>
      </c>
      <c r="C168" s="1394"/>
      <c r="D168" s="1394"/>
      <c r="E168" s="1394"/>
      <c r="F168" s="1394"/>
      <c r="G168" s="1394"/>
      <c r="H168" s="1394"/>
      <c r="I168" s="1394"/>
      <c r="J168" s="1394"/>
      <c r="K168" s="1394"/>
      <c r="L168" s="1394"/>
      <c r="M168" s="1298"/>
      <c r="N168" s="7"/>
    </row>
    <row r="169" spans="1:14" ht="16.5" customHeight="1">
      <c r="A169" s="514" t="s">
        <v>513</v>
      </c>
      <c r="B169" s="1394" t="s">
        <v>514</v>
      </c>
      <c r="C169" s="1394"/>
      <c r="D169" s="1394"/>
      <c r="E169" s="1394"/>
      <c r="F169" s="1394"/>
      <c r="G169" s="1394"/>
      <c r="H169" s="1394"/>
      <c r="I169" s="1394"/>
      <c r="J169" s="1394"/>
      <c r="K169" s="1394"/>
      <c r="L169" s="1394"/>
      <c r="M169" s="1298"/>
      <c r="N169" s="7"/>
    </row>
    <row r="170" spans="1:14" ht="16.5" customHeight="1">
      <c r="A170" s="514" t="s">
        <v>515</v>
      </c>
      <c r="B170" s="1394" t="s">
        <v>516</v>
      </c>
      <c r="C170" s="1394"/>
      <c r="D170" s="1394"/>
      <c r="E170" s="1394"/>
      <c r="F170" s="1394"/>
      <c r="G170" s="1394"/>
      <c r="H170" s="1394"/>
      <c r="I170" s="1394"/>
      <c r="J170" s="1394"/>
      <c r="K170" s="1394"/>
      <c r="L170" s="1394"/>
      <c r="M170" s="1298"/>
      <c r="N170" s="7"/>
    </row>
    <row r="171" spans="1:14" ht="16.5" customHeight="1">
      <c r="A171" s="514" t="s">
        <v>517</v>
      </c>
      <c r="B171" s="1394" t="s">
        <v>518</v>
      </c>
      <c r="C171" s="1394"/>
      <c r="D171" s="1394"/>
      <c r="E171" s="1394"/>
      <c r="F171" s="1394"/>
      <c r="G171" s="1394"/>
      <c r="H171" s="1394"/>
      <c r="I171" s="1394"/>
      <c r="J171" s="1394"/>
      <c r="K171" s="1394"/>
      <c r="L171" s="1394"/>
      <c r="M171" s="1298"/>
      <c r="N171" s="7"/>
    </row>
    <row r="172" spans="1:14" ht="16.5" customHeight="1">
      <c r="A172" s="514" t="s">
        <v>519</v>
      </c>
      <c r="B172" s="1394" t="s">
        <v>520</v>
      </c>
      <c r="C172" s="1394"/>
      <c r="D172" s="1394"/>
      <c r="E172" s="1394"/>
      <c r="F172" s="1394"/>
      <c r="G172" s="1394"/>
      <c r="H172" s="1394"/>
      <c r="I172" s="1394"/>
      <c r="J172" s="1394"/>
      <c r="K172" s="1394"/>
      <c r="L172" s="1394"/>
      <c r="M172" s="1298"/>
      <c r="N172" s="7"/>
    </row>
    <row r="173" spans="1:14" ht="16.5" customHeight="1">
      <c r="A173" s="514" t="s">
        <v>521</v>
      </c>
      <c r="B173" s="1394" t="s">
        <v>522</v>
      </c>
      <c r="C173" s="1394"/>
      <c r="D173" s="1394"/>
      <c r="E173" s="1394"/>
      <c r="F173" s="1394"/>
      <c r="G173" s="1394"/>
      <c r="H173" s="1394"/>
      <c r="I173" s="1394"/>
      <c r="J173" s="1394"/>
      <c r="K173" s="1394"/>
      <c r="L173" s="1394"/>
      <c r="M173" s="1298"/>
      <c r="N173" s="7"/>
    </row>
    <row r="174" spans="1:14" ht="16.5" customHeight="1">
      <c r="A174" s="514" t="s">
        <v>523</v>
      </c>
      <c r="B174" s="1394" t="s">
        <v>524</v>
      </c>
      <c r="C174" s="1394"/>
      <c r="D174" s="1394"/>
      <c r="E174" s="1394"/>
      <c r="F174" s="1394"/>
      <c r="G174" s="1394"/>
      <c r="H174" s="1394"/>
      <c r="I174" s="1394"/>
      <c r="J174" s="1394"/>
      <c r="K174" s="1394"/>
      <c r="L174" s="1394"/>
      <c r="M174" s="1298"/>
      <c r="N174" s="7"/>
    </row>
    <row r="175" spans="1:14" ht="16.5" customHeight="1">
      <c r="A175" s="514" t="s">
        <v>525</v>
      </c>
      <c r="B175" s="1394" t="s">
        <v>526</v>
      </c>
      <c r="C175" s="1394"/>
      <c r="D175" s="1394"/>
      <c r="E175" s="1394"/>
      <c r="F175" s="1394"/>
      <c r="G175" s="1394"/>
      <c r="H175" s="1394"/>
      <c r="I175" s="1394"/>
      <c r="J175" s="1394"/>
      <c r="K175" s="1394"/>
      <c r="L175" s="1394"/>
      <c r="M175" s="1298"/>
      <c r="N175" s="7"/>
    </row>
    <row r="176" spans="1:14" ht="16.5" customHeight="1">
      <c r="A176" s="514" t="s">
        <v>527</v>
      </c>
      <c r="B176" s="1394" t="s">
        <v>528</v>
      </c>
      <c r="C176" s="1394"/>
      <c r="D176" s="1394"/>
      <c r="E176" s="1394"/>
      <c r="F176" s="1394"/>
      <c r="G176" s="1394"/>
      <c r="H176" s="1394"/>
      <c r="I176" s="1394"/>
      <c r="J176" s="1394"/>
      <c r="K176" s="1394"/>
      <c r="L176" s="1394"/>
      <c r="M176" s="1298"/>
      <c r="N176" s="7"/>
    </row>
    <row r="177" spans="1:15" ht="16.5" customHeight="1">
      <c r="A177" s="514" t="s">
        <v>529</v>
      </c>
      <c r="B177" s="1394" t="s">
        <v>530</v>
      </c>
      <c r="C177" s="1394"/>
      <c r="D177" s="1394"/>
      <c r="E177" s="1394"/>
      <c r="F177" s="1394"/>
      <c r="G177" s="1394"/>
      <c r="H177" s="1394"/>
      <c r="I177" s="1394"/>
      <c r="J177" s="1394"/>
      <c r="K177" s="1394"/>
      <c r="L177" s="1394"/>
      <c r="M177" s="1298"/>
      <c r="N177" s="7"/>
    </row>
    <row r="178" spans="1:15" ht="16.5" customHeight="1">
      <c r="A178" s="514" t="s">
        <v>531</v>
      </c>
      <c r="B178" s="1394" t="s">
        <v>532</v>
      </c>
      <c r="C178" s="1394"/>
      <c r="D178" s="1394"/>
      <c r="E178" s="1394"/>
      <c r="F178" s="1394"/>
      <c r="G178" s="1394"/>
      <c r="H178" s="1394"/>
      <c r="I178" s="1394"/>
      <c r="J178" s="1394"/>
      <c r="K178" s="1394"/>
      <c r="L178" s="1394"/>
      <c r="M178" s="1298"/>
      <c r="N178" s="7"/>
    </row>
    <row r="179" spans="1:15" ht="16.5" customHeight="1">
      <c r="A179" s="514" t="s">
        <v>533</v>
      </c>
      <c r="B179" s="1394" t="s">
        <v>534</v>
      </c>
      <c r="C179" s="1394"/>
      <c r="D179" s="1394"/>
      <c r="E179" s="1394"/>
      <c r="F179" s="1394"/>
      <c r="G179" s="1394"/>
      <c r="H179" s="1394"/>
      <c r="I179" s="1394"/>
      <c r="J179" s="1394"/>
      <c r="K179" s="1394"/>
      <c r="L179" s="1394"/>
      <c r="M179" s="1298"/>
      <c r="N179" s="7"/>
    </row>
    <row r="180" spans="1:15" ht="16.5" customHeight="1">
      <c r="A180" s="514" t="s">
        <v>535</v>
      </c>
      <c r="B180" s="1394" t="s">
        <v>536</v>
      </c>
      <c r="C180" s="1394"/>
      <c r="D180" s="1394"/>
      <c r="E180" s="1394"/>
      <c r="F180" s="1394"/>
      <c r="G180" s="1394"/>
      <c r="H180" s="1394"/>
      <c r="I180" s="1394"/>
      <c r="J180" s="1394"/>
      <c r="K180" s="1394"/>
      <c r="L180" s="1394"/>
      <c r="M180" s="1298"/>
      <c r="N180" s="7"/>
    </row>
    <row r="181" spans="1:15" ht="16.5" customHeight="1">
      <c r="A181" s="514" t="s">
        <v>537</v>
      </c>
      <c r="B181" s="1394" t="s">
        <v>538</v>
      </c>
      <c r="C181" s="1394"/>
      <c r="D181" s="1394"/>
      <c r="E181" s="1394"/>
      <c r="F181" s="1394"/>
      <c r="G181" s="1394"/>
      <c r="H181" s="1394"/>
      <c r="I181" s="1394"/>
      <c r="J181" s="1394"/>
      <c r="K181" s="1394"/>
      <c r="L181" s="1394"/>
      <c r="M181" s="1298"/>
      <c r="N181" s="7"/>
    </row>
    <row r="182" spans="1:15" ht="16.5" customHeight="1">
      <c r="A182" s="514" t="s">
        <v>13</v>
      </c>
      <c r="B182" s="1394" t="s">
        <v>539</v>
      </c>
      <c r="C182" s="1394"/>
      <c r="D182" s="1394"/>
      <c r="E182" s="1394"/>
      <c r="F182" s="1394"/>
      <c r="G182" s="1394"/>
      <c r="H182" s="1394"/>
      <c r="I182" s="1394"/>
      <c r="J182" s="1394"/>
      <c r="K182" s="1394"/>
      <c r="L182" s="1394"/>
      <c r="M182" s="1298"/>
      <c r="N182" s="7"/>
    </row>
    <row r="183" spans="1:15" ht="16.5" customHeight="1">
      <c r="A183" s="514" t="s">
        <v>540</v>
      </c>
      <c r="B183" s="1394" t="s">
        <v>541</v>
      </c>
      <c r="C183" s="1394"/>
      <c r="D183" s="1394"/>
      <c r="E183" s="1394"/>
      <c r="F183" s="1394"/>
      <c r="G183" s="1394"/>
      <c r="H183" s="1394"/>
      <c r="I183" s="1394"/>
      <c r="J183" s="1394"/>
      <c r="K183" s="1394"/>
      <c r="L183" s="1394"/>
      <c r="M183" s="1298"/>
      <c r="N183" s="7"/>
    </row>
    <row r="184" spans="1:15" ht="16.5" customHeight="1">
      <c r="A184" s="514" t="s">
        <v>542</v>
      </c>
      <c r="B184" s="1394" t="s">
        <v>543</v>
      </c>
      <c r="C184" s="1394"/>
      <c r="D184" s="1394"/>
      <c r="E184" s="1394"/>
      <c r="F184" s="1394"/>
      <c r="G184" s="1394"/>
      <c r="H184" s="1394"/>
      <c r="I184" s="1394"/>
      <c r="J184" s="1394"/>
      <c r="K184" s="1394"/>
      <c r="L184" s="1394"/>
      <c r="M184" s="1298"/>
      <c r="N184" s="7"/>
    </row>
    <row r="185" spans="1:15" ht="16.5" customHeight="1">
      <c r="A185" s="514" t="s">
        <v>544</v>
      </c>
      <c r="B185" s="1394" t="s">
        <v>545</v>
      </c>
      <c r="C185" s="1394"/>
      <c r="D185" s="1394"/>
      <c r="E185" s="1394"/>
      <c r="F185" s="1394"/>
      <c r="G185" s="1394"/>
      <c r="H185" s="1394"/>
      <c r="I185" s="1394"/>
      <c r="J185" s="1394"/>
      <c r="K185" s="1394"/>
      <c r="L185" s="1394"/>
      <c r="M185" s="1298"/>
      <c r="N185" s="7"/>
    </row>
    <row r="186" spans="1:15" ht="16.5" customHeight="1">
      <c r="A186" s="514" t="s">
        <v>546</v>
      </c>
      <c r="B186" s="1394" t="s">
        <v>547</v>
      </c>
      <c r="C186" s="1394"/>
      <c r="D186" s="1394"/>
      <c r="E186" s="1394"/>
      <c r="F186" s="1394"/>
      <c r="G186" s="1394"/>
      <c r="H186" s="1394"/>
      <c r="I186" s="1394"/>
      <c r="J186" s="1394"/>
      <c r="K186" s="1394"/>
      <c r="L186" s="1394"/>
      <c r="M186" s="1298"/>
      <c r="N186" s="7"/>
    </row>
    <row r="187" spans="1:15" ht="16.5" customHeight="1">
      <c r="A187" s="514" t="s">
        <v>548</v>
      </c>
      <c r="B187" s="1394" t="s">
        <v>549</v>
      </c>
      <c r="C187" s="1394"/>
      <c r="D187" s="1394"/>
      <c r="E187" s="1394"/>
      <c r="F187" s="1394"/>
      <c r="G187" s="1394"/>
      <c r="H187" s="1394"/>
      <c r="I187" s="1394"/>
      <c r="J187" s="1394"/>
      <c r="K187" s="1394"/>
      <c r="L187" s="1394"/>
      <c r="M187" s="1298"/>
      <c r="N187" s="7"/>
    </row>
    <row r="188" spans="1:15" ht="16.5" customHeight="1">
      <c r="A188" s="514" t="s">
        <v>550</v>
      </c>
      <c r="B188" s="1394" t="s">
        <v>551</v>
      </c>
      <c r="C188" s="1394"/>
      <c r="D188" s="1394"/>
      <c r="E188" s="1394"/>
      <c r="F188" s="1394"/>
      <c r="G188" s="1394"/>
      <c r="H188" s="1394"/>
      <c r="I188" s="1394"/>
      <c r="J188" s="1394"/>
      <c r="K188" s="1394"/>
      <c r="L188" s="1394"/>
      <c r="M188" s="1298"/>
      <c r="N188" s="7"/>
    </row>
    <row r="189" spans="1:15" ht="16.5" customHeight="1">
      <c r="A189" s="514" t="s">
        <v>550</v>
      </c>
      <c r="B189" s="1394" t="s">
        <v>551</v>
      </c>
      <c r="C189" s="1394"/>
      <c r="D189" s="1394"/>
      <c r="E189" s="1394"/>
      <c r="F189" s="1394"/>
      <c r="G189" s="1394"/>
      <c r="H189" s="1394"/>
      <c r="I189" s="1394"/>
      <c r="J189" s="1394"/>
      <c r="K189" s="1394"/>
      <c r="L189" s="1394"/>
      <c r="M189" s="1298"/>
      <c r="N189" s="1298"/>
      <c r="O189" s="7"/>
    </row>
  </sheetData>
  <mergeCells count="122">
    <mergeCell ref="B162:L162"/>
    <mergeCell ref="B163:L163"/>
    <mergeCell ref="B164:L164"/>
    <mergeCell ref="B186:L186"/>
    <mergeCell ref="B187:L187"/>
    <mergeCell ref="B188:L188"/>
    <mergeCell ref="B189:L189"/>
    <mergeCell ref="B177:L177"/>
    <mergeCell ref="B178:L178"/>
    <mergeCell ref="B179:L179"/>
    <mergeCell ref="B180:L180"/>
    <mergeCell ref="B181:L181"/>
    <mergeCell ref="B182:L182"/>
    <mergeCell ref="B183:L183"/>
    <mergeCell ref="B184:L184"/>
    <mergeCell ref="B185:L185"/>
    <mergeCell ref="B175:L175"/>
    <mergeCell ref="B176:L176"/>
    <mergeCell ref="B141:L141"/>
    <mergeCell ref="B142:L142"/>
    <mergeCell ref="B143:L143"/>
    <mergeCell ref="B144:L144"/>
    <mergeCell ref="B145:L145"/>
    <mergeCell ref="B146:L146"/>
    <mergeCell ref="B147:L147"/>
    <mergeCell ref="A25:C25"/>
    <mergeCell ref="A26:C26"/>
    <mergeCell ref="A27:C27"/>
    <mergeCell ref="A57:A62"/>
    <mergeCell ref="B57:B59"/>
    <mergeCell ref="B60:B62"/>
    <mergeCell ref="B63:B65"/>
    <mergeCell ref="B66:B68"/>
    <mergeCell ref="B69:B71"/>
    <mergeCell ref="B72:B74"/>
    <mergeCell ref="B75:B77"/>
    <mergeCell ref="A78:A80"/>
    <mergeCell ref="B78:B80"/>
    <mergeCell ref="A81:A86"/>
    <mergeCell ref="B81:B83"/>
    <mergeCell ref="B84:B86"/>
    <mergeCell ref="A87:A89"/>
    <mergeCell ref="D1:N2"/>
    <mergeCell ref="A1:C1"/>
    <mergeCell ref="A2:C2"/>
    <mergeCell ref="A3:C3"/>
    <mergeCell ref="A8:C8"/>
    <mergeCell ref="A9:C9"/>
    <mergeCell ref="A14:C14"/>
    <mergeCell ref="B139:L139"/>
    <mergeCell ref="B140:L140"/>
    <mergeCell ref="D3:N4"/>
    <mergeCell ref="D5:E5"/>
    <mergeCell ref="G5:N5"/>
    <mergeCell ref="A15:C15"/>
    <mergeCell ref="A28:C28"/>
    <mergeCell ref="A29:C29"/>
    <mergeCell ref="A30:C30"/>
    <mergeCell ref="A31:C31"/>
    <mergeCell ref="A32:C32"/>
    <mergeCell ref="A33:C33"/>
    <mergeCell ref="A16:C16"/>
    <mergeCell ref="A17:C17"/>
    <mergeCell ref="A18:C18"/>
    <mergeCell ref="A19:C19"/>
    <mergeCell ref="A20:C20"/>
    <mergeCell ref="B148:L148"/>
    <mergeCell ref="B149:L149"/>
    <mergeCell ref="B150:L150"/>
    <mergeCell ref="B151:L151"/>
    <mergeCell ref="B152:L152"/>
    <mergeCell ref="B153:L153"/>
    <mergeCell ref="B154:L154"/>
    <mergeCell ref="B155:L155"/>
    <mergeCell ref="B174:L174"/>
    <mergeCell ref="B165:L165"/>
    <mergeCell ref="B166:L166"/>
    <mergeCell ref="B167:L167"/>
    <mergeCell ref="B168:L168"/>
    <mergeCell ref="B169:L169"/>
    <mergeCell ref="B170:L170"/>
    <mergeCell ref="B171:L171"/>
    <mergeCell ref="B172:L172"/>
    <mergeCell ref="B173:L173"/>
    <mergeCell ref="B156:L156"/>
    <mergeCell ref="B157:L157"/>
    <mergeCell ref="B158:L158"/>
    <mergeCell ref="B159:L159"/>
    <mergeCell ref="B160:L160"/>
    <mergeCell ref="B161:L161"/>
    <mergeCell ref="A21:C21"/>
    <mergeCell ref="A22:C22"/>
    <mergeCell ref="A23:C23"/>
    <mergeCell ref="A24:C24"/>
    <mergeCell ref="B42:B44"/>
    <mergeCell ref="B45:B47"/>
    <mergeCell ref="B48:B50"/>
    <mergeCell ref="B51:B53"/>
    <mergeCell ref="B54:B56"/>
    <mergeCell ref="B87:B89"/>
    <mergeCell ref="B90:B92"/>
    <mergeCell ref="A93:A98"/>
    <mergeCell ref="B93:B95"/>
    <mergeCell ref="B96:B98"/>
    <mergeCell ref="B99:B101"/>
    <mergeCell ref="B102:B104"/>
    <mergeCell ref="A105:A110"/>
    <mergeCell ref="B105:B107"/>
    <mergeCell ref="B108:B110"/>
    <mergeCell ref="B135:B137"/>
    <mergeCell ref="B138:U138"/>
    <mergeCell ref="B111:B113"/>
    <mergeCell ref="A114:A116"/>
    <mergeCell ref="B114:B116"/>
    <mergeCell ref="A117:A122"/>
    <mergeCell ref="B117:B119"/>
    <mergeCell ref="B120:B122"/>
    <mergeCell ref="B123:B125"/>
    <mergeCell ref="B126:B128"/>
    <mergeCell ref="A129:A134"/>
    <mergeCell ref="B129:B131"/>
    <mergeCell ref="B132:B13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D356"/>
  <sheetViews>
    <sheetView topLeftCell="A136" zoomScaleNormal="60" zoomScaleSheetLayoutView="100" workbookViewId="0">
      <pane xSplit="1" topLeftCell="B5" activePane="topRight" state="frozen"/>
      <selection pane="topRight" activeCell="A5" sqref="A5"/>
      <selection activeCell="A129" sqref="A129"/>
    </sheetView>
  </sheetViews>
  <sheetFormatPr defaultColWidth="9" defaultRowHeight="14.25"/>
  <cols>
    <col min="1" max="1" width="24.375" style="7" customWidth="1"/>
    <col min="2" max="2" width="222.75" style="7" customWidth="1"/>
    <col min="3" max="3" width="9" style="7"/>
    <col min="4" max="4" width="36" style="7" bestFit="1" customWidth="1"/>
    <col min="5" max="6" width="9" style="7"/>
    <col min="7" max="7" width="12.25" style="7" customWidth="1"/>
    <col min="8" max="9" width="9" style="7"/>
    <col min="10" max="10" width="22.5" style="7" customWidth="1"/>
    <col min="11" max="11" width="11.375" style="7" customWidth="1"/>
    <col min="12" max="16384" width="9" style="7"/>
  </cols>
  <sheetData>
    <row r="1" spans="1:2">
      <c r="A1" s="8" t="s">
        <v>552</v>
      </c>
      <c r="B1" s="8" t="s">
        <v>553</v>
      </c>
    </row>
    <row r="3" spans="1:2">
      <c r="A3" s="8" t="s">
        <v>554</v>
      </c>
      <c r="B3" s="7" t="s">
        <v>555</v>
      </c>
    </row>
    <row r="4" spans="1:2">
      <c r="A4" s="8" t="s">
        <v>556</v>
      </c>
      <c r="B4" s="7" t="s">
        <v>557</v>
      </c>
    </row>
    <row r="5" spans="1:2">
      <c r="A5" s="7" t="s">
        <v>558</v>
      </c>
      <c r="B5" s="7" t="s">
        <v>559</v>
      </c>
    </row>
    <row r="6" spans="1:2">
      <c r="A6" s="7" t="s">
        <v>560</v>
      </c>
      <c r="B6" s="7" t="s">
        <v>561</v>
      </c>
    </row>
    <row r="7" spans="1:2">
      <c r="A7" s="7" t="s">
        <v>562</v>
      </c>
      <c r="B7" s="7" t="s">
        <v>563</v>
      </c>
    </row>
    <row r="8" spans="1:2">
      <c r="A8" s="7" t="s">
        <v>564</v>
      </c>
      <c r="B8" s="7" t="s">
        <v>565</v>
      </c>
    </row>
    <row r="9" spans="1:2">
      <c r="A9" s="7" t="s">
        <v>566</v>
      </c>
      <c r="B9" s="7" t="s">
        <v>567</v>
      </c>
    </row>
    <row r="10" spans="1:2">
      <c r="A10" s="7" t="s">
        <v>568</v>
      </c>
      <c r="B10" s="7" t="s">
        <v>569</v>
      </c>
    </row>
    <row r="11" spans="1:2">
      <c r="A11" s="7" t="s">
        <v>570</v>
      </c>
      <c r="B11" s="7" t="s">
        <v>571</v>
      </c>
    </row>
    <row r="12" spans="1:2">
      <c r="A12" s="7" t="s">
        <v>572</v>
      </c>
      <c r="B12" s="7" t="s">
        <v>573</v>
      </c>
    </row>
    <row r="13" spans="1:2">
      <c r="A13" s="7" t="s">
        <v>574</v>
      </c>
      <c r="B13" s="7" t="s">
        <v>575</v>
      </c>
    </row>
    <row r="14" spans="1:2">
      <c r="A14" s="7" t="s">
        <v>576</v>
      </c>
      <c r="B14" s="7" t="s">
        <v>577</v>
      </c>
    </row>
    <row r="15" spans="1:2">
      <c r="A15" s="7" t="s">
        <v>578</v>
      </c>
      <c r="B15" s="7" t="s">
        <v>579</v>
      </c>
    </row>
    <row r="16" spans="1:2">
      <c r="A16" s="7" t="s">
        <v>580</v>
      </c>
      <c r="B16" s="7" t="s">
        <v>581</v>
      </c>
    </row>
    <row r="17" spans="1:2">
      <c r="A17" s="7" t="s">
        <v>582</v>
      </c>
      <c r="B17" s="7" t="s">
        <v>583</v>
      </c>
    </row>
    <row r="18" spans="1:2">
      <c r="A18" s="7" t="s">
        <v>584</v>
      </c>
      <c r="B18" s="7" t="s">
        <v>585</v>
      </c>
    </row>
    <row r="19" spans="1:2">
      <c r="A19" s="7" t="s">
        <v>586</v>
      </c>
      <c r="B19" s="7" t="s">
        <v>587</v>
      </c>
    </row>
    <row r="20" spans="1:2">
      <c r="A20" s="7" t="s">
        <v>588</v>
      </c>
      <c r="B20" s="7" t="s">
        <v>589</v>
      </c>
    </row>
    <row r="21" spans="1:2">
      <c r="A21" s="7" t="s">
        <v>590</v>
      </c>
      <c r="B21" s="7" t="s">
        <v>591</v>
      </c>
    </row>
    <row r="22" spans="1:2">
      <c r="A22" s="7" t="s">
        <v>592</v>
      </c>
      <c r="B22" s="7" t="s">
        <v>593</v>
      </c>
    </row>
    <row r="23" spans="1:2">
      <c r="A23" s="7" t="s">
        <v>594</v>
      </c>
      <c r="B23" s="7" t="s">
        <v>595</v>
      </c>
    </row>
    <row r="25" spans="1:2">
      <c r="A25" s="8" t="s">
        <v>596</v>
      </c>
    </row>
    <row r="26" spans="1:2">
      <c r="A26" s="7" t="s">
        <v>597</v>
      </c>
      <c r="B26" s="7" t="s">
        <v>598</v>
      </c>
    </row>
    <row r="27" spans="1:2">
      <c r="A27" s="7" t="s">
        <v>599</v>
      </c>
      <c r="B27" s="7" t="s">
        <v>600</v>
      </c>
    </row>
    <row r="28" spans="1:2">
      <c r="A28" s="7" t="s">
        <v>601</v>
      </c>
      <c r="B28" s="7" t="s">
        <v>602</v>
      </c>
    </row>
    <row r="30" spans="1:2">
      <c r="A30" s="8" t="s">
        <v>603</v>
      </c>
      <c r="B30" s="7" t="s">
        <v>604</v>
      </c>
    </row>
    <row r="31" spans="1:2">
      <c r="A31" s="7" t="s">
        <v>605</v>
      </c>
      <c r="B31" s="7" t="s">
        <v>606</v>
      </c>
    </row>
    <row r="32" spans="1:2">
      <c r="A32" s="7" t="s">
        <v>607</v>
      </c>
      <c r="B32" s="7" t="s">
        <v>608</v>
      </c>
    </row>
    <row r="33" spans="1:2">
      <c r="A33" s="7" t="s">
        <v>609</v>
      </c>
      <c r="B33" s="7" t="s">
        <v>610</v>
      </c>
    </row>
    <row r="34" spans="1:2">
      <c r="A34" s="7" t="s">
        <v>611</v>
      </c>
      <c r="B34" s="7" t="s">
        <v>612</v>
      </c>
    </row>
    <row r="35" spans="1:2">
      <c r="A35" s="7" t="s">
        <v>613</v>
      </c>
      <c r="B35" s="7" t="s">
        <v>614</v>
      </c>
    </row>
    <row r="36" spans="1:2">
      <c r="A36" s="7" t="s">
        <v>615</v>
      </c>
      <c r="B36" s="7" t="s">
        <v>616</v>
      </c>
    </row>
    <row r="37" spans="1:2">
      <c r="A37" s="7" t="s">
        <v>617</v>
      </c>
      <c r="B37" s="7" t="s">
        <v>618</v>
      </c>
    </row>
    <row r="40" spans="1:2">
      <c r="A40" s="8" t="s">
        <v>619</v>
      </c>
      <c r="B40" s="7" t="s">
        <v>620</v>
      </c>
    </row>
    <row r="41" spans="1:2">
      <c r="A41" s="7" t="s">
        <v>621</v>
      </c>
      <c r="B41" s="7" t="s">
        <v>622</v>
      </c>
    </row>
    <row r="42" spans="1:2">
      <c r="A42" s="7" t="s">
        <v>623</v>
      </c>
      <c r="B42" s="7" t="s">
        <v>624</v>
      </c>
    </row>
    <row r="43" spans="1:2">
      <c r="A43" s="7" t="s">
        <v>625</v>
      </c>
      <c r="B43" s="7" t="s">
        <v>626</v>
      </c>
    </row>
    <row r="44" spans="1:2">
      <c r="A44" s="7" t="s">
        <v>627</v>
      </c>
      <c r="B44" s="7" t="s">
        <v>628</v>
      </c>
    </row>
    <row r="45" spans="1:2">
      <c r="A45" s="7" t="s">
        <v>629</v>
      </c>
      <c r="B45" s="7" t="s">
        <v>630</v>
      </c>
    </row>
    <row r="46" spans="1:2">
      <c r="A46" s="7" t="s">
        <v>617</v>
      </c>
      <c r="B46" s="7" t="s">
        <v>631</v>
      </c>
    </row>
    <row r="47" spans="1:2">
      <c r="A47" s="7" t="s">
        <v>632</v>
      </c>
      <c r="B47" s="7" t="s">
        <v>633</v>
      </c>
    </row>
    <row r="48" spans="1:2">
      <c r="A48" s="7" t="s">
        <v>634</v>
      </c>
      <c r="B48" s="7" t="s">
        <v>635</v>
      </c>
    </row>
    <row r="49" spans="1:2">
      <c r="A49" s="7" t="s">
        <v>636</v>
      </c>
      <c r="B49" s="7" t="s">
        <v>637</v>
      </c>
    </row>
    <row r="50" spans="1:2">
      <c r="A50" s="7" t="s">
        <v>638</v>
      </c>
      <c r="B50" s="7" t="s">
        <v>639</v>
      </c>
    </row>
    <row r="51" spans="1:2">
      <c r="A51" s="7" t="s">
        <v>640</v>
      </c>
      <c r="B51" s="7" t="s">
        <v>641</v>
      </c>
    </row>
    <row r="52" spans="1:2">
      <c r="A52" s="7" t="s">
        <v>642</v>
      </c>
      <c r="B52" s="7" t="s">
        <v>643</v>
      </c>
    </row>
    <row r="54" spans="1:2">
      <c r="A54" s="8" t="s">
        <v>644</v>
      </c>
      <c r="B54" s="7" t="s">
        <v>645</v>
      </c>
    </row>
    <row r="55" spans="1:2">
      <c r="A55" s="7" t="s">
        <v>646</v>
      </c>
      <c r="B55" s="7" t="s">
        <v>647</v>
      </c>
    </row>
    <row r="56" spans="1:2">
      <c r="A56" s="7" t="s">
        <v>648</v>
      </c>
      <c r="B56" s="7" t="s">
        <v>649</v>
      </c>
    </row>
    <row r="57" spans="1:2">
      <c r="A57" s="7" t="s">
        <v>650</v>
      </c>
      <c r="B57" s="7" t="s">
        <v>651</v>
      </c>
    </row>
    <row r="58" spans="1:2">
      <c r="A58" s="7" t="s">
        <v>652</v>
      </c>
      <c r="B58" s="7" t="s">
        <v>653</v>
      </c>
    </row>
    <row r="59" spans="1:2">
      <c r="A59" s="7" t="s">
        <v>654</v>
      </c>
      <c r="B59" s="7" t="s">
        <v>655</v>
      </c>
    </row>
    <row r="60" spans="1:2">
      <c r="A60" s="7" t="s">
        <v>656</v>
      </c>
      <c r="B60" s="7" t="s">
        <v>657</v>
      </c>
    </row>
    <row r="61" spans="1:2">
      <c r="A61" s="7" t="s">
        <v>658</v>
      </c>
      <c r="B61" s="7" t="s">
        <v>659</v>
      </c>
    </row>
    <row r="62" spans="1:2">
      <c r="A62" s="7" t="s">
        <v>660</v>
      </c>
      <c r="B62" s="7" t="s">
        <v>661</v>
      </c>
    </row>
    <row r="63" spans="1:2">
      <c r="A63" s="7" t="s">
        <v>662</v>
      </c>
      <c r="B63" s="7" t="s">
        <v>663</v>
      </c>
    </row>
    <row r="64" spans="1:2">
      <c r="A64" s="7" t="s">
        <v>664</v>
      </c>
      <c r="B64" s="7" t="s">
        <v>665</v>
      </c>
    </row>
    <row r="65" spans="1:2" ht="28.5">
      <c r="A65" s="7" t="s">
        <v>666</v>
      </c>
      <c r="B65" s="234" t="s">
        <v>667</v>
      </c>
    </row>
    <row r="66" spans="1:2">
      <c r="A66" s="7" t="s">
        <v>668</v>
      </c>
      <c r="B66" s="7" t="s">
        <v>669</v>
      </c>
    </row>
    <row r="67" spans="1:2">
      <c r="A67" s="7" t="s">
        <v>670</v>
      </c>
      <c r="B67" s="7" t="s">
        <v>671</v>
      </c>
    </row>
    <row r="68" spans="1:2">
      <c r="A68" s="7" t="s">
        <v>672</v>
      </c>
      <c r="B68" s="7" t="s">
        <v>673</v>
      </c>
    </row>
    <row r="69" spans="1:2">
      <c r="A69" s="7" t="s">
        <v>674</v>
      </c>
      <c r="B69" s="7" t="s">
        <v>675</v>
      </c>
    </row>
    <row r="70" spans="1:2">
      <c r="A70" s="7" t="s">
        <v>676</v>
      </c>
      <c r="B70" s="7" t="s">
        <v>677</v>
      </c>
    </row>
    <row r="74" spans="1:2">
      <c r="A74" s="8" t="s">
        <v>678</v>
      </c>
      <c r="B74" s="7" t="s">
        <v>679</v>
      </c>
    </row>
    <row r="75" spans="1:2">
      <c r="A75" s="26" t="s">
        <v>680</v>
      </c>
      <c r="B75" s="7" t="s">
        <v>681</v>
      </c>
    </row>
    <row r="76" spans="1:2">
      <c r="A76" s="26" t="s">
        <v>682</v>
      </c>
      <c r="B76" s="7" t="s">
        <v>683</v>
      </c>
    </row>
    <row r="77" spans="1:2">
      <c r="A77" s="29" t="s">
        <v>684</v>
      </c>
      <c r="B77" s="7" t="s">
        <v>685</v>
      </c>
    </row>
    <row r="78" spans="1:2">
      <c r="A78" s="27" t="s">
        <v>686</v>
      </c>
      <c r="B78" s="7" t="s">
        <v>687</v>
      </c>
    </row>
    <row r="79" spans="1:2">
      <c r="A79" s="30" t="s">
        <v>688</v>
      </c>
      <c r="B79" s="7" t="s">
        <v>689</v>
      </c>
    </row>
    <row r="80" spans="1:2">
      <c r="A80" s="7" t="s">
        <v>690</v>
      </c>
      <c r="B80" s="7" t="s">
        <v>691</v>
      </c>
    </row>
    <row r="81" spans="1:2">
      <c r="A81" s="7" t="s">
        <v>692</v>
      </c>
      <c r="B81" s="7" t="s">
        <v>693</v>
      </c>
    </row>
    <row r="83" spans="1:2">
      <c r="A83" s="27" t="s">
        <v>694</v>
      </c>
      <c r="B83" s="7" t="s">
        <v>695</v>
      </c>
    </row>
    <row r="84" spans="1:2">
      <c r="A84" s="27"/>
    </row>
    <row r="85" spans="1:2">
      <c r="A85" s="27" t="s">
        <v>696</v>
      </c>
    </row>
    <row r="86" spans="1:2">
      <c r="A86" s="26" t="s">
        <v>697</v>
      </c>
      <c r="B86" s="7" t="s">
        <v>698</v>
      </c>
    </row>
    <row r="87" spans="1:2">
      <c r="A87" s="26" t="s">
        <v>699</v>
      </c>
      <c r="B87" s="7" t="s">
        <v>700</v>
      </c>
    </row>
    <row r="88" spans="1:2">
      <c r="A88" s="26" t="s">
        <v>701</v>
      </c>
      <c r="B88" s="7" t="s">
        <v>702</v>
      </c>
    </row>
    <row r="89" spans="1:2" ht="28.5">
      <c r="A89" s="26" t="s">
        <v>703</v>
      </c>
      <c r="B89" s="234" t="s">
        <v>704</v>
      </c>
    </row>
    <row r="90" spans="1:2" ht="28.5">
      <c r="A90" s="7" t="s">
        <v>705</v>
      </c>
      <c r="B90" s="234" t="s">
        <v>706</v>
      </c>
    </row>
    <row r="91" spans="1:2">
      <c r="A91" s="7" t="s">
        <v>707</v>
      </c>
      <c r="B91" s="7" t="s">
        <v>708</v>
      </c>
    </row>
    <row r="92" spans="1:2">
      <c r="A92" s="7" t="s">
        <v>709</v>
      </c>
      <c r="B92" s="7" t="s">
        <v>710</v>
      </c>
    </row>
    <row r="93" spans="1:2">
      <c r="A93" s="7" t="s">
        <v>711</v>
      </c>
      <c r="B93" s="7" t="s">
        <v>712</v>
      </c>
    </row>
    <row r="94" spans="1:2">
      <c r="A94" s="7" t="s">
        <v>713</v>
      </c>
      <c r="B94" s="7" t="s">
        <v>714</v>
      </c>
    </row>
    <row r="95" spans="1:2">
      <c r="A95" s="7" t="s">
        <v>715</v>
      </c>
      <c r="B95" s="7" t="s">
        <v>716</v>
      </c>
    </row>
    <row r="96" spans="1:2">
      <c r="A96" s="7" t="s">
        <v>717</v>
      </c>
      <c r="B96" s="7" t="s">
        <v>718</v>
      </c>
    </row>
    <row r="97" spans="1:2">
      <c r="A97" s="7" t="s">
        <v>719</v>
      </c>
      <c r="B97" s="7" t="s">
        <v>720</v>
      </c>
    </row>
    <row r="98" spans="1:2">
      <c r="A98" s="7" t="s">
        <v>721</v>
      </c>
      <c r="B98" s="7" t="s">
        <v>722</v>
      </c>
    </row>
    <row r="100" spans="1:2">
      <c r="A100" s="27" t="s">
        <v>723</v>
      </c>
    </row>
    <row r="101" spans="1:2">
      <c r="A101" s="26" t="s">
        <v>724</v>
      </c>
      <c r="B101" s="7" t="s">
        <v>725</v>
      </c>
    </row>
    <row r="102" spans="1:2">
      <c r="A102" s="7" t="s">
        <v>726</v>
      </c>
      <c r="B102" s="7" t="s">
        <v>727</v>
      </c>
    </row>
    <row r="103" spans="1:2">
      <c r="A103" s="7" t="s">
        <v>728</v>
      </c>
      <c r="B103" s="234" t="s">
        <v>729</v>
      </c>
    </row>
    <row r="104" spans="1:2">
      <c r="A104" s="7" t="s">
        <v>730</v>
      </c>
      <c r="B104" s="7" t="s">
        <v>731</v>
      </c>
    </row>
    <row r="106" spans="1:2">
      <c r="A106" s="27" t="s">
        <v>732</v>
      </c>
    </row>
    <row r="107" spans="1:2">
      <c r="A107" s="26" t="s">
        <v>733</v>
      </c>
      <c r="B107" s="26" t="s">
        <v>734</v>
      </c>
    </row>
    <row r="108" spans="1:2">
      <c r="A108" s="26" t="s">
        <v>735</v>
      </c>
      <c r="B108" s="26" t="s">
        <v>736</v>
      </c>
    </row>
    <row r="109" spans="1:2">
      <c r="A109" s="26" t="s">
        <v>737</v>
      </c>
      <c r="B109" s="7" t="s">
        <v>738</v>
      </c>
    </row>
    <row r="110" spans="1:2">
      <c r="A110" s="7" t="s">
        <v>739</v>
      </c>
      <c r="B110" s="7" t="s">
        <v>740</v>
      </c>
    </row>
    <row r="111" spans="1:2">
      <c r="A111" s="7" t="s">
        <v>741</v>
      </c>
      <c r="B111" s="7" t="s">
        <v>742</v>
      </c>
    </row>
    <row r="112" spans="1:2">
      <c r="A112" s="7" t="s">
        <v>743</v>
      </c>
      <c r="B112" s="7" t="s">
        <v>744</v>
      </c>
    </row>
    <row r="113" spans="1:2">
      <c r="A113" s="7" t="s">
        <v>745</v>
      </c>
      <c r="B113" s="7" t="s">
        <v>746</v>
      </c>
    </row>
    <row r="114" spans="1:2">
      <c r="A114" s="7" t="s">
        <v>747</v>
      </c>
      <c r="B114" s="7" t="s">
        <v>748</v>
      </c>
    </row>
    <row r="115" spans="1:2">
      <c r="A115" s="7" t="s">
        <v>749</v>
      </c>
      <c r="B115" s="7" t="s">
        <v>750</v>
      </c>
    </row>
    <row r="116" spans="1:2">
      <c r="A116" s="7" t="s">
        <v>751</v>
      </c>
      <c r="B116" s="7" t="s">
        <v>752</v>
      </c>
    </row>
    <row r="117" spans="1:2">
      <c r="A117" s="7" t="s">
        <v>753</v>
      </c>
      <c r="B117" s="7" t="s">
        <v>754</v>
      </c>
    </row>
    <row r="118" spans="1:2">
      <c r="A118" s="7" t="s">
        <v>755</v>
      </c>
      <c r="B118" s="7" t="s">
        <v>756</v>
      </c>
    </row>
    <row r="119" spans="1:2">
      <c r="A119" s="7" t="s">
        <v>757</v>
      </c>
      <c r="B119" s="7" t="s">
        <v>758</v>
      </c>
    </row>
    <row r="120" spans="1:2">
      <c r="A120" s="7" t="s">
        <v>759</v>
      </c>
      <c r="B120" s="7" t="s">
        <v>760</v>
      </c>
    </row>
    <row r="121" spans="1:2">
      <c r="A121" s="7" t="s">
        <v>761</v>
      </c>
      <c r="B121" s="7" t="s">
        <v>762</v>
      </c>
    </row>
    <row r="122" spans="1:2">
      <c r="A122" s="7" t="s">
        <v>763</v>
      </c>
      <c r="B122" s="7" t="s">
        <v>764</v>
      </c>
    </row>
    <row r="123" spans="1:2">
      <c r="A123" s="7" t="s">
        <v>765</v>
      </c>
      <c r="B123" s="7" t="s">
        <v>766</v>
      </c>
    </row>
    <row r="124" spans="1:2">
      <c r="A124" s="7" t="s">
        <v>767</v>
      </c>
      <c r="B124" s="7" t="s">
        <v>768</v>
      </c>
    </row>
    <row r="125" spans="1:2">
      <c r="A125" s="7" t="s">
        <v>769</v>
      </c>
      <c r="B125" s="7" t="s">
        <v>770</v>
      </c>
    </row>
    <row r="126" spans="1:2">
      <c r="A126" s="7" t="s">
        <v>771</v>
      </c>
      <c r="B126" s="7" t="s">
        <v>772</v>
      </c>
    </row>
    <row r="127" spans="1:2">
      <c r="A127" s="7" t="s">
        <v>773</v>
      </c>
      <c r="B127" s="7" t="s">
        <v>774</v>
      </c>
    </row>
    <row r="128" spans="1:2">
      <c r="A128" s="7" t="s">
        <v>775</v>
      </c>
      <c r="B128" s="7" t="s">
        <v>776</v>
      </c>
    </row>
    <row r="129" spans="1:2">
      <c r="A129" s="7" t="s">
        <v>777</v>
      </c>
      <c r="B129" s="7" t="s">
        <v>778</v>
      </c>
    </row>
    <row r="130" spans="1:2">
      <c r="A130" s="7" t="s">
        <v>779</v>
      </c>
      <c r="B130" s="7" t="s">
        <v>780</v>
      </c>
    </row>
    <row r="131" spans="1:2">
      <c r="A131" s="7" t="s">
        <v>781</v>
      </c>
      <c r="B131" s="7" t="s">
        <v>782</v>
      </c>
    </row>
    <row r="132" spans="1:2">
      <c r="A132" s="7" t="s">
        <v>783</v>
      </c>
      <c r="B132" s="7" t="s">
        <v>784</v>
      </c>
    </row>
    <row r="133" spans="1:2">
      <c r="A133" s="7" t="s">
        <v>785</v>
      </c>
      <c r="B133" s="7" t="s">
        <v>786</v>
      </c>
    </row>
    <row r="134" spans="1:2">
      <c r="A134" s="7" t="s">
        <v>787</v>
      </c>
      <c r="B134" s="7" t="s">
        <v>788</v>
      </c>
    </row>
    <row r="135" spans="1:2">
      <c r="A135" s="7" t="s">
        <v>789</v>
      </c>
      <c r="B135" s="7" t="s">
        <v>790</v>
      </c>
    </row>
    <row r="136" spans="1:2">
      <c r="A136" s="7" t="s">
        <v>791</v>
      </c>
      <c r="B136" s="7" t="s">
        <v>792</v>
      </c>
    </row>
    <row r="137" spans="1:2">
      <c r="A137" s="7" t="s">
        <v>793</v>
      </c>
      <c r="B137" s="7" t="s">
        <v>794</v>
      </c>
    </row>
    <row r="138" spans="1:2" ht="18.75" customHeight="1">
      <c r="A138" s="1138" t="s">
        <v>795</v>
      </c>
      <c r="B138" s="234" t="s">
        <v>796</v>
      </c>
    </row>
    <row r="139" spans="1:2">
      <c r="A139" s="1138" t="s">
        <v>797</v>
      </c>
      <c r="B139" s="1138" t="s">
        <v>798</v>
      </c>
    </row>
    <row r="140" spans="1:2">
      <c r="A140" s="7" t="s">
        <v>799</v>
      </c>
      <c r="B140" s="7" t="s">
        <v>800</v>
      </c>
    </row>
    <row r="141" spans="1:2">
      <c r="A141" s="7" t="s">
        <v>801</v>
      </c>
      <c r="B141" s="7" t="s">
        <v>802</v>
      </c>
    </row>
    <row r="142" spans="1:2">
      <c r="A142" s="7" t="s">
        <v>803</v>
      </c>
      <c r="B142" s="7" t="s">
        <v>804</v>
      </c>
    </row>
    <row r="143" spans="1:2">
      <c r="A143" s="7" t="s">
        <v>805</v>
      </c>
      <c r="B143" s="7" t="s">
        <v>806</v>
      </c>
    </row>
    <row r="144" spans="1:2">
      <c r="A144" s="7" t="s">
        <v>807</v>
      </c>
      <c r="B144" s="7" t="s">
        <v>808</v>
      </c>
    </row>
    <row r="145" spans="1:2">
      <c r="A145" s="7" t="s">
        <v>809</v>
      </c>
      <c r="B145" s="7" t="s">
        <v>810</v>
      </c>
    </row>
    <row r="146" spans="1:2">
      <c r="A146" s="7" t="s">
        <v>811</v>
      </c>
      <c r="B146" s="7" t="s">
        <v>812</v>
      </c>
    </row>
    <row r="147" spans="1:2">
      <c r="A147" s="7" t="s">
        <v>592</v>
      </c>
      <c r="B147" s="7" t="s">
        <v>813</v>
      </c>
    </row>
    <row r="148" spans="1:2">
      <c r="A148" s="7" t="s">
        <v>814</v>
      </c>
      <c r="B148" s="7" t="s">
        <v>815</v>
      </c>
    </row>
    <row r="149" spans="1:2">
      <c r="A149" s="7" t="s">
        <v>816</v>
      </c>
      <c r="B149" s="7" t="s">
        <v>817</v>
      </c>
    </row>
    <row r="150" spans="1:2" ht="33" customHeight="1">
      <c r="A150" s="7" t="s">
        <v>818</v>
      </c>
      <c r="B150" s="234" t="s">
        <v>819</v>
      </c>
    </row>
    <row r="151" spans="1:2">
      <c r="A151" s="7" t="s">
        <v>820</v>
      </c>
      <c r="B151" s="7" t="s">
        <v>821</v>
      </c>
    </row>
    <row r="152" spans="1:2">
      <c r="A152" s="7" t="s">
        <v>822</v>
      </c>
      <c r="B152" s="7" t="s">
        <v>823</v>
      </c>
    </row>
    <row r="153" spans="1:2">
      <c r="A153" s="7" t="s">
        <v>824</v>
      </c>
      <c r="B153" s="1131" t="s">
        <v>825</v>
      </c>
    </row>
    <row r="154" spans="1:2">
      <c r="A154" s="7" t="s">
        <v>826</v>
      </c>
      <c r="B154" s="7" t="s">
        <v>827</v>
      </c>
    </row>
    <row r="155" spans="1:2">
      <c r="A155" s="7" t="s">
        <v>828</v>
      </c>
      <c r="B155" s="7" t="s">
        <v>829</v>
      </c>
    </row>
    <row r="156" spans="1:2">
      <c r="A156" s="7" t="s">
        <v>830</v>
      </c>
      <c r="B156" s="7" t="s">
        <v>831</v>
      </c>
    </row>
    <row r="157" spans="1:2">
      <c r="A157" s="7" t="s">
        <v>832</v>
      </c>
      <c r="B157" s="7" t="s">
        <v>833</v>
      </c>
    </row>
    <row r="158" spans="1:2">
      <c r="A158" s="7" t="s">
        <v>834</v>
      </c>
      <c r="B158" s="7" t="s">
        <v>835</v>
      </c>
    </row>
    <row r="159" spans="1:2">
      <c r="A159" s="7" t="s">
        <v>836</v>
      </c>
      <c r="B159" s="7" t="s">
        <v>837</v>
      </c>
    </row>
    <row r="160" spans="1:2">
      <c r="A160" s="7" t="s">
        <v>838</v>
      </c>
      <c r="B160" s="7" t="s">
        <v>839</v>
      </c>
    </row>
    <row r="161" spans="1:2">
      <c r="A161" s="7" t="s">
        <v>840</v>
      </c>
      <c r="B161" s="7" t="s">
        <v>841</v>
      </c>
    </row>
    <row r="162" spans="1:2">
      <c r="A162" s="7" t="s">
        <v>842</v>
      </c>
      <c r="B162" s="7" t="s">
        <v>843</v>
      </c>
    </row>
    <row r="163" spans="1:2">
      <c r="A163" s="7" t="s">
        <v>844</v>
      </c>
      <c r="B163" s="7" t="s">
        <v>845</v>
      </c>
    </row>
    <row r="164" spans="1:2">
      <c r="A164" s="7" t="s">
        <v>846</v>
      </c>
      <c r="B164" s="7" t="s">
        <v>847</v>
      </c>
    </row>
    <row r="165" spans="1:2">
      <c r="A165" s="7" t="s">
        <v>848</v>
      </c>
      <c r="B165" s="7" t="s">
        <v>849</v>
      </c>
    </row>
    <row r="166" spans="1:2">
      <c r="A166" s="7" t="s">
        <v>850</v>
      </c>
      <c r="B166" s="7" t="s">
        <v>851</v>
      </c>
    </row>
    <row r="167" spans="1:2">
      <c r="A167" s="7" t="s">
        <v>852</v>
      </c>
      <c r="B167" s="7" t="s">
        <v>853</v>
      </c>
    </row>
    <row r="168" spans="1:2">
      <c r="A168" s="7" t="s">
        <v>854</v>
      </c>
      <c r="B168" s="7" t="s">
        <v>855</v>
      </c>
    </row>
    <row r="169" spans="1:2">
      <c r="A169" s="7" t="s">
        <v>856</v>
      </c>
      <c r="B169" s="7" t="s">
        <v>857</v>
      </c>
    </row>
    <row r="170" spans="1:2">
      <c r="A170" s="7" t="s">
        <v>858</v>
      </c>
      <c r="B170" s="7" t="s">
        <v>859</v>
      </c>
    </row>
    <row r="171" spans="1:2">
      <c r="A171" s="7" t="s">
        <v>860</v>
      </c>
      <c r="B171" s="7" t="s">
        <v>861</v>
      </c>
    </row>
    <row r="172" spans="1:2">
      <c r="A172" s="7" t="s">
        <v>862</v>
      </c>
      <c r="B172" s="7" t="s">
        <v>863</v>
      </c>
    </row>
    <row r="173" spans="1:2">
      <c r="A173" s="7" t="s">
        <v>864</v>
      </c>
      <c r="B173" s="7" t="s">
        <v>865</v>
      </c>
    </row>
    <row r="174" spans="1:2">
      <c r="A174" s="7" t="s">
        <v>866</v>
      </c>
      <c r="B174" s="7" t="s">
        <v>867</v>
      </c>
    </row>
    <row r="175" spans="1:2">
      <c r="A175" s="7" t="s">
        <v>868</v>
      </c>
      <c r="B175" s="7" t="s">
        <v>869</v>
      </c>
    </row>
    <row r="176" spans="1:2">
      <c r="A176" s="234" t="s">
        <v>870</v>
      </c>
      <c r="B176" s="7" t="s">
        <v>871</v>
      </c>
    </row>
    <row r="178" spans="1:2">
      <c r="A178" s="8" t="s">
        <v>872</v>
      </c>
      <c r="B178" s="7" t="s">
        <v>873</v>
      </c>
    </row>
    <row r="179" spans="1:2">
      <c r="A179" s="8" t="s">
        <v>874</v>
      </c>
      <c r="B179" s="7" t="s">
        <v>875</v>
      </c>
    </row>
    <row r="180" spans="1:2">
      <c r="A180" s="8" t="s">
        <v>876</v>
      </c>
      <c r="B180" s="7" t="s">
        <v>877</v>
      </c>
    </row>
    <row r="181" spans="1:2">
      <c r="A181" s="8" t="s">
        <v>878</v>
      </c>
      <c r="B181" s="7" t="s">
        <v>879</v>
      </c>
    </row>
    <row r="182" spans="1:2">
      <c r="A182" s="7" t="s">
        <v>880</v>
      </c>
      <c r="B182" s="7" t="s">
        <v>881</v>
      </c>
    </row>
    <row r="183" spans="1:2">
      <c r="A183" s="7" t="s">
        <v>882</v>
      </c>
      <c r="B183" s="7" t="s">
        <v>883</v>
      </c>
    </row>
    <row r="184" spans="1:2">
      <c r="A184" s="7" t="s">
        <v>884</v>
      </c>
      <c r="B184" s="7" t="s">
        <v>885</v>
      </c>
    </row>
    <row r="185" spans="1:2">
      <c r="A185" s="7" t="s">
        <v>886</v>
      </c>
      <c r="B185" s="7" t="s">
        <v>887</v>
      </c>
    </row>
    <row r="186" spans="1:2">
      <c r="A186" s="7" t="s">
        <v>888</v>
      </c>
      <c r="B186" s="7" t="s">
        <v>889</v>
      </c>
    </row>
    <row r="188" spans="1:2">
      <c r="A188" s="8" t="s">
        <v>890</v>
      </c>
      <c r="B188" s="7" t="s">
        <v>891</v>
      </c>
    </row>
    <row r="189" spans="1:2">
      <c r="A189" s="8" t="s">
        <v>892</v>
      </c>
      <c r="B189" s="7" t="s">
        <v>893</v>
      </c>
    </row>
    <row r="190" spans="1:2">
      <c r="A190" s="8" t="s">
        <v>894</v>
      </c>
      <c r="B190" s="7" t="s">
        <v>895</v>
      </c>
    </row>
    <row r="192" spans="1:2">
      <c r="A192" s="8" t="s">
        <v>14</v>
      </c>
      <c r="B192" s="7" t="s">
        <v>896</v>
      </c>
    </row>
    <row r="193" spans="1:2">
      <c r="A193" s="27" t="s">
        <v>897</v>
      </c>
      <c r="B193" s="7" t="s">
        <v>898</v>
      </c>
    </row>
    <row r="194" spans="1:2">
      <c r="A194" s="8" t="s">
        <v>87</v>
      </c>
      <c r="B194" s="7" t="s">
        <v>899</v>
      </c>
    </row>
    <row r="195" spans="1:2">
      <c r="A195" s="8" t="s">
        <v>900</v>
      </c>
      <c r="B195" s="7" t="s">
        <v>901</v>
      </c>
    </row>
    <row r="196" spans="1:2">
      <c r="A196" s="8" t="s">
        <v>101</v>
      </c>
      <c r="B196" s="7" t="s">
        <v>902</v>
      </c>
    </row>
    <row r="197" spans="1:2">
      <c r="A197" s="8" t="s">
        <v>903</v>
      </c>
      <c r="B197" s="7" t="s">
        <v>904</v>
      </c>
    </row>
    <row r="198" spans="1:2">
      <c r="A198" s="8" t="s">
        <v>905</v>
      </c>
      <c r="B198" s="7" t="s">
        <v>906</v>
      </c>
    </row>
    <row r="199" spans="1:2">
      <c r="A199" s="8" t="s">
        <v>907</v>
      </c>
      <c r="B199" s="7" t="s">
        <v>908</v>
      </c>
    </row>
    <row r="200" spans="1:2">
      <c r="A200" s="8" t="s">
        <v>909</v>
      </c>
      <c r="B200" s="7" t="s">
        <v>910</v>
      </c>
    </row>
    <row r="201" spans="1:2">
      <c r="A201" s="8" t="s">
        <v>54</v>
      </c>
      <c r="B201" s="234" t="s">
        <v>911</v>
      </c>
    </row>
    <row r="202" spans="1:2">
      <c r="A202" s="8" t="s">
        <v>912</v>
      </c>
      <c r="B202" s="7" t="s">
        <v>913</v>
      </c>
    </row>
    <row r="203" spans="1:2">
      <c r="A203" s="8" t="s">
        <v>912</v>
      </c>
      <c r="B203" s="7" t="s">
        <v>914</v>
      </c>
    </row>
    <row r="204" spans="1:2">
      <c r="A204" s="8" t="s">
        <v>915</v>
      </c>
      <c r="B204" s="7" t="s">
        <v>916</v>
      </c>
    </row>
    <row r="205" spans="1:2">
      <c r="A205" s="8" t="s">
        <v>917</v>
      </c>
      <c r="B205" s="7" t="s">
        <v>918</v>
      </c>
    </row>
    <row r="206" spans="1:2">
      <c r="A206" s="8" t="s">
        <v>919</v>
      </c>
      <c r="B206" s="7" t="s">
        <v>920</v>
      </c>
    </row>
    <row r="207" spans="1:2" ht="16.5" customHeight="1">
      <c r="A207" s="8" t="s">
        <v>921</v>
      </c>
      <c r="B207" s="234" t="s">
        <v>922</v>
      </c>
    </row>
    <row r="208" spans="1:2">
      <c r="A208" s="8" t="s">
        <v>923</v>
      </c>
      <c r="B208" s="234" t="s">
        <v>924</v>
      </c>
    </row>
    <row r="209" spans="1:2">
      <c r="A209" s="8" t="s">
        <v>925</v>
      </c>
      <c r="B209" s="7" t="s">
        <v>926</v>
      </c>
    </row>
    <row r="210" spans="1:2">
      <c r="A210" s="8" t="s">
        <v>927</v>
      </c>
      <c r="B210" s="7" t="s">
        <v>928</v>
      </c>
    </row>
    <row r="211" spans="1:2">
      <c r="A211" s="8" t="s">
        <v>929</v>
      </c>
      <c r="B211" s="7" t="s">
        <v>930</v>
      </c>
    </row>
    <row r="212" spans="1:2">
      <c r="A212" s="8" t="s">
        <v>931</v>
      </c>
      <c r="B212" s="234" t="s">
        <v>932</v>
      </c>
    </row>
    <row r="213" spans="1:2">
      <c r="A213" s="8" t="s">
        <v>933</v>
      </c>
      <c r="B213" s="234" t="s">
        <v>934</v>
      </c>
    </row>
    <row r="214" spans="1:2">
      <c r="A214" s="8" t="s">
        <v>935</v>
      </c>
      <c r="B214" s="234" t="s">
        <v>936</v>
      </c>
    </row>
    <row r="215" spans="1:2">
      <c r="A215" s="8" t="s">
        <v>937</v>
      </c>
      <c r="B215" s="7" t="s">
        <v>938</v>
      </c>
    </row>
    <row r="216" spans="1:2">
      <c r="A216" s="8" t="s">
        <v>939</v>
      </c>
      <c r="B216" s="7" t="s">
        <v>940</v>
      </c>
    </row>
    <row r="217" spans="1:2">
      <c r="A217" s="8" t="s">
        <v>941</v>
      </c>
      <c r="B217" s="7" t="s">
        <v>942</v>
      </c>
    </row>
    <row r="218" spans="1:2" ht="30">
      <c r="A218" s="8" t="s">
        <v>943</v>
      </c>
      <c r="B218" s="234" t="s">
        <v>944</v>
      </c>
    </row>
    <row r="219" spans="1:2" ht="15.75">
      <c r="A219" s="8" t="s">
        <v>945</v>
      </c>
      <c r="B219" s="234" t="s">
        <v>946</v>
      </c>
    </row>
    <row r="220" spans="1:2">
      <c r="A220" s="8" t="s">
        <v>102</v>
      </c>
      <c r="B220" s="7" t="s">
        <v>947</v>
      </c>
    </row>
    <row r="221" spans="1:2">
      <c r="A221" s="8" t="s">
        <v>948</v>
      </c>
      <c r="B221" s="7" t="s">
        <v>949</v>
      </c>
    </row>
    <row r="222" spans="1:2">
      <c r="A222" s="8" t="s">
        <v>950</v>
      </c>
      <c r="B222" s="234" t="s">
        <v>951</v>
      </c>
    </row>
    <row r="223" spans="1:2">
      <c r="A223" s="8" t="s">
        <v>952</v>
      </c>
      <c r="B223" s="7" t="s">
        <v>953</v>
      </c>
    </row>
    <row r="224" spans="1:2">
      <c r="A224" s="8" t="s">
        <v>954</v>
      </c>
      <c r="B224" s="7" t="s">
        <v>955</v>
      </c>
    </row>
    <row r="225" spans="1:4">
      <c r="A225" s="8" t="s">
        <v>956</v>
      </c>
      <c r="B225" s="7" t="s">
        <v>957</v>
      </c>
    </row>
    <row r="226" spans="1:4">
      <c r="A226" s="8" t="s">
        <v>958</v>
      </c>
      <c r="B226" s="234" t="s">
        <v>959</v>
      </c>
    </row>
    <row r="227" spans="1:4">
      <c r="A227" s="8" t="s">
        <v>960</v>
      </c>
      <c r="B227" s="7" t="s">
        <v>961</v>
      </c>
    </row>
    <row r="228" spans="1:4" ht="16.5" customHeight="1">
      <c r="A228" s="8" t="s">
        <v>962</v>
      </c>
      <c r="B228" s="7" t="s">
        <v>963</v>
      </c>
    </row>
    <row r="230" spans="1:4" ht="55.5" customHeight="1">
      <c r="A230" s="1139" t="s">
        <v>964</v>
      </c>
      <c r="B230" s="234" t="s">
        <v>965</v>
      </c>
    </row>
    <row r="232" spans="1:4">
      <c r="A232" s="1139" t="s">
        <v>966</v>
      </c>
    </row>
    <row r="233" spans="1:4">
      <c r="A233" s="7" t="s">
        <v>170</v>
      </c>
      <c r="B233" s="7" t="s">
        <v>967</v>
      </c>
      <c r="D233" s="234"/>
    </row>
    <row r="234" spans="1:4">
      <c r="A234" s="7" t="s">
        <v>968</v>
      </c>
      <c r="B234" s="7" t="s">
        <v>969</v>
      </c>
    </row>
    <row r="235" spans="1:4">
      <c r="A235" s="7" t="s">
        <v>970</v>
      </c>
      <c r="B235" s="7" t="s">
        <v>971</v>
      </c>
    </row>
    <row r="236" spans="1:4" ht="15" customHeight="1">
      <c r="A236" s="7" t="s">
        <v>972</v>
      </c>
      <c r="B236" s="7" t="s">
        <v>973</v>
      </c>
    </row>
    <row r="237" spans="1:4">
      <c r="A237" s="7" t="s">
        <v>974</v>
      </c>
      <c r="B237" s="7" t="s">
        <v>975</v>
      </c>
    </row>
    <row r="238" spans="1:4">
      <c r="A238" s="7" t="s">
        <v>976</v>
      </c>
      <c r="B238" s="7" t="s">
        <v>977</v>
      </c>
    </row>
    <row r="239" spans="1:4">
      <c r="A239" s="7" t="s">
        <v>978</v>
      </c>
      <c r="B239" s="7" t="s">
        <v>979</v>
      </c>
    </row>
    <row r="241" spans="1:2">
      <c r="A241" s="1139" t="s">
        <v>980</v>
      </c>
    </row>
    <row r="242" spans="1:2">
      <c r="A242" s="7" t="s">
        <v>981</v>
      </c>
      <c r="B242" s="7" t="s">
        <v>982</v>
      </c>
    </row>
    <row r="243" spans="1:2">
      <c r="A243" s="7" t="s">
        <v>983</v>
      </c>
      <c r="B243" s="234" t="s">
        <v>984</v>
      </c>
    </row>
    <row r="244" spans="1:2">
      <c r="A244" s="7" t="s">
        <v>985</v>
      </c>
      <c r="B244" s="7" t="s">
        <v>986</v>
      </c>
    </row>
    <row r="245" spans="1:2">
      <c r="A245" s="7" t="s">
        <v>987</v>
      </c>
      <c r="B245" s="7" t="s">
        <v>988</v>
      </c>
    </row>
    <row r="246" spans="1:2">
      <c r="A246" s="7" t="s">
        <v>989</v>
      </c>
      <c r="B246" s="7" t="s">
        <v>990</v>
      </c>
    </row>
    <row r="247" spans="1:2" ht="30">
      <c r="A247" s="1147" t="s">
        <v>991</v>
      </c>
      <c r="B247" s="234" t="s">
        <v>992</v>
      </c>
    </row>
    <row r="248" spans="1:2">
      <c r="A248" s="7" t="s">
        <v>993</v>
      </c>
      <c r="B248" s="7" t="s">
        <v>994</v>
      </c>
    </row>
    <row r="249" spans="1:2">
      <c r="A249" s="7" t="s">
        <v>995</v>
      </c>
      <c r="B249" s="7" t="s">
        <v>996</v>
      </c>
    </row>
    <row r="250" spans="1:2">
      <c r="A250" s="7" t="s">
        <v>997</v>
      </c>
      <c r="B250" s="7" t="s">
        <v>998</v>
      </c>
    </row>
    <row r="251" spans="1:2">
      <c r="A251" s="7" t="s">
        <v>999</v>
      </c>
      <c r="B251" s="234" t="s">
        <v>1000</v>
      </c>
    </row>
    <row r="252" spans="1:2">
      <c r="A252" s="7" t="s">
        <v>1001</v>
      </c>
      <c r="B252" s="7" t="s">
        <v>1002</v>
      </c>
    </row>
    <row r="253" spans="1:2">
      <c r="A253" s="7" t="s">
        <v>1003</v>
      </c>
      <c r="B253" s="7" t="s">
        <v>1004</v>
      </c>
    </row>
    <row r="254" spans="1:2">
      <c r="A254" s="7" t="s">
        <v>1005</v>
      </c>
      <c r="B254" s="7" t="s">
        <v>1006</v>
      </c>
    </row>
    <row r="255" spans="1:2">
      <c r="A255" s="7" t="s">
        <v>1007</v>
      </c>
      <c r="B255" s="7" t="s">
        <v>1008</v>
      </c>
    </row>
    <row r="256" spans="1:2">
      <c r="A256" s="7" t="s">
        <v>1009</v>
      </c>
      <c r="B256" s="7" t="s">
        <v>1010</v>
      </c>
    </row>
    <row r="257" spans="1:2">
      <c r="A257" s="7" t="s">
        <v>1011</v>
      </c>
      <c r="B257" s="7" t="s">
        <v>1012</v>
      </c>
    </row>
    <row r="258" spans="1:2">
      <c r="A258" s="7" t="s">
        <v>1013</v>
      </c>
      <c r="B258" s="7" t="s">
        <v>1014</v>
      </c>
    </row>
    <row r="259" spans="1:2">
      <c r="A259" s="7" t="s">
        <v>1015</v>
      </c>
      <c r="B259" s="7" t="s">
        <v>1016</v>
      </c>
    </row>
    <row r="260" spans="1:2">
      <c r="A260" s="7" t="s">
        <v>1017</v>
      </c>
      <c r="B260" s="7" t="s">
        <v>1018</v>
      </c>
    </row>
    <row r="261" spans="1:2">
      <c r="A261" s="7" t="s">
        <v>1019</v>
      </c>
      <c r="B261" s="7" t="s">
        <v>1020</v>
      </c>
    </row>
    <row r="262" spans="1:2">
      <c r="A262" s="7" t="s">
        <v>1021</v>
      </c>
      <c r="B262" s="7" t="s">
        <v>1022</v>
      </c>
    </row>
    <row r="263" spans="1:2">
      <c r="A263" s="7" t="s">
        <v>1023</v>
      </c>
      <c r="B263" s="7" t="s">
        <v>1024</v>
      </c>
    </row>
    <row r="264" spans="1:2">
      <c r="A264" s="7" t="s">
        <v>1025</v>
      </c>
      <c r="B264" s="7" t="s">
        <v>1026</v>
      </c>
    </row>
    <row r="265" spans="1:2">
      <c r="A265" s="7" t="s">
        <v>1027</v>
      </c>
      <c r="B265" s="7" t="s">
        <v>1028</v>
      </c>
    </row>
    <row r="266" spans="1:2">
      <c r="A266" s="7" t="s">
        <v>1029</v>
      </c>
      <c r="B266" s="7" t="s">
        <v>1030</v>
      </c>
    </row>
    <row r="267" spans="1:2">
      <c r="A267" s="7" t="s">
        <v>1031</v>
      </c>
      <c r="B267" s="7" t="s">
        <v>1032</v>
      </c>
    </row>
    <row r="268" spans="1:2">
      <c r="A268" s="7" t="s">
        <v>1033</v>
      </c>
      <c r="B268" s="7" t="s">
        <v>1034</v>
      </c>
    </row>
    <row r="269" spans="1:2">
      <c r="A269" s="7" t="s">
        <v>1035</v>
      </c>
      <c r="B269" s="234" t="s">
        <v>1036</v>
      </c>
    </row>
    <row r="270" spans="1:2">
      <c r="A270" s="7" t="s">
        <v>1037</v>
      </c>
      <c r="B270" s="234" t="s">
        <v>1038</v>
      </c>
    </row>
    <row r="273" spans="1:2">
      <c r="A273" s="8" t="s">
        <v>1039</v>
      </c>
      <c r="B273" s="7" t="s">
        <v>1040</v>
      </c>
    </row>
    <row r="274" spans="1:2">
      <c r="A274" s="7" t="s">
        <v>1041</v>
      </c>
      <c r="B274" s="7" t="s">
        <v>1042</v>
      </c>
    </row>
    <row r="275" spans="1:2" ht="30">
      <c r="A275" s="7" t="s">
        <v>1043</v>
      </c>
      <c r="B275" s="234" t="s">
        <v>1044</v>
      </c>
    </row>
    <row r="276" spans="1:2">
      <c r="A276" s="7" t="s">
        <v>1045</v>
      </c>
      <c r="B276" s="7" t="s">
        <v>1046</v>
      </c>
    </row>
    <row r="277" spans="1:2">
      <c r="A277" s="7" t="s">
        <v>1047</v>
      </c>
      <c r="B277" s="7" t="s">
        <v>1048</v>
      </c>
    </row>
    <row r="278" spans="1:2">
      <c r="A278" s="7" t="s">
        <v>7</v>
      </c>
      <c r="B278" s="7" t="s">
        <v>1049</v>
      </c>
    </row>
    <row r="279" spans="1:2">
      <c r="A279" s="7" t="s">
        <v>1050</v>
      </c>
      <c r="B279" s="7" t="s">
        <v>1051</v>
      </c>
    </row>
    <row r="280" spans="1:2">
      <c r="A280" s="7" t="s">
        <v>1052</v>
      </c>
      <c r="B280" s="7" t="s">
        <v>1053</v>
      </c>
    </row>
    <row r="281" spans="1:2">
      <c r="A281" s="7" t="s">
        <v>1054</v>
      </c>
      <c r="B281" s="7" t="s">
        <v>1055</v>
      </c>
    </row>
    <row r="282" spans="1:2">
      <c r="A282" s="7" t="s">
        <v>1056</v>
      </c>
      <c r="B282" s="7" t="s">
        <v>1057</v>
      </c>
    </row>
    <row r="283" spans="1:2">
      <c r="A283" s="7" t="s">
        <v>1058</v>
      </c>
      <c r="B283" s="7" t="s">
        <v>1059</v>
      </c>
    </row>
    <row r="284" spans="1:2">
      <c r="A284" s="7" t="s">
        <v>1060</v>
      </c>
      <c r="B284" s="7" t="s">
        <v>1061</v>
      </c>
    </row>
    <row r="285" spans="1:2">
      <c r="A285" s="7" t="s">
        <v>1062</v>
      </c>
      <c r="B285" s="7" t="s">
        <v>1063</v>
      </c>
    </row>
    <row r="286" spans="1:2">
      <c r="A286" s="7" t="s">
        <v>1064</v>
      </c>
      <c r="B286" s="7" t="s">
        <v>1065</v>
      </c>
    </row>
    <row r="287" spans="1:2">
      <c r="A287" s="7" t="s">
        <v>1066</v>
      </c>
      <c r="B287" s="7" t="s">
        <v>1067</v>
      </c>
    </row>
    <row r="288" spans="1:2">
      <c r="A288" s="7" t="s">
        <v>1068</v>
      </c>
      <c r="B288" s="7" t="s">
        <v>1069</v>
      </c>
    </row>
    <row r="289" spans="1:2">
      <c r="A289" s="7" t="s">
        <v>1070</v>
      </c>
      <c r="B289" s="7" t="s">
        <v>1071</v>
      </c>
    </row>
    <row r="290" spans="1:2">
      <c r="A290" s="7" t="s">
        <v>1072</v>
      </c>
      <c r="B290" s="7" t="s">
        <v>1073</v>
      </c>
    </row>
    <row r="291" spans="1:2">
      <c r="A291" s="7" t="s">
        <v>1074</v>
      </c>
      <c r="B291" s="7" t="s">
        <v>1075</v>
      </c>
    </row>
    <row r="292" spans="1:2">
      <c r="A292" s="7" t="s">
        <v>1076</v>
      </c>
      <c r="B292" s="7" t="s">
        <v>1077</v>
      </c>
    </row>
    <row r="293" spans="1:2">
      <c r="A293" s="7" t="s">
        <v>1078</v>
      </c>
      <c r="B293" s="7" t="s">
        <v>1079</v>
      </c>
    </row>
    <row r="294" spans="1:2">
      <c r="A294" s="7" t="s">
        <v>1080</v>
      </c>
      <c r="B294" s="7" t="s">
        <v>1081</v>
      </c>
    </row>
    <row r="295" spans="1:2">
      <c r="A295" s="7" t="s">
        <v>1082</v>
      </c>
      <c r="B295" s="7" t="s">
        <v>1083</v>
      </c>
    </row>
    <row r="296" spans="1:2">
      <c r="A296" s="7" t="s">
        <v>1084</v>
      </c>
      <c r="B296" s="7" t="s">
        <v>1085</v>
      </c>
    </row>
    <row r="297" spans="1:2">
      <c r="A297" s="7" t="s">
        <v>1086</v>
      </c>
      <c r="B297" s="7" t="s">
        <v>1087</v>
      </c>
    </row>
    <row r="298" spans="1:2">
      <c r="A298" s="7" t="s">
        <v>1088</v>
      </c>
      <c r="B298" s="7" t="s">
        <v>1089</v>
      </c>
    </row>
    <row r="299" spans="1:2">
      <c r="A299" s="7" t="s">
        <v>1090</v>
      </c>
      <c r="B299" s="7" t="s">
        <v>1091</v>
      </c>
    </row>
    <row r="300" spans="1:2">
      <c r="A300" s="7" t="s">
        <v>789</v>
      </c>
      <c r="B300" s="7" t="s">
        <v>1092</v>
      </c>
    </row>
    <row r="301" spans="1:2">
      <c r="A301" s="7" t="s">
        <v>793</v>
      </c>
      <c r="B301" s="7" t="s">
        <v>1093</v>
      </c>
    </row>
    <row r="302" spans="1:2">
      <c r="A302" s="7" t="s">
        <v>791</v>
      </c>
      <c r="B302" s="7" t="s">
        <v>1094</v>
      </c>
    </row>
    <row r="303" spans="1:2">
      <c r="A303" s="7" t="s">
        <v>1095</v>
      </c>
      <c r="B303" s="7" t="s">
        <v>1096</v>
      </c>
    </row>
    <row r="304" spans="1:2">
      <c r="A304" s="7" t="s">
        <v>1097</v>
      </c>
      <c r="B304" s="7" t="s">
        <v>1098</v>
      </c>
    </row>
    <row r="306" spans="1:3">
      <c r="A306" s="8" t="s">
        <v>1099</v>
      </c>
      <c r="B306" s="7" t="s">
        <v>1100</v>
      </c>
    </row>
    <row r="307" spans="1:3">
      <c r="A307" s="7" t="s">
        <v>453</v>
      </c>
      <c r="B307" s="7" t="s">
        <v>454</v>
      </c>
    </row>
    <row r="308" spans="1:3">
      <c r="A308" s="7" t="s">
        <v>455</v>
      </c>
      <c r="B308" s="7" t="s">
        <v>456</v>
      </c>
    </row>
    <row r="309" spans="1:3">
      <c r="A309" s="7" t="s">
        <v>457</v>
      </c>
      <c r="B309" s="7" t="s">
        <v>1101</v>
      </c>
    </row>
    <row r="310" spans="1:3">
      <c r="A310" s="7" t="s">
        <v>459</v>
      </c>
      <c r="B310" s="7" t="s">
        <v>460</v>
      </c>
    </row>
    <row r="311" spans="1:3">
      <c r="A311" s="7" t="s">
        <v>461</v>
      </c>
      <c r="B311" s="7" t="s">
        <v>462</v>
      </c>
    </row>
    <row r="312" spans="1:3">
      <c r="A312" s="7" t="s">
        <v>463</v>
      </c>
      <c r="B312" s="7" t="s">
        <v>464</v>
      </c>
    </row>
    <row r="313" spans="1:3">
      <c r="A313" s="7" t="s">
        <v>465</v>
      </c>
      <c r="B313" s="7" t="s">
        <v>466</v>
      </c>
    </row>
    <row r="314" spans="1:3">
      <c r="A314" s="7" t="s">
        <v>467</v>
      </c>
      <c r="B314" s="7" t="s">
        <v>468</v>
      </c>
    </row>
    <row r="315" spans="1:3">
      <c r="A315" s="7" t="s">
        <v>469</v>
      </c>
      <c r="B315" s="7" t="s">
        <v>470</v>
      </c>
    </row>
    <row r="316" spans="1:3" ht="16.5" customHeight="1">
      <c r="A316" s="7" t="s">
        <v>471</v>
      </c>
      <c r="B316" s="7" t="s">
        <v>1102</v>
      </c>
      <c r="C316" s="876"/>
    </row>
    <row r="317" spans="1:3" ht="17.25">
      <c r="A317" s="7" t="s">
        <v>473</v>
      </c>
      <c r="B317" s="876" t="s">
        <v>1103</v>
      </c>
    </row>
    <row r="318" spans="1:3">
      <c r="A318" s="7" t="s">
        <v>475</v>
      </c>
      <c r="B318" s="7" t="s">
        <v>1104</v>
      </c>
    </row>
    <row r="319" spans="1:3">
      <c r="A319" s="7" t="s">
        <v>477</v>
      </c>
      <c r="B319" s="7" t="s">
        <v>478</v>
      </c>
    </row>
    <row r="320" spans="1:3">
      <c r="A320" s="7" t="s">
        <v>479</v>
      </c>
      <c r="B320" s="7" t="s">
        <v>480</v>
      </c>
    </row>
    <row r="321" spans="1:2">
      <c r="A321" s="7" t="s">
        <v>481</v>
      </c>
      <c r="B321" s="7" t="s">
        <v>1105</v>
      </c>
    </row>
    <row r="322" spans="1:2" ht="16.5" customHeight="1">
      <c r="A322" s="7" t="s">
        <v>483</v>
      </c>
      <c r="B322" s="7" t="s">
        <v>484</v>
      </c>
    </row>
    <row r="323" spans="1:2">
      <c r="A323" s="7" t="s">
        <v>485</v>
      </c>
      <c r="B323" s="7" t="s">
        <v>1106</v>
      </c>
    </row>
    <row r="324" spans="1:2">
      <c r="A324" s="7" t="s">
        <v>487</v>
      </c>
      <c r="B324" s="7" t="s">
        <v>488</v>
      </c>
    </row>
    <row r="325" spans="1:2">
      <c r="A325" s="7" t="s">
        <v>489</v>
      </c>
      <c r="B325" s="7" t="s">
        <v>490</v>
      </c>
    </row>
    <row r="326" spans="1:2">
      <c r="A326" s="7" t="s">
        <v>491</v>
      </c>
      <c r="B326" s="7" t="s">
        <v>492</v>
      </c>
    </row>
    <row r="327" spans="1:2">
      <c r="A327" s="7" t="s">
        <v>493</v>
      </c>
      <c r="B327" s="7" t="s">
        <v>494</v>
      </c>
    </row>
    <row r="328" spans="1:2">
      <c r="A328" s="7" t="s">
        <v>495</v>
      </c>
      <c r="B328" s="7" t="s">
        <v>496</v>
      </c>
    </row>
    <row r="329" spans="1:2">
      <c r="A329" s="7" t="s">
        <v>497</v>
      </c>
      <c r="B329" s="7" t="s">
        <v>498</v>
      </c>
    </row>
    <row r="330" spans="1:2">
      <c r="A330" s="7" t="s">
        <v>499</v>
      </c>
      <c r="B330" s="7" t="s">
        <v>500</v>
      </c>
    </row>
    <row r="331" spans="1:2">
      <c r="A331" s="7" t="s">
        <v>501</v>
      </c>
      <c r="B331" s="7" t="s">
        <v>502</v>
      </c>
    </row>
    <row r="332" spans="1:2">
      <c r="A332" s="7" t="s">
        <v>503</v>
      </c>
      <c r="B332" s="7" t="s">
        <v>504</v>
      </c>
    </row>
    <row r="333" spans="1:2">
      <c r="A333" s="7" t="s">
        <v>505</v>
      </c>
      <c r="B333" s="7" t="s">
        <v>506</v>
      </c>
    </row>
    <row r="334" spans="1:2">
      <c r="A334" s="7" t="s">
        <v>507</v>
      </c>
      <c r="B334" s="7" t="s">
        <v>508</v>
      </c>
    </row>
    <row r="335" spans="1:2">
      <c r="A335" s="7" t="s">
        <v>509</v>
      </c>
      <c r="B335" s="7" t="s">
        <v>1107</v>
      </c>
    </row>
    <row r="336" spans="1:2">
      <c r="A336" s="7" t="s">
        <v>511</v>
      </c>
      <c r="B336" s="7" t="s">
        <v>512</v>
      </c>
    </row>
    <row r="337" spans="1:2">
      <c r="A337" s="7" t="s">
        <v>513</v>
      </c>
      <c r="B337" s="7" t="s">
        <v>514</v>
      </c>
    </row>
    <row r="338" spans="1:2">
      <c r="A338" s="7" t="s">
        <v>1108</v>
      </c>
      <c r="B338" s="7" t="s">
        <v>1109</v>
      </c>
    </row>
    <row r="339" spans="1:2">
      <c r="A339" s="7" t="s">
        <v>517</v>
      </c>
      <c r="B339" s="7" t="s">
        <v>518</v>
      </c>
    </row>
    <row r="340" spans="1:2">
      <c r="A340" s="7" t="s">
        <v>519</v>
      </c>
      <c r="B340" s="7" t="s">
        <v>520</v>
      </c>
    </row>
    <row r="341" spans="1:2">
      <c r="A341" s="7" t="s">
        <v>521</v>
      </c>
      <c r="B341" s="7" t="s">
        <v>522</v>
      </c>
    </row>
    <row r="342" spans="1:2">
      <c r="A342" s="7" t="s">
        <v>523</v>
      </c>
      <c r="B342" s="7" t="s">
        <v>524</v>
      </c>
    </row>
    <row r="343" spans="1:2">
      <c r="A343" s="7" t="s">
        <v>525</v>
      </c>
      <c r="B343" s="7" t="s">
        <v>1110</v>
      </c>
    </row>
    <row r="344" spans="1:2">
      <c r="A344" s="7" t="s">
        <v>527</v>
      </c>
      <c r="B344" s="7" t="s">
        <v>528</v>
      </c>
    </row>
    <row r="345" spans="1:2">
      <c r="A345" s="7" t="s">
        <v>529</v>
      </c>
      <c r="B345" s="7" t="s">
        <v>530</v>
      </c>
    </row>
    <row r="346" spans="1:2">
      <c r="A346" s="7" t="s">
        <v>531</v>
      </c>
      <c r="B346" s="7" t="s">
        <v>1111</v>
      </c>
    </row>
    <row r="347" spans="1:2">
      <c r="A347" s="7" t="s">
        <v>533</v>
      </c>
      <c r="B347" s="7" t="s">
        <v>534</v>
      </c>
    </row>
    <row r="348" spans="1:2">
      <c r="A348" s="7" t="s">
        <v>535</v>
      </c>
      <c r="B348" s="7" t="s">
        <v>536</v>
      </c>
    </row>
    <row r="349" spans="1:2">
      <c r="A349" s="7" t="s">
        <v>537</v>
      </c>
      <c r="B349" s="7" t="s">
        <v>538</v>
      </c>
    </row>
    <row r="350" spans="1:2">
      <c r="A350" s="7" t="s">
        <v>13</v>
      </c>
      <c r="B350" s="7" t="s">
        <v>539</v>
      </c>
    </row>
    <row r="351" spans="1:2">
      <c r="A351" s="7" t="s">
        <v>540</v>
      </c>
      <c r="B351" s="7" t="s">
        <v>541</v>
      </c>
    </row>
    <row r="352" spans="1:2">
      <c r="A352" s="7" t="s">
        <v>542</v>
      </c>
      <c r="B352" s="7" t="s">
        <v>543</v>
      </c>
    </row>
    <row r="353" spans="1:2">
      <c r="A353" s="7" t="s">
        <v>544</v>
      </c>
      <c r="B353" s="7" t="s">
        <v>545</v>
      </c>
    </row>
    <row r="354" spans="1:2">
      <c r="A354" s="7" t="s">
        <v>546</v>
      </c>
      <c r="B354" s="7" t="s">
        <v>547</v>
      </c>
    </row>
    <row r="355" spans="1:2">
      <c r="A355" s="7" t="s">
        <v>548</v>
      </c>
      <c r="B355" s="7" t="s">
        <v>549</v>
      </c>
    </row>
    <row r="356" spans="1:2" ht="17.25">
      <c r="A356" s="7" t="s">
        <v>550</v>
      </c>
      <c r="B356" s="1298" t="s">
        <v>1112</v>
      </c>
    </row>
  </sheetData>
  <autoFilter ref="A85:B98" xr:uid="{00000000-0001-0000-0600-000000000000}"/>
  <sortState xmlns:xlrd2="http://schemas.microsoft.com/office/spreadsheetml/2017/richdata2" ref="A232:B271">
    <sortCondition ref="A232:A27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E699"/>
  </sheetPr>
  <dimension ref="A1:AU47"/>
  <sheetViews>
    <sheetView topLeftCell="A6" workbookViewId="0">
      <selection activeCell="E49" sqref="E49"/>
    </sheetView>
  </sheetViews>
  <sheetFormatPr defaultRowHeight="15.75" customHeight="1"/>
  <cols>
    <col min="1" max="1" width="32.125" style="120" customWidth="1"/>
    <col min="2" max="2" width="12.875" style="120" bestFit="1" customWidth="1"/>
    <col min="3" max="3" width="38.75" style="119" customWidth="1"/>
    <col min="4" max="4" width="15.625" style="121" customWidth="1"/>
    <col min="5" max="5" width="19.125" style="121" customWidth="1"/>
    <col min="6" max="6" width="44.875" style="121" customWidth="1"/>
    <col min="7" max="7" width="5.625" style="120" customWidth="1"/>
    <col min="8" max="8" width="58.25" style="120" customWidth="1"/>
    <col min="9" max="9" width="15" customWidth="1"/>
    <col min="11" max="11" width="13.875" customWidth="1"/>
    <col min="13" max="13" width="13.375" style="24" customWidth="1"/>
    <col min="14" max="14" width="10.375" style="24" customWidth="1"/>
    <col min="15" max="16" width="13.375" style="24" customWidth="1"/>
    <col min="17" max="17" width="8.875" style="24" customWidth="1"/>
    <col min="18" max="18" width="13.375" style="24" customWidth="1"/>
    <col min="19" max="19" width="9" style="24" customWidth="1"/>
    <col min="20" max="20" width="15.5" style="24" customWidth="1"/>
    <col min="21" max="21" width="9.5" style="24" customWidth="1"/>
    <col min="22" max="23" width="13.375" style="24" customWidth="1"/>
    <col min="24" max="24" width="15.25" style="24" customWidth="1"/>
    <col min="25" max="25" width="13.375" style="24" customWidth="1"/>
  </cols>
  <sheetData>
    <row r="1" spans="1:47" ht="14.25">
      <c r="A1" s="1067" t="s">
        <v>1113</v>
      </c>
      <c r="B1" s="6" t="s">
        <v>1114</v>
      </c>
      <c r="C1" s="6" t="s">
        <v>1115</v>
      </c>
      <c r="D1" s="6" t="s">
        <v>1116</v>
      </c>
      <c r="E1" s="6" t="s">
        <v>1117</v>
      </c>
      <c r="F1" s="262" t="s">
        <v>1118</v>
      </c>
      <c r="G1" s="362" t="s">
        <v>576</v>
      </c>
      <c r="H1" s="363" t="s">
        <v>1119</v>
      </c>
      <c r="M1" s="1308"/>
      <c r="N1" s="1308"/>
      <c r="O1" s="1308"/>
      <c r="P1" s="1308"/>
      <c r="Q1" s="1308"/>
      <c r="R1" s="1308"/>
      <c r="S1" s="1308"/>
      <c r="T1" s="1308"/>
      <c r="U1" s="1308"/>
      <c r="V1" s="825"/>
      <c r="W1" s="828">
        <v>1</v>
      </c>
      <c r="X1" s="829">
        <v>0</v>
      </c>
      <c r="Y1" s="825"/>
    </row>
    <row r="2" spans="1:47" ht="15">
      <c r="A2" s="120" t="s">
        <v>1120</v>
      </c>
      <c r="B2" s="119">
        <v>1.5</v>
      </c>
      <c r="C2" s="119" t="s">
        <v>1121</v>
      </c>
      <c r="D2" s="118" t="s">
        <v>1122</v>
      </c>
      <c r="E2" s="118" t="s">
        <v>1123</v>
      </c>
      <c r="F2" s="373" t="s">
        <v>1123</v>
      </c>
      <c r="G2" s="364">
        <v>1</v>
      </c>
      <c r="H2" s="365" t="s">
        <v>1124</v>
      </c>
      <c r="M2" s="1308"/>
      <c r="N2" s="1308"/>
      <c r="O2" s="1308"/>
      <c r="P2" s="1308"/>
      <c r="Q2" s="1308"/>
      <c r="R2" s="1308"/>
      <c r="S2" s="1308"/>
      <c r="T2" s="1308"/>
      <c r="U2" s="1308"/>
      <c r="V2" s="825"/>
      <c r="W2" s="828">
        <v>2</v>
      </c>
      <c r="X2" s="829">
        <v>0</v>
      </c>
      <c r="Y2" s="825"/>
    </row>
    <row r="3" spans="1:47" ht="15">
      <c r="A3" s="1071" t="s">
        <v>1125</v>
      </c>
      <c r="B3" s="119">
        <v>2</v>
      </c>
      <c r="C3" s="119" t="s">
        <v>1126</v>
      </c>
      <c r="D3" s="118" t="s">
        <v>1127</v>
      </c>
      <c r="E3" s="118" t="s">
        <v>1128</v>
      </c>
      <c r="F3" s="373" t="s">
        <v>1129</v>
      </c>
      <c r="G3" s="366">
        <v>2</v>
      </c>
      <c r="H3" s="365" t="s">
        <v>1130</v>
      </c>
      <c r="M3" s="1308"/>
      <c r="N3" s="1308"/>
      <c r="O3" s="1308"/>
      <c r="P3" s="1308"/>
      <c r="Q3" s="1308"/>
      <c r="R3" s="1308"/>
      <c r="S3" s="1308"/>
      <c r="T3" s="1308"/>
      <c r="U3" s="1308"/>
      <c r="V3" s="825"/>
      <c r="W3" s="828">
        <v>3</v>
      </c>
      <c r="X3" s="829">
        <v>0</v>
      </c>
      <c r="Y3" s="825"/>
    </row>
    <row r="4" spans="1:47" ht="15" customHeight="1">
      <c r="A4" s="1071" t="s">
        <v>1131</v>
      </c>
      <c r="B4" s="119">
        <v>2</v>
      </c>
      <c r="C4" s="119" t="s">
        <v>1132</v>
      </c>
      <c r="D4" s="118" t="s">
        <v>1127</v>
      </c>
      <c r="E4" s="118" t="s">
        <v>1133</v>
      </c>
      <c r="F4" s="118" t="s">
        <v>1123</v>
      </c>
      <c r="G4" s="366">
        <v>3</v>
      </c>
      <c r="H4" s="365" t="s">
        <v>1130</v>
      </c>
      <c r="M4" s="1308"/>
      <c r="N4" s="1308"/>
      <c r="O4" s="1308"/>
      <c r="P4" s="1308"/>
      <c r="Q4" s="1308"/>
      <c r="R4" s="1308"/>
      <c r="S4" s="1308"/>
      <c r="T4" s="1308"/>
      <c r="U4" s="1308"/>
      <c r="V4" s="825"/>
      <c r="W4" s="828">
        <v>4</v>
      </c>
      <c r="X4" s="829">
        <v>0</v>
      </c>
      <c r="Y4" s="825"/>
    </row>
    <row r="5" spans="1:47" ht="15" customHeight="1">
      <c r="A5" s="1071" t="s">
        <v>1134</v>
      </c>
      <c r="B5" s="119">
        <v>2.5</v>
      </c>
      <c r="C5" s="119" t="s">
        <v>1135</v>
      </c>
      <c r="D5" s="118" t="s">
        <v>1127</v>
      </c>
      <c r="E5" s="118" t="s">
        <v>1133</v>
      </c>
      <c r="F5" s="373" t="s">
        <v>1136</v>
      </c>
      <c r="G5" s="366">
        <v>4</v>
      </c>
      <c r="H5" s="365" t="s">
        <v>1130</v>
      </c>
      <c r="M5" s="1308"/>
      <c r="N5" s="1308"/>
      <c r="O5" s="1308"/>
      <c r="P5" s="1308"/>
      <c r="Q5" s="1308"/>
      <c r="R5" s="1308"/>
      <c r="S5" s="1308"/>
      <c r="T5" s="1308"/>
      <c r="U5" s="1308"/>
      <c r="V5" s="825"/>
      <c r="W5" s="828">
        <v>5</v>
      </c>
      <c r="X5" s="829">
        <v>0</v>
      </c>
      <c r="Y5" s="825"/>
    </row>
    <row r="6" spans="1:47" ht="15" customHeight="1">
      <c r="A6" s="1071" t="s">
        <v>1137</v>
      </c>
      <c r="B6" s="119">
        <v>1</v>
      </c>
      <c r="C6" s="119" t="s">
        <v>1138</v>
      </c>
      <c r="D6" s="118" t="s">
        <v>341</v>
      </c>
      <c r="E6" s="118" t="s">
        <v>1139</v>
      </c>
      <c r="F6" s="373" t="s">
        <v>1140</v>
      </c>
      <c r="G6" s="366">
        <v>5</v>
      </c>
      <c r="H6" s="365" t="s">
        <v>1130</v>
      </c>
      <c r="M6" s="1308"/>
      <c r="N6" s="1308"/>
      <c r="O6" s="1308"/>
      <c r="P6" s="1308"/>
      <c r="Q6" s="1308"/>
      <c r="R6" s="1308"/>
      <c r="S6" s="1308"/>
      <c r="T6" s="1308"/>
      <c r="U6" s="1308"/>
      <c r="V6" s="825"/>
      <c r="W6" s="828">
        <v>6</v>
      </c>
      <c r="X6" s="829">
        <v>0.1</v>
      </c>
      <c r="Y6" s="825"/>
    </row>
    <row r="7" spans="1:47" ht="15" customHeight="1">
      <c r="A7" s="1071" t="s">
        <v>1141</v>
      </c>
      <c r="B7" s="119">
        <v>2</v>
      </c>
      <c r="C7" s="119" t="s">
        <v>1142</v>
      </c>
      <c r="D7" s="118" t="s">
        <v>1127</v>
      </c>
      <c r="E7" s="118" t="s">
        <v>1143</v>
      </c>
      <c r="F7" s="373" t="s">
        <v>1123</v>
      </c>
      <c r="G7" s="367">
        <v>6</v>
      </c>
      <c r="H7" s="365" t="s">
        <v>1144</v>
      </c>
      <c r="M7" s="1308"/>
      <c r="N7" s="1308"/>
      <c r="O7" s="1308"/>
      <c r="P7" s="1308"/>
      <c r="Q7" s="1308"/>
      <c r="R7" s="1308"/>
      <c r="S7" s="1308"/>
      <c r="T7" s="1308"/>
      <c r="U7" s="1308"/>
      <c r="V7" s="825"/>
      <c r="W7" s="828">
        <v>7</v>
      </c>
      <c r="X7" s="829">
        <v>0.2</v>
      </c>
      <c r="Y7" s="825"/>
    </row>
    <row r="8" spans="1:47" ht="15" customHeight="1">
      <c r="A8" s="1071" t="s">
        <v>1145</v>
      </c>
      <c r="B8" s="119">
        <v>2.5</v>
      </c>
      <c r="C8" s="119" t="s">
        <v>1135</v>
      </c>
      <c r="D8" s="118" t="s">
        <v>1146</v>
      </c>
      <c r="E8" s="118" t="s">
        <v>1147</v>
      </c>
      <c r="F8" s="373" t="s">
        <v>1123</v>
      </c>
      <c r="G8" s="367">
        <v>7</v>
      </c>
      <c r="H8" s="365" t="s">
        <v>1148</v>
      </c>
      <c r="M8" s="1308"/>
      <c r="N8" s="1308"/>
      <c r="O8" s="1308"/>
      <c r="P8" s="1308"/>
      <c r="Q8" s="1308"/>
      <c r="R8" s="1308"/>
      <c r="S8" s="1308"/>
      <c r="T8" s="1308"/>
      <c r="U8" s="1308"/>
      <c r="V8" s="825"/>
      <c r="W8" s="828">
        <v>8</v>
      </c>
      <c r="X8" s="829">
        <v>0.3</v>
      </c>
      <c r="Y8" s="825"/>
    </row>
    <row r="9" spans="1:47" ht="15" customHeight="1">
      <c r="A9" s="1071" t="s">
        <v>1149</v>
      </c>
      <c r="B9" s="119">
        <v>1.5</v>
      </c>
      <c r="C9" s="119" t="s">
        <v>1150</v>
      </c>
      <c r="D9" s="118" t="s">
        <v>1122</v>
      </c>
      <c r="E9" s="118" t="s">
        <v>1133</v>
      </c>
      <c r="F9" s="373" t="s">
        <v>1151</v>
      </c>
      <c r="G9" s="367">
        <v>8</v>
      </c>
      <c r="H9" s="365" t="s">
        <v>1128</v>
      </c>
      <c r="M9" s="1308"/>
      <c r="N9" s="1308"/>
      <c r="O9" s="1308"/>
      <c r="P9" s="1308"/>
      <c r="Q9" s="1308"/>
      <c r="R9" s="1308"/>
      <c r="S9" s="1308"/>
      <c r="T9" s="1308"/>
      <c r="U9" s="1308"/>
      <c r="V9" s="825"/>
      <c r="W9" s="828">
        <v>9</v>
      </c>
      <c r="X9" s="829">
        <v>0.4</v>
      </c>
      <c r="Y9" s="825"/>
    </row>
    <row r="10" spans="1:47" ht="15" customHeight="1">
      <c r="A10" s="1068" t="s">
        <v>1152</v>
      </c>
      <c r="B10" s="119">
        <v>3</v>
      </c>
      <c r="C10" s="119" t="s">
        <v>1135</v>
      </c>
      <c r="D10" s="118" t="s">
        <v>1146</v>
      </c>
      <c r="E10" s="118" t="s">
        <v>1153</v>
      </c>
      <c r="F10" s="373" t="s">
        <v>1123</v>
      </c>
      <c r="G10" s="367">
        <v>9</v>
      </c>
      <c r="H10" s="365" t="s">
        <v>1153</v>
      </c>
      <c r="M10" s="1308"/>
      <c r="N10" s="1308"/>
      <c r="O10" s="1308"/>
      <c r="P10" s="1308"/>
      <c r="Q10" s="1308"/>
      <c r="R10" s="1308"/>
      <c r="S10" s="1308"/>
      <c r="T10" s="1308"/>
      <c r="U10" s="1308"/>
      <c r="V10" s="825"/>
      <c r="W10" s="828">
        <v>10</v>
      </c>
      <c r="X10" s="829">
        <v>0.5</v>
      </c>
      <c r="Y10" s="825"/>
    </row>
    <row r="11" spans="1:47" ht="15" customHeight="1">
      <c r="A11" s="1068" t="s">
        <v>1154</v>
      </c>
      <c r="B11" s="119">
        <v>2.5</v>
      </c>
      <c r="C11" s="119" t="s">
        <v>1142</v>
      </c>
      <c r="D11" s="118" t="s">
        <v>1146</v>
      </c>
      <c r="E11" s="118" t="s">
        <v>1153</v>
      </c>
      <c r="F11" s="373" t="s">
        <v>1123</v>
      </c>
      <c r="G11" s="368">
        <v>10</v>
      </c>
      <c r="H11" s="365" t="s">
        <v>1155</v>
      </c>
      <c r="M11" s="1308"/>
      <c r="N11" s="1308"/>
      <c r="O11" s="1308"/>
      <c r="P11" s="1308"/>
      <c r="Q11" s="1308"/>
      <c r="R11" s="1308"/>
      <c r="S11" s="1308"/>
      <c r="T11" s="1308"/>
      <c r="U11" s="1308"/>
      <c r="V11" s="825"/>
      <c r="W11" s="828">
        <v>11</v>
      </c>
      <c r="X11" s="829">
        <v>0.6</v>
      </c>
      <c r="Y11" s="825"/>
    </row>
    <row r="12" spans="1:47" ht="15" customHeight="1">
      <c r="A12" s="1069" t="s">
        <v>1156</v>
      </c>
      <c r="B12" s="119">
        <v>2.5</v>
      </c>
      <c r="C12" s="119" t="s">
        <v>1135</v>
      </c>
      <c r="D12" s="118" t="s">
        <v>1127</v>
      </c>
      <c r="E12" s="118" t="s">
        <v>1139</v>
      </c>
      <c r="F12" s="373" t="s">
        <v>1123</v>
      </c>
      <c r="G12" s="369">
        <v>11</v>
      </c>
      <c r="H12" s="365" t="s">
        <v>1143</v>
      </c>
      <c r="M12" s="1308"/>
      <c r="N12" s="1308"/>
      <c r="O12" s="1308"/>
      <c r="P12" s="1308"/>
      <c r="Q12" s="1308"/>
      <c r="R12" s="1308"/>
      <c r="S12" s="1308"/>
      <c r="T12" s="1308"/>
      <c r="U12" s="1308"/>
      <c r="V12" s="825"/>
      <c r="W12" s="828">
        <v>12</v>
      </c>
      <c r="X12" s="829">
        <v>0.7</v>
      </c>
      <c r="Y12" s="825"/>
    </row>
    <row r="13" spans="1:47" ht="15" customHeight="1">
      <c r="A13" s="1069" t="s">
        <v>1157</v>
      </c>
      <c r="B13" s="119">
        <v>2</v>
      </c>
      <c r="C13" s="119" t="s">
        <v>1142</v>
      </c>
      <c r="D13" s="118" t="s">
        <v>1127</v>
      </c>
      <c r="E13" s="118" t="s">
        <v>1153</v>
      </c>
      <c r="F13" s="373" t="s">
        <v>1123</v>
      </c>
      <c r="G13" s="369">
        <v>12</v>
      </c>
      <c r="H13" s="365" t="s">
        <v>1139</v>
      </c>
      <c r="M13" s="1308"/>
      <c r="N13" s="1308"/>
      <c r="O13" s="1308"/>
      <c r="P13" s="1308"/>
      <c r="Q13" s="1308"/>
      <c r="R13" s="1308"/>
      <c r="S13" s="1308"/>
      <c r="T13" s="1308"/>
      <c r="U13" s="1308"/>
      <c r="V13" s="825"/>
      <c r="W13" s="828">
        <v>13</v>
      </c>
      <c r="X13" s="829">
        <v>0.8</v>
      </c>
      <c r="Y13" s="825"/>
    </row>
    <row r="14" spans="1:47" ht="15" customHeight="1">
      <c r="A14" s="1068" t="s">
        <v>1158</v>
      </c>
      <c r="B14" s="119">
        <v>2</v>
      </c>
      <c r="C14" s="119" t="s">
        <v>1159</v>
      </c>
      <c r="D14" s="118" t="s">
        <v>1127</v>
      </c>
      <c r="E14" s="118" t="s">
        <v>1139</v>
      </c>
      <c r="F14" s="373" t="s">
        <v>1123</v>
      </c>
      <c r="G14" s="369">
        <v>13</v>
      </c>
      <c r="H14" s="365" t="s">
        <v>1160</v>
      </c>
      <c r="M14" s="1308"/>
      <c r="N14" s="1308"/>
      <c r="O14" s="1308"/>
      <c r="P14" s="1308"/>
      <c r="Q14" s="1308"/>
      <c r="R14" s="1308"/>
      <c r="S14" s="1308"/>
      <c r="T14" s="1308"/>
      <c r="U14" s="1308"/>
      <c r="V14" s="825"/>
      <c r="W14" s="828">
        <v>14</v>
      </c>
      <c r="X14" s="829">
        <v>0.9</v>
      </c>
      <c r="Y14" s="825"/>
    </row>
    <row r="15" spans="1:47" ht="15" customHeight="1">
      <c r="A15" s="1070" t="s">
        <v>1161</v>
      </c>
      <c r="B15" s="119">
        <v>2</v>
      </c>
      <c r="C15" s="119" t="s">
        <v>1162</v>
      </c>
      <c r="D15" s="118" t="s">
        <v>1127</v>
      </c>
      <c r="E15" s="118" t="s">
        <v>1160</v>
      </c>
      <c r="F15" s="373" t="s">
        <v>1123</v>
      </c>
      <c r="G15" s="369">
        <v>14</v>
      </c>
      <c r="H15" s="365" t="s">
        <v>1147</v>
      </c>
      <c r="M15" s="1308"/>
      <c r="N15" s="1308"/>
      <c r="O15" s="1308"/>
      <c r="P15" s="1308"/>
      <c r="Q15" s="1308"/>
      <c r="R15" s="1308"/>
      <c r="S15" s="1308"/>
      <c r="T15" s="1308"/>
      <c r="U15" s="1308"/>
      <c r="V15" s="825"/>
      <c r="W15" s="828">
        <v>15</v>
      </c>
      <c r="X15" s="829">
        <v>1</v>
      </c>
      <c r="Y15" s="825"/>
      <c r="AI15" s="113"/>
      <c r="AM15" s="1308"/>
      <c r="AN15" s="1308"/>
      <c r="AO15" s="1308"/>
      <c r="AP15" s="1308"/>
      <c r="AQ15" s="1308"/>
      <c r="AR15" s="1308"/>
      <c r="AS15" s="1308"/>
      <c r="AT15" s="1308"/>
      <c r="AU15" s="1308"/>
    </row>
    <row r="16" spans="1:47" ht="15" customHeight="1">
      <c r="A16" s="1070" t="s">
        <v>1163</v>
      </c>
      <c r="B16" s="119">
        <v>2</v>
      </c>
      <c r="C16" s="119" t="s">
        <v>1162</v>
      </c>
      <c r="D16" s="118" t="s">
        <v>1127</v>
      </c>
      <c r="E16" s="118" t="s">
        <v>1160</v>
      </c>
      <c r="F16" s="373" t="s">
        <v>1164</v>
      </c>
      <c r="G16" s="369">
        <v>15</v>
      </c>
      <c r="H16" s="365" t="s">
        <v>1165</v>
      </c>
      <c r="M16" s="1308"/>
      <c r="N16" s="1308"/>
      <c r="O16" s="1308"/>
      <c r="P16" s="1308"/>
      <c r="Q16" s="1308"/>
      <c r="R16" s="1308"/>
      <c r="S16" s="1308"/>
      <c r="T16" s="1308"/>
      <c r="U16" s="1308"/>
      <c r="V16" s="825"/>
      <c r="W16" s="828">
        <v>16</v>
      </c>
      <c r="X16" s="829">
        <v>0</v>
      </c>
      <c r="Y16" s="825"/>
      <c r="AI16" s="113"/>
      <c r="AM16" s="1308"/>
      <c r="AN16" s="1308"/>
      <c r="AO16" s="1308"/>
      <c r="AP16" s="1308"/>
      <c r="AQ16" s="1308"/>
      <c r="AR16" s="1308"/>
      <c r="AS16" s="1308"/>
      <c r="AT16" s="1308"/>
      <c r="AU16" s="1308"/>
    </row>
    <row r="17" spans="1:47" ht="15" customHeight="1">
      <c r="A17" s="1070" t="s">
        <v>1166</v>
      </c>
      <c r="B17" s="119">
        <v>2</v>
      </c>
      <c r="C17" s="119" t="s">
        <v>1150</v>
      </c>
      <c r="D17" s="118" t="s">
        <v>1127</v>
      </c>
      <c r="E17" s="118" t="s">
        <v>1139</v>
      </c>
      <c r="F17" s="373" t="s">
        <v>1164</v>
      </c>
      <c r="G17" s="370">
        <v>16</v>
      </c>
      <c r="H17" s="365" t="s">
        <v>1167</v>
      </c>
      <c r="M17" s="1308"/>
      <c r="N17" s="1308"/>
      <c r="O17" s="1308"/>
      <c r="P17" s="1308"/>
      <c r="Q17" s="1308"/>
      <c r="R17" s="1308"/>
      <c r="S17" s="1308"/>
      <c r="T17" s="1308"/>
      <c r="U17" s="1308"/>
      <c r="V17" s="825"/>
      <c r="W17" s="828">
        <v>17</v>
      </c>
      <c r="X17" s="829">
        <v>0.25</v>
      </c>
      <c r="Y17" s="825"/>
      <c r="AI17" s="113"/>
      <c r="AM17" s="1308"/>
      <c r="AN17" s="1308"/>
      <c r="AO17" s="1308"/>
      <c r="AP17" s="1308"/>
      <c r="AQ17" s="1308"/>
      <c r="AR17" s="1308"/>
      <c r="AS17" s="1308"/>
      <c r="AT17" s="1308"/>
      <c r="AU17" s="1308"/>
    </row>
    <row r="18" spans="1:47" ht="15" customHeight="1">
      <c r="A18" s="1070" t="s">
        <v>1168</v>
      </c>
      <c r="B18" s="119">
        <v>2.5</v>
      </c>
      <c r="C18" s="119" t="s">
        <v>1162</v>
      </c>
      <c r="D18" s="118" t="s">
        <v>1127</v>
      </c>
      <c r="E18" s="118" t="s">
        <v>1160</v>
      </c>
      <c r="F18" s="373" t="s">
        <v>1164</v>
      </c>
      <c r="G18" s="370">
        <v>17</v>
      </c>
      <c r="H18" s="365" t="s">
        <v>1169</v>
      </c>
      <c r="M18" s="1308"/>
      <c r="N18" s="1308"/>
      <c r="O18" s="1308"/>
      <c r="P18" s="1308"/>
      <c r="Q18" s="1308"/>
      <c r="R18" s="1308"/>
      <c r="S18" s="1308"/>
      <c r="T18" s="1308"/>
      <c r="U18" s="1308"/>
      <c r="V18" s="825"/>
      <c r="W18" s="828">
        <v>18</v>
      </c>
      <c r="X18" s="829">
        <v>0.75</v>
      </c>
      <c r="Y18" s="825"/>
      <c r="AI18" s="113"/>
      <c r="AM18" s="1308"/>
      <c r="AN18" s="1308"/>
      <c r="AO18" s="1308"/>
      <c r="AP18" s="1308"/>
      <c r="AQ18" s="1308"/>
      <c r="AR18" s="1308"/>
      <c r="AS18" s="1308"/>
      <c r="AT18" s="1308"/>
      <c r="AU18" s="1308"/>
    </row>
    <row r="19" spans="1:47" ht="15" customHeight="1">
      <c r="A19" s="1070" t="s">
        <v>1170</v>
      </c>
      <c r="B19" s="119">
        <v>1.5</v>
      </c>
      <c r="C19" s="119" t="s">
        <v>1171</v>
      </c>
      <c r="D19" s="118" t="s">
        <v>1127</v>
      </c>
      <c r="E19" s="118" t="s">
        <v>1160</v>
      </c>
      <c r="F19" s="373" t="s">
        <v>1172</v>
      </c>
      <c r="G19" s="370">
        <v>18</v>
      </c>
      <c r="H19" s="365" t="s">
        <v>1173</v>
      </c>
      <c r="M19" s="1308"/>
      <c r="N19" s="1308"/>
      <c r="O19" s="1308"/>
      <c r="P19" s="1308"/>
      <c r="Q19" s="1308"/>
      <c r="R19" s="1308"/>
      <c r="S19" s="1308"/>
      <c r="T19" s="1308"/>
      <c r="U19" s="1308"/>
      <c r="V19" s="825"/>
      <c r="W19" s="828">
        <v>19</v>
      </c>
      <c r="X19" s="829">
        <v>1</v>
      </c>
      <c r="Y19" s="825"/>
      <c r="AI19" s="113"/>
      <c r="AM19" s="1308"/>
      <c r="AN19" s="1308"/>
      <c r="AO19" s="1308"/>
      <c r="AP19" s="1308"/>
      <c r="AQ19" s="1308"/>
      <c r="AR19" s="1308"/>
      <c r="AS19" s="1308"/>
      <c r="AT19" s="1308"/>
      <c r="AU19" s="1308"/>
    </row>
    <row r="20" spans="1:47" ht="15" customHeight="1">
      <c r="A20" s="1070" t="s">
        <v>1174</v>
      </c>
      <c r="B20" s="119">
        <v>2</v>
      </c>
      <c r="C20" s="119" t="s">
        <v>1171</v>
      </c>
      <c r="D20" s="118" t="s">
        <v>1146</v>
      </c>
      <c r="E20" s="118" t="s">
        <v>1139</v>
      </c>
      <c r="F20" s="373" t="s">
        <v>1123</v>
      </c>
      <c r="G20" s="370">
        <v>19</v>
      </c>
      <c r="H20" s="365" t="s">
        <v>1175</v>
      </c>
      <c r="M20" s="1308"/>
      <c r="N20" s="1308"/>
      <c r="O20" s="1308"/>
      <c r="P20" s="1308"/>
      <c r="Q20" s="1308"/>
      <c r="R20" s="1308"/>
      <c r="S20" s="1308"/>
      <c r="T20" s="1308"/>
      <c r="U20" s="1308"/>
      <c r="V20" s="825"/>
      <c r="W20" s="828">
        <v>20</v>
      </c>
      <c r="X20" s="829">
        <v>1</v>
      </c>
      <c r="Y20" s="825"/>
      <c r="AI20" s="113"/>
      <c r="AM20" s="1308"/>
      <c r="AN20" s="1308"/>
      <c r="AO20" s="1308"/>
      <c r="AP20" s="1308"/>
      <c r="AQ20" s="1308"/>
      <c r="AR20" s="1308"/>
      <c r="AS20" s="1308"/>
      <c r="AT20" s="1308"/>
      <c r="AU20" s="1308"/>
    </row>
    <row r="21" spans="1:47" ht="13.5" customHeight="1">
      <c r="A21" s="1070" t="s">
        <v>1176</v>
      </c>
      <c r="B21" s="119">
        <v>1</v>
      </c>
      <c r="C21" s="119" t="s">
        <v>1162</v>
      </c>
      <c r="D21" s="118" t="s">
        <v>1127</v>
      </c>
      <c r="E21" s="118" t="s">
        <v>1147</v>
      </c>
      <c r="F21" s="373" t="s">
        <v>1123</v>
      </c>
      <c r="G21" s="371">
        <v>20</v>
      </c>
      <c r="H21" s="372" t="s">
        <v>1177</v>
      </c>
      <c r="M21" s="1308"/>
      <c r="N21" s="1308"/>
      <c r="O21" s="1308"/>
      <c r="P21" s="1308"/>
      <c r="Q21" s="1308"/>
      <c r="R21" s="1308"/>
      <c r="S21" s="1308"/>
      <c r="T21" s="1308"/>
      <c r="U21" s="1308"/>
      <c r="V21" s="1308"/>
      <c r="W21" s="827" t="s">
        <v>1178</v>
      </c>
      <c r="X21" s="827">
        <f>(G34-G33)</f>
        <v>6</v>
      </c>
      <c r="Y21" s="1308"/>
      <c r="AI21" s="113"/>
      <c r="AM21" s="1308"/>
      <c r="AN21" s="1308"/>
      <c r="AO21" s="1308"/>
      <c r="AP21" s="1308"/>
      <c r="AQ21" s="1308"/>
      <c r="AR21" s="1308"/>
      <c r="AS21" s="1308"/>
      <c r="AT21" s="1308"/>
      <c r="AU21" s="1308"/>
    </row>
    <row r="22" spans="1:47" ht="13.5" customHeight="1">
      <c r="A22" s="1070" t="s">
        <v>1179</v>
      </c>
      <c r="B22" s="119">
        <v>1</v>
      </c>
      <c r="C22" s="119" t="s">
        <v>1180</v>
      </c>
      <c r="D22" s="118" t="s">
        <v>1122</v>
      </c>
      <c r="E22" s="118" t="s">
        <v>1148</v>
      </c>
      <c r="F22" s="373" t="s">
        <v>1181</v>
      </c>
      <c r="G22" s="373"/>
      <c r="H22" s="373"/>
      <c r="M22" s="1308"/>
      <c r="N22" s="1308"/>
      <c r="O22" s="1308"/>
      <c r="P22" s="1308"/>
      <c r="Q22" s="1308"/>
      <c r="R22" s="1308"/>
      <c r="S22" s="1308"/>
      <c r="T22" s="1308"/>
      <c r="U22" s="1308"/>
      <c r="V22" s="1308"/>
      <c r="W22" s="827"/>
      <c r="X22" s="827"/>
      <c r="Y22" s="1308"/>
      <c r="AI22" s="113"/>
      <c r="AM22" s="1308"/>
      <c r="AN22" s="1308"/>
      <c r="AO22" s="1308"/>
      <c r="AP22" s="1308"/>
      <c r="AQ22" s="1308"/>
      <c r="AR22" s="1308"/>
      <c r="AS22" s="1308"/>
      <c r="AT22" s="1308"/>
      <c r="AU22" s="1308"/>
    </row>
    <row r="23" spans="1:47" ht="13.5" customHeight="1">
      <c r="F23" s="374"/>
      <c r="G23" s="373"/>
      <c r="H23" s="373"/>
      <c r="M23" s="1308"/>
      <c r="N23" s="1308"/>
      <c r="O23" s="1308"/>
      <c r="P23" s="1308"/>
      <c r="Q23" s="1308"/>
      <c r="R23" s="1308"/>
      <c r="S23" s="1308"/>
      <c r="T23" s="1308"/>
      <c r="U23" s="1308"/>
      <c r="V23" s="1308"/>
      <c r="W23" s="827"/>
      <c r="X23" s="827"/>
      <c r="Y23" s="1308"/>
      <c r="AI23" s="113"/>
      <c r="AM23" s="1308"/>
      <c r="AN23" s="1308"/>
      <c r="AO23" s="1308"/>
      <c r="AP23" s="1308"/>
      <c r="AQ23" s="1308"/>
      <c r="AR23" s="1308"/>
      <c r="AS23" s="1308"/>
      <c r="AT23" s="1308"/>
      <c r="AU23" s="1308"/>
    </row>
    <row r="24" spans="1:47" ht="13.5" customHeight="1">
      <c r="F24" s="374"/>
      <c r="G24" s="373"/>
      <c r="H24" s="373"/>
      <c r="M24" s="1308"/>
      <c r="N24" s="1308"/>
      <c r="O24" s="1308"/>
      <c r="P24" s="1308"/>
      <c r="Q24" s="1308"/>
      <c r="R24" s="1308"/>
      <c r="S24" s="1308"/>
      <c r="T24" s="1308"/>
      <c r="U24" s="1308"/>
      <c r="V24" s="1308"/>
      <c r="W24" s="827"/>
      <c r="X24" s="827"/>
      <c r="Y24" s="1308"/>
      <c r="AI24" s="113"/>
      <c r="AM24" s="1308"/>
      <c r="AN24" s="1308"/>
      <c r="AO24" s="1308"/>
      <c r="AP24" s="1308"/>
      <c r="AQ24" s="1308"/>
      <c r="AR24" s="1308"/>
      <c r="AS24" s="1308"/>
      <c r="AT24" s="1308"/>
      <c r="AU24" s="1308"/>
    </row>
    <row r="25" spans="1:47" ht="13.5" customHeight="1">
      <c r="F25" s="374"/>
      <c r="H25" s="373"/>
      <c r="M25" s="1308"/>
      <c r="N25" s="1308"/>
      <c r="O25" s="1308"/>
      <c r="P25" s="1308"/>
      <c r="Q25" s="1308"/>
      <c r="R25" s="1308"/>
      <c r="S25" s="1308"/>
      <c r="T25" s="1308"/>
      <c r="U25" s="1308"/>
      <c r="V25" s="1308"/>
      <c r="W25" s="827"/>
      <c r="X25" s="827"/>
      <c r="Y25" s="1308"/>
      <c r="AI25" s="113"/>
      <c r="AM25" s="1308"/>
      <c r="AN25" s="1308"/>
      <c r="AO25" s="1308"/>
      <c r="AP25" s="1308"/>
      <c r="AQ25" s="1308"/>
      <c r="AR25" s="1308"/>
      <c r="AS25" s="1308"/>
      <c r="AT25" s="1308"/>
      <c r="AU25" s="1308"/>
    </row>
    <row r="26" spans="1:47" ht="13.5" customHeight="1">
      <c r="F26" s="374"/>
      <c r="H26" s="373"/>
      <c r="M26" s="1308"/>
      <c r="N26" s="1308"/>
      <c r="O26" s="1308"/>
      <c r="P26" s="1308"/>
      <c r="Q26" s="1308"/>
      <c r="R26" s="1308"/>
      <c r="S26" s="1308"/>
      <c r="T26" s="1308"/>
      <c r="U26" s="1308"/>
      <c r="V26" s="1308"/>
      <c r="W26" s="827"/>
      <c r="X26" s="827"/>
      <c r="Y26" s="1308"/>
      <c r="AI26" s="113"/>
      <c r="AM26" s="1308"/>
      <c r="AN26" s="1308"/>
      <c r="AO26" s="1308"/>
      <c r="AP26" s="1308"/>
      <c r="AQ26" s="1308"/>
      <c r="AR26" s="1308"/>
      <c r="AS26" s="1308"/>
      <c r="AT26" s="1308"/>
      <c r="AU26" s="1308"/>
    </row>
    <row r="27" spans="1:47" ht="14.25" customHeight="1">
      <c r="B27" s="119"/>
      <c r="D27" s="118"/>
      <c r="E27" s="118"/>
      <c r="F27" s="118"/>
      <c r="G27" s="375"/>
      <c r="M27" s="1308"/>
      <c r="N27" s="1308"/>
      <c r="O27" s="1308"/>
      <c r="P27" s="1308"/>
      <c r="Q27" s="1308"/>
      <c r="R27" s="1308"/>
      <c r="S27" s="1308"/>
      <c r="T27" s="1308"/>
      <c r="U27" s="1308"/>
      <c r="V27" s="1308"/>
      <c r="W27" s="827" t="s">
        <v>1182</v>
      </c>
      <c r="X27" s="826">
        <f>VLOOKUP($G32, $W$1:$X$20, 2, FALSE)</f>
        <v>0.25</v>
      </c>
      <c r="Y27" s="1308"/>
      <c r="AM27" s="1308"/>
      <c r="AN27" s="1308"/>
      <c r="AO27" s="1308"/>
      <c r="AP27" s="1308"/>
      <c r="AQ27" s="1308"/>
      <c r="AR27" s="1308"/>
      <c r="AS27" s="1308"/>
      <c r="AT27" s="1308"/>
      <c r="AU27" s="1308"/>
    </row>
    <row r="28" spans="1:47" ht="14.25" customHeight="1">
      <c r="A28" s="8" t="s">
        <v>1183</v>
      </c>
      <c r="B28" s="8"/>
      <c r="C28" s="8"/>
      <c r="D28" s="118"/>
      <c r="E28" s="118"/>
      <c r="F28" s="118"/>
      <c r="M28" s="1308"/>
      <c r="N28" s="1308"/>
      <c r="O28" s="1308"/>
      <c r="P28" s="1308"/>
      <c r="Q28" s="1308"/>
      <c r="R28" s="1308"/>
      <c r="S28" s="1308"/>
      <c r="T28" s="1308"/>
      <c r="U28" s="1308"/>
      <c r="V28" s="1308"/>
      <c r="W28" s="1308"/>
      <c r="X28" s="1308"/>
      <c r="Y28" s="1308"/>
      <c r="AM28" s="1308"/>
      <c r="AN28" s="1308"/>
      <c r="AO28" s="1308"/>
      <c r="AP28" s="1308"/>
      <c r="AQ28" s="1308"/>
      <c r="AR28" s="1308"/>
      <c r="AS28" s="1308"/>
      <c r="AT28" s="1308"/>
      <c r="AU28" s="1308"/>
    </row>
    <row r="29" spans="1:47" ht="14.25" customHeight="1">
      <c r="A29" s="18" t="s">
        <v>1184</v>
      </c>
      <c r="B29" s="119">
        <v>1.5</v>
      </c>
      <c r="C29" s="119" t="s">
        <v>1150</v>
      </c>
      <c r="D29" s="118" t="s">
        <v>1122</v>
      </c>
      <c r="E29" s="118" t="s">
        <v>1133</v>
      </c>
      <c r="M29" s="1308"/>
      <c r="N29" s="1308"/>
      <c r="O29" s="1308"/>
      <c r="P29" s="1308"/>
      <c r="Q29" s="1308"/>
      <c r="R29" s="1308"/>
      <c r="S29" s="1308"/>
      <c r="T29" s="1308"/>
      <c r="U29" s="1308"/>
      <c r="V29" s="1308"/>
      <c r="W29" s="1308"/>
      <c r="X29" s="1308"/>
      <c r="Y29" s="1308"/>
      <c r="AM29" s="1308"/>
      <c r="AN29" s="1308"/>
      <c r="AO29" s="1308"/>
      <c r="AP29" s="1308"/>
      <c r="AQ29" s="1308"/>
      <c r="AR29" s="1308"/>
      <c r="AS29" s="1308"/>
      <c r="AT29" s="1308"/>
      <c r="AU29" s="1308"/>
    </row>
    <row r="30" spans="1:47" ht="14.25" customHeight="1">
      <c r="A30" s="18" t="s">
        <v>1185</v>
      </c>
      <c r="B30" s="119">
        <v>2</v>
      </c>
      <c r="C30" s="119" t="s">
        <v>1135</v>
      </c>
      <c r="D30" s="118" t="s">
        <v>1127</v>
      </c>
      <c r="E30" s="118" t="s">
        <v>1133</v>
      </c>
      <c r="F30" s="832" t="s">
        <v>1186</v>
      </c>
      <c r="G30" s="831"/>
      <c r="M30" s="1308"/>
      <c r="N30" s="1308"/>
      <c r="O30" s="1308"/>
      <c r="P30" s="1308"/>
      <c r="Q30" s="1308"/>
      <c r="R30" s="1308"/>
      <c r="S30" s="1308"/>
      <c r="T30" s="1308"/>
      <c r="U30" s="1308"/>
      <c r="V30" s="1308"/>
      <c r="W30" s="1308"/>
      <c r="X30" s="1308"/>
      <c r="Y30" s="1308"/>
      <c r="AK30" s="113"/>
      <c r="AL30" s="113"/>
      <c r="AM30" s="1308"/>
      <c r="AN30" s="1308"/>
      <c r="AO30" s="1308"/>
      <c r="AP30" s="1308"/>
      <c r="AQ30" s="1308"/>
      <c r="AR30" s="1308"/>
      <c r="AS30" s="1308"/>
      <c r="AT30" s="1308"/>
      <c r="AU30" s="1308"/>
    </row>
    <row r="31" spans="1:47" ht="14.25" customHeight="1">
      <c r="A31" s="18" t="s">
        <v>1187</v>
      </c>
      <c r="B31" s="119">
        <v>2</v>
      </c>
      <c r="C31" s="119" t="s">
        <v>1188</v>
      </c>
      <c r="D31" s="118" t="s">
        <v>1127</v>
      </c>
      <c r="E31" s="118" t="s">
        <v>1133</v>
      </c>
      <c r="F31" s="374"/>
      <c r="G31" s="375"/>
      <c r="M31" s="1308"/>
      <c r="N31" s="1308"/>
      <c r="O31" s="1308"/>
      <c r="P31" s="1308"/>
      <c r="Q31" s="1308"/>
      <c r="R31" s="1308"/>
      <c r="S31" s="1308"/>
      <c r="T31" s="1308"/>
      <c r="U31" s="1308"/>
      <c r="V31" s="1308"/>
      <c r="W31" s="1308"/>
      <c r="X31" s="1308"/>
      <c r="Y31" s="1308"/>
      <c r="AJ31" s="113"/>
      <c r="AM31" s="825"/>
      <c r="AN31" s="1308"/>
      <c r="AO31" s="1308"/>
      <c r="AP31" s="1308"/>
      <c r="AQ31" s="1308"/>
      <c r="AR31" s="1308"/>
      <c r="AS31" s="1308"/>
      <c r="AT31" s="1308"/>
      <c r="AU31" s="1308"/>
    </row>
    <row r="32" spans="1:47" ht="14.25" customHeight="1">
      <c r="A32" s="18" t="s">
        <v>1189</v>
      </c>
      <c r="B32" s="119" t="s">
        <v>1123</v>
      </c>
      <c r="C32" s="119" t="s">
        <v>1123</v>
      </c>
      <c r="D32" s="118" t="s">
        <v>1190</v>
      </c>
      <c r="E32" s="118" t="s">
        <v>1133</v>
      </c>
      <c r="F32" s="833" t="s">
        <v>576</v>
      </c>
      <c r="G32" s="830">
        <v>17</v>
      </c>
      <c r="H32" s="375"/>
      <c r="M32" s="1308"/>
      <c r="N32" s="1308"/>
      <c r="O32" s="1308"/>
      <c r="P32" s="1308"/>
      <c r="Q32" s="1308"/>
      <c r="R32" s="1308"/>
      <c r="S32" s="1308"/>
      <c r="T32" s="1308"/>
      <c r="U32" s="1308"/>
      <c r="V32" s="1308"/>
      <c r="W32" s="1308"/>
      <c r="X32" s="1308"/>
      <c r="Y32" s="1308"/>
      <c r="AJ32" s="113"/>
      <c r="AM32" s="825"/>
      <c r="AN32" s="1308"/>
      <c r="AO32" s="1308"/>
      <c r="AP32" s="1308"/>
      <c r="AQ32" s="1308"/>
      <c r="AR32" s="1308"/>
      <c r="AS32" s="1308"/>
      <c r="AT32" s="1308"/>
      <c r="AU32" s="1308"/>
    </row>
    <row r="33" spans="1:47" ht="14.25" customHeight="1">
      <c r="A33" s="18" t="s">
        <v>1191</v>
      </c>
      <c r="B33" s="119" t="s">
        <v>1123</v>
      </c>
      <c r="C33" s="119" t="s">
        <v>1123</v>
      </c>
      <c r="D33" s="118" t="s">
        <v>1127</v>
      </c>
      <c r="E33" s="118" t="s">
        <v>1133</v>
      </c>
      <c r="F33" s="834" t="s">
        <v>1192</v>
      </c>
      <c r="G33" s="837">
        <v>10</v>
      </c>
      <c r="H33" s="375"/>
      <c r="M33" s="1308"/>
      <c r="N33" s="1308"/>
      <c r="O33" s="1308"/>
      <c r="P33" s="1308"/>
      <c r="Q33" s="1308"/>
      <c r="R33" s="1308"/>
      <c r="S33" s="1308"/>
      <c r="T33" s="1308"/>
      <c r="U33" s="1308"/>
      <c r="V33" s="1308"/>
      <c r="W33" s="1308"/>
      <c r="X33" s="1308"/>
      <c r="Y33" s="1308"/>
      <c r="AM33" s="1308"/>
      <c r="AN33" s="1308"/>
      <c r="AO33" s="1308"/>
      <c r="AP33" s="1308"/>
      <c r="AQ33" s="1308"/>
      <c r="AR33" s="1308"/>
      <c r="AS33" s="1308"/>
      <c r="AT33" s="1308"/>
      <c r="AU33" s="1308"/>
    </row>
    <row r="34" spans="1:47" ht="14.25" customHeight="1">
      <c r="D34" s="118"/>
      <c r="E34" s="374"/>
      <c r="F34" s="835" t="s">
        <v>1193</v>
      </c>
      <c r="G34" s="838">
        <v>16</v>
      </c>
      <c r="H34" s="375"/>
      <c r="M34" s="1308"/>
      <c r="N34" s="1308"/>
      <c r="O34" s="1308"/>
      <c r="P34" s="1308"/>
      <c r="Q34" s="1308"/>
      <c r="R34" s="1308"/>
      <c r="S34" s="1308"/>
      <c r="T34" s="1308"/>
      <c r="U34" s="1308"/>
      <c r="V34" s="1308"/>
      <c r="W34" s="1308"/>
      <c r="X34" s="1308"/>
      <c r="Y34" s="1308"/>
      <c r="AM34" s="1308"/>
      <c r="AN34" s="1308"/>
      <c r="AO34" s="1308"/>
      <c r="AP34" s="1308"/>
      <c r="AQ34" s="1308"/>
      <c r="AR34" s="1308"/>
      <c r="AS34" s="1308"/>
      <c r="AT34" s="1308"/>
      <c r="AU34" s="1308"/>
    </row>
    <row r="35" spans="1:47" ht="15" customHeight="1">
      <c r="A35" s="8" t="s">
        <v>1194</v>
      </c>
      <c r="B35" s="8"/>
      <c r="C35" s="8"/>
      <c r="D35" s="118"/>
      <c r="E35" s="374"/>
      <c r="F35" s="835" t="s">
        <v>1114</v>
      </c>
      <c r="G35" s="838">
        <v>1</v>
      </c>
      <c r="H35" s="375"/>
      <c r="M35" s="1308"/>
      <c r="N35" s="1308"/>
      <c r="O35" s="1308"/>
      <c r="P35" s="1308"/>
      <c r="Q35" s="1308"/>
      <c r="R35" s="1308"/>
      <c r="S35" s="1308"/>
      <c r="T35" s="1308"/>
      <c r="U35" s="1308"/>
      <c r="V35" s="1308"/>
      <c r="W35" s="1308"/>
      <c r="X35" s="1308"/>
      <c r="Y35" s="1308"/>
      <c r="AM35" s="1308"/>
      <c r="AN35" s="1308"/>
      <c r="AO35" s="1308"/>
      <c r="AP35" s="1308"/>
      <c r="AQ35" s="1308"/>
      <c r="AR35" s="1308"/>
      <c r="AS35" s="1308"/>
      <c r="AT35" s="1308"/>
      <c r="AU35" s="1308"/>
    </row>
    <row r="36" spans="1:47" ht="15" customHeight="1">
      <c r="A36" s="7" t="s">
        <v>1195</v>
      </c>
      <c r="B36" s="7"/>
      <c r="C36" s="7"/>
      <c r="D36" s="118"/>
      <c r="E36" s="374"/>
      <c r="F36" s="835" t="s">
        <v>1196</v>
      </c>
      <c r="G36" s="838">
        <v>0</v>
      </c>
      <c r="H36" s="202"/>
      <c r="M36" s="1308"/>
      <c r="N36" s="1308"/>
      <c r="O36" s="1308"/>
      <c r="P36" s="1308"/>
      <c r="Q36" s="1308"/>
      <c r="R36" s="1308"/>
      <c r="S36" s="1308"/>
      <c r="T36" s="1308"/>
      <c r="U36" s="1308"/>
      <c r="V36" s="1308"/>
      <c r="W36" s="1308"/>
      <c r="X36" s="1308"/>
      <c r="Y36" s="1308"/>
      <c r="AM36" s="1308"/>
      <c r="AN36" s="1308"/>
      <c r="AO36" s="1308"/>
      <c r="AP36" s="1308"/>
      <c r="AQ36" s="1308"/>
      <c r="AR36" s="1308"/>
      <c r="AS36" s="1308"/>
      <c r="AT36" s="1308"/>
      <c r="AU36" s="1308"/>
    </row>
    <row r="37" spans="1:47" ht="15" customHeight="1">
      <c r="A37" s="120" t="s">
        <v>1197</v>
      </c>
      <c r="B37" s="7"/>
      <c r="C37" s="7"/>
      <c r="D37" s="264"/>
      <c r="E37" s="374"/>
      <c r="F37" s="836" t="s">
        <v>1198</v>
      </c>
      <c r="G37" s="839">
        <v>0</v>
      </c>
      <c r="H37" s="375"/>
      <c r="M37" s="1308"/>
      <c r="N37" s="1308"/>
      <c r="O37" s="1308"/>
      <c r="P37" s="1308"/>
      <c r="Q37" s="1308"/>
      <c r="R37" s="1308"/>
      <c r="S37" s="1308"/>
      <c r="T37" s="1308"/>
      <c r="U37" s="1308"/>
      <c r="V37" s="1308"/>
      <c r="W37" s="1308"/>
      <c r="X37" s="1308"/>
      <c r="Y37" s="1308"/>
      <c r="AM37" s="1308"/>
      <c r="AN37" s="1308"/>
      <c r="AO37" s="1308"/>
      <c r="AP37" s="1308"/>
      <c r="AQ37" s="1308"/>
      <c r="AR37" s="1308"/>
      <c r="AS37" s="1308"/>
      <c r="AT37" s="1308"/>
      <c r="AU37" s="1308"/>
    </row>
    <row r="38" spans="1:47" ht="15" customHeight="1">
      <c r="A38" s="7" t="s">
        <v>1199</v>
      </c>
      <c r="B38" s="7"/>
      <c r="C38" s="7"/>
      <c r="D38" s="118"/>
      <c r="E38" s="374"/>
      <c r="F38" s="835" t="s">
        <v>1200</v>
      </c>
      <c r="G38" s="841">
        <f>IF(AND(G32&gt;=16, G32&lt;=20), ((X21*X27)+G33) * G35, (X21*X27)+G33)</f>
        <v>11.5</v>
      </c>
      <c r="H38" s="375"/>
      <c r="M38" s="1308"/>
      <c r="N38" s="1308"/>
      <c r="O38" s="1308"/>
      <c r="P38" s="1308"/>
      <c r="Q38" s="1308"/>
      <c r="R38" s="1308"/>
      <c r="S38" s="1308"/>
      <c r="T38" s="1308"/>
      <c r="U38" s="1308"/>
      <c r="V38" s="1308"/>
      <c r="W38" s="1308"/>
      <c r="X38" s="1308"/>
      <c r="Y38" s="1308"/>
      <c r="AK38" s="120"/>
      <c r="AM38" s="1308"/>
      <c r="AN38" s="1308"/>
      <c r="AO38" s="1308"/>
      <c r="AP38" s="1308"/>
      <c r="AQ38" s="1308"/>
      <c r="AR38" s="1308"/>
      <c r="AS38" s="1308"/>
      <c r="AT38" s="1308"/>
      <c r="AU38" s="1308"/>
    </row>
    <row r="39" spans="1:47" ht="15" customHeight="1">
      <c r="A39" s="7" t="s">
        <v>1201</v>
      </c>
      <c r="B39" s="7"/>
      <c r="C39" s="7"/>
      <c r="D39" s="118"/>
      <c r="E39" s="374"/>
      <c r="F39" s="840" t="s">
        <v>1202</v>
      </c>
      <c r="G39" s="842">
        <f xml:space="preserve"> G34*(100%-G37)-G36</f>
        <v>16</v>
      </c>
      <c r="H39" s="375"/>
      <c r="M39" s="1308"/>
      <c r="N39" s="1308"/>
      <c r="O39" s="1308"/>
      <c r="P39" s="1308"/>
      <c r="Q39" s="1308"/>
      <c r="R39" s="1308"/>
      <c r="S39" s="1308"/>
      <c r="T39" s="1308"/>
      <c r="U39" s="1308"/>
      <c r="V39" s="1308"/>
      <c r="W39" s="1308"/>
      <c r="X39" s="1308"/>
      <c r="Y39" s="1308"/>
    </row>
    <row r="40" spans="1:47" ht="15">
      <c r="A40" s="7" t="s">
        <v>1203</v>
      </c>
      <c r="B40" s="7"/>
      <c r="C40" s="7"/>
      <c r="E40" s="374"/>
      <c r="F40" s="374"/>
      <c r="G40" s="375"/>
      <c r="H40" s="375"/>
      <c r="M40" s="1308"/>
      <c r="N40" s="1308"/>
      <c r="O40" s="1308"/>
      <c r="P40" s="1308"/>
      <c r="Q40" s="1308"/>
      <c r="R40" s="1308"/>
      <c r="S40" s="1308"/>
      <c r="T40" s="1308"/>
      <c r="U40" s="1308"/>
      <c r="V40" s="1308"/>
      <c r="W40" s="1308"/>
      <c r="X40" s="1308"/>
      <c r="Y40" s="1308"/>
    </row>
    <row r="41" spans="1:47" ht="15.75" customHeight="1">
      <c r="A41" s="7" t="s">
        <v>1204</v>
      </c>
      <c r="B41" s="7"/>
      <c r="C41" s="7"/>
      <c r="F41" s="374"/>
      <c r="G41" s="375"/>
      <c r="M41" s="1308"/>
      <c r="N41" s="1308"/>
      <c r="O41" s="1308"/>
      <c r="P41" s="1308"/>
      <c r="Q41" s="1308"/>
      <c r="R41" s="1308"/>
      <c r="S41" s="1308"/>
      <c r="T41" s="1308"/>
      <c r="U41" s="1308"/>
      <c r="V41" s="1308"/>
      <c r="W41" s="1308"/>
      <c r="X41" s="1308"/>
      <c r="Y41" s="1308"/>
    </row>
    <row r="42" spans="1:47" ht="15.75" customHeight="1">
      <c r="A42" s="7"/>
      <c r="B42" s="854"/>
      <c r="C42" s="854"/>
      <c r="M42" s="1308"/>
      <c r="N42" s="1308"/>
      <c r="O42" s="1308"/>
      <c r="P42" s="1308"/>
      <c r="Q42" s="1308"/>
      <c r="R42" s="1308"/>
      <c r="S42" s="1308"/>
      <c r="T42" s="1308"/>
      <c r="U42" s="1308"/>
      <c r="V42" s="1308"/>
      <c r="W42" s="1308"/>
      <c r="X42" s="1308"/>
      <c r="Y42" s="1308"/>
    </row>
    <row r="43" spans="1:47" ht="15.75" customHeight="1">
      <c r="A43" s="854" t="s">
        <v>1205</v>
      </c>
      <c r="B43" s="853"/>
      <c r="C43" s="853"/>
      <c r="D43" s="207"/>
      <c r="E43" s="202"/>
      <c r="M43" s="1308"/>
      <c r="N43" s="1308"/>
      <c r="O43" s="1308"/>
      <c r="P43" s="1308"/>
      <c r="Q43" s="1308"/>
      <c r="R43" s="1308"/>
      <c r="S43" s="1308"/>
      <c r="T43" s="1308"/>
      <c r="U43" s="1308"/>
      <c r="V43" s="1308"/>
      <c r="W43" s="1308"/>
      <c r="X43" s="1308"/>
      <c r="Y43" s="1308"/>
    </row>
    <row r="44" spans="1:47" ht="15.75" customHeight="1">
      <c r="A44" s="853" t="s">
        <v>1206</v>
      </c>
      <c r="B44" s="853"/>
      <c r="C44" s="853"/>
      <c r="D44" s="209"/>
      <c r="E44" s="202"/>
      <c r="H44" s="3"/>
      <c r="I44" s="3"/>
      <c r="J44" s="3"/>
      <c r="K44" s="3"/>
      <c r="L44" s="3"/>
      <c r="M44" s="3"/>
      <c r="N44" s="3"/>
      <c r="O44" s="1308"/>
      <c r="P44" s="1308"/>
      <c r="Q44" s="1308"/>
      <c r="R44" s="1308"/>
      <c r="S44" s="1308"/>
      <c r="T44" s="1308"/>
      <c r="U44" s="1308"/>
      <c r="V44" s="1308"/>
      <c r="W44" s="1308"/>
      <c r="X44" s="1308"/>
      <c r="Y44" s="1308"/>
    </row>
    <row r="45" spans="1:47" ht="15.75" customHeight="1">
      <c r="A45" s="853" t="s">
        <v>1207</v>
      </c>
      <c r="B45" s="853"/>
      <c r="C45" s="853"/>
      <c r="M45" s="1308"/>
      <c r="N45" s="1308"/>
      <c r="O45" s="1308"/>
      <c r="P45" s="1308"/>
      <c r="Q45" s="1308"/>
      <c r="R45" s="1308"/>
      <c r="S45" s="1308"/>
      <c r="T45" s="1308"/>
      <c r="U45" s="1308"/>
      <c r="V45" s="1308"/>
      <c r="W45" s="1308"/>
      <c r="X45" s="1308"/>
      <c r="Y45" s="1308"/>
    </row>
    <row r="46" spans="1:47" ht="15.75" customHeight="1">
      <c r="A46" s="120" t="s">
        <v>1208</v>
      </c>
      <c r="D46" s="207"/>
      <c r="E46" s="207"/>
      <c r="M46" s="1308"/>
      <c r="N46" s="1308"/>
      <c r="O46" s="1308"/>
      <c r="P46" s="1308"/>
      <c r="Q46" s="1308"/>
      <c r="R46" s="1308"/>
      <c r="S46" s="1308"/>
      <c r="T46" s="1308"/>
      <c r="U46" s="1308"/>
      <c r="V46" s="1308"/>
      <c r="W46" s="1308"/>
      <c r="X46" s="1308"/>
      <c r="Y46" s="1308"/>
    </row>
    <row r="47" spans="1:47" ht="15.75" customHeight="1">
      <c r="D47" s="209"/>
      <c r="E47" s="209"/>
      <c r="M47" s="1308"/>
      <c r="N47" s="1308"/>
      <c r="O47" s="1308"/>
      <c r="P47" s="1308"/>
      <c r="Q47" s="1308"/>
      <c r="R47" s="1308"/>
      <c r="S47" s="1308"/>
      <c r="T47" s="1308"/>
      <c r="U47" s="1308"/>
      <c r="V47" s="1308"/>
      <c r="W47" s="1308"/>
      <c r="X47" s="1308"/>
      <c r="Y47" s="130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F0F3-E571-48D9-8274-65C456190F12}">
  <sheetPr>
    <tabColor theme="4" tint="0.39997558519241921"/>
  </sheetPr>
  <dimension ref="A1:K221"/>
  <sheetViews>
    <sheetView topLeftCell="A88" workbookViewId="0">
      <pane xSplit="1" topLeftCell="B1" activePane="topRight" state="frozen"/>
      <selection pane="topRight" activeCell="C44" sqref="C44"/>
      <selection activeCell="A88" sqref="A88"/>
    </sheetView>
  </sheetViews>
  <sheetFormatPr defaultRowHeight="14.25" customHeight="1"/>
  <cols>
    <col min="1" max="1" width="11.75" customWidth="1"/>
    <col min="2" max="2" width="46.125" customWidth="1"/>
    <col min="3" max="3" width="36.875" customWidth="1"/>
    <col min="4" max="4" width="34" customWidth="1"/>
    <col min="5" max="5" width="45.625" style="24" bestFit="1" customWidth="1"/>
    <col min="6" max="6" width="38.5" bestFit="1" customWidth="1"/>
    <col min="7" max="7" width="36.75" customWidth="1"/>
    <col min="8" max="8" width="39" customWidth="1"/>
    <col min="9" max="11" width="36.25" customWidth="1"/>
    <col min="16" max="16" width="45.625" bestFit="1" customWidth="1"/>
  </cols>
  <sheetData>
    <row r="1" spans="1:11" s="1640" customFormat="1" ht="14.25" customHeight="1">
      <c r="A1" s="1641"/>
      <c r="B1" s="1642" t="s">
        <v>1209</v>
      </c>
      <c r="C1" s="1643" t="s">
        <v>1210</v>
      </c>
      <c r="D1" s="1644" t="s">
        <v>1211</v>
      </c>
      <c r="E1" s="1645" t="s">
        <v>1212</v>
      </c>
      <c r="F1" s="1646" t="s">
        <v>1213</v>
      </c>
      <c r="G1" s="1647" t="s">
        <v>1214</v>
      </c>
      <c r="H1" s="1648" t="s">
        <v>1215</v>
      </c>
      <c r="I1" s="1649" t="s">
        <v>1216</v>
      </c>
      <c r="J1" s="1650" t="s">
        <v>1217</v>
      </c>
      <c r="K1" s="1651" t="s">
        <v>828</v>
      </c>
    </row>
    <row r="2" spans="1:11" s="1640" customFormat="1" ht="14.25" customHeight="1">
      <c r="A2" s="1641"/>
      <c r="B2" s="1652" t="s">
        <v>956</v>
      </c>
      <c r="C2" s="1653" t="s">
        <v>1218</v>
      </c>
      <c r="D2" s="1654" t="s">
        <v>1219</v>
      </c>
      <c r="E2" s="1655" t="s">
        <v>1220</v>
      </c>
      <c r="F2" s="1656" t="s">
        <v>1221</v>
      </c>
      <c r="G2" s="1657" t="s">
        <v>1222</v>
      </c>
      <c r="H2" s="1658" t="s">
        <v>1223</v>
      </c>
      <c r="I2" s="1659" t="s">
        <v>1224</v>
      </c>
      <c r="J2" s="1660" t="s">
        <v>1225</v>
      </c>
      <c r="K2" s="1639" t="s">
        <v>1123</v>
      </c>
    </row>
    <row r="3" spans="1:11" s="1640" customFormat="1" ht="14.25" customHeight="1">
      <c r="A3" s="1636" t="s">
        <v>576</v>
      </c>
      <c r="B3" s="1637" t="s">
        <v>1226</v>
      </c>
      <c r="C3" s="1637" t="s">
        <v>1227</v>
      </c>
      <c r="D3" s="1637" t="s">
        <v>1228</v>
      </c>
      <c r="E3" s="1637" t="s">
        <v>1229</v>
      </c>
      <c r="F3" s="1637" t="s">
        <v>1230</v>
      </c>
      <c r="G3" s="1637" t="s">
        <v>1231</v>
      </c>
      <c r="H3" s="1637" t="s">
        <v>1232</v>
      </c>
      <c r="I3" s="1638" t="s">
        <v>1233</v>
      </c>
      <c r="J3" s="1639" t="s">
        <v>1234</v>
      </c>
      <c r="K3" s="1639" t="s">
        <v>1235</v>
      </c>
    </row>
    <row r="4" spans="1:11" ht="14.25" customHeight="1">
      <c r="A4" s="990">
        <v>1</v>
      </c>
      <c r="B4" s="1007" t="s">
        <v>1236</v>
      </c>
      <c r="C4" s="1007" t="s">
        <v>1236</v>
      </c>
      <c r="D4" s="1007" t="s">
        <v>1236</v>
      </c>
      <c r="E4" s="1007" t="s">
        <v>1236</v>
      </c>
      <c r="F4" s="1007" t="s">
        <v>1236</v>
      </c>
      <c r="G4" s="1007" t="s">
        <v>1236</v>
      </c>
      <c r="H4" s="1007" t="s">
        <v>1236</v>
      </c>
      <c r="I4" s="999" t="s">
        <v>1236</v>
      </c>
      <c r="J4" s="991" t="s">
        <v>1236</v>
      </c>
      <c r="K4" s="991" t="s">
        <v>1237</v>
      </c>
    </row>
    <row r="5" spans="1:11" ht="14.25" customHeight="1">
      <c r="A5" s="1290">
        <v>2</v>
      </c>
      <c r="B5" s="1289" t="s">
        <v>1238</v>
      </c>
      <c r="C5" s="1289" t="s">
        <v>1239</v>
      </c>
      <c r="D5" s="1289" t="s">
        <v>1240</v>
      </c>
      <c r="E5" s="1289" t="s">
        <v>1241</v>
      </c>
      <c r="F5" s="1289" t="s">
        <v>1242</v>
      </c>
      <c r="G5" s="1289" t="s">
        <v>1243</v>
      </c>
      <c r="H5" s="1289" t="s">
        <v>1243</v>
      </c>
      <c r="I5" s="1000" t="s">
        <v>1244</v>
      </c>
      <c r="J5" s="992" t="s">
        <v>1245</v>
      </c>
      <c r="K5" s="992" t="s">
        <v>1246</v>
      </c>
    </row>
    <row r="6" spans="1:11" ht="14.25" customHeight="1">
      <c r="A6" s="1290">
        <v>3</v>
      </c>
      <c r="B6" s="1289" t="s">
        <v>1238</v>
      </c>
      <c r="C6" s="1289" t="s">
        <v>1239</v>
      </c>
      <c r="D6" s="1289" t="s">
        <v>1240</v>
      </c>
      <c r="E6" s="1289" t="s">
        <v>1241</v>
      </c>
      <c r="F6" s="1289" t="s">
        <v>1242</v>
      </c>
      <c r="G6" s="1289" t="s">
        <v>1243</v>
      </c>
      <c r="H6" s="1289" t="s">
        <v>1243</v>
      </c>
      <c r="I6" s="1000" t="s">
        <v>1244</v>
      </c>
      <c r="J6" s="992" t="s">
        <v>1245</v>
      </c>
      <c r="K6" s="992" t="s">
        <v>1246</v>
      </c>
    </row>
    <row r="7" spans="1:11" ht="14.25" customHeight="1">
      <c r="A7" s="1292">
        <v>4</v>
      </c>
      <c r="B7" s="1291" t="s">
        <v>1247</v>
      </c>
      <c r="C7" s="1291" t="s">
        <v>1248</v>
      </c>
      <c r="D7" s="1291" t="s">
        <v>1249</v>
      </c>
      <c r="E7" s="1291" t="s">
        <v>1250</v>
      </c>
      <c r="F7" s="1291" t="s">
        <v>1251</v>
      </c>
      <c r="G7" s="1291" t="s">
        <v>1252</v>
      </c>
      <c r="H7" s="1291" t="s">
        <v>1252</v>
      </c>
      <c r="I7" s="1001" t="s">
        <v>1253</v>
      </c>
      <c r="J7" s="993" t="s">
        <v>1254</v>
      </c>
      <c r="K7" s="993" t="s">
        <v>1255</v>
      </c>
    </row>
    <row r="8" spans="1:11" ht="14.25" customHeight="1">
      <c r="A8" s="1292">
        <v>5</v>
      </c>
      <c r="B8" s="1291" t="s">
        <v>1247</v>
      </c>
      <c r="C8" s="1291" t="s">
        <v>1248</v>
      </c>
      <c r="D8" s="1291" t="s">
        <v>1249</v>
      </c>
      <c r="E8" s="1291" t="s">
        <v>1250</v>
      </c>
      <c r="F8" s="1291" t="s">
        <v>1251</v>
      </c>
      <c r="G8" s="1291" t="s">
        <v>1252</v>
      </c>
      <c r="H8" s="1291" t="s">
        <v>1252</v>
      </c>
      <c r="I8" s="1001" t="s">
        <v>1253</v>
      </c>
      <c r="J8" s="993" t="s">
        <v>1254</v>
      </c>
      <c r="K8" s="993" t="s">
        <v>1255</v>
      </c>
    </row>
    <row r="9" spans="1:11" ht="14.25" customHeight="1">
      <c r="A9" s="1296">
        <v>6</v>
      </c>
      <c r="B9" s="1295" t="s">
        <v>1256</v>
      </c>
      <c r="C9" s="1295" t="s">
        <v>1257</v>
      </c>
      <c r="D9" s="1295" t="s">
        <v>1258</v>
      </c>
      <c r="E9" s="1295" t="s">
        <v>1258</v>
      </c>
      <c r="F9" s="1295" t="s">
        <v>1256</v>
      </c>
      <c r="G9" s="1295" t="s">
        <v>1257</v>
      </c>
      <c r="H9" s="1295" t="s">
        <v>1257</v>
      </c>
      <c r="I9" s="1002" t="s">
        <v>1256</v>
      </c>
      <c r="J9" s="994" t="s">
        <v>1258</v>
      </c>
      <c r="K9" s="994" t="s">
        <v>1255</v>
      </c>
    </row>
    <row r="10" spans="1:11" ht="14.25" customHeight="1">
      <c r="A10" s="1296">
        <v>7</v>
      </c>
      <c r="B10" s="1295" t="s">
        <v>1259</v>
      </c>
      <c r="C10" s="1295" t="s">
        <v>1260</v>
      </c>
      <c r="D10" s="1295" t="s">
        <v>1259</v>
      </c>
      <c r="E10" s="1295" t="s">
        <v>1260</v>
      </c>
      <c r="F10" s="1295" t="s">
        <v>1261</v>
      </c>
      <c r="G10" s="1295" t="s">
        <v>1261</v>
      </c>
      <c r="H10" s="1295" t="s">
        <v>1260</v>
      </c>
      <c r="I10" s="1002" t="s">
        <v>1261</v>
      </c>
      <c r="J10" s="994" t="s">
        <v>1259</v>
      </c>
      <c r="K10" s="994" t="s">
        <v>1255</v>
      </c>
    </row>
    <row r="11" spans="1:11" ht="14.25" customHeight="1">
      <c r="A11" s="1294">
        <v>8</v>
      </c>
      <c r="B11" s="1293" t="s">
        <v>1262</v>
      </c>
      <c r="C11" s="1293" t="s">
        <v>1263</v>
      </c>
      <c r="D11" s="1293" t="s">
        <v>1264</v>
      </c>
      <c r="E11" s="1293" t="s">
        <v>1264</v>
      </c>
      <c r="F11" s="1293" t="s">
        <v>1262</v>
      </c>
      <c r="G11" s="1293" t="s">
        <v>1263</v>
      </c>
      <c r="H11" s="1293" t="s">
        <v>1263</v>
      </c>
      <c r="I11" s="1003" t="s">
        <v>1262</v>
      </c>
      <c r="J11" s="995" t="s">
        <v>1264</v>
      </c>
      <c r="K11" s="995" t="s">
        <v>1265</v>
      </c>
    </row>
    <row r="12" spans="1:11" ht="14.25" customHeight="1">
      <c r="A12" s="1294">
        <v>9</v>
      </c>
      <c r="B12" s="1293" t="s">
        <v>1266</v>
      </c>
      <c r="C12" s="1293" t="s">
        <v>1267</v>
      </c>
      <c r="D12" s="1293" t="s">
        <v>1268</v>
      </c>
      <c r="E12" s="1293" t="s">
        <v>1266</v>
      </c>
      <c r="F12" s="1293" t="s">
        <v>1268</v>
      </c>
      <c r="G12" s="1293" t="s">
        <v>1267</v>
      </c>
      <c r="H12" s="1293" t="s">
        <v>1267</v>
      </c>
      <c r="I12" s="1003" t="s">
        <v>1268</v>
      </c>
      <c r="J12" s="995" t="s">
        <v>1266</v>
      </c>
      <c r="K12" s="995" t="s">
        <v>1265</v>
      </c>
    </row>
    <row r="13" spans="1:11" ht="14.25" customHeight="1">
      <c r="A13" s="998">
        <v>10</v>
      </c>
      <c r="B13" s="1008" t="s">
        <v>1265</v>
      </c>
      <c r="C13" s="1008" t="s">
        <v>1265</v>
      </c>
      <c r="D13" s="1008" t="s">
        <v>1265</v>
      </c>
      <c r="E13" s="1008" t="s">
        <v>1265</v>
      </c>
      <c r="F13" s="1008" t="s">
        <v>1265</v>
      </c>
      <c r="G13" s="1008" t="s">
        <v>1265</v>
      </c>
      <c r="H13" s="1008" t="s">
        <v>1265</v>
      </c>
      <c r="I13" s="1004" t="s">
        <v>1265</v>
      </c>
      <c r="J13" s="997" t="s">
        <v>1265</v>
      </c>
      <c r="K13" s="997" t="s">
        <v>1265</v>
      </c>
    </row>
    <row r="14" spans="1:11" ht="14.25" customHeight="1">
      <c r="E14" s="1308"/>
      <c r="J14" s="113"/>
    </row>
    <row r="15" spans="1:11" s="1640" customFormat="1" ht="14.25" customHeight="1">
      <c r="A15" s="1636" t="s">
        <v>576</v>
      </c>
      <c r="B15" s="1637" t="s">
        <v>1269</v>
      </c>
      <c r="C15" s="1637" t="s">
        <v>1270</v>
      </c>
      <c r="D15" s="1637" t="s">
        <v>1271</v>
      </c>
      <c r="E15" s="1637" t="s">
        <v>1272</v>
      </c>
      <c r="F15" s="1637" t="s">
        <v>1273</v>
      </c>
      <c r="G15" s="1637" t="s">
        <v>1274</v>
      </c>
      <c r="H15" s="1637" t="s">
        <v>1275</v>
      </c>
      <c r="I15" s="1638" t="s">
        <v>1276</v>
      </c>
      <c r="J15" s="1639" t="s">
        <v>1277</v>
      </c>
      <c r="K15" s="1639" t="s">
        <v>1278</v>
      </c>
    </row>
    <row r="16" spans="1:11" ht="14.25" customHeight="1">
      <c r="A16" s="990">
        <v>1</v>
      </c>
      <c r="B16" s="1007" t="s">
        <v>1279</v>
      </c>
      <c r="C16" s="1007" t="s">
        <v>1280</v>
      </c>
      <c r="D16" s="1007" t="s">
        <v>1281</v>
      </c>
      <c r="E16" s="1007" t="s">
        <v>1282</v>
      </c>
      <c r="F16" s="1007" t="s">
        <v>1283</v>
      </c>
      <c r="G16" s="1007" t="s">
        <v>1284</v>
      </c>
      <c r="H16" s="1007" t="s">
        <v>1285</v>
      </c>
      <c r="I16" s="999" t="s">
        <v>1286</v>
      </c>
      <c r="J16" s="991" t="s">
        <v>1287</v>
      </c>
      <c r="K16" s="991" t="s">
        <v>1288</v>
      </c>
    </row>
    <row r="17" spans="1:11" ht="13.5" customHeight="1">
      <c r="A17" s="1290">
        <v>2</v>
      </c>
      <c r="B17" s="1289" t="s">
        <v>1289</v>
      </c>
      <c r="C17" s="1289" t="s">
        <v>1290</v>
      </c>
      <c r="D17" s="1289" t="s">
        <v>1291</v>
      </c>
      <c r="E17" s="1289" t="s">
        <v>1292</v>
      </c>
      <c r="F17" s="1289" t="s">
        <v>1293</v>
      </c>
      <c r="G17" s="1289" t="s">
        <v>1294</v>
      </c>
      <c r="H17" s="1289" t="s">
        <v>1294</v>
      </c>
      <c r="I17" s="1000" t="s">
        <v>1295</v>
      </c>
      <c r="J17" s="992" t="s">
        <v>1296</v>
      </c>
      <c r="K17" s="992" t="s">
        <v>1297</v>
      </c>
    </row>
    <row r="18" spans="1:11" ht="13.5" customHeight="1">
      <c r="A18" s="1290">
        <v>3</v>
      </c>
      <c r="B18" s="1289" t="s">
        <v>1298</v>
      </c>
      <c r="C18" s="1289" t="s">
        <v>1299</v>
      </c>
      <c r="D18" s="1289" t="s">
        <v>1300</v>
      </c>
      <c r="E18" s="1289" t="s">
        <v>1301</v>
      </c>
      <c r="F18" s="1289" t="s">
        <v>1302</v>
      </c>
      <c r="G18" s="1289" t="s">
        <v>1303</v>
      </c>
      <c r="H18" s="1289" t="s">
        <v>1304</v>
      </c>
      <c r="I18" s="1000" t="s">
        <v>1305</v>
      </c>
      <c r="J18" s="992" t="s">
        <v>1306</v>
      </c>
      <c r="K18" s="992" t="s">
        <v>1297</v>
      </c>
    </row>
    <row r="19" spans="1:11" ht="13.5" customHeight="1">
      <c r="A19" s="1292">
        <v>4</v>
      </c>
      <c r="B19" s="1291" t="s">
        <v>1307</v>
      </c>
      <c r="C19" s="1291" t="s">
        <v>1308</v>
      </c>
      <c r="D19" s="1291" t="s">
        <v>1309</v>
      </c>
      <c r="E19" s="1291" t="s">
        <v>1310</v>
      </c>
      <c r="F19" s="1291" t="s">
        <v>1311</v>
      </c>
      <c r="G19" s="1291" t="s">
        <v>1312</v>
      </c>
      <c r="H19" s="1291" t="s">
        <v>1312</v>
      </c>
      <c r="I19" s="1001" t="s">
        <v>1313</v>
      </c>
      <c r="J19" s="993" t="s">
        <v>1314</v>
      </c>
      <c r="K19" s="993" t="s">
        <v>1315</v>
      </c>
    </row>
    <row r="20" spans="1:11" ht="13.5" customHeight="1">
      <c r="A20" s="1292">
        <v>5</v>
      </c>
      <c r="B20" s="1291" t="s">
        <v>1316</v>
      </c>
      <c r="C20" s="1291" t="s">
        <v>1317</v>
      </c>
      <c r="D20" s="1291" t="s">
        <v>1316</v>
      </c>
      <c r="E20" s="1291" t="s">
        <v>1317</v>
      </c>
      <c r="F20" s="1291" t="s">
        <v>1318</v>
      </c>
      <c r="G20" s="1291" t="s">
        <v>1318</v>
      </c>
      <c r="H20" s="1291" t="s">
        <v>1317</v>
      </c>
      <c r="I20" s="1001" t="s">
        <v>1318</v>
      </c>
      <c r="J20" s="993" t="s">
        <v>1316</v>
      </c>
      <c r="K20" s="993" t="s">
        <v>1315</v>
      </c>
    </row>
    <row r="21" spans="1:11" ht="13.5" customHeight="1">
      <c r="A21" s="1296">
        <v>6</v>
      </c>
      <c r="B21" s="1295" t="s">
        <v>1247</v>
      </c>
      <c r="C21" s="1295" t="s">
        <v>1248</v>
      </c>
      <c r="D21" s="1295" t="s">
        <v>1249</v>
      </c>
      <c r="E21" s="1295" t="s">
        <v>1250</v>
      </c>
      <c r="F21" s="1295" t="s">
        <v>1251</v>
      </c>
      <c r="G21" s="1295" t="s">
        <v>1252</v>
      </c>
      <c r="H21" s="1295" t="s">
        <v>1252</v>
      </c>
      <c r="I21" s="1002" t="s">
        <v>1253</v>
      </c>
      <c r="J21" s="994" t="s">
        <v>1254</v>
      </c>
      <c r="K21" s="994" t="s">
        <v>1319</v>
      </c>
    </row>
    <row r="22" spans="1:11" ht="13.5" customHeight="1">
      <c r="A22" s="1296">
        <v>7</v>
      </c>
      <c r="B22" s="1295" t="s">
        <v>1320</v>
      </c>
      <c r="C22" s="1295" t="s">
        <v>1260</v>
      </c>
      <c r="D22" s="1295" t="s">
        <v>1320</v>
      </c>
      <c r="E22" s="1295" t="s">
        <v>1260</v>
      </c>
      <c r="F22" s="1295" t="s">
        <v>1261</v>
      </c>
      <c r="G22" s="1295" t="s">
        <v>1261</v>
      </c>
      <c r="H22" s="1295" t="s">
        <v>1260</v>
      </c>
      <c r="I22" s="1002" t="s">
        <v>1261</v>
      </c>
      <c r="J22" s="994" t="s">
        <v>1259</v>
      </c>
      <c r="K22" s="994" t="s">
        <v>1319</v>
      </c>
    </row>
    <row r="23" spans="1:11" ht="13.5" customHeight="1">
      <c r="A23" s="1294">
        <v>8</v>
      </c>
      <c r="B23" s="1293" t="s">
        <v>1321</v>
      </c>
      <c r="C23" s="1293" t="s">
        <v>1322</v>
      </c>
      <c r="D23" s="1293" t="s">
        <v>1323</v>
      </c>
      <c r="E23" s="1293" t="s">
        <v>1322</v>
      </c>
      <c r="F23" s="1293" t="s">
        <v>1321</v>
      </c>
      <c r="G23" s="1293" t="s">
        <v>1324</v>
      </c>
      <c r="H23" s="1293" t="s">
        <v>1325</v>
      </c>
      <c r="I23" s="1003" t="s">
        <v>1326</v>
      </c>
      <c r="J23" s="995" t="s">
        <v>1327</v>
      </c>
      <c r="K23" s="995" t="s">
        <v>1265</v>
      </c>
    </row>
    <row r="24" spans="1:11" ht="13.5" customHeight="1">
      <c r="A24" s="1294">
        <v>9</v>
      </c>
      <c r="B24" s="1293" t="s">
        <v>1328</v>
      </c>
      <c r="C24" s="1293" t="s">
        <v>1329</v>
      </c>
      <c r="D24" s="1293" t="s">
        <v>1330</v>
      </c>
      <c r="E24" s="1293" t="s">
        <v>1329</v>
      </c>
      <c r="F24" s="1293" t="s">
        <v>1328</v>
      </c>
      <c r="G24" s="1293" t="s">
        <v>1331</v>
      </c>
      <c r="H24" s="1293" t="s">
        <v>1332</v>
      </c>
      <c r="I24" s="1003" t="s">
        <v>1333</v>
      </c>
      <c r="J24" s="995" t="s">
        <v>1334</v>
      </c>
      <c r="K24" s="995" t="s">
        <v>1265</v>
      </c>
    </row>
    <row r="25" spans="1:11" ht="13.5" customHeight="1">
      <c r="A25" s="998">
        <v>10</v>
      </c>
      <c r="B25" s="1008" t="s">
        <v>1335</v>
      </c>
      <c r="C25" s="1008" t="s">
        <v>1336</v>
      </c>
      <c r="D25" s="1008" t="s">
        <v>1337</v>
      </c>
      <c r="E25" s="1008" t="s">
        <v>1336</v>
      </c>
      <c r="F25" s="1008" t="s">
        <v>1335</v>
      </c>
      <c r="G25" s="1008" t="s">
        <v>1338</v>
      </c>
      <c r="H25" s="1008" t="s">
        <v>1339</v>
      </c>
      <c r="I25" s="1004" t="s">
        <v>1340</v>
      </c>
      <c r="J25" s="997" t="s">
        <v>1341</v>
      </c>
      <c r="K25" s="997" t="s">
        <v>1342</v>
      </c>
    </row>
    <row r="26" spans="1:11" ht="13.5" customHeight="1">
      <c r="E26" s="1308"/>
      <c r="J26" s="113"/>
    </row>
    <row r="27" spans="1:11" s="1640" customFormat="1" ht="13.5" customHeight="1">
      <c r="A27" s="1636" t="s">
        <v>576</v>
      </c>
      <c r="B27" s="1637" t="s">
        <v>1343</v>
      </c>
      <c r="C27" s="1637" t="s">
        <v>1344</v>
      </c>
      <c r="D27" s="1637" t="s">
        <v>1345</v>
      </c>
      <c r="E27" s="1637" t="s">
        <v>1346</v>
      </c>
      <c r="F27" s="1637" t="s">
        <v>1347</v>
      </c>
      <c r="G27" s="1637" t="s">
        <v>1348</v>
      </c>
      <c r="H27" s="1637" t="s">
        <v>1349</v>
      </c>
      <c r="I27" s="1638" t="s">
        <v>1350</v>
      </c>
      <c r="J27" s="1639" t="s">
        <v>1351</v>
      </c>
      <c r="K27" s="1639" t="s">
        <v>1352</v>
      </c>
    </row>
    <row r="28" spans="1:11" ht="13.5" customHeight="1">
      <c r="A28" s="990">
        <v>1</v>
      </c>
      <c r="B28" s="1007" t="s">
        <v>1353</v>
      </c>
      <c r="C28" s="1007" t="s">
        <v>1353</v>
      </c>
      <c r="D28" s="1007" t="s">
        <v>1353</v>
      </c>
      <c r="E28" s="1007" t="s">
        <v>1353</v>
      </c>
      <c r="F28" s="1007" t="s">
        <v>1353</v>
      </c>
      <c r="G28" s="1007" t="s">
        <v>1353</v>
      </c>
      <c r="H28" s="1007" t="s">
        <v>1353</v>
      </c>
      <c r="I28" s="999" t="s">
        <v>1353</v>
      </c>
      <c r="J28" s="991" t="s">
        <v>1353</v>
      </c>
      <c r="K28" s="991" t="s">
        <v>1354</v>
      </c>
    </row>
    <row r="29" spans="1:11" ht="13.5" customHeight="1">
      <c r="A29" s="1290">
        <v>2</v>
      </c>
      <c r="B29" s="1289" t="s">
        <v>1355</v>
      </c>
      <c r="C29" s="1289" t="s">
        <v>1355</v>
      </c>
      <c r="D29" s="1289" t="s">
        <v>1355</v>
      </c>
      <c r="E29" s="1289" t="s">
        <v>1355</v>
      </c>
      <c r="F29" s="1289" t="s">
        <v>1355</v>
      </c>
      <c r="G29" s="1289" t="s">
        <v>1355</v>
      </c>
      <c r="H29" s="1289" t="s">
        <v>1355</v>
      </c>
      <c r="I29" s="1000" t="s">
        <v>1355</v>
      </c>
      <c r="J29" s="992" t="s">
        <v>1355</v>
      </c>
      <c r="K29" s="992" t="s">
        <v>1356</v>
      </c>
    </row>
    <row r="30" spans="1:11" ht="13.5" customHeight="1">
      <c r="A30" s="1290">
        <v>3</v>
      </c>
      <c r="B30" s="1289" t="s">
        <v>1238</v>
      </c>
      <c r="C30" s="1289" t="s">
        <v>1239</v>
      </c>
      <c r="D30" s="1289" t="s">
        <v>1240</v>
      </c>
      <c r="E30" s="1289" t="s">
        <v>1241</v>
      </c>
      <c r="F30" s="1289" t="s">
        <v>1242</v>
      </c>
      <c r="G30" s="1289" t="s">
        <v>1243</v>
      </c>
      <c r="H30" s="1289" t="s">
        <v>1243</v>
      </c>
      <c r="I30" s="1000" t="s">
        <v>1244</v>
      </c>
      <c r="J30" s="992" t="s">
        <v>1245</v>
      </c>
      <c r="K30" s="992" t="s">
        <v>1356</v>
      </c>
    </row>
    <row r="31" spans="1:11" ht="13.5" customHeight="1">
      <c r="A31" s="1292">
        <v>4</v>
      </c>
      <c r="B31" s="1291" t="s">
        <v>1247</v>
      </c>
      <c r="C31" s="1291" t="s">
        <v>1248</v>
      </c>
      <c r="D31" s="1291" t="s">
        <v>1249</v>
      </c>
      <c r="E31" s="1291" t="s">
        <v>1250</v>
      </c>
      <c r="F31" s="1291" t="s">
        <v>1251</v>
      </c>
      <c r="G31" s="1291" t="s">
        <v>1252</v>
      </c>
      <c r="H31" s="1291" t="s">
        <v>1252</v>
      </c>
      <c r="I31" s="1001" t="s">
        <v>1253</v>
      </c>
      <c r="J31" s="993" t="s">
        <v>1254</v>
      </c>
      <c r="K31" s="993" t="s">
        <v>1357</v>
      </c>
    </row>
    <row r="32" spans="1:11" ht="13.5" customHeight="1">
      <c r="A32" s="1292">
        <v>5</v>
      </c>
      <c r="B32" s="1291" t="s">
        <v>1247</v>
      </c>
      <c r="C32" s="1291" t="s">
        <v>1248</v>
      </c>
      <c r="D32" s="1291" t="s">
        <v>1249</v>
      </c>
      <c r="E32" s="1291" t="s">
        <v>1250</v>
      </c>
      <c r="F32" s="1291" t="s">
        <v>1251</v>
      </c>
      <c r="G32" s="1291" t="s">
        <v>1252</v>
      </c>
      <c r="H32" s="1291" t="s">
        <v>1252</v>
      </c>
      <c r="I32" s="1001" t="s">
        <v>1253</v>
      </c>
      <c r="J32" s="993" t="s">
        <v>1254</v>
      </c>
      <c r="K32" s="993" t="s">
        <v>1357</v>
      </c>
    </row>
    <row r="33" spans="1:11" ht="13.5" customHeight="1">
      <c r="A33" s="1296">
        <v>6</v>
      </c>
      <c r="B33" s="1295" t="s">
        <v>1358</v>
      </c>
      <c r="C33" s="1295" t="s">
        <v>1359</v>
      </c>
      <c r="D33" s="1295" t="s">
        <v>1360</v>
      </c>
      <c r="E33" s="1295" t="s">
        <v>1360</v>
      </c>
      <c r="F33" s="1295" t="s">
        <v>1361</v>
      </c>
      <c r="G33" s="1295" t="s">
        <v>1359</v>
      </c>
      <c r="H33" s="1295" t="s">
        <v>1359</v>
      </c>
      <c r="I33" s="1002" t="s">
        <v>1361</v>
      </c>
      <c r="J33" s="994" t="s">
        <v>1360</v>
      </c>
      <c r="K33" s="994" t="s">
        <v>1362</v>
      </c>
    </row>
    <row r="34" spans="1:11" ht="13.5" customHeight="1">
      <c r="A34" s="1296">
        <v>7</v>
      </c>
      <c r="B34" s="1295" t="s">
        <v>1363</v>
      </c>
      <c r="C34" s="1295" t="s">
        <v>1364</v>
      </c>
      <c r="D34" s="1295" t="s">
        <v>1365</v>
      </c>
      <c r="E34" s="1295" t="s">
        <v>1366</v>
      </c>
      <c r="F34" s="1295" t="s">
        <v>1367</v>
      </c>
      <c r="G34" s="1295" t="s">
        <v>1368</v>
      </c>
      <c r="H34" s="1295" t="s">
        <v>1364</v>
      </c>
      <c r="I34" s="1002" t="s">
        <v>1367</v>
      </c>
      <c r="J34" s="994" t="s">
        <v>1363</v>
      </c>
      <c r="K34" s="994" t="s">
        <v>1362</v>
      </c>
    </row>
    <row r="35" spans="1:11" ht="13.5" customHeight="1">
      <c r="A35" s="1294">
        <v>8</v>
      </c>
      <c r="B35" s="1293" t="s">
        <v>1265</v>
      </c>
      <c r="C35" s="1293" t="s">
        <v>1265</v>
      </c>
      <c r="D35" s="1293" t="s">
        <v>1265</v>
      </c>
      <c r="E35" s="1293" t="s">
        <v>1265</v>
      </c>
      <c r="F35" s="1293" t="s">
        <v>1265</v>
      </c>
      <c r="G35" s="1293" t="s">
        <v>1265</v>
      </c>
      <c r="H35" s="1293" t="s">
        <v>1265</v>
      </c>
      <c r="I35" s="1003" t="s">
        <v>1265</v>
      </c>
      <c r="J35" s="995" t="s">
        <v>1265</v>
      </c>
      <c r="K35" s="995" t="s">
        <v>1369</v>
      </c>
    </row>
    <row r="36" spans="1:11" ht="13.5" customHeight="1">
      <c r="A36" s="1294">
        <v>9</v>
      </c>
      <c r="B36" s="1293" t="s">
        <v>1265</v>
      </c>
      <c r="C36" s="1293" t="s">
        <v>1265</v>
      </c>
      <c r="D36" s="1293" t="s">
        <v>1265</v>
      </c>
      <c r="E36" s="1293" t="s">
        <v>1265</v>
      </c>
      <c r="F36" s="1293" t="s">
        <v>1265</v>
      </c>
      <c r="G36" s="1293" t="s">
        <v>1265</v>
      </c>
      <c r="H36" s="1293" t="s">
        <v>1265</v>
      </c>
      <c r="I36" s="1003" t="s">
        <v>1265</v>
      </c>
      <c r="J36" s="995" t="s">
        <v>1265</v>
      </c>
      <c r="K36" s="995" t="s">
        <v>1369</v>
      </c>
    </row>
    <row r="37" spans="1:11" ht="13.5" customHeight="1">
      <c r="A37" s="998">
        <v>10</v>
      </c>
      <c r="B37" s="1008" t="s">
        <v>1265</v>
      </c>
      <c r="C37" s="1008" t="s">
        <v>1265</v>
      </c>
      <c r="D37" s="1008" t="s">
        <v>1265</v>
      </c>
      <c r="E37" s="1008" t="s">
        <v>1265</v>
      </c>
      <c r="F37" s="1008" t="s">
        <v>1265</v>
      </c>
      <c r="G37" s="1008" t="s">
        <v>1265</v>
      </c>
      <c r="H37" s="1008" t="s">
        <v>1265</v>
      </c>
      <c r="I37" s="1004" t="s">
        <v>1265</v>
      </c>
      <c r="J37" s="997" t="s">
        <v>1265</v>
      </c>
      <c r="K37" s="996" t="s">
        <v>1370</v>
      </c>
    </row>
    <row r="38" spans="1:11" ht="13.5" customHeight="1">
      <c r="E38" s="1308"/>
      <c r="J38" s="113"/>
    </row>
    <row r="39" spans="1:11" s="1640" customFormat="1" ht="13.5" customHeight="1">
      <c r="A39" s="1636" t="s">
        <v>576</v>
      </c>
      <c r="B39" s="1637" t="s">
        <v>1371</v>
      </c>
      <c r="C39" s="1637" t="s">
        <v>1372</v>
      </c>
      <c r="D39" s="1637" t="s">
        <v>1373</v>
      </c>
      <c r="E39" s="1637" t="s">
        <v>1374</v>
      </c>
      <c r="F39" s="1637" t="s">
        <v>1375</v>
      </c>
      <c r="G39" s="1637" t="s">
        <v>1376</v>
      </c>
      <c r="H39" s="1637" t="s">
        <v>1377</v>
      </c>
      <c r="I39" s="1638" t="s">
        <v>1378</v>
      </c>
      <c r="J39" s="1639" t="s">
        <v>1379</v>
      </c>
      <c r="K39" s="1639" t="s">
        <v>1380</v>
      </c>
    </row>
    <row r="40" spans="1:11" ht="13.5" customHeight="1">
      <c r="A40" s="990">
        <v>1</v>
      </c>
      <c r="B40" s="1007" t="s">
        <v>1381</v>
      </c>
      <c r="C40" s="1007" t="s">
        <v>1381</v>
      </c>
      <c r="D40" s="1007" t="s">
        <v>1381</v>
      </c>
      <c r="E40" s="1007" t="s">
        <v>1381</v>
      </c>
      <c r="F40" s="1007" t="s">
        <v>1381</v>
      </c>
      <c r="G40" s="1007" t="s">
        <v>1381</v>
      </c>
      <c r="H40" s="1007" t="s">
        <v>1381</v>
      </c>
      <c r="I40" s="999" t="s">
        <v>1381</v>
      </c>
      <c r="J40" s="991" t="s">
        <v>1381</v>
      </c>
      <c r="K40" s="991" t="s">
        <v>1382</v>
      </c>
    </row>
    <row r="41" spans="1:11" ht="13.5" customHeight="1">
      <c r="A41" s="1290">
        <v>2</v>
      </c>
      <c r="B41" s="1289" t="s">
        <v>1237</v>
      </c>
      <c r="C41" s="1289" t="s">
        <v>1237</v>
      </c>
      <c r="D41" s="1289" t="s">
        <v>1237</v>
      </c>
      <c r="E41" s="1289" t="s">
        <v>1237</v>
      </c>
      <c r="F41" s="1289" t="s">
        <v>1237</v>
      </c>
      <c r="G41" s="1289" t="s">
        <v>1237</v>
      </c>
      <c r="H41" s="1289" t="s">
        <v>1237</v>
      </c>
      <c r="I41" s="1000" t="s">
        <v>1237</v>
      </c>
      <c r="J41" s="992" t="s">
        <v>1237</v>
      </c>
      <c r="K41" s="992" t="s">
        <v>1383</v>
      </c>
    </row>
    <row r="42" spans="1:11" ht="13.5" customHeight="1">
      <c r="A42" s="1290">
        <v>3</v>
      </c>
      <c r="B42" s="1289" t="s">
        <v>1384</v>
      </c>
      <c r="C42" s="1289" t="s">
        <v>1385</v>
      </c>
      <c r="D42" s="1289" t="s">
        <v>1386</v>
      </c>
      <c r="E42" s="1289" t="s">
        <v>1387</v>
      </c>
      <c r="F42" s="1289" t="s">
        <v>1388</v>
      </c>
      <c r="G42" s="1289" t="s">
        <v>1389</v>
      </c>
      <c r="H42" s="1289" t="s">
        <v>1389</v>
      </c>
      <c r="I42" s="1000" t="s">
        <v>1390</v>
      </c>
      <c r="J42" s="992" t="s">
        <v>1391</v>
      </c>
      <c r="K42" s="992" t="s">
        <v>1392</v>
      </c>
    </row>
    <row r="43" spans="1:11" ht="13.5" customHeight="1">
      <c r="A43" s="1292">
        <v>4</v>
      </c>
      <c r="B43" s="1291" t="s">
        <v>1393</v>
      </c>
      <c r="C43" s="1291" t="s">
        <v>1393</v>
      </c>
      <c r="D43" s="1291" t="s">
        <v>1393</v>
      </c>
      <c r="E43" s="1291" t="s">
        <v>1393</v>
      </c>
      <c r="F43" s="1291" t="s">
        <v>1393</v>
      </c>
      <c r="G43" s="1291" t="s">
        <v>1393</v>
      </c>
      <c r="H43" s="1291" t="s">
        <v>1393</v>
      </c>
      <c r="I43" s="1001" t="s">
        <v>1393</v>
      </c>
      <c r="J43" s="993" t="s">
        <v>1393</v>
      </c>
      <c r="K43" s="993" t="s">
        <v>1394</v>
      </c>
    </row>
    <row r="44" spans="1:11" ht="13.5" customHeight="1">
      <c r="A44" s="1292">
        <v>5</v>
      </c>
      <c r="B44" s="1291" t="s">
        <v>1393</v>
      </c>
      <c r="C44" s="1291" t="s">
        <v>1393</v>
      </c>
      <c r="D44" s="1291" t="s">
        <v>1393</v>
      </c>
      <c r="E44" s="1291" t="s">
        <v>1393</v>
      </c>
      <c r="F44" s="1291" t="s">
        <v>1393</v>
      </c>
      <c r="G44" s="1291" t="s">
        <v>1393</v>
      </c>
      <c r="H44" s="1291" t="s">
        <v>1393</v>
      </c>
      <c r="I44" s="1001" t="s">
        <v>1393</v>
      </c>
      <c r="J44" s="993" t="s">
        <v>1393</v>
      </c>
      <c r="K44" s="993" t="s">
        <v>1394</v>
      </c>
    </row>
    <row r="45" spans="1:11" ht="13.5" customHeight="1">
      <c r="A45" s="1296">
        <v>6</v>
      </c>
      <c r="B45" s="1295" t="s">
        <v>1262</v>
      </c>
      <c r="C45" s="1295" t="s">
        <v>1263</v>
      </c>
      <c r="D45" s="1295" t="s">
        <v>1264</v>
      </c>
      <c r="E45" s="1295" t="s">
        <v>1264</v>
      </c>
      <c r="F45" s="1295" t="s">
        <v>1262</v>
      </c>
      <c r="G45" s="1295" t="s">
        <v>1263</v>
      </c>
      <c r="H45" s="1295" t="s">
        <v>1263</v>
      </c>
      <c r="I45" s="1002" t="s">
        <v>1262</v>
      </c>
      <c r="J45" s="994" t="s">
        <v>1264</v>
      </c>
      <c r="K45" s="994" t="s">
        <v>1393</v>
      </c>
    </row>
    <row r="46" spans="1:11" ht="13.5" customHeight="1">
      <c r="A46" s="1296">
        <v>7</v>
      </c>
      <c r="B46" s="1295" t="s">
        <v>1266</v>
      </c>
      <c r="C46" s="1295" t="s">
        <v>1267</v>
      </c>
      <c r="D46" s="1295" t="s">
        <v>1268</v>
      </c>
      <c r="E46" s="1295" t="s">
        <v>1266</v>
      </c>
      <c r="F46" s="1295" t="s">
        <v>1268</v>
      </c>
      <c r="G46" s="1295" t="s">
        <v>1267</v>
      </c>
      <c r="H46" s="1295" t="s">
        <v>1267</v>
      </c>
      <c r="I46" s="1002" t="s">
        <v>1268</v>
      </c>
      <c r="J46" s="994" t="s">
        <v>1266</v>
      </c>
      <c r="K46" s="994" t="s">
        <v>1395</v>
      </c>
    </row>
    <row r="47" spans="1:11" ht="13.5" customHeight="1">
      <c r="A47" s="1294">
        <v>8</v>
      </c>
      <c r="B47" s="1293" t="s">
        <v>1265</v>
      </c>
      <c r="C47" s="1293" t="s">
        <v>1265</v>
      </c>
      <c r="D47" s="1293" t="s">
        <v>1265</v>
      </c>
      <c r="E47" s="1293" t="s">
        <v>1265</v>
      </c>
      <c r="F47" s="1293" t="s">
        <v>1265</v>
      </c>
      <c r="G47" s="1293" t="s">
        <v>1265</v>
      </c>
      <c r="H47" s="1293" t="s">
        <v>1265</v>
      </c>
      <c r="I47" s="1003" t="s">
        <v>1265</v>
      </c>
      <c r="J47" s="995" t="s">
        <v>1265</v>
      </c>
      <c r="K47" s="995" t="s">
        <v>1265</v>
      </c>
    </row>
    <row r="48" spans="1:11" ht="13.5" customHeight="1">
      <c r="A48" s="1294">
        <v>9</v>
      </c>
      <c r="B48" s="1293" t="s">
        <v>1265</v>
      </c>
      <c r="C48" s="1293" t="s">
        <v>1265</v>
      </c>
      <c r="D48" s="1293" t="s">
        <v>1265</v>
      </c>
      <c r="E48" s="1293" t="s">
        <v>1265</v>
      </c>
      <c r="F48" s="1293" t="s">
        <v>1265</v>
      </c>
      <c r="G48" s="1293" t="s">
        <v>1265</v>
      </c>
      <c r="H48" s="1293" t="s">
        <v>1265</v>
      </c>
      <c r="I48" s="1003" t="s">
        <v>1265</v>
      </c>
      <c r="J48" s="995" t="s">
        <v>1265</v>
      </c>
      <c r="K48" s="995" t="s">
        <v>1265</v>
      </c>
    </row>
    <row r="49" spans="1:11" ht="13.5" customHeight="1">
      <c r="A49" s="998">
        <v>10</v>
      </c>
      <c r="B49" s="1009" t="s">
        <v>1265</v>
      </c>
      <c r="C49" s="1009" t="s">
        <v>1265</v>
      </c>
      <c r="D49" s="1009" t="s">
        <v>1265</v>
      </c>
      <c r="E49" s="1009" t="s">
        <v>1265</v>
      </c>
      <c r="F49" s="1009" t="s">
        <v>1265</v>
      </c>
      <c r="G49" s="1009" t="s">
        <v>1265</v>
      </c>
      <c r="H49" s="1009" t="s">
        <v>1265</v>
      </c>
      <c r="I49" s="1005" t="s">
        <v>1265</v>
      </c>
      <c r="J49" s="996" t="s">
        <v>1265</v>
      </c>
      <c r="K49" s="1006" t="s">
        <v>1396</v>
      </c>
    </row>
    <row r="50" spans="1:11" ht="13.5" customHeight="1">
      <c r="A50" s="113"/>
      <c r="B50" s="113"/>
      <c r="C50" s="113"/>
      <c r="D50" s="113"/>
      <c r="E50" s="825"/>
      <c r="F50" s="113"/>
      <c r="G50" s="113"/>
      <c r="H50" s="113"/>
      <c r="I50" s="113"/>
      <c r="J50" s="113"/>
    </row>
    <row r="51" spans="1:11" ht="13.5" customHeight="1">
      <c r="E51" s="1308"/>
      <c r="J51" s="113"/>
    </row>
    <row r="52" spans="1:11" ht="13.5" customHeight="1">
      <c r="E52" s="1308"/>
      <c r="J52" s="113"/>
    </row>
    <row r="53" spans="1:11" ht="13.5" customHeight="1">
      <c r="E53" s="1308"/>
      <c r="J53" s="113"/>
    </row>
    <row r="54" spans="1:11" ht="13.5" customHeight="1">
      <c r="E54" s="1308"/>
      <c r="J54" s="113"/>
    </row>
    <row r="55" spans="1:11" ht="13.5" customHeight="1">
      <c r="E55" s="1308"/>
      <c r="J55" s="113"/>
    </row>
    <row r="56" spans="1:11" ht="13.5" customHeight="1">
      <c r="E56" s="1308"/>
      <c r="J56" s="113"/>
    </row>
    <row r="57" spans="1:11" ht="13.5" customHeight="1">
      <c r="E57" s="1308"/>
      <c r="J57" s="113"/>
    </row>
    <row r="58" spans="1:11" ht="13.5" customHeight="1">
      <c r="E58" s="1308"/>
      <c r="J58" s="113"/>
    </row>
    <row r="59" spans="1:11" ht="13.5" customHeight="1">
      <c r="E59" s="1308"/>
      <c r="J59" s="113"/>
    </row>
    <row r="60" spans="1:11" ht="13.5" customHeight="1">
      <c r="E60" s="1308"/>
      <c r="J60" s="113"/>
    </row>
    <row r="61" spans="1:11" ht="13.5" customHeight="1">
      <c r="E61" s="1308"/>
      <c r="J61" s="113"/>
    </row>
    <row r="62" spans="1:11" ht="13.5" customHeight="1">
      <c r="E62" s="1308"/>
      <c r="J62" s="113"/>
    </row>
    <row r="63" spans="1:11" ht="13.5" customHeight="1">
      <c r="E63" s="1308"/>
      <c r="J63" s="113"/>
    </row>
    <row r="64" spans="1:11" ht="13.5" customHeight="1">
      <c r="E64" s="1308"/>
      <c r="J64" s="113"/>
    </row>
    <row r="65" spans="5:10" ht="13.5" customHeight="1">
      <c r="E65" s="1308"/>
      <c r="J65" s="113"/>
    </row>
    <row r="66" spans="5:10" ht="13.5" customHeight="1">
      <c r="E66" s="1308"/>
      <c r="J66" s="113"/>
    </row>
    <row r="67" spans="5:10" ht="13.5" customHeight="1">
      <c r="E67" s="1308"/>
      <c r="J67" s="113"/>
    </row>
    <row r="68" spans="5:10" ht="13.5" customHeight="1">
      <c r="E68" s="1308"/>
      <c r="J68" s="113"/>
    </row>
    <row r="69" spans="5:10" ht="13.5" customHeight="1">
      <c r="E69" s="1308"/>
      <c r="J69" s="113"/>
    </row>
    <row r="70" spans="5:10" ht="13.5" customHeight="1">
      <c r="E70" s="1308"/>
      <c r="J70" s="113"/>
    </row>
    <row r="71" spans="5:10" ht="13.5" customHeight="1">
      <c r="E71" s="1308"/>
      <c r="J71" s="113"/>
    </row>
    <row r="72" spans="5:10" ht="13.5" customHeight="1">
      <c r="E72" s="1308"/>
      <c r="J72" s="113"/>
    </row>
    <row r="73" spans="5:10" ht="13.5" customHeight="1">
      <c r="E73" s="1308"/>
      <c r="J73" s="113"/>
    </row>
    <row r="74" spans="5:10" ht="13.5" customHeight="1">
      <c r="E74" s="1308"/>
    </row>
    <row r="75" spans="5:10" ht="13.5" customHeight="1">
      <c r="E75" s="1308"/>
    </row>
    <row r="76" spans="5:10" ht="13.5" customHeight="1">
      <c r="E76" s="1308"/>
    </row>
    <row r="77" spans="5:10" ht="13.5" customHeight="1">
      <c r="E77" s="1308"/>
    </row>
    <row r="78" spans="5:10" ht="13.5" customHeight="1">
      <c r="E78" s="1308"/>
    </row>
    <row r="79" spans="5:10" ht="13.5" customHeight="1">
      <c r="E79" s="1308"/>
    </row>
    <row r="80" spans="5:10" ht="13.5" customHeight="1">
      <c r="E80" s="1308"/>
    </row>
    <row r="81" spans="5:5" ht="13.5" customHeight="1">
      <c r="E81" s="1308"/>
    </row>
    <row r="82" spans="5:5" ht="13.5" customHeight="1">
      <c r="E82" s="1308"/>
    </row>
    <row r="83" spans="5:5" ht="13.5" customHeight="1">
      <c r="E83" s="1308"/>
    </row>
    <row r="84" spans="5:5" ht="13.5" customHeight="1">
      <c r="E84" s="1308"/>
    </row>
    <row r="85" spans="5:5" ht="13.5" customHeight="1">
      <c r="E85" s="1308"/>
    </row>
    <row r="86" spans="5:5" ht="13.5" customHeight="1">
      <c r="E86" s="1308"/>
    </row>
    <row r="87" spans="5:5" ht="13.5" customHeight="1">
      <c r="E87" s="1308"/>
    </row>
    <row r="88" spans="5:5" ht="13.5" customHeight="1">
      <c r="E88" s="1308"/>
    </row>
    <row r="89" spans="5:5" ht="13.5" customHeight="1">
      <c r="E89" s="1308"/>
    </row>
    <row r="90" spans="5:5" ht="13.5" customHeight="1">
      <c r="E90" s="1308"/>
    </row>
    <row r="91" spans="5:5" ht="13.5" customHeight="1">
      <c r="E91" s="1308"/>
    </row>
    <row r="92" spans="5:5" ht="13.5" customHeight="1">
      <c r="E92" s="1308"/>
    </row>
    <row r="93" spans="5:5" ht="13.5" customHeight="1">
      <c r="E93" s="1308"/>
    </row>
    <row r="94" spans="5:5" ht="13.5" customHeight="1">
      <c r="E94" s="1308"/>
    </row>
    <row r="95" spans="5:5" ht="13.5" customHeight="1">
      <c r="E95" s="1308"/>
    </row>
    <row r="96" spans="5:5" ht="13.5" customHeight="1">
      <c r="E96" s="1308"/>
    </row>
    <row r="97" spans="5:5" ht="13.5" customHeight="1">
      <c r="E97" s="1308"/>
    </row>
    <row r="98" spans="5:5" ht="13.5" customHeight="1">
      <c r="E98" s="1308"/>
    </row>
    <row r="99" spans="5:5" ht="13.5" customHeight="1">
      <c r="E99" s="1308"/>
    </row>
    <row r="100" spans="5:5" ht="13.5" customHeight="1">
      <c r="E100" s="1308"/>
    </row>
    <row r="101" spans="5:5" ht="13.5" customHeight="1">
      <c r="E101" s="1308"/>
    </row>
    <row r="102" spans="5:5">
      <c r="E102" s="1308"/>
    </row>
    <row r="103" spans="5:5">
      <c r="E103" s="1308"/>
    </row>
    <row r="104" spans="5:5">
      <c r="E104" s="1308"/>
    </row>
    <row r="105" spans="5:5">
      <c r="E105" s="1308"/>
    </row>
    <row r="106" spans="5:5">
      <c r="E106" s="1308"/>
    </row>
    <row r="107" spans="5:5" ht="14.25" customHeight="1">
      <c r="E107" s="1308"/>
    </row>
    <row r="108" spans="5:5" ht="14.25" customHeight="1">
      <c r="E108" s="1308"/>
    </row>
    <row r="109" spans="5:5" ht="14.25" customHeight="1">
      <c r="E109" s="1308"/>
    </row>
    <row r="110" spans="5:5" ht="14.25" customHeight="1">
      <c r="E110" s="1308"/>
    </row>
    <row r="111" spans="5:5" ht="14.25" customHeight="1">
      <c r="E111" s="1308"/>
    </row>
    <row r="112" spans="5:5" ht="14.25" customHeight="1">
      <c r="E112" s="1308"/>
    </row>
    <row r="113" spans="5:5" ht="14.25" customHeight="1">
      <c r="E113" s="1308"/>
    </row>
    <row r="114" spans="5:5" ht="14.25" customHeight="1">
      <c r="E114" s="1308"/>
    </row>
    <row r="115" spans="5:5" ht="14.25" customHeight="1">
      <c r="E115" s="1308"/>
    </row>
    <row r="116" spans="5:5" ht="14.25" customHeight="1">
      <c r="E116" s="1308"/>
    </row>
    <row r="117" spans="5:5" ht="14.25" customHeight="1">
      <c r="E117" s="1308"/>
    </row>
    <row r="118" spans="5:5" ht="14.25" customHeight="1">
      <c r="E118" s="1308"/>
    </row>
    <row r="119" spans="5:5" ht="14.25" customHeight="1">
      <c r="E119" s="1308"/>
    </row>
    <row r="120" spans="5:5" ht="14.25" customHeight="1">
      <c r="E120" s="1308"/>
    </row>
    <row r="121" spans="5:5" ht="14.25" customHeight="1">
      <c r="E121" s="1308"/>
    </row>
    <row r="122" spans="5:5" ht="14.25" customHeight="1">
      <c r="E122" s="1308"/>
    </row>
    <row r="123" spans="5:5" ht="14.25" customHeight="1">
      <c r="E123" s="1308"/>
    </row>
    <row r="124" spans="5:5" ht="14.25" customHeight="1">
      <c r="E124" s="1308"/>
    </row>
    <row r="125" spans="5:5" ht="14.25" customHeight="1">
      <c r="E125" s="1308"/>
    </row>
    <row r="126" spans="5:5" ht="14.25" customHeight="1">
      <c r="E126" s="1308"/>
    </row>
    <row r="127" spans="5:5" ht="14.25" customHeight="1">
      <c r="E127" s="1308"/>
    </row>
    <row r="128" spans="5:5" ht="14.25" customHeight="1">
      <c r="E128" s="1308"/>
    </row>
    <row r="129" spans="5:5" ht="14.25" customHeight="1">
      <c r="E129" s="1308"/>
    </row>
    <row r="130" spans="5:5" ht="14.25" customHeight="1">
      <c r="E130" s="1308"/>
    </row>
    <row r="131" spans="5:5" ht="14.25" customHeight="1">
      <c r="E131" s="1308"/>
    </row>
    <row r="132" spans="5:5" ht="14.25" customHeight="1">
      <c r="E132" s="1308"/>
    </row>
    <row r="133" spans="5:5" ht="14.25" customHeight="1">
      <c r="E133" s="1308"/>
    </row>
    <row r="134" spans="5:5" ht="14.25" customHeight="1">
      <c r="E134" s="1308"/>
    </row>
    <row r="135" spans="5:5" ht="14.25" customHeight="1">
      <c r="E135" s="1308"/>
    </row>
    <row r="136" spans="5:5" ht="14.25" customHeight="1">
      <c r="E136" s="1308"/>
    </row>
    <row r="137" spans="5:5" ht="14.25" customHeight="1">
      <c r="E137" s="1308"/>
    </row>
    <row r="138" spans="5:5" ht="14.25" customHeight="1">
      <c r="E138" s="1308"/>
    </row>
    <row r="139" spans="5:5" ht="14.25" customHeight="1">
      <c r="E139" s="1308"/>
    </row>
    <row r="140" spans="5:5" ht="14.25" customHeight="1">
      <c r="E140" s="1308"/>
    </row>
    <row r="141" spans="5:5" ht="14.25" customHeight="1">
      <c r="E141" s="1308"/>
    </row>
    <row r="142" spans="5:5" ht="14.25" customHeight="1">
      <c r="E142" s="1308"/>
    </row>
    <row r="143" spans="5:5" ht="14.25" customHeight="1">
      <c r="E143" s="1308"/>
    </row>
    <row r="144" spans="5:5" ht="14.25" customHeight="1">
      <c r="E144" s="1308"/>
    </row>
    <row r="145" spans="5:5" ht="14.25" customHeight="1">
      <c r="E145" s="1308"/>
    </row>
    <row r="146" spans="5:5" ht="14.25" customHeight="1">
      <c r="E146" s="1308"/>
    </row>
    <row r="147" spans="5:5" ht="14.25" customHeight="1">
      <c r="E147" s="1308"/>
    </row>
    <row r="148" spans="5:5" ht="14.25" customHeight="1">
      <c r="E148" s="1308"/>
    </row>
    <row r="149" spans="5:5" ht="14.25" customHeight="1">
      <c r="E149" s="1308"/>
    </row>
    <row r="150" spans="5:5" ht="14.25" customHeight="1">
      <c r="E150" s="1308"/>
    </row>
    <row r="151" spans="5:5" ht="14.25" customHeight="1">
      <c r="E151" s="1308"/>
    </row>
    <row r="152" spans="5:5" ht="14.25" customHeight="1">
      <c r="E152" s="1308"/>
    </row>
    <row r="153" spans="5:5" ht="14.25" customHeight="1">
      <c r="E153" s="1308"/>
    </row>
    <row r="154" spans="5:5" ht="14.25" customHeight="1">
      <c r="E154" s="1308"/>
    </row>
    <row r="155" spans="5:5" ht="14.25" customHeight="1">
      <c r="E155" s="1308"/>
    </row>
    <row r="156" spans="5:5" ht="14.25" customHeight="1">
      <c r="E156" s="1308"/>
    </row>
    <row r="157" spans="5:5" ht="14.25" customHeight="1">
      <c r="E157" s="1308"/>
    </row>
    <row r="158" spans="5:5" ht="14.25" customHeight="1">
      <c r="E158" s="1308"/>
    </row>
    <row r="159" spans="5:5" ht="14.25" customHeight="1">
      <c r="E159" s="1308"/>
    </row>
    <row r="160" spans="5:5" ht="14.25" customHeight="1">
      <c r="E160" s="1308"/>
    </row>
    <row r="161" spans="5:5" ht="14.25" customHeight="1">
      <c r="E161" s="1308"/>
    </row>
    <row r="162" spans="5:5" ht="14.25" customHeight="1">
      <c r="E162" s="1308"/>
    </row>
    <row r="163" spans="5:5" ht="14.25" customHeight="1">
      <c r="E163" s="1308"/>
    </row>
    <row r="164" spans="5:5" ht="14.25" customHeight="1">
      <c r="E164" s="1308"/>
    </row>
    <row r="165" spans="5:5" ht="14.25" customHeight="1">
      <c r="E165" s="1308"/>
    </row>
    <row r="166" spans="5:5" ht="14.25" customHeight="1">
      <c r="E166" s="1308"/>
    </row>
    <row r="167" spans="5:5" ht="14.25" customHeight="1">
      <c r="E167" s="1308"/>
    </row>
    <row r="168" spans="5:5" ht="14.25" customHeight="1">
      <c r="E168" s="1308"/>
    </row>
    <row r="169" spans="5:5" ht="14.25" customHeight="1">
      <c r="E169" s="1308"/>
    </row>
    <row r="170" spans="5:5" ht="14.25" customHeight="1">
      <c r="E170" s="1308"/>
    </row>
    <row r="171" spans="5:5" ht="14.25" customHeight="1">
      <c r="E171" s="1308"/>
    </row>
    <row r="172" spans="5:5" ht="14.25" customHeight="1">
      <c r="E172" s="1308"/>
    </row>
    <row r="173" spans="5:5" ht="14.25" customHeight="1">
      <c r="E173" s="1308"/>
    </row>
    <row r="174" spans="5:5" ht="14.25" customHeight="1">
      <c r="E174" s="1308"/>
    </row>
    <row r="175" spans="5:5" ht="14.25" customHeight="1">
      <c r="E175" s="1308"/>
    </row>
    <row r="176" spans="5:5" ht="14.25" customHeight="1">
      <c r="E176" s="1308"/>
    </row>
    <row r="177" spans="5:5" ht="14.25" customHeight="1">
      <c r="E177" s="1308"/>
    </row>
    <row r="178" spans="5:5" ht="14.25" customHeight="1">
      <c r="E178" s="1308"/>
    </row>
    <row r="179" spans="5:5" ht="14.25" customHeight="1">
      <c r="E179" s="1308"/>
    </row>
    <row r="180" spans="5:5" ht="14.25" customHeight="1">
      <c r="E180" s="1308"/>
    </row>
    <row r="181" spans="5:5" ht="14.25" customHeight="1">
      <c r="E181" s="1308"/>
    </row>
    <row r="182" spans="5:5" ht="14.25" customHeight="1">
      <c r="E182" s="1308"/>
    </row>
    <row r="183" spans="5:5" ht="14.25" customHeight="1">
      <c r="E183" s="1308"/>
    </row>
    <row r="184" spans="5:5" ht="14.25" customHeight="1">
      <c r="E184" s="1308"/>
    </row>
    <row r="185" spans="5:5" ht="14.25" customHeight="1">
      <c r="E185" s="1308"/>
    </row>
    <row r="186" spans="5:5" ht="14.25" customHeight="1">
      <c r="E186" s="1308"/>
    </row>
    <row r="187" spans="5:5" ht="14.25" customHeight="1">
      <c r="E187" s="1308"/>
    </row>
    <row r="188" spans="5:5" ht="14.25" customHeight="1">
      <c r="E188" s="1308"/>
    </row>
    <row r="189" spans="5:5" ht="14.25" customHeight="1">
      <c r="E189" s="1308"/>
    </row>
    <row r="190" spans="5:5" ht="14.25" customHeight="1">
      <c r="E190" s="1308"/>
    </row>
    <row r="191" spans="5:5" ht="14.25" customHeight="1">
      <c r="E191" s="1308"/>
    </row>
    <row r="192" spans="5:5" ht="14.25" customHeight="1">
      <c r="E192" s="1308"/>
    </row>
    <row r="193" spans="5:5" ht="14.25" customHeight="1">
      <c r="E193" s="1308"/>
    </row>
    <row r="194" spans="5:5" ht="14.25" customHeight="1">
      <c r="E194" s="1308"/>
    </row>
    <row r="195" spans="5:5" ht="14.25" customHeight="1">
      <c r="E195" s="1308"/>
    </row>
    <row r="196" spans="5:5" ht="14.25" customHeight="1">
      <c r="E196" s="1308"/>
    </row>
    <row r="197" spans="5:5" ht="14.25" customHeight="1">
      <c r="E197" s="1308"/>
    </row>
    <row r="198" spans="5:5" ht="14.25" customHeight="1">
      <c r="E198" s="1308"/>
    </row>
    <row r="199" spans="5:5" ht="14.25" customHeight="1">
      <c r="E199" s="1308"/>
    </row>
    <row r="200" spans="5:5" ht="14.25" customHeight="1">
      <c r="E200" s="1308"/>
    </row>
    <row r="201" spans="5:5" ht="14.25" customHeight="1">
      <c r="E201" s="1308"/>
    </row>
    <row r="202" spans="5:5" ht="14.25" customHeight="1">
      <c r="E202" s="1308"/>
    </row>
    <row r="203" spans="5:5" ht="14.25" customHeight="1">
      <c r="E203" s="1308"/>
    </row>
    <row r="204" spans="5:5" ht="14.25" customHeight="1">
      <c r="E204" s="1308"/>
    </row>
    <row r="205" spans="5:5" ht="14.25" customHeight="1">
      <c r="E205" s="1308"/>
    </row>
    <row r="206" spans="5:5" ht="14.25" customHeight="1">
      <c r="E206" s="1308"/>
    </row>
    <row r="207" spans="5:5" ht="14.25" customHeight="1">
      <c r="E207" s="1308"/>
    </row>
    <row r="208" spans="5:5" ht="14.25" customHeight="1">
      <c r="E208" s="1308"/>
    </row>
    <row r="209" spans="5:5" ht="14.25" customHeight="1">
      <c r="E209" s="1308"/>
    </row>
    <row r="210" spans="5:5" ht="14.25" customHeight="1">
      <c r="E210" s="1308"/>
    </row>
    <row r="211" spans="5:5" ht="14.25" customHeight="1">
      <c r="E211" s="1308"/>
    </row>
    <row r="212" spans="5:5" ht="14.25" customHeight="1">
      <c r="E212" s="1308"/>
    </row>
    <row r="213" spans="5:5" ht="14.25" customHeight="1">
      <c r="E213" s="1308"/>
    </row>
    <row r="214" spans="5:5" ht="14.25" customHeight="1">
      <c r="E214" s="1308"/>
    </row>
    <row r="215" spans="5:5" ht="14.25" customHeight="1">
      <c r="E215" s="1308"/>
    </row>
    <row r="216" spans="5:5" ht="14.25" customHeight="1">
      <c r="E216" s="1308"/>
    </row>
    <row r="217" spans="5:5" ht="14.25" customHeight="1">
      <c r="E217" s="1308"/>
    </row>
    <row r="218" spans="5:5" ht="14.25" customHeight="1">
      <c r="E218" s="1308"/>
    </row>
    <row r="219" spans="5:5" ht="14.25" customHeight="1">
      <c r="E219" s="1308"/>
    </row>
    <row r="220" spans="5:5" ht="14.25" customHeight="1">
      <c r="E220" s="1308"/>
    </row>
    <row r="221" spans="5:5" ht="14.25" customHeight="1">
      <c r="E221" s="1308"/>
    </row>
  </sheetData>
  <conditionalFormatting sqref="B1:B2">
    <cfRule type="dataBar" priority="14">
      <dataBar>
        <cfvo type="min"/>
        <cfvo type="max"/>
        <color rgb="FFFF555A"/>
      </dataBar>
      <extLst>
        <ext xmlns:x14="http://schemas.microsoft.com/office/spreadsheetml/2009/9/main" uri="{B025F937-C7B1-47D3-B67F-A62EFF666E3E}">
          <x14:id>{883F764D-B3E7-4C0D-8442-D12FC6B742B6}</x14:id>
        </ext>
      </extLst>
    </cfRule>
  </conditionalFormatting>
  <conditionalFormatting sqref="B4">
    <cfRule type="dataBar" priority="26">
      <dataBar>
        <cfvo type="min"/>
        <cfvo type="max"/>
        <color rgb="FFFF555A"/>
      </dataBar>
      <extLst>
        <ext xmlns:x14="http://schemas.microsoft.com/office/spreadsheetml/2009/9/main" uri="{B025F937-C7B1-47D3-B67F-A62EFF666E3E}">
          <x14:id>{29C92264-D075-4A24-A984-78D899BB05C0}</x14:id>
        </ext>
      </extLst>
    </cfRule>
  </conditionalFormatting>
  <conditionalFormatting sqref="B16">
    <cfRule type="dataBar" priority="7">
      <dataBar>
        <cfvo type="min"/>
        <cfvo type="max"/>
        <color rgb="FFFF555A"/>
      </dataBar>
      <extLst>
        <ext xmlns:x14="http://schemas.microsoft.com/office/spreadsheetml/2009/9/main" uri="{B025F937-C7B1-47D3-B67F-A62EFF666E3E}">
          <x14:id>{B79D5ACC-E20F-4803-8C22-DD161DFF2A47}</x14:id>
        </ext>
      </extLst>
    </cfRule>
  </conditionalFormatting>
  <conditionalFormatting sqref="B29:J29">
    <cfRule type="dataBar" priority="22">
      <dataBar>
        <cfvo type="min"/>
        <cfvo type="max"/>
        <color rgb="FFFF555A"/>
      </dataBar>
      <extLst>
        <ext xmlns:x14="http://schemas.microsoft.com/office/spreadsheetml/2009/9/main" uri="{B025F937-C7B1-47D3-B67F-A62EFF666E3E}">
          <x14:id>{BE9B2F4B-AAFB-4C96-9063-684D4D69913E}</x14:id>
        </ext>
      </extLst>
    </cfRule>
  </conditionalFormatting>
  <conditionalFormatting sqref="B41:J41">
    <cfRule type="dataBar" priority="5">
      <dataBar>
        <cfvo type="min"/>
        <cfvo type="max"/>
        <color rgb="FFFF555A"/>
      </dataBar>
      <extLst>
        <ext xmlns:x14="http://schemas.microsoft.com/office/spreadsheetml/2009/9/main" uri="{B025F937-C7B1-47D3-B67F-A62EFF666E3E}">
          <x14:id>{4E7AA4FD-36D8-47F2-BBE3-48A9CEAEA341}</x14:id>
        </ext>
      </extLst>
    </cfRule>
  </conditionalFormatting>
  <conditionalFormatting sqref="B42:J42">
    <cfRule type="dataBar" priority="3">
      <dataBar>
        <cfvo type="min"/>
        <cfvo type="max"/>
        <color rgb="FFFF555A"/>
      </dataBar>
      <extLst>
        <ext xmlns:x14="http://schemas.microsoft.com/office/spreadsheetml/2009/9/main" uri="{B025F937-C7B1-47D3-B67F-A62EFF666E3E}">
          <x14:id>{A36FAEC7-21F0-4487-89B7-819651E6774C}</x14:id>
        </ext>
      </extLst>
    </cfRule>
  </conditionalFormatting>
  <conditionalFormatting sqref="C4:J4">
    <cfRule type="dataBar" priority="6">
      <dataBar>
        <cfvo type="min"/>
        <cfvo type="max"/>
        <color rgb="FFFF555A"/>
      </dataBar>
      <extLst>
        <ext xmlns:x14="http://schemas.microsoft.com/office/spreadsheetml/2009/9/main" uri="{B025F937-C7B1-47D3-B67F-A62EFF666E3E}">
          <x14:id>{660F0AE8-2221-4D21-B098-55D391E4DAC8}</x14:id>
        </ext>
      </extLst>
    </cfRule>
  </conditionalFormatting>
  <conditionalFormatting sqref="B1">
    <cfRule type="colorScale" priority="279">
      <colorScale>
        <cfvo type="min"/>
        <cfvo type="percentile" val="50"/>
        <cfvo type="max"/>
        <color rgb="FF63BE7B"/>
        <color rgb="FFFFEB84"/>
        <color rgb="FFF8696B"/>
      </colorScale>
    </cfRule>
    <cfRule type="colorScale" priority="280">
      <colorScale>
        <cfvo type="min"/>
        <cfvo type="percentile" val="50"/>
        <cfvo type="max"/>
        <color rgb="FF63BE7B"/>
        <color rgb="FFFFEB84"/>
        <color rgb="FFF8696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83F764D-B3E7-4C0D-8442-D12FC6B742B6}">
            <x14:dataBar minLength="0" maxLength="100" border="1" negativeBarColorSameAsPositive="1" negativeBarBorderColorSameAsPositive="0" axisPosition="none">
              <x14:cfvo type="autoMin"/>
              <x14:cfvo type="autoMax"/>
              <x14:borderColor rgb="FFFF555A"/>
              <x14:negativeBorderColor rgb="FF638EC6"/>
            </x14:dataBar>
          </x14:cfRule>
          <xm:sqref>B1:B2</xm:sqref>
        </x14:conditionalFormatting>
        <x14:conditionalFormatting xmlns:xm="http://schemas.microsoft.com/office/excel/2006/main">
          <x14:cfRule type="dataBar" id="{29C92264-D075-4A24-A984-78D899BB05C0}">
            <x14:dataBar minLength="0" maxLength="100" border="1" negativeBarColorSameAsPositive="1" negativeBarBorderColorSameAsPositive="0" axisPosition="none">
              <x14:cfvo type="autoMin"/>
              <x14:cfvo type="autoMax"/>
              <x14:borderColor rgb="FFFF555A"/>
              <x14:negativeBorderColor rgb="FF638EC6"/>
            </x14:dataBar>
          </x14:cfRule>
          <xm:sqref>B4</xm:sqref>
        </x14:conditionalFormatting>
        <x14:conditionalFormatting xmlns:xm="http://schemas.microsoft.com/office/excel/2006/main">
          <x14:cfRule type="dataBar" id="{B79D5ACC-E20F-4803-8C22-DD161DFF2A47}">
            <x14:dataBar minLength="0" maxLength="100" border="1" negativeBarColorSameAsPositive="1" negativeBarBorderColorSameAsPositive="0" axisPosition="none">
              <x14:cfvo type="autoMin"/>
              <x14:cfvo type="autoMax"/>
              <x14:borderColor rgb="FFFF555A"/>
              <x14:negativeBorderColor rgb="FF638EC6"/>
            </x14:dataBar>
          </x14:cfRule>
          <xm:sqref>B16</xm:sqref>
        </x14:conditionalFormatting>
        <x14:conditionalFormatting xmlns:xm="http://schemas.microsoft.com/office/excel/2006/main">
          <x14:cfRule type="dataBar" id="{BE9B2F4B-AAFB-4C96-9063-684D4D69913E}">
            <x14:dataBar minLength="0" maxLength="100" border="1" negativeBarColorSameAsPositive="1" negativeBarBorderColorSameAsPositive="0" axisPosition="none">
              <x14:cfvo type="autoMin"/>
              <x14:cfvo type="autoMax"/>
              <x14:borderColor rgb="FFFF555A"/>
              <x14:negativeBorderColor rgb="FF638EC6"/>
            </x14:dataBar>
          </x14:cfRule>
          <xm:sqref>B29:J29</xm:sqref>
        </x14:conditionalFormatting>
        <x14:conditionalFormatting xmlns:xm="http://schemas.microsoft.com/office/excel/2006/main">
          <x14:cfRule type="dataBar" id="{4E7AA4FD-36D8-47F2-BBE3-48A9CEAEA341}">
            <x14:dataBar minLength="0" maxLength="100" border="1" negativeBarColorSameAsPositive="1" negativeBarBorderColorSameAsPositive="0" axisPosition="none">
              <x14:cfvo type="autoMin"/>
              <x14:cfvo type="autoMax"/>
              <x14:borderColor rgb="FFFF555A"/>
              <x14:negativeBorderColor rgb="FF638EC6"/>
            </x14:dataBar>
          </x14:cfRule>
          <xm:sqref>B41:J41</xm:sqref>
        </x14:conditionalFormatting>
        <x14:conditionalFormatting xmlns:xm="http://schemas.microsoft.com/office/excel/2006/main">
          <x14:cfRule type="dataBar" id="{A36FAEC7-21F0-4487-89B7-819651E6774C}">
            <x14:dataBar minLength="0" maxLength="100" border="1" negativeBarColorSameAsPositive="1" negativeBarBorderColorSameAsPositive="0" axisPosition="none">
              <x14:cfvo type="autoMin"/>
              <x14:cfvo type="autoMax"/>
              <x14:borderColor rgb="FFFF555A"/>
              <x14:negativeBorderColor rgb="FF638EC6"/>
            </x14:dataBar>
          </x14:cfRule>
          <xm:sqref>B42:J42</xm:sqref>
        </x14:conditionalFormatting>
        <x14:conditionalFormatting xmlns:xm="http://schemas.microsoft.com/office/excel/2006/main">
          <x14:cfRule type="dataBar" id="{660F0AE8-2221-4D21-B098-55D391E4DAC8}">
            <x14:dataBar minLength="0" maxLength="100" border="1" negativeBarColorSameAsPositive="1" negativeBarBorderColorSameAsPositive="0" axisPosition="none">
              <x14:cfvo type="autoMin"/>
              <x14:cfvo type="autoMax"/>
              <x14:borderColor rgb="FFFF555A"/>
              <x14:negativeBorderColor rgb="FF638EC6"/>
            </x14:dataBar>
          </x14:cfRule>
          <xm:sqref>C4:J4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59999389629810485"/>
    <outlinePr summaryBelow="0" summaryRight="0"/>
  </sheetPr>
  <dimension ref="A1:BI588"/>
  <sheetViews>
    <sheetView topLeftCell="O1" workbookViewId="0">
      <pane ySplit="1" topLeftCell="A323" activePane="bottomLeft" state="frozen"/>
      <selection pane="bottomLeft" activeCell="F605" sqref="F605"/>
      <selection activeCell="B1" sqref="B1"/>
    </sheetView>
  </sheetViews>
  <sheetFormatPr defaultColWidth="9" defaultRowHeight="15" customHeight="1"/>
  <cols>
    <col min="1" max="1" width="24.125" bestFit="1" customWidth="1"/>
    <col min="2" max="3" width="22.625" customWidth="1"/>
    <col min="4" max="4" width="15" style="1" customWidth="1"/>
    <col min="5" max="5" width="14.125" style="1" customWidth="1"/>
    <col min="6" max="6" width="32.375" customWidth="1"/>
    <col min="7" max="7" width="18.25" customWidth="1"/>
    <col min="8" max="8" width="17.375" customWidth="1"/>
    <col min="9" max="9" width="16.75" customWidth="1"/>
    <col min="10" max="11" width="16.625" customWidth="1"/>
    <col min="12" max="12" width="16.25" customWidth="1"/>
    <col min="13" max="13" width="16.75" customWidth="1"/>
    <col min="14" max="21" width="12" customWidth="1"/>
    <col min="22" max="22" width="9" customWidth="1"/>
    <col min="23" max="23" width="11.875" customWidth="1"/>
    <col min="24" max="25" width="9" customWidth="1"/>
    <col min="26" max="26" width="12.5" customWidth="1"/>
    <col min="27" max="27" width="19" customWidth="1"/>
    <col min="28" max="28" width="11.25" customWidth="1"/>
    <col min="29" max="29" width="20.75" customWidth="1"/>
    <col min="30" max="30" width="23.875" customWidth="1"/>
    <col min="31" max="31" width="17.25" customWidth="1"/>
    <col min="32" max="32" width="14.375" customWidth="1"/>
    <col min="33" max="33" width="24.625" customWidth="1"/>
    <col min="34" max="34" width="21.875" customWidth="1"/>
    <col min="35" max="35" width="19.75" customWidth="1"/>
    <col min="36" max="36" width="18.875" customWidth="1"/>
    <col min="37" max="62" width="9" customWidth="1"/>
  </cols>
  <sheetData>
    <row r="1" spans="1:61" ht="22.5">
      <c r="A1" s="461" t="s">
        <v>1397</v>
      </c>
      <c r="B1" s="485" t="s">
        <v>1398</v>
      </c>
      <c r="C1" s="466" t="s">
        <v>1399</v>
      </c>
      <c r="D1" s="429" t="s">
        <v>1400</v>
      </c>
      <c r="E1" s="430" t="s">
        <v>1401</v>
      </c>
      <c r="F1" s="462" t="s">
        <v>1402</v>
      </c>
      <c r="G1" s="434" t="s">
        <v>1403</v>
      </c>
      <c r="H1" s="432" t="s">
        <v>1404</v>
      </c>
      <c r="I1" s="436" t="s">
        <v>1405</v>
      </c>
      <c r="J1" s="433" t="s">
        <v>1406</v>
      </c>
      <c r="K1" s="435" t="s">
        <v>1407</v>
      </c>
      <c r="L1" s="431" t="s">
        <v>1408</v>
      </c>
      <c r="M1" s="1148" t="s">
        <v>1409</v>
      </c>
      <c r="N1" s="1350" t="s">
        <v>1410</v>
      </c>
      <c r="O1" s="1350"/>
      <c r="P1" s="1350"/>
      <c r="Q1" s="1350"/>
      <c r="R1" s="1350"/>
      <c r="S1" s="1350"/>
      <c r="T1" s="1350"/>
      <c r="U1" s="1350"/>
      <c r="V1" s="1350"/>
      <c r="AA1" s="498" t="s">
        <v>1411</v>
      </c>
      <c r="AB1" s="499" t="s">
        <v>1412</v>
      </c>
      <c r="AC1" s="498" t="s">
        <v>1413</v>
      </c>
      <c r="AD1" s="498" t="s">
        <v>1414</v>
      </c>
      <c r="AE1" s="498" t="s">
        <v>1415</v>
      </c>
    </row>
    <row r="2" spans="1:61" ht="16.5">
      <c r="A2" s="516"/>
      <c r="B2" s="1391" t="s">
        <v>217</v>
      </c>
      <c r="C2" s="517" t="s">
        <v>218</v>
      </c>
      <c r="D2" s="767">
        <v>100</v>
      </c>
      <c r="E2" s="458">
        <v>100</v>
      </c>
      <c r="F2" s="463" t="s">
        <v>219</v>
      </c>
      <c r="G2" s="464">
        <v>1</v>
      </c>
      <c r="H2" s="464">
        <v>1</v>
      </c>
      <c r="I2" s="464">
        <v>0</v>
      </c>
      <c r="J2" s="464">
        <v>2</v>
      </c>
      <c r="K2" s="464">
        <v>1</v>
      </c>
      <c r="L2" s="457" t="s">
        <v>220</v>
      </c>
      <c r="M2" s="1149" t="s">
        <v>1133</v>
      </c>
      <c r="N2" s="455">
        <v>0.1</v>
      </c>
      <c r="O2" s="437">
        <v>-0.2</v>
      </c>
      <c r="P2" s="439">
        <v>0</v>
      </c>
      <c r="Q2" s="440">
        <v>-0.1</v>
      </c>
      <c r="R2" s="441">
        <v>0</v>
      </c>
      <c r="S2" s="442">
        <v>0.1</v>
      </c>
      <c r="T2" s="443">
        <v>0</v>
      </c>
      <c r="U2" s="444">
        <v>0</v>
      </c>
      <c r="V2" s="512">
        <v>-0.1</v>
      </c>
      <c r="W2" s="931">
        <f>SUM(N2:V2)*10/2</f>
        <v>-1</v>
      </c>
      <c r="X2">
        <f>SUM(G2:K2)-5</f>
        <v>0</v>
      </c>
      <c r="Y2" s="239">
        <f>SUM(W2:X2)</f>
        <v>-1</v>
      </c>
      <c r="Z2" s="501">
        <f>(L2-3)*5</f>
        <v>0</v>
      </c>
      <c r="AA2" s="497">
        <f>IF(SUM(D2:E2)=200, 0, IF(SUM(D2:E2)&gt;200, ROUND((SUM(D2:E2)-200)/10, 0), ROUND((SUM(D2:E2)-200)/10, 0)))</f>
        <v>0</v>
      </c>
      <c r="AB2" s="932">
        <f>AA2+AD2+AC2-8 + AH2</f>
        <v>0</v>
      </c>
      <c r="AC2" s="932">
        <v>9</v>
      </c>
      <c r="AD2" s="500">
        <f t="shared" ref="AD2:AE33" si="0">SUM(W2:X2)+Z2</f>
        <v>-1</v>
      </c>
      <c r="AE2" s="500">
        <f>AB2+M2</f>
        <v>0</v>
      </c>
      <c r="AF2">
        <f>SUM(G2:H2)</f>
        <v>2</v>
      </c>
      <c r="AG2">
        <f>SUM(I2:K2)</f>
        <v>3</v>
      </c>
      <c r="AH2" s="1150">
        <f>M2*20</f>
        <v>0</v>
      </c>
      <c r="AQ2" s="815" t="s">
        <v>1416</v>
      </c>
      <c r="AR2" s="815" t="s">
        <v>1045</v>
      </c>
      <c r="AS2" s="815" t="s">
        <v>1417</v>
      </c>
      <c r="AT2" s="815" t="s">
        <v>1418</v>
      </c>
      <c r="AU2" s="815" t="s">
        <v>1419</v>
      </c>
      <c r="AV2" s="815" t="s">
        <v>1420</v>
      </c>
      <c r="AW2" s="815" t="s">
        <v>1421</v>
      </c>
      <c r="AX2" s="815" t="s">
        <v>1088</v>
      </c>
      <c r="AY2" s="815" t="s">
        <v>1422</v>
      </c>
      <c r="AZ2" s="815" t="s">
        <v>1423</v>
      </c>
      <c r="BA2" s="815" t="s">
        <v>1424</v>
      </c>
      <c r="BB2" s="815" t="s">
        <v>1425</v>
      </c>
      <c r="BC2" t="s">
        <v>1426</v>
      </c>
      <c r="BD2" t="s">
        <v>1427</v>
      </c>
      <c r="BE2" t="s">
        <v>1428</v>
      </c>
      <c r="BF2" s="240" t="s">
        <v>1429</v>
      </c>
      <c r="BG2" s="869" t="s">
        <v>1430</v>
      </c>
      <c r="BH2" s="868" t="s">
        <v>1431</v>
      </c>
      <c r="BI2" t="s">
        <v>1432</v>
      </c>
    </row>
    <row r="3" spans="1:61" ht="16.5">
      <c r="A3" s="516"/>
      <c r="B3" s="1390"/>
      <c r="C3" s="518" t="s">
        <v>221</v>
      </c>
      <c r="D3" s="767">
        <v>100</v>
      </c>
      <c r="E3" s="458">
        <v>100</v>
      </c>
      <c r="F3" s="463" t="s">
        <v>222</v>
      </c>
      <c r="G3" s="464">
        <v>1</v>
      </c>
      <c r="H3" s="464">
        <v>1</v>
      </c>
      <c r="I3" s="464">
        <v>2</v>
      </c>
      <c r="J3" s="464">
        <v>1</v>
      </c>
      <c r="K3" s="464">
        <v>1</v>
      </c>
      <c r="L3" s="457" t="s">
        <v>220</v>
      </c>
      <c r="M3" s="1149" t="s">
        <v>1133</v>
      </c>
      <c r="N3" s="455">
        <v>0</v>
      </c>
      <c r="O3" s="437">
        <v>0</v>
      </c>
      <c r="P3" s="439">
        <v>0</v>
      </c>
      <c r="Q3" s="440">
        <v>0</v>
      </c>
      <c r="R3" s="441">
        <v>0</v>
      </c>
      <c r="S3" s="442">
        <v>0</v>
      </c>
      <c r="T3" s="443">
        <v>0</v>
      </c>
      <c r="U3" s="444">
        <v>0</v>
      </c>
      <c r="V3" s="512">
        <v>0</v>
      </c>
      <c r="W3" s="931">
        <f t="shared" ref="W3:W66" si="1">SUM(N3:V3)*10/2</f>
        <v>0</v>
      </c>
      <c r="X3">
        <f t="shared" ref="X3:X66" si="2">SUM(G3:K3)-5</f>
        <v>1</v>
      </c>
      <c r="Y3" s="239">
        <f t="shared" ref="Y3:Y66" si="3">SUM(W3:X3)</f>
        <v>1</v>
      </c>
      <c r="Z3" s="501">
        <f t="shared" ref="Z3:Z66" si="4">(L3-3)*5</f>
        <v>0</v>
      </c>
      <c r="AA3" s="497">
        <f t="shared" ref="AA2:AA33" si="5">IF(SUM(D3:E3)=200, 0, IF(SUM(D3:E3)&gt;200, ROUND((SUM(D3:E3)-200)/10, 0), ROUND((SUM(D3:E3)-200)/10, 0)))</f>
        <v>0</v>
      </c>
      <c r="AB3" s="932">
        <f t="shared" ref="AB3:AB66" si="6">AA3+AD3+AC3-8 + AH3</f>
        <v>0</v>
      </c>
      <c r="AC3" s="932">
        <v>7</v>
      </c>
      <c r="AD3" s="500">
        <f t="shared" si="0"/>
        <v>1</v>
      </c>
      <c r="AE3" s="500"/>
      <c r="AF3">
        <f>SUM(G3:H3)</f>
        <v>2</v>
      </c>
      <c r="AG3">
        <f>SUM(I3:K3)</f>
        <v>4</v>
      </c>
      <c r="AH3" s="1150">
        <f t="shared" ref="AH3:AH66" si="7">M3*20</f>
        <v>0</v>
      </c>
      <c r="AQ3" s="517" t="s">
        <v>218</v>
      </c>
      <c r="AR3" s="767">
        <v>100</v>
      </c>
      <c r="AS3" s="458">
        <v>100</v>
      </c>
      <c r="AT3" t="s">
        <v>503</v>
      </c>
      <c r="AU3" t="s">
        <v>455</v>
      </c>
      <c r="AV3">
        <v>2</v>
      </c>
      <c r="AW3">
        <v>3</v>
      </c>
      <c r="AX3" s="872" t="s">
        <v>220</v>
      </c>
      <c r="AY3" s="500">
        <v>0</v>
      </c>
      <c r="AZ3">
        <f>VLOOKUP(AT3,$BG$3:$BH$52,2,0)+VLOOKUP(AU3,$BG$3:$BH$52,2,0)</f>
        <v>9</v>
      </c>
      <c r="BA3" s="1325">
        <f>IF((AR3+AS3)&gt;= 200,(AR3+AS3-200)/10,(AR3+AS3-200)/10)</f>
        <v>0</v>
      </c>
      <c r="BB3" s="1325">
        <f>AV3-2</f>
        <v>0</v>
      </c>
      <c r="BC3" s="1325">
        <f>AW3-3</f>
        <v>0</v>
      </c>
      <c r="BD3" s="875">
        <f>(AX3-3)*3</f>
        <v>0</v>
      </c>
      <c r="BE3" s="873">
        <f>(BF3+AZ3)-8</f>
        <v>1</v>
      </c>
      <c r="BF3" s="875">
        <v>0</v>
      </c>
      <c r="BG3" s="870" t="s">
        <v>453</v>
      </c>
      <c r="BH3" s="240">
        <v>1.5</v>
      </c>
      <c r="BI3" s="874">
        <f>BF3</f>
        <v>0</v>
      </c>
    </row>
    <row r="4" spans="1:61" ht="16.5">
      <c r="A4" s="516"/>
      <c r="B4" s="1390"/>
      <c r="C4" s="520" t="s">
        <v>223</v>
      </c>
      <c r="D4" s="767">
        <v>100</v>
      </c>
      <c r="E4" s="458">
        <v>100</v>
      </c>
      <c r="F4" s="463" t="s">
        <v>224</v>
      </c>
      <c r="G4" s="464">
        <v>1</v>
      </c>
      <c r="H4" s="464">
        <v>1</v>
      </c>
      <c r="I4" s="464">
        <v>1</v>
      </c>
      <c r="J4" s="464">
        <v>1</v>
      </c>
      <c r="K4" s="464">
        <v>1</v>
      </c>
      <c r="L4" s="457" t="s">
        <v>220</v>
      </c>
      <c r="M4" s="1149" t="s">
        <v>1144</v>
      </c>
      <c r="N4" s="455">
        <v>0</v>
      </c>
      <c r="O4" s="437">
        <v>0</v>
      </c>
      <c r="P4" s="439">
        <v>-0.2</v>
      </c>
      <c r="Q4" s="440">
        <v>-0.2</v>
      </c>
      <c r="R4" s="441">
        <v>0</v>
      </c>
      <c r="S4" s="442">
        <v>0</v>
      </c>
      <c r="T4" s="443">
        <v>0</v>
      </c>
      <c r="U4" s="444">
        <v>0</v>
      </c>
      <c r="V4" s="512">
        <v>0</v>
      </c>
      <c r="W4" s="931">
        <f t="shared" si="1"/>
        <v>-2</v>
      </c>
      <c r="X4">
        <f t="shared" si="2"/>
        <v>0</v>
      </c>
      <c r="Y4" s="239">
        <f t="shared" si="3"/>
        <v>-2</v>
      </c>
      <c r="Z4" s="501">
        <f t="shared" si="4"/>
        <v>0</v>
      </c>
      <c r="AA4" s="497">
        <f>IF(SUM(D4:E4)=200, 0, IF(SUM(D4:E4)&gt;200, ROUND((SUM(D4:E4)-200)/10, 0), ROUND((SUM(D4:E4)-200)/10, 0)))</f>
        <v>0</v>
      </c>
      <c r="AB4" s="932">
        <f t="shared" si="6"/>
        <v>0</v>
      </c>
      <c r="AC4" s="932">
        <v>8</v>
      </c>
      <c r="AD4" s="500">
        <f t="shared" si="0"/>
        <v>-2</v>
      </c>
      <c r="AE4" s="500"/>
      <c r="AF4">
        <f>SUM(G4:H4)</f>
        <v>2</v>
      </c>
      <c r="AG4">
        <f>SUM(I4:K4)</f>
        <v>3</v>
      </c>
      <c r="AH4" s="1150">
        <f t="shared" si="7"/>
        <v>2</v>
      </c>
      <c r="AQ4" s="518" t="s">
        <v>221</v>
      </c>
      <c r="AR4" s="767">
        <v>100</v>
      </c>
      <c r="AS4" s="458">
        <v>100</v>
      </c>
      <c r="AT4" t="s">
        <v>503</v>
      </c>
      <c r="AU4" t="s">
        <v>461</v>
      </c>
      <c r="AV4">
        <v>2</v>
      </c>
      <c r="AW4">
        <v>3</v>
      </c>
      <c r="AX4" s="872" t="s">
        <v>220</v>
      </c>
      <c r="AY4" s="500">
        <v>0</v>
      </c>
      <c r="AZ4">
        <f>VLOOKUP(AT4,$BG$3:$BH$52,2,0)+VLOOKUP(AU4,$BG$3:$BH$52,2,0)</f>
        <v>7</v>
      </c>
      <c r="BA4" s="1325">
        <f>IF((AR4+AS4)&gt;= 200,(AR4+AS4-200)/10,(AR4+AS4-200)/10)</f>
        <v>0</v>
      </c>
      <c r="BB4" s="1325">
        <f>AV4-2</f>
        <v>0</v>
      </c>
      <c r="BC4" s="1325">
        <f>AW4-3</f>
        <v>0</v>
      </c>
      <c r="BD4" s="875">
        <f>(AX4-3)*3</f>
        <v>0</v>
      </c>
      <c r="BE4" s="873">
        <f>(BF4+AZ4)-8</f>
        <v>-1</v>
      </c>
      <c r="BF4" s="875">
        <v>0</v>
      </c>
      <c r="BG4" s="870" t="s">
        <v>455</v>
      </c>
      <c r="BH4" s="240">
        <v>4</v>
      </c>
      <c r="BI4" s="874">
        <f>BF4</f>
        <v>0</v>
      </c>
    </row>
    <row r="5" spans="1:61" ht="16.5">
      <c r="A5" s="519"/>
      <c r="B5" s="1391" t="s">
        <v>225</v>
      </c>
      <c r="C5" s="517" t="s">
        <v>226</v>
      </c>
      <c r="D5" s="459">
        <v>125</v>
      </c>
      <c r="E5" s="460">
        <v>85</v>
      </c>
      <c r="F5" s="463" t="s">
        <v>227</v>
      </c>
      <c r="G5" s="464">
        <v>3</v>
      </c>
      <c r="H5" s="464">
        <v>2</v>
      </c>
      <c r="I5" s="464">
        <v>1</v>
      </c>
      <c r="J5" s="464">
        <v>2</v>
      </c>
      <c r="K5" s="464">
        <v>1</v>
      </c>
      <c r="L5" s="457" t="s">
        <v>220</v>
      </c>
      <c r="M5" s="1149" t="s">
        <v>1133</v>
      </c>
      <c r="N5" s="456">
        <v>-0.5</v>
      </c>
      <c r="O5" s="438">
        <v>0.5</v>
      </c>
      <c r="P5" s="439">
        <v>-0.6</v>
      </c>
      <c r="Q5" s="440">
        <v>-0.6</v>
      </c>
      <c r="R5" s="441">
        <v>-0.6</v>
      </c>
      <c r="S5" s="442">
        <v>0.2</v>
      </c>
      <c r="T5" s="443">
        <v>0.2</v>
      </c>
      <c r="U5" s="444">
        <v>-0.2</v>
      </c>
      <c r="V5" s="512">
        <v>0.2</v>
      </c>
      <c r="W5" s="931">
        <f t="shared" si="1"/>
        <v>-7</v>
      </c>
      <c r="X5">
        <f>SUM(G5:K5)-5</f>
        <v>4</v>
      </c>
      <c r="Y5" s="239">
        <f t="shared" si="3"/>
        <v>-3</v>
      </c>
      <c r="Z5" s="501">
        <f t="shared" si="4"/>
        <v>0</v>
      </c>
      <c r="AA5" s="497">
        <f t="shared" si="5"/>
        <v>1</v>
      </c>
      <c r="AB5" s="932">
        <f t="shared" si="6"/>
        <v>0</v>
      </c>
      <c r="AC5" s="932">
        <v>10</v>
      </c>
      <c r="AD5" s="500">
        <f t="shared" si="0"/>
        <v>-3</v>
      </c>
      <c r="AE5" s="500"/>
      <c r="AF5">
        <f>SUM(G5:H5)</f>
        <v>5</v>
      </c>
      <c r="AG5">
        <f>SUM(I5:K5)</f>
        <v>4</v>
      </c>
      <c r="AH5" s="1150">
        <f t="shared" si="7"/>
        <v>0</v>
      </c>
      <c r="AQ5" s="520" t="s">
        <v>223</v>
      </c>
      <c r="AR5" s="767">
        <v>100</v>
      </c>
      <c r="AS5" s="458">
        <v>100</v>
      </c>
      <c r="AT5" t="s">
        <v>503</v>
      </c>
      <c r="AU5" t="s">
        <v>487</v>
      </c>
      <c r="AV5">
        <v>2</v>
      </c>
      <c r="AW5">
        <v>3</v>
      </c>
      <c r="AX5" s="872" t="s">
        <v>220</v>
      </c>
      <c r="AY5" s="500">
        <v>0</v>
      </c>
      <c r="AZ5">
        <f>VLOOKUP(AT5,$BG$3:$BH$52,2,0)+VLOOKUP(AU5,$BG$3:$BH$52,2,0)</f>
        <v>8</v>
      </c>
      <c r="BA5" s="1325">
        <f>IF((AR5+AS5)&gt;= 200,(AR5+AS5-200)/10,(AR5+AS5-200)/10)</f>
        <v>0</v>
      </c>
      <c r="BB5" s="1325">
        <f>AV5-2</f>
        <v>0</v>
      </c>
      <c r="BC5" s="1325">
        <f>AW5-3</f>
        <v>0</v>
      </c>
      <c r="BD5" s="875">
        <f>(AX5-3)*3</f>
        <v>0</v>
      </c>
      <c r="BE5" s="873">
        <f>(BF5+AZ5)-8</f>
        <v>0</v>
      </c>
      <c r="BF5" s="875">
        <v>0</v>
      </c>
      <c r="BG5" s="870" t="s">
        <v>457</v>
      </c>
      <c r="BH5" s="240">
        <v>4</v>
      </c>
      <c r="BI5" s="874">
        <f>BF5</f>
        <v>0</v>
      </c>
    </row>
    <row r="6" spans="1:61" ht="16.5">
      <c r="A6" s="519"/>
      <c r="B6" s="1390"/>
      <c r="C6" s="518" t="s">
        <v>228</v>
      </c>
      <c r="D6" s="459">
        <v>80</v>
      </c>
      <c r="E6" s="460">
        <v>130</v>
      </c>
      <c r="F6" s="463" t="s">
        <v>229</v>
      </c>
      <c r="G6" s="464">
        <v>1</v>
      </c>
      <c r="H6" s="464">
        <v>2</v>
      </c>
      <c r="I6" s="464">
        <v>1</v>
      </c>
      <c r="J6" s="464">
        <v>1</v>
      </c>
      <c r="K6" s="464">
        <v>2</v>
      </c>
      <c r="L6" s="457" t="s">
        <v>220</v>
      </c>
      <c r="M6" s="1149" t="s">
        <v>1133</v>
      </c>
      <c r="N6" s="456">
        <v>-0.3</v>
      </c>
      <c r="O6" s="438">
        <v>0</v>
      </c>
      <c r="P6" s="439">
        <v>0.4</v>
      </c>
      <c r="Q6" s="440">
        <v>0</v>
      </c>
      <c r="R6" s="441">
        <v>0</v>
      </c>
      <c r="S6" s="442">
        <v>-0.2</v>
      </c>
      <c r="T6" s="443">
        <v>0</v>
      </c>
      <c r="U6" s="444">
        <v>0</v>
      </c>
      <c r="V6" s="512">
        <v>0</v>
      </c>
      <c r="W6" s="931">
        <f t="shared" si="1"/>
        <v>-0.49999999999999989</v>
      </c>
      <c r="X6">
        <f t="shared" si="2"/>
        <v>2</v>
      </c>
      <c r="Y6" s="239">
        <f t="shared" si="3"/>
        <v>1.5</v>
      </c>
      <c r="Z6" s="501">
        <f t="shared" si="4"/>
        <v>0</v>
      </c>
      <c r="AA6" s="497">
        <f t="shared" si="5"/>
        <v>1</v>
      </c>
      <c r="AB6" s="932">
        <f t="shared" si="6"/>
        <v>0</v>
      </c>
      <c r="AC6" s="932">
        <v>5.5</v>
      </c>
      <c r="AD6" s="500">
        <f>SUM(W6:X6)+Z6</f>
        <v>1.5</v>
      </c>
      <c r="AE6" s="500"/>
      <c r="AF6">
        <f>SUM(G6:H6)</f>
        <v>3</v>
      </c>
      <c r="AG6">
        <f>SUM(I6:K6)</f>
        <v>4</v>
      </c>
      <c r="AH6" s="1150">
        <f t="shared" si="7"/>
        <v>0</v>
      </c>
      <c r="AQ6" s="517" t="s">
        <v>226</v>
      </c>
      <c r="AR6" s="459">
        <v>135</v>
      </c>
      <c r="AS6" s="460">
        <v>115</v>
      </c>
      <c r="AT6" t="s">
        <v>531</v>
      </c>
      <c r="AU6" t="s">
        <v>542</v>
      </c>
      <c r="AV6">
        <v>5</v>
      </c>
      <c r="AW6">
        <v>4</v>
      </c>
      <c r="AX6" s="872" t="s">
        <v>220</v>
      </c>
      <c r="AY6" s="500">
        <v>-0.44444444444444464</v>
      </c>
      <c r="AZ6">
        <f>VLOOKUP(AT6,$BG$3:$BH$52,2,0)+VLOOKUP(AU6,$BG$3:$BH$52,2,0)</f>
        <v>10</v>
      </c>
      <c r="BA6" s="1325">
        <f>IF((AR6+AS6)&gt;= 200,(AR6+AS6-200)/10,(AR6+AS6-200)/10)</f>
        <v>5</v>
      </c>
      <c r="BB6" s="1325">
        <f>AV6-2</f>
        <v>3</v>
      </c>
      <c r="BC6" s="1325">
        <f>AW6-3</f>
        <v>1</v>
      </c>
      <c r="BD6" s="875">
        <f>(AX6-3)*3</f>
        <v>0</v>
      </c>
      <c r="BE6" s="873">
        <f>(BF6+AZ6)-8</f>
        <v>7</v>
      </c>
      <c r="BF6" s="875">
        <v>5</v>
      </c>
      <c r="BG6" s="870" t="s">
        <v>459</v>
      </c>
      <c r="BH6" s="240">
        <v>7</v>
      </c>
      <c r="BI6" s="874">
        <f>BF6</f>
        <v>5</v>
      </c>
    </row>
    <row r="7" spans="1:61" ht="16.5">
      <c r="A7" s="519"/>
      <c r="B7" s="1392"/>
      <c r="C7" s="520" t="s">
        <v>230</v>
      </c>
      <c r="D7" s="459">
        <v>100</v>
      </c>
      <c r="E7" s="460">
        <v>100</v>
      </c>
      <c r="F7" s="463" t="s">
        <v>231</v>
      </c>
      <c r="G7" s="464">
        <v>2</v>
      </c>
      <c r="H7" s="464">
        <v>2</v>
      </c>
      <c r="I7" s="464">
        <v>2</v>
      </c>
      <c r="J7" s="464">
        <v>1</v>
      </c>
      <c r="K7" s="464">
        <v>0</v>
      </c>
      <c r="L7" s="457" t="s">
        <v>220</v>
      </c>
      <c r="M7" s="1149" t="s">
        <v>1144</v>
      </c>
      <c r="N7" s="456">
        <v>0</v>
      </c>
      <c r="O7" s="438">
        <v>0.2</v>
      </c>
      <c r="P7" s="439">
        <v>-0.3</v>
      </c>
      <c r="Q7" s="440">
        <v>0</v>
      </c>
      <c r="R7" s="441">
        <v>-0.1</v>
      </c>
      <c r="S7" s="442">
        <v>0</v>
      </c>
      <c r="T7" s="443">
        <v>-0.5</v>
      </c>
      <c r="U7" s="444">
        <v>0</v>
      </c>
      <c r="V7" s="512">
        <v>0.4</v>
      </c>
      <c r="W7" s="931">
        <f t="shared" si="1"/>
        <v>-1.4999999999999996</v>
      </c>
      <c r="X7">
        <f t="shared" si="2"/>
        <v>2</v>
      </c>
      <c r="Y7" s="239">
        <f t="shared" si="3"/>
        <v>0.50000000000000044</v>
      </c>
      <c r="Z7" s="501">
        <f t="shared" si="4"/>
        <v>0</v>
      </c>
      <c r="AA7" s="497">
        <f t="shared" si="5"/>
        <v>0</v>
      </c>
      <c r="AB7" s="932">
        <f t="shared" si="6"/>
        <v>0</v>
      </c>
      <c r="AC7" s="932">
        <v>5.5</v>
      </c>
      <c r="AD7" s="500">
        <f t="shared" si="0"/>
        <v>0.50000000000000044</v>
      </c>
      <c r="AE7" s="500"/>
      <c r="AF7">
        <f>SUM(G7:H7)</f>
        <v>4</v>
      </c>
      <c r="AG7">
        <f>SUM(I7:K7)</f>
        <v>3</v>
      </c>
      <c r="AH7" s="1150">
        <f t="shared" si="7"/>
        <v>2</v>
      </c>
      <c r="AQ7" s="518" t="s">
        <v>228</v>
      </c>
      <c r="AR7" s="459">
        <v>80</v>
      </c>
      <c r="AS7" s="460">
        <v>130</v>
      </c>
      <c r="AT7" t="s">
        <v>531</v>
      </c>
      <c r="AU7" t="s">
        <v>495</v>
      </c>
      <c r="AV7">
        <v>3</v>
      </c>
      <c r="AW7">
        <v>4</v>
      </c>
      <c r="AX7" s="872" t="s">
        <v>220</v>
      </c>
      <c r="AY7" s="500">
        <v>2.5555555555555558</v>
      </c>
      <c r="AZ7">
        <f>VLOOKUP(AT7,$BG$3:$BH$52,2,0)+VLOOKUP(AU7,$BG$3:$BH$52,2,0)</f>
        <v>5.5</v>
      </c>
      <c r="BA7" s="1325">
        <f>IF((AR7+AS7)&gt;= 200,(AR7+AS7-200)/10,(AR7+AS7-200)/10)</f>
        <v>1</v>
      </c>
      <c r="BB7" s="1325">
        <f>AV7-2</f>
        <v>1</v>
      </c>
      <c r="BC7" s="1325">
        <f>AW7-3</f>
        <v>1</v>
      </c>
      <c r="BD7" s="875">
        <f>(AX7-3)*3</f>
        <v>0</v>
      </c>
      <c r="BE7" s="873">
        <f>(BF7+AZ7)-8</f>
        <v>1</v>
      </c>
      <c r="BF7" s="875">
        <v>3.5</v>
      </c>
      <c r="BG7" s="870" t="s">
        <v>461</v>
      </c>
      <c r="BH7" s="240">
        <v>2</v>
      </c>
      <c r="BI7" s="874">
        <f>BF7</f>
        <v>3.5</v>
      </c>
    </row>
    <row r="8" spans="1:61" ht="16.5">
      <c r="A8" s="519"/>
      <c r="B8" s="1393" t="s">
        <v>232</v>
      </c>
      <c r="C8" s="517" t="s">
        <v>233</v>
      </c>
      <c r="D8" s="459">
        <v>100</v>
      </c>
      <c r="E8" s="460">
        <v>80</v>
      </c>
      <c r="F8" s="463" t="s">
        <v>234</v>
      </c>
      <c r="G8" s="464">
        <v>1</v>
      </c>
      <c r="H8" s="464">
        <v>1</v>
      </c>
      <c r="I8" s="464">
        <v>1</v>
      </c>
      <c r="J8" s="464">
        <v>3</v>
      </c>
      <c r="K8" s="464">
        <v>1</v>
      </c>
      <c r="L8" s="457" t="s">
        <v>220</v>
      </c>
      <c r="M8" s="1149" t="s">
        <v>1133</v>
      </c>
      <c r="N8" s="456">
        <v>-0.2</v>
      </c>
      <c r="O8" s="438">
        <v>0</v>
      </c>
      <c r="P8" s="439">
        <v>0</v>
      </c>
      <c r="Q8" s="440">
        <v>0</v>
      </c>
      <c r="R8" s="441">
        <v>0</v>
      </c>
      <c r="S8" s="442">
        <v>0</v>
      </c>
      <c r="T8" s="443">
        <v>0</v>
      </c>
      <c r="U8" s="444">
        <v>0.1</v>
      </c>
      <c r="V8" s="512">
        <v>0</v>
      </c>
      <c r="W8" s="931">
        <f t="shared" si="1"/>
        <v>-0.5</v>
      </c>
      <c r="X8">
        <f t="shared" si="2"/>
        <v>2</v>
      </c>
      <c r="Y8" s="239">
        <f t="shared" si="3"/>
        <v>1.5</v>
      </c>
      <c r="Z8" s="501">
        <f t="shared" si="4"/>
        <v>0</v>
      </c>
      <c r="AA8" s="497">
        <f t="shared" si="5"/>
        <v>-2</v>
      </c>
      <c r="AB8" s="932">
        <f t="shared" si="6"/>
        <v>0</v>
      </c>
      <c r="AC8" s="932">
        <v>8.5</v>
      </c>
      <c r="AD8" s="500">
        <f t="shared" si="0"/>
        <v>1.5</v>
      </c>
      <c r="AE8" s="500"/>
      <c r="AF8">
        <f>SUM(G8:H8)</f>
        <v>2</v>
      </c>
      <c r="AG8">
        <f>SUM(I8:K8)</f>
        <v>5</v>
      </c>
      <c r="AH8" s="1150">
        <f t="shared" si="7"/>
        <v>0</v>
      </c>
      <c r="AQ8" s="520" t="s">
        <v>230</v>
      </c>
      <c r="AR8" s="459">
        <v>100</v>
      </c>
      <c r="AS8" s="460">
        <v>100</v>
      </c>
      <c r="AT8" t="s">
        <v>531</v>
      </c>
      <c r="AU8" t="s">
        <v>479</v>
      </c>
      <c r="AV8">
        <v>5</v>
      </c>
      <c r="AW8">
        <v>3</v>
      </c>
      <c r="AX8" s="872" t="s">
        <v>220</v>
      </c>
      <c r="AY8" s="500">
        <v>4.1111111111111107</v>
      </c>
      <c r="AZ8">
        <f>VLOOKUP(AT8,$BG$3:$BH$52,2,0)+VLOOKUP(AU8,$BG$3:$BH$52,2,0)</f>
        <v>5.5</v>
      </c>
      <c r="BA8" s="1325">
        <f>IF((AR8+AS8)&gt;= 200,(AR8+AS8-200)/10,(AR8+AS8-200)/10)</f>
        <v>0</v>
      </c>
      <c r="BB8" s="1325">
        <f>AV8-2</f>
        <v>3</v>
      </c>
      <c r="BC8" s="1325">
        <f>AW8-3</f>
        <v>0</v>
      </c>
      <c r="BD8" s="875">
        <f>(AX8-3)*3</f>
        <v>0</v>
      </c>
      <c r="BE8" s="873">
        <f>(BF8+AZ8)-8</f>
        <v>1.5</v>
      </c>
      <c r="BF8" s="875">
        <v>4</v>
      </c>
      <c r="BG8" s="870" t="s">
        <v>463</v>
      </c>
      <c r="BH8" s="240">
        <v>1.5</v>
      </c>
      <c r="BI8" s="874">
        <f>BF8</f>
        <v>4</v>
      </c>
    </row>
    <row r="9" spans="1:61" ht="16.5">
      <c r="A9" s="519"/>
      <c r="B9" s="1390"/>
      <c r="C9" s="518" t="s">
        <v>235</v>
      </c>
      <c r="D9" s="459">
        <v>80</v>
      </c>
      <c r="E9" s="460">
        <v>100</v>
      </c>
      <c r="F9" s="463" t="s">
        <v>236</v>
      </c>
      <c r="G9" s="464">
        <v>-1</v>
      </c>
      <c r="H9" s="464">
        <v>2</v>
      </c>
      <c r="I9" s="464">
        <v>-1</v>
      </c>
      <c r="J9" s="464">
        <v>1</v>
      </c>
      <c r="K9" s="464">
        <v>2</v>
      </c>
      <c r="L9" s="457" t="s">
        <v>220</v>
      </c>
      <c r="M9" s="1149" t="s">
        <v>1144</v>
      </c>
      <c r="N9" s="456">
        <v>0</v>
      </c>
      <c r="O9" s="438">
        <v>0</v>
      </c>
      <c r="P9" s="439">
        <v>-0.5</v>
      </c>
      <c r="Q9" s="440">
        <v>0</v>
      </c>
      <c r="R9" s="441">
        <v>0</v>
      </c>
      <c r="S9" s="442">
        <v>-0.2</v>
      </c>
      <c r="T9" s="443">
        <v>-0.3</v>
      </c>
      <c r="U9" s="444">
        <v>0</v>
      </c>
      <c r="V9" s="512">
        <v>0</v>
      </c>
      <c r="W9" s="931">
        <f>SUM(N9:V9)*10/2</f>
        <v>-5</v>
      </c>
      <c r="X9">
        <f t="shared" si="2"/>
        <v>-2</v>
      </c>
      <c r="Y9" s="239">
        <f t="shared" si="3"/>
        <v>-7</v>
      </c>
      <c r="Z9" s="501">
        <f t="shared" si="4"/>
        <v>0</v>
      </c>
      <c r="AA9" s="497">
        <f t="shared" si="5"/>
        <v>-2</v>
      </c>
      <c r="AB9" s="932">
        <f t="shared" si="6"/>
        <v>0</v>
      </c>
      <c r="AC9" s="932">
        <v>15</v>
      </c>
      <c r="AD9" s="500">
        <f t="shared" si="0"/>
        <v>-7</v>
      </c>
      <c r="AE9" s="500"/>
      <c r="AF9">
        <f>SUM(G9:H9)</f>
        <v>1</v>
      </c>
      <c r="AG9">
        <f>SUM(I9:K9)</f>
        <v>2</v>
      </c>
      <c r="AH9" s="1150">
        <f t="shared" si="7"/>
        <v>2</v>
      </c>
      <c r="AQ9" s="517" t="s">
        <v>233</v>
      </c>
      <c r="AR9" s="459">
        <v>100</v>
      </c>
      <c r="AS9" s="460">
        <v>80</v>
      </c>
      <c r="AT9" t="s">
        <v>459</v>
      </c>
      <c r="AU9" t="s">
        <v>463</v>
      </c>
      <c r="AV9">
        <v>2</v>
      </c>
      <c r="AW9">
        <v>5</v>
      </c>
      <c r="AX9" s="872" t="s">
        <v>220</v>
      </c>
      <c r="AY9" s="500">
        <v>2.5555555555555554</v>
      </c>
      <c r="AZ9">
        <f>VLOOKUP(AT9,$BG$3:$BH$52,2,0)+VLOOKUP(AU9,$BG$3:$BH$52,2,0)</f>
        <v>8.5</v>
      </c>
      <c r="BA9" s="1325">
        <f>IF((AR9+AS9)&gt;= 200,(AR9+AS9-200)/10,(AR9+AS9-200)/10)</f>
        <v>-2</v>
      </c>
      <c r="BB9" s="1325">
        <f>AV9-2</f>
        <v>0</v>
      </c>
      <c r="BC9" s="1325">
        <f>AW9-3</f>
        <v>2</v>
      </c>
      <c r="BD9" s="875">
        <f>(AX9-3)*3</f>
        <v>0</v>
      </c>
      <c r="BE9" s="873">
        <f>(BF9+AZ9)-8</f>
        <v>1</v>
      </c>
      <c r="BF9" s="875">
        <v>0.5</v>
      </c>
      <c r="BG9" s="870" t="s">
        <v>465</v>
      </c>
      <c r="BH9" s="240">
        <v>2.5</v>
      </c>
      <c r="BI9" s="874">
        <f>BF9</f>
        <v>0.5</v>
      </c>
    </row>
    <row r="10" spans="1:61" ht="16.5">
      <c r="A10" s="519"/>
      <c r="B10" s="1392"/>
      <c r="C10" s="520" t="s">
        <v>237</v>
      </c>
      <c r="D10" s="459">
        <v>100</v>
      </c>
      <c r="E10" s="460">
        <v>70</v>
      </c>
      <c r="F10" s="463" t="s">
        <v>238</v>
      </c>
      <c r="G10" s="464">
        <v>1</v>
      </c>
      <c r="H10" s="464">
        <v>1</v>
      </c>
      <c r="I10" s="464">
        <v>2</v>
      </c>
      <c r="J10" s="464">
        <v>1</v>
      </c>
      <c r="K10" s="464">
        <v>0</v>
      </c>
      <c r="L10" s="457" t="s">
        <v>220</v>
      </c>
      <c r="M10" s="1149" t="s">
        <v>1133</v>
      </c>
      <c r="N10" s="456">
        <v>0</v>
      </c>
      <c r="O10" s="438">
        <v>0</v>
      </c>
      <c r="P10" s="439">
        <v>-0.2</v>
      </c>
      <c r="Q10" s="440">
        <v>0.2</v>
      </c>
      <c r="R10" s="441">
        <v>-0.2</v>
      </c>
      <c r="S10" s="442">
        <v>0</v>
      </c>
      <c r="T10" s="443">
        <v>0</v>
      </c>
      <c r="U10" s="444">
        <v>0</v>
      </c>
      <c r="V10" s="512">
        <v>0</v>
      </c>
      <c r="W10" s="931">
        <f t="shared" si="1"/>
        <v>-1</v>
      </c>
      <c r="X10">
        <f t="shared" si="2"/>
        <v>0</v>
      </c>
      <c r="Y10" s="239">
        <f t="shared" si="3"/>
        <v>-1</v>
      </c>
      <c r="Z10" s="501">
        <f t="shared" si="4"/>
        <v>0</v>
      </c>
      <c r="AA10" s="497">
        <f t="shared" si="5"/>
        <v>-3</v>
      </c>
      <c r="AB10" s="932">
        <f t="shared" si="6"/>
        <v>0</v>
      </c>
      <c r="AC10" s="932">
        <v>12</v>
      </c>
      <c r="AD10" s="500">
        <f t="shared" si="0"/>
        <v>-1</v>
      </c>
      <c r="AE10" s="500"/>
      <c r="AF10">
        <f>SUM(G10:H10)</f>
        <v>2</v>
      </c>
      <c r="AG10">
        <f>SUM(I10:K10)</f>
        <v>3</v>
      </c>
      <c r="AH10" s="1150">
        <f t="shared" si="7"/>
        <v>0</v>
      </c>
      <c r="AQ10" s="518" t="s">
        <v>235</v>
      </c>
      <c r="AR10" s="459">
        <v>100</v>
      </c>
      <c r="AS10" s="460">
        <v>100</v>
      </c>
      <c r="AT10" t="s">
        <v>459</v>
      </c>
      <c r="AU10" t="s">
        <v>519</v>
      </c>
      <c r="AV10">
        <v>3</v>
      </c>
      <c r="AW10">
        <v>4</v>
      </c>
      <c r="AX10" s="872" t="s">
        <v>220</v>
      </c>
      <c r="AY10" s="500">
        <v>-0.22222222222222232</v>
      </c>
      <c r="AZ10">
        <f>VLOOKUP(AT10,$BG$3:$BH$52,2,0)+VLOOKUP(AU10,$BG$3:$BH$52,2,0)</f>
        <v>15</v>
      </c>
      <c r="BA10" s="1325">
        <f>IF((AR10+AS10)&gt;= 200,(AR10+AS10-200)/10,(AR10+AS10-200)/10)</f>
        <v>0</v>
      </c>
      <c r="BB10" s="1325">
        <f>AV10-2</f>
        <v>1</v>
      </c>
      <c r="BC10" s="1325">
        <f>AW10-3</f>
        <v>1</v>
      </c>
      <c r="BD10" s="875">
        <f>(AX10-3)*3</f>
        <v>0</v>
      </c>
      <c r="BE10" s="873">
        <f>(BF10+AZ10)-8</f>
        <v>7</v>
      </c>
      <c r="BF10" s="875">
        <v>0</v>
      </c>
      <c r="BG10" s="870" t="s">
        <v>467</v>
      </c>
      <c r="BH10" s="240">
        <v>3</v>
      </c>
      <c r="BI10" s="874">
        <f>BF10</f>
        <v>0</v>
      </c>
    </row>
    <row r="11" spans="1:61" ht="16.5">
      <c r="A11" s="519"/>
      <c r="B11" s="1393" t="s">
        <v>239</v>
      </c>
      <c r="C11" s="517" t="s">
        <v>240</v>
      </c>
      <c r="D11" s="459">
        <v>100</v>
      </c>
      <c r="E11" s="460">
        <v>80</v>
      </c>
      <c r="F11" s="463" t="s">
        <v>241</v>
      </c>
      <c r="G11" s="464">
        <v>1</v>
      </c>
      <c r="H11" s="464">
        <v>1</v>
      </c>
      <c r="I11" s="464">
        <v>1</v>
      </c>
      <c r="J11" s="464">
        <v>1</v>
      </c>
      <c r="K11" s="464">
        <v>1</v>
      </c>
      <c r="L11" s="457" t="s">
        <v>220</v>
      </c>
      <c r="M11" s="1149" t="s">
        <v>1133</v>
      </c>
      <c r="N11" s="456">
        <v>0.2</v>
      </c>
      <c r="O11" s="438">
        <v>0</v>
      </c>
      <c r="P11" s="439">
        <v>-0.1</v>
      </c>
      <c r="Q11" s="440">
        <v>-0.1</v>
      </c>
      <c r="R11" s="441">
        <v>0.1</v>
      </c>
      <c r="S11" s="442">
        <v>-0.1</v>
      </c>
      <c r="T11" s="443">
        <v>0.2</v>
      </c>
      <c r="U11" s="444">
        <v>-0.1</v>
      </c>
      <c r="V11" s="512">
        <v>-0.1</v>
      </c>
      <c r="W11" s="931">
        <f t="shared" si="1"/>
        <v>0</v>
      </c>
      <c r="X11">
        <f>SUM(G11:K11)-5</f>
        <v>0</v>
      </c>
      <c r="Y11" s="239">
        <f t="shared" si="3"/>
        <v>0</v>
      </c>
      <c r="Z11" s="501">
        <f t="shared" si="4"/>
        <v>0</v>
      </c>
      <c r="AA11" s="497">
        <f t="shared" si="5"/>
        <v>-2</v>
      </c>
      <c r="AB11" s="932">
        <f t="shared" si="6"/>
        <v>0</v>
      </c>
      <c r="AC11" s="932">
        <v>10</v>
      </c>
      <c r="AD11" s="500">
        <f t="shared" si="0"/>
        <v>0</v>
      </c>
      <c r="AE11" s="500"/>
      <c r="AF11">
        <f>SUM(G11:H11)</f>
        <v>2</v>
      </c>
      <c r="AG11">
        <f>SUM(I11:K11)</f>
        <v>3</v>
      </c>
      <c r="AH11" s="1150">
        <f t="shared" si="7"/>
        <v>0</v>
      </c>
      <c r="AQ11" s="520" t="s">
        <v>237</v>
      </c>
      <c r="AR11" s="459">
        <v>100</v>
      </c>
      <c r="AS11" s="460">
        <v>80</v>
      </c>
      <c r="AT11" t="s">
        <v>459</v>
      </c>
      <c r="AU11" t="s">
        <v>540</v>
      </c>
      <c r="AV11">
        <v>3</v>
      </c>
      <c r="AW11">
        <v>4</v>
      </c>
      <c r="AX11" s="872" t="s">
        <v>220</v>
      </c>
      <c r="AY11" s="500">
        <v>0.88888888888888884</v>
      </c>
      <c r="AZ11">
        <f>VLOOKUP(AT11,$BG$3:$BH$52,2,0)+VLOOKUP(AU11,$BG$3:$BH$52,2,0)</f>
        <v>12</v>
      </c>
      <c r="BA11" s="1325">
        <f>IF((AR11+AS11)&gt;= 200,(AR11+AS11-200)/10,(AR11+AS11-200)/10)</f>
        <v>-2</v>
      </c>
      <c r="BB11" s="1325">
        <f>AV11-2</f>
        <v>1</v>
      </c>
      <c r="BC11" s="1325">
        <f>AW11-3</f>
        <v>1</v>
      </c>
      <c r="BD11" s="875">
        <f>(AX11-3)*3</f>
        <v>0</v>
      </c>
      <c r="BE11" s="873">
        <f>(BF11+AZ11)-8</f>
        <v>3</v>
      </c>
      <c r="BF11" s="875">
        <v>-1</v>
      </c>
      <c r="BG11" s="870" t="s">
        <v>469</v>
      </c>
      <c r="BH11" s="240">
        <v>2</v>
      </c>
      <c r="BI11" s="874">
        <f>BF11</f>
        <v>-1</v>
      </c>
    </row>
    <row r="12" spans="1:61" ht="16.5">
      <c r="A12" s="519"/>
      <c r="B12" s="1390" t="s">
        <v>239</v>
      </c>
      <c r="C12" s="518" t="s">
        <v>242</v>
      </c>
      <c r="D12" s="459">
        <v>80</v>
      </c>
      <c r="E12" s="460">
        <v>120</v>
      </c>
      <c r="F12" s="463" t="s">
        <v>243</v>
      </c>
      <c r="G12" s="464">
        <v>0</v>
      </c>
      <c r="H12" s="464">
        <v>1</v>
      </c>
      <c r="I12" s="464">
        <v>0</v>
      </c>
      <c r="J12" s="464">
        <v>1</v>
      </c>
      <c r="K12" s="464">
        <v>2</v>
      </c>
      <c r="L12" s="457" t="s">
        <v>220</v>
      </c>
      <c r="M12" s="1149" t="s">
        <v>1128</v>
      </c>
      <c r="N12" s="456">
        <v>0.3</v>
      </c>
      <c r="O12" s="438">
        <v>0.3</v>
      </c>
      <c r="P12" s="439">
        <v>-0.5</v>
      </c>
      <c r="Q12" s="440">
        <v>-0.5</v>
      </c>
      <c r="R12" s="441">
        <v>0.5</v>
      </c>
      <c r="S12" s="442">
        <v>-0.9</v>
      </c>
      <c r="T12" s="443">
        <v>0.4</v>
      </c>
      <c r="U12" s="444">
        <v>-0.2</v>
      </c>
      <c r="V12" s="512">
        <v>-0.2</v>
      </c>
      <c r="W12" s="931">
        <f t="shared" si="1"/>
        <v>-4</v>
      </c>
      <c r="X12">
        <f t="shared" si="2"/>
        <v>-1</v>
      </c>
      <c r="Y12" s="239">
        <f t="shared" si="3"/>
        <v>-5</v>
      </c>
      <c r="Z12" s="501">
        <f t="shared" si="4"/>
        <v>0</v>
      </c>
      <c r="AA12" s="497">
        <f t="shared" si="5"/>
        <v>0</v>
      </c>
      <c r="AB12" s="932">
        <f t="shared" si="6"/>
        <v>0</v>
      </c>
      <c r="AC12" s="932">
        <v>7</v>
      </c>
      <c r="AD12" s="500">
        <f t="shared" si="0"/>
        <v>-5</v>
      </c>
      <c r="AE12" s="500"/>
      <c r="AF12">
        <f>SUM(G12:H12)</f>
        <v>1</v>
      </c>
      <c r="AG12">
        <f>SUM(I12:K12)</f>
        <v>3</v>
      </c>
      <c r="AH12" s="1150">
        <f t="shared" si="7"/>
        <v>6</v>
      </c>
      <c r="AQ12" s="517" t="s">
        <v>240</v>
      </c>
      <c r="AR12" s="459">
        <v>100</v>
      </c>
      <c r="AS12" s="460">
        <v>80</v>
      </c>
      <c r="AT12" t="s">
        <v>550</v>
      </c>
      <c r="AU12" t="s">
        <v>493</v>
      </c>
      <c r="AV12">
        <v>2</v>
      </c>
      <c r="AW12">
        <v>3</v>
      </c>
      <c r="AX12" s="872" t="s">
        <v>220</v>
      </c>
      <c r="AY12" s="500">
        <v>-2.2222222222222223</v>
      </c>
      <c r="AZ12">
        <f>VLOOKUP(AT12,$BG$3:$BH$52,2,0)+VLOOKUP(AU12,$BG$3:$BH$52,2,0)</f>
        <v>10</v>
      </c>
      <c r="BA12" s="1325">
        <f>IF((AR12+AS12)&gt;= 200,(AR12+AS12-200)/10,(AR12+AS12-200)/10)</f>
        <v>-2</v>
      </c>
      <c r="BB12" s="1325">
        <f>AV12-2</f>
        <v>0</v>
      </c>
      <c r="BC12" s="1325">
        <f>AW12-3</f>
        <v>0</v>
      </c>
      <c r="BD12" s="875">
        <f>(AX12-3)*3</f>
        <v>0</v>
      </c>
      <c r="BE12" s="873">
        <f>(BF12+AZ12)-8</f>
        <v>-2</v>
      </c>
      <c r="BF12" s="875">
        <v>-4</v>
      </c>
      <c r="BG12" s="870" t="s">
        <v>471</v>
      </c>
      <c r="BH12" s="240">
        <v>-8</v>
      </c>
      <c r="BI12" s="874">
        <f>BF12</f>
        <v>-4</v>
      </c>
    </row>
    <row r="13" spans="1:61" ht="16.5">
      <c r="A13" s="519"/>
      <c r="B13" s="1392"/>
      <c r="C13" s="520" t="s">
        <v>244</v>
      </c>
      <c r="D13" s="459">
        <v>90</v>
      </c>
      <c r="E13" s="460">
        <v>90</v>
      </c>
      <c r="F13" s="463" t="s">
        <v>245</v>
      </c>
      <c r="G13" s="464">
        <v>1</v>
      </c>
      <c r="H13" s="464">
        <v>1</v>
      </c>
      <c r="I13" s="464">
        <v>0</v>
      </c>
      <c r="J13" s="464">
        <v>3</v>
      </c>
      <c r="K13" s="464">
        <v>1</v>
      </c>
      <c r="L13" s="457" t="s">
        <v>220</v>
      </c>
      <c r="M13" s="1149" t="s">
        <v>1133</v>
      </c>
      <c r="N13" s="456">
        <v>0</v>
      </c>
      <c r="O13" s="438">
        <v>0.3</v>
      </c>
      <c r="P13" s="439">
        <v>-0.2</v>
      </c>
      <c r="Q13" s="440">
        <v>-0.2</v>
      </c>
      <c r="R13" s="441">
        <v>0.4</v>
      </c>
      <c r="S13" s="442">
        <v>0</v>
      </c>
      <c r="T13" s="443">
        <v>0</v>
      </c>
      <c r="U13" s="444">
        <v>0.2</v>
      </c>
      <c r="V13" s="512">
        <v>0</v>
      </c>
      <c r="W13" s="931">
        <f t="shared" si="1"/>
        <v>2.5</v>
      </c>
      <c r="X13">
        <f t="shared" si="2"/>
        <v>1</v>
      </c>
      <c r="Y13" s="239">
        <f t="shared" si="3"/>
        <v>3.5</v>
      </c>
      <c r="Z13" s="501">
        <f t="shared" si="4"/>
        <v>0</v>
      </c>
      <c r="AA13" s="497">
        <f t="shared" si="5"/>
        <v>-2</v>
      </c>
      <c r="AB13" s="932">
        <f t="shared" si="6"/>
        <v>0</v>
      </c>
      <c r="AC13" s="932">
        <v>6.5</v>
      </c>
      <c r="AD13" s="500">
        <f t="shared" si="0"/>
        <v>3.5</v>
      </c>
      <c r="AE13" s="500"/>
      <c r="AF13">
        <f>SUM(G13:H13)</f>
        <v>2</v>
      </c>
      <c r="AG13">
        <f>SUM(I13:K13)</f>
        <v>4</v>
      </c>
      <c r="AH13" s="1150">
        <f t="shared" si="7"/>
        <v>0</v>
      </c>
      <c r="AQ13" s="518" t="s">
        <v>242</v>
      </c>
      <c r="AR13" s="459">
        <v>80</v>
      </c>
      <c r="AS13" s="460">
        <v>100</v>
      </c>
      <c r="AT13" t="s">
        <v>550</v>
      </c>
      <c r="AU13" t="s">
        <v>546</v>
      </c>
      <c r="AV13">
        <v>2</v>
      </c>
      <c r="AW13">
        <v>3</v>
      </c>
      <c r="AX13" s="872" t="s">
        <v>220</v>
      </c>
      <c r="AY13" s="500">
        <v>-1.1111111111111107</v>
      </c>
      <c r="AZ13">
        <f>VLOOKUP(AT13,$BG$3:$BH$52,2,0)+VLOOKUP(AU13,$BG$3:$BH$52,2,0)</f>
        <v>7</v>
      </c>
      <c r="BA13" s="1325">
        <f>IF((AR13+AS13)&gt;= 200,(AR13+AS13-200)/10,(AR13+AS13-200)/10)</f>
        <v>-2</v>
      </c>
      <c r="BB13" s="1325">
        <f>AV13-2</f>
        <v>0</v>
      </c>
      <c r="BC13" s="1325">
        <f>AW13-3</f>
        <v>0</v>
      </c>
      <c r="BD13" s="875">
        <f>(AX13-3)*3</f>
        <v>0</v>
      </c>
      <c r="BE13" s="873">
        <f>(BF13+AZ13)-8</f>
        <v>-4</v>
      </c>
      <c r="BF13" s="875">
        <v>-3</v>
      </c>
      <c r="BG13" s="870" t="s">
        <v>473</v>
      </c>
      <c r="BH13" s="240">
        <v>6</v>
      </c>
      <c r="BI13" s="874">
        <f>BF13</f>
        <v>-3</v>
      </c>
    </row>
    <row r="14" spans="1:61" ht="16.5">
      <c r="A14" s="519"/>
      <c r="B14" s="1393" t="s">
        <v>246</v>
      </c>
      <c r="C14" s="517" t="s">
        <v>247</v>
      </c>
      <c r="D14" s="459">
        <v>120</v>
      </c>
      <c r="E14" s="460">
        <v>50</v>
      </c>
      <c r="F14" s="463" t="s">
        <v>248</v>
      </c>
      <c r="G14" s="464">
        <v>2</v>
      </c>
      <c r="H14" s="464">
        <v>2</v>
      </c>
      <c r="I14" s="464">
        <v>2</v>
      </c>
      <c r="J14" s="464">
        <v>-1</v>
      </c>
      <c r="K14" s="464">
        <v>-1</v>
      </c>
      <c r="L14" s="457" t="s">
        <v>303</v>
      </c>
      <c r="M14" s="1149" t="s">
        <v>1148</v>
      </c>
      <c r="N14" s="456">
        <v>-0.2</v>
      </c>
      <c r="O14" s="438">
        <v>0.1</v>
      </c>
      <c r="P14" s="439">
        <v>0</v>
      </c>
      <c r="Q14" s="440">
        <v>0</v>
      </c>
      <c r="R14" s="441">
        <v>-0.4</v>
      </c>
      <c r="S14" s="442">
        <v>0.4</v>
      </c>
      <c r="T14" s="443">
        <v>-0.8</v>
      </c>
      <c r="U14" s="444">
        <v>-0.3</v>
      </c>
      <c r="V14" s="512">
        <v>0.5</v>
      </c>
      <c r="W14" s="931">
        <f t="shared" si="1"/>
        <v>-3.5</v>
      </c>
      <c r="X14">
        <f t="shared" si="2"/>
        <v>-1</v>
      </c>
      <c r="Y14" s="239">
        <f t="shared" si="3"/>
        <v>-4.5</v>
      </c>
      <c r="Z14" s="501">
        <f t="shared" si="4"/>
        <v>2.5</v>
      </c>
      <c r="AA14" s="497">
        <f t="shared" si="5"/>
        <v>-3</v>
      </c>
      <c r="AB14" s="932">
        <f t="shared" si="6"/>
        <v>0</v>
      </c>
      <c r="AC14" s="932">
        <v>9</v>
      </c>
      <c r="AD14" s="500">
        <f t="shared" si="0"/>
        <v>-2</v>
      </c>
      <c r="AE14" s="500"/>
      <c r="AF14">
        <f>SUM(G14:H14)</f>
        <v>4</v>
      </c>
      <c r="AG14">
        <f>SUM(I14:K14)</f>
        <v>0</v>
      </c>
      <c r="AH14" s="1150">
        <f t="shared" si="7"/>
        <v>4</v>
      </c>
      <c r="AQ14" s="520" t="s">
        <v>244</v>
      </c>
      <c r="AR14" s="459">
        <v>90</v>
      </c>
      <c r="AS14" s="460">
        <v>90</v>
      </c>
      <c r="AT14" t="s">
        <v>550</v>
      </c>
      <c r="AU14" t="s">
        <v>491</v>
      </c>
      <c r="AV14">
        <v>2</v>
      </c>
      <c r="AW14">
        <v>3</v>
      </c>
      <c r="AX14" s="872" t="s">
        <v>220</v>
      </c>
      <c r="AY14" s="500">
        <v>2.7777777777777777</v>
      </c>
      <c r="AZ14">
        <f>VLOOKUP(AT14,$BG$3:$BH$52,2,0)+VLOOKUP(AU14,$BG$3:$BH$52,2,0)</f>
        <v>6.5</v>
      </c>
      <c r="BA14" s="1325">
        <f>IF((AR14+AS14)&gt;= 200,(AR14+AS14-200)/10,(AR14+AS14-200)/10)</f>
        <v>-2</v>
      </c>
      <c r="BB14" s="1325">
        <f>AV14-2</f>
        <v>0</v>
      </c>
      <c r="BC14" s="1325">
        <f>AW14-3</f>
        <v>0</v>
      </c>
      <c r="BD14" s="875">
        <f>(AX14-3)*3</f>
        <v>0</v>
      </c>
      <c r="BE14" s="873">
        <f>(BF14+AZ14)-8</f>
        <v>-1</v>
      </c>
      <c r="BF14" s="875">
        <v>0.5</v>
      </c>
      <c r="BG14" s="870" t="s">
        <v>475</v>
      </c>
      <c r="BH14" s="240">
        <v>4</v>
      </c>
      <c r="BI14" s="874">
        <f>BF14</f>
        <v>0.5</v>
      </c>
    </row>
    <row r="15" spans="1:61" ht="16.5">
      <c r="A15" s="519"/>
      <c r="B15" s="1390"/>
      <c r="C15" s="518" t="s">
        <v>249</v>
      </c>
      <c r="D15" s="459">
        <v>115</v>
      </c>
      <c r="E15" s="460">
        <v>95</v>
      </c>
      <c r="F15" s="463" t="s">
        <v>250</v>
      </c>
      <c r="G15" s="464">
        <v>1</v>
      </c>
      <c r="H15" s="464">
        <v>1</v>
      </c>
      <c r="I15" s="464">
        <v>1</v>
      </c>
      <c r="J15" s="464">
        <v>1</v>
      </c>
      <c r="K15" s="464">
        <v>1</v>
      </c>
      <c r="L15" s="457" t="s">
        <v>220</v>
      </c>
      <c r="M15" s="1149" t="s">
        <v>1133</v>
      </c>
      <c r="N15" s="456">
        <v>0</v>
      </c>
      <c r="O15" s="438">
        <v>0</v>
      </c>
      <c r="P15" s="439">
        <v>0</v>
      </c>
      <c r="Q15" s="440">
        <v>0</v>
      </c>
      <c r="R15" s="441">
        <v>0</v>
      </c>
      <c r="S15" s="442">
        <v>0.2</v>
      </c>
      <c r="T15" s="443">
        <v>-0.2</v>
      </c>
      <c r="U15" s="444">
        <v>0.2</v>
      </c>
      <c r="V15" s="512">
        <v>0.1</v>
      </c>
      <c r="W15" s="931">
        <f t="shared" si="1"/>
        <v>1.5000000000000002</v>
      </c>
      <c r="X15">
        <f t="shared" si="2"/>
        <v>0</v>
      </c>
      <c r="Y15" s="239">
        <f t="shared" si="3"/>
        <v>1.5000000000000002</v>
      </c>
      <c r="Z15" s="501">
        <f t="shared" si="4"/>
        <v>0</v>
      </c>
      <c r="AA15" s="497">
        <f t="shared" si="5"/>
        <v>1</v>
      </c>
      <c r="AB15" s="932">
        <f t="shared" si="6"/>
        <v>0</v>
      </c>
      <c r="AC15" s="932">
        <v>5.5</v>
      </c>
      <c r="AD15" s="500">
        <f t="shared" si="0"/>
        <v>1.5000000000000002</v>
      </c>
      <c r="AE15" s="500"/>
      <c r="AF15">
        <f>SUM(G15:H15)</f>
        <v>2</v>
      </c>
      <c r="AG15">
        <f>SUM(I15:K15)</f>
        <v>3</v>
      </c>
      <c r="AH15" s="1150">
        <f t="shared" si="7"/>
        <v>0</v>
      </c>
      <c r="AQ15" s="517" t="s">
        <v>247</v>
      </c>
      <c r="AR15" s="459">
        <v>120</v>
      </c>
      <c r="AS15" s="460">
        <v>70</v>
      </c>
      <c r="AT15" t="s">
        <v>475</v>
      </c>
      <c r="AU15" t="s">
        <v>540</v>
      </c>
      <c r="AV15">
        <v>4</v>
      </c>
      <c r="AW15">
        <v>1</v>
      </c>
      <c r="AX15" s="872" t="s">
        <v>220</v>
      </c>
      <c r="AY15" s="500">
        <v>-1.6666666666666674</v>
      </c>
      <c r="AZ15">
        <f>VLOOKUP(AT15,$BG$3:$BH$52,2,0)+VLOOKUP(AU15,$BG$3:$BH$52,2,0)</f>
        <v>9</v>
      </c>
      <c r="BA15" s="1325">
        <f>IF((AR15+AS15)&gt;= 200,(AR15+AS15-200)/10,(AR15+AS15-200)/10)</f>
        <v>-1</v>
      </c>
      <c r="BB15" s="1325">
        <f>AV15-2</f>
        <v>2</v>
      </c>
      <c r="BC15" s="1325">
        <f>AW15-3</f>
        <v>-2</v>
      </c>
      <c r="BD15" s="875">
        <f>(AX15-3)*3</f>
        <v>0</v>
      </c>
      <c r="BE15" s="873">
        <f>(BF15+AZ15)-8</f>
        <v>-1.5</v>
      </c>
      <c r="BF15" s="875">
        <v>-2.5000000000000004</v>
      </c>
      <c r="BG15" s="870" t="s">
        <v>477</v>
      </c>
      <c r="BH15" s="240">
        <v>1.5</v>
      </c>
      <c r="BI15" s="874">
        <f>BF15</f>
        <v>-2.5000000000000004</v>
      </c>
    </row>
    <row r="16" spans="1:61" ht="16.5">
      <c r="A16" s="519"/>
      <c r="B16" s="1390"/>
      <c r="C16" s="520" t="s">
        <v>251</v>
      </c>
      <c r="D16" s="459">
        <v>90</v>
      </c>
      <c r="E16" s="460">
        <v>110</v>
      </c>
      <c r="F16" s="463" t="s">
        <v>252</v>
      </c>
      <c r="G16" s="464">
        <v>1</v>
      </c>
      <c r="H16" s="464">
        <v>2</v>
      </c>
      <c r="I16" s="464">
        <v>0</v>
      </c>
      <c r="J16" s="464">
        <v>1</v>
      </c>
      <c r="K16" s="464">
        <v>0</v>
      </c>
      <c r="L16" s="457" t="s">
        <v>220</v>
      </c>
      <c r="M16" s="1149" t="s">
        <v>1133</v>
      </c>
      <c r="N16" s="456">
        <v>0</v>
      </c>
      <c r="O16" s="438">
        <v>0.5</v>
      </c>
      <c r="P16" s="439">
        <v>0</v>
      </c>
      <c r="Q16" s="440">
        <v>0</v>
      </c>
      <c r="R16" s="441">
        <v>-0.6</v>
      </c>
      <c r="S16" s="442">
        <v>0</v>
      </c>
      <c r="T16" s="443">
        <v>-0.3</v>
      </c>
      <c r="U16" s="444">
        <v>0</v>
      </c>
      <c r="V16" s="512">
        <v>0</v>
      </c>
      <c r="W16" s="931">
        <f t="shared" si="1"/>
        <v>-1.9999999999999998</v>
      </c>
      <c r="X16">
        <f t="shared" si="2"/>
        <v>-1</v>
      </c>
      <c r="Y16" s="239">
        <f t="shared" si="3"/>
        <v>-3</v>
      </c>
      <c r="Z16" s="501">
        <f t="shared" si="4"/>
        <v>0</v>
      </c>
      <c r="AA16" s="497">
        <f t="shared" si="5"/>
        <v>0</v>
      </c>
      <c r="AB16" s="932">
        <f t="shared" si="6"/>
        <v>0</v>
      </c>
      <c r="AC16" s="932">
        <v>11</v>
      </c>
      <c r="AD16" s="500">
        <f t="shared" si="0"/>
        <v>-3</v>
      </c>
      <c r="AE16" s="500"/>
      <c r="AF16">
        <f>SUM(G16:H16)</f>
        <v>3</v>
      </c>
      <c r="AG16">
        <f>SUM(I16:K16)</f>
        <v>1</v>
      </c>
      <c r="AH16" s="1150">
        <f t="shared" si="7"/>
        <v>0</v>
      </c>
      <c r="AQ16" s="518" t="s">
        <v>249</v>
      </c>
      <c r="AR16" s="459">
        <v>110</v>
      </c>
      <c r="AS16" s="460">
        <v>100</v>
      </c>
      <c r="AT16" t="s">
        <v>475</v>
      </c>
      <c r="AU16" t="s">
        <v>537</v>
      </c>
      <c r="AV16">
        <v>2</v>
      </c>
      <c r="AW16">
        <v>3</v>
      </c>
      <c r="AX16" s="872" t="s">
        <v>220</v>
      </c>
      <c r="AY16" s="500">
        <v>-3.8888888888888888</v>
      </c>
      <c r="AZ16">
        <f>VLOOKUP(AT16,$BG$3:$BH$52,2,0)+VLOOKUP(AU16,$BG$3:$BH$52,2,0)</f>
        <v>5.5</v>
      </c>
      <c r="BA16" s="1325">
        <f>IF((AR16+AS16)&gt;= 200,(AR16+AS16-200)/10,(AR16+AS16-200)/10)</f>
        <v>1</v>
      </c>
      <c r="BB16" s="1325">
        <f>AV16-2</f>
        <v>0</v>
      </c>
      <c r="BC16" s="1325">
        <f>AW16-3</f>
        <v>0</v>
      </c>
      <c r="BD16" s="875">
        <f>(AX16-3)*3</f>
        <v>0</v>
      </c>
      <c r="BE16" s="873">
        <f>(BF16+AZ16)-8</f>
        <v>-5</v>
      </c>
      <c r="BF16" s="875">
        <v>-2.5</v>
      </c>
      <c r="BG16" s="870" t="s">
        <v>479</v>
      </c>
      <c r="BH16" s="240">
        <v>1.5</v>
      </c>
      <c r="BI16" s="874">
        <f>BF16</f>
        <v>-2.5</v>
      </c>
    </row>
    <row r="17" spans="1:61" ht="15" customHeight="1">
      <c r="A17" s="1416" t="s">
        <v>253</v>
      </c>
      <c r="B17" s="1417" t="s">
        <v>254</v>
      </c>
      <c r="C17" s="517" t="s">
        <v>255</v>
      </c>
      <c r="D17" s="459">
        <v>60</v>
      </c>
      <c r="E17" s="460">
        <v>80</v>
      </c>
      <c r="F17" s="463" t="s">
        <v>256</v>
      </c>
      <c r="G17" s="464">
        <v>1</v>
      </c>
      <c r="H17" s="464">
        <v>1</v>
      </c>
      <c r="I17" s="464">
        <v>1</v>
      </c>
      <c r="J17" s="464">
        <v>4</v>
      </c>
      <c r="K17" s="464">
        <v>1</v>
      </c>
      <c r="L17" s="457" t="s">
        <v>257</v>
      </c>
      <c r="M17" s="1149" t="s">
        <v>1133</v>
      </c>
      <c r="N17" s="456">
        <v>-0.2</v>
      </c>
      <c r="O17" s="438">
        <v>0.4</v>
      </c>
      <c r="P17" s="439">
        <v>0</v>
      </c>
      <c r="Q17" s="440">
        <v>0</v>
      </c>
      <c r="R17" s="441">
        <v>0</v>
      </c>
      <c r="S17" s="442">
        <v>0</v>
      </c>
      <c r="T17" s="443">
        <v>0</v>
      </c>
      <c r="U17" s="444">
        <v>0</v>
      </c>
      <c r="V17" s="512">
        <v>0.6</v>
      </c>
      <c r="W17" s="931">
        <f t="shared" si="1"/>
        <v>4</v>
      </c>
      <c r="X17">
        <f t="shared" si="2"/>
        <v>3</v>
      </c>
      <c r="Y17" s="239">
        <f t="shared" si="3"/>
        <v>7</v>
      </c>
      <c r="Z17" s="501">
        <f t="shared" si="4"/>
        <v>5</v>
      </c>
      <c r="AA17" s="497">
        <f t="shared" si="5"/>
        <v>-6</v>
      </c>
      <c r="AB17" s="932">
        <f t="shared" si="6"/>
        <v>0</v>
      </c>
      <c r="AC17" s="932">
        <v>2</v>
      </c>
      <c r="AD17" s="500">
        <f t="shared" si="0"/>
        <v>12</v>
      </c>
      <c r="AE17" s="500"/>
      <c r="AF17">
        <f>SUM(G17:H17)</f>
        <v>2</v>
      </c>
      <c r="AG17">
        <f>SUM(I17:K17)</f>
        <v>6</v>
      </c>
      <c r="AH17" s="1150">
        <f t="shared" si="7"/>
        <v>0</v>
      </c>
      <c r="AQ17" s="520" t="s">
        <v>251</v>
      </c>
      <c r="AR17" s="459">
        <v>90</v>
      </c>
      <c r="AS17" s="460">
        <v>110</v>
      </c>
      <c r="AT17" t="s">
        <v>475</v>
      </c>
      <c r="AU17" t="s">
        <v>459</v>
      </c>
      <c r="AV17">
        <v>3</v>
      </c>
      <c r="AW17">
        <v>0</v>
      </c>
      <c r="AX17" s="872" t="s">
        <v>220</v>
      </c>
      <c r="AY17" s="500">
        <v>-3.666666666666667</v>
      </c>
      <c r="AZ17">
        <f>VLOOKUP(AT17,$BG$3:$BH$52,2,0)+VLOOKUP(AU17,$BG$3:$BH$52,2,0)</f>
        <v>11</v>
      </c>
      <c r="BA17" s="1325">
        <f>IF((AR17+AS17)&gt;= 200,(AR17+AS17-200)/10,(AR17+AS17-200)/10)</f>
        <v>0</v>
      </c>
      <c r="BB17" s="1325">
        <f>AV17-2</f>
        <v>1</v>
      </c>
      <c r="BC17" s="1325">
        <f>AW17-3</f>
        <v>-3</v>
      </c>
      <c r="BD17" s="875">
        <f>(AX17-3)*3</f>
        <v>0</v>
      </c>
      <c r="BE17" s="873">
        <f>(BF17+AZ17)-8</f>
        <v>-0.5</v>
      </c>
      <c r="BF17" s="875">
        <v>-3.5</v>
      </c>
      <c r="BG17" s="870" t="s">
        <v>481</v>
      </c>
      <c r="BH17" s="240">
        <v>-3</v>
      </c>
      <c r="BI17" s="874">
        <f>BF17</f>
        <v>-3.5</v>
      </c>
    </row>
    <row r="18" spans="1:61" ht="15" customHeight="1">
      <c r="A18" s="1416"/>
      <c r="B18" s="1418"/>
      <c r="C18" s="518" t="s">
        <v>258</v>
      </c>
      <c r="D18" s="459">
        <v>120</v>
      </c>
      <c r="E18" s="460">
        <v>80</v>
      </c>
      <c r="F18" s="463" t="s">
        <v>259</v>
      </c>
      <c r="G18" s="464">
        <v>2</v>
      </c>
      <c r="H18" s="464">
        <v>-2</v>
      </c>
      <c r="I18" s="464">
        <v>2</v>
      </c>
      <c r="J18" s="464">
        <v>1</v>
      </c>
      <c r="K18" s="464">
        <v>0</v>
      </c>
      <c r="L18" s="457" t="s">
        <v>220</v>
      </c>
      <c r="M18" s="1149" t="s">
        <v>1133</v>
      </c>
      <c r="N18" s="456">
        <v>-0.5</v>
      </c>
      <c r="O18" s="438">
        <v>0.3</v>
      </c>
      <c r="P18" s="439">
        <v>0</v>
      </c>
      <c r="Q18" s="440">
        <v>0</v>
      </c>
      <c r="R18" s="441">
        <v>0</v>
      </c>
      <c r="S18" s="442">
        <v>0.2</v>
      </c>
      <c r="T18" s="443">
        <v>0</v>
      </c>
      <c r="U18" s="444">
        <v>0.1</v>
      </c>
      <c r="V18" s="512">
        <v>0.1</v>
      </c>
      <c r="W18" s="931">
        <f t="shared" si="1"/>
        <v>1</v>
      </c>
      <c r="X18">
        <f t="shared" si="2"/>
        <v>-2</v>
      </c>
      <c r="Y18" s="239">
        <f t="shared" si="3"/>
        <v>-1</v>
      </c>
      <c r="Z18" s="501">
        <f t="shared" si="4"/>
        <v>0</v>
      </c>
      <c r="AA18" s="497">
        <f t="shared" si="5"/>
        <v>0</v>
      </c>
      <c r="AB18" s="932">
        <f t="shared" si="6"/>
        <v>0</v>
      </c>
      <c r="AC18" s="932">
        <v>9</v>
      </c>
      <c r="AD18" s="500">
        <f t="shared" si="0"/>
        <v>-1</v>
      </c>
      <c r="AE18" s="500"/>
      <c r="AF18">
        <f>SUM(G18:H18)</f>
        <v>0</v>
      </c>
      <c r="AG18">
        <f>SUM(I18:K18)</f>
        <v>3</v>
      </c>
      <c r="AH18" s="1150">
        <f t="shared" si="7"/>
        <v>0</v>
      </c>
      <c r="AQ18" s="517" t="s">
        <v>255</v>
      </c>
      <c r="AR18" s="459">
        <v>70</v>
      </c>
      <c r="AS18" s="460">
        <v>80</v>
      </c>
      <c r="AT18" t="s">
        <v>493</v>
      </c>
      <c r="AU18" t="s">
        <v>481</v>
      </c>
      <c r="AV18">
        <v>2</v>
      </c>
      <c r="AW18">
        <v>6</v>
      </c>
      <c r="AX18" s="872" t="s">
        <v>257</v>
      </c>
      <c r="AY18" s="500">
        <v>10.444444444444445</v>
      </c>
      <c r="AZ18">
        <f>VLOOKUP(AT18,$BG$3:$BH$52,2,0)+VLOOKUP(AU18,$BG$3:$BH$52,2,0)</f>
        <v>2</v>
      </c>
      <c r="BA18" s="1325">
        <f>IF((AR18+AS18)&gt;= 200,(AR18+AS18-200)/10,(AR18+AS18-200)/10)</f>
        <v>-5</v>
      </c>
      <c r="BB18" s="1325">
        <f>AV18-2</f>
        <v>0</v>
      </c>
      <c r="BC18" s="1325">
        <f>AW18-3</f>
        <v>3</v>
      </c>
      <c r="BD18" s="875" t="s">
        <v>417</v>
      </c>
      <c r="BE18" s="873">
        <f>(BF18+AZ18)-8</f>
        <v>1</v>
      </c>
      <c r="BF18" s="875">
        <v>7</v>
      </c>
      <c r="BG18" s="870" t="s">
        <v>483</v>
      </c>
      <c r="BH18" s="240" t="s">
        <v>1433</v>
      </c>
      <c r="BI18" s="874">
        <f>BF18</f>
        <v>7</v>
      </c>
    </row>
    <row r="19" spans="1:61" ht="17.25" customHeight="1">
      <c r="A19" s="1416"/>
      <c r="B19" s="1419"/>
      <c r="C19" s="520" t="s">
        <v>260</v>
      </c>
      <c r="D19" s="459">
        <v>110</v>
      </c>
      <c r="E19" s="460">
        <v>100</v>
      </c>
      <c r="F19" s="463" t="s">
        <v>261</v>
      </c>
      <c r="G19" s="464">
        <v>1</v>
      </c>
      <c r="H19" s="464">
        <v>1</v>
      </c>
      <c r="I19" s="464">
        <v>1</v>
      </c>
      <c r="J19" s="464">
        <v>1</v>
      </c>
      <c r="K19" s="464">
        <v>1</v>
      </c>
      <c r="L19" s="457" t="s">
        <v>220</v>
      </c>
      <c r="M19" s="1149" t="s">
        <v>1133</v>
      </c>
      <c r="N19" s="456">
        <v>-0.8</v>
      </c>
      <c r="O19" s="438">
        <v>0.6</v>
      </c>
      <c r="P19" s="439">
        <v>0</v>
      </c>
      <c r="Q19" s="440">
        <v>0</v>
      </c>
      <c r="R19" s="441">
        <v>0</v>
      </c>
      <c r="S19" s="442">
        <v>0.2</v>
      </c>
      <c r="T19" s="443">
        <v>0</v>
      </c>
      <c r="U19" s="444">
        <v>-0.2</v>
      </c>
      <c r="V19" s="512">
        <v>0</v>
      </c>
      <c r="W19" s="931">
        <f t="shared" si="1"/>
        <v>-1.0000000000000004</v>
      </c>
      <c r="X19">
        <f t="shared" si="2"/>
        <v>0</v>
      </c>
      <c r="Y19" s="239">
        <f t="shared" si="3"/>
        <v>-1.0000000000000004</v>
      </c>
      <c r="Z19" s="501">
        <f t="shared" si="4"/>
        <v>0</v>
      </c>
      <c r="AA19" s="497">
        <f t="shared" si="5"/>
        <v>1</v>
      </c>
      <c r="AB19" s="932">
        <f t="shared" si="6"/>
        <v>0</v>
      </c>
      <c r="AC19" s="932">
        <v>8</v>
      </c>
      <c r="AD19" s="500">
        <f t="shared" si="0"/>
        <v>-1.0000000000000004</v>
      </c>
      <c r="AE19" s="500"/>
      <c r="AF19">
        <f>SUM(G19:H19)</f>
        <v>2</v>
      </c>
      <c r="AG19">
        <f>SUM(I19:K19)</f>
        <v>3</v>
      </c>
      <c r="AH19" s="1150">
        <f t="shared" si="7"/>
        <v>0</v>
      </c>
      <c r="AQ19" s="518" t="s">
        <v>258</v>
      </c>
      <c r="AR19" s="459">
        <v>120</v>
      </c>
      <c r="AS19" s="460">
        <v>80</v>
      </c>
      <c r="AT19" t="s">
        <v>493</v>
      </c>
      <c r="AU19" t="s">
        <v>475</v>
      </c>
      <c r="AV19">
        <v>0</v>
      </c>
      <c r="AW19">
        <v>3</v>
      </c>
      <c r="AX19" s="872" t="s">
        <v>220</v>
      </c>
      <c r="AY19" s="500">
        <v>-4.2222222222222214</v>
      </c>
      <c r="AZ19">
        <f>VLOOKUP(AT19,$BG$3:$BH$52,2,0)+VLOOKUP(AU19,$BG$3:$BH$52,2,0)</f>
        <v>9</v>
      </c>
      <c r="BA19" s="1325">
        <f>IF((AR19+AS19)&gt;= 200,(AR19+AS19-200)/10,(AR19+AS19-200)/10)</f>
        <v>0</v>
      </c>
      <c r="BB19" s="1325">
        <f>AV19-2</f>
        <v>-2</v>
      </c>
      <c r="BC19" s="1325">
        <f>AW19-3</f>
        <v>0</v>
      </c>
      <c r="BD19" s="875">
        <f>(AX19-3)*3</f>
        <v>0</v>
      </c>
      <c r="BE19" s="873">
        <f>(BF19+AZ19)-8</f>
        <v>-3</v>
      </c>
      <c r="BF19" s="875">
        <v>-4</v>
      </c>
      <c r="BG19" s="870" t="s">
        <v>485</v>
      </c>
      <c r="BH19" s="240">
        <v>-6</v>
      </c>
      <c r="BI19" s="874">
        <f>BF19</f>
        <v>-4</v>
      </c>
    </row>
    <row r="20" spans="1:61" ht="15" customHeight="1">
      <c r="A20" s="1416"/>
      <c r="B20" s="1420" t="s">
        <v>262</v>
      </c>
      <c r="C20" s="517" t="s">
        <v>263</v>
      </c>
      <c r="D20" s="459">
        <v>100</v>
      </c>
      <c r="E20" s="460">
        <v>100</v>
      </c>
      <c r="F20" s="463" t="s">
        <v>264</v>
      </c>
      <c r="G20" s="464">
        <v>2</v>
      </c>
      <c r="H20" s="464">
        <v>1</v>
      </c>
      <c r="I20" s="464">
        <v>2</v>
      </c>
      <c r="J20" s="464">
        <v>1</v>
      </c>
      <c r="K20" s="464">
        <v>0</v>
      </c>
      <c r="L20" s="457" t="s">
        <v>442</v>
      </c>
      <c r="M20" s="1149" t="s">
        <v>1133</v>
      </c>
      <c r="N20" s="455">
        <v>-0.2</v>
      </c>
      <c r="O20" s="437">
        <v>0.2</v>
      </c>
      <c r="P20" s="439">
        <v>0.3</v>
      </c>
      <c r="Q20" s="440">
        <v>-0.4</v>
      </c>
      <c r="R20" s="441">
        <v>0</v>
      </c>
      <c r="S20" s="442">
        <v>0.2</v>
      </c>
      <c r="T20" s="443">
        <v>-0.4</v>
      </c>
      <c r="U20" s="444">
        <v>0</v>
      </c>
      <c r="V20" s="512">
        <v>0.2</v>
      </c>
      <c r="W20" s="931">
        <f t="shared" si="1"/>
        <v>-0.50000000000000022</v>
      </c>
      <c r="X20">
        <f t="shared" si="2"/>
        <v>1</v>
      </c>
      <c r="Y20" s="239">
        <f t="shared" si="3"/>
        <v>0.49999999999999978</v>
      </c>
      <c r="Z20" s="501">
        <f t="shared" si="4"/>
        <v>-2.5</v>
      </c>
      <c r="AA20" s="497">
        <f t="shared" si="5"/>
        <v>0</v>
      </c>
      <c r="AB20" s="932">
        <f t="shared" si="6"/>
        <v>0</v>
      </c>
      <c r="AC20" s="932">
        <v>10</v>
      </c>
      <c r="AD20" s="500">
        <f t="shared" si="0"/>
        <v>-2</v>
      </c>
      <c r="AE20" s="500"/>
      <c r="AF20">
        <f>SUM(G20:H20)</f>
        <v>3</v>
      </c>
      <c r="AG20">
        <f>SUM(I20:K20)</f>
        <v>3</v>
      </c>
      <c r="AH20" s="1150">
        <f t="shared" si="7"/>
        <v>0</v>
      </c>
      <c r="AQ20" s="520" t="s">
        <v>260</v>
      </c>
      <c r="AR20" s="459">
        <v>110</v>
      </c>
      <c r="AS20" s="460">
        <v>100</v>
      </c>
      <c r="AT20" t="s">
        <v>493</v>
      </c>
      <c r="AU20" t="s">
        <v>548</v>
      </c>
      <c r="AV20">
        <v>2</v>
      </c>
      <c r="AW20">
        <v>2</v>
      </c>
      <c r="AX20" s="872" t="s">
        <v>220</v>
      </c>
      <c r="AY20" s="500">
        <v>-4.3333333333333339</v>
      </c>
      <c r="AZ20">
        <f>VLOOKUP(AT20,$BG$3:$BH$52,2,0)+VLOOKUP(AU20,$BG$3:$BH$52,2,0)</f>
        <v>8</v>
      </c>
      <c r="BA20" s="1325">
        <f>IF((AR20+AS20)&gt;= 200,(AR20+AS20-200)/10,(AR20+AS20-200)/10)</f>
        <v>1</v>
      </c>
      <c r="BB20" s="1325">
        <f>AV20-2</f>
        <v>0</v>
      </c>
      <c r="BC20" s="1325">
        <f>AW20-3</f>
        <v>-1</v>
      </c>
      <c r="BD20" s="875">
        <f>(AX20-3)*3</f>
        <v>0</v>
      </c>
      <c r="BE20" s="873">
        <f>(BF20+AZ20)-8</f>
        <v>-3</v>
      </c>
      <c r="BF20" s="875">
        <v>-3</v>
      </c>
      <c r="BG20" s="870" t="s">
        <v>487</v>
      </c>
      <c r="BH20" s="240">
        <v>3</v>
      </c>
      <c r="BI20" s="874">
        <f>BF20</f>
        <v>-3</v>
      </c>
    </row>
    <row r="21" spans="1:61" ht="15" customHeight="1">
      <c r="A21" s="1416"/>
      <c r="B21" s="1418"/>
      <c r="C21" s="518" t="s">
        <v>265</v>
      </c>
      <c r="D21" s="459">
        <v>140</v>
      </c>
      <c r="E21" s="460">
        <v>90</v>
      </c>
      <c r="F21" s="463" t="s">
        <v>266</v>
      </c>
      <c r="G21" s="464">
        <v>3</v>
      </c>
      <c r="H21" s="464">
        <v>0</v>
      </c>
      <c r="I21" s="464">
        <v>1</v>
      </c>
      <c r="J21" s="464">
        <v>1</v>
      </c>
      <c r="K21" s="464">
        <v>1</v>
      </c>
      <c r="L21" s="457" t="s">
        <v>220</v>
      </c>
      <c r="M21" s="1149" t="s">
        <v>1148</v>
      </c>
      <c r="N21" s="455">
        <v>0.1</v>
      </c>
      <c r="O21" s="437">
        <v>0.1</v>
      </c>
      <c r="P21" s="439">
        <v>0.1</v>
      </c>
      <c r="Q21" s="440">
        <v>0.1</v>
      </c>
      <c r="R21" s="441">
        <v>0.1</v>
      </c>
      <c r="S21" s="442">
        <v>0.1</v>
      </c>
      <c r="T21" s="443">
        <v>0.1</v>
      </c>
      <c r="U21" s="444">
        <v>0</v>
      </c>
      <c r="V21" s="512">
        <v>0.1</v>
      </c>
      <c r="W21" s="931">
        <f t="shared" si="1"/>
        <v>3.9999999999999996</v>
      </c>
      <c r="X21">
        <f t="shared" si="2"/>
        <v>1</v>
      </c>
      <c r="Y21" s="239">
        <f t="shared" si="3"/>
        <v>5</v>
      </c>
      <c r="Z21" s="501">
        <f t="shared" si="4"/>
        <v>0</v>
      </c>
      <c r="AA21" s="497">
        <f t="shared" si="5"/>
        <v>3</v>
      </c>
      <c r="AB21" s="932">
        <f t="shared" si="6"/>
        <v>0</v>
      </c>
      <c r="AC21" s="932">
        <v>-4</v>
      </c>
      <c r="AD21" s="500">
        <f t="shared" si="0"/>
        <v>5</v>
      </c>
      <c r="AE21" s="500"/>
      <c r="AF21">
        <f>SUM(G21:H21)</f>
        <v>3</v>
      </c>
      <c r="AG21">
        <f>SUM(I21:K21)</f>
        <v>3</v>
      </c>
      <c r="AH21" s="1150">
        <f t="shared" si="7"/>
        <v>4</v>
      </c>
      <c r="AQ21" s="517" t="s">
        <v>263</v>
      </c>
      <c r="AR21" s="459">
        <v>100</v>
      </c>
      <c r="AS21" s="460">
        <v>100</v>
      </c>
      <c r="AT21" t="s">
        <v>527</v>
      </c>
      <c r="AU21" t="s">
        <v>542</v>
      </c>
      <c r="AV21">
        <v>4</v>
      </c>
      <c r="AW21">
        <v>3</v>
      </c>
      <c r="AX21" s="872" t="s">
        <v>220</v>
      </c>
      <c r="AY21" s="500">
        <v>5.8888888888888893</v>
      </c>
      <c r="AZ21">
        <f>VLOOKUP(AT21,$BG$3:$BH$52,2,0)+VLOOKUP(AU21,$BG$3:$BH$52,2,0)</f>
        <v>10</v>
      </c>
      <c r="BA21" s="1325">
        <f>IF((AR21+AS21)&gt;= 200,(AR21+AS21-200)/10,(AR21+AS21-200)/10)</f>
        <v>0</v>
      </c>
      <c r="BB21" s="1325">
        <f>AV21-2</f>
        <v>2</v>
      </c>
      <c r="BC21" s="1325">
        <f>AW21-3</f>
        <v>0</v>
      </c>
      <c r="BD21" s="875">
        <f>(AX21-3)*3</f>
        <v>0</v>
      </c>
      <c r="BE21" s="873">
        <f>(BF21+AZ21)-8</f>
        <v>7.5</v>
      </c>
      <c r="BF21" s="875">
        <v>5.5</v>
      </c>
      <c r="BG21" s="870" t="s">
        <v>489</v>
      </c>
      <c r="BH21" s="240">
        <v>10</v>
      </c>
      <c r="BI21" s="874">
        <f>BF21</f>
        <v>5.5</v>
      </c>
    </row>
    <row r="22" spans="1:61" ht="17.25" customHeight="1">
      <c r="A22" s="1416"/>
      <c r="B22" s="1419"/>
      <c r="C22" s="520" t="s">
        <v>267</v>
      </c>
      <c r="D22" s="459">
        <v>50</v>
      </c>
      <c r="E22" s="460">
        <v>70</v>
      </c>
      <c r="F22" s="463" t="s">
        <v>268</v>
      </c>
      <c r="G22" s="464">
        <v>1</v>
      </c>
      <c r="H22" s="464">
        <v>1</v>
      </c>
      <c r="I22" s="464">
        <v>1</v>
      </c>
      <c r="J22" s="464">
        <v>1</v>
      </c>
      <c r="K22" s="464">
        <v>1</v>
      </c>
      <c r="L22" s="457" t="s">
        <v>257</v>
      </c>
      <c r="M22" s="1149" t="s">
        <v>1133</v>
      </c>
      <c r="N22" s="456">
        <v>0.4</v>
      </c>
      <c r="O22" s="438">
        <v>-0.4</v>
      </c>
      <c r="P22" s="439">
        <v>0</v>
      </c>
      <c r="Q22" s="440">
        <v>0</v>
      </c>
      <c r="R22" s="441">
        <v>-0.2</v>
      </c>
      <c r="S22" s="442">
        <v>0</v>
      </c>
      <c r="T22" s="443">
        <v>0</v>
      </c>
      <c r="U22" s="444">
        <v>-0.4</v>
      </c>
      <c r="V22" s="512">
        <v>0</v>
      </c>
      <c r="W22" s="931">
        <f t="shared" si="1"/>
        <v>-3.0000000000000004</v>
      </c>
      <c r="X22">
        <f t="shared" si="2"/>
        <v>0</v>
      </c>
      <c r="Y22" s="239">
        <f t="shared" si="3"/>
        <v>-3.0000000000000004</v>
      </c>
      <c r="Z22" s="501">
        <f t="shared" si="4"/>
        <v>5</v>
      </c>
      <c r="AA22" s="497">
        <f t="shared" si="5"/>
        <v>-8</v>
      </c>
      <c r="AB22" s="932">
        <f t="shared" si="6"/>
        <v>0</v>
      </c>
      <c r="AC22" s="932">
        <v>14</v>
      </c>
      <c r="AD22" s="500">
        <f t="shared" si="0"/>
        <v>1.9999999999999996</v>
      </c>
      <c r="AE22" s="500"/>
      <c r="AF22">
        <f>SUM(G22:H22)</f>
        <v>2</v>
      </c>
      <c r="AG22">
        <f>SUM(I22:K22)</f>
        <v>3</v>
      </c>
      <c r="AH22" s="1150">
        <f t="shared" si="7"/>
        <v>0</v>
      </c>
      <c r="AQ22" s="518" t="s">
        <v>265</v>
      </c>
      <c r="AR22" s="459">
        <v>120</v>
      </c>
      <c r="AS22" s="460">
        <v>100</v>
      </c>
      <c r="AT22" t="s">
        <v>527</v>
      </c>
      <c r="AU22" t="s">
        <v>501</v>
      </c>
      <c r="AV22">
        <v>2</v>
      </c>
      <c r="AW22">
        <v>3</v>
      </c>
      <c r="AX22" s="872" t="s">
        <v>220</v>
      </c>
      <c r="AY22" s="500">
        <v>6.1111111111111098</v>
      </c>
      <c r="AZ22">
        <f>VLOOKUP(AT22,$BG$3:$BH$52,2,0)+VLOOKUP(AU22,$BG$3:$BH$52,2,0)</f>
        <v>-4</v>
      </c>
      <c r="BA22" s="1325">
        <f>IF((AR22+AS22)&gt;= 200,(AR22+AS22-200)/10,(AR22+AS22-200)/10)</f>
        <v>2</v>
      </c>
      <c r="BB22" s="1325">
        <f>AV22-2</f>
        <v>0</v>
      </c>
      <c r="BC22" s="1325">
        <f>AW22-3</f>
        <v>0</v>
      </c>
      <c r="BD22" s="875">
        <f>(AX22-3)*3</f>
        <v>0</v>
      </c>
      <c r="BE22" s="873">
        <f>(BF22+AZ22)-8</f>
        <v>-4.5000000000000009</v>
      </c>
      <c r="BF22" s="875">
        <v>7.4999999999999991</v>
      </c>
      <c r="BG22" s="870" t="s">
        <v>491</v>
      </c>
      <c r="BH22" s="240">
        <v>1.5</v>
      </c>
      <c r="BI22" s="874">
        <f>BF22</f>
        <v>7.4999999999999991</v>
      </c>
    </row>
    <row r="23" spans="1:61" ht="16.5">
      <c r="A23" s="516"/>
      <c r="B23" s="1393" t="s">
        <v>269</v>
      </c>
      <c r="C23" s="517" t="s">
        <v>270</v>
      </c>
      <c r="D23" s="459">
        <v>160</v>
      </c>
      <c r="E23" s="460">
        <v>100</v>
      </c>
      <c r="F23" s="463" t="s">
        <v>271</v>
      </c>
      <c r="G23" s="464">
        <v>4</v>
      </c>
      <c r="H23" s="464">
        <v>1</v>
      </c>
      <c r="I23" s="464">
        <v>3</v>
      </c>
      <c r="J23" s="464">
        <v>-2</v>
      </c>
      <c r="K23" s="464">
        <v>1</v>
      </c>
      <c r="L23" s="457" t="s">
        <v>272</v>
      </c>
      <c r="M23" s="1149" t="s">
        <v>1133</v>
      </c>
      <c r="N23" s="456">
        <v>-0.4</v>
      </c>
      <c r="O23" s="438">
        <v>0.1</v>
      </c>
      <c r="P23" s="439">
        <v>0.1</v>
      </c>
      <c r="Q23" s="440">
        <v>0.1</v>
      </c>
      <c r="R23" s="441">
        <v>0.7</v>
      </c>
      <c r="S23" s="442">
        <v>0.7</v>
      </c>
      <c r="T23" s="443">
        <v>0.2</v>
      </c>
      <c r="U23" s="444">
        <v>0.4</v>
      </c>
      <c r="V23" s="512">
        <v>0.4</v>
      </c>
      <c r="W23" s="931">
        <f t="shared" si="1"/>
        <v>11.5</v>
      </c>
      <c r="X23">
        <f t="shared" si="2"/>
        <v>2</v>
      </c>
      <c r="Y23" s="239">
        <f t="shared" si="3"/>
        <v>13.5</v>
      </c>
      <c r="Z23" s="501">
        <f t="shared" si="4"/>
        <v>-5</v>
      </c>
      <c r="AA23" s="497">
        <f t="shared" si="5"/>
        <v>6</v>
      </c>
      <c r="AB23" s="932">
        <f t="shared" si="6"/>
        <v>0</v>
      </c>
      <c r="AC23" s="932">
        <v>-6.5</v>
      </c>
      <c r="AD23" s="500">
        <f t="shared" si="0"/>
        <v>8.5</v>
      </c>
      <c r="AE23" s="500"/>
      <c r="AF23">
        <f>SUM(G23:H23)</f>
        <v>5</v>
      </c>
      <c r="AG23">
        <f>SUM(I23:K23)</f>
        <v>2</v>
      </c>
      <c r="AH23" s="1150">
        <f t="shared" si="7"/>
        <v>0</v>
      </c>
      <c r="AQ23" s="520" t="s">
        <v>267</v>
      </c>
      <c r="AR23" s="459">
        <v>70</v>
      </c>
      <c r="AS23" s="460">
        <v>80</v>
      </c>
      <c r="AT23" t="s">
        <v>527</v>
      </c>
      <c r="AU23" t="s">
        <v>13</v>
      </c>
      <c r="AV23">
        <v>2</v>
      </c>
      <c r="AW23">
        <v>3</v>
      </c>
      <c r="AX23" s="872" t="s">
        <v>257</v>
      </c>
      <c r="AY23" s="500">
        <v>4.1111111111111107</v>
      </c>
      <c r="AZ23">
        <f>VLOOKUP(AT23,$BG$3:$BH$52,2,0)+VLOOKUP(AU23,$BG$3:$BH$52,2,0)</f>
        <v>14</v>
      </c>
      <c r="BA23" s="1325">
        <f>IF((AR23+AS23)&gt;= 200,(AR23+AS23-200)/10,(AR23+AS23-200)/10)</f>
        <v>-5</v>
      </c>
      <c r="BB23" s="1325">
        <f>AV23-2</f>
        <v>0</v>
      </c>
      <c r="BC23" s="1325">
        <f>AW23-3</f>
        <v>0</v>
      </c>
      <c r="BD23" s="875" t="s">
        <v>417</v>
      </c>
      <c r="BE23" s="873">
        <f>(BF23+AZ23)-8</f>
        <v>7</v>
      </c>
      <c r="BF23" s="875">
        <v>1</v>
      </c>
      <c r="BG23" s="870" t="s">
        <v>493</v>
      </c>
      <c r="BH23" s="240">
        <v>5</v>
      </c>
      <c r="BI23" s="874">
        <f>BF23</f>
        <v>1</v>
      </c>
    </row>
    <row r="24" spans="1:61" ht="16.5">
      <c r="A24" s="516"/>
      <c r="B24" s="1390"/>
      <c r="C24" s="518" t="s">
        <v>273</v>
      </c>
      <c r="D24" s="459">
        <v>140</v>
      </c>
      <c r="E24" s="460">
        <v>140</v>
      </c>
      <c r="F24" s="463" t="s">
        <v>274</v>
      </c>
      <c r="G24" s="464">
        <v>2</v>
      </c>
      <c r="H24" s="464">
        <v>2</v>
      </c>
      <c r="I24" s="464">
        <v>1</v>
      </c>
      <c r="J24" s="464">
        <v>1</v>
      </c>
      <c r="K24" s="464">
        <v>1</v>
      </c>
      <c r="L24" s="457" t="s">
        <v>220</v>
      </c>
      <c r="M24" s="1149" t="s">
        <v>1133</v>
      </c>
      <c r="N24" s="456">
        <v>-0.3</v>
      </c>
      <c r="O24" s="438">
        <v>0</v>
      </c>
      <c r="P24" s="439">
        <v>-0.6</v>
      </c>
      <c r="Q24" s="440">
        <v>0.2</v>
      </c>
      <c r="R24" s="441">
        <v>0.1</v>
      </c>
      <c r="S24" s="442">
        <v>0.2</v>
      </c>
      <c r="T24" s="443">
        <v>0</v>
      </c>
      <c r="U24" s="444">
        <v>0</v>
      </c>
      <c r="V24" s="512">
        <v>0.2</v>
      </c>
      <c r="W24" s="931">
        <f t="shared" si="1"/>
        <v>-0.99999999999999978</v>
      </c>
      <c r="X24">
        <f t="shared" si="2"/>
        <v>2</v>
      </c>
      <c r="Y24" s="239">
        <f t="shared" si="3"/>
        <v>1.0000000000000002</v>
      </c>
      <c r="Z24" s="501">
        <f t="shared" si="4"/>
        <v>0</v>
      </c>
      <c r="AA24" s="497">
        <f t="shared" si="5"/>
        <v>8</v>
      </c>
      <c r="AB24" s="932">
        <f t="shared" si="6"/>
        <v>0</v>
      </c>
      <c r="AC24" s="932">
        <v>-1</v>
      </c>
      <c r="AD24" s="500">
        <f t="shared" si="0"/>
        <v>1.0000000000000002</v>
      </c>
      <c r="AE24" s="500"/>
      <c r="AF24">
        <f>SUM(G24:H24)</f>
        <v>4</v>
      </c>
      <c r="AG24">
        <f>SUM(I24:K24)</f>
        <v>3</v>
      </c>
      <c r="AH24" s="1150">
        <f t="shared" si="7"/>
        <v>0</v>
      </c>
      <c r="AQ24" s="517" t="s">
        <v>270</v>
      </c>
      <c r="AR24" s="459">
        <v>160</v>
      </c>
      <c r="AS24" s="460">
        <v>100</v>
      </c>
      <c r="AT24" t="s">
        <v>501</v>
      </c>
      <c r="AU24" t="s">
        <v>537</v>
      </c>
      <c r="AV24">
        <v>5</v>
      </c>
      <c r="AW24">
        <v>2</v>
      </c>
      <c r="AX24" s="872" t="s">
        <v>272</v>
      </c>
      <c r="AY24" s="500">
        <v>2.3333333333333321</v>
      </c>
      <c r="AZ24">
        <f>VLOOKUP(AT24,$BG$3:$BH$52,2,0)+VLOOKUP(AU24,$BG$3:$BH$52,2,0)</f>
        <v>-6.5</v>
      </c>
      <c r="BA24" s="1325">
        <f>IF((AR24+AS24)&gt;= 200,(AR24+AS24-200)/10,(AR24+AS24-200)/10)</f>
        <v>6</v>
      </c>
      <c r="BB24" s="1325">
        <f>AV24-2</f>
        <v>3</v>
      </c>
      <c r="BC24" s="1325">
        <f>AW24-3</f>
        <v>-1</v>
      </c>
      <c r="BD24" s="875" t="s">
        <v>1434</v>
      </c>
      <c r="BE24" s="873">
        <f>(BF24+AZ24)-8</f>
        <v>-8.5</v>
      </c>
      <c r="BF24" s="875">
        <v>6</v>
      </c>
      <c r="BG24" s="870" t="s">
        <v>495</v>
      </c>
      <c r="BH24" s="240">
        <v>1.5</v>
      </c>
      <c r="BI24" s="874">
        <f>BF24</f>
        <v>6</v>
      </c>
    </row>
    <row r="25" spans="1:61" ht="16.5">
      <c r="A25" s="516"/>
      <c r="B25" s="1392"/>
      <c r="C25" s="520" t="s">
        <v>275</v>
      </c>
      <c r="D25" s="459">
        <v>135</v>
      </c>
      <c r="E25" s="460">
        <v>125</v>
      </c>
      <c r="F25" s="463" t="s">
        <v>276</v>
      </c>
      <c r="G25" s="464">
        <v>2</v>
      </c>
      <c r="H25" s="464">
        <v>2</v>
      </c>
      <c r="I25" s="464">
        <v>1</v>
      </c>
      <c r="J25" s="464">
        <v>0</v>
      </c>
      <c r="K25" s="464">
        <v>1</v>
      </c>
      <c r="L25" s="457" t="s">
        <v>220</v>
      </c>
      <c r="M25" s="1149" t="s">
        <v>1133</v>
      </c>
      <c r="N25" s="455">
        <v>-0.8</v>
      </c>
      <c r="O25" s="437">
        <v>0.4</v>
      </c>
      <c r="P25" s="439">
        <v>0</v>
      </c>
      <c r="Q25" s="440">
        <v>0</v>
      </c>
      <c r="R25" s="441">
        <v>0</v>
      </c>
      <c r="S25" s="442">
        <v>0.6</v>
      </c>
      <c r="T25" s="443">
        <v>0</v>
      </c>
      <c r="U25" s="444">
        <v>0.6</v>
      </c>
      <c r="V25" s="512">
        <v>0</v>
      </c>
      <c r="W25" s="931">
        <f t="shared" si="1"/>
        <v>3.9999999999999996</v>
      </c>
      <c r="X25">
        <f t="shared" si="2"/>
        <v>1</v>
      </c>
      <c r="Y25" s="239">
        <f t="shared" si="3"/>
        <v>5</v>
      </c>
      <c r="Z25" s="501">
        <f t="shared" si="4"/>
        <v>0</v>
      </c>
      <c r="AA25" s="497">
        <f t="shared" si="5"/>
        <v>6</v>
      </c>
      <c r="AB25" s="932">
        <f t="shared" si="6"/>
        <v>0</v>
      </c>
      <c r="AC25" s="932">
        <v>-3</v>
      </c>
      <c r="AD25" s="500">
        <f t="shared" si="0"/>
        <v>5</v>
      </c>
      <c r="AE25" s="500"/>
      <c r="AF25">
        <f>SUM(G25:H25)</f>
        <v>4</v>
      </c>
      <c r="AG25">
        <f>SUM(I25:K25)</f>
        <v>2</v>
      </c>
      <c r="AH25" s="1150">
        <f t="shared" si="7"/>
        <v>0</v>
      </c>
      <c r="AQ25" s="518" t="s">
        <v>273</v>
      </c>
      <c r="AR25" s="459">
        <v>140</v>
      </c>
      <c r="AS25" s="460">
        <v>120</v>
      </c>
      <c r="AT25" t="s">
        <v>501</v>
      </c>
      <c r="AU25" t="s">
        <v>523</v>
      </c>
      <c r="AV25">
        <v>4</v>
      </c>
      <c r="AW25">
        <v>3</v>
      </c>
      <c r="AX25" s="872" t="s">
        <v>220</v>
      </c>
      <c r="AY25" s="500">
        <v>-0.77777777777777768</v>
      </c>
      <c r="AZ25">
        <f>VLOOKUP(AT25,$BG$3:$BH$52,2,0)+VLOOKUP(AU25,$BG$3:$BH$52,2,0)</f>
        <v>-1</v>
      </c>
      <c r="BA25" s="1325">
        <f>IF((AR25+AS25)&gt;= 200,(AR25+AS25-200)/10,(AR25+AS25-200)/10)</f>
        <v>6</v>
      </c>
      <c r="BB25" s="1325">
        <f>AV25-2</f>
        <v>2</v>
      </c>
      <c r="BC25" s="1325">
        <f>AW25-3</f>
        <v>0</v>
      </c>
      <c r="BD25" s="875">
        <f>(AX25-3)*3</f>
        <v>0</v>
      </c>
      <c r="BE25" s="873">
        <f>(BF25+AZ25)-8</f>
        <v>-3.5</v>
      </c>
      <c r="BF25" s="875">
        <v>5.5</v>
      </c>
      <c r="BG25" s="870" t="s">
        <v>497</v>
      </c>
      <c r="BH25" s="240">
        <v>6</v>
      </c>
      <c r="BI25" s="874">
        <f>BF25</f>
        <v>5.5</v>
      </c>
    </row>
    <row r="26" spans="1:61" ht="16.5">
      <c r="A26" s="519"/>
      <c r="B26" s="1393" t="s">
        <v>277</v>
      </c>
      <c r="C26" s="517" t="s">
        <v>278</v>
      </c>
      <c r="D26" s="459">
        <v>90</v>
      </c>
      <c r="E26" s="460">
        <v>130</v>
      </c>
      <c r="F26" s="463" t="s">
        <v>279</v>
      </c>
      <c r="G26" s="464">
        <v>1</v>
      </c>
      <c r="H26" s="464">
        <v>1</v>
      </c>
      <c r="I26" s="464">
        <v>0</v>
      </c>
      <c r="J26" s="464">
        <v>1</v>
      </c>
      <c r="K26" s="464">
        <v>1</v>
      </c>
      <c r="L26" s="457" t="s">
        <v>220</v>
      </c>
      <c r="M26" s="1149" t="s">
        <v>1133</v>
      </c>
      <c r="N26" s="455">
        <v>0</v>
      </c>
      <c r="O26" s="437">
        <v>0.1</v>
      </c>
      <c r="P26" s="439">
        <v>0</v>
      </c>
      <c r="Q26" s="440">
        <v>0</v>
      </c>
      <c r="R26" s="441">
        <v>0</v>
      </c>
      <c r="S26" s="442">
        <v>0</v>
      </c>
      <c r="T26" s="443">
        <v>0</v>
      </c>
      <c r="U26" s="444">
        <v>0</v>
      </c>
      <c r="V26" s="512">
        <v>0</v>
      </c>
      <c r="W26" s="931">
        <f t="shared" si="1"/>
        <v>0.5</v>
      </c>
      <c r="X26">
        <f t="shared" si="2"/>
        <v>-1</v>
      </c>
      <c r="Y26" s="239">
        <f t="shared" si="3"/>
        <v>-0.5</v>
      </c>
      <c r="Z26" s="501">
        <f t="shared" si="4"/>
        <v>0</v>
      </c>
      <c r="AA26" s="497">
        <f t="shared" si="5"/>
        <v>2</v>
      </c>
      <c r="AB26" s="932">
        <f t="shared" si="6"/>
        <v>0</v>
      </c>
      <c r="AC26" s="932">
        <v>6.5</v>
      </c>
      <c r="AD26" s="500">
        <f t="shared" si="0"/>
        <v>-0.5</v>
      </c>
      <c r="AE26" s="500"/>
      <c r="AF26">
        <f>SUM(G26:H26)</f>
        <v>2</v>
      </c>
      <c r="AG26">
        <f>SUM(I26:K26)</f>
        <v>2</v>
      </c>
      <c r="AH26" s="1150">
        <f t="shared" si="7"/>
        <v>0</v>
      </c>
      <c r="AQ26" s="520" t="s">
        <v>275</v>
      </c>
      <c r="AR26" s="459">
        <v>135</v>
      </c>
      <c r="AS26" s="460">
        <v>125</v>
      </c>
      <c r="AT26" t="s">
        <v>501</v>
      </c>
      <c r="AU26" t="s">
        <v>493</v>
      </c>
      <c r="AV26">
        <v>4</v>
      </c>
      <c r="AW26">
        <v>2</v>
      </c>
      <c r="AX26" s="872" t="s">
        <v>220</v>
      </c>
      <c r="AY26" s="500">
        <v>-0.66666666666666741</v>
      </c>
      <c r="AZ26">
        <f>VLOOKUP(AT26,$BG$3:$BH$52,2,0)+VLOOKUP(AU26,$BG$3:$BH$52,2,0)</f>
        <v>-3</v>
      </c>
      <c r="BA26" s="1325">
        <f>IF((AR26+AS26)&gt;= 200,(AR26+AS26-200)/10,(AR26+AS26-200)/10)</f>
        <v>6</v>
      </c>
      <c r="BB26" s="1325">
        <f>AV26-2</f>
        <v>2</v>
      </c>
      <c r="BC26" s="1325">
        <f>AW26-3</f>
        <v>-1</v>
      </c>
      <c r="BD26" s="875">
        <f>(AX26-3)*3</f>
        <v>0</v>
      </c>
      <c r="BE26" s="873">
        <f>(BF26+AZ26)-8</f>
        <v>-5.5</v>
      </c>
      <c r="BF26" s="875">
        <v>5.5</v>
      </c>
      <c r="BG26" s="870" t="s">
        <v>499</v>
      </c>
      <c r="BH26" s="240">
        <v>4</v>
      </c>
      <c r="BI26" s="874">
        <f>BF26</f>
        <v>5.5</v>
      </c>
    </row>
    <row r="27" spans="1:61" ht="16.5">
      <c r="A27" s="519"/>
      <c r="B27" s="1390"/>
      <c r="C27" s="518" t="s">
        <v>280</v>
      </c>
      <c r="D27" s="459">
        <v>125</v>
      </c>
      <c r="E27" s="460">
        <v>125</v>
      </c>
      <c r="F27" s="463" t="s">
        <v>281</v>
      </c>
      <c r="G27" s="464">
        <v>-1</v>
      </c>
      <c r="H27" s="464">
        <v>2</v>
      </c>
      <c r="I27" s="464">
        <v>1</v>
      </c>
      <c r="J27" s="464">
        <v>1</v>
      </c>
      <c r="K27" s="464">
        <v>1</v>
      </c>
      <c r="L27" s="457" t="s">
        <v>220</v>
      </c>
      <c r="M27" s="1149" t="s">
        <v>1148</v>
      </c>
      <c r="N27" s="455">
        <v>-0.5</v>
      </c>
      <c r="O27" s="437">
        <v>0.2</v>
      </c>
      <c r="P27" s="439">
        <v>-0.2</v>
      </c>
      <c r="Q27" s="440">
        <v>0</v>
      </c>
      <c r="R27" s="441">
        <v>0.2</v>
      </c>
      <c r="S27" s="442">
        <v>0</v>
      </c>
      <c r="T27" s="443">
        <v>-0.4</v>
      </c>
      <c r="U27" s="444">
        <v>0</v>
      </c>
      <c r="V27" s="512">
        <v>0.1</v>
      </c>
      <c r="W27" s="931">
        <f t="shared" si="1"/>
        <v>-3</v>
      </c>
      <c r="X27">
        <f t="shared" si="2"/>
        <v>-1</v>
      </c>
      <c r="Y27" s="239">
        <f t="shared" si="3"/>
        <v>-4</v>
      </c>
      <c r="Z27" s="501">
        <f t="shared" si="4"/>
        <v>0</v>
      </c>
      <c r="AA27" s="497">
        <f t="shared" si="5"/>
        <v>5</v>
      </c>
      <c r="AB27" s="932">
        <f t="shared" si="6"/>
        <v>0</v>
      </c>
      <c r="AC27" s="932">
        <v>3</v>
      </c>
      <c r="AD27" s="500">
        <f t="shared" si="0"/>
        <v>-4</v>
      </c>
      <c r="AE27" s="500"/>
      <c r="AF27">
        <f>SUM(G27:H27)</f>
        <v>1</v>
      </c>
      <c r="AG27">
        <f>SUM(I27:K27)</f>
        <v>3</v>
      </c>
      <c r="AH27" s="1150">
        <f t="shared" si="7"/>
        <v>4</v>
      </c>
      <c r="AQ27" s="517" t="s">
        <v>278</v>
      </c>
      <c r="AR27" s="459">
        <v>80</v>
      </c>
      <c r="AS27" s="460">
        <v>130</v>
      </c>
      <c r="AT27" t="s">
        <v>517</v>
      </c>
      <c r="AU27" t="s">
        <v>550</v>
      </c>
      <c r="AV27">
        <v>2</v>
      </c>
      <c r="AW27">
        <v>2</v>
      </c>
      <c r="AX27" s="872" t="s">
        <v>220</v>
      </c>
      <c r="AY27" s="500">
        <v>-1</v>
      </c>
      <c r="AZ27">
        <f>VLOOKUP(AT27,$BG$3:$BH$52,2,0)+VLOOKUP(AU27,$BG$3:$BH$52,2,0)</f>
        <v>6.5</v>
      </c>
      <c r="BA27" s="1325">
        <f>IF((AR27+AS27)&gt;= 200,(AR27+AS27-200)/10,(AR27+AS27-200)/10)</f>
        <v>1</v>
      </c>
      <c r="BB27" s="1325">
        <f>AV27-2</f>
        <v>0</v>
      </c>
      <c r="BC27" s="1325">
        <f>AW27-3</f>
        <v>-1</v>
      </c>
      <c r="BD27" s="875">
        <f>(AX27-3)*3</f>
        <v>0</v>
      </c>
      <c r="BE27" s="873">
        <f>(BF27+AZ27)-8</f>
        <v>-1.5</v>
      </c>
      <c r="BF27" s="875">
        <v>0</v>
      </c>
      <c r="BG27" s="870" t="s">
        <v>501</v>
      </c>
      <c r="BH27" s="240">
        <v>-8</v>
      </c>
      <c r="BI27" s="874">
        <f>BF27</f>
        <v>0</v>
      </c>
    </row>
    <row r="28" spans="1:61" ht="16.5">
      <c r="A28" s="519"/>
      <c r="B28" s="1392"/>
      <c r="C28" s="520" t="s">
        <v>282</v>
      </c>
      <c r="D28" s="459">
        <v>45</v>
      </c>
      <c r="E28" s="460">
        <v>85</v>
      </c>
      <c r="F28" s="463" t="s">
        <v>283</v>
      </c>
      <c r="G28" s="464">
        <v>5</v>
      </c>
      <c r="H28" s="464">
        <v>3</v>
      </c>
      <c r="I28" s="464">
        <v>3</v>
      </c>
      <c r="J28" s="464">
        <v>1</v>
      </c>
      <c r="K28" s="464">
        <v>0</v>
      </c>
      <c r="L28" s="457" t="s">
        <v>220</v>
      </c>
      <c r="M28" s="1149" t="s">
        <v>1133</v>
      </c>
      <c r="N28" s="455">
        <v>0</v>
      </c>
      <c r="O28" s="437">
        <v>0.1</v>
      </c>
      <c r="P28" s="439">
        <v>0</v>
      </c>
      <c r="Q28" s="440">
        <v>0.1</v>
      </c>
      <c r="R28" s="441">
        <v>0.6</v>
      </c>
      <c r="S28" s="442">
        <v>0.2</v>
      </c>
      <c r="T28" s="443">
        <v>0</v>
      </c>
      <c r="U28" s="444">
        <v>0</v>
      </c>
      <c r="V28" s="512">
        <v>0</v>
      </c>
      <c r="W28" s="931">
        <f t="shared" si="1"/>
        <v>5</v>
      </c>
      <c r="X28">
        <f t="shared" si="2"/>
        <v>7</v>
      </c>
      <c r="Y28" s="239">
        <f t="shared" si="3"/>
        <v>12</v>
      </c>
      <c r="Z28" s="501">
        <f t="shared" si="4"/>
        <v>0</v>
      </c>
      <c r="AA28" s="497">
        <f t="shared" si="5"/>
        <v>-7</v>
      </c>
      <c r="AB28" s="932">
        <f t="shared" si="6"/>
        <v>0</v>
      </c>
      <c r="AC28" s="932">
        <v>3</v>
      </c>
      <c r="AD28" s="500">
        <f t="shared" si="0"/>
        <v>12</v>
      </c>
      <c r="AE28" s="500"/>
      <c r="AF28">
        <f>SUM(G28:H28)</f>
        <v>8</v>
      </c>
      <c r="AG28">
        <f>SUM(I28:K28)</f>
        <v>4</v>
      </c>
      <c r="AH28" s="1150">
        <f t="shared" si="7"/>
        <v>0</v>
      </c>
      <c r="AQ28" s="518" t="s">
        <v>280</v>
      </c>
      <c r="AR28" s="459">
        <v>125</v>
      </c>
      <c r="AS28" s="460">
        <v>125</v>
      </c>
      <c r="AT28" t="s">
        <v>517</v>
      </c>
      <c r="AU28" t="s">
        <v>463</v>
      </c>
      <c r="AV28">
        <v>1</v>
      </c>
      <c r="AW28">
        <v>3</v>
      </c>
      <c r="AX28" s="872" t="s">
        <v>220</v>
      </c>
      <c r="AY28" s="500">
        <v>0.11111111111111116</v>
      </c>
      <c r="AZ28">
        <f>VLOOKUP(AT28,$BG$3:$BH$52,2,0)+VLOOKUP(AU28,$BG$3:$BH$52,2,0)</f>
        <v>3</v>
      </c>
      <c r="BA28" s="1325">
        <f>IF((AR28+AS28)&gt;= 200,(AR28+AS28-200)/10,(AR28+AS28-200)/10)</f>
        <v>5</v>
      </c>
      <c r="BB28" s="1325">
        <f>AV28-2</f>
        <v>-1</v>
      </c>
      <c r="BC28" s="1325">
        <f>AW28-3</f>
        <v>0</v>
      </c>
      <c r="BD28" s="875">
        <f>(AX28-3)*3</f>
        <v>0</v>
      </c>
      <c r="BE28" s="873">
        <f>(BF28+AZ28)-8</f>
        <v>0</v>
      </c>
      <c r="BF28" s="875">
        <v>5</v>
      </c>
      <c r="BG28" s="870" t="s">
        <v>503</v>
      </c>
      <c r="BH28" s="240">
        <v>5</v>
      </c>
      <c r="BI28" s="874">
        <f>BF28</f>
        <v>5</v>
      </c>
    </row>
    <row r="29" spans="1:61" ht="16.5">
      <c r="A29" s="519"/>
      <c r="B29" s="1417" t="s">
        <v>284</v>
      </c>
      <c r="C29" s="517" t="s">
        <v>285</v>
      </c>
      <c r="D29" s="459">
        <v>100</v>
      </c>
      <c r="E29" s="460">
        <v>130</v>
      </c>
      <c r="F29" s="463" t="s">
        <v>286</v>
      </c>
      <c r="G29" s="464">
        <v>0</v>
      </c>
      <c r="H29" s="464">
        <v>2</v>
      </c>
      <c r="I29" s="464">
        <v>0</v>
      </c>
      <c r="J29" s="464">
        <v>2</v>
      </c>
      <c r="K29" s="464">
        <v>1</v>
      </c>
      <c r="L29" s="457" t="s">
        <v>220</v>
      </c>
      <c r="M29" s="1149" t="s">
        <v>1144</v>
      </c>
      <c r="N29" s="456">
        <v>0</v>
      </c>
      <c r="O29" s="438">
        <v>0</v>
      </c>
      <c r="P29" s="439">
        <v>-0.7</v>
      </c>
      <c r="Q29" s="440">
        <v>0.5</v>
      </c>
      <c r="R29" s="502">
        <v>0.3</v>
      </c>
      <c r="S29" s="442">
        <v>0</v>
      </c>
      <c r="T29" s="443">
        <v>-0.2</v>
      </c>
      <c r="U29" s="444">
        <v>0</v>
      </c>
      <c r="V29" s="512">
        <v>0</v>
      </c>
      <c r="W29" s="931">
        <f t="shared" si="1"/>
        <v>-0.49999999999999989</v>
      </c>
      <c r="X29">
        <f t="shared" si="2"/>
        <v>0</v>
      </c>
      <c r="Y29" s="239">
        <f t="shared" si="3"/>
        <v>-0.49999999999999989</v>
      </c>
      <c r="Z29" s="501">
        <f t="shared" si="4"/>
        <v>0</v>
      </c>
      <c r="AA29" s="497">
        <f t="shared" si="5"/>
        <v>3</v>
      </c>
      <c r="AB29" s="932">
        <f t="shared" si="6"/>
        <v>0</v>
      </c>
      <c r="AC29" s="932">
        <v>3.5</v>
      </c>
      <c r="AD29" s="500">
        <f t="shared" si="0"/>
        <v>-0.49999999999999989</v>
      </c>
      <c r="AE29" s="500"/>
      <c r="AF29">
        <f>SUM(G29:H29)</f>
        <v>2</v>
      </c>
      <c r="AG29">
        <f>SUM(I29:K29)</f>
        <v>3</v>
      </c>
      <c r="AH29" s="1150">
        <f t="shared" si="7"/>
        <v>2</v>
      </c>
      <c r="AQ29" s="520" t="s">
        <v>282</v>
      </c>
      <c r="AR29" s="459">
        <v>45</v>
      </c>
      <c r="AS29" s="460">
        <v>85</v>
      </c>
      <c r="AT29" t="s">
        <v>517</v>
      </c>
      <c r="AU29" t="s">
        <v>535</v>
      </c>
      <c r="AV29">
        <v>8</v>
      </c>
      <c r="AW29">
        <v>4</v>
      </c>
      <c r="AX29" s="872" t="s">
        <v>220</v>
      </c>
      <c r="AY29" s="500">
        <v>9.2222222222222214</v>
      </c>
      <c r="AZ29">
        <f>VLOOKUP(AT29,$BG$3:$BH$52,2,0)+VLOOKUP(AU29,$BG$3:$BH$52,2,0)</f>
        <v>3</v>
      </c>
      <c r="BA29" s="1325">
        <f>IF((AR29+AS29)&gt;= 200,(AR29+AS29-200)/10,(AR29+AS29-200)/10)</f>
        <v>-7</v>
      </c>
      <c r="BB29" s="1325">
        <f>AV29-2</f>
        <v>6</v>
      </c>
      <c r="BC29" s="1325">
        <f>AW29-3</f>
        <v>1</v>
      </c>
      <c r="BD29" s="875">
        <f>(AX29-3)*3</f>
        <v>0</v>
      </c>
      <c r="BE29" s="873">
        <f>(BF29+AZ29)-8</f>
        <v>-3</v>
      </c>
      <c r="BF29" s="875">
        <v>2</v>
      </c>
      <c r="BG29" s="870" t="s">
        <v>505</v>
      </c>
      <c r="BH29" s="240">
        <v>1.5</v>
      </c>
      <c r="BI29" s="874">
        <f>BF29</f>
        <v>2</v>
      </c>
    </row>
    <row r="30" spans="1:61" ht="16.5">
      <c r="A30" s="519"/>
      <c r="B30" s="1420"/>
      <c r="C30" s="518" t="s">
        <v>287</v>
      </c>
      <c r="D30" s="459">
        <v>120</v>
      </c>
      <c r="E30" s="460">
        <v>100</v>
      </c>
      <c r="F30" s="463" t="s">
        <v>288</v>
      </c>
      <c r="G30" s="464">
        <v>2</v>
      </c>
      <c r="H30" s="464">
        <v>1</v>
      </c>
      <c r="I30" s="464">
        <v>2</v>
      </c>
      <c r="J30" s="464">
        <v>1</v>
      </c>
      <c r="K30" s="464">
        <v>1</v>
      </c>
      <c r="L30" s="457" t="s">
        <v>220</v>
      </c>
      <c r="M30" s="1149" t="s">
        <v>1133</v>
      </c>
      <c r="N30" s="456">
        <v>0</v>
      </c>
      <c r="O30" s="438">
        <v>0</v>
      </c>
      <c r="P30" s="439">
        <v>-0.7</v>
      </c>
      <c r="Q30" s="440">
        <v>0.5</v>
      </c>
      <c r="R30" s="502">
        <v>0</v>
      </c>
      <c r="S30" s="442">
        <v>0.2</v>
      </c>
      <c r="T30" s="443">
        <v>-0.5</v>
      </c>
      <c r="U30" s="444">
        <v>0</v>
      </c>
      <c r="V30" s="512">
        <v>0</v>
      </c>
      <c r="W30" s="931">
        <f t="shared" si="1"/>
        <v>-2.4999999999999996</v>
      </c>
      <c r="X30">
        <f t="shared" si="2"/>
        <v>2</v>
      </c>
      <c r="Y30" s="239">
        <f t="shared" si="3"/>
        <v>-0.49999999999999956</v>
      </c>
      <c r="Z30" s="501">
        <f t="shared" si="4"/>
        <v>0</v>
      </c>
      <c r="AA30" s="497">
        <f t="shared" si="5"/>
        <v>2</v>
      </c>
      <c r="AB30" s="932">
        <f t="shared" si="6"/>
        <v>0</v>
      </c>
      <c r="AC30" s="932">
        <v>6.5</v>
      </c>
      <c r="AD30" s="500">
        <f t="shared" si="0"/>
        <v>-0.49999999999999956</v>
      </c>
      <c r="AE30" s="500"/>
      <c r="AF30">
        <f>SUM(G30:H30)</f>
        <v>3</v>
      </c>
      <c r="AG30">
        <f>SUM(I30:K30)</f>
        <v>4</v>
      </c>
      <c r="AH30" s="1150">
        <f t="shared" si="7"/>
        <v>0</v>
      </c>
      <c r="AQ30" s="517" t="s">
        <v>285</v>
      </c>
      <c r="AR30" s="459">
        <v>100</v>
      </c>
      <c r="AS30" s="460">
        <v>120</v>
      </c>
      <c r="AT30" t="s">
        <v>465</v>
      </c>
      <c r="AU30" t="s">
        <v>533</v>
      </c>
      <c r="AV30">
        <v>3</v>
      </c>
      <c r="AW30">
        <v>4</v>
      </c>
      <c r="AX30" s="872" t="s">
        <v>220</v>
      </c>
      <c r="AY30" s="500">
        <v>2.0000000000000004</v>
      </c>
      <c r="AZ30">
        <f>VLOOKUP(AT30,$BG$3:$BH$52,2,0)+VLOOKUP(AU30,$BG$3:$BH$52,2,0)</f>
        <v>3.5</v>
      </c>
      <c r="BA30" s="1325">
        <f>IF((AR30+AS30)&gt;= 200,(AR30+AS30-200)/10,(AR30+AS30-200)/10)</f>
        <v>2</v>
      </c>
      <c r="BB30" s="1325">
        <f>AV30-2</f>
        <v>1</v>
      </c>
      <c r="BC30" s="1325">
        <f>AW30-3</f>
        <v>1</v>
      </c>
      <c r="BD30" s="875">
        <f>(AX30-3)*3</f>
        <v>0</v>
      </c>
      <c r="BE30" s="873">
        <f>(BF30+AZ30)-8</f>
        <v>-0.5</v>
      </c>
      <c r="BF30" s="875">
        <v>4</v>
      </c>
      <c r="BG30" s="870" t="s">
        <v>507</v>
      </c>
      <c r="BH30" s="240">
        <v>6</v>
      </c>
      <c r="BI30" s="874">
        <f>BF30</f>
        <v>4</v>
      </c>
    </row>
    <row r="31" spans="1:61" ht="16.5">
      <c r="A31" s="519"/>
      <c r="B31" s="1447"/>
      <c r="C31" s="520" t="s">
        <v>289</v>
      </c>
      <c r="D31" s="459">
        <v>70</v>
      </c>
      <c r="E31" s="460">
        <v>140</v>
      </c>
      <c r="F31" s="463" t="s">
        <v>290</v>
      </c>
      <c r="G31" s="464">
        <v>-2</v>
      </c>
      <c r="H31" s="464">
        <v>2</v>
      </c>
      <c r="I31" s="464">
        <v>0</v>
      </c>
      <c r="J31" s="464">
        <v>1</v>
      </c>
      <c r="K31" s="464">
        <v>2</v>
      </c>
      <c r="L31" s="457" t="s">
        <v>220</v>
      </c>
      <c r="M31" s="1149" t="s">
        <v>1133</v>
      </c>
      <c r="N31" s="456">
        <v>0.2</v>
      </c>
      <c r="O31" s="438">
        <v>0.2</v>
      </c>
      <c r="P31" s="439">
        <v>-0.5</v>
      </c>
      <c r="Q31" s="440">
        <v>0.7</v>
      </c>
      <c r="R31" s="502">
        <v>0.2</v>
      </c>
      <c r="S31" s="442">
        <v>0</v>
      </c>
      <c r="T31" s="443">
        <v>-0.5</v>
      </c>
      <c r="U31" s="444">
        <v>0</v>
      </c>
      <c r="V31" s="512">
        <v>-0.2</v>
      </c>
      <c r="W31" s="931">
        <f t="shared" si="1"/>
        <v>0.50000000000000022</v>
      </c>
      <c r="X31">
        <f t="shared" si="2"/>
        <v>-2</v>
      </c>
      <c r="Y31" s="239">
        <f t="shared" si="3"/>
        <v>-1.4999999999999998</v>
      </c>
      <c r="Z31" s="501">
        <f t="shared" si="4"/>
        <v>0</v>
      </c>
      <c r="AA31" s="497">
        <f t="shared" si="5"/>
        <v>1</v>
      </c>
      <c r="AB31" s="932">
        <f t="shared" si="6"/>
        <v>0</v>
      </c>
      <c r="AC31" s="932">
        <v>8.5</v>
      </c>
      <c r="AD31" s="500">
        <f t="shared" si="0"/>
        <v>-1.4999999999999998</v>
      </c>
      <c r="AE31" s="500"/>
      <c r="AF31">
        <f>SUM(G31:H31)</f>
        <v>0</v>
      </c>
      <c r="AG31">
        <f>SUM(I31:K31)</f>
        <v>3</v>
      </c>
      <c r="AH31" s="1150">
        <f t="shared" si="7"/>
        <v>0</v>
      </c>
      <c r="AQ31" s="518" t="s">
        <v>287</v>
      </c>
      <c r="AR31" s="459">
        <v>120</v>
      </c>
      <c r="AS31" s="460">
        <v>100</v>
      </c>
      <c r="AT31" t="s">
        <v>465</v>
      </c>
      <c r="AU31" t="s">
        <v>531</v>
      </c>
      <c r="AV31">
        <v>3</v>
      </c>
      <c r="AW31">
        <v>4</v>
      </c>
      <c r="AX31" s="872" t="s">
        <v>220</v>
      </c>
      <c r="AY31" s="500">
        <v>-0.77777777777777768</v>
      </c>
      <c r="AZ31">
        <f>VLOOKUP(AT31,$BG$3:$BH$52,2,0)+VLOOKUP(AU31,$BG$3:$BH$52,2,0)</f>
        <v>6.5</v>
      </c>
      <c r="BA31" s="1325">
        <f>IF((AR31+AS31)&gt;= 200,(AR31+AS31-200)/10,(AR31+AS31-200)/10)</f>
        <v>2</v>
      </c>
      <c r="BB31" s="1325">
        <f>AV31-2</f>
        <v>1</v>
      </c>
      <c r="BC31" s="1325">
        <f>AW31-3</f>
        <v>1</v>
      </c>
      <c r="BD31" s="875">
        <f>(AX31-3)*3</f>
        <v>0</v>
      </c>
      <c r="BE31" s="873">
        <f>(BF31+AZ31)-8</f>
        <v>0</v>
      </c>
      <c r="BF31" s="875">
        <v>1.5000000000000004</v>
      </c>
      <c r="BG31" s="870" t="s">
        <v>509</v>
      </c>
      <c r="BH31" s="240">
        <v>1.5</v>
      </c>
      <c r="BI31" s="874">
        <f>BF31</f>
        <v>1.5000000000000004</v>
      </c>
    </row>
    <row r="32" spans="1:61" ht="16.5">
      <c r="A32" s="519"/>
      <c r="B32" s="1417" t="s">
        <v>291</v>
      </c>
      <c r="C32" s="517" t="s">
        <v>292</v>
      </c>
      <c r="D32" s="459">
        <v>150</v>
      </c>
      <c r="E32" s="460">
        <v>150</v>
      </c>
      <c r="F32" s="463" t="s">
        <v>293</v>
      </c>
      <c r="G32" s="464">
        <v>1</v>
      </c>
      <c r="H32" s="464">
        <v>1</v>
      </c>
      <c r="I32" s="464">
        <v>1</v>
      </c>
      <c r="J32" s="464">
        <v>1</v>
      </c>
      <c r="K32" s="464">
        <v>1</v>
      </c>
      <c r="L32" s="457" t="s">
        <v>220</v>
      </c>
      <c r="M32" s="1149" t="s">
        <v>1133</v>
      </c>
      <c r="N32" s="455">
        <v>0</v>
      </c>
      <c r="O32" s="437">
        <v>0.2</v>
      </c>
      <c r="P32" s="439">
        <v>0</v>
      </c>
      <c r="Q32" s="440">
        <v>0</v>
      </c>
      <c r="R32" s="441">
        <v>0</v>
      </c>
      <c r="S32" s="442">
        <v>0.2</v>
      </c>
      <c r="T32" s="443">
        <v>0</v>
      </c>
      <c r="U32" s="444">
        <v>0</v>
      </c>
      <c r="V32" s="512">
        <v>0.4</v>
      </c>
      <c r="W32" s="931">
        <f t="shared" si="1"/>
        <v>4</v>
      </c>
      <c r="X32">
        <f t="shared" si="2"/>
        <v>0</v>
      </c>
      <c r="Y32" s="239">
        <f t="shared" si="3"/>
        <v>4</v>
      </c>
      <c r="Z32" s="501">
        <f t="shared" si="4"/>
        <v>0</v>
      </c>
      <c r="AA32" s="497">
        <f t="shared" si="5"/>
        <v>10</v>
      </c>
      <c r="AB32" s="932">
        <f t="shared" si="6"/>
        <v>0</v>
      </c>
      <c r="AC32" s="932">
        <v>-6</v>
      </c>
      <c r="AD32" s="500">
        <f t="shared" si="0"/>
        <v>4</v>
      </c>
      <c r="AE32" s="500"/>
      <c r="AF32">
        <f>SUM(G32:H32)</f>
        <v>2</v>
      </c>
      <c r="AG32">
        <f>SUM(I32:K32)</f>
        <v>3</v>
      </c>
      <c r="AH32" s="1150">
        <f t="shared" si="7"/>
        <v>0</v>
      </c>
      <c r="AQ32" s="520" t="s">
        <v>289</v>
      </c>
      <c r="AR32" s="459">
        <v>70</v>
      </c>
      <c r="AS32" s="460">
        <v>140</v>
      </c>
      <c r="AT32" t="s">
        <v>465</v>
      </c>
      <c r="AU32" t="s">
        <v>497</v>
      </c>
      <c r="AV32">
        <v>0</v>
      </c>
      <c r="AW32">
        <v>3</v>
      </c>
      <c r="AX32" s="872" t="s">
        <v>220</v>
      </c>
      <c r="AY32" s="500">
        <v>-1.4444444444444442</v>
      </c>
      <c r="AZ32">
        <f>VLOOKUP(AT32,$BG$3:$BH$52,2,0)+VLOOKUP(AU32,$BG$3:$BH$52,2,0)</f>
        <v>8.5</v>
      </c>
      <c r="BA32" s="1325">
        <f>IF((AR32+AS32)&gt;= 200,(AR32+AS32-200)/10,(AR32+AS32-200)/10)</f>
        <v>1</v>
      </c>
      <c r="BB32" s="1325">
        <f>AV32-2</f>
        <v>-2</v>
      </c>
      <c r="BC32" s="1325">
        <f>AW32-3</f>
        <v>0</v>
      </c>
      <c r="BD32" s="875">
        <f>(AX32-3)*3</f>
        <v>0</v>
      </c>
      <c r="BE32" s="873">
        <f>(BF32+AZ32)-8</f>
        <v>0</v>
      </c>
      <c r="BF32" s="875">
        <v>-0.49999999999999978</v>
      </c>
      <c r="BG32" s="870" t="s">
        <v>511</v>
      </c>
      <c r="BH32" s="240">
        <v>1.5</v>
      </c>
      <c r="BI32" s="874">
        <f>BF32</f>
        <v>-0.49999999999999978</v>
      </c>
    </row>
    <row r="33" spans="1:61" ht="16.5">
      <c r="A33" s="519"/>
      <c r="B33" s="1420"/>
      <c r="C33" s="518" t="s">
        <v>294</v>
      </c>
      <c r="D33" s="459">
        <v>120</v>
      </c>
      <c r="E33" s="460">
        <v>50</v>
      </c>
      <c r="F33" s="463" t="s">
        <v>295</v>
      </c>
      <c r="G33" s="464">
        <v>0</v>
      </c>
      <c r="H33" s="464">
        <v>2</v>
      </c>
      <c r="I33" s="464">
        <v>-2</v>
      </c>
      <c r="J33" s="464">
        <v>0</v>
      </c>
      <c r="K33" s="464">
        <v>2</v>
      </c>
      <c r="L33" s="457" t="s">
        <v>220</v>
      </c>
      <c r="M33" s="1149" t="s">
        <v>1133</v>
      </c>
      <c r="N33" s="455">
        <v>0</v>
      </c>
      <c r="O33" s="437">
        <v>0.3</v>
      </c>
      <c r="P33" s="439">
        <v>0</v>
      </c>
      <c r="Q33" s="440">
        <v>0</v>
      </c>
      <c r="R33" s="441">
        <v>0</v>
      </c>
      <c r="S33" s="442">
        <v>0</v>
      </c>
      <c r="T33" s="443">
        <v>0</v>
      </c>
      <c r="U33" s="444">
        <v>0</v>
      </c>
      <c r="V33" s="512">
        <v>0.3</v>
      </c>
      <c r="W33" s="931">
        <f t="shared" si="1"/>
        <v>3</v>
      </c>
      <c r="X33">
        <f t="shared" si="2"/>
        <v>-3</v>
      </c>
      <c r="Y33" s="239">
        <f t="shared" si="3"/>
        <v>0</v>
      </c>
      <c r="Z33" s="501">
        <f t="shared" si="4"/>
        <v>0</v>
      </c>
      <c r="AA33" s="497">
        <f t="shared" si="5"/>
        <v>-3</v>
      </c>
      <c r="AB33" s="932">
        <f t="shared" si="6"/>
        <v>0</v>
      </c>
      <c r="AC33" s="932">
        <v>11</v>
      </c>
      <c r="AD33" s="500">
        <f t="shared" si="0"/>
        <v>0</v>
      </c>
      <c r="AE33" s="500"/>
      <c r="AF33">
        <f>SUM(G33:H33)</f>
        <v>2</v>
      </c>
      <c r="AG33">
        <f>SUM(I33:K33)</f>
        <v>0</v>
      </c>
      <c r="AH33" s="1150">
        <f t="shared" si="7"/>
        <v>0</v>
      </c>
      <c r="AQ33" s="517" t="s">
        <v>292</v>
      </c>
      <c r="AR33" s="459">
        <v>150</v>
      </c>
      <c r="AS33" s="460">
        <v>150</v>
      </c>
      <c r="AT33" t="s">
        <v>542</v>
      </c>
      <c r="AU33" t="s">
        <v>529</v>
      </c>
      <c r="AV33">
        <v>2</v>
      </c>
      <c r="AW33">
        <v>3</v>
      </c>
      <c r="AX33" s="872" t="s">
        <v>220</v>
      </c>
      <c r="AY33" s="500">
        <v>5</v>
      </c>
      <c r="AZ33">
        <f>VLOOKUP(AT33,$BG$3:$BH$52,2,0)+VLOOKUP(AU33,$BG$3:$BH$52,2,0)</f>
        <v>-6</v>
      </c>
      <c r="BA33" s="1325">
        <f>IF((AR33+AS33)&gt;= 200,(AR33+AS33-200)/10,(AR33+AS33-200)/10)</f>
        <v>10</v>
      </c>
      <c r="BB33" s="1325">
        <f>AV33-2</f>
        <v>0</v>
      </c>
      <c r="BC33" s="1325">
        <f>AW33-3</f>
        <v>0</v>
      </c>
      <c r="BD33" s="875">
        <f>(AX33-3)*3</f>
        <v>0</v>
      </c>
      <c r="BE33" s="873">
        <f>(BF33+AZ33)-8</f>
        <v>0.5</v>
      </c>
      <c r="BF33" s="875">
        <v>14.5</v>
      </c>
      <c r="BG33" s="870" t="s">
        <v>513</v>
      </c>
      <c r="BH33" s="240">
        <v>6</v>
      </c>
      <c r="BI33" s="874">
        <f>BF33</f>
        <v>14.5</v>
      </c>
    </row>
    <row r="34" spans="1:61" ht="16.5">
      <c r="A34" s="519"/>
      <c r="B34" s="1447"/>
      <c r="C34" s="520" t="s">
        <v>296</v>
      </c>
      <c r="D34" s="459">
        <v>165</v>
      </c>
      <c r="E34" s="460">
        <v>35</v>
      </c>
      <c r="F34" s="463" t="s">
        <v>297</v>
      </c>
      <c r="G34" s="464">
        <v>2</v>
      </c>
      <c r="H34" s="464">
        <v>2</v>
      </c>
      <c r="I34" s="464">
        <v>2</v>
      </c>
      <c r="J34" s="464">
        <v>2</v>
      </c>
      <c r="K34" s="464">
        <v>-2</v>
      </c>
      <c r="L34" s="457" t="s">
        <v>220</v>
      </c>
      <c r="M34" s="1149" t="s">
        <v>1144</v>
      </c>
      <c r="N34" s="455">
        <v>0</v>
      </c>
      <c r="O34" s="437">
        <v>0</v>
      </c>
      <c r="P34" s="439">
        <v>-0.4</v>
      </c>
      <c r="Q34" s="440">
        <v>-0.2</v>
      </c>
      <c r="R34" s="441">
        <v>0</v>
      </c>
      <c r="S34" s="442">
        <v>0</v>
      </c>
      <c r="T34" s="443">
        <v>0</v>
      </c>
      <c r="U34" s="444">
        <v>0.2</v>
      </c>
      <c r="V34" s="512">
        <v>-0.4</v>
      </c>
      <c r="W34" s="931">
        <f t="shared" si="1"/>
        <v>-4</v>
      </c>
      <c r="X34">
        <f t="shared" si="2"/>
        <v>1</v>
      </c>
      <c r="Y34" s="239">
        <f t="shared" si="3"/>
        <v>-3</v>
      </c>
      <c r="Z34" s="501">
        <f t="shared" si="4"/>
        <v>0</v>
      </c>
      <c r="AA34" s="497">
        <f t="shared" ref="AA34:AA65" si="8">IF(SUM(D34:E34)=200, 0, IF(SUM(D34:E34)&gt;200, ROUND((SUM(D34:E34)-200)/10, 0), ROUND((SUM(D34:E34)-200)/10, 0)))</f>
        <v>0</v>
      </c>
      <c r="AB34" s="932">
        <f t="shared" si="6"/>
        <v>0</v>
      </c>
      <c r="AC34" s="932">
        <v>9</v>
      </c>
      <c r="AD34" s="500">
        <f t="shared" ref="AD34:AE65" si="9">SUM(W34:X34)+Z34</f>
        <v>-3</v>
      </c>
      <c r="AE34" s="500"/>
      <c r="AF34">
        <f>SUM(G34:H34)</f>
        <v>4</v>
      </c>
      <c r="AG34">
        <f>SUM(I34:K34)</f>
        <v>2</v>
      </c>
      <c r="AH34" s="1150">
        <f t="shared" si="7"/>
        <v>2</v>
      </c>
      <c r="AQ34" s="518" t="s">
        <v>294</v>
      </c>
      <c r="AR34" s="459">
        <v>180</v>
      </c>
      <c r="AS34" s="460">
        <v>50</v>
      </c>
      <c r="AT34" t="s">
        <v>542</v>
      </c>
      <c r="AU34" t="s">
        <v>525</v>
      </c>
      <c r="AV34">
        <v>2</v>
      </c>
      <c r="AW34">
        <v>0</v>
      </c>
      <c r="AX34" s="872" t="s">
        <v>220</v>
      </c>
      <c r="AY34" s="500">
        <v>2</v>
      </c>
      <c r="AZ34">
        <f>VLOOKUP(AT34,$BG$3:$BH$52,2,0)+VLOOKUP(AU34,$BG$3:$BH$52,2,0)</f>
        <v>11</v>
      </c>
      <c r="BA34" s="1325">
        <f>IF((AR34+AS34)&gt;= 200,(AR34+AS34-200)/10,(AR34+AS34-200)/10)</f>
        <v>3</v>
      </c>
      <c r="BB34" s="1325">
        <f>AV34-2</f>
        <v>0</v>
      </c>
      <c r="BC34" s="1325">
        <f>AW34-3</f>
        <v>-3</v>
      </c>
      <c r="BD34" s="875">
        <f>(AX34-3)*3</f>
        <v>0</v>
      </c>
      <c r="BE34" s="873">
        <f>(BF34+AZ34)-8</f>
        <v>7.5</v>
      </c>
      <c r="BF34" s="875">
        <v>4.5</v>
      </c>
      <c r="BG34" s="870" t="s">
        <v>515</v>
      </c>
      <c r="BH34" s="240">
        <v>4</v>
      </c>
      <c r="BI34" s="874">
        <f>BF34</f>
        <v>4.5</v>
      </c>
    </row>
    <row r="35" spans="1:61" ht="16.5">
      <c r="A35" s="519"/>
      <c r="B35" s="1417" t="s">
        <v>298</v>
      </c>
      <c r="C35" s="517" t="s">
        <v>299</v>
      </c>
      <c r="D35" s="459">
        <v>110</v>
      </c>
      <c r="E35" s="460">
        <v>80</v>
      </c>
      <c r="F35" s="463" t="s">
        <v>300</v>
      </c>
      <c r="G35" s="464">
        <v>3</v>
      </c>
      <c r="H35" s="464">
        <v>3</v>
      </c>
      <c r="I35" s="464">
        <v>1</v>
      </c>
      <c r="J35" s="464">
        <v>1</v>
      </c>
      <c r="K35" s="464">
        <v>0</v>
      </c>
      <c r="L35" s="457" t="s">
        <v>220</v>
      </c>
      <c r="M35" s="1149" t="s">
        <v>1133</v>
      </c>
      <c r="N35" s="456">
        <v>-0.5</v>
      </c>
      <c r="O35" s="438">
        <v>0</v>
      </c>
      <c r="P35" s="439">
        <v>0</v>
      </c>
      <c r="Q35" s="440">
        <v>-0.2</v>
      </c>
      <c r="R35" s="441">
        <v>-0.2</v>
      </c>
      <c r="S35" s="442">
        <v>0.2</v>
      </c>
      <c r="T35" s="443">
        <v>0</v>
      </c>
      <c r="U35" s="444">
        <v>0</v>
      </c>
      <c r="V35" s="512">
        <v>0.8</v>
      </c>
      <c r="W35" s="931">
        <f t="shared" si="1"/>
        <v>0.50000000000000044</v>
      </c>
      <c r="X35">
        <f t="shared" si="2"/>
        <v>3</v>
      </c>
      <c r="Y35" s="239">
        <f t="shared" si="3"/>
        <v>3.5000000000000004</v>
      </c>
      <c r="Z35" s="501">
        <f t="shared" si="4"/>
        <v>0</v>
      </c>
      <c r="AA35" s="497">
        <f t="shared" si="8"/>
        <v>-1</v>
      </c>
      <c r="AB35" s="932">
        <f t="shared" si="6"/>
        <v>0</v>
      </c>
      <c r="AC35" s="932">
        <v>5.5</v>
      </c>
      <c r="AD35" s="500">
        <f t="shared" si="9"/>
        <v>3.5000000000000004</v>
      </c>
      <c r="AE35" s="500"/>
      <c r="AF35">
        <f>SUM(G35:H35)</f>
        <v>6</v>
      </c>
      <c r="AG35">
        <f>SUM(I35:K35)</f>
        <v>2</v>
      </c>
      <c r="AH35" s="1150">
        <f t="shared" si="7"/>
        <v>0</v>
      </c>
      <c r="AQ35" s="520" t="s">
        <v>296</v>
      </c>
      <c r="AR35" s="459">
        <v>165</v>
      </c>
      <c r="AS35" s="460">
        <v>35</v>
      </c>
      <c r="AT35" t="s">
        <v>542</v>
      </c>
      <c r="AU35" t="s">
        <v>487</v>
      </c>
      <c r="AV35">
        <v>4</v>
      </c>
      <c r="AW35">
        <v>4</v>
      </c>
      <c r="AX35" s="872" t="s">
        <v>220</v>
      </c>
      <c r="AY35" s="500">
        <v>4.1111111111111107</v>
      </c>
      <c r="AZ35">
        <f>VLOOKUP(AT35,$BG$3:$BH$52,2,0)+VLOOKUP(AU35,$BG$3:$BH$52,2,0)</f>
        <v>9</v>
      </c>
      <c r="BA35" s="1325">
        <f>IF((AR35+AS35)&gt;= 200,(AR35+AS35-200)/10,(AR35+AS35-200)/10)</f>
        <v>0</v>
      </c>
      <c r="BB35" s="1325">
        <f>AV35-2</f>
        <v>2</v>
      </c>
      <c r="BC35" s="1325">
        <f>AW35-3</f>
        <v>1</v>
      </c>
      <c r="BD35" s="875">
        <f>(AX35-3)*3</f>
        <v>0</v>
      </c>
      <c r="BE35" s="873">
        <f>(BF35+AZ35)-8</f>
        <v>5</v>
      </c>
      <c r="BF35" s="875">
        <v>4</v>
      </c>
      <c r="BG35" s="870" t="s">
        <v>517</v>
      </c>
      <c r="BH35" s="240">
        <v>1.5</v>
      </c>
      <c r="BI35" s="874">
        <f>BF35</f>
        <v>4</v>
      </c>
    </row>
    <row r="36" spans="1:61" ht="16.5">
      <c r="A36" s="519"/>
      <c r="B36" s="1420"/>
      <c r="C36" s="518" t="s">
        <v>301</v>
      </c>
      <c r="D36" s="459">
        <v>70</v>
      </c>
      <c r="E36" s="460">
        <v>100</v>
      </c>
      <c r="F36" s="463" t="s">
        <v>302</v>
      </c>
      <c r="G36" s="464">
        <v>1</v>
      </c>
      <c r="H36" s="464">
        <v>1</v>
      </c>
      <c r="I36" s="464">
        <v>1</v>
      </c>
      <c r="J36" s="464">
        <v>3</v>
      </c>
      <c r="K36" s="464">
        <v>1</v>
      </c>
      <c r="L36" s="457" t="s">
        <v>303</v>
      </c>
      <c r="M36" s="1149" t="s">
        <v>1133</v>
      </c>
      <c r="N36" s="456">
        <v>0</v>
      </c>
      <c r="O36" s="438">
        <v>0</v>
      </c>
      <c r="P36" s="439">
        <v>-0.3</v>
      </c>
      <c r="Q36" s="440">
        <v>0</v>
      </c>
      <c r="R36" s="441">
        <v>0</v>
      </c>
      <c r="S36" s="442">
        <v>0</v>
      </c>
      <c r="T36" s="443">
        <v>0.2</v>
      </c>
      <c r="U36" s="444">
        <v>0</v>
      </c>
      <c r="V36" s="512">
        <v>0.3</v>
      </c>
      <c r="W36" s="931">
        <f t="shared" si="1"/>
        <v>1</v>
      </c>
      <c r="X36">
        <f t="shared" si="2"/>
        <v>2</v>
      </c>
      <c r="Y36" s="239">
        <f t="shared" si="3"/>
        <v>3</v>
      </c>
      <c r="Z36" s="501">
        <f t="shared" si="4"/>
        <v>2.5</v>
      </c>
      <c r="AA36" s="497">
        <f t="shared" si="8"/>
        <v>-3</v>
      </c>
      <c r="AB36" s="932">
        <f t="shared" si="6"/>
        <v>0</v>
      </c>
      <c r="AC36" s="932">
        <v>5.5</v>
      </c>
      <c r="AD36" s="500">
        <f t="shared" si="9"/>
        <v>5.5</v>
      </c>
      <c r="AE36" s="500"/>
      <c r="AF36">
        <f>SUM(G36:H36)</f>
        <v>2</v>
      </c>
      <c r="AG36">
        <f>SUM(I36:K36)</f>
        <v>5</v>
      </c>
      <c r="AH36" s="1150">
        <f t="shared" si="7"/>
        <v>0</v>
      </c>
      <c r="AQ36" s="517" t="s">
        <v>299</v>
      </c>
      <c r="AR36" s="459">
        <v>110</v>
      </c>
      <c r="AS36" s="460">
        <v>80</v>
      </c>
      <c r="AT36" t="s">
        <v>455</v>
      </c>
      <c r="AU36" t="s">
        <v>463</v>
      </c>
      <c r="AV36">
        <v>6</v>
      </c>
      <c r="AW36">
        <v>2</v>
      </c>
      <c r="AX36" s="872" t="s">
        <v>220</v>
      </c>
      <c r="AY36" s="500">
        <v>3</v>
      </c>
      <c r="AZ36">
        <f>VLOOKUP(AT36,$BG$3:$BH$52,2,0)+VLOOKUP(AU36,$BG$3:$BH$52,2,0)</f>
        <v>5.5</v>
      </c>
      <c r="BA36" s="1325">
        <f>IF((AR36+AS36)&gt;= 200,(AR36+AS36-200)/10,(AR36+AS36-200)/10)</f>
        <v>-1</v>
      </c>
      <c r="BB36" s="1325">
        <f>AV36-2</f>
        <v>4</v>
      </c>
      <c r="BC36" s="1325">
        <f>AW36-3</f>
        <v>-1</v>
      </c>
      <c r="BD36" s="875">
        <f>(AX36-3)*3</f>
        <v>0</v>
      </c>
      <c r="BE36" s="873">
        <f>(BF36+AZ36)-8</f>
        <v>-0.5</v>
      </c>
      <c r="BF36" s="875">
        <v>2</v>
      </c>
      <c r="BG36" s="870" t="s">
        <v>519</v>
      </c>
      <c r="BH36" s="240">
        <v>8</v>
      </c>
      <c r="BI36" s="874">
        <f>BF36</f>
        <v>2</v>
      </c>
    </row>
    <row r="37" spans="1:61" ht="16.5">
      <c r="A37" s="519"/>
      <c r="B37" s="1447"/>
      <c r="C37" s="520" t="s">
        <v>304</v>
      </c>
      <c r="D37" s="459">
        <v>100</v>
      </c>
      <c r="E37" s="460">
        <v>100</v>
      </c>
      <c r="F37" s="463" t="s">
        <v>305</v>
      </c>
      <c r="G37" s="464">
        <v>1</v>
      </c>
      <c r="H37" s="464">
        <v>0</v>
      </c>
      <c r="I37" s="464">
        <v>1</v>
      </c>
      <c r="J37" s="464">
        <v>1</v>
      </c>
      <c r="K37" s="464">
        <v>1</v>
      </c>
      <c r="L37" s="457" t="s">
        <v>220</v>
      </c>
      <c r="M37" s="1149" t="s">
        <v>1133</v>
      </c>
      <c r="N37" s="456">
        <v>0</v>
      </c>
      <c r="O37" s="438">
        <v>0</v>
      </c>
      <c r="P37" s="439">
        <v>0</v>
      </c>
      <c r="Q37" s="440">
        <v>0</v>
      </c>
      <c r="R37" s="441">
        <v>-0.2</v>
      </c>
      <c r="S37" s="442">
        <v>0.2</v>
      </c>
      <c r="T37" s="443">
        <v>0</v>
      </c>
      <c r="U37" s="444">
        <v>-0.2</v>
      </c>
      <c r="V37" s="512">
        <v>0.2</v>
      </c>
      <c r="W37" s="931">
        <f t="shared" si="1"/>
        <v>0</v>
      </c>
      <c r="X37">
        <f t="shared" si="2"/>
        <v>-1</v>
      </c>
      <c r="Y37" s="239">
        <f t="shared" si="3"/>
        <v>-1</v>
      </c>
      <c r="Z37" s="501">
        <f t="shared" si="4"/>
        <v>0</v>
      </c>
      <c r="AA37" s="497">
        <f t="shared" si="8"/>
        <v>0</v>
      </c>
      <c r="AB37" s="932">
        <f t="shared" si="6"/>
        <v>0</v>
      </c>
      <c r="AC37" s="932">
        <v>9</v>
      </c>
      <c r="AD37" s="500">
        <f t="shared" si="9"/>
        <v>-1</v>
      </c>
      <c r="AE37" s="500"/>
      <c r="AF37">
        <f>SUM(G37:H37)</f>
        <v>1</v>
      </c>
      <c r="AG37">
        <f>SUM(I37:K37)</f>
        <v>3</v>
      </c>
      <c r="AH37" s="1150">
        <f t="shared" si="7"/>
        <v>0</v>
      </c>
      <c r="AQ37" s="518" t="s">
        <v>301</v>
      </c>
      <c r="AR37" s="459">
        <v>70</v>
      </c>
      <c r="AS37" s="460">
        <v>100</v>
      </c>
      <c r="AT37" t="s">
        <v>455</v>
      </c>
      <c r="AU37" t="s">
        <v>509</v>
      </c>
      <c r="AV37">
        <v>2</v>
      </c>
      <c r="AW37">
        <v>5</v>
      </c>
      <c r="AX37" s="872" t="s">
        <v>303</v>
      </c>
      <c r="AY37" s="500">
        <v>5.7222222222222223</v>
      </c>
      <c r="AZ37">
        <f>VLOOKUP(AT37,$BG$3:$BH$52,2,0)+VLOOKUP(AU37,$BG$3:$BH$52,2,0)</f>
        <v>5.5</v>
      </c>
      <c r="BA37" s="1325">
        <f>IF((AR37+AS37)&gt;= 200,(AR37+AS37-200)/10,(AR37+AS37-200)/10)</f>
        <v>-3</v>
      </c>
      <c r="BB37" s="1325">
        <f>AV37-2</f>
        <v>0</v>
      </c>
      <c r="BC37" s="1325">
        <f>AW37-3</f>
        <v>2</v>
      </c>
      <c r="BD37" s="875" t="s">
        <v>442</v>
      </c>
      <c r="BE37" s="873">
        <f>(BF37+AZ37)-8</f>
        <v>1</v>
      </c>
      <c r="BF37" s="875">
        <v>3.5</v>
      </c>
      <c r="BG37" s="870" t="s">
        <v>521</v>
      </c>
      <c r="BH37" s="240">
        <v>6</v>
      </c>
      <c r="BI37" s="874">
        <f>BF37</f>
        <v>3.5</v>
      </c>
    </row>
    <row r="38" spans="1:61" ht="17.25" customHeight="1">
      <c r="A38" s="1437"/>
      <c r="B38" s="1371" t="s">
        <v>306</v>
      </c>
      <c r="C38" s="506" t="s">
        <v>307</v>
      </c>
      <c r="D38" s="459">
        <v>70</v>
      </c>
      <c r="E38" s="460">
        <v>140</v>
      </c>
      <c r="F38" s="463" t="s">
        <v>308</v>
      </c>
      <c r="G38" s="464">
        <v>0</v>
      </c>
      <c r="H38" s="464">
        <v>2</v>
      </c>
      <c r="I38" s="464">
        <v>0</v>
      </c>
      <c r="J38" s="464">
        <v>2</v>
      </c>
      <c r="K38" s="464">
        <v>2</v>
      </c>
      <c r="L38" s="457" t="s">
        <v>220</v>
      </c>
      <c r="M38" s="1149" t="s">
        <v>1133</v>
      </c>
      <c r="N38" s="456">
        <v>0</v>
      </c>
      <c r="O38" s="438">
        <v>0</v>
      </c>
      <c r="P38" s="439">
        <v>0</v>
      </c>
      <c r="Q38" s="440">
        <v>0</v>
      </c>
      <c r="R38" s="441">
        <v>0.3</v>
      </c>
      <c r="S38" s="442">
        <v>0.3</v>
      </c>
      <c r="T38" s="443">
        <v>0</v>
      </c>
      <c r="U38" s="444">
        <v>-0.5</v>
      </c>
      <c r="V38" s="512">
        <v>-0.5</v>
      </c>
      <c r="W38" s="931">
        <f t="shared" si="1"/>
        <v>-2</v>
      </c>
      <c r="X38">
        <f t="shared" si="2"/>
        <v>1</v>
      </c>
      <c r="Y38" s="239">
        <f t="shared" si="3"/>
        <v>-1</v>
      </c>
      <c r="Z38" s="501">
        <f t="shared" si="4"/>
        <v>0</v>
      </c>
      <c r="AA38" s="497">
        <f t="shared" si="8"/>
        <v>1</v>
      </c>
      <c r="AB38" s="932">
        <f t="shared" si="6"/>
        <v>0</v>
      </c>
      <c r="AC38" s="932">
        <v>8</v>
      </c>
      <c r="AD38" s="500">
        <f t="shared" si="9"/>
        <v>-1</v>
      </c>
      <c r="AE38" s="500"/>
      <c r="AF38">
        <f>SUM(G38:H38)</f>
        <v>2</v>
      </c>
      <c r="AG38">
        <f>SUM(I38:K38)</f>
        <v>4</v>
      </c>
      <c r="AH38" s="1150">
        <f t="shared" si="7"/>
        <v>0</v>
      </c>
      <c r="AQ38" s="520" t="s">
        <v>304</v>
      </c>
      <c r="AR38" s="459">
        <v>100</v>
      </c>
      <c r="AS38" s="460">
        <v>100</v>
      </c>
      <c r="AT38" t="s">
        <v>455</v>
      </c>
      <c r="AU38" t="s">
        <v>540</v>
      </c>
      <c r="AV38">
        <v>1</v>
      </c>
      <c r="AW38">
        <v>3</v>
      </c>
      <c r="AX38" s="872" t="s">
        <v>220</v>
      </c>
      <c r="AY38" s="500">
        <v>-1</v>
      </c>
      <c r="AZ38">
        <f>VLOOKUP(AT38,$BG$3:$BH$52,2,0)+VLOOKUP(AU38,$BG$3:$BH$52,2,0)</f>
        <v>9</v>
      </c>
      <c r="BA38" s="1325">
        <f>IF((AR38+AS38)&gt;= 200,(AR38+AS38-200)/10,(AR38+AS38-200)/10)</f>
        <v>0</v>
      </c>
      <c r="BB38" s="1325">
        <f>AV38-2</f>
        <v>-1</v>
      </c>
      <c r="BC38" s="1325">
        <f>AW38-3</f>
        <v>0</v>
      </c>
      <c r="BD38" s="875">
        <f>(AX38-3)*3</f>
        <v>0</v>
      </c>
      <c r="BE38" s="873">
        <f>(BF38+AZ38)-8</f>
        <v>0</v>
      </c>
      <c r="BF38" s="875">
        <v>-1</v>
      </c>
      <c r="BG38" s="870" t="s">
        <v>523</v>
      </c>
      <c r="BH38" s="240">
        <v>7</v>
      </c>
      <c r="BI38" s="874">
        <f>BF38</f>
        <v>-1</v>
      </c>
    </row>
    <row r="39" spans="1:61" ht="17.25" customHeight="1">
      <c r="A39" s="1438"/>
      <c r="B39" s="1445"/>
      <c r="C39" s="507" t="s">
        <v>309</v>
      </c>
      <c r="D39" s="459">
        <v>100</v>
      </c>
      <c r="E39" s="460">
        <v>100</v>
      </c>
      <c r="F39" s="463" t="s">
        <v>310</v>
      </c>
      <c r="G39" s="464">
        <v>1</v>
      </c>
      <c r="H39" s="464">
        <v>2</v>
      </c>
      <c r="I39" s="464">
        <v>1</v>
      </c>
      <c r="J39" s="464">
        <v>1</v>
      </c>
      <c r="K39" s="464">
        <v>1</v>
      </c>
      <c r="L39" s="457" t="s">
        <v>220</v>
      </c>
      <c r="M39" s="1149" t="s">
        <v>1133</v>
      </c>
      <c r="N39" s="455">
        <v>0</v>
      </c>
      <c r="O39" s="437">
        <v>0</v>
      </c>
      <c r="P39" s="439">
        <v>0</v>
      </c>
      <c r="Q39" s="440">
        <v>0.4</v>
      </c>
      <c r="R39" s="441">
        <v>0</v>
      </c>
      <c r="S39" s="442">
        <v>-0.2</v>
      </c>
      <c r="T39" s="443">
        <v>-0.5</v>
      </c>
      <c r="U39" s="444">
        <v>0</v>
      </c>
      <c r="V39" s="512">
        <v>0</v>
      </c>
      <c r="W39" s="931">
        <f t="shared" si="1"/>
        <v>-1.5</v>
      </c>
      <c r="X39">
        <f t="shared" si="2"/>
        <v>1</v>
      </c>
      <c r="Y39" s="239">
        <f t="shared" si="3"/>
        <v>-0.5</v>
      </c>
      <c r="Z39" s="501">
        <f t="shared" si="4"/>
        <v>0</v>
      </c>
      <c r="AA39" s="497">
        <f t="shared" si="8"/>
        <v>0</v>
      </c>
      <c r="AB39" s="932">
        <f t="shared" si="6"/>
        <v>0</v>
      </c>
      <c r="AC39" s="932">
        <v>8.5</v>
      </c>
      <c r="AD39" s="500">
        <f t="shared" si="9"/>
        <v>-0.5</v>
      </c>
      <c r="AE39" s="500"/>
      <c r="AF39">
        <f>SUM(G39:H39)</f>
        <v>3</v>
      </c>
      <c r="AG39">
        <f>SUM(I39:K39)</f>
        <v>3</v>
      </c>
      <c r="AH39" s="1150">
        <f t="shared" si="7"/>
        <v>0</v>
      </c>
      <c r="AQ39" s="506" t="s">
        <v>307</v>
      </c>
      <c r="AR39" s="459">
        <v>70</v>
      </c>
      <c r="AS39" s="460">
        <v>140</v>
      </c>
      <c r="AT39" t="s">
        <v>523</v>
      </c>
      <c r="AU39" t="s">
        <v>533</v>
      </c>
      <c r="AV39">
        <v>2</v>
      </c>
      <c r="AW39">
        <v>4</v>
      </c>
      <c r="AX39" s="872" t="s">
        <v>220</v>
      </c>
      <c r="AY39" s="500">
        <v>1</v>
      </c>
      <c r="AZ39">
        <f>VLOOKUP(AT39,$BG$3:$BH$52,2,0)+VLOOKUP(AU39,$BG$3:$BH$52,2,0)</f>
        <v>8</v>
      </c>
      <c r="BA39" s="1325">
        <f>IF((AR39+AS39)&gt;= 200,(AR39+AS39-200)/10,(AR39+AS39-200)/10)</f>
        <v>1</v>
      </c>
      <c r="BB39" s="1325">
        <f>AV39-2</f>
        <v>0</v>
      </c>
      <c r="BC39" s="1325">
        <f>AW39-3</f>
        <v>1</v>
      </c>
      <c r="BD39" s="875">
        <f>(AX39-3)*3</f>
        <v>0</v>
      </c>
      <c r="BE39" s="873">
        <f>(BF39+AZ39)-8</f>
        <v>2</v>
      </c>
      <c r="BF39" s="875">
        <v>2</v>
      </c>
      <c r="BG39" s="870" t="s">
        <v>525</v>
      </c>
      <c r="BH39" s="240">
        <v>5</v>
      </c>
      <c r="BI39" s="874">
        <f>BF39</f>
        <v>2</v>
      </c>
    </row>
    <row r="40" spans="1:61" ht="16.5" customHeight="1">
      <c r="A40" s="1438"/>
      <c r="B40" s="1446"/>
      <c r="C40" s="508" t="s">
        <v>311</v>
      </c>
      <c r="D40" s="459">
        <v>80</v>
      </c>
      <c r="E40" s="460">
        <v>80</v>
      </c>
      <c r="F40" s="463" t="s">
        <v>312</v>
      </c>
      <c r="G40" s="464">
        <v>0</v>
      </c>
      <c r="H40" s="464">
        <v>1</v>
      </c>
      <c r="I40" s="464">
        <v>1</v>
      </c>
      <c r="J40" s="464">
        <v>1</v>
      </c>
      <c r="K40" s="464">
        <v>1</v>
      </c>
      <c r="L40" s="457" t="s">
        <v>220</v>
      </c>
      <c r="M40" s="1149" t="s">
        <v>1144</v>
      </c>
      <c r="N40" s="456">
        <v>0.2</v>
      </c>
      <c r="O40" s="438">
        <v>0</v>
      </c>
      <c r="P40" s="439">
        <v>-0.6</v>
      </c>
      <c r="Q40" s="440">
        <v>0</v>
      </c>
      <c r="R40" s="441">
        <v>0</v>
      </c>
      <c r="S40" s="442">
        <v>0.4</v>
      </c>
      <c r="T40" s="443">
        <v>0</v>
      </c>
      <c r="U40" s="444">
        <v>0</v>
      </c>
      <c r="V40" s="512">
        <v>0</v>
      </c>
      <c r="W40" s="931">
        <f t="shared" si="1"/>
        <v>2.7755575615628914E-16</v>
      </c>
      <c r="X40">
        <f t="shared" si="2"/>
        <v>-1</v>
      </c>
      <c r="Y40" s="239">
        <f t="shared" si="3"/>
        <v>-0.99999999999999978</v>
      </c>
      <c r="Z40" s="501">
        <f t="shared" si="4"/>
        <v>0</v>
      </c>
      <c r="AA40" s="497">
        <f t="shared" si="8"/>
        <v>-4</v>
      </c>
      <c r="AB40" s="932">
        <f t="shared" si="6"/>
        <v>0</v>
      </c>
      <c r="AC40" s="932">
        <v>11</v>
      </c>
      <c r="AD40" s="500">
        <f t="shared" si="9"/>
        <v>-0.99999999999999978</v>
      </c>
      <c r="AE40" s="500"/>
      <c r="AF40">
        <f>SUM(G40:H40)</f>
        <v>1</v>
      </c>
      <c r="AG40">
        <f>SUM(I40:K40)</f>
        <v>3</v>
      </c>
      <c r="AH40" s="1150">
        <f t="shared" si="7"/>
        <v>2</v>
      </c>
      <c r="AQ40" s="507" t="s">
        <v>309</v>
      </c>
      <c r="AR40" s="459">
        <v>100</v>
      </c>
      <c r="AS40" s="460">
        <v>100</v>
      </c>
      <c r="AT40" t="s">
        <v>523</v>
      </c>
      <c r="AU40" t="s">
        <v>479</v>
      </c>
      <c r="AV40">
        <v>3</v>
      </c>
      <c r="AW40">
        <v>3</v>
      </c>
      <c r="AX40" s="872" t="s">
        <v>220</v>
      </c>
      <c r="AY40" s="500">
        <v>2.1111111111111112</v>
      </c>
      <c r="AZ40">
        <f>VLOOKUP(AT40,$BG$3:$BH$52,2,0)+VLOOKUP(AU40,$BG$3:$BH$52,2,0)</f>
        <v>8.5</v>
      </c>
      <c r="BA40" s="1325">
        <f>IF((AR40+AS40)&gt;= 200,(AR40+AS40-200)/10,(AR40+AS40-200)/10)</f>
        <v>0</v>
      </c>
      <c r="BB40" s="1325">
        <f>AV40-2</f>
        <v>1</v>
      </c>
      <c r="BC40" s="1325">
        <f>AW40-3</f>
        <v>0</v>
      </c>
      <c r="BD40" s="875">
        <f>(AX40-3)*3</f>
        <v>0</v>
      </c>
      <c r="BE40" s="873">
        <f>(BF40+AZ40)-8</f>
        <v>2.5</v>
      </c>
      <c r="BF40" s="875">
        <v>2</v>
      </c>
      <c r="BG40" s="870" t="s">
        <v>527</v>
      </c>
      <c r="BH40" s="240">
        <v>4</v>
      </c>
      <c r="BI40" s="874">
        <f>BF40</f>
        <v>2</v>
      </c>
    </row>
    <row r="41" spans="1:61" ht="17.25" customHeight="1">
      <c r="A41" s="1423" t="s">
        <v>313</v>
      </c>
      <c r="B41" s="1371" t="s">
        <v>314</v>
      </c>
      <c r="C41" s="506" t="s">
        <v>79</v>
      </c>
      <c r="D41" s="459">
        <v>80</v>
      </c>
      <c r="E41" s="460">
        <v>120</v>
      </c>
      <c r="F41" s="463" t="s">
        <v>315</v>
      </c>
      <c r="G41" s="464">
        <v>1</v>
      </c>
      <c r="H41" s="464">
        <v>2</v>
      </c>
      <c r="I41" s="464">
        <v>1</v>
      </c>
      <c r="J41" s="464">
        <v>1</v>
      </c>
      <c r="K41" s="464">
        <v>1</v>
      </c>
      <c r="L41" s="457" t="s">
        <v>220</v>
      </c>
      <c r="M41" s="1149" t="s">
        <v>1133</v>
      </c>
      <c r="N41" s="456">
        <v>0</v>
      </c>
      <c r="O41" s="438">
        <v>0.4</v>
      </c>
      <c r="P41" s="439">
        <v>0</v>
      </c>
      <c r="Q41" s="440">
        <v>0</v>
      </c>
      <c r="R41" s="441">
        <v>0</v>
      </c>
      <c r="S41" s="442">
        <v>0</v>
      </c>
      <c r="T41" s="443">
        <v>0.2</v>
      </c>
      <c r="U41" s="444">
        <v>0</v>
      </c>
      <c r="V41" s="512">
        <v>0.1</v>
      </c>
      <c r="W41" s="931">
        <f t="shared" si="1"/>
        <v>3.5000000000000004</v>
      </c>
      <c r="X41">
        <f t="shared" si="2"/>
        <v>1</v>
      </c>
      <c r="Y41" s="239">
        <f t="shared" si="3"/>
        <v>4.5</v>
      </c>
      <c r="Z41" s="501">
        <f t="shared" si="4"/>
        <v>0</v>
      </c>
      <c r="AA41" s="497">
        <f t="shared" si="8"/>
        <v>0</v>
      </c>
      <c r="AB41" s="932">
        <f t="shared" si="6"/>
        <v>0</v>
      </c>
      <c r="AC41" s="932">
        <v>3.5</v>
      </c>
      <c r="AD41" s="500">
        <f t="shared" si="9"/>
        <v>4.5</v>
      </c>
      <c r="AE41" s="500"/>
      <c r="AF41">
        <f>SUM(G41:H41)</f>
        <v>3</v>
      </c>
      <c r="AG41">
        <f>SUM(I41:K41)</f>
        <v>3</v>
      </c>
      <c r="AH41" s="1150">
        <f t="shared" si="7"/>
        <v>0</v>
      </c>
      <c r="AQ41" s="508" t="s">
        <v>311</v>
      </c>
      <c r="AR41" s="459">
        <v>90</v>
      </c>
      <c r="AS41" s="460">
        <v>90</v>
      </c>
      <c r="AT41" t="s">
        <v>523</v>
      </c>
      <c r="AU41" t="s">
        <v>455</v>
      </c>
      <c r="AV41">
        <v>1</v>
      </c>
      <c r="AW41">
        <v>3</v>
      </c>
      <c r="AX41" s="872" t="s">
        <v>220</v>
      </c>
      <c r="AY41" s="500">
        <v>-0.4444444444444442</v>
      </c>
      <c r="AZ41">
        <f>VLOOKUP(AT41,$BG$3:$BH$52,2,0)+VLOOKUP(AU41,$BG$3:$BH$52,2,0)</f>
        <v>11</v>
      </c>
      <c r="BA41" s="1325">
        <f>IF((AR41+AS41)&gt;= 200,(AR41+AS41-200)/10,(AR41+AS41-200)/10)</f>
        <v>-2</v>
      </c>
      <c r="BB41" s="1325">
        <f>AV41-2</f>
        <v>-1</v>
      </c>
      <c r="BC41" s="1325">
        <f>AW41-3</f>
        <v>0</v>
      </c>
      <c r="BD41" s="875">
        <f>(AX41-3)*3</f>
        <v>0</v>
      </c>
      <c r="BE41" s="873">
        <f>(BF41+AZ41)-8</f>
        <v>0.5</v>
      </c>
      <c r="BF41" s="875">
        <v>-2.5</v>
      </c>
      <c r="BG41" s="870" t="s">
        <v>529</v>
      </c>
      <c r="BH41" s="240">
        <v>-12</v>
      </c>
      <c r="BI41" s="874">
        <f>BF41</f>
        <v>-2.5</v>
      </c>
    </row>
    <row r="42" spans="1:61" ht="15" customHeight="1">
      <c r="A42" s="1423"/>
      <c r="B42" s="1445"/>
      <c r="C42" s="507" t="s">
        <v>316</v>
      </c>
      <c r="D42" s="459">
        <v>80</v>
      </c>
      <c r="E42" s="460">
        <v>140</v>
      </c>
      <c r="F42" s="463" t="s">
        <v>317</v>
      </c>
      <c r="G42" s="464">
        <v>0</v>
      </c>
      <c r="H42" s="464">
        <v>2</v>
      </c>
      <c r="I42" s="464">
        <v>0</v>
      </c>
      <c r="J42" s="464">
        <v>2</v>
      </c>
      <c r="K42" s="464">
        <v>2</v>
      </c>
      <c r="L42" s="457" t="s">
        <v>220</v>
      </c>
      <c r="M42" s="1149" t="s">
        <v>1133</v>
      </c>
      <c r="N42" s="456">
        <v>0.1</v>
      </c>
      <c r="O42" s="438">
        <v>0</v>
      </c>
      <c r="P42" s="439">
        <v>0.2</v>
      </c>
      <c r="Q42" s="440">
        <v>0</v>
      </c>
      <c r="R42" s="441">
        <v>-0.3</v>
      </c>
      <c r="S42" s="442">
        <v>0</v>
      </c>
      <c r="T42" s="443">
        <v>0.2</v>
      </c>
      <c r="U42" s="444">
        <v>0.7</v>
      </c>
      <c r="V42" s="512">
        <v>-0.3</v>
      </c>
      <c r="W42" s="931">
        <f t="shared" si="1"/>
        <v>3.0000000000000004</v>
      </c>
      <c r="X42">
        <f t="shared" si="2"/>
        <v>1</v>
      </c>
      <c r="Y42" s="239">
        <f t="shared" si="3"/>
        <v>4</v>
      </c>
      <c r="Z42" s="501">
        <f t="shared" si="4"/>
        <v>0</v>
      </c>
      <c r="AA42" s="497">
        <f t="shared" si="8"/>
        <v>2</v>
      </c>
      <c r="AB42" s="932">
        <f t="shared" si="6"/>
        <v>0</v>
      </c>
      <c r="AC42" s="932">
        <v>2</v>
      </c>
      <c r="AD42" s="500">
        <f t="shared" si="9"/>
        <v>4</v>
      </c>
      <c r="AE42" s="500"/>
      <c r="AF42">
        <f>SUM(G42:H42)</f>
        <v>2</v>
      </c>
      <c r="AG42">
        <f>SUM(I42:K42)</f>
        <v>4</v>
      </c>
      <c r="AH42" s="1150">
        <f t="shared" si="7"/>
        <v>0</v>
      </c>
      <c r="AQ42" s="506" t="s">
        <v>79</v>
      </c>
      <c r="AR42" s="459">
        <v>80</v>
      </c>
      <c r="AS42" s="460">
        <v>120</v>
      </c>
      <c r="AT42" t="s">
        <v>546</v>
      </c>
      <c r="AU42" t="s">
        <v>517</v>
      </c>
      <c r="AV42">
        <v>3</v>
      </c>
      <c r="AW42">
        <v>3</v>
      </c>
      <c r="AX42" s="872" t="s">
        <v>220</v>
      </c>
      <c r="AY42" s="500">
        <v>2.1111111111111112</v>
      </c>
      <c r="AZ42">
        <f>VLOOKUP(AT42,$BG$3:$BH$52,2,0)+VLOOKUP(AU42,$BG$3:$BH$52,2,0)</f>
        <v>3.5</v>
      </c>
      <c r="BA42" s="1325">
        <f>IF((AR42+AS42)&gt;= 200,(AR42+AS42-200)/10,(AR42+AS42-200)/10)</f>
        <v>0</v>
      </c>
      <c r="BB42" s="1325">
        <f>AV42-2</f>
        <v>1</v>
      </c>
      <c r="BC42" s="1325">
        <f>AW42-3</f>
        <v>0</v>
      </c>
      <c r="BD42" s="875">
        <f>(AX42-3)*3</f>
        <v>0</v>
      </c>
      <c r="BE42" s="873">
        <f>(BF42+AZ42)-8</f>
        <v>-2.5</v>
      </c>
      <c r="BF42" s="875">
        <v>2</v>
      </c>
      <c r="BG42" s="870" t="s">
        <v>531</v>
      </c>
      <c r="BH42" s="240">
        <v>4</v>
      </c>
      <c r="BI42" s="874">
        <f>BF42</f>
        <v>2</v>
      </c>
    </row>
    <row r="43" spans="1:61" ht="15" customHeight="1">
      <c r="A43" s="1423"/>
      <c r="B43" s="1446"/>
      <c r="C43" s="508" t="s">
        <v>318</v>
      </c>
      <c r="D43" s="459">
        <v>80</v>
      </c>
      <c r="E43" s="460">
        <v>80</v>
      </c>
      <c r="F43" s="463" t="s">
        <v>319</v>
      </c>
      <c r="G43" s="464">
        <v>1</v>
      </c>
      <c r="H43" s="464">
        <v>1</v>
      </c>
      <c r="I43" s="464">
        <v>1</v>
      </c>
      <c r="J43" s="464">
        <v>2</v>
      </c>
      <c r="K43" s="464">
        <v>1</v>
      </c>
      <c r="L43" s="457" t="s">
        <v>220</v>
      </c>
      <c r="M43" s="1149" t="s">
        <v>1144</v>
      </c>
      <c r="N43" s="455">
        <v>0</v>
      </c>
      <c r="O43" s="437">
        <v>-0.6</v>
      </c>
      <c r="P43" s="439">
        <v>0</v>
      </c>
      <c r="Q43" s="440">
        <v>0</v>
      </c>
      <c r="R43" s="441">
        <v>0.3</v>
      </c>
      <c r="S43" s="442">
        <v>0.3</v>
      </c>
      <c r="T43" s="443">
        <v>-0.2</v>
      </c>
      <c r="U43" s="444">
        <v>0</v>
      </c>
      <c r="V43" s="512">
        <v>0.2</v>
      </c>
      <c r="W43" s="931">
        <f t="shared" si="1"/>
        <v>0</v>
      </c>
      <c r="X43">
        <f t="shared" si="2"/>
        <v>1</v>
      </c>
      <c r="Y43" s="239">
        <f t="shared" si="3"/>
        <v>1</v>
      </c>
      <c r="Z43" s="501">
        <f t="shared" si="4"/>
        <v>0</v>
      </c>
      <c r="AA43" s="497">
        <f t="shared" si="8"/>
        <v>-4</v>
      </c>
      <c r="AB43" s="932">
        <f t="shared" si="6"/>
        <v>0</v>
      </c>
      <c r="AC43" s="932">
        <v>9</v>
      </c>
      <c r="AD43" s="500">
        <f t="shared" si="9"/>
        <v>1</v>
      </c>
      <c r="AE43" s="500"/>
      <c r="AF43">
        <f>SUM(G43:H43)</f>
        <v>2</v>
      </c>
      <c r="AG43">
        <f>SUM(I43:K43)</f>
        <v>4</v>
      </c>
      <c r="AH43" s="1150">
        <f t="shared" si="7"/>
        <v>2</v>
      </c>
      <c r="AQ43" s="507" t="s">
        <v>316</v>
      </c>
      <c r="AR43" s="459">
        <v>80</v>
      </c>
      <c r="AS43" s="460">
        <v>140</v>
      </c>
      <c r="AT43" t="s">
        <v>546</v>
      </c>
      <c r="AU43" t="s">
        <v>544</v>
      </c>
      <c r="AV43">
        <v>2</v>
      </c>
      <c r="AW43">
        <v>3</v>
      </c>
      <c r="AX43" s="872" t="s">
        <v>220</v>
      </c>
      <c r="AY43" s="500">
        <v>0</v>
      </c>
      <c r="AZ43">
        <f>VLOOKUP(AT43,$BG$3:$BH$52,2,0)+VLOOKUP(AU43,$BG$3:$BH$52,2,0)</f>
        <v>2</v>
      </c>
      <c r="BA43" s="1325">
        <f>IF((AR43+AS43)&gt;= 200,(AR43+AS43-200)/10,(AR43+AS43-200)/10)</f>
        <v>2</v>
      </c>
      <c r="BB43" s="1325">
        <f>AV43-2</f>
        <v>0</v>
      </c>
      <c r="BC43" s="1325">
        <f>AW43-3</f>
        <v>0</v>
      </c>
      <c r="BD43" s="875">
        <f>(AX43-3)*3</f>
        <v>0</v>
      </c>
      <c r="BE43" s="873">
        <f>(BF43+AZ43)-8</f>
        <v>-4</v>
      </c>
      <c r="BF43" s="875">
        <v>2</v>
      </c>
      <c r="BG43" s="870" t="s">
        <v>533</v>
      </c>
      <c r="BH43" s="240">
        <v>1</v>
      </c>
      <c r="BI43" s="874">
        <f>BF43</f>
        <v>2</v>
      </c>
    </row>
    <row r="44" spans="1:61" ht="15" customHeight="1">
      <c r="A44" s="1423"/>
      <c r="B44" s="1371" t="s">
        <v>320</v>
      </c>
      <c r="C44" s="506" t="s">
        <v>321</v>
      </c>
      <c r="D44" s="459">
        <v>40</v>
      </c>
      <c r="E44" s="460">
        <v>90</v>
      </c>
      <c r="F44" s="463" t="s">
        <v>322</v>
      </c>
      <c r="G44" s="464">
        <v>-1</v>
      </c>
      <c r="H44" s="464">
        <v>2</v>
      </c>
      <c r="I44" s="464">
        <v>0</v>
      </c>
      <c r="J44" s="464">
        <v>1</v>
      </c>
      <c r="K44" s="464">
        <v>2</v>
      </c>
      <c r="L44" s="457" t="s">
        <v>220</v>
      </c>
      <c r="M44" s="1149" t="s">
        <v>1133</v>
      </c>
      <c r="N44" s="456">
        <v>0.1</v>
      </c>
      <c r="O44" s="438">
        <v>0.1</v>
      </c>
      <c r="P44" s="439">
        <v>0.1</v>
      </c>
      <c r="Q44" s="440">
        <v>0.1</v>
      </c>
      <c r="R44" s="441">
        <v>0.1</v>
      </c>
      <c r="S44" s="442">
        <v>0.1</v>
      </c>
      <c r="T44" s="443">
        <v>0.1</v>
      </c>
      <c r="U44" s="444">
        <v>0.1</v>
      </c>
      <c r="V44" s="512">
        <v>0.1</v>
      </c>
      <c r="W44" s="931">
        <f t="shared" si="1"/>
        <v>4.5</v>
      </c>
      <c r="X44">
        <f t="shared" si="2"/>
        <v>-1</v>
      </c>
      <c r="Y44" s="239">
        <f t="shared" si="3"/>
        <v>3.5</v>
      </c>
      <c r="Z44" s="501">
        <f t="shared" si="4"/>
        <v>0</v>
      </c>
      <c r="AA44" s="497">
        <f t="shared" si="8"/>
        <v>-7</v>
      </c>
      <c r="AB44" s="932">
        <f t="shared" si="6"/>
        <v>0</v>
      </c>
      <c r="AC44" s="932">
        <v>11.5</v>
      </c>
      <c r="AD44" s="500">
        <f t="shared" si="9"/>
        <v>3.5</v>
      </c>
      <c r="AE44" s="500"/>
      <c r="AF44">
        <f>SUM(G44:H44)</f>
        <v>1</v>
      </c>
      <c r="AG44">
        <f>SUM(I44:K44)</f>
        <v>3</v>
      </c>
      <c r="AH44" s="1150">
        <f t="shared" si="7"/>
        <v>0</v>
      </c>
      <c r="AQ44" s="508" t="s">
        <v>318</v>
      </c>
      <c r="AR44" s="459">
        <v>80</v>
      </c>
      <c r="AS44" s="460">
        <v>80</v>
      </c>
      <c r="AT44" t="s">
        <v>546</v>
      </c>
      <c r="AU44" t="s">
        <v>459</v>
      </c>
      <c r="AV44">
        <v>2</v>
      </c>
      <c r="AW44">
        <v>4</v>
      </c>
      <c r="AX44" s="872" t="s">
        <v>220</v>
      </c>
      <c r="AY44" s="500">
        <v>2.1111111111111112</v>
      </c>
      <c r="AZ44">
        <f>VLOOKUP(AT44,$BG$3:$BH$52,2,0)+VLOOKUP(AU44,$BG$3:$BH$52,2,0)</f>
        <v>9</v>
      </c>
      <c r="BA44" s="1325">
        <f>IF((AR44+AS44)&gt;= 200,(AR44+AS44-200)/10,(AR44+AS44-200)/10)</f>
        <v>-4</v>
      </c>
      <c r="BB44" s="1325">
        <f>AV44-2</f>
        <v>0</v>
      </c>
      <c r="BC44" s="1325">
        <f>AW44-3</f>
        <v>1</v>
      </c>
      <c r="BD44" s="875">
        <f>(AX44-3)*3</f>
        <v>0</v>
      </c>
      <c r="BE44" s="873">
        <f>(BF44+AZ44)-8</f>
        <v>-1</v>
      </c>
      <c r="BF44" s="875">
        <v>-2</v>
      </c>
      <c r="BG44" s="870" t="s">
        <v>535</v>
      </c>
      <c r="BH44" s="240">
        <v>1.5</v>
      </c>
      <c r="BI44" s="874">
        <f>BF44</f>
        <v>-2</v>
      </c>
    </row>
    <row r="45" spans="1:61" ht="15" customHeight="1">
      <c r="A45" s="1423"/>
      <c r="B45" s="1445"/>
      <c r="C45" s="507" t="s">
        <v>323</v>
      </c>
      <c r="D45" s="459">
        <v>60</v>
      </c>
      <c r="E45" s="460">
        <v>100</v>
      </c>
      <c r="F45" s="463" t="s">
        <v>324</v>
      </c>
      <c r="G45" s="464">
        <v>0</v>
      </c>
      <c r="H45" s="464">
        <v>1</v>
      </c>
      <c r="I45" s="464">
        <v>0</v>
      </c>
      <c r="J45" s="464">
        <v>0</v>
      </c>
      <c r="K45" s="464">
        <v>0</v>
      </c>
      <c r="L45" s="457" t="s">
        <v>220</v>
      </c>
      <c r="M45" s="1149" t="s">
        <v>1133</v>
      </c>
      <c r="N45" s="456">
        <v>0.1</v>
      </c>
      <c r="O45" s="438">
        <v>0.1</v>
      </c>
      <c r="P45" s="439">
        <v>0.1</v>
      </c>
      <c r="Q45" s="440">
        <v>0.1</v>
      </c>
      <c r="R45" s="441">
        <v>0.1</v>
      </c>
      <c r="S45" s="442">
        <v>0.1</v>
      </c>
      <c r="T45" s="443">
        <v>0.1</v>
      </c>
      <c r="U45" s="444">
        <v>0.1</v>
      </c>
      <c r="V45" s="512">
        <v>0.1</v>
      </c>
      <c r="W45" s="931">
        <f t="shared" si="1"/>
        <v>4.5</v>
      </c>
      <c r="X45">
        <f t="shared" si="2"/>
        <v>-4</v>
      </c>
      <c r="Y45" s="239">
        <f t="shared" si="3"/>
        <v>0.5</v>
      </c>
      <c r="Z45" s="501">
        <f t="shared" si="4"/>
        <v>0</v>
      </c>
      <c r="AA45" s="497">
        <f t="shared" si="8"/>
        <v>-4</v>
      </c>
      <c r="AB45" s="932">
        <f t="shared" si="6"/>
        <v>0</v>
      </c>
      <c r="AC45" s="932">
        <v>11.5</v>
      </c>
      <c r="AD45" s="500">
        <f t="shared" si="9"/>
        <v>0.5</v>
      </c>
      <c r="AE45" s="500"/>
      <c r="AF45">
        <f>SUM(G45:H45)</f>
        <v>1</v>
      </c>
      <c r="AG45">
        <f>SUM(I45:K45)</f>
        <v>0</v>
      </c>
      <c r="AH45" s="1150">
        <f t="shared" si="7"/>
        <v>0</v>
      </c>
      <c r="AQ45" s="506" t="s">
        <v>321</v>
      </c>
      <c r="AR45" s="459">
        <v>50</v>
      </c>
      <c r="AS45" s="460">
        <v>90</v>
      </c>
      <c r="AT45" t="s">
        <v>453</v>
      </c>
      <c r="AU45" t="s">
        <v>13</v>
      </c>
      <c r="AV45">
        <v>3</v>
      </c>
      <c r="AW45">
        <v>3</v>
      </c>
      <c r="AX45" s="872" t="s">
        <v>220</v>
      </c>
      <c r="AY45" s="500">
        <v>6</v>
      </c>
      <c r="AZ45">
        <f>VLOOKUP(AT45,$BG$3:$BH$52,2,0)+VLOOKUP(AU45,$BG$3:$BH$52,2,0)</f>
        <v>11.5</v>
      </c>
      <c r="BA45" s="1325">
        <f>IF((AR45+AS45)&gt;= 200,(AR45+AS45-200)/10,(AR45+AS45-200)/10)</f>
        <v>-6</v>
      </c>
      <c r="BB45" s="1325">
        <f>AV45-2</f>
        <v>1</v>
      </c>
      <c r="BC45" s="1325">
        <f>AW45-3</f>
        <v>0</v>
      </c>
      <c r="BD45" s="875">
        <f>(AX45-3)*3</f>
        <v>0</v>
      </c>
      <c r="BE45" s="873">
        <f>(BF45+AZ45)-8</f>
        <v>3</v>
      </c>
      <c r="BF45" s="875">
        <v>-0.5</v>
      </c>
      <c r="BG45" s="870" t="s">
        <v>537</v>
      </c>
      <c r="BH45" s="240">
        <v>1.5</v>
      </c>
      <c r="BI45" s="874">
        <f>BF45</f>
        <v>-0.5</v>
      </c>
    </row>
    <row r="46" spans="1:61" ht="15" customHeight="1">
      <c r="A46" s="1423"/>
      <c r="B46" s="1446"/>
      <c r="C46" s="508" t="s">
        <v>325</v>
      </c>
      <c r="D46" s="459">
        <v>70</v>
      </c>
      <c r="E46" s="460">
        <v>120</v>
      </c>
      <c r="F46" s="463" t="s">
        <v>326</v>
      </c>
      <c r="G46" s="464">
        <v>1</v>
      </c>
      <c r="H46" s="464">
        <v>4</v>
      </c>
      <c r="I46" s="464">
        <v>1</v>
      </c>
      <c r="J46" s="464">
        <v>1</v>
      </c>
      <c r="K46" s="464">
        <v>1</v>
      </c>
      <c r="L46" s="457" t="s">
        <v>220</v>
      </c>
      <c r="M46" s="1149" t="s">
        <v>1133</v>
      </c>
      <c r="N46" s="455">
        <v>0.2</v>
      </c>
      <c r="O46" s="437">
        <v>-0.2</v>
      </c>
      <c r="P46" s="439">
        <v>-0.2</v>
      </c>
      <c r="Q46" s="440">
        <v>-0.2</v>
      </c>
      <c r="R46" s="441">
        <v>0.2</v>
      </c>
      <c r="S46" s="442">
        <v>0.2</v>
      </c>
      <c r="T46" s="443">
        <v>-0.4</v>
      </c>
      <c r="U46" s="444">
        <v>-0.1</v>
      </c>
      <c r="V46" s="512">
        <v>0</v>
      </c>
      <c r="W46" s="931">
        <f t="shared" si="1"/>
        <v>-2.5</v>
      </c>
      <c r="X46">
        <f t="shared" si="2"/>
        <v>3</v>
      </c>
      <c r="Y46" s="239">
        <f t="shared" si="3"/>
        <v>0.5</v>
      </c>
      <c r="Z46" s="501">
        <f t="shared" si="4"/>
        <v>0</v>
      </c>
      <c r="AA46" s="497">
        <f t="shared" si="8"/>
        <v>-1</v>
      </c>
      <c r="AB46" s="932">
        <f t="shared" si="6"/>
        <v>0</v>
      </c>
      <c r="AC46" s="932">
        <v>8.5</v>
      </c>
      <c r="AD46" s="500">
        <f t="shared" si="9"/>
        <v>0.5</v>
      </c>
      <c r="AE46" s="500"/>
      <c r="AF46">
        <f>SUM(G46:H46)</f>
        <v>5</v>
      </c>
      <c r="AG46">
        <f>SUM(I46:K46)</f>
        <v>3</v>
      </c>
      <c r="AH46" s="1150">
        <f t="shared" si="7"/>
        <v>0</v>
      </c>
      <c r="AQ46" s="507" t="s">
        <v>323</v>
      </c>
      <c r="AR46" s="459">
        <v>50</v>
      </c>
      <c r="AS46" s="460">
        <v>140</v>
      </c>
      <c r="AT46" t="s">
        <v>453</v>
      </c>
      <c r="AU46" t="s">
        <v>489</v>
      </c>
      <c r="AV46">
        <v>1</v>
      </c>
      <c r="AW46">
        <v>0</v>
      </c>
      <c r="AX46" s="872" t="s">
        <v>220</v>
      </c>
      <c r="AY46" s="500">
        <v>1</v>
      </c>
      <c r="AZ46">
        <f>VLOOKUP(AT46,$BG$3:$BH$52,2,0)+VLOOKUP(AU46,$BG$3:$BH$52,2,0)</f>
        <v>11.5</v>
      </c>
      <c r="BA46" s="1325">
        <f>IF((AR46+AS46)&gt;= 200,(AR46+AS46-200)/10,(AR46+AS46-200)/10)</f>
        <v>-1</v>
      </c>
      <c r="BB46" s="1325">
        <f>AV46-2</f>
        <v>-1</v>
      </c>
      <c r="BC46" s="1325">
        <f>AW46-3</f>
        <v>-3</v>
      </c>
      <c r="BD46" s="875">
        <f>(AX46-3)*3</f>
        <v>0</v>
      </c>
      <c r="BE46" s="873">
        <f>(BF46+AZ46)-8</f>
        <v>3</v>
      </c>
      <c r="BF46" s="875">
        <v>-0.5</v>
      </c>
      <c r="BG46" s="870" t="s">
        <v>13</v>
      </c>
      <c r="BH46" s="240">
        <v>10</v>
      </c>
      <c r="BI46" s="874">
        <f>BF46</f>
        <v>-0.5</v>
      </c>
    </row>
    <row r="47" spans="1:61" ht="15" customHeight="1">
      <c r="A47" s="1427"/>
      <c r="B47" s="1371" t="s">
        <v>327</v>
      </c>
      <c r="C47" s="506" t="s">
        <v>328</v>
      </c>
      <c r="D47" s="459">
        <v>100</v>
      </c>
      <c r="E47" s="460">
        <v>100</v>
      </c>
      <c r="F47" s="463" t="s">
        <v>329</v>
      </c>
      <c r="G47" s="464">
        <v>-1</v>
      </c>
      <c r="H47" s="464">
        <v>0</v>
      </c>
      <c r="I47" s="464">
        <v>-1</v>
      </c>
      <c r="J47" s="464">
        <v>1</v>
      </c>
      <c r="K47" s="464">
        <v>2</v>
      </c>
      <c r="L47" s="457" t="s">
        <v>220</v>
      </c>
      <c r="M47" s="1149" t="s">
        <v>1148</v>
      </c>
      <c r="N47" s="455">
        <v>0</v>
      </c>
      <c r="O47" s="437">
        <v>0</v>
      </c>
      <c r="P47" s="439">
        <v>0</v>
      </c>
      <c r="Q47" s="440">
        <v>-0.5</v>
      </c>
      <c r="R47" s="441">
        <v>0</v>
      </c>
      <c r="S47" s="442">
        <v>-0.3</v>
      </c>
      <c r="T47" s="443">
        <v>0.3</v>
      </c>
      <c r="U47" s="444">
        <v>0</v>
      </c>
      <c r="V47" s="512">
        <v>0.1</v>
      </c>
      <c r="W47" s="931">
        <f t="shared" si="1"/>
        <v>-2</v>
      </c>
      <c r="X47">
        <f t="shared" si="2"/>
        <v>-4</v>
      </c>
      <c r="Y47" s="239">
        <f t="shared" si="3"/>
        <v>-6</v>
      </c>
      <c r="Z47" s="501">
        <f t="shared" si="4"/>
        <v>0</v>
      </c>
      <c r="AA47" s="497">
        <f t="shared" si="8"/>
        <v>0</v>
      </c>
      <c r="AB47" s="932">
        <f t="shared" si="6"/>
        <v>0</v>
      </c>
      <c r="AC47" s="932">
        <v>10</v>
      </c>
      <c r="AD47" s="500">
        <f t="shared" si="9"/>
        <v>-6</v>
      </c>
      <c r="AE47" s="500"/>
      <c r="AF47">
        <f>SUM(G47:H47)</f>
        <v>-1</v>
      </c>
      <c r="AG47">
        <f>SUM(I47:K47)</f>
        <v>2</v>
      </c>
      <c r="AH47" s="1150">
        <f t="shared" si="7"/>
        <v>4</v>
      </c>
      <c r="AQ47" s="508" t="s">
        <v>325</v>
      </c>
      <c r="AR47" s="459">
        <v>70</v>
      </c>
      <c r="AS47" s="460">
        <v>120</v>
      </c>
      <c r="AT47" t="s">
        <v>453</v>
      </c>
      <c r="AU47" t="s">
        <v>523</v>
      </c>
      <c r="AV47">
        <v>5</v>
      </c>
      <c r="AW47">
        <v>3</v>
      </c>
      <c r="AX47" s="872" t="s">
        <v>220</v>
      </c>
      <c r="AY47" s="500">
        <v>1.8888888888888888</v>
      </c>
      <c r="AZ47">
        <f>VLOOKUP(AT47,$BG$3:$BH$52,2,0)+VLOOKUP(AU47,$BG$3:$BH$52,2,0)</f>
        <v>8.5</v>
      </c>
      <c r="BA47" s="1325">
        <f>IF((AR47+AS47)&gt;= 200,(AR47+AS47-200)/10,(AR47+AS47-200)/10)</f>
        <v>-1</v>
      </c>
      <c r="BB47" s="1325">
        <f>AV47-2</f>
        <v>3</v>
      </c>
      <c r="BC47" s="1325">
        <f>AW47-3</f>
        <v>0</v>
      </c>
      <c r="BD47" s="875">
        <f>(AX47-3)*3</f>
        <v>0</v>
      </c>
      <c r="BE47" s="873">
        <f>(BF47+AZ47)-8</f>
        <v>1.5</v>
      </c>
      <c r="BF47" s="875">
        <v>1</v>
      </c>
      <c r="BG47" s="870" t="s">
        <v>540</v>
      </c>
      <c r="BH47" s="240">
        <v>5</v>
      </c>
      <c r="BI47" s="874">
        <f>BF47</f>
        <v>1</v>
      </c>
    </row>
    <row r="48" spans="1:61" ht="15" customHeight="1">
      <c r="A48" s="1425"/>
      <c r="B48" s="1445"/>
      <c r="C48" s="507" t="s">
        <v>330</v>
      </c>
      <c r="D48" s="459">
        <v>100</v>
      </c>
      <c r="E48" s="460">
        <v>100</v>
      </c>
      <c r="F48" s="463" t="s">
        <v>331</v>
      </c>
      <c r="G48" s="464">
        <v>-1</v>
      </c>
      <c r="H48" s="464">
        <v>2</v>
      </c>
      <c r="I48" s="464">
        <v>2</v>
      </c>
      <c r="J48" s="464">
        <v>1</v>
      </c>
      <c r="K48" s="464">
        <v>1</v>
      </c>
      <c r="L48" s="457" t="s">
        <v>220</v>
      </c>
      <c r="M48" s="1149" t="s">
        <v>1133</v>
      </c>
      <c r="N48" s="455">
        <v>0</v>
      </c>
      <c r="O48" s="437">
        <v>0</v>
      </c>
      <c r="P48" s="439">
        <v>0</v>
      </c>
      <c r="Q48" s="440">
        <v>-0.3</v>
      </c>
      <c r="R48" s="441">
        <v>0.2</v>
      </c>
      <c r="S48" s="442">
        <v>-0.3</v>
      </c>
      <c r="T48" s="443">
        <v>0.3</v>
      </c>
      <c r="U48" s="444">
        <v>0</v>
      </c>
      <c r="V48" s="512">
        <v>0.6</v>
      </c>
      <c r="W48" s="931">
        <f t="shared" si="1"/>
        <v>2.5</v>
      </c>
      <c r="X48">
        <f t="shared" si="2"/>
        <v>0</v>
      </c>
      <c r="Y48" s="239">
        <f t="shared" si="3"/>
        <v>2.5</v>
      </c>
      <c r="Z48" s="501">
        <f t="shared" si="4"/>
        <v>0</v>
      </c>
      <c r="AA48" s="497">
        <f t="shared" si="8"/>
        <v>0</v>
      </c>
      <c r="AB48" s="932">
        <f t="shared" si="6"/>
        <v>0</v>
      </c>
      <c r="AC48" s="932">
        <v>5.5</v>
      </c>
      <c r="AD48" s="500">
        <f t="shared" si="9"/>
        <v>2.5</v>
      </c>
      <c r="AE48" s="500"/>
      <c r="AF48">
        <f>SUM(G48:H48)</f>
        <v>1</v>
      </c>
      <c r="AG48">
        <f>SUM(I48:K48)</f>
        <v>4</v>
      </c>
      <c r="AH48" s="1150">
        <f t="shared" si="7"/>
        <v>0</v>
      </c>
      <c r="AQ48" s="506" t="s">
        <v>328</v>
      </c>
      <c r="AR48" s="459">
        <v>100</v>
      </c>
      <c r="AS48" s="460">
        <v>100</v>
      </c>
      <c r="AT48" t="s">
        <v>457</v>
      </c>
      <c r="AU48" t="s">
        <v>497</v>
      </c>
      <c r="AV48">
        <v>0</v>
      </c>
      <c r="AW48">
        <v>3</v>
      </c>
      <c r="AX48" s="872" t="s">
        <v>220</v>
      </c>
      <c r="AY48" s="500">
        <v>-3.1111111111111107</v>
      </c>
      <c r="AZ48">
        <f>VLOOKUP(AT48,$BG$3:$BH$52,2,0)+VLOOKUP(AU48,$BG$3:$BH$52,2,0)</f>
        <v>10</v>
      </c>
      <c r="BA48" s="1325">
        <f>IF((AR48+AS48)&gt;= 200,(AR48+AS48-200)/10,(AR48+AS48-200)/10)</f>
        <v>0</v>
      </c>
      <c r="BB48" s="1325">
        <f>AV48-2</f>
        <v>-2</v>
      </c>
      <c r="BC48" s="1325">
        <f>AW48-3</f>
        <v>0</v>
      </c>
      <c r="BD48" s="875">
        <f>(AX48-3)*3</f>
        <v>0</v>
      </c>
      <c r="BE48" s="873">
        <f>(BF48+AZ48)-8</f>
        <v>-1</v>
      </c>
      <c r="BF48" s="875">
        <v>-3</v>
      </c>
      <c r="BG48" s="870" t="s">
        <v>542</v>
      </c>
      <c r="BH48" s="240">
        <v>6</v>
      </c>
      <c r="BI48" s="874">
        <f>BF48</f>
        <v>-3</v>
      </c>
    </row>
    <row r="49" spans="1:61" ht="15" customHeight="1">
      <c r="A49" s="1425"/>
      <c r="B49" s="1446"/>
      <c r="C49" s="508" t="s">
        <v>332</v>
      </c>
      <c r="D49" s="459">
        <v>100</v>
      </c>
      <c r="E49" s="460">
        <v>100</v>
      </c>
      <c r="F49" s="463" t="s">
        <v>333</v>
      </c>
      <c r="G49" s="464">
        <v>-1</v>
      </c>
      <c r="H49" s="464">
        <v>1</v>
      </c>
      <c r="I49" s="464">
        <v>-1</v>
      </c>
      <c r="J49" s="464">
        <v>2</v>
      </c>
      <c r="K49" s="464">
        <v>2</v>
      </c>
      <c r="L49" s="457" t="s">
        <v>220</v>
      </c>
      <c r="M49" s="1149" t="s">
        <v>1133</v>
      </c>
      <c r="N49" s="455">
        <v>0</v>
      </c>
      <c r="O49" s="437">
        <v>0</v>
      </c>
      <c r="P49" s="439">
        <v>0</v>
      </c>
      <c r="Q49" s="440">
        <v>-0.3</v>
      </c>
      <c r="R49" s="441">
        <v>0</v>
      </c>
      <c r="S49" s="442">
        <v>-0.3</v>
      </c>
      <c r="T49" s="443">
        <v>0.3</v>
      </c>
      <c r="U49" s="444">
        <v>0</v>
      </c>
      <c r="V49" s="512">
        <v>0.3</v>
      </c>
      <c r="W49" s="931">
        <f t="shared" si="1"/>
        <v>0</v>
      </c>
      <c r="X49">
        <f t="shared" si="2"/>
        <v>-2</v>
      </c>
      <c r="Y49" s="239">
        <f t="shared" si="3"/>
        <v>-2</v>
      </c>
      <c r="Z49" s="501">
        <f t="shared" si="4"/>
        <v>0</v>
      </c>
      <c r="AA49" s="497">
        <f t="shared" si="8"/>
        <v>0</v>
      </c>
      <c r="AB49" s="932">
        <f t="shared" si="6"/>
        <v>0</v>
      </c>
      <c r="AC49" s="932">
        <v>10</v>
      </c>
      <c r="AD49" s="500">
        <f t="shared" si="9"/>
        <v>-2</v>
      </c>
      <c r="AE49" s="500"/>
      <c r="AF49">
        <f>SUM(G49:H49)</f>
        <v>0</v>
      </c>
      <c r="AG49">
        <f>SUM(I49:K49)</f>
        <v>3</v>
      </c>
      <c r="AH49" s="1150">
        <f t="shared" si="7"/>
        <v>0</v>
      </c>
      <c r="AQ49" s="507" t="s">
        <v>330</v>
      </c>
      <c r="AR49" s="459">
        <v>100</v>
      </c>
      <c r="AS49" s="460">
        <v>100</v>
      </c>
      <c r="AT49" t="s">
        <v>457</v>
      </c>
      <c r="AU49" t="s">
        <v>477</v>
      </c>
      <c r="AV49">
        <v>1</v>
      </c>
      <c r="AW49">
        <v>4</v>
      </c>
      <c r="AX49" s="872" t="s">
        <v>220</v>
      </c>
      <c r="AY49" s="500">
        <v>2.2222222222222223</v>
      </c>
      <c r="AZ49">
        <f>VLOOKUP(AT49,$BG$3:$BH$52,2,0)+VLOOKUP(AU49,$BG$3:$BH$52,2,0)</f>
        <v>5.5</v>
      </c>
      <c r="BA49" s="1325">
        <f>IF((AR49+AS49)&gt;= 200,(AR49+AS49-200)/10,(AR49+AS49-200)/10)</f>
        <v>0</v>
      </c>
      <c r="BB49" s="1325">
        <f>AV49-2</f>
        <v>-1</v>
      </c>
      <c r="BC49" s="1325">
        <f>AW49-3</f>
        <v>1</v>
      </c>
      <c r="BD49" s="875">
        <f>(AX49-3)*3</f>
        <v>0</v>
      </c>
      <c r="BE49" s="873">
        <f>(BF49+AZ49)-8</f>
        <v>-0.5</v>
      </c>
      <c r="BF49" s="875">
        <v>2</v>
      </c>
      <c r="BG49" s="870" t="s">
        <v>544</v>
      </c>
      <c r="BH49" s="240">
        <v>0</v>
      </c>
      <c r="BI49" s="874">
        <f>BF49</f>
        <v>2</v>
      </c>
    </row>
    <row r="50" spans="1:61" ht="15" customHeight="1">
      <c r="A50" s="1276"/>
      <c r="B50" s="1373" t="s">
        <v>334</v>
      </c>
      <c r="C50" s="494" t="s">
        <v>335</v>
      </c>
      <c r="D50" s="459">
        <v>120</v>
      </c>
      <c r="E50" s="460">
        <v>80</v>
      </c>
      <c r="F50" s="463" t="s">
        <v>336</v>
      </c>
      <c r="G50" s="464">
        <v>2</v>
      </c>
      <c r="H50" s="464">
        <v>1</v>
      </c>
      <c r="I50" s="464">
        <v>1</v>
      </c>
      <c r="J50" s="464">
        <v>1</v>
      </c>
      <c r="K50" s="464">
        <v>1</v>
      </c>
      <c r="L50" s="457" t="s">
        <v>220</v>
      </c>
      <c r="M50" s="1149" t="s">
        <v>1133</v>
      </c>
      <c r="N50" s="455">
        <v>0</v>
      </c>
      <c r="O50" s="437">
        <v>0</v>
      </c>
      <c r="P50" s="439">
        <v>0.3</v>
      </c>
      <c r="Q50" s="440">
        <v>0.3</v>
      </c>
      <c r="R50" s="441">
        <v>0</v>
      </c>
      <c r="S50" s="442">
        <v>-0.5</v>
      </c>
      <c r="T50" s="443">
        <v>-0.2</v>
      </c>
      <c r="U50" s="444">
        <v>0</v>
      </c>
      <c r="V50" s="512">
        <v>0</v>
      </c>
      <c r="W50" s="931">
        <f t="shared" si="1"/>
        <v>-0.50000000000000022</v>
      </c>
      <c r="X50">
        <f t="shared" si="2"/>
        <v>1</v>
      </c>
      <c r="Y50" s="239">
        <f t="shared" si="3"/>
        <v>0.49999999999999978</v>
      </c>
      <c r="Z50" s="501">
        <f t="shared" si="4"/>
        <v>0</v>
      </c>
      <c r="AA50" s="497">
        <f t="shared" si="8"/>
        <v>0</v>
      </c>
      <c r="AB50" s="932">
        <f t="shared" si="6"/>
        <v>0</v>
      </c>
      <c r="AC50" s="932">
        <v>7.5</v>
      </c>
      <c r="AD50" s="500">
        <f t="shared" si="9"/>
        <v>0.49999999999999978</v>
      </c>
      <c r="AE50" s="500"/>
      <c r="AF50">
        <f>SUM(G50:H50)</f>
        <v>3</v>
      </c>
      <c r="AG50">
        <f>SUM(I50:K50)</f>
        <v>3</v>
      </c>
      <c r="AH50" s="1150">
        <f t="shared" si="7"/>
        <v>0</v>
      </c>
      <c r="AQ50" s="508" t="s">
        <v>332</v>
      </c>
      <c r="AR50" s="459">
        <v>100</v>
      </c>
      <c r="AS50" s="460">
        <v>100</v>
      </c>
      <c r="AT50" t="s">
        <v>457</v>
      </c>
      <c r="AU50" t="s">
        <v>521</v>
      </c>
      <c r="AV50">
        <v>0</v>
      </c>
      <c r="AW50">
        <v>3</v>
      </c>
      <c r="AX50" s="872" t="s">
        <v>220</v>
      </c>
      <c r="AY50" s="500">
        <v>-2</v>
      </c>
      <c r="AZ50">
        <f>VLOOKUP(AT50,$BG$3:$BH$52,2,0)+VLOOKUP(AU50,$BG$3:$BH$52,2,0)</f>
        <v>10</v>
      </c>
      <c r="BA50" s="1325">
        <f>IF((AR50+AS50)&gt;= 200,(AR50+AS50-200)/10,(AR50+AS50-200)/10)</f>
        <v>0</v>
      </c>
      <c r="BB50" s="1325">
        <f>AV50-2</f>
        <v>-2</v>
      </c>
      <c r="BC50" s="1325">
        <f>AW50-3</f>
        <v>0</v>
      </c>
      <c r="BD50" s="875">
        <f>(AX50-3)*3</f>
        <v>0</v>
      </c>
      <c r="BE50" s="873">
        <f>(BF50+AZ50)-8</f>
        <v>0</v>
      </c>
      <c r="BF50" s="875">
        <v>-2</v>
      </c>
      <c r="BG50" s="870" t="s">
        <v>546</v>
      </c>
      <c r="BH50" s="240">
        <v>2</v>
      </c>
      <c r="BI50" s="874">
        <f>BF50</f>
        <v>-2</v>
      </c>
    </row>
    <row r="51" spans="1:61" ht="15" customHeight="1">
      <c r="A51" s="1276"/>
      <c r="B51" s="1374"/>
      <c r="C51" s="495" t="s">
        <v>337</v>
      </c>
      <c r="D51" s="459">
        <v>180</v>
      </c>
      <c r="E51" s="460">
        <v>20</v>
      </c>
      <c r="F51" s="463" t="s">
        <v>338</v>
      </c>
      <c r="G51" s="464">
        <v>2</v>
      </c>
      <c r="H51" s="464">
        <v>0</v>
      </c>
      <c r="I51" s="464">
        <v>2</v>
      </c>
      <c r="J51" s="464">
        <v>0</v>
      </c>
      <c r="K51" s="464">
        <v>0</v>
      </c>
      <c r="L51" s="457" t="s">
        <v>220</v>
      </c>
      <c r="M51" s="1149" t="s">
        <v>1133</v>
      </c>
      <c r="N51" s="456">
        <v>0.1</v>
      </c>
      <c r="O51" s="438">
        <v>0.1</v>
      </c>
      <c r="P51" s="439">
        <v>0</v>
      </c>
      <c r="Q51" s="440">
        <v>-0.3</v>
      </c>
      <c r="R51" s="441">
        <v>0.3</v>
      </c>
      <c r="S51" s="442">
        <v>-0.9</v>
      </c>
      <c r="T51" s="443">
        <v>0.5</v>
      </c>
      <c r="U51" s="444">
        <v>0</v>
      </c>
      <c r="V51" s="512">
        <v>0</v>
      </c>
      <c r="W51" s="931">
        <f t="shared" si="1"/>
        <v>-0.99999999999999978</v>
      </c>
      <c r="X51">
        <f t="shared" si="2"/>
        <v>-1</v>
      </c>
      <c r="Y51" s="239">
        <f t="shared" si="3"/>
        <v>-1.9999999999999998</v>
      </c>
      <c r="Z51" s="501">
        <f t="shared" si="4"/>
        <v>0</v>
      </c>
      <c r="AA51" s="497">
        <f t="shared" si="8"/>
        <v>0</v>
      </c>
      <c r="AB51" s="932">
        <f t="shared" si="6"/>
        <v>0</v>
      </c>
      <c r="AC51" s="932">
        <v>10</v>
      </c>
      <c r="AD51" s="500">
        <f t="shared" si="9"/>
        <v>-1.9999999999999998</v>
      </c>
      <c r="AE51" s="500"/>
      <c r="AF51">
        <f>SUM(G51:H51)</f>
        <v>2</v>
      </c>
      <c r="AG51">
        <f>SUM(I51:K51)</f>
        <v>2</v>
      </c>
      <c r="AH51" s="1150">
        <f t="shared" si="7"/>
        <v>0</v>
      </c>
      <c r="AQ51" s="494" t="s">
        <v>335</v>
      </c>
      <c r="AR51" s="459">
        <v>150</v>
      </c>
      <c r="AS51" s="460">
        <v>80</v>
      </c>
      <c r="AT51" t="s">
        <v>513</v>
      </c>
      <c r="AU51" t="s">
        <v>491</v>
      </c>
      <c r="AV51">
        <v>3</v>
      </c>
      <c r="AW51">
        <v>3</v>
      </c>
      <c r="AX51" s="872" t="s">
        <v>220</v>
      </c>
      <c r="AY51" s="500">
        <v>2.1111111111111107</v>
      </c>
      <c r="AZ51">
        <f>VLOOKUP(AT51,$BG$3:$BH$52,2,0)+VLOOKUP(AU51,$BG$3:$BH$52,2,0)</f>
        <v>7.5</v>
      </c>
      <c r="BA51" s="1325">
        <f>IF((AR51+AS51)&gt;= 200,(AR51+AS51-200)/10,(AR51+AS51-200)/10)</f>
        <v>3</v>
      </c>
      <c r="BB51" s="1325">
        <f>AV51-2</f>
        <v>1</v>
      </c>
      <c r="BC51" s="1325">
        <f>AW51-3</f>
        <v>0</v>
      </c>
      <c r="BD51" s="875">
        <f>(AX51-3)*3</f>
        <v>0</v>
      </c>
      <c r="BE51" s="873">
        <f>(BF51+AZ51)-8</f>
        <v>4.5</v>
      </c>
      <c r="BF51" s="875">
        <v>5</v>
      </c>
      <c r="BG51" s="870" t="s">
        <v>548</v>
      </c>
      <c r="BH51" s="240">
        <v>3</v>
      </c>
      <c r="BI51" s="874">
        <f>BF51</f>
        <v>5</v>
      </c>
    </row>
    <row r="52" spans="1:61" ht="15" customHeight="1">
      <c r="A52" s="1276"/>
      <c r="B52" s="1375"/>
      <c r="C52" s="496" t="s">
        <v>339</v>
      </c>
      <c r="D52" s="459">
        <v>320</v>
      </c>
      <c r="E52" s="460">
        <v>40</v>
      </c>
      <c r="F52" s="463" t="s">
        <v>340</v>
      </c>
      <c r="G52" s="464">
        <v>2</v>
      </c>
      <c r="H52" s="464">
        <v>1</v>
      </c>
      <c r="I52" s="464">
        <v>1</v>
      </c>
      <c r="J52" s="464">
        <v>0</v>
      </c>
      <c r="K52" s="464">
        <v>0</v>
      </c>
      <c r="L52" s="457" t="s">
        <v>341</v>
      </c>
      <c r="M52" s="1149" t="s">
        <v>1148</v>
      </c>
      <c r="N52" s="456">
        <v>0</v>
      </c>
      <c r="O52" s="438">
        <v>0</v>
      </c>
      <c r="P52" s="439">
        <v>0.2</v>
      </c>
      <c r="Q52" s="440">
        <v>0.2</v>
      </c>
      <c r="R52" s="441">
        <v>0.6</v>
      </c>
      <c r="S52" s="442">
        <v>-1</v>
      </c>
      <c r="T52" s="443">
        <v>0.6</v>
      </c>
      <c r="U52" s="444">
        <v>0</v>
      </c>
      <c r="V52" s="512">
        <v>0</v>
      </c>
      <c r="W52" s="931">
        <f t="shared" si="1"/>
        <v>3</v>
      </c>
      <c r="X52">
        <f t="shared" si="2"/>
        <v>-1</v>
      </c>
      <c r="Y52" s="239">
        <f t="shared" si="3"/>
        <v>2</v>
      </c>
      <c r="Z52" s="501">
        <f>(L52-3)*5-2</f>
        <v>-12</v>
      </c>
      <c r="AA52" s="497">
        <f t="shared" si="8"/>
        <v>16</v>
      </c>
      <c r="AB52" s="932">
        <f t="shared" si="6"/>
        <v>0</v>
      </c>
      <c r="AC52" s="932">
        <v>-2</v>
      </c>
      <c r="AD52" s="500">
        <f t="shared" si="9"/>
        <v>-10</v>
      </c>
      <c r="AE52" s="500"/>
      <c r="AF52">
        <f>SUM(G52:H52)</f>
        <v>3</v>
      </c>
      <c r="AG52">
        <f>SUM(I52:K52)</f>
        <v>1</v>
      </c>
      <c r="AH52" s="1150">
        <f t="shared" si="7"/>
        <v>4</v>
      </c>
      <c r="AQ52" s="495" t="s">
        <v>337</v>
      </c>
      <c r="AR52" s="459">
        <v>180</v>
      </c>
      <c r="AS52" s="460">
        <v>20</v>
      </c>
      <c r="AT52" t="s">
        <v>513</v>
      </c>
      <c r="AU52" t="s">
        <v>475</v>
      </c>
      <c r="AV52">
        <v>2</v>
      </c>
      <c r="AW52">
        <v>2</v>
      </c>
      <c r="AX52" s="872" t="s">
        <v>220</v>
      </c>
      <c r="AY52" s="500">
        <v>-1</v>
      </c>
      <c r="AZ52">
        <f>VLOOKUP(AT52,$BG$3:$BH$52,2,0)+VLOOKUP(AU52,$BG$3:$BH$52,2,0)</f>
        <v>10</v>
      </c>
      <c r="BA52" s="1325">
        <f>IF((AR52+AS52)&gt;= 200,(AR52+AS52-200)/10,(AR52+AS52-200)/10)</f>
        <v>0</v>
      </c>
      <c r="BB52" s="1325">
        <f>AV52-2</f>
        <v>0</v>
      </c>
      <c r="BC52" s="1325">
        <f>AW52-3</f>
        <v>-1</v>
      </c>
      <c r="BD52" s="875">
        <f>(AX52-3)*3</f>
        <v>0</v>
      </c>
      <c r="BE52" s="873">
        <f>(BF52+AZ52)-8</f>
        <v>1</v>
      </c>
      <c r="BF52" s="875">
        <v>-1</v>
      </c>
      <c r="BG52" s="870" t="s">
        <v>550</v>
      </c>
      <c r="BH52" s="240">
        <v>5</v>
      </c>
      <c r="BI52" s="874">
        <f>BF52</f>
        <v>-1</v>
      </c>
    </row>
    <row r="53" spans="1:61" ht="15" customHeight="1">
      <c r="A53" s="1376" t="s">
        <v>342</v>
      </c>
      <c r="B53" s="1373" t="s">
        <v>143</v>
      </c>
      <c r="C53" s="494" t="s">
        <v>343</v>
      </c>
      <c r="D53" s="459">
        <v>100</v>
      </c>
      <c r="E53" s="460">
        <v>65</v>
      </c>
      <c r="F53" s="463" t="s">
        <v>344</v>
      </c>
      <c r="G53" s="464">
        <v>1</v>
      </c>
      <c r="H53" s="464">
        <v>1</v>
      </c>
      <c r="I53" s="464">
        <v>0</v>
      </c>
      <c r="J53" s="464">
        <v>0</v>
      </c>
      <c r="K53" s="464">
        <v>0</v>
      </c>
      <c r="L53" s="457" t="s">
        <v>220</v>
      </c>
      <c r="M53" s="1149" t="s">
        <v>1435</v>
      </c>
      <c r="N53" s="455">
        <v>0.1</v>
      </c>
      <c r="O53" s="437">
        <v>0.1</v>
      </c>
      <c r="P53" s="439">
        <v>-0.3</v>
      </c>
      <c r="Q53" s="440">
        <v>-0.3</v>
      </c>
      <c r="R53" s="441">
        <v>0.2</v>
      </c>
      <c r="S53" s="442">
        <v>-0.4</v>
      </c>
      <c r="T53" s="443">
        <v>-0.6</v>
      </c>
      <c r="U53" s="444">
        <v>0.1</v>
      </c>
      <c r="V53" s="512">
        <v>0.1</v>
      </c>
      <c r="W53" s="931">
        <f t="shared" si="1"/>
        <v>-4.9999999999999991</v>
      </c>
      <c r="X53">
        <f t="shared" si="2"/>
        <v>-3</v>
      </c>
      <c r="Y53" s="239">
        <f t="shared" si="3"/>
        <v>-7.9999999999999991</v>
      </c>
      <c r="Z53" s="501">
        <f t="shared" si="4"/>
        <v>0</v>
      </c>
      <c r="AA53" s="497">
        <f t="shared" si="8"/>
        <v>-4</v>
      </c>
      <c r="AB53" s="932">
        <f t="shared" si="6"/>
        <v>0</v>
      </c>
      <c r="AC53" s="932">
        <v>10</v>
      </c>
      <c r="AD53" s="500">
        <f t="shared" si="9"/>
        <v>-7.9999999999999991</v>
      </c>
      <c r="AE53" s="500"/>
      <c r="AF53">
        <f>SUM(G53:H53)</f>
        <v>2</v>
      </c>
      <c r="AG53">
        <f>SUM(I53:K53)</f>
        <v>0</v>
      </c>
      <c r="AH53" s="1150">
        <f t="shared" si="7"/>
        <v>10</v>
      </c>
      <c r="AQ53" s="496" t="s">
        <v>339</v>
      </c>
      <c r="AR53" s="459">
        <v>350</v>
      </c>
      <c r="AS53" s="460">
        <v>50</v>
      </c>
      <c r="AT53" t="s">
        <v>513</v>
      </c>
      <c r="AU53" t="s">
        <v>501</v>
      </c>
      <c r="AV53">
        <v>4</v>
      </c>
      <c r="AW53">
        <v>2</v>
      </c>
      <c r="AX53" s="872" t="s">
        <v>341</v>
      </c>
      <c r="AY53" s="500">
        <v>-3.888888888888888</v>
      </c>
      <c r="AZ53">
        <f>VLOOKUP(AT53,$BG$3:$BH$52,2,0)+VLOOKUP(AU53,$BG$3:$BH$52,2,0)</f>
        <v>-2</v>
      </c>
      <c r="BA53" s="1325">
        <f>IF((AR53+AS53)&gt;= 200,(AR53+AS53-200)/10,(AR53+AS53-200)/10)</f>
        <v>20</v>
      </c>
      <c r="BB53" s="1325">
        <f>AV53-2</f>
        <v>2</v>
      </c>
      <c r="BC53" s="1325">
        <f>AW53-3</f>
        <v>-1</v>
      </c>
      <c r="BD53" s="875" t="s">
        <v>1436</v>
      </c>
      <c r="BE53" s="873">
        <f>(BF53+AZ53)-8</f>
        <v>2</v>
      </c>
      <c r="BF53" s="875">
        <v>12</v>
      </c>
      <c r="BI53" s="874">
        <f>BF53</f>
        <v>12</v>
      </c>
    </row>
    <row r="54" spans="1:61" ht="15" customHeight="1">
      <c r="A54" s="1376"/>
      <c r="B54" s="1374"/>
      <c r="C54" s="495" t="s">
        <v>345</v>
      </c>
      <c r="D54" s="459">
        <v>100</v>
      </c>
      <c r="E54" s="460">
        <v>100</v>
      </c>
      <c r="F54" s="463" t="s">
        <v>346</v>
      </c>
      <c r="G54" s="464">
        <v>2</v>
      </c>
      <c r="H54" s="464">
        <v>1</v>
      </c>
      <c r="I54" s="464">
        <v>1</v>
      </c>
      <c r="J54" s="464">
        <v>1</v>
      </c>
      <c r="K54" s="464">
        <v>1</v>
      </c>
      <c r="L54" s="457" t="s">
        <v>220</v>
      </c>
      <c r="M54" s="1149" t="s">
        <v>1133</v>
      </c>
      <c r="N54" s="455">
        <v>0</v>
      </c>
      <c r="O54" s="437">
        <v>0</v>
      </c>
      <c r="P54" s="439">
        <v>0</v>
      </c>
      <c r="Q54" s="440">
        <v>0</v>
      </c>
      <c r="R54" s="441">
        <v>0</v>
      </c>
      <c r="S54" s="442">
        <v>0</v>
      </c>
      <c r="T54" s="443">
        <v>0</v>
      </c>
      <c r="U54" s="444">
        <v>0</v>
      </c>
      <c r="V54" s="512">
        <v>0</v>
      </c>
      <c r="W54" s="931">
        <f t="shared" si="1"/>
        <v>0</v>
      </c>
      <c r="X54">
        <f t="shared" si="2"/>
        <v>1</v>
      </c>
      <c r="Y54" s="239">
        <f t="shared" si="3"/>
        <v>1</v>
      </c>
      <c r="Z54" s="501">
        <f t="shared" si="4"/>
        <v>0</v>
      </c>
      <c r="AA54" s="497">
        <f t="shared" si="8"/>
        <v>0</v>
      </c>
      <c r="AB54" s="932">
        <f t="shared" si="6"/>
        <v>0</v>
      </c>
      <c r="AC54" s="932">
        <v>7</v>
      </c>
      <c r="AD54" s="500">
        <f t="shared" si="9"/>
        <v>1</v>
      </c>
      <c r="AE54" s="500"/>
      <c r="AF54">
        <f>SUM(G54:H54)</f>
        <v>3</v>
      </c>
      <c r="AG54">
        <f>SUM(I54:K54)</f>
        <v>3</v>
      </c>
      <c r="AH54" s="1150">
        <f t="shared" si="7"/>
        <v>0</v>
      </c>
      <c r="AQ54" s="494" t="s">
        <v>343</v>
      </c>
      <c r="AR54" s="459">
        <v>125</v>
      </c>
      <c r="AS54" s="460">
        <v>85</v>
      </c>
      <c r="AT54" t="s">
        <v>469</v>
      </c>
      <c r="AU54" t="s">
        <v>519</v>
      </c>
      <c r="AV54">
        <v>2</v>
      </c>
      <c r="AW54">
        <v>3</v>
      </c>
      <c r="AX54" s="872" t="s">
        <v>220</v>
      </c>
      <c r="AY54" s="500">
        <v>1.1111111111111112</v>
      </c>
      <c r="AZ54">
        <f>VLOOKUP(AT54,$BG$3:$BH$52,2,0)+VLOOKUP(AU54,$BG$3:$BH$52,2,0)</f>
        <v>10</v>
      </c>
      <c r="BA54" s="1325">
        <f>IF((AR54+AS54)&gt;= 200,(AR54+AS54-200)/10,(AR54+AS54-200)/10)</f>
        <v>1</v>
      </c>
      <c r="BB54" s="1325">
        <f>AV54-2</f>
        <v>0</v>
      </c>
      <c r="BC54" s="1325">
        <f>AW54-3</f>
        <v>0</v>
      </c>
      <c r="BD54" s="875">
        <f>(AX54-3)*3</f>
        <v>0</v>
      </c>
      <c r="BE54" s="873">
        <f>(BF54+AZ54)-8</f>
        <v>4</v>
      </c>
      <c r="BF54" s="875">
        <v>2</v>
      </c>
      <c r="BI54" s="874">
        <f>BF54</f>
        <v>2</v>
      </c>
    </row>
    <row r="55" spans="1:61" ht="15" customHeight="1">
      <c r="A55" s="1376"/>
      <c r="B55" s="1375"/>
      <c r="C55" s="496" t="s">
        <v>347</v>
      </c>
      <c r="D55" s="459">
        <v>80</v>
      </c>
      <c r="E55" s="460">
        <v>80</v>
      </c>
      <c r="F55" s="463" t="s">
        <v>348</v>
      </c>
      <c r="G55" s="464">
        <v>4</v>
      </c>
      <c r="H55" s="464">
        <v>-1</v>
      </c>
      <c r="I55" s="464">
        <v>2</v>
      </c>
      <c r="J55" s="464">
        <v>0</v>
      </c>
      <c r="K55" s="464">
        <v>2</v>
      </c>
      <c r="L55" s="457" t="s">
        <v>220</v>
      </c>
      <c r="M55" s="1149" t="s">
        <v>1144</v>
      </c>
      <c r="N55" s="456">
        <v>0.1</v>
      </c>
      <c r="O55" s="438">
        <v>0.1</v>
      </c>
      <c r="P55" s="439">
        <v>0.1</v>
      </c>
      <c r="Q55" s="440">
        <v>0.1</v>
      </c>
      <c r="R55" s="441">
        <v>0.1</v>
      </c>
      <c r="S55" s="442">
        <v>0.1</v>
      </c>
      <c r="T55" s="443">
        <v>0.1</v>
      </c>
      <c r="U55" s="444">
        <v>0.1</v>
      </c>
      <c r="V55" s="512">
        <v>0.1</v>
      </c>
      <c r="W55" s="931">
        <f t="shared" si="1"/>
        <v>4.5</v>
      </c>
      <c r="X55">
        <f t="shared" si="2"/>
        <v>2</v>
      </c>
      <c r="Y55" s="239">
        <f t="shared" si="3"/>
        <v>6.5</v>
      </c>
      <c r="Z55" s="501">
        <f t="shared" si="4"/>
        <v>0</v>
      </c>
      <c r="AA55" s="497">
        <f t="shared" si="8"/>
        <v>-4</v>
      </c>
      <c r="AB55" s="932">
        <f t="shared" si="6"/>
        <v>0</v>
      </c>
      <c r="AC55" s="932">
        <v>3.5</v>
      </c>
      <c r="AD55" s="500">
        <f t="shared" si="9"/>
        <v>6.5</v>
      </c>
      <c r="AE55" s="500"/>
      <c r="AF55">
        <f>SUM(G55:H55)</f>
        <v>3</v>
      </c>
      <c r="AG55">
        <f>SUM(I55:K55)</f>
        <v>4</v>
      </c>
      <c r="AH55" s="1150">
        <f t="shared" si="7"/>
        <v>2</v>
      </c>
      <c r="AQ55" s="495" t="s">
        <v>345</v>
      </c>
      <c r="AR55" s="459">
        <v>100</v>
      </c>
      <c r="AS55" s="460">
        <v>100</v>
      </c>
      <c r="AT55" t="s">
        <v>469</v>
      </c>
      <c r="AU55" t="s">
        <v>493</v>
      </c>
      <c r="AV55">
        <v>2</v>
      </c>
      <c r="AW55">
        <v>3</v>
      </c>
      <c r="AX55" s="872" t="s">
        <v>220</v>
      </c>
      <c r="AY55" s="500">
        <v>0</v>
      </c>
      <c r="AZ55">
        <f>VLOOKUP(AT55,$BG$3:$BH$52,2,0)+VLOOKUP(AU55,$BG$3:$BH$52,2,0)</f>
        <v>7</v>
      </c>
      <c r="BA55" s="1325">
        <f>IF((AR55+AS55)&gt;= 200,(AR55+AS55-200)/10,(AR55+AS55-200)/10)</f>
        <v>0</v>
      </c>
      <c r="BB55" s="1325">
        <f>AV55-2</f>
        <v>0</v>
      </c>
      <c r="BC55" s="1325">
        <f>AW55-3</f>
        <v>0</v>
      </c>
      <c r="BD55" s="875">
        <f>(AX55-3)*3</f>
        <v>0</v>
      </c>
      <c r="BE55" s="873">
        <f>(BF55+AZ55)-8</f>
        <v>-1</v>
      </c>
      <c r="BF55" s="875">
        <v>0</v>
      </c>
      <c r="BI55" s="874">
        <f>BF55</f>
        <v>0</v>
      </c>
    </row>
    <row r="56" spans="1:61" ht="15" customHeight="1">
      <c r="A56" s="1440"/>
      <c r="B56" s="1373" t="s">
        <v>349</v>
      </c>
      <c r="C56" s="494" t="s">
        <v>350</v>
      </c>
      <c r="D56" s="459">
        <v>100</v>
      </c>
      <c r="E56" s="460">
        <v>180</v>
      </c>
      <c r="F56" s="463" t="s">
        <v>351</v>
      </c>
      <c r="G56" s="464">
        <v>-5</v>
      </c>
      <c r="H56" s="464">
        <v>2</v>
      </c>
      <c r="I56" s="464">
        <v>1</v>
      </c>
      <c r="J56" s="464">
        <v>1</v>
      </c>
      <c r="K56" s="464">
        <v>2</v>
      </c>
      <c r="L56" s="457" t="s">
        <v>220</v>
      </c>
      <c r="M56" s="1149" t="s">
        <v>1133</v>
      </c>
      <c r="N56" s="455">
        <v>0.2</v>
      </c>
      <c r="O56" s="437">
        <v>-0.8</v>
      </c>
      <c r="P56" s="439">
        <v>0.1</v>
      </c>
      <c r="Q56" s="440">
        <v>0.1</v>
      </c>
      <c r="R56" s="441">
        <v>0.2</v>
      </c>
      <c r="S56" s="442">
        <v>-0.8</v>
      </c>
      <c r="T56" s="443">
        <v>0.4</v>
      </c>
      <c r="U56" s="444">
        <v>0.4</v>
      </c>
      <c r="V56" s="512">
        <v>0.4</v>
      </c>
      <c r="W56" s="931">
        <f t="shared" si="1"/>
        <v>0.99999999999999922</v>
      </c>
      <c r="X56">
        <f t="shared" si="2"/>
        <v>-4</v>
      </c>
      <c r="Y56" s="239">
        <f t="shared" si="3"/>
        <v>-3.0000000000000009</v>
      </c>
      <c r="Z56" s="501">
        <f t="shared" si="4"/>
        <v>0</v>
      </c>
      <c r="AA56" s="497">
        <f t="shared" si="8"/>
        <v>8</v>
      </c>
      <c r="AB56" s="932">
        <f t="shared" si="6"/>
        <v>-8.8817841970012523E-16</v>
      </c>
      <c r="AC56" s="932">
        <v>3</v>
      </c>
      <c r="AD56" s="500">
        <f t="shared" si="9"/>
        <v>-3.0000000000000009</v>
      </c>
      <c r="AE56" s="500"/>
      <c r="AF56">
        <f>SUM(G56:H56)</f>
        <v>-3</v>
      </c>
      <c r="AG56">
        <f>SUM(I56:K56)</f>
        <v>4</v>
      </c>
      <c r="AH56" s="1150">
        <f t="shared" si="7"/>
        <v>0</v>
      </c>
      <c r="AQ56" s="496" t="s">
        <v>347</v>
      </c>
      <c r="AR56" s="459">
        <v>80</v>
      </c>
      <c r="AS56" s="460">
        <v>80</v>
      </c>
      <c r="AT56" t="s">
        <v>469</v>
      </c>
      <c r="AU56" t="s">
        <v>537</v>
      </c>
      <c r="AV56">
        <v>3</v>
      </c>
      <c r="AW56">
        <v>2</v>
      </c>
      <c r="AX56" s="872" t="s">
        <v>220</v>
      </c>
      <c r="AY56" s="500">
        <v>5</v>
      </c>
      <c r="AZ56">
        <f>VLOOKUP(AT56,$BG$3:$BH$52,2,0)+VLOOKUP(AU56,$BG$3:$BH$52,2,0)</f>
        <v>3.5</v>
      </c>
      <c r="BA56" s="1325">
        <f>IF((AR56+AS56)&gt;= 200,(AR56+AS56-200)/10,(AR56+AS56-200)/10)</f>
        <v>-4</v>
      </c>
      <c r="BB56" s="1325">
        <f>AV56-2</f>
        <v>1</v>
      </c>
      <c r="BC56" s="1325">
        <f>AW56-3</f>
        <v>-1</v>
      </c>
      <c r="BD56" s="875">
        <f>(AX56-3)*3</f>
        <v>0</v>
      </c>
      <c r="BE56" s="873">
        <f>(BF56+AZ56)-8</f>
        <v>-4</v>
      </c>
      <c r="BF56" s="875">
        <v>0.5</v>
      </c>
      <c r="BI56" s="874">
        <f>BF56</f>
        <v>0.5</v>
      </c>
    </row>
    <row r="57" spans="1:61" ht="15" customHeight="1">
      <c r="A57" s="1440"/>
      <c r="B57" s="1374"/>
      <c r="C57" s="495" t="s">
        <v>352</v>
      </c>
      <c r="D57" s="459">
        <v>90</v>
      </c>
      <c r="E57" s="460">
        <v>80</v>
      </c>
      <c r="F57" s="463" t="s">
        <v>353</v>
      </c>
      <c r="G57" s="464">
        <v>2</v>
      </c>
      <c r="H57" s="464">
        <v>2</v>
      </c>
      <c r="I57" s="464">
        <v>1</v>
      </c>
      <c r="J57" s="464">
        <v>0</v>
      </c>
      <c r="K57" s="464">
        <v>2</v>
      </c>
      <c r="L57" s="457" t="s">
        <v>220</v>
      </c>
      <c r="M57" s="1149" t="s">
        <v>1133</v>
      </c>
      <c r="N57" s="456">
        <v>0.4</v>
      </c>
      <c r="O57" s="438">
        <v>0.3</v>
      </c>
      <c r="P57" s="439">
        <v>0</v>
      </c>
      <c r="Q57" s="440">
        <v>0</v>
      </c>
      <c r="R57" s="441">
        <v>0</v>
      </c>
      <c r="S57" s="442">
        <v>0</v>
      </c>
      <c r="T57" s="443">
        <v>0</v>
      </c>
      <c r="U57" s="444">
        <v>0</v>
      </c>
      <c r="V57" s="512">
        <v>0</v>
      </c>
      <c r="W57" s="931">
        <f t="shared" si="1"/>
        <v>3.5</v>
      </c>
      <c r="X57">
        <f t="shared" si="2"/>
        <v>2</v>
      </c>
      <c r="Y57" s="239">
        <f t="shared" si="3"/>
        <v>5.5</v>
      </c>
      <c r="Z57" s="501">
        <f t="shared" si="4"/>
        <v>0</v>
      </c>
      <c r="AA57" s="497">
        <f t="shared" si="8"/>
        <v>-3</v>
      </c>
      <c r="AB57" s="932">
        <f t="shared" si="6"/>
        <v>0</v>
      </c>
      <c r="AC57" s="932">
        <v>5.5</v>
      </c>
      <c r="AD57" s="500">
        <f t="shared" si="9"/>
        <v>5.5</v>
      </c>
      <c r="AE57" s="500"/>
      <c r="AF57">
        <f>SUM(G57:H57)</f>
        <v>4</v>
      </c>
      <c r="AG57">
        <f>SUM(I57:K57)</f>
        <v>3</v>
      </c>
      <c r="AH57" s="1150">
        <f t="shared" si="7"/>
        <v>0</v>
      </c>
      <c r="AQ57" s="494" t="s">
        <v>350</v>
      </c>
      <c r="AR57" s="459">
        <v>100</v>
      </c>
      <c r="AS57" s="460">
        <v>180</v>
      </c>
      <c r="AT57" t="s">
        <v>467</v>
      </c>
      <c r="AU57" t="s">
        <v>544</v>
      </c>
      <c r="AV57">
        <v>-3</v>
      </c>
      <c r="AW57">
        <v>1</v>
      </c>
      <c r="AX57" s="872" t="s">
        <v>220</v>
      </c>
      <c r="AY57" s="500">
        <v>-7</v>
      </c>
      <c r="AZ57">
        <f>VLOOKUP(AT57,$BG$3:$BH$52,2,0)+VLOOKUP(AU57,$BG$3:$BH$52,2,0)</f>
        <v>3</v>
      </c>
      <c r="BA57" s="1325">
        <f>IF((AR57+AS57)&gt;= 200,(AR57+AS57-200)/10,(AR57+AS57-200)/10)</f>
        <v>8</v>
      </c>
      <c r="BB57" s="1325">
        <f>AV57-2</f>
        <v>-5</v>
      </c>
      <c r="BC57" s="1325">
        <f>AW57-3</f>
        <v>-2</v>
      </c>
      <c r="BD57" s="875">
        <f>(AX57-3)*3</f>
        <v>0</v>
      </c>
      <c r="BE57" s="873">
        <f>(BF57+AZ57)-8</f>
        <v>-4</v>
      </c>
      <c r="BF57" s="875">
        <v>1</v>
      </c>
      <c r="BI57" s="874">
        <f>BF57</f>
        <v>1</v>
      </c>
    </row>
    <row r="58" spans="1:61" ht="15" customHeight="1">
      <c r="A58" s="1440"/>
      <c r="B58" s="1375"/>
      <c r="C58" s="496" t="s">
        <v>354</v>
      </c>
      <c r="D58" s="459">
        <v>80</v>
      </c>
      <c r="E58" s="460">
        <v>70</v>
      </c>
      <c r="F58" s="463" t="s">
        <v>355</v>
      </c>
      <c r="G58" s="464">
        <v>1</v>
      </c>
      <c r="H58" s="464">
        <v>1</v>
      </c>
      <c r="I58" s="464">
        <v>1</v>
      </c>
      <c r="J58" s="464">
        <v>1</v>
      </c>
      <c r="K58" s="464">
        <v>1</v>
      </c>
      <c r="L58" s="457" t="s">
        <v>220</v>
      </c>
      <c r="M58" s="1149" t="s">
        <v>1133</v>
      </c>
      <c r="N58" s="455">
        <v>0</v>
      </c>
      <c r="O58" s="437">
        <v>0.2</v>
      </c>
      <c r="P58" s="439">
        <v>0.5</v>
      </c>
      <c r="Q58" s="440">
        <v>0</v>
      </c>
      <c r="R58" s="441">
        <v>0.2</v>
      </c>
      <c r="S58" s="442">
        <v>0.2</v>
      </c>
      <c r="T58" s="443">
        <v>0.2</v>
      </c>
      <c r="U58" s="444">
        <v>0.2</v>
      </c>
      <c r="V58" s="512">
        <v>0.2</v>
      </c>
      <c r="W58" s="931">
        <f t="shared" si="1"/>
        <v>8.4999999999999982</v>
      </c>
      <c r="X58">
        <f t="shared" si="2"/>
        <v>0</v>
      </c>
      <c r="Y58" s="239">
        <f t="shared" si="3"/>
        <v>8.4999999999999982</v>
      </c>
      <c r="Z58" s="501">
        <f t="shared" si="4"/>
        <v>0</v>
      </c>
      <c r="AA58" s="497">
        <f t="shared" si="8"/>
        <v>-5</v>
      </c>
      <c r="AB58" s="932">
        <f t="shared" si="6"/>
        <v>-1.7763568394002505E-15</v>
      </c>
      <c r="AC58" s="932">
        <v>4.5</v>
      </c>
      <c r="AD58" s="500">
        <f t="shared" si="9"/>
        <v>8.4999999999999982</v>
      </c>
      <c r="AE58" s="500"/>
      <c r="AF58">
        <f>SUM(G58:H58)</f>
        <v>2</v>
      </c>
      <c r="AG58">
        <f>SUM(I58:K58)</f>
        <v>3</v>
      </c>
      <c r="AH58" s="1150">
        <f t="shared" si="7"/>
        <v>0</v>
      </c>
      <c r="AQ58" s="495" t="s">
        <v>352</v>
      </c>
      <c r="AR58" s="459">
        <v>70</v>
      </c>
      <c r="AS58" s="460">
        <v>70</v>
      </c>
      <c r="AT58" t="s">
        <v>467</v>
      </c>
      <c r="AU58" t="s">
        <v>465</v>
      </c>
      <c r="AV58">
        <v>4</v>
      </c>
      <c r="AW58">
        <v>3</v>
      </c>
      <c r="AX58" s="872" t="s">
        <v>220</v>
      </c>
      <c r="AY58" s="500">
        <v>5.3333333333333321</v>
      </c>
      <c r="AZ58">
        <f>VLOOKUP(AT58,$BG$3:$BH$52,2,0)+VLOOKUP(AU58,$BG$3:$BH$52,2,0)</f>
        <v>5.5</v>
      </c>
      <c r="BA58" s="1325">
        <f>IF((AR58+AS58)&gt;= 200,(AR58+AS58-200)/10,(AR58+AS58-200)/10)</f>
        <v>-6</v>
      </c>
      <c r="BB58" s="1325">
        <f>AV58-2</f>
        <v>2</v>
      </c>
      <c r="BC58" s="1325">
        <f>AW58-3</f>
        <v>0</v>
      </c>
      <c r="BD58" s="875">
        <f>(AX58-3)*3</f>
        <v>0</v>
      </c>
      <c r="BE58" s="873">
        <f>(BF58+AZ58)-8</f>
        <v>-3.5000000000000009</v>
      </c>
      <c r="BF58" s="875">
        <v>-1.0000000000000009</v>
      </c>
      <c r="BI58" s="874">
        <f>BF58</f>
        <v>-1.0000000000000009</v>
      </c>
    </row>
    <row r="59" spans="1:61" ht="15" customHeight="1">
      <c r="A59" s="1276"/>
      <c r="B59" s="1373" t="s">
        <v>356</v>
      </c>
      <c r="C59" s="494" t="s">
        <v>357</v>
      </c>
      <c r="D59" s="459">
        <v>20</v>
      </c>
      <c r="E59" s="460">
        <v>200</v>
      </c>
      <c r="F59" s="463" t="s">
        <v>358</v>
      </c>
      <c r="G59" s="464">
        <v>2</v>
      </c>
      <c r="H59" s="464">
        <v>2</v>
      </c>
      <c r="I59" s="464">
        <v>1</v>
      </c>
      <c r="J59" s="464">
        <v>1</v>
      </c>
      <c r="K59" s="464">
        <v>1</v>
      </c>
      <c r="L59" s="457" t="s">
        <v>220</v>
      </c>
      <c r="M59" s="1149" t="s">
        <v>1133</v>
      </c>
      <c r="N59" s="456">
        <v>0</v>
      </c>
      <c r="O59" s="438">
        <v>0</v>
      </c>
      <c r="P59" s="439">
        <v>0</v>
      </c>
      <c r="Q59" s="440">
        <v>0</v>
      </c>
      <c r="R59" s="441">
        <v>0</v>
      </c>
      <c r="S59" s="442">
        <v>0</v>
      </c>
      <c r="T59" s="443">
        <v>0.2</v>
      </c>
      <c r="U59" s="444">
        <v>0</v>
      </c>
      <c r="V59" s="512">
        <v>0</v>
      </c>
      <c r="W59" s="931">
        <f t="shared" si="1"/>
        <v>1</v>
      </c>
      <c r="X59">
        <f t="shared" si="2"/>
        <v>2</v>
      </c>
      <c r="Y59" s="239">
        <f t="shared" si="3"/>
        <v>3</v>
      </c>
      <c r="Z59" s="501">
        <f t="shared" si="4"/>
        <v>0</v>
      </c>
      <c r="AA59" s="497">
        <f t="shared" si="8"/>
        <v>2</v>
      </c>
      <c r="AB59" s="932">
        <f t="shared" si="6"/>
        <v>0</v>
      </c>
      <c r="AC59" s="932">
        <v>3</v>
      </c>
      <c r="AD59" s="500">
        <f t="shared" si="9"/>
        <v>3</v>
      </c>
      <c r="AE59" s="500"/>
      <c r="AF59">
        <f>SUM(G59:H59)</f>
        <v>4</v>
      </c>
      <c r="AG59">
        <f>SUM(I59:K59)</f>
        <v>3</v>
      </c>
      <c r="AH59" s="1150">
        <f t="shared" si="7"/>
        <v>0</v>
      </c>
      <c r="AQ59" s="496" t="s">
        <v>354</v>
      </c>
      <c r="AR59" s="459">
        <v>80</v>
      </c>
      <c r="AS59" s="460">
        <v>70</v>
      </c>
      <c r="AT59" t="s">
        <v>467</v>
      </c>
      <c r="AU59" t="s">
        <v>495</v>
      </c>
      <c r="AV59">
        <v>2</v>
      </c>
      <c r="AW59">
        <v>3</v>
      </c>
      <c r="AX59" s="872" t="s">
        <v>220</v>
      </c>
      <c r="AY59" s="500">
        <v>7.2222222222222214</v>
      </c>
      <c r="AZ59">
        <f>VLOOKUP(AT59,$BG$3:$BH$52,2,0)+VLOOKUP(AU59,$BG$3:$BH$52,2,0)</f>
        <v>4.5</v>
      </c>
      <c r="BA59" s="1325">
        <f>IF((AR59+AS59)&gt;= 200,(AR59+AS59-200)/10,(AR59+AS59-200)/10)</f>
        <v>-5</v>
      </c>
      <c r="BB59" s="1325">
        <f>AV59-2</f>
        <v>0</v>
      </c>
      <c r="BC59" s="1325">
        <f>AW59-3</f>
        <v>0</v>
      </c>
      <c r="BD59" s="875">
        <f>(AX59-3)*3</f>
        <v>0</v>
      </c>
      <c r="BE59" s="873">
        <f>(BF59+AZ59)-8</f>
        <v>-2.0000000000000009</v>
      </c>
      <c r="BF59" s="875">
        <v>1.4999999999999991</v>
      </c>
      <c r="BI59" s="874">
        <f>BF59</f>
        <v>1.4999999999999991</v>
      </c>
    </row>
    <row r="60" spans="1:61" ht="15" customHeight="1">
      <c r="A60" s="1276"/>
      <c r="B60" s="1374"/>
      <c r="C60" s="495" t="s">
        <v>359</v>
      </c>
      <c r="D60" s="459">
        <v>180</v>
      </c>
      <c r="E60" s="460">
        <v>50</v>
      </c>
      <c r="F60" s="463" t="s">
        <v>360</v>
      </c>
      <c r="G60" s="464">
        <v>3</v>
      </c>
      <c r="H60" s="464">
        <v>0</v>
      </c>
      <c r="I60" s="464">
        <v>1</v>
      </c>
      <c r="J60" s="464">
        <v>0</v>
      </c>
      <c r="K60" s="464">
        <v>-1</v>
      </c>
      <c r="L60" s="457" t="s">
        <v>220</v>
      </c>
      <c r="M60" s="1149" t="s">
        <v>1144</v>
      </c>
      <c r="N60" s="455">
        <v>0.2</v>
      </c>
      <c r="O60" s="437">
        <v>-0.4</v>
      </c>
      <c r="P60" s="439">
        <v>0.2</v>
      </c>
      <c r="Q60" s="440">
        <v>-0.8</v>
      </c>
      <c r="R60" s="441">
        <v>0</v>
      </c>
      <c r="S60" s="442">
        <v>0.3</v>
      </c>
      <c r="T60" s="443">
        <v>0.4</v>
      </c>
      <c r="U60" s="444">
        <v>1</v>
      </c>
      <c r="V60" s="512">
        <v>-0.5</v>
      </c>
      <c r="W60" s="931">
        <f>SUM(N60:V60)*10/2</f>
        <v>2</v>
      </c>
      <c r="X60">
        <f t="shared" si="2"/>
        <v>-2</v>
      </c>
      <c r="Y60" s="239">
        <f t="shared" si="3"/>
        <v>0</v>
      </c>
      <c r="Z60" s="501">
        <f t="shared" si="4"/>
        <v>0</v>
      </c>
      <c r="AA60" s="497">
        <f t="shared" si="8"/>
        <v>3</v>
      </c>
      <c r="AB60" s="932">
        <f t="shared" si="6"/>
        <v>0</v>
      </c>
      <c r="AC60" s="932">
        <v>3</v>
      </c>
      <c r="AD60" s="500">
        <f t="shared" si="9"/>
        <v>0</v>
      </c>
      <c r="AE60" s="500"/>
      <c r="AF60">
        <f>SUM(G60:H60)</f>
        <v>3</v>
      </c>
      <c r="AG60">
        <f>SUM(I60:K60)</f>
        <v>0</v>
      </c>
      <c r="AH60" s="1150">
        <f t="shared" si="7"/>
        <v>2</v>
      </c>
      <c r="AQ60" s="494" t="s">
        <v>357</v>
      </c>
      <c r="AR60" s="459">
        <v>20</v>
      </c>
      <c r="AS60" s="460">
        <v>200</v>
      </c>
      <c r="AT60" t="s">
        <v>505</v>
      </c>
      <c r="AU60" t="s">
        <v>511</v>
      </c>
      <c r="AV60">
        <v>4</v>
      </c>
      <c r="AW60">
        <v>3</v>
      </c>
      <c r="AX60" s="872" t="s">
        <v>220</v>
      </c>
      <c r="AY60" s="500">
        <v>3.1111111111111112</v>
      </c>
      <c r="AZ60">
        <f>VLOOKUP(AT60,$BG$3:$BH$52,2,0)+VLOOKUP(AU60,$BG$3:$BH$52,2,0)</f>
        <v>3</v>
      </c>
      <c r="BA60" s="1325">
        <f>IF((AR60+AS60)&gt;= 200,(AR60+AS60-200)/10,(AR60+AS60-200)/10)</f>
        <v>2</v>
      </c>
      <c r="BB60" s="1325">
        <f>AV60-2</f>
        <v>2</v>
      </c>
      <c r="BC60" s="1325">
        <f>AW60-3</f>
        <v>0</v>
      </c>
      <c r="BD60" s="875">
        <f>(AX60-3)*3</f>
        <v>0</v>
      </c>
      <c r="BE60" s="873">
        <f>(BF60+AZ60)-8</f>
        <v>0</v>
      </c>
      <c r="BF60" s="875">
        <v>5</v>
      </c>
      <c r="BI60" s="874">
        <f>BF60</f>
        <v>5</v>
      </c>
    </row>
    <row r="61" spans="1:61" ht="15" customHeight="1">
      <c r="A61" s="1276"/>
      <c r="B61" s="1375"/>
      <c r="C61" s="496" t="s">
        <v>361</v>
      </c>
      <c r="D61" s="459">
        <v>145</v>
      </c>
      <c r="E61" s="460">
        <v>125</v>
      </c>
      <c r="F61" s="463" t="s">
        <v>362</v>
      </c>
      <c r="G61" s="464">
        <v>0</v>
      </c>
      <c r="H61" s="464">
        <v>1</v>
      </c>
      <c r="I61" s="464">
        <v>0</v>
      </c>
      <c r="J61" s="464">
        <v>0</v>
      </c>
      <c r="K61" s="464">
        <v>0</v>
      </c>
      <c r="L61" s="457" t="s">
        <v>220</v>
      </c>
      <c r="M61" s="1149" t="s">
        <v>1148</v>
      </c>
      <c r="N61" s="456">
        <v>-0.5</v>
      </c>
      <c r="O61" s="438">
        <v>0.2</v>
      </c>
      <c r="P61" s="439">
        <v>0</v>
      </c>
      <c r="Q61" s="440">
        <v>0</v>
      </c>
      <c r="R61" s="441">
        <v>0</v>
      </c>
      <c r="S61" s="442">
        <v>-0.8</v>
      </c>
      <c r="T61" s="443">
        <v>0</v>
      </c>
      <c r="U61" s="444">
        <v>0.4</v>
      </c>
      <c r="V61" s="512">
        <v>0.3</v>
      </c>
      <c r="W61" s="931">
        <f t="shared" si="1"/>
        <v>-2.0000000000000004</v>
      </c>
      <c r="X61">
        <f t="shared" si="2"/>
        <v>-4</v>
      </c>
      <c r="Y61" s="239">
        <f t="shared" si="3"/>
        <v>-6</v>
      </c>
      <c r="Z61" s="501">
        <f t="shared" si="4"/>
        <v>0</v>
      </c>
      <c r="AA61" s="497">
        <f t="shared" si="8"/>
        <v>7</v>
      </c>
      <c r="AB61" s="932">
        <f t="shared" si="6"/>
        <v>0</v>
      </c>
      <c r="AC61" s="932">
        <v>3</v>
      </c>
      <c r="AD61" s="500">
        <f t="shared" si="9"/>
        <v>-6</v>
      </c>
      <c r="AE61" s="500"/>
      <c r="AF61">
        <f>SUM(G61:H61)</f>
        <v>1</v>
      </c>
      <c r="AG61">
        <f>SUM(I61:K61)</f>
        <v>0</v>
      </c>
      <c r="AH61" s="1150">
        <f t="shared" si="7"/>
        <v>4</v>
      </c>
      <c r="AQ61" s="495" t="s">
        <v>359</v>
      </c>
      <c r="AR61" s="459">
        <v>200</v>
      </c>
      <c r="AS61" s="460">
        <v>50</v>
      </c>
      <c r="AT61" t="s">
        <v>505</v>
      </c>
      <c r="AU61" t="s">
        <v>537</v>
      </c>
      <c r="AV61">
        <v>3</v>
      </c>
      <c r="AW61">
        <v>0</v>
      </c>
      <c r="AX61" s="872" t="s">
        <v>220</v>
      </c>
      <c r="AY61" s="500">
        <v>-0.88888888888888928</v>
      </c>
      <c r="AZ61">
        <f>VLOOKUP(AT61,$BG$3:$BH$52,2,0)+VLOOKUP(AU61,$BG$3:$BH$52,2,0)</f>
        <v>3</v>
      </c>
      <c r="BA61" s="1325">
        <f>IF((AR61+AS61)&gt;= 200,(AR61+AS61-200)/10,(AR61+AS61-200)/10)</f>
        <v>5</v>
      </c>
      <c r="BB61" s="1325">
        <f>AV61-2</f>
        <v>1</v>
      </c>
      <c r="BC61" s="1325">
        <f>AW61-3</f>
        <v>-3</v>
      </c>
      <c r="BD61" s="875">
        <f>(AX61-3)*3</f>
        <v>0</v>
      </c>
      <c r="BE61" s="873">
        <f>(BF61+AZ61)-8</f>
        <v>-1</v>
      </c>
      <c r="BF61" s="875">
        <v>4</v>
      </c>
      <c r="BI61" s="874">
        <f>BF61</f>
        <v>4</v>
      </c>
    </row>
    <row r="62" spans="1:61" ht="15" customHeight="1">
      <c r="A62" s="1277"/>
      <c r="B62" s="1352" t="s">
        <v>363</v>
      </c>
      <c r="C62" s="491" t="s">
        <v>364</v>
      </c>
      <c r="D62" s="459">
        <v>70</v>
      </c>
      <c r="E62" s="460">
        <v>100</v>
      </c>
      <c r="F62" s="463" t="s">
        <v>365</v>
      </c>
      <c r="G62" s="464">
        <v>-2</v>
      </c>
      <c r="H62" s="464">
        <v>1</v>
      </c>
      <c r="I62" s="464">
        <v>1</v>
      </c>
      <c r="J62" s="464">
        <v>1</v>
      </c>
      <c r="K62" s="464">
        <v>1</v>
      </c>
      <c r="L62" s="457" t="s">
        <v>220</v>
      </c>
      <c r="M62" s="1149" t="s">
        <v>1133</v>
      </c>
      <c r="N62" s="456">
        <v>-0.3</v>
      </c>
      <c r="O62" s="438">
        <v>0.3</v>
      </c>
      <c r="P62" s="439">
        <v>0.2</v>
      </c>
      <c r="Q62" s="440">
        <v>0.4</v>
      </c>
      <c r="R62" s="441">
        <v>0.7</v>
      </c>
      <c r="S62" s="442">
        <v>-0.3</v>
      </c>
      <c r="T62" s="443">
        <v>0</v>
      </c>
      <c r="U62" s="444">
        <v>0.6</v>
      </c>
      <c r="V62" s="512">
        <v>0.6</v>
      </c>
      <c r="W62" s="931">
        <f t="shared" si="1"/>
        <v>11</v>
      </c>
      <c r="X62">
        <f t="shared" si="2"/>
        <v>-3</v>
      </c>
      <c r="Y62" s="239">
        <f t="shared" si="3"/>
        <v>8</v>
      </c>
      <c r="Z62" s="501">
        <f t="shared" si="4"/>
        <v>0</v>
      </c>
      <c r="AA62" s="497">
        <f t="shared" si="8"/>
        <v>-3</v>
      </c>
      <c r="AB62" s="932">
        <f t="shared" si="6"/>
        <v>0</v>
      </c>
      <c r="AC62" s="932">
        <v>3</v>
      </c>
      <c r="AD62" s="500">
        <f t="shared" si="9"/>
        <v>8</v>
      </c>
      <c r="AE62" s="500"/>
      <c r="AF62">
        <f>SUM(G62:H62)</f>
        <v>-1</v>
      </c>
      <c r="AG62">
        <f>SUM(I62:K62)</f>
        <v>3</v>
      </c>
      <c r="AH62" s="1150">
        <f t="shared" si="7"/>
        <v>0</v>
      </c>
      <c r="AQ62" s="496" t="s">
        <v>361</v>
      </c>
      <c r="AR62" s="459">
        <v>145</v>
      </c>
      <c r="AS62" s="460">
        <v>125</v>
      </c>
      <c r="AT62" t="s">
        <v>505</v>
      </c>
      <c r="AU62" t="s">
        <v>535</v>
      </c>
      <c r="AV62">
        <v>1</v>
      </c>
      <c r="AW62">
        <v>0</v>
      </c>
      <c r="AX62" s="872" t="s">
        <v>220</v>
      </c>
      <c r="AY62" s="500">
        <v>-4.5555555555555554</v>
      </c>
      <c r="AZ62">
        <f>VLOOKUP(AT62,$BG$3:$BH$52,2,0)+VLOOKUP(AU62,$BG$3:$BH$52,2,0)</f>
        <v>3</v>
      </c>
      <c r="BA62" s="1325">
        <f>IF((AR62+AS62)&gt;= 200,(AR62+AS62-200)/10,(AR62+AS62-200)/10)</f>
        <v>7</v>
      </c>
      <c r="BB62" s="1325">
        <f>AV62-2</f>
        <v>-1</v>
      </c>
      <c r="BC62" s="1325">
        <f>AW62-3</f>
        <v>-3</v>
      </c>
      <c r="BD62" s="875">
        <f>(AX62-3)*3</f>
        <v>0</v>
      </c>
      <c r="BE62" s="873">
        <f>(BF62+AZ62)-8</f>
        <v>-2.5</v>
      </c>
      <c r="BF62" s="875">
        <v>2.5</v>
      </c>
      <c r="BI62" s="874">
        <f>BF62</f>
        <v>2.5</v>
      </c>
    </row>
    <row r="63" spans="1:61" ht="15" customHeight="1">
      <c r="A63" s="1278"/>
      <c r="B63" s="1443"/>
      <c r="C63" s="489" t="s">
        <v>366</v>
      </c>
      <c r="D63" s="459">
        <v>170</v>
      </c>
      <c r="E63" s="460">
        <v>100</v>
      </c>
      <c r="F63" s="463" t="s">
        <v>367</v>
      </c>
      <c r="G63" s="464">
        <v>1</v>
      </c>
      <c r="H63" s="464">
        <v>1</v>
      </c>
      <c r="I63" s="464">
        <v>2</v>
      </c>
      <c r="J63" s="464">
        <v>3</v>
      </c>
      <c r="K63" s="464">
        <v>1</v>
      </c>
      <c r="L63" s="457" t="s">
        <v>257</v>
      </c>
      <c r="M63" s="1149" t="s">
        <v>1133</v>
      </c>
      <c r="N63" s="456">
        <v>-0.2</v>
      </c>
      <c r="O63" s="438">
        <v>0.4</v>
      </c>
      <c r="P63" s="439">
        <v>-0.3</v>
      </c>
      <c r="Q63" s="440">
        <v>0</v>
      </c>
      <c r="R63" s="441">
        <v>0.2</v>
      </c>
      <c r="S63" s="442">
        <v>0</v>
      </c>
      <c r="T63" s="443">
        <v>0</v>
      </c>
      <c r="U63" s="444">
        <v>0.2</v>
      </c>
      <c r="V63" s="512">
        <v>0.4</v>
      </c>
      <c r="W63" s="931">
        <f t="shared" si="1"/>
        <v>3.5000000000000004</v>
      </c>
      <c r="X63">
        <f t="shared" si="2"/>
        <v>3</v>
      </c>
      <c r="Y63" s="239">
        <f t="shared" si="3"/>
        <v>6.5</v>
      </c>
      <c r="Z63" s="501">
        <f t="shared" si="4"/>
        <v>5</v>
      </c>
      <c r="AA63" s="497">
        <f t="shared" si="8"/>
        <v>7</v>
      </c>
      <c r="AB63" s="932">
        <f t="shared" si="6"/>
        <v>0</v>
      </c>
      <c r="AC63" s="932">
        <v>-10.5</v>
      </c>
      <c r="AD63" s="500">
        <f t="shared" si="9"/>
        <v>11.5</v>
      </c>
      <c r="AE63" s="500"/>
      <c r="AF63">
        <f>SUM(G63:H63)</f>
        <v>2</v>
      </c>
      <c r="AG63">
        <f>SUM(I63:K63)</f>
        <v>6</v>
      </c>
      <c r="AH63" s="1150">
        <f t="shared" si="7"/>
        <v>0</v>
      </c>
      <c r="AQ63" s="491" t="s">
        <v>364</v>
      </c>
      <c r="AR63" s="459">
        <v>70</v>
      </c>
      <c r="AS63" s="460">
        <v>100</v>
      </c>
      <c r="AT63" t="s">
        <v>491</v>
      </c>
      <c r="AU63" t="s">
        <v>535</v>
      </c>
      <c r="AV63">
        <v>1</v>
      </c>
      <c r="AW63">
        <v>3</v>
      </c>
      <c r="AX63" s="872" t="s">
        <v>220</v>
      </c>
      <c r="AY63" s="500">
        <v>5.666666666666667</v>
      </c>
      <c r="AZ63">
        <f>VLOOKUP(AT63,$BG$3:$BH$52,2,0)+VLOOKUP(AU63,$BG$3:$BH$52,2,0)</f>
        <v>3</v>
      </c>
      <c r="BA63" s="1325">
        <f>IF((AR63+AS63)&gt;= 200,(AR63+AS63-200)/10,(AR63+AS63-200)/10)</f>
        <v>-3</v>
      </c>
      <c r="BB63" s="1325">
        <f>AV63-2</f>
        <v>-1</v>
      </c>
      <c r="BC63" s="1325">
        <f>AW63-3</f>
        <v>0</v>
      </c>
      <c r="BD63" s="875">
        <f>(AX63-3)*3</f>
        <v>0</v>
      </c>
      <c r="BE63" s="873">
        <f>(BF63+AZ63)-8</f>
        <v>-3</v>
      </c>
      <c r="BF63" s="875">
        <v>2</v>
      </c>
      <c r="BI63" s="874">
        <f>BF63</f>
        <v>2</v>
      </c>
    </row>
    <row r="64" spans="1:61" ht="15" customHeight="1">
      <c r="A64" s="1278"/>
      <c r="B64" s="1444"/>
      <c r="C64" s="490" t="s">
        <v>368</v>
      </c>
      <c r="D64" s="459">
        <v>100</v>
      </c>
      <c r="E64" s="460">
        <v>120</v>
      </c>
      <c r="F64" s="463" t="s">
        <v>369</v>
      </c>
      <c r="G64" s="464">
        <v>1</v>
      </c>
      <c r="H64" s="464">
        <v>2</v>
      </c>
      <c r="I64" s="464">
        <v>1</v>
      </c>
      <c r="J64" s="464">
        <v>1</v>
      </c>
      <c r="K64" s="464">
        <v>2</v>
      </c>
      <c r="L64" s="457" t="s">
        <v>220</v>
      </c>
      <c r="M64" s="1149" t="s">
        <v>1133</v>
      </c>
      <c r="N64" s="456">
        <v>0</v>
      </c>
      <c r="O64" s="438">
        <v>0.2</v>
      </c>
      <c r="P64" s="439">
        <v>-0.4</v>
      </c>
      <c r="Q64" s="440">
        <v>0.6</v>
      </c>
      <c r="R64" s="441">
        <v>0.2</v>
      </c>
      <c r="S64" s="442">
        <v>-0.2</v>
      </c>
      <c r="T64" s="443">
        <v>-0.2</v>
      </c>
      <c r="U64" s="444">
        <v>0</v>
      </c>
      <c r="V64" s="512">
        <v>0</v>
      </c>
      <c r="W64" s="931">
        <f t="shared" si="1"/>
        <v>0.99999999999999978</v>
      </c>
      <c r="X64">
        <f t="shared" si="2"/>
        <v>2</v>
      </c>
      <c r="Y64" s="239">
        <f t="shared" si="3"/>
        <v>3</v>
      </c>
      <c r="Z64" s="501">
        <f t="shared" si="4"/>
        <v>0</v>
      </c>
      <c r="AA64" s="497">
        <f t="shared" si="8"/>
        <v>2</v>
      </c>
      <c r="AB64" s="932">
        <f t="shared" si="6"/>
        <v>0</v>
      </c>
      <c r="AC64" s="932">
        <v>3</v>
      </c>
      <c r="AD64" s="500">
        <f t="shared" si="9"/>
        <v>3</v>
      </c>
      <c r="AE64" s="500"/>
      <c r="AF64">
        <f>SUM(G64:H64)</f>
        <v>3</v>
      </c>
      <c r="AG64">
        <f>SUM(I64:K64)</f>
        <v>4</v>
      </c>
      <c r="AH64" s="1150">
        <f t="shared" si="7"/>
        <v>0</v>
      </c>
      <c r="AQ64" s="489" t="s">
        <v>366</v>
      </c>
      <c r="AR64" s="459">
        <v>170</v>
      </c>
      <c r="AS64" s="460">
        <v>100</v>
      </c>
      <c r="AT64" t="s">
        <v>491</v>
      </c>
      <c r="AU64" t="s">
        <v>529</v>
      </c>
      <c r="AV64">
        <v>2</v>
      </c>
      <c r="AW64">
        <v>6</v>
      </c>
      <c r="AX64" s="872" t="s">
        <v>257</v>
      </c>
      <c r="AY64" s="500">
        <v>6.5555555555555554</v>
      </c>
      <c r="AZ64">
        <f>VLOOKUP(AT64,$BG$3:$BH$52,2,0)+VLOOKUP(AU64,$BG$3:$BH$52,2,0)</f>
        <v>-10.5</v>
      </c>
      <c r="BA64" s="1325">
        <f>IF((AR64+AS64)&gt;= 200,(AR64+AS64-200)/10,(AR64+AS64-200)/10)</f>
        <v>7</v>
      </c>
      <c r="BB64" s="1325">
        <f>AV64-2</f>
        <v>0</v>
      </c>
      <c r="BC64" s="1325">
        <f>AW64-3</f>
        <v>3</v>
      </c>
      <c r="BD64" s="875">
        <f>(AX64-3)*3</f>
        <v>3</v>
      </c>
      <c r="BE64" s="873">
        <f>(BF64+AZ64)-8</f>
        <v>-3</v>
      </c>
      <c r="BF64" s="875">
        <v>15.5</v>
      </c>
      <c r="BI64" s="874">
        <f>BF64</f>
        <v>15.5</v>
      </c>
    </row>
    <row r="65" spans="1:61" ht="15" customHeight="1">
      <c r="A65" s="1384" t="s">
        <v>370</v>
      </c>
      <c r="B65" s="1352" t="s">
        <v>371</v>
      </c>
      <c r="C65" s="491" t="s">
        <v>372</v>
      </c>
      <c r="D65" s="459">
        <v>125</v>
      </c>
      <c r="E65" s="460">
        <v>75</v>
      </c>
      <c r="F65" s="463" t="s">
        <v>373</v>
      </c>
      <c r="G65" s="464">
        <v>3</v>
      </c>
      <c r="H65" s="464">
        <v>-1</v>
      </c>
      <c r="I65" s="464">
        <v>1</v>
      </c>
      <c r="J65" s="464">
        <v>1</v>
      </c>
      <c r="K65" s="464">
        <v>0</v>
      </c>
      <c r="L65" s="457" t="s">
        <v>220</v>
      </c>
      <c r="M65" s="1149" t="s">
        <v>1144</v>
      </c>
      <c r="N65" s="455">
        <v>0</v>
      </c>
      <c r="O65" s="437">
        <v>0.4</v>
      </c>
      <c r="P65" s="439">
        <v>0</v>
      </c>
      <c r="Q65" s="440">
        <v>0</v>
      </c>
      <c r="R65" s="441">
        <v>-0.2</v>
      </c>
      <c r="S65" s="442">
        <v>0</v>
      </c>
      <c r="T65" s="443">
        <v>0</v>
      </c>
      <c r="U65" s="444">
        <v>0.1</v>
      </c>
      <c r="V65" s="512">
        <v>0.1</v>
      </c>
      <c r="W65" s="931">
        <f t="shared" si="1"/>
        <v>2</v>
      </c>
      <c r="X65">
        <f t="shared" si="2"/>
        <v>-1</v>
      </c>
      <c r="Y65" s="239">
        <f t="shared" si="3"/>
        <v>1</v>
      </c>
      <c r="Z65" s="501">
        <f t="shared" si="4"/>
        <v>0</v>
      </c>
      <c r="AA65" s="497">
        <f t="shared" si="8"/>
        <v>0</v>
      </c>
      <c r="AB65" s="932">
        <f t="shared" si="6"/>
        <v>0</v>
      </c>
      <c r="AC65" s="932">
        <v>5</v>
      </c>
      <c r="AD65" s="500">
        <f t="shared" si="9"/>
        <v>1</v>
      </c>
      <c r="AE65" s="500"/>
      <c r="AF65">
        <f>SUM(G65:H65)</f>
        <v>2</v>
      </c>
      <c r="AG65">
        <f>SUM(I65:K65)</f>
        <v>2</v>
      </c>
      <c r="AH65" s="1150">
        <f t="shared" si="7"/>
        <v>2</v>
      </c>
      <c r="AQ65" s="490" t="s">
        <v>368</v>
      </c>
      <c r="AR65" s="459">
        <v>100</v>
      </c>
      <c r="AS65" s="460">
        <v>120</v>
      </c>
      <c r="AT65" t="s">
        <v>491</v>
      </c>
      <c r="AU65" t="s">
        <v>479</v>
      </c>
      <c r="AV65">
        <v>3</v>
      </c>
      <c r="AW65">
        <v>4</v>
      </c>
      <c r="AX65" s="872" t="s">
        <v>220</v>
      </c>
      <c r="AY65" s="500">
        <v>5.3333333333333339</v>
      </c>
      <c r="AZ65">
        <f>VLOOKUP(AT65,$BG$3:$BH$52,2,0)+VLOOKUP(AU65,$BG$3:$BH$52,2,0)</f>
        <v>3</v>
      </c>
      <c r="BA65" s="1325">
        <f>IF((AR65+AS65)&gt;= 200,(AR65+AS65-200)/10,(AR65+AS65-200)/10)</f>
        <v>2</v>
      </c>
      <c r="BB65" s="1325">
        <f>AV65-2</f>
        <v>1</v>
      </c>
      <c r="BC65" s="1325">
        <f>AW65-3</f>
        <v>1</v>
      </c>
      <c r="BD65" s="875">
        <f>(AX65-3)*3</f>
        <v>0</v>
      </c>
      <c r="BE65" s="873">
        <f>(BF65+AZ65)-8</f>
        <v>2</v>
      </c>
      <c r="BF65" s="875">
        <v>7</v>
      </c>
      <c r="BI65" s="874">
        <f>BF65</f>
        <v>7</v>
      </c>
    </row>
    <row r="66" spans="1:61" ht="15" customHeight="1">
      <c r="A66" s="1384"/>
      <c r="B66" s="1443"/>
      <c r="C66" s="489" t="s">
        <v>374</v>
      </c>
      <c r="D66" s="459">
        <v>80</v>
      </c>
      <c r="E66" s="460">
        <v>80</v>
      </c>
      <c r="F66" s="463" t="s">
        <v>375</v>
      </c>
      <c r="G66" s="464">
        <v>1</v>
      </c>
      <c r="H66" s="464">
        <v>1</v>
      </c>
      <c r="I66" s="464">
        <v>0</v>
      </c>
      <c r="J66" s="464">
        <v>3</v>
      </c>
      <c r="K66" s="464">
        <v>1</v>
      </c>
      <c r="L66" s="457" t="s">
        <v>220</v>
      </c>
      <c r="M66" s="1149" t="s">
        <v>1133</v>
      </c>
      <c r="N66" s="455">
        <v>0</v>
      </c>
      <c r="O66" s="437">
        <v>0</v>
      </c>
      <c r="P66" s="439">
        <v>0</v>
      </c>
      <c r="Q66" s="440">
        <v>0</v>
      </c>
      <c r="R66" s="441">
        <v>0.3</v>
      </c>
      <c r="S66" s="442">
        <v>0</v>
      </c>
      <c r="T66" s="443">
        <v>0.3</v>
      </c>
      <c r="U66" s="444">
        <v>0</v>
      </c>
      <c r="V66" s="512">
        <v>0</v>
      </c>
      <c r="W66" s="931">
        <f t="shared" si="1"/>
        <v>3</v>
      </c>
      <c r="X66">
        <f t="shared" si="2"/>
        <v>1</v>
      </c>
      <c r="Y66" s="239">
        <f t="shared" si="3"/>
        <v>4</v>
      </c>
      <c r="Z66" s="501">
        <f t="shared" si="4"/>
        <v>0</v>
      </c>
      <c r="AA66" s="497">
        <f t="shared" ref="AA66:AA97" si="10">IF(SUM(D66:E66)=200, 0, IF(SUM(D66:E66)&gt;200, ROUND((SUM(D66:E66)-200)/10, 0), ROUND((SUM(D66:E66)-200)/10, 0)))</f>
        <v>-4</v>
      </c>
      <c r="AB66" s="932">
        <f t="shared" si="6"/>
        <v>0</v>
      </c>
      <c r="AC66" s="932">
        <v>8</v>
      </c>
      <c r="AD66" s="500">
        <f t="shared" ref="AD66:AE97" si="11">SUM(W66:X66)+Z66</f>
        <v>4</v>
      </c>
      <c r="AE66" s="500"/>
      <c r="AF66">
        <f>SUM(G66:H66)</f>
        <v>2</v>
      </c>
      <c r="AG66">
        <f>SUM(I66:K66)</f>
        <v>4</v>
      </c>
      <c r="AH66" s="1150">
        <f t="shared" si="7"/>
        <v>0</v>
      </c>
      <c r="AQ66" s="491" t="s">
        <v>372</v>
      </c>
      <c r="AR66" s="459">
        <v>125</v>
      </c>
      <c r="AS66" s="460">
        <v>75</v>
      </c>
      <c r="AT66" t="s">
        <v>548</v>
      </c>
      <c r="AU66" t="s">
        <v>469</v>
      </c>
      <c r="AV66">
        <v>2</v>
      </c>
      <c r="AW66">
        <v>2</v>
      </c>
      <c r="AX66" s="872" t="s">
        <v>220</v>
      </c>
      <c r="AY66" s="500">
        <v>0.11111111111111116</v>
      </c>
      <c r="AZ66">
        <f>VLOOKUP(AT66,$BG$3:$BH$52,2,0)+VLOOKUP(AU66,$BG$3:$BH$52,2,0)</f>
        <v>5</v>
      </c>
      <c r="BA66" s="1325">
        <f>IF((AR66+AS66)&gt;= 200,(AR66+AS66-200)/10,(AR66+AS66-200)/10)</f>
        <v>0</v>
      </c>
      <c r="BB66" s="1325">
        <f>AV66-2</f>
        <v>0</v>
      </c>
      <c r="BC66" s="1325">
        <f>AW66-3</f>
        <v>-1</v>
      </c>
      <c r="BD66" s="875">
        <f>(AX66-3)*3</f>
        <v>0</v>
      </c>
      <c r="BE66" s="873">
        <f>(BF66+AZ66)-8</f>
        <v>-3</v>
      </c>
      <c r="BF66" s="875">
        <v>0</v>
      </c>
      <c r="BI66" s="874">
        <f>BF66</f>
        <v>0</v>
      </c>
    </row>
    <row r="67" spans="1:61" ht="15" customHeight="1">
      <c r="A67" s="1384"/>
      <c r="B67" s="1444"/>
      <c r="C67" s="490" t="s">
        <v>376</v>
      </c>
      <c r="D67" s="459">
        <v>75</v>
      </c>
      <c r="E67" s="460">
        <v>150</v>
      </c>
      <c r="F67" s="463" t="s">
        <v>377</v>
      </c>
      <c r="G67" s="464">
        <v>-3</v>
      </c>
      <c r="H67" s="464">
        <v>2</v>
      </c>
      <c r="I67" s="464">
        <v>-1</v>
      </c>
      <c r="J67" s="464">
        <v>0</v>
      </c>
      <c r="K67" s="464">
        <v>4</v>
      </c>
      <c r="L67" s="457" t="s">
        <v>220</v>
      </c>
      <c r="M67" s="1149" t="s">
        <v>1148</v>
      </c>
      <c r="N67" s="456">
        <v>-0.7</v>
      </c>
      <c r="O67" s="438">
        <v>0.7</v>
      </c>
      <c r="P67" s="439">
        <v>-0.3</v>
      </c>
      <c r="Q67" s="440">
        <v>-0.2</v>
      </c>
      <c r="R67" s="441">
        <v>0.2</v>
      </c>
      <c r="S67" s="442">
        <v>-0.4</v>
      </c>
      <c r="T67" s="443">
        <v>0.2</v>
      </c>
      <c r="U67" s="444">
        <v>0.2</v>
      </c>
      <c r="V67" s="512">
        <v>0.2</v>
      </c>
      <c r="W67" s="931">
        <f t="shared" ref="W67:W97" si="12">SUM(N67:V67)*10/2</f>
        <v>-0.49999999999999961</v>
      </c>
      <c r="X67">
        <f t="shared" ref="X67:X85" si="13">SUM(G67:K67)-5</f>
        <v>-3</v>
      </c>
      <c r="Y67" s="239">
        <f t="shared" ref="Y67:Y85" si="14">SUM(W67:X67)</f>
        <v>-3.4999999999999996</v>
      </c>
      <c r="Z67" s="501">
        <f t="shared" ref="Z67:Z97" si="15">(L67-3)*5</f>
        <v>0</v>
      </c>
      <c r="AA67" s="497">
        <f t="shared" si="10"/>
        <v>3</v>
      </c>
      <c r="AB67" s="932">
        <f t="shared" ref="AB67:AB97" si="16">AA67+AD67+AC67-8 + AH67</f>
        <v>0</v>
      </c>
      <c r="AC67" s="932">
        <v>4.5</v>
      </c>
      <c r="AD67" s="500">
        <f t="shared" si="11"/>
        <v>-3.4999999999999996</v>
      </c>
      <c r="AE67" s="500"/>
      <c r="AF67">
        <f>SUM(G67:H67)</f>
        <v>-1</v>
      </c>
      <c r="AG67">
        <f>SUM(I67:K67)</f>
        <v>3</v>
      </c>
      <c r="AH67" s="1150">
        <f t="shared" ref="AH67:AH97" si="17">M67*20</f>
        <v>4</v>
      </c>
      <c r="AQ67" s="489" t="s">
        <v>374</v>
      </c>
      <c r="AR67" s="459">
        <v>80</v>
      </c>
      <c r="AS67" s="460">
        <v>80</v>
      </c>
      <c r="AT67" t="s">
        <v>548</v>
      </c>
      <c r="AU67" t="s">
        <v>550</v>
      </c>
      <c r="AV67">
        <v>2</v>
      </c>
      <c r="AW67">
        <v>3</v>
      </c>
      <c r="AX67" s="872" t="s">
        <v>220</v>
      </c>
      <c r="AY67" s="500">
        <v>0</v>
      </c>
      <c r="AZ67">
        <f>VLOOKUP(AT67,$BG$3:$BH$52,2,0)+VLOOKUP(AU67,$BG$3:$BH$52,2,0)</f>
        <v>8</v>
      </c>
      <c r="BA67" s="1325">
        <f>IF((AR67+AS67)&gt;= 200,(AR67+AS67-200)/10,(AR67+AS67-200)/10)</f>
        <v>-4</v>
      </c>
      <c r="BB67" s="1325">
        <f>AV67-2</f>
        <v>0</v>
      </c>
      <c r="BC67" s="1325">
        <f>AW67-3</f>
        <v>0</v>
      </c>
      <c r="BD67" s="875">
        <f>(AX67-3)*3</f>
        <v>0</v>
      </c>
      <c r="BE67" s="873">
        <f>(BF67+AZ67)-8</f>
        <v>-4</v>
      </c>
      <c r="BF67" s="875">
        <v>-4</v>
      </c>
      <c r="BI67" s="874">
        <f>BF67</f>
        <v>-4</v>
      </c>
    </row>
    <row r="68" spans="1:61" ht="15" customHeight="1">
      <c r="A68" s="1384"/>
      <c r="B68" s="1352" t="s">
        <v>378</v>
      </c>
      <c r="C68" s="491" t="s">
        <v>379</v>
      </c>
      <c r="D68" s="459">
        <v>80</v>
      </c>
      <c r="E68" s="460">
        <v>60</v>
      </c>
      <c r="F68" s="463" t="s">
        <v>380</v>
      </c>
      <c r="G68" s="464">
        <v>-1</v>
      </c>
      <c r="H68" s="464">
        <v>0</v>
      </c>
      <c r="I68" s="464">
        <v>2</v>
      </c>
      <c r="J68" s="464">
        <v>1</v>
      </c>
      <c r="K68" s="464">
        <v>0</v>
      </c>
      <c r="L68" s="457" t="s">
        <v>220</v>
      </c>
      <c r="M68" s="1149" t="s">
        <v>1133</v>
      </c>
      <c r="N68" s="455">
        <v>-1</v>
      </c>
      <c r="O68" s="437">
        <v>1</v>
      </c>
      <c r="P68" s="439">
        <v>0</v>
      </c>
      <c r="Q68" s="440">
        <v>0</v>
      </c>
      <c r="R68" s="441">
        <v>0.5</v>
      </c>
      <c r="S68" s="442">
        <v>0.5</v>
      </c>
      <c r="T68" s="443">
        <v>-0.4</v>
      </c>
      <c r="U68" s="444">
        <v>0.8</v>
      </c>
      <c r="V68" s="512">
        <v>-0.3</v>
      </c>
      <c r="W68" s="931">
        <f t="shared" si="12"/>
        <v>5.4999999999999991</v>
      </c>
      <c r="X68">
        <f t="shared" si="13"/>
        <v>-3</v>
      </c>
      <c r="Y68" s="239">
        <f t="shared" si="14"/>
        <v>2.4999999999999991</v>
      </c>
      <c r="Z68" s="501">
        <f t="shared" si="15"/>
        <v>0</v>
      </c>
      <c r="AA68" s="497">
        <f t="shared" si="10"/>
        <v>-6</v>
      </c>
      <c r="AB68" s="932">
        <f t="shared" si="16"/>
        <v>-8.8817841970012523E-16</v>
      </c>
      <c r="AC68" s="932">
        <v>11.5</v>
      </c>
      <c r="AD68" s="500">
        <f t="shared" si="11"/>
        <v>2.4999999999999991</v>
      </c>
      <c r="AE68" s="500"/>
      <c r="AF68">
        <f>SUM(G68:H68)</f>
        <v>-1</v>
      </c>
      <c r="AG68">
        <f>SUM(I68:K68)</f>
        <v>3</v>
      </c>
      <c r="AH68" s="1150">
        <f t="shared" si="17"/>
        <v>0</v>
      </c>
      <c r="AQ68" s="490" t="s">
        <v>376</v>
      </c>
      <c r="AR68" s="459">
        <v>75</v>
      </c>
      <c r="AS68" s="460">
        <v>125</v>
      </c>
      <c r="AT68" t="s">
        <v>548</v>
      </c>
      <c r="AU68" t="s">
        <v>453</v>
      </c>
      <c r="AV68">
        <v>0</v>
      </c>
      <c r="AW68">
        <v>4</v>
      </c>
      <c r="AX68" s="872" t="s">
        <v>220</v>
      </c>
      <c r="AY68" s="500">
        <v>0.66666666666666696</v>
      </c>
      <c r="AZ68">
        <f>VLOOKUP(AT68,$BG$3:$BH$52,2,0)+VLOOKUP(AU68,$BG$3:$BH$52,2,0)</f>
        <v>4.5</v>
      </c>
      <c r="BA68" s="1325">
        <f>IF((AR68+AS68)&gt;= 200,(AR68+AS68-200)/10,(AR68+AS68-200)/10)</f>
        <v>0</v>
      </c>
      <c r="BB68" s="1325">
        <f>AV68-2</f>
        <v>-2</v>
      </c>
      <c r="BC68" s="1325">
        <f>AW68-3</f>
        <v>1</v>
      </c>
      <c r="BD68" s="875">
        <f>(AX68-3)*3</f>
        <v>0</v>
      </c>
      <c r="BE68" s="873">
        <f>(BF68+AZ68)-8</f>
        <v>-3</v>
      </c>
      <c r="BF68" s="875">
        <v>0.50000000000000022</v>
      </c>
      <c r="BI68" s="874">
        <f>BF68</f>
        <v>0.50000000000000022</v>
      </c>
    </row>
    <row r="69" spans="1:61" ht="15" customHeight="1">
      <c r="A69" s="1384"/>
      <c r="B69" s="1443"/>
      <c r="C69" s="489" t="s">
        <v>381</v>
      </c>
      <c r="D69" s="459">
        <v>50</v>
      </c>
      <c r="E69" s="460">
        <v>100</v>
      </c>
      <c r="F69" s="463" t="s">
        <v>382</v>
      </c>
      <c r="G69" s="464">
        <v>1</v>
      </c>
      <c r="H69" s="464">
        <v>1</v>
      </c>
      <c r="I69" s="464">
        <v>0</v>
      </c>
      <c r="J69" s="464">
        <v>2</v>
      </c>
      <c r="K69" s="464">
        <v>3</v>
      </c>
      <c r="L69" s="457" t="s">
        <v>220</v>
      </c>
      <c r="M69" s="1149" t="s">
        <v>1144</v>
      </c>
      <c r="N69" s="456">
        <v>-0.5</v>
      </c>
      <c r="O69" s="438">
        <v>0.3</v>
      </c>
      <c r="P69" s="439">
        <v>-0.5</v>
      </c>
      <c r="Q69" s="440">
        <v>0</v>
      </c>
      <c r="R69" s="441">
        <v>0</v>
      </c>
      <c r="S69" s="442">
        <v>0</v>
      </c>
      <c r="T69" s="443">
        <v>0</v>
      </c>
      <c r="U69" s="444">
        <v>0.5</v>
      </c>
      <c r="V69" s="512">
        <v>-0.5</v>
      </c>
      <c r="W69" s="931">
        <f t="shared" si="12"/>
        <v>-3.5</v>
      </c>
      <c r="X69">
        <f t="shared" si="13"/>
        <v>2</v>
      </c>
      <c r="Y69" s="239">
        <f t="shared" si="14"/>
        <v>-1.5</v>
      </c>
      <c r="Z69" s="501">
        <f t="shared" si="15"/>
        <v>0</v>
      </c>
      <c r="AA69" s="497">
        <f t="shared" si="10"/>
        <v>-5</v>
      </c>
      <c r="AB69" s="932">
        <f t="shared" si="16"/>
        <v>0</v>
      </c>
      <c r="AC69" s="932">
        <v>12.5</v>
      </c>
      <c r="AD69" s="500">
        <f t="shared" si="11"/>
        <v>-1.5</v>
      </c>
      <c r="AE69" s="500"/>
      <c r="AF69">
        <f>SUM(G69:H69)</f>
        <v>2</v>
      </c>
      <c r="AG69">
        <f>SUM(I69:K69)</f>
        <v>5</v>
      </c>
      <c r="AH69" s="1150">
        <f t="shared" si="17"/>
        <v>2</v>
      </c>
      <c r="AQ69" s="491" t="s">
        <v>379</v>
      </c>
      <c r="AR69" s="459">
        <v>80</v>
      </c>
      <c r="AS69" s="460">
        <v>60</v>
      </c>
      <c r="AT69" t="s">
        <v>489</v>
      </c>
      <c r="AU69" t="s">
        <v>517</v>
      </c>
      <c r="AV69">
        <v>-1</v>
      </c>
      <c r="AW69">
        <v>3</v>
      </c>
      <c r="AX69" s="872" t="s">
        <v>220</v>
      </c>
      <c r="AY69" s="500">
        <v>5.8888888888888893</v>
      </c>
      <c r="AZ69">
        <f>VLOOKUP(AT69,$BG$3:$BH$52,2,0)+VLOOKUP(AU69,$BG$3:$BH$52,2,0)</f>
        <v>11.5</v>
      </c>
      <c r="BA69" s="1325">
        <f>IF((AR69+AS69)&gt;= 200,(AR69+AS69-200)/10,(AR69+AS69-200)/10)</f>
        <v>-6</v>
      </c>
      <c r="BB69" s="1325">
        <f>AV69-2</f>
        <v>-3</v>
      </c>
      <c r="BC69" s="1325">
        <f>AW69-3</f>
        <v>0</v>
      </c>
      <c r="BD69" s="875">
        <f>(AX69-3)*3</f>
        <v>0</v>
      </c>
      <c r="BE69" s="873">
        <f>(BF69+AZ69)-8</f>
        <v>2.5</v>
      </c>
      <c r="BF69" s="875">
        <v>-1</v>
      </c>
      <c r="BI69" s="874">
        <f>BF69</f>
        <v>-1</v>
      </c>
    </row>
    <row r="70" spans="1:61" ht="15" customHeight="1">
      <c r="A70" s="1384"/>
      <c r="B70" s="1444"/>
      <c r="C70" s="490" t="s">
        <v>383</v>
      </c>
      <c r="D70" s="459">
        <v>75</v>
      </c>
      <c r="E70" s="460">
        <v>75</v>
      </c>
      <c r="F70" s="463" t="s">
        <v>384</v>
      </c>
      <c r="G70" s="464">
        <v>1</v>
      </c>
      <c r="H70" s="464">
        <v>1</v>
      </c>
      <c r="I70" s="464">
        <v>1</v>
      </c>
      <c r="J70" s="464">
        <v>2</v>
      </c>
      <c r="K70" s="464">
        <v>1</v>
      </c>
      <c r="L70" s="457" t="s">
        <v>220</v>
      </c>
      <c r="M70" s="1149" t="s">
        <v>1133</v>
      </c>
      <c r="N70" s="455">
        <v>-0.8</v>
      </c>
      <c r="O70" s="437">
        <v>0</v>
      </c>
      <c r="P70" s="439">
        <v>-0.2</v>
      </c>
      <c r="Q70" s="440">
        <v>-0.3</v>
      </c>
      <c r="R70" s="441">
        <v>0.2</v>
      </c>
      <c r="S70" s="442">
        <v>0.2</v>
      </c>
      <c r="T70" s="443">
        <v>0</v>
      </c>
      <c r="U70" s="444">
        <v>0.3</v>
      </c>
      <c r="V70" s="512">
        <v>-1</v>
      </c>
      <c r="W70" s="931">
        <f t="shared" si="12"/>
        <v>-8</v>
      </c>
      <c r="X70">
        <f t="shared" si="13"/>
        <v>1</v>
      </c>
      <c r="Y70" s="239">
        <f t="shared" si="14"/>
        <v>-7</v>
      </c>
      <c r="Z70" s="501">
        <f t="shared" si="15"/>
        <v>0</v>
      </c>
      <c r="AA70" s="497">
        <f t="shared" si="10"/>
        <v>-5</v>
      </c>
      <c r="AB70" s="932">
        <f t="shared" si="16"/>
        <v>0</v>
      </c>
      <c r="AC70" s="932">
        <v>20</v>
      </c>
      <c r="AD70" s="500">
        <f t="shared" si="11"/>
        <v>-7</v>
      </c>
      <c r="AE70" s="500"/>
      <c r="AF70">
        <f>SUM(G70:H70)</f>
        <v>2</v>
      </c>
      <c r="AG70">
        <f>SUM(I70:K70)</f>
        <v>4</v>
      </c>
      <c r="AH70" s="1150">
        <f t="shared" si="17"/>
        <v>0</v>
      </c>
      <c r="AQ70" s="489" t="s">
        <v>381</v>
      </c>
      <c r="AR70" s="459">
        <v>50</v>
      </c>
      <c r="AS70" s="460">
        <v>100</v>
      </c>
      <c r="AT70" t="s">
        <v>489</v>
      </c>
      <c r="AU70" t="s">
        <v>465</v>
      </c>
      <c r="AV70">
        <v>2</v>
      </c>
      <c r="AW70">
        <v>5</v>
      </c>
      <c r="AX70" s="872" t="s">
        <v>220</v>
      </c>
      <c r="AY70" s="500">
        <v>3.1111111111111107</v>
      </c>
      <c r="AZ70">
        <f>VLOOKUP(AT70,$BG$3:$BH$52,2,0)+VLOOKUP(AU70,$BG$3:$BH$52,2,0)</f>
        <v>12.5</v>
      </c>
      <c r="BA70" s="1325">
        <f>IF((AR70+AS70)&gt;= 200,(AR70+AS70-200)/10,(AR70+AS70-200)/10)</f>
        <v>-5</v>
      </c>
      <c r="BB70" s="1325">
        <f>AV70-2</f>
        <v>0</v>
      </c>
      <c r="BC70" s="1325">
        <f>AW70-3</f>
        <v>2</v>
      </c>
      <c r="BD70" s="875">
        <f>(AX70-3)*3</f>
        <v>0</v>
      </c>
      <c r="BE70" s="873">
        <f>(BF70+AZ70)-8</f>
        <v>2.5</v>
      </c>
      <c r="BF70" s="875">
        <v>-2</v>
      </c>
      <c r="BI70" s="874">
        <f>BF70</f>
        <v>-2</v>
      </c>
    </row>
    <row r="71" spans="1:61" ht="15" customHeight="1">
      <c r="A71" s="1277"/>
      <c r="B71" s="1352" t="s">
        <v>385</v>
      </c>
      <c r="C71" s="491" t="s">
        <v>386</v>
      </c>
      <c r="D71" s="459">
        <v>100</v>
      </c>
      <c r="E71" s="460">
        <v>100</v>
      </c>
      <c r="F71" s="463" t="s">
        <v>387</v>
      </c>
      <c r="G71" s="464">
        <v>1</v>
      </c>
      <c r="H71" s="464">
        <v>2</v>
      </c>
      <c r="I71" s="464">
        <v>1</v>
      </c>
      <c r="J71" s="464">
        <v>1</v>
      </c>
      <c r="K71" s="464">
        <v>1</v>
      </c>
      <c r="L71" s="457" t="s">
        <v>220</v>
      </c>
      <c r="M71" s="1149" t="s">
        <v>1133</v>
      </c>
      <c r="N71" s="456">
        <v>-0.5</v>
      </c>
      <c r="O71" s="438">
        <v>0.3</v>
      </c>
      <c r="P71" s="439">
        <v>0</v>
      </c>
      <c r="Q71" s="440">
        <v>0</v>
      </c>
      <c r="R71" s="441">
        <v>-0.1</v>
      </c>
      <c r="S71" s="442">
        <v>0</v>
      </c>
      <c r="T71" s="443">
        <v>0</v>
      </c>
      <c r="U71" s="444">
        <v>0</v>
      </c>
      <c r="V71" s="512">
        <v>0.1</v>
      </c>
      <c r="W71" s="931">
        <f t="shared" si="12"/>
        <v>-1.0000000000000002</v>
      </c>
      <c r="X71">
        <f t="shared" si="13"/>
        <v>1</v>
      </c>
      <c r="Y71" s="239">
        <f t="shared" si="14"/>
        <v>0</v>
      </c>
      <c r="Z71" s="501">
        <f t="shared" si="15"/>
        <v>0</v>
      </c>
      <c r="AA71" s="497">
        <f t="shared" si="10"/>
        <v>0</v>
      </c>
      <c r="AB71" s="932">
        <f t="shared" si="16"/>
        <v>0</v>
      </c>
      <c r="AC71" s="932">
        <v>8</v>
      </c>
      <c r="AD71" s="500">
        <f t="shared" si="11"/>
        <v>0</v>
      </c>
      <c r="AE71" s="500"/>
      <c r="AF71">
        <f>SUM(G71:H71)</f>
        <v>3</v>
      </c>
      <c r="AG71">
        <f>SUM(I71:K71)</f>
        <v>3</v>
      </c>
      <c r="AH71" s="1150">
        <f t="shared" si="17"/>
        <v>0</v>
      </c>
      <c r="AQ71" s="490" t="s">
        <v>383</v>
      </c>
      <c r="AR71" s="459">
        <v>75</v>
      </c>
      <c r="AS71" s="460">
        <v>75</v>
      </c>
      <c r="AT71" t="s">
        <v>489</v>
      </c>
      <c r="AU71" t="s">
        <v>13</v>
      </c>
      <c r="AV71">
        <v>2</v>
      </c>
      <c r="AW71">
        <v>4</v>
      </c>
      <c r="AX71" s="872" t="s">
        <v>220</v>
      </c>
      <c r="AY71" s="500">
        <v>-0.1111111111111116</v>
      </c>
      <c r="AZ71">
        <f>VLOOKUP(AT71,$BG$3:$BH$52,2,0)+VLOOKUP(AU71,$BG$3:$BH$52,2,0)</f>
        <v>20</v>
      </c>
      <c r="BA71" s="1325">
        <f>IF((AR71+AS71)&gt;= 200,(AR71+AS71-200)/10,(AR71+AS71-200)/10)</f>
        <v>-5</v>
      </c>
      <c r="BB71" s="1325">
        <f>AV71-2</f>
        <v>0</v>
      </c>
      <c r="BC71" s="1325">
        <f>AW71-3</f>
        <v>1</v>
      </c>
      <c r="BD71" s="875">
        <f>(AX71-3)*3</f>
        <v>0</v>
      </c>
      <c r="BE71" s="873">
        <f>(BF71+AZ71)-8</f>
        <v>7</v>
      </c>
      <c r="BF71" s="875">
        <v>-5</v>
      </c>
      <c r="BI71" s="874">
        <f>BF71</f>
        <v>-5</v>
      </c>
    </row>
    <row r="72" spans="1:61" ht="15" customHeight="1">
      <c r="A72" s="1278"/>
      <c r="B72" s="1443"/>
      <c r="C72" s="489" t="s">
        <v>388</v>
      </c>
      <c r="D72" s="459">
        <v>100</v>
      </c>
      <c r="E72" s="460">
        <v>80</v>
      </c>
      <c r="F72" s="463" t="s">
        <v>389</v>
      </c>
      <c r="G72" s="464">
        <v>1</v>
      </c>
      <c r="H72" s="464">
        <v>2</v>
      </c>
      <c r="I72" s="464">
        <v>1</v>
      </c>
      <c r="J72" s="464">
        <v>1</v>
      </c>
      <c r="K72" s="464">
        <v>1</v>
      </c>
      <c r="L72" s="457" t="s">
        <v>220</v>
      </c>
      <c r="M72" s="1149" t="s">
        <v>1133</v>
      </c>
      <c r="N72" s="455">
        <v>-0.4</v>
      </c>
      <c r="O72" s="437">
        <v>0.3</v>
      </c>
      <c r="P72" s="439">
        <v>0.3</v>
      </c>
      <c r="Q72" s="440">
        <v>0</v>
      </c>
      <c r="R72" s="441">
        <v>0</v>
      </c>
      <c r="S72" s="442">
        <v>0</v>
      </c>
      <c r="T72" s="443">
        <v>0</v>
      </c>
      <c r="U72" s="444">
        <v>0</v>
      </c>
      <c r="V72" s="512">
        <v>0</v>
      </c>
      <c r="W72" s="931">
        <f t="shared" si="12"/>
        <v>0.99999999999999978</v>
      </c>
      <c r="X72">
        <f t="shared" si="13"/>
        <v>1</v>
      </c>
      <c r="Y72" s="239">
        <f t="shared" si="14"/>
        <v>1.9999999999999998</v>
      </c>
      <c r="Z72" s="501">
        <f t="shared" si="15"/>
        <v>0</v>
      </c>
      <c r="AA72" s="497">
        <f t="shared" si="10"/>
        <v>-2</v>
      </c>
      <c r="AB72" s="932">
        <f t="shared" si="16"/>
        <v>0</v>
      </c>
      <c r="AC72" s="932">
        <v>8</v>
      </c>
      <c r="AD72" s="500">
        <f t="shared" si="11"/>
        <v>1.9999999999999998</v>
      </c>
      <c r="AE72" s="500"/>
      <c r="AF72">
        <f>SUM(G72:H72)</f>
        <v>3</v>
      </c>
      <c r="AG72">
        <f>SUM(I72:K72)</f>
        <v>3</v>
      </c>
      <c r="AH72" s="1150">
        <f t="shared" si="17"/>
        <v>0</v>
      </c>
      <c r="AQ72" s="491" t="s">
        <v>386</v>
      </c>
      <c r="AR72" s="459">
        <v>100</v>
      </c>
      <c r="AS72" s="460">
        <v>100</v>
      </c>
      <c r="AT72" t="s">
        <v>515</v>
      </c>
      <c r="AU72" t="s">
        <v>455</v>
      </c>
      <c r="AV72">
        <v>3</v>
      </c>
      <c r="AW72">
        <v>3</v>
      </c>
      <c r="AX72" s="872" t="s">
        <v>220</v>
      </c>
      <c r="AY72" s="500">
        <v>1</v>
      </c>
      <c r="AZ72">
        <f>VLOOKUP(AT72,$BG$3:$BH$52,2,0)+VLOOKUP(AU72,$BG$3:$BH$52,2,0)</f>
        <v>8</v>
      </c>
      <c r="BA72" s="1325">
        <f>IF((AR72+AS72)&gt;= 200,(AR72+AS72-200)/10,(AR72+AS72-200)/10)</f>
        <v>0</v>
      </c>
      <c r="BB72" s="1325">
        <f>AV72-2</f>
        <v>1</v>
      </c>
      <c r="BC72" s="1325">
        <f>AW72-3</f>
        <v>0</v>
      </c>
      <c r="BD72" s="875">
        <f>(AX72-3)*3</f>
        <v>0</v>
      </c>
      <c r="BE72" s="873">
        <f>(BF72+AZ72)-8</f>
        <v>1</v>
      </c>
      <c r="BF72" s="875">
        <v>1</v>
      </c>
      <c r="BI72" s="874">
        <f>BF72</f>
        <v>1</v>
      </c>
    </row>
    <row r="73" spans="1:61" ht="15" customHeight="1">
      <c r="A73" s="1278"/>
      <c r="B73" s="1444"/>
      <c r="C73" s="490" t="s">
        <v>390</v>
      </c>
      <c r="D73" s="459">
        <v>80</v>
      </c>
      <c r="E73" s="460">
        <v>120</v>
      </c>
      <c r="F73" s="463" t="s">
        <v>391</v>
      </c>
      <c r="G73" s="464">
        <v>1</v>
      </c>
      <c r="H73" s="464">
        <v>3</v>
      </c>
      <c r="I73" s="464">
        <v>1</v>
      </c>
      <c r="J73" s="464">
        <v>1</v>
      </c>
      <c r="K73" s="464">
        <v>1</v>
      </c>
      <c r="L73" s="457" t="s">
        <v>220</v>
      </c>
      <c r="M73" s="1149" t="s">
        <v>1133</v>
      </c>
      <c r="N73" s="455">
        <v>-0.7</v>
      </c>
      <c r="O73" s="437">
        <v>0.5</v>
      </c>
      <c r="P73" s="439">
        <v>-0.2</v>
      </c>
      <c r="Q73" s="440">
        <v>-0.4</v>
      </c>
      <c r="R73" s="441">
        <v>0.3</v>
      </c>
      <c r="S73" s="442">
        <v>-0.1</v>
      </c>
      <c r="T73" s="443">
        <v>0</v>
      </c>
      <c r="U73" s="444">
        <v>-0.2</v>
      </c>
      <c r="V73" s="512">
        <v>-0.2</v>
      </c>
      <c r="W73" s="931">
        <f t="shared" si="12"/>
        <v>-5</v>
      </c>
      <c r="X73">
        <f t="shared" si="13"/>
        <v>2</v>
      </c>
      <c r="Y73" s="239">
        <f t="shared" si="14"/>
        <v>-3</v>
      </c>
      <c r="Z73" s="501">
        <f t="shared" si="15"/>
        <v>0</v>
      </c>
      <c r="AA73" s="497">
        <f t="shared" si="10"/>
        <v>0</v>
      </c>
      <c r="AB73" s="932">
        <f t="shared" si="16"/>
        <v>0</v>
      </c>
      <c r="AC73" s="932">
        <v>11</v>
      </c>
      <c r="AD73" s="500">
        <f t="shared" si="11"/>
        <v>-3</v>
      </c>
      <c r="AE73" s="500"/>
      <c r="AF73">
        <f>SUM(G73:H73)</f>
        <v>4</v>
      </c>
      <c r="AG73">
        <f>SUM(I73:K73)</f>
        <v>3</v>
      </c>
      <c r="AH73" s="1150">
        <f t="shared" si="17"/>
        <v>0</v>
      </c>
      <c r="AQ73" s="489" t="s">
        <v>388</v>
      </c>
      <c r="AR73" s="459">
        <v>100</v>
      </c>
      <c r="AS73" s="460">
        <v>80</v>
      </c>
      <c r="AT73" t="s">
        <v>515</v>
      </c>
      <c r="AU73" t="s">
        <v>499</v>
      </c>
      <c r="AV73">
        <v>3</v>
      </c>
      <c r="AW73">
        <v>3</v>
      </c>
      <c r="AX73" s="872" t="s">
        <v>220</v>
      </c>
      <c r="AY73" s="873">
        <v>2.1111111111111107</v>
      </c>
      <c r="AZ73">
        <f>VLOOKUP(AT73,$BG$3:$BH$52,2,0)+VLOOKUP(AU73,$BG$3:$BH$52,2,0)</f>
        <v>8</v>
      </c>
      <c r="BA73" s="1325">
        <f>IF((AR73+AS73)&gt;= 200,(AR73+AS73-200)/10,(AR73+AS73-200)/10)</f>
        <v>-2</v>
      </c>
      <c r="BB73" s="1325">
        <f>AV73-2</f>
        <v>1</v>
      </c>
      <c r="BC73" s="1325">
        <f>AW73-3</f>
        <v>0</v>
      </c>
      <c r="BD73" s="875">
        <f>(AX73-3)*3</f>
        <v>0</v>
      </c>
      <c r="BE73" s="873">
        <f>(BF73+AZ73)-8</f>
        <v>0</v>
      </c>
      <c r="BF73" s="875">
        <v>-2.2204460492503131E-16</v>
      </c>
      <c r="BI73" s="874">
        <f>BF73</f>
        <v>-2.2204460492503131E-16</v>
      </c>
    </row>
    <row r="74" spans="1:61" ht="15" customHeight="1">
      <c r="A74" s="1441"/>
      <c r="B74" s="1357" t="s">
        <v>392</v>
      </c>
      <c r="C74" s="503" t="s">
        <v>393</v>
      </c>
      <c r="D74" s="459">
        <v>95</v>
      </c>
      <c r="E74" s="460">
        <v>95</v>
      </c>
      <c r="F74" s="463" t="s">
        <v>394</v>
      </c>
      <c r="G74" s="464">
        <v>1</v>
      </c>
      <c r="H74" s="464">
        <v>1</v>
      </c>
      <c r="I74" s="464">
        <v>1</v>
      </c>
      <c r="J74" s="464">
        <v>1</v>
      </c>
      <c r="K74" s="464">
        <v>1</v>
      </c>
      <c r="L74" s="457" t="s">
        <v>220</v>
      </c>
      <c r="M74" s="1149" t="s">
        <v>1133</v>
      </c>
      <c r="N74" s="455">
        <v>-0.2</v>
      </c>
      <c r="O74" s="437">
        <v>0.1</v>
      </c>
      <c r="P74" s="439">
        <v>0.2</v>
      </c>
      <c r="Q74" s="440">
        <v>-0.4</v>
      </c>
      <c r="R74" s="441">
        <v>0.2</v>
      </c>
      <c r="S74" s="442">
        <v>0</v>
      </c>
      <c r="T74" s="443">
        <v>0.2</v>
      </c>
      <c r="U74" s="444">
        <v>0.2</v>
      </c>
      <c r="V74" s="512">
        <v>0.2</v>
      </c>
      <c r="W74" s="931">
        <f t="shared" si="12"/>
        <v>2.5</v>
      </c>
      <c r="X74">
        <f t="shared" si="13"/>
        <v>0</v>
      </c>
      <c r="Y74" s="239">
        <f t="shared" si="14"/>
        <v>2.5</v>
      </c>
      <c r="Z74" s="501">
        <f t="shared" si="15"/>
        <v>0</v>
      </c>
      <c r="AA74" s="497">
        <f t="shared" si="10"/>
        <v>-1</v>
      </c>
      <c r="AB74" s="932">
        <f t="shared" si="16"/>
        <v>0</v>
      </c>
      <c r="AC74" s="932">
        <v>6.5</v>
      </c>
      <c r="AD74" s="500">
        <f t="shared" si="11"/>
        <v>2.5</v>
      </c>
      <c r="AE74" s="500"/>
      <c r="AF74">
        <f>SUM(G74:H74)</f>
        <v>2</v>
      </c>
      <c r="AG74">
        <f>SUM(I74:K74)</f>
        <v>3</v>
      </c>
      <c r="AH74" s="1150">
        <f t="shared" si="17"/>
        <v>0</v>
      </c>
      <c r="AQ74" s="490" t="s">
        <v>390</v>
      </c>
      <c r="AR74" s="459">
        <v>80</v>
      </c>
      <c r="AS74" s="460">
        <v>120</v>
      </c>
      <c r="AT74" t="s">
        <v>515</v>
      </c>
      <c r="AU74" t="s">
        <v>459</v>
      </c>
      <c r="AV74">
        <v>4</v>
      </c>
      <c r="AW74">
        <v>3</v>
      </c>
      <c r="AX74" s="872" t="s">
        <v>220</v>
      </c>
      <c r="AY74" s="873">
        <v>0.33333333333333326</v>
      </c>
      <c r="AZ74">
        <f>VLOOKUP(AT74,$BG$3:$BH$52,2,0)+VLOOKUP(AU74,$BG$3:$BH$52,2,0)</f>
        <v>11</v>
      </c>
      <c r="BA74" s="1325">
        <f>IF((AR74+AS74)&gt;= 200,(AR74+AS74-200)/10,(AR74+AS74-200)/10)</f>
        <v>0</v>
      </c>
      <c r="BB74" s="1325">
        <f>AV74-2</f>
        <v>2</v>
      </c>
      <c r="BC74" s="1325">
        <f>AW74-3</f>
        <v>0</v>
      </c>
      <c r="BD74" s="875">
        <f>(AX74-3)*3</f>
        <v>0</v>
      </c>
      <c r="BE74" s="873">
        <f>(BF74+AZ74)-8</f>
        <v>3.5</v>
      </c>
      <c r="BF74" s="875">
        <v>0.5</v>
      </c>
      <c r="BI74" s="874">
        <f>BF74</f>
        <v>0.5</v>
      </c>
    </row>
    <row r="75" spans="1:61" ht="15" customHeight="1">
      <c r="A75" s="1442"/>
      <c r="B75" s="1358"/>
      <c r="C75" s="504" t="s">
        <v>395</v>
      </c>
      <c r="D75" s="459">
        <v>120</v>
      </c>
      <c r="E75" s="460">
        <v>110</v>
      </c>
      <c r="F75" s="463" t="s">
        <v>396</v>
      </c>
      <c r="G75" s="464">
        <v>1</v>
      </c>
      <c r="H75" s="464">
        <v>0</v>
      </c>
      <c r="I75" s="464">
        <v>2</v>
      </c>
      <c r="J75" s="464">
        <v>1</v>
      </c>
      <c r="K75" s="464">
        <v>1</v>
      </c>
      <c r="L75" s="457" t="s">
        <v>220</v>
      </c>
      <c r="M75" s="1149" t="s">
        <v>1144</v>
      </c>
      <c r="N75" s="456">
        <v>-0.3</v>
      </c>
      <c r="O75" s="438">
        <v>0</v>
      </c>
      <c r="P75" s="439">
        <v>0.2</v>
      </c>
      <c r="Q75" s="440">
        <v>-0.4</v>
      </c>
      <c r="R75" s="441">
        <v>0</v>
      </c>
      <c r="S75" s="442">
        <v>0.2</v>
      </c>
      <c r="T75" s="443">
        <v>0</v>
      </c>
      <c r="U75" s="444">
        <v>0</v>
      </c>
      <c r="V75" s="512">
        <v>-0.2</v>
      </c>
      <c r="W75" s="931">
        <f t="shared" si="12"/>
        <v>-2.5</v>
      </c>
      <c r="X75">
        <f t="shared" si="13"/>
        <v>0</v>
      </c>
      <c r="Y75" s="239">
        <f t="shared" si="14"/>
        <v>-2.5</v>
      </c>
      <c r="Z75" s="501">
        <f t="shared" si="15"/>
        <v>0</v>
      </c>
      <c r="AA75" s="497">
        <f t="shared" si="10"/>
        <v>3</v>
      </c>
      <c r="AB75" s="932">
        <f t="shared" si="16"/>
        <v>0</v>
      </c>
      <c r="AC75" s="932">
        <v>5.5</v>
      </c>
      <c r="AD75" s="500">
        <f t="shared" si="11"/>
        <v>-2.5</v>
      </c>
      <c r="AE75" s="500"/>
      <c r="AF75">
        <f>SUM(G75:H75)</f>
        <v>1</v>
      </c>
      <c r="AG75">
        <f>SUM(I75:K75)</f>
        <v>4</v>
      </c>
      <c r="AH75" s="1150">
        <f t="shared" si="17"/>
        <v>2</v>
      </c>
      <c r="AQ75" s="503" t="s">
        <v>393</v>
      </c>
      <c r="AR75" s="459">
        <v>95</v>
      </c>
      <c r="AS75" s="460">
        <v>95</v>
      </c>
      <c r="AT75" t="s">
        <v>495</v>
      </c>
      <c r="AU75" t="s">
        <v>550</v>
      </c>
      <c r="AV75">
        <v>2</v>
      </c>
      <c r="AW75">
        <v>3</v>
      </c>
      <c r="AX75" s="872" t="s">
        <v>220</v>
      </c>
      <c r="AY75" s="873">
        <v>-1.1111111111111112</v>
      </c>
      <c r="AZ75">
        <f>VLOOKUP(AT75,$BG$3:$BH$52,2,0)+VLOOKUP(AU75,$BG$3:$BH$52,2,0)</f>
        <v>6.5</v>
      </c>
      <c r="BA75" s="1325">
        <f>IF((AR75+AS75)&gt;= 200,(AR75+AS75-200)/10,(AR75+AS75-200)/10)</f>
        <v>-1</v>
      </c>
      <c r="BB75" s="1325">
        <f>AV75-2</f>
        <v>0</v>
      </c>
      <c r="BC75" s="1325">
        <f>AW75-3</f>
        <v>0</v>
      </c>
      <c r="BD75" s="875">
        <f>(AX75-3)*3</f>
        <v>0</v>
      </c>
      <c r="BE75" s="873">
        <f>(BF75+AZ75)-8</f>
        <v>-3.5</v>
      </c>
      <c r="BF75" s="875">
        <v>-2</v>
      </c>
      <c r="BI75" s="874">
        <f>BF75</f>
        <v>-2</v>
      </c>
    </row>
    <row r="76" spans="1:61" ht="15" customHeight="1">
      <c r="A76" s="1442"/>
      <c r="B76" s="1359"/>
      <c r="C76" s="505" t="s">
        <v>397</v>
      </c>
      <c r="D76" s="459">
        <v>75</v>
      </c>
      <c r="E76" s="460">
        <v>175</v>
      </c>
      <c r="F76" s="463" t="s">
        <v>398</v>
      </c>
      <c r="G76" s="464">
        <v>1</v>
      </c>
      <c r="H76" s="464">
        <v>2</v>
      </c>
      <c r="I76" s="464">
        <v>1</v>
      </c>
      <c r="J76" s="464">
        <v>1</v>
      </c>
      <c r="K76" s="464">
        <v>2</v>
      </c>
      <c r="L76" s="457" t="s">
        <v>220</v>
      </c>
      <c r="M76" s="1149" t="s">
        <v>1133</v>
      </c>
      <c r="N76" s="455">
        <v>-0.4</v>
      </c>
      <c r="O76" s="437">
        <v>0.4</v>
      </c>
      <c r="P76" s="439">
        <v>-0.2</v>
      </c>
      <c r="Q76" s="440">
        <v>0</v>
      </c>
      <c r="R76" s="441">
        <v>-0.2</v>
      </c>
      <c r="S76" s="442">
        <v>-0.2</v>
      </c>
      <c r="T76" s="443">
        <v>0.2</v>
      </c>
      <c r="U76" s="444">
        <v>0</v>
      </c>
      <c r="V76" s="512">
        <v>0</v>
      </c>
      <c r="W76" s="931">
        <f t="shared" si="12"/>
        <v>-2.0000000000000004</v>
      </c>
      <c r="X76">
        <f t="shared" si="13"/>
        <v>2</v>
      </c>
      <c r="Y76" s="239">
        <f t="shared" si="14"/>
        <v>0</v>
      </c>
      <c r="Z76" s="501">
        <f t="shared" si="15"/>
        <v>0</v>
      </c>
      <c r="AA76" s="497">
        <f t="shared" si="10"/>
        <v>5</v>
      </c>
      <c r="AB76" s="932">
        <f t="shared" si="16"/>
        <v>0</v>
      </c>
      <c r="AC76" s="932">
        <v>3</v>
      </c>
      <c r="AD76" s="500">
        <f t="shared" si="11"/>
        <v>0</v>
      </c>
      <c r="AE76" s="500"/>
      <c r="AF76">
        <f>SUM(G76:H76)</f>
        <v>3</v>
      </c>
      <c r="AG76">
        <f>SUM(I76:K76)</f>
        <v>4</v>
      </c>
      <c r="AH76" s="1150">
        <f t="shared" si="17"/>
        <v>0</v>
      </c>
      <c r="AQ76" s="504" t="s">
        <v>395</v>
      </c>
      <c r="AR76" s="459">
        <v>120</v>
      </c>
      <c r="AS76" s="460">
        <v>110</v>
      </c>
      <c r="AT76" s="871" t="s">
        <v>495</v>
      </c>
      <c r="AU76" s="871" t="s">
        <v>499</v>
      </c>
      <c r="AV76">
        <v>2</v>
      </c>
      <c r="AW76">
        <v>3</v>
      </c>
      <c r="AX76" s="872" t="s">
        <v>220</v>
      </c>
      <c r="AY76" s="873">
        <v>-2.7777777777777777</v>
      </c>
      <c r="AZ76">
        <f>VLOOKUP(AT76,$BG$3:$BH$52,2,0)+VLOOKUP(AU76,$BG$3:$BH$52,2,0)</f>
        <v>5.5</v>
      </c>
      <c r="BA76" s="1325">
        <f>IF((AR76+AS76)&gt;= 200,(AR76+AS76-200)/10,(AR76+AS76-200)/10)</f>
        <v>3</v>
      </c>
      <c r="BB76" s="1325">
        <f>AV76-2</f>
        <v>0</v>
      </c>
      <c r="BC76" s="1325">
        <f>AW76-3</f>
        <v>0</v>
      </c>
      <c r="BD76" s="875">
        <f>(AX76-3)*3</f>
        <v>0</v>
      </c>
      <c r="BE76" s="873">
        <f>(BF76+AZ76)-8</f>
        <v>-2</v>
      </c>
      <c r="BF76" s="875">
        <v>0.50000000000000044</v>
      </c>
      <c r="BI76" s="874">
        <f>BF76</f>
        <v>0.50000000000000044</v>
      </c>
    </row>
    <row r="77" spans="1:61" ht="15" customHeight="1">
      <c r="A77" s="1439" t="s">
        <v>399</v>
      </c>
      <c r="B77" s="1357" t="s">
        <v>400</v>
      </c>
      <c r="C77" s="503" t="s">
        <v>401</v>
      </c>
      <c r="D77" s="459">
        <v>100</v>
      </c>
      <c r="E77" s="460">
        <v>100</v>
      </c>
      <c r="F77" s="463" t="s">
        <v>402</v>
      </c>
      <c r="G77" s="464">
        <v>0</v>
      </c>
      <c r="H77" s="464">
        <v>0</v>
      </c>
      <c r="I77" s="464">
        <v>1</v>
      </c>
      <c r="J77" s="464">
        <v>2</v>
      </c>
      <c r="K77" s="464">
        <v>1</v>
      </c>
      <c r="L77" s="457" t="s">
        <v>220</v>
      </c>
      <c r="M77" s="1149" t="s">
        <v>1133</v>
      </c>
      <c r="N77" s="456">
        <v>-0.4</v>
      </c>
      <c r="O77" s="438">
        <v>0</v>
      </c>
      <c r="P77" s="439">
        <v>0.7</v>
      </c>
      <c r="Q77" s="440">
        <v>-0.7</v>
      </c>
      <c r="R77" s="441">
        <v>0</v>
      </c>
      <c r="S77" s="442">
        <v>0</v>
      </c>
      <c r="T77" s="443">
        <v>0</v>
      </c>
      <c r="U77" s="444">
        <v>0</v>
      </c>
      <c r="V77" s="512">
        <v>0</v>
      </c>
      <c r="W77" s="931">
        <f t="shared" si="12"/>
        <v>-2</v>
      </c>
      <c r="X77">
        <f t="shared" si="13"/>
        <v>-1</v>
      </c>
      <c r="Y77" s="239">
        <f t="shared" si="14"/>
        <v>-3</v>
      </c>
      <c r="Z77" s="501">
        <f t="shared" si="15"/>
        <v>0</v>
      </c>
      <c r="AA77" s="497">
        <f t="shared" si="10"/>
        <v>0</v>
      </c>
      <c r="AB77" s="932">
        <f t="shared" si="16"/>
        <v>0</v>
      </c>
      <c r="AC77" s="932">
        <v>11</v>
      </c>
      <c r="AD77" s="500">
        <f t="shared" si="11"/>
        <v>-3</v>
      </c>
      <c r="AE77" s="500"/>
      <c r="AF77">
        <f>SUM(G77:H77)</f>
        <v>0</v>
      </c>
      <c r="AG77">
        <f>SUM(I77:K77)</f>
        <v>4</v>
      </c>
      <c r="AH77" s="1150">
        <f t="shared" si="17"/>
        <v>0</v>
      </c>
      <c r="AQ77" s="505" t="s">
        <v>397</v>
      </c>
      <c r="AR77" s="459">
        <v>75</v>
      </c>
      <c r="AS77" s="460">
        <v>175</v>
      </c>
      <c r="AT77" t="s">
        <v>495</v>
      </c>
      <c r="AU77" t="s">
        <v>509</v>
      </c>
      <c r="AV77">
        <v>3</v>
      </c>
      <c r="AW77">
        <v>4</v>
      </c>
      <c r="AX77" s="872" t="s">
        <v>220</v>
      </c>
      <c r="AY77" s="873">
        <v>2</v>
      </c>
      <c r="AZ77">
        <f>VLOOKUP(AT77,$BG$3:$BH$52,2,0)+VLOOKUP(AU77,$BG$3:$BH$52,2,0)</f>
        <v>3</v>
      </c>
      <c r="BA77" s="1325">
        <f>IF((AR77+AS77)&gt;= 200,(AR77+AS77-200)/10,(AR77+AS77-200)/10)</f>
        <v>5</v>
      </c>
      <c r="BB77" s="1325">
        <f>AV77-2</f>
        <v>1</v>
      </c>
      <c r="BC77" s="1325">
        <f>AW77-3</f>
        <v>1</v>
      </c>
      <c r="BD77" s="875">
        <f>(AX77-3)*3</f>
        <v>0</v>
      </c>
      <c r="BE77" s="873">
        <f>(BF77+AZ77)-8</f>
        <v>2</v>
      </c>
      <c r="BF77" s="875">
        <v>7</v>
      </c>
      <c r="BI77" s="874">
        <f>BF77</f>
        <v>7</v>
      </c>
    </row>
    <row r="78" spans="1:61" ht="15" customHeight="1">
      <c r="A78" s="1439"/>
      <c r="B78" s="1358"/>
      <c r="C78" s="504" t="s">
        <v>403</v>
      </c>
      <c r="D78" s="459">
        <v>125</v>
      </c>
      <c r="E78" s="460">
        <v>85</v>
      </c>
      <c r="F78" s="463" t="s">
        <v>404</v>
      </c>
      <c r="G78" s="464">
        <v>2</v>
      </c>
      <c r="H78" s="464">
        <v>1</v>
      </c>
      <c r="I78" s="464">
        <v>2</v>
      </c>
      <c r="J78" s="464">
        <v>1</v>
      </c>
      <c r="K78" s="464">
        <v>1</v>
      </c>
      <c r="L78" s="457" t="s">
        <v>220</v>
      </c>
      <c r="M78" s="1149" t="s">
        <v>1133</v>
      </c>
      <c r="N78" s="455">
        <v>-0.4</v>
      </c>
      <c r="O78" s="437">
        <v>0.2</v>
      </c>
      <c r="P78" s="439">
        <v>0.2</v>
      </c>
      <c r="Q78" s="440">
        <v>0</v>
      </c>
      <c r="R78" s="441">
        <v>-0.4</v>
      </c>
      <c r="S78" s="442">
        <v>0</v>
      </c>
      <c r="T78" s="443">
        <v>-0.4</v>
      </c>
      <c r="U78" s="444">
        <v>0.1</v>
      </c>
      <c r="V78" s="512">
        <v>0.1</v>
      </c>
      <c r="W78" s="931">
        <f t="shared" si="12"/>
        <v>-3.0000000000000004</v>
      </c>
      <c r="X78">
        <f t="shared" si="13"/>
        <v>2</v>
      </c>
      <c r="Y78" s="239">
        <f t="shared" si="14"/>
        <v>-1.0000000000000004</v>
      </c>
      <c r="Z78" s="501">
        <f t="shared" si="15"/>
        <v>0</v>
      </c>
      <c r="AA78" s="497">
        <f t="shared" si="10"/>
        <v>1</v>
      </c>
      <c r="AB78" s="932">
        <f t="shared" si="16"/>
        <v>0</v>
      </c>
      <c r="AC78" s="932">
        <v>8</v>
      </c>
      <c r="AD78" s="500">
        <f t="shared" si="11"/>
        <v>-1.0000000000000004</v>
      </c>
      <c r="AE78" s="500"/>
      <c r="AF78">
        <f>SUM(G78:H78)</f>
        <v>3</v>
      </c>
      <c r="AG78">
        <f>SUM(I78:K78)</f>
        <v>4</v>
      </c>
      <c r="AH78" s="1150">
        <f t="shared" si="17"/>
        <v>0</v>
      </c>
      <c r="AQ78" s="503" t="s">
        <v>401</v>
      </c>
      <c r="AR78" s="459">
        <v>100</v>
      </c>
      <c r="AS78" s="460">
        <v>100</v>
      </c>
      <c r="AT78" t="s">
        <v>499</v>
      </c>
      <c r="AU78" t="s">
        <v>459</v>
      </c>
      <c r="AV78">
        <v>0</v>
      </c>
      <c r="AW78">
        <v>4</v>
      </c>
      <c r="AX78" s="872" t="s">
        <v>220</v>
      </c>
      <c r="AY78" s="873">
        <v>-2.666666666666667</v>
      </c>
      <c r="AZ78">
        <f>VLOOKUP(AT78,$BG$3:$BH$52,2,0)+VLOOKUP(AU78,$BG$3:$BH$52,2,0)</f>
        <v>11</v>
      </c>
      <c r="BA78" s="1325">
        <f>IF((AR78+AS78)&gt;= 200,(AR78+AS78-200)/10,(AR78+AS78-200)/10)</f>
        <v>0</v>
      </c>
      <c r="BB78" s="1325">
        <f>AV78-2</f>
        <v>-2</v>
      </c>
      <c r="BC78" s="1325">
        <f>AW78-3</f>
        <v>1</v>
      </c>
      <c r="BD78" s="875">
        <f>(AX78-3)*3</f>
        <v>0</v>
      </c>
      <c r="BE78" s="873">
        <f>(BF78+AZ78)-8</f>
        <v>0.5</v>
      </c>
      <c r="BF78" s="875">
        <v>-2.5</v>
      </c>
      <c r="BI78" s="874">
        <f>BF78</f>
        <v>-2.5</v>
      </c>
    </row>
    <row r="79" spans="1:61" ht="15" customHeight="1">
      <c r="A79" s="1439"/>
      <c r="B79" s="1359"/>
      <c r="C79" s="505" t="s">
        <v>405</v>
      </c>
      <c r="D79" s="459">
        <v>85</v>
      </c>
      <c r="E79" s="460">
        <v>85</v>
      </c>
      <c r="F79" s="463" t="s">
        <v>1437</v>
      </c>
      <c r="G79" s="464">
        <v>1</v>
      </c>
      <c r="H79" s="464">
        <v>1</v>
      </c>
      <c r="I79" s="464">
        <v>1</v>
      </c>
      <c r="J79" s="464">
        <v>1</v>
      </c>
      <c r="K79" s="464">
        <v>2</v>
      </c>
      <c r="L79" s="457" t="s">
        <v>220</v>
      </c>
      <c r="M79" s="1149" t="s">
        <v>1153</v>
      </c>
      <c r="N79" s="455">
        <v>0</v>
      </c>
      <c r="O79" s="437">
        <v>0.2</v>
      </c>
      <c r="P79" s="439">
        <v>0.2</v>
      </c>
      <c r="Q79" s="440">
        <v>0</v>
      </c>
      <c r="R79" s="441">
        <v>-0.2</v>
      </c>
      <c r="S79" s="442">
        <v>0</v>
      </c>
      <c r="T79" s="443">
        <v>-0.6</v>
      </c>
      <c r="U79" s="444">
        <v>-0.4</v>
      </c>
      <c r="V79" s="512">
        <v>-0.2</v>
      </c>
      <c r="W79" s="931">
        <f t="shared" si="12"/>
        <v>-5</v>
      </c>
      <c r="X79">
        <f t="shared" si="13"/>
        <v>1</v>
      </c>
      <c r="Y79" s="239">
        <f t="shared" si="14"/>
        <v>-4</v>
      </c>
      <c r="Z79" s="501">
        <f t="shared" si="15"/>
        <v>0</v>
      </c>
      <c r="AA79" s="497">
        <f t="shared" si="10"/>
        <v>-3</v>
      </c>
      <c r="AB79" s="932">
        <f t="shared" si="16"/>
        <v>0</v>
      </c>
      <c r="AC79" s="932">
        <v>7</v>
      </c>
      <c r="AD79" s="500">
        <f t="shared" si="11"/>
        <v>-4</v>
      </c>
      <c r="AE79" s="500"/>
      <c r="AF79">
        <f>SUM(G79:H79)</f>
        <v>2</v>
      </c>
      <c r="AG79">
        <f>SUM(I79:K79)</f>
        <v>4</v>
      </c>
      <c r="AH79" s="1150">
        <f t="shared" si="17"/>
        <v>8</v>
      </c>
      <c r="AQ79" s="504" t="s">
        <v>403</v>
      </c>
      <c r="AR79" s="459">
        <v>125</v>
      </c>
      <c r="AS79" s="460">
        <v>85</v>
      </c>
      <c r="AT79" t="s">
        <v>499</v>
      </c>
      <c r="AU79" t="s">
        <v>475</v>
      </c>
      <c r="AV79">
        <v>3</v>
      </c>
      <c r="AW79">
        <v>2</v>
      </c>
      <c r="AX79" s="872" t="s">
        <v>220</v>
      </c>
      <c r="AY79" s="873">
        <v>-5</v>
      </c>
      <c r="AZ79">
        <f>VLOOKUP(AT79,$BG$3:$BH$52,2,0)+VLOOKUP(AU79,$BG$3:$BH$52,2,0)</f>
        <v>8</v>
      </c>
      <c r="BA79" s="1325">
        <f>IF((AR79+AS79)&gt;= 200,(AR79+AS79-200)/10,(AR79+AS79-200)/10)</f>
        <v>1</v>
      </c>
      <c r="BB79" s="1325">
        <f>AV79-2</f>
        <v>1</v>
      </c>
      <c r="BC79" s="1325">
        <f>AW79-3</f>
        <v>-1</v>
      </c>
      <c r="BD79" s="875">
        <f>(AX79-3)*3</f>
        <v>0</v>
      </c>
      <c r="BE79" s="873">
        <f>(BF79+AZ79)-8</f>
        <v>-3.5</v>
      </c>
      <c r="BF79" s="875">
        <v>-3.5</v>
      </c>
      <c r="BI79" s="874">
        <f>BF79</f>
        <v>-3.5</v>
      </c>
    </row>
    <row r="80" spans="1:61" ht="15" customHeight="1">
      <c r="A80" s="1439"/>
      <c r="B80" s="1357" t="s">
        <v>407</v>
      </c>
      <c r="C80" s="503" t="s">
        <v>408</v>
      </c>
      <c r="D80" s="459">
        <v>70</v>
      </c>
      <c r="E80" s="460">
        <v>125</v>
      </c>
      <c r="F80" s="463" t="s">
        <v>409</v>
      </c>
      <c r="G80" s="464">
        <v>0</v>
      </c>
      <c r="H80" s="464">
        <v>0</v>
      </c>
      <c r="I80" s="464">
        <v>0</v>
      </c>
      <c r="J80" s="464">
        <v>2</v>
      </c>
      <c r="K80" s="464">
        <v>2</v>
      </c>
      <c r="L80" s="457" t="s">
        <v>220</v>
      </c>
      <c r="M80" s="1149" t="s">
        <v>1133</v>
      </c>
      <c r="N80" s="456">
        <v>0.3</v>
      </c>
      <c r="O80" s="438">
        <v>-0.3</v>
      </c>
      <c r="P80" s="439">
        <v>0</v>
      </c>
      <c r="Q80" s="440">
        <v>0</v>
      </c>
      <c r="R80" s="441">
        <v>0.3</v>
      </c>
      <c r="S80" s="442">
        <v>-0.3</v>
      </c>
      <c r="T80" s="443">
        <v>0.5</v>
      </c>
      <c r="U80" s="444">
        <v>0</v>
      </c>
      <c r="V80" s="512">
        <v>-0.5</v>
      </c>
      <c r="W80" s="931">
        <f t="shared" si="12"/>
        <v>0</v>
      </c>
      <c r="X80">
        <f t="shared" si="13"/>
        <v>-1</v>
      </c>
      <c r="Y80" s="239">
        <f t="shared" si="14"/>
        <v>-1</v>
      </c>
      <c r="Z80" s="501">
        <f t="shared" si="15"/>
        <v>0</v>
      </c>
      <c r="AA80" s="497">
        <f t="shared" si="10"/>
        <v>-1</v>
      </c>
      <c r="AB80" s="932">
        <f t="shared" si="16"/>
        <v>0</v>
      </c>
      <c r="AC80" s="932">
        <v>10</v>
      </c>
      <c r="AD80" s="500">
        <f t="shared" si="11"/>
        <v>-1</v>
      </c>
      <c r="AE80" s="500"/>
      <c r="AF80">
        <f>SUM(G80:H80)</f>
        <v>0</v>
      </c>
      <c r="AG80">
        <f>SUM(I80:K80)</f>
        <v>4</v>
      </c>
      <c r="AH80" s="1150">
        <f t="shared" si="17"/>
        <v>0</v>
      </c>
      <c r="AQ80" s="505" t="s">
        <v>405</v>
      </c>
      <c r="AR80" s="459">
        <v>90</v>
      </c>
      <c r="AS80" s="460">
        <v>120</v>
      </c>
      <c r="AT80" s="871" t="s">
        <v>499</v>
      </c>
      <c r="AU80" s="871" t="s">
        <v>495</v>
      </c>
      <c r="AV80">
        <v>2</v>
      </c>
      <c r="AW80">
        <v>4</v>
      </c>
      <c r="AX80" s="872" t="s">
        <v>220</v>
      </c>
      <c r="AY80" s="873">
        <v>-1.2222222222222219</v>
      </c>
      <c r="AZ80">
        <f>VLOOKUP(AT80,$BG$3:$BH$52,2,0)+VLOOKUP(AU80,$BG$3:$BH$52,2,0)</f>
        <v>5.5</v>
      </c>
      <c r="BA80" s="1325">
        <f>IF((AR80+AS80)&gt;= 200,(AR80+AS80-200)/10,(AR80+AS80-200)/10)</f>
        <v>1</v>
      </c>
      <c r="BB80" s="1325">
        <f>AV80-2</f>
        <v>0</v>
      </c>
      <c r="BC80" s="1325">
        <f>AW80-3</f>
        <v>1</v>
      </c>
      <c r="BD80" s="875">
        <f>(AX80-3)*3</f>
        <v>0</v>
      </c>
      <c r="BE80" s="873">
        <f>(BF80+AZ80)-8</f>
        <v>-2.5</v>
      </c>
      <c r="BF80" s="875">
        <v>2.2204460492503131E-16</v>
      </c>
      <c r="BI80" s="874">
        <f>BF80</f>
        <v>2.2204460492503131E-16</v>
      </c>
    </row>
    <row r="81" spans="1:61" ht="15" customHeight="1">
      <c r="A81" s="1439"/>
      <c r="B81" s="1358"/>
      <c r="C81" s="504" t="s">
        <v>410</v>
      </c>
      <c r="D81" s="459">
        <v>40</v>
      </c>
      <c r="E81" s="460">
        <v>150</v>
      </c>
      <c r="F81" s="463" t="s">
        <v>411</v>
      </c>
      <c r="G81" s="464">
        <v>-2</v>
      </c>
      <c r="H81" s="464">
        <v>1</v>
      </c>
      <c r="I81" s="464">
        <v>-1</v>
      </c>
      <c r="J81" s="464">
        <v>1</v>
      </c>
      <c r="K81" s="464">
        <v>4</v>
      </c>
      <c r="L81" s="457" t="s">
        <v>220</v>
      </c>
      <c r="M81" s="1149" t="s">
        <v>1133</v>
      </c>
      <c r="N81" s="456">
        <v>0.2</v>
      </c>
      <c r="O81" s="438">
        <v>-0.2</v>
      </c>
      <c r="P81" s="439">
        <v>0</v>
      </c>
      <c r="Q81" s="440">
        <v>0</v>
      </c>
      <c r="R81" s="441">
        <v>0.3</v>
      </c>
      <c r="S81" s="442">
        <v>-0.1</v>
      </c>
      <c r="T81" s="443">
        <v>0.3</v>
      </c>
      <c r="U81" s="444">
        <v>-0.7</v>
      </c>
      <c r="V81" s="512">
        <v>0.2</v>
      </c>
      <c r="W81" s="931">
        <f t="shared" si="12"/>
        <v>0</v>
      </c>
      <c r="X81">
        <f t="shared" si="13"/>
        <v>-2</v>
      </c>
      <c r="Y81" s="239">
        <f t="shared" si="14"/>
        <v>-2</v>
      </c>
      <c r="Z81" s="501">
        <f t="shared" si="15"/>
        <v>0</v>
      </c>
      <c r="AA81" s="497">
        <f t="shared" si="10"/>
        <v>-1</v>
      </c>
      <c r="AB81" s="932">
        <f t="shared" si="16"/>
        <v>0</v>
      </c>
      <c r="AC81" s="932">
        <v>11</v>
      </c>
      <c r="AD81" s="500">
        <f t="shared" si="11"/>
        <v>-2</v>
      </c>
      <c r="AE81" s="500"/>
      <c r="AF81">
        <f>SUM(G81:H81)</f>
        <v>-1</v>
      </c>
      <c r="AG81">
        <f>SUM(I81:K81)</f>
        <v>4</v>
      </c>
      <c r="AH81" s="1150">
        <f t="shared" si="17"/>
        <v>0</v>
      </c>
      <c r="AQ81" s="503" t="s">
        <v>408</v>
      </c>
      <c r="AR81" s="459">
        <v>70</v>
      </c>
      <c r="AS81" s="460">
        <v>125</v>
      </c>
      <c r="AT81" t="s">
        <v>507</v>
      </c>
      <c r="AU81" t="s">
        <v>499</v>
      </c>
      <c r="AV81">
        <v>0</v>
      </c>
      <c r="AW81">
        <v>4</v>
      </c>
      <c r="AX81" s="872" t="s">
        <v>220</v>
      </c>
      <c r="AY81" s="873">
        <v>-2.1111111111111112</v>
      </c>
      <c r="AZ81">
        <f>VLOOKUP(AT81,$BG$3:$BH$52,2,0)+VLOOKUP(AU81,$BG$3:$BH$52,2,0)</f>
        <v>10</v>
      </c>
      <c r="BA81" s="1325">
        <f>IF((AR81+AS81)&gt;= 200,(AR81+AS81-200)/10,(AR81+AS81-200)/10)</f>
        <v>-0.5</v>
      </c>
      <c r="BB81" s="1325">
        <f>AV81-2</f>
        <v>-2</v>
      </c>
      <c r="BC81" s="1325">
        <f>AW81-3</f>
        <v>1</v>
      </c>
      <c r="BD81" s="875">
        <f>(AX81-3)*3</f>
        <v>0</v>
      </c>
      <c r="BE81" s="873">
        <f>(BF81+AZ81)-8</f>
        <v>-1</v>
      </c>
      <c r="BF81" s="875">
        <v>-3</v>
      </c>
      <c r="BI81" s="874">
        <f>BF81</f>
        <v>-3</v>
      </c>
    </row>
    <row r="82" spans="1:61" ht="15" customHeight="1">
      <c r="A82" s="1439"/>
      <c r="B82" s="1359"/>
      <c r="C82" s="505" t="s">
        <v>412</v>
      </c>
      <c r="D82" s="459">
        <v>85</v>
      </c>
      <c r="E82" s="460">
        <v>105</v>
      </c>
      <c r="F82" s="463" t="s">
        <v>413</v>
      </c>
      <c r="G82" s="464">
        <v>1</v>
      </c>
      <c r="H82" s="464">
        <v>1</v>
      </c>
      <c r="I82" s="464">
        <v>1</v>
      </c>
      <c r="J82" s="464">
        <v>1</v>
      </c>
      <c r="K82" s="464">
        <v>1</v>
      </c>
      <c r="L82" s="457" t="s">
        <v>220</v>
      </c>
      <c r="M82" s="1149" t="s">
        <v>1144</v>
      </c>
      <c r="N82" s="455">
        <v>0</v>
      </c>
      <c r="O82" s="437">
        <v>-0.2</v>
      </c>
      <c r="P82" s="439">
        <v>0</v>
      </c>
      <c r="Q82" s="440">
        <v>0</v>
      </c>
      <c r="R82" s="441">
        <v>0.3</v>
      </c>
      <c r="S82" s="442">
        <v>-0.3</v>
      </c>
      <c r="T82" s="443">
        <v>0.3</v>
      </c>
      <c r="U82" s="444">
        <v>-0.5</v>
      </c>
      <c r="V82" s="512">
        <v>0</v>
      </c>
      <c r="W82" s="931">
        <f t="shared" si="12"/>
        <v>-2</v>
      </c>
      <c r="X82">
        <f t="shared" si="13"/>
        <v>0</v>
      </c>
      <c r="Y82" s="239">
        <f t="shared" si="14"/>
        <v>-2</v>
      </c>
      <c r="Z82" s="501">
        <f t="shared" si="15"/>
        <v>0</v>
      </c>
      <c r="AA82" s="497">
        <f t="shared" si="10"/>
        <v>-1</v>
      </c>
      <c r="AB82" s="932">
        <f t="shared" si="16"/>
        <v>0</v>
      </c>
      <c r="AC82" s="932">
        <v>9</v>
      </c>
      <c r="AD82" s="500">
        <f t="shared" si="11"/>
        <v>-2</v>
      </c>
      <c r="AE82" s="500"/>
      <c r="AF82">
        <f>SUM(G82:H82)</f>
        <v>2</v>
      </c>
      <c r="AG82">
        <f>SUM(I82:K82)</f>
        <v>3</v>
      </c>
      <c r="AH82" s="1150">
        <f t="shared" si="17"/>
        <v>2</v>
      </c>
      <c r="AQ82" s="504" t="s">
        <v>410</v>
      </c>
      <c r="AR82" s="459">
        <v>40</v>
      </c>
      <c r="AS82" s="460">
        <v>150</v>
      </c>
      <c r="AT82" t="s">
        <v>507</v>
      </c>
      <c r="AU82" t="s">
        <v>493</v>
      </c>
      <c r="AV82">
        <v>-1</v>
      </c>
      <c r="AW82">
        <v>4</v>
      </c>
      <c r="AX82" s="872" t="s">
        <v>220</v>
      </c>
      <c r="AY82" s="873">
        <v>-2</v>
      </c>
      <c r="AZ82">
        <f>VLOOKUP(AT82,$BG$3:$BH$52,2,0)+VLOOKUP(AU82,$BG$3:$BH$52,2,0)</f>
        <v>11</v>
      </c>
      <c r="BA82" s="1325">
        <f>IF((AR82+AS82)&gt;= 200,(AR82+AS82-200)/10,(AR82+AS82-200)/10)</f>
        <v>-1</v>
      </c>
      <c r="BB82" s="1325">
        <f>AV82-2</f>
        <v>-3</v>
      </c>
      <c r="BC82" s="1325">
        <f>AW82-3</f>
        <v>1</v>
      </c>
      <c r="BD82" s="875">
        <f>(AX82-3)*3</f>
        <v>0</v>
      </c>
      <c r="BE82" s="873">
        <f>(BF82+AZ82)-8</f>
        <v>0</v>
      </c>
      <c r="BF82" s="875">
        <v>-3</v>
      </c>
      <c r="BI82" s="874">
        <f>BF82</f>
        <v>-3</v>
      </c>
    </row>
    <row r="83" spans="1:61" ht="15" customHeight="1">
      <c r="A83" s="1306"/>
      <c r="B83" s="1357" t="s">
        <v>414</v>
      </c>
      <c r="C83" s="503" t="s">
        <v>415</v>
      </c>
      <c r="D83" s="459">
        <v>30</v>
      </c>
      <c r="E83" s="460">
        <v>60</v>
      </c>
      <c r="F83" s="463" t="s">
        <v>416</v>
      </c>
      <c r="G83" s="464">
        <v>1</v>
      </c>
      <c r="H83" s="464">
        <v>1</v>
      </c>
      <c r="I83" s="464">
        <v>0</v>
      </c>
      <c r="J83" s="464">
        <v>3</v>
      </c>
      <c r="K83" s="464">
        <v>1</v>
      </c>
      <c r="L83" s="457" t="s">
        <v>417</v>
      </c>
      <c r="M83" s="1149" t="s">
        <v>1133</v>
      </c>
      <c r="N83" s="455">
        <v>-0.5</v>
      </c>
      <c r="O83" s="437">
        <v>0.5</v>
      </c>
      <c r="P83" s="439">
        <v>0.5</v>
      </c>
      <c r="Q83" s="440">
        <v>-0.5</v>
      </c>
      <c r="R83" s="441">
        <v>0</v>
      </c>
      <c r="S83" s="442">
        <v>0</v>
      </c>
      <c r="T83" s="443">
        <v>-0.4</v>
      </c>
      <c r="U83" s="444">
        <v>-0.4</v>
      </c>
      <c r="V83" s="512">
        <v>-0.4</v>
      </c>
      <c r="W83" s="931">
        <f t="shared" si="12"/>
        <v>-6.0000000000000009</v>
      </c>
      <c r="X83">
        <f t="shared" si="13"/>
        <v>1</v>
      </c>
      <c r="Y83" s="239">
        <f t="shared" si="14"/>
        <v>-5.0000000000000009</v>
      </c>
      <c r="Z83" s="501">
        <f>(L83-3)*5+2</f>
        <v>12</v>
      </c>
      <c r="AA83" s="497">
        <f t="shared" si="10"/>
        <v>-11</v>
      </c>
      <c r="AB83" s="932">
        <f t="shared" si="16"/>
        <v>-8.8817841970012523E-16</v>
      </c>
      <c r="AC83" s="932">
        <v>12</v>
      </c>
      <c r="AD83" s="500">
        <f t="shared" si="11"/>
        <v>6.9999999999999991</v>
      </c>
      <c r="AE83" s="500"/>
      <c r="AF83">
        <f>SUM(G83:H83)</f>
        <v>2</v>
      </c>
      <c r="AG83">
        <f>SUM(I83:K83)</f>
        <v>4</v>
      </c>
      <c r="AH83" s="1150">
        <f t="shared" si="17"/>
        <v>0</v>
      </c>
      <c r="AQ83" s="505" t="s">
        <v>412</v>
      </c>
      <c r="AR83" s="459">
        <v>65</v>
      </c>
      <c r="AS83" s="460">
        <v>105</v>
      </c>
      <c r="AT83" t="s">
        <v>507</v>
      </c>
      <c r="AU83" t="s">
        <v>548</v>
      </c>
      <c r="AV83">
        <v>2</v>
      </c>
      <c r="AW83">
        <v>3</v>
      </c>
      <c r="AX83" s="872" t="s">
        <v>220</v>
      </c>
      <c r="AY83" s="873">
        <v>0</v>
      </c>
      <c r="AZ83">
        <f>VLOOKUP(AT83,$BG$3:$BH$52,2,0)+VLOOKUP(AU83,$BG$3:$BH$52,2,0)</f>
        <v>9</v>
      </c>
      <c r="BA83" s="1325">
        <f>IF((AR83+AS83)&gt;= 200,(AR83+AS83-200)/10,(AR83+AS83-200)/10)</f>
        <v>-3</v>
      </c>
      <c r="BB83" s="1325">
        <f>AV83-2</f>
        <v>0</v>
      </c>
      <c r="BC83" s="1325">
        <f>AW83-3</f>
        <v>0</v>
      </c>
      <c r="BD83" s="875">
        <f>(AX83-3)*3</f>
        <v>0</v>
      </c>
      <c r="BE83" s="873">
        <f>(BF83+AZ83)-8</f>
        <v>-2</v>
      </c>
      <c r="BF83" s="875">
        <v>-3</v>
      </c>
      <c r="BI83" s="874">
        <f>BF83</f>
        <v>-3</v>
      </c>
    </row>
    <row r="84" spans="1:61" ht="15" customHeight="1">
      <c r="A84" s="1307"/>
      <c r="B84" s="1358"/>
      <c r="C84" s="504" t="s">
        <v>418</v>
      </c>
      <c r="D84" s="459">
        <v>100</v>
      </c>
      <c r="E84" s="460">
        <v>100</v>
      </c>
      <c r="F84" s="463" t="s">
        <v>419</v>
      </c>
      <c r="G84" s="464">
        <v>0</v>
      </c>
      <c r="H84" s="464">
        <v>1</v>
      </c>
      <c r="I84" s="464">
        <v>0</v>
      </c>
      <c r="J84" s="464">
        <v>2</v>
      </c>
      <c r="K84" s="464">
        <v>2</v>
      </c>
      <c r="L84" s="457" t="s">
        <v>220</v>
      </c>
      <c r="M84" s="1149" t="s">
        <v>1144</v>
      </c>
      <c r="N84" s="456">
        <v>0</v>
      </c>
      <c r="O84" s="438">
        <v>0.3</v>
      </c>
      <c r="P84" s="439">
        <v>0.5</v>
      </c>
      <c r="Q84" s="440">
        <v>-0.4</v>
      </c>
      <c r="R84" s="441">
        <v>-0.2</v>
      </c>
      <c r="S84" s="442">
        <v>-0.2</v>
      </c>
      <c r="T84" s="443">
        <v>0</v>
      </c>
      <c r="U84" s="444">
        <v>0</v>
      </c>
      <c r="V84" s="512">
        <v>0</v>
      </c>
      <c r="W84" s="931">
        <f t="shared" si="12"/>
        <v>0</v>
      </c>
      <c r="X84">
        <f t="shared" si="13"/>
        <v>0</v>
      </c>
      <c r="Y84" s="239">
        <f t="shared" si="14"/>
        <v>0</v>
      </c>
      <c r="Z84" s="501">
        <f t="shared" si="15"/>
        <v>0</v>
      </c>
      <c r="AA84" s="497">
        <f t="shared" si="10"/>
        <v>0</v>
      </c>
      <c r="AB84" s="932">
        <f t="shared" si="16"/>
        <v>0</v>
      </c>
      <c r="AC84" s="932">
        <v>6</v>
      </c>
      <c r="AD84" s="500">
        <f t="shared" si="11"/>
        <v>0</v>
      </c>
      <c r="AE84" s="500"/>
      <c r="AF84">
        <f>SUM(G84:H84)</f>
        <v>1</v>
      </c>
      <c r="AG84">
        <f>SUM(I84:K84)</f>
        <v>4</v>
      </c>
      <c r="AH84" s="1150">
        <f t="shared" si="17"/>
        <v>2</v>
      </c>
      <c r="AQ84" s="503" t="s">
        <v>415</v>
      </c>
      <c r="AR84" s="459">
        <v>30</v>
      </c>
      <c r="AS84" s="460">
        <v>60</v>
      </c>
      <c r="AT84" t="s">
        <v>550</v>
      </c>
      <c r="AU84" t="s">
        <v>459</v>
      </c>
      <c r="AV84">
        <v>2</v>
      </c>
      <c r="AW84">
        <v>4</v>
      </c>
      <c r="AX84" s="872" t="s">
        <v>417</v>
      </c>
      <c r="AY84" s="873">
        <v>7</v>
      </c>
      <c r="AZ84">
        <f>VLOOKUP(AT84,$BG$3:$BH$52,2,0)+VLOOKUP(AU84,$BG$3:$BH$52,2,0)</f>
        <v>12</v>
      </c>
      <c r="BA84" s="1325">
        <f>IF((AR84+AS84)&gt;= 200,(AR84+AS84-200)/10,(AR84+AS84-200)/10)</f>
        <v>-11</v>
      </c>
      <c r="BB84" s="1325">
        <f>AV84-2</f>
        <v>0</v>
      </c>
      <c r="BC84" s="1325">
        <f>AW84-3</f>
        <v>1</v>
      </c>
      <c r="BD84" s="875">
        <f>(AX84-3)*3</f>
        <v>6</v>
      </c>
      <c r="BE84" s="873">
        <f>(BF84+AZ84)-8</f>
        <v>4</v>
      </c>
      <c r="BF84" s="875">
        <v>0</v>
      </c>
      <c r="BI84" s="874">
        <f>BF84</f>
        <v>0</v>
      </c>
    </row>
    <row r="85" spans="1:61" ht="15" customHeight="1">
      <c r="A85" s="1307"/>
      <c r="B85" s="1359"/>
      <c r="C85" s="505" t="s">
        <v>420</v>
      </c>
      <c r="D85" s="459">
        <v>150</v>
      </c>
      <c r="E85" s="460">
        <v>120</v>
      </c>
      <c r="F85" s="463" t="s">
        <v>421</v>
      </c>
      <c r="G85" s="464">
        <v>2</v>
      </c>
      <c r="H85" s="464">
        <v>2</v>
      </c>
      <c r="I85" s="464">
        <v>1</v>
      </c>
      <c r="J85" s="464">
        <v>1</v>
      </c>
      <c r="K85" s="464">
        <v>1</v>
      </c>
      <c r="L85" s="457" t="s">
        <v>442</v>
      </c>
      <c r="M85" s="1149" t="s">
        <v>1133</v>
      </c>
      <c r="N85" s="456">
        <v>0.1</v>
      </c>
      <c r="O85" s="438">
        <v>0.1</v>
      </c>
      <c r="P85" s="439">
        <v>0.1</v>
      </c>
      <c r="Q85" s="440">
        <v>0.1</v>
      </c>
      <c r="R85" s="441">
        <v>0.1</v>
      </c>
      <c r="S85" s="442">
        <v>0.1</v>
      </c>
      <c r="T85" s="443">
        <v>0.1</v>
      </c>
      <c r="U85" s="444">
        <v>0.1</v>
      </c>
      <c r="V85" s="512">
        <v>0.1</v>
      </c>
      <c r="W85" s="931">
        <f t="shared" si="12"/>
        <v>4.5</v>
      </c>
      <c r="X85">
        <f t="shared" si="13"/>
        <v>2</v>
      </c>
      <c r="Y85" s="239">
        <f t="shared" si="14"/>
        <v>6.5</v>
      </c>
      <c r="Z85" s="501">
        <f t="shared" si="15"/>
        <v>-2.5</v>
      </c>
      <c r="AA85" s="497">
        <f t="shared" si="10"/>
        <v>7</v>
      </c>
      <c r="AB85" s="932">
        <f t="shared" si="16"/>
        <v>0</v>
      </c>
      <c r="AC85" s="932">
        <v>-3</v>
      </c>
      <c r="AD85" s="500">
        <f t="shared" si="11"/>
        <v>4</v>
      </c>
      <c r="AE85" s="500"/>
      <c r="AF85">
        <f>SUM(G85:H85)</f>
        <v>4</v>
      </c>
      <c r="AG85">
        <f>SUM(I85:K85)</f>
        <v>3</v>
      </c>
      <c r="AH85" s="1150">
        <f t="shared" si="17"/>
        <v>0</v>
      </c>
      <c r="AQ85" s="504" t="s">
        <v>418</v>
      </c>
      <c r="AR85" s="459">
        <v>100</v>
      </c>
      <c r="AS85" s="460">
        <v>100</v>
      </c>
      <c r="AT85" t="s">
        <v>550</v>
      </c>
      <c r="AU85" t="s">
        <v>533</v>
      </c>
      <c r="AV85">
        <v>2</v>
      </c>
      <c r="AW85">
        <v>4</v>
      </c>
      <c r="AX85" s="872" t="s">
        <v>220</v>
      </c>
      <c r="AY85" s="873">
        <v>1</v>
      </c>
      <c r="AZ85">
        <f>VLOOKUP(AT85,$BG$3:$BH$52,2,0)+VLOOKUP(AU85,$BG$3:$BH$52,2,0)</f>
        <v>6</v>
      </c>
      <c r="BA85" s="1325">
        <f>IF((AR85+AS85)&gt;= 200,(AR85+AS85-200)/10,(AR85+AS85-200)/10)</f>
        <v>0</v>
      </c>
      <c r="BB85" s="1325">
        <f>AV85-2</f>
        <v>0</v>
      </c>
      <c r="BC85" s="1325">
        <f>AW85-3</f>
        <v>1</v>
      </c>
      <c r="BD85" s="875">
        <f>(AX85-3)*3</f>
        <v>0</v>
      </c>
      <c r="BE85" s="873">
        <f>(BF85+AZ85)-8</f>
        <v>-1</v>
      </c>
      <c r="BF85" s="875">
        <v>1</v>
      </c>
      <c r="BI85" s="874">
        <f>BF85</f>
        <v>1</v>
      </c>
    </row>
    <row r="86" spans="1:61" ht="15" customHeight="1">
      <c r="A86" s="1279"/>
      <c r="B86" s="1365" t="s">
        <v>422</v>
      </c>
      <c r="C86" s="522" t="s">
        <v>423</v>
      </c>
      <c r="D86" s="459">
        <v>120</v>
      </c>
      <c r="E86" s="460">
        <v>100</v>
      </c>
      <c r="F86" s="463" t="s">
        <v>424</v>
      </c>
      <c r="G86" s="464">
        <v>1</v>
      </c>
      <c r="H86" s="464">
        <v>1</v>
      </c>
      <c r="I86" s="464">
        <v>0</v>
      </c>
      <c r="J86" s="464">
        <v>0</v>
      </c>
      <c r="K86" s="464">
        <v>2</v>
      </c>
      <c r="L86" s="457" t="s">
        <v>220</v>
      </c>
      <c r="M86" s="1149" t="s">
        <v>1133</v>
      </c>
      <c r="N86" s="455">
        <v>0.6</v>
      </c>
      <c r="O86" s="437">
        <v>0.6</v>
      </c>
      <c r="P86" s="439">
        <v>-0.2</v>
      </c>
      <c r="Q86" s="440">
        <v>-0.2</v>
      </c>
      <c r="R86" s="441">
        <v>0</v>
      </c>
      <c r="S86" s="442">
        <v>-0.2</v>
      </c>
      <c r="T86" s="443">
        <v>0.1</v>
      </c>
      <c r="U86" s="444">
        <v>-0.6</v>
      </c>
      <c r="V86" s="512">
        <v>0</v>
      </c>
      <c r="W86" s="931">
        <f t="shared" si="12"/>
        <v>0.50000000000000044</v>
      </c>
      <c r="X86">
        <f t="shared" ref="X86:X97" si="18">SUM(G86:K86)-5</f>
        <v>-1</v>
      </c>
      <c r="Y86" s="239">
        <f t="shared" ref="Y86:Y97" si="19">SUM(W86:X86)</f>
        <v>-0.49999999999999956</v>
      </c>
      <c r="Z86" s="501">
        <f t="shared" si="15"/>
        <v>0</v>
      </c>
      <c r="AA86" s="497">
        <f t="shared" si="10"/>
        <v>2</v>
      </c>
      <c r="AB86" s="932">
        <f t="shared" si="16"/>
        <v>0</v>
      </c>
      <c r="AC86" s="932">
        <v>6.5</v>
      </c>
      <c r="AD86" s="500">
        <f t="shared" si="11"/>
        <v>-0.49999999999999956</v>
      </c>
      <c r="AE86" s="500"/>
      <c r="AF86">
        <f>SUM(G86:H86)</f>
        <v>2</v>
      </c>
      <c r="AG86">
        <f>SUM(I86:K86)</f>
        <v>2</v>
      </c>
      <c r="AH86" s="1150">
        <f t="shared" si="17"/>
        <v>0</v>
      </c>
      <c r="AQ86" s="505" t="s">
        <v>420</v>
      </c>
      <c r="AR86" s="459">
        <v>180</v>
      </c>
      <c r="AS86" s="460">
        <v>120</v>
      </c>
      <c r="AT86" t="s">
        <v>550</v>
      </c>
      <c r="AU86" t="s">
        <v>471</v>
      </c>
      <c r="AV86">
        <v>4</v>
      </c>
      <c r="AW86">
        <v>3</v>
      </c>
      <c r="AX86" s="872" t="s">
        <v>442</v>
      </c>
      <c r="AY86" s="873">
        <v>5.5</v>
      </c>
      <c r="AZ86">
        <f>VLOOKUP(AT86,$BG$3:$BH$52,2,0)+VLOOKUP(AU86,$BG$3:$BH$52,2,0)</f>
        <v>-3</v>
      </c>
      <c r="BA86" s="1325">
        <f>IF((AR86+AS86)&gt;= 200,(AR86+AS86-200)/10,(AR86+AS86-200)/10)</f>
        <v>10</v>
      </c>
      <c r="BB86" s="1325">
        <f>AV86-2</f>
        <v>2</v>
      </c>
      <c r="BC86" s="1325">
        <f>AW86-3</f>
        <v>0</v>
      </c>
      <c r="BD86" s="875">
        <f>(AX86-3)*3</f>
        <v>-1.5</v>
      </c>
      <c r="BE86" s="873">
        <f>(BF86+AZ86)-8</f>
        <v>3</v>
      </c>
      <c r="BF86" s="875">
        <v>14</v>
      </c>
      <c r="BI86" s="874">
        <f>BF86</f>
        <v>14</v>
      </c>
    </row>
    <row r="87" spans="1:61" ht="15" customHeight="1">
      <c r="A87" s="1279"/>
      <c r="B87" s="1347"/>
      <c r="C87" s="523" t="s">
        <v>425</v>
      </c>
      <c r="D87" s="459">
        <v>80</v>
      </c>
      <c r="E87" s="460">
        <v>80</v>
      </c>
      <c r="F87" s="463" t="s">
        <v>426</v>
      </c>
      <c r="G87" s="464">
        <v>1</v>
      </c>
      <c r="H87" s="464">
        <v>1</v>
      </c>
      <c r="I87" s="464">
        <v>1</v>
      </c>
      <c r="J87" s="464">
        <v>1</v>
      </c>
      <c r="K87" s="464">
        <v>1</v>
      </c>
      <c r="L87" s="457" t="s">
        <v>220</v>
      </c>
      <c r="M87" s="1149" t="s">
        <v>1133</v>
      </c>
      <c r="N87" s="455">
        <v>1</v>
      </c>
      <c r="O87" s="437">
        <v>-0.5</v>
      </c>
      <c r="P87" s="439">
        <v>-0.3</v>
      </c>
      <c r="Q87" s="440">
        <v>-0.2</v>
      </c>
      <c r="R87" s="441">
        <v>0.2</v>
      </c>
      <c r="S87" s="442">
        <v>-0.2</v>
      </c>
      <c r="T87" s="443">
        <v>0.4</v>
      </c>
      <c r="U87" s="444">
        <v>-0.6</v>
      </c>
      <c r="V87" s="512">
        <v>0</v>
      </c>
      <c r="W87" s="931">
        <f t="shared" si="12"/>
        <v>-0.99999999999999978</v>
      </c>
      <c r="X87">
        <f t="shared" si="18"/>
        <v>0</v>
      </c>
      <c r="Y87" s="239">
        <f t="shared" si="19"/>
        <v>-0.99999999999999978</v>
      </c>
      <c r="Z87" s="501">
        <f t="shared" si="15"/>
        <v>0</v>
      </c>
      <c r="AA87" s="497">
        <f t="shared" si="10"/>
        <v>-4</v>
      </c>
      <c r="AB87" s="932">
        <f t="shared" si="16"/>
        <v>0</v>
      </c>
      <c r="AC87" s="932">
        <v>13</v>
      </c>
      <c r="AD87" s="500">
        <f t="shared" si="11"/>
        <v>-0.99999999999999978</v>
      </c>
      <c r="AE87" s="500"/>
      <c r="AF87">
        <f>SUM(G87:H87)</f>
        <v>2</v>
      </c>
      <c r="AG87">
        <f>SUM(I87:K87)</f>
        <v>3</v>
      </c>
      <c r="AH87" s="1150">
        <f t="shared" si="17"/>
        <v>0</v>
      </c>
      <c r="AQ87" s="522" t="s">
        <v>423</v>
      </c>
      <c r="AR87" s="459">
        <v>120</v>
      </c>
      <c r="AS87" s="460">
        <v>100</v>
      </c>
      <c r="AT87" t="s">
        <v>550</v>
      </c>
      <c r="AU87" t="s">
        <v>509</v>
      </c>
      <c r="AV87">
        <v>2</v>
      </c>
      <c r="AW87">
        <v>2</v>
      </c>
      <c r="AX87" s="872" t="s">
        <v>220</v>
      </c>
      <c r="AY87" s="873">
        <v>-0.99999999999999933</v>
      </c>
      <c r="AZ87">
        <f>VLOOKUP(AT87,$BG$3:$BH$52,2,0)+VLOOKUP(AU87,$BG$3:$BH$52,2,0)</f>
        <v>6.5</v>
      </c>
      <c r="BA87" s="1325">
        <f>IF((AR87+AS87)&gt;= 200,(AR87+AS87-200)/10,(AR87+AS87-200)/10)</f>
        <v>2</v>
      </c>
      <c r="BB87" s="1325">
        <f>AV87-2</f>
        <v>0</v>
      </c>
      <c r="BC87" s="1325">
        <f>AW87-3</f>
        <v>-1</v>
      </c>
      <c r="BD87" s="875">
        <f>(AX87-3)*3</f>
        <v>0</v>
      </c>
      <c r="BE87" s="873">
        <f>(BF87+AZ87)-8</f>
        <v>-0.5</v>
      </c>
      <c r="BF87" s="875">
        <v>1.0000000000000004</v>
      </c>
      <c r="BI87" s="874">
        <f>BF87</f>
        <v>1.0000000000000004</v>
      </c>
    </row>
    <row r="88" spans="1:61" ht="15" customHeight="1">
      <c r="A88" s="1279"/>
      <c r="B88" s="1366"/>
      <c r="C88" s="524" t="s">
        <v>427</v>
      </c>
      <c r="D88" s="459">
        <v>130</v>
      </c>
      <c r="E88" s="460">
        <v>80</v>
      </c>
      <c r="F88" s="463" t="s">
        <v>428</v>
      </c>
      <c r="G88" s="464">
        <v>1</v>
      </c>
      <c r="H88" s="464">
        <v>1</v>
      </c>
      <c r="I88" s="464">
        <v>1</v>
      </c>
      <c r="J88" s="464">
        <v>1</v>
      </c>
      <c r="K88" s="464">
        <v>1</v>
      </c>
      <c r="L88" s="457" t="s">
        <v>220</v>
      </c>
      <c r="M88" s="1149" t="s">
        <v>1133</v>
      </c>
      <c r="N88" s="455">
        <v>0.7</v>
      </c>
      <c r="O88" s="437">
        <v>0</v>
      </c>
      <c r="P88" s="439">
        <v>-0.4</v>
      </c>
      <c r="Q88" s="440">
        <v>0.4</v>
      </c>
      <c r="R88" s="441">
        <v>0</v>
      </c>
      <c r="S88" s="442">
        <v>0</v>
      </c>
      <c r="T88" s="443">
        <v>0</v>
      </c>
      <c r="U88" s="444">
        <v>-0.6</v>
      </c>
      <c r="V88" s="512">
        <v>0</v>
      </c>
      <c r="W88" s="931">
        <f t="shared" si="12"/>
        <v>0.49999999999999989</v>
      </c>
      <c r="X88">
        <f t="shared" si="18"/>
        <v>0</v>
      </c>
      <c r="Y88" s="239">
        <f t="shared" si="19"/>
        <v>0.49999999999999989</v>
      </c>
      <c r="Z88" s="501">
        <f t="shared" si="15"/>
        <v>0</v>
      </c>
      <c r="AA88" s="497">
        <f t="shared" si="10"/>
        <v>1</v>
      </c>
      <c r="AB88" s="932">
        <f t="shared" si="16"/>
        <v>0</v>
      </c>
      <c r="AC88" s="932">
        <v>6.5</v>
      </c>
      <c r="AD88" s="500">
        <f t="shared" si="11"/>
        <v>0.49999999999999989</v>
      </c>
      <c r="AE88" s="500"/>
      <c r="AF88">
        <f>SUM(G88:H88)</f>
        <v>2</v>
      </c>
      <c r="AG88">
        <f>SUM(I88:K88)</f>
        <v>3</v>
      </c>
      <c r="AH88" s="1150">
        <f t="shared" si="17"/>
        <v>0</v>
      </c>
      <c r="AQ88" s="523" t="s">
        <v>425</v>
      </c>
      <c r="AR88" s="459">
        <v>90</v>
      </c>
      <c r="AS88" s="460">
        <v>90</v>
      </c>
      <c r="AT88" t="s">
        <v>550</v>
      </c>
      <c r="AU88" t="s">
        <v>519</v>
      </c>
      <c r="AV88">
        <v>2</v>
      </c>
      <c r="AW88">
        <v>3</v>
      </c>
      <c r="AX88" s="872" t="s">
        <v>220</v>
      </c>
      <c r="AY88" s="873">
        <v>-2.7777777777777777</v>
      </c>
      <c r="AZ88">
        <f>VLOOKUP(AT88,$BG$3:$BH$52,2,0)+VLOOKUP(AU88,$BG$3:$BH$52,2,0)</f>
        <v>13</v>
      </c>
      <c r="BA88" s="1325">
        <f>IF((AR88+AS88)&gt;= 200,(AR88+AS88-200)/10,(AR88+AS88-200)/10)</f>
        <v>-2</v>
      </c>
      <c r="BB88" s="1325">
        <f>AV88-2</f>
        <v>0</v>
      </c>
      <c r="BC88" s="1325">
        <f>AW88-3</f>
        <v>0</v>
      </c>
      <c r="BD88" s="875">
        <f>(AX88-3)*3</f>
        <v>0</v>
      </c>
      <c r="BE88" s="873">
        <f>(BF88+AZ88)-8</f>
        <v>0.5</v>
      </c>
      <c r="BF88" s="875">
        <v>-4.5</v>
      </c>
      <c r="BI88" s="874">
        <f>BF88</f>
        <v>-4.5</v>
      </c>
    </row>
    <row r="89" spans="1:61" ht="15" customHeight="1">
      <c r="A89" s="1367" t="s">
        <v>429</v>
      </c>
      <c r="B89" s="1365" t="s">
        <v>430</v>
      </c>
      <c r="C89" s="522" t="s">
        <v>431</v>
      </c>
      <c r="D89" s="459">
        <v>75</v>
      </c>
      <c r="E89" s="460">
        <v>115</v>
      </c>
      <c r="F89" s="463" t="s">
        <v>432</v>
      </c>
      <c r="G89" s="464">
        <v>1</v>
      </c>
      <c r="H89" s="464">
        <v>1</v>
      </c>
      <c r="I89" s="464">
        <v>0</v>
      </c>
      <c r="J89" s="464">
        <v>0</v>
      </c>
      <c r="K89" s="464">
        <v>2</v>
      </c>
      <c r="L89" s="457" t="s">
        <v>220</v>
      </c>
      <c r="M89" s="1149" t="s">
        <v>1148</v>
      </c>
      <c r="N89" s="455">
        <v>0.2</v>
      </c>
      <c r="O89" s="437">
        <v>0.2</v>
      </c>
      <c r="P89" s="439">
        <v>0.2</v>
      </c>
      <c r="Q89" s="440">
        <v>0.2</v>
      </c>
      <c r="R89" s="441">
        <v>0.2</v>
      </c>
      <c r="S89" s="442">
        <v>0.2</v>
      </c>
      <c r="T89" s="443">
        <v>0.2</v>
      </c>
      <c r="U89" s="444">
        <v>-0.8</v>
      </c>
      <c r="V89" s="512">
        <v>-0.8</v>
      </c>
      <c r="W89" s="931">
        <f t="shared" si="12"/>
        <v>-1.0000000000000009</v>
      </c>
      <c r="X89">
        <f t="shared" si="18"/>
        <v>-1</v>
      </c>
      <c r="Y89" s="239">
        <f t="shared" si="19"/>
        <v>-2.0000000000000009</v>
      </c>
      <c r="Z89" s="501">
        <f t="shared" si="15"/>
        <v>0</v>
      </c>
      <c r="AA89" s="497">
        <f t="shared" si="10"/>
        <v>-1</v>
      </c>
      <c r="AB89" s="932">
        <f t="shared" si="16"/>
        <v>0</v>
      </c>
      <c r="AC89" s="932">
        <v>7</v>
      </c>
      <c r="AD89" s="500">
        <f t="shared" si="11"/>
        <v>-2.0000000000000009</v>
      </c>
      <c r="AE89" s="500"/>
      <c r="AF89">
        <f>SUM(G89:H89)</f>
        <v>2</v>
      </c>
      <c r="AG89">
        <f>SUM(I89:K89)</f>
        <v>2</v>
      </c>
      <c r="AH89" s="1150">
        <f t="shared" si="17"/>
        <v>4</v>
      </c>
      <c r="AQ89" s="524" t="s">
        <v>427</v>
      </c>
      <c r="AR89" s="459">
        <v>130</v>
      </c>
      <c r="AS89" s="460">
        <v>80</v>
      </c>
      <c r="AT89" t="s">
        <v>550</v>
      </c>
      <c r="AU89" t="s">
        <v>477</v>
      </c>
      <c r="AV89">
        <v>2</v>
      </c>
      <c r="AW89">
        <v>3</v>
      </c>
      <c r="AX89" s="872" t="s">
        <v>220</v>
      </c>
      <c r="AY89" s="873">
        <v>0</v>
      </c>
      <c r="AZ89">
        <f>VLOOKUP(AT89,$BG$3:$BH$52,2,0)+VLOOKUP(AU89,$BG$3:$BH$52,2,0)</f>
        <v>6.5</v>
      </c>
      <c r="BA89" s="1325">
        <f>IF((AR89+AS89)&gt;= 200,(AR89+AS89-200)/10,(AR89+AS89-200)/10)</f>
        <v>1</v>
      </c>
      <c r="BB89" s="1325">
        <f>AV89-2</f>
        <v>0</v>
      </c>
      <c r="BC89" s="1325">
        <f>AW89-3</f>
        <v>0</v>
      </c>
      <c r="BD89" s="875">
        <f>(AX89-3)*3</f>
        <v>0</v>
      </c>
      <c r="BE89" s="873">
        <f>(BF89+AZ89)-8</f>
        <v>-0.5</v>
      </c>
      <c r="BF89" s="875">
        <v>1</v>
      </c>
      <c r="BI89" s="874">
        <f>BF89</f>
        <v>1</v>
      </c>
    </row>
    <row r="90" spans="1:61" ht="15" customHeight="1">
      <c r="A90" s="1367"/>
      <c r="B90" s="1347"/>
      <c r="C90" s="523" t="s">
        <v>433</v>
      </c>
      <c r="D90" s="459">
        <v>100</v>
      </c>
      <c r="E90" s="460">
        <v>110</v>
      </c>
      <c r="F90" s="463" t="s">
        <v>434</v>
      </c>
      <c r="G90" s="464">
        <v>1</v>
      </c>
      <c r="H90" s="464">
        <v>1</v>
      </c>
      <c r="I90" s="464">
        <v>1</v>
      </c>
      <c r="J90" s="464">
        <v>1</v>
      </c>
      <c r="K90" s="464">
        <v>1</v>
      </c>
      <c r="L90" s="457" t="s">
        <v>220</v>
      </c>
      <c r="M90" s="1149" t="s">
        <v>1144</v>
      </c>
      <c r="N90" s="455">
        <v>0.2</v>
      </c>
      <c r="O90" s="437">
        <v>0.2</v>
      </c>
      <c r="P90" s="439">
        <v>0.2</v>
      </c>
      <c r="Q90" s="440">
        <v>0.2</v>
      </c>
      <c r="R90" s="441">
        <v>0.2</v>
      </c>
      <c r="S90" s="442">
        <v>0.2</v>
      </c>
      <c r="T90" s="443">
        <v>0.2</v>
      </c>
      <c r="U90" s="444">
        <v>-0.7</v>
      </c>
      <c r="V90" s="512">
        <v>-0.7</v>
      </c>
      <c r="W90" s="931">
        <f t="shared" si="12"/>
        <v>0</v>
      </c>
      <c r="X90">
        <f t="shared" si="18"/>
        <v>0</v>
      </c>
      <c r="Y90" s="239">
        <f t="shared" si="19"/>
        <v>0</v>
      </c>
      <c r="Z90" s="501">
        <f t="shared" si="15"/>
        <v>0</v>
      </c>
      <c r="AA90" s="497">
        <f t="shared" si="10"/>
        <v>1</v>
      </c>
      <c r="AB90" s="932">
        <f t="shared" si="16"/>
        <v>0</v>
      </c>
      <c r="AC90" s="932">
        <v>5</v>
      </c>
      <c r="AD90" s="500">
        <f t="shared" si="11"/>
        <v>0</v>
      </c>
      <c r="AE90" s="500"/>
      <c r="AF90">
        <f>SUM(G90:H90)</f>
        <v>2</v>
      </c>
      <c r="AG90">
        <f>SUM(I90:K90)</f>
        <v>3</v>
      </c>
      <c r="AH90" s="1150">
        <f t="shared" si="17"/>
        <v>2</v>
      </c>
      <c r="AQ90" s="522" t="s">
        <v>431</v>
      </c>
      <c r="AR90" s="459">
        <v>75</v>
      </c>
      <c r="AS90" s="460">
        <v>125</v>
      </c>
      <c r="AT90" t="s">
        <v>461</v>
      </c>
      <c r="AU90" t="s">
        <v>525</v>
      </c>
      <c r="AV90">
        <v>2</v>
      </c>
      <c r="AW90">
        <v>3</v>
      </c>
      <c r="AX90" s="872" t="s">
        <v>220</v>
      </c>
      <c r="AY90" s="873">
        <v>0</v>
      </c>
      <c r="AZ90">
        <f>VLOOKUP(AT90,$BG$3:$BH$52,2,0)+VLOOKUP(AU90,$BG$3:$BH$52,2,0)</f>
        <v>7</v>
      </c>
      <c r="BA90" s="1325">
        <f>IF((AR90+AS90)&gt;= 200,(AR90+AS90-200)/10,(AR90+AS90-200)/10)</f>
        <v>0</v>
      </c>
      <c r="BB90" s="1325">
        <f>AV90-2</f>
        <v>0</v>
      </c>
      <c r="BC90" s="1325">
        <f>AW90-3</f>
        <v>0</v>
      </c>
      <c r="BD90" s="875">
        <f>(AX90-3)*3</f>
        <v>0</v>
      </c>
      <c r="BE90" s="873">
        <f>(BF90+AZ90)-8</f>
        <v>-1</v>
      </c>
      <c r="BF90" s="875">
        <v>0</v>
      </c>
      <c r="BI90" s="874">
        <f>BF90</f>
        <v>0</v>
      </c>
    </row>
    <row r="91" spans="1:61" ht="15" customHeight="1">
      <c r="A91" s="1367"/>
      <c r="B91" s="1366"/>
      <c r="C91" s="524" t="s">
        <v>435</v>
      </c>
      <c r="D91" s="459">
        <v>120</v>
      </c>
      <c r="E91" s="460">
        <v>110</v>
      </c>
      <c r="F91" s="463" t="s">
        <v>436</v>
      </c>
      <c r="G91" s="464">
        <v>2</v>
      </c>
      <c r="H91" s="464">
        <v>0</v>
      </c>
      <c r="I91" s="464">
        <v>-2</v>
      </c>
      <c r="J91" s="464">
        <v>2</v>
      </c>
      <c r="K91" s="464">
        <v>0</v>
      </c>
      <c r="L91" s="457" t="s">
        <v>220</v>
      </c>
      <c r="M91" s="1149" t="s">
        <v>1128</v>
      </c>
      <c r="N91" s="455">
        <v>0.2</v>
      </c>
      <c r="O91" s="437">
        <v>0</v>
      </c>
      <c r="P91" s="439">
        <v>0.1</v>
      </c>
      <c r="Q91" s="440">
        <v>0.1</v>
      </c>
      <c r="R91" s="441">
        <v>0</v>
      </c>
      <c r="S91" s="442">
        <v>0.1</v>
      </c>
      <c r="T91" s="443">
        <v>0.1</v>
      </c>
      <c r="U91" s="444">
        <v>-0.5</v>
      </c>
      <c r="V91" s="512">
        <v>-0.5</v>
      </c>
      <c r="W91" s="931">
        <f t="shared" si="12"/>
        <v>-2</v>
      </c>
      <c r="X91">
        <f t="shared" si="18"/>
        <v>-3</v>
      </c>
      <c r="Y91" s="239">
        <f t="shared" si="19"/>
        <v>-5</v>
      </c>
      <c r="Z91" s="501">
        <f t="shared" si="15"/>
        <v>0</v>
      </c>
      <c r="AA91" s="497">
        <f t="shared" si="10"/>
        <v>3</v>
      </c>
      <c r="AB91" s="932">
        <f t="shared" si="16"/>
        <v>0</v>
      </c>
      <c r="AC91" s="932">
        <v>4</v>
      </c>
      <c r="AD91" s="500">
        <f t="shared" si="11"/>
        <v>-5</v>
      </c>
      <c r="AE91" s="500"/>
      <c r="AF91">
        <f>SUM(G91:H91)</f>
        <v>2</v>
      </c>
      <c r="AG91">
        <f>SUM(I91:K91)</f>
        <v>0</v>
      </c>
      <c r="AH91" s="1150">
        <f t="shared" si="17"/>
        <v>6</v>
      </c>
      <c r="AQ91" s="523" t="s">
        <v>433</v>
      </c>
      <c r="AR91" s="459">
        <v>70</v>
      </c>
      <c r="AS91" s="460">
        <v>120</v>
      </c>
      <c r="AT91" t="s">
        <v>461</v>
      </c>
      <c r="AU91" t="s">
        <v>487</v>
      </c>
      <c r="AV91">
        <v>2</v>
      </c>
      <c r="AW91">
        <v>3</v>
      </c>
      <c r="AX91" s="872" t="s">
        <v>220</v>
      </c>
      <c r="AY91" s="873">
        <v>0</v>
      </c>
      <c r="AZ91">
        <f>VLOOKUP(AT91,$BG$3:$BH$52,2,0)+VLOOKUP(AU91,$BG$3:$BH$52,2,0)</f>
        <v>5</v>
      </c>
      <c r="BA91" s="1325">
        <f>IF((AR91+AS91)&gt;= 200,(AR91+AS91-200)/10,(AR91+AS91-200)/10)</f>
        <v>-1</v>
      </c>
      <c r="BB91" s="1325">
        <f>AV91-2</f>
        <v>0</v>
      </c>
      <c r="BC91" s="1325">
        <f>AW91-3</f>
        <v>0</v>
      </c>
      <c r="BD91" s="875">
        <f>(AX91-3)*3</f>
        <v>0</v>
      </c>
      <c r="BE91" s="873">
        <f>(BF91+AZ91)-8</f>
        <v>-4</v>
      </c>
      <c r="BF91" s="875">
        <v>-1</v>
      </c>
      <c r="BI91" s="874">
        <f>BF91</f>
        <v>-1</v>
      </c>
    </row>
    <row r="92" spans="1:61" ht="15" customHeight="1">
      <c r="A92" s="1448"/>
      <c r="B92" s="1365" t="s">
        <v>437</v>
      </c>
      <c r="C92" s="522" t="s">
        <v>438</v>
      </c>
      <c r="D92" s="459">
        <v>80</v>
      </c>
      <c r="E92" s="460">
        <v>100</v>
      </c>
      <c r="F92" s="463" t="s">
        <v>439</v>
      </c>
      <c r="G92" s="464">
        <v>1</v>
      </c>
      <c r="H92" s="464">
        <v>1</v>
      </c>
      <c r="I92" s="464">
        <v>1</v>
      </c>
      <c r="J92" s="464">
        <v>1</v>
      </c>
      <c r="K92" s="464">
        <v>1</v>
      </c>
      <c r="L92" s="457" t="s">
        <v>220</v>
      </c>
      <c r="M92" s="1149" t="s">
        <v>1133</v>
      </c>
      <c r="N92" s="455">
        <v>0</v>
      </c>
      <c r="O92" s="437">
        <v>-1</v>
      </c>
      <c r="P92" s="439">
        <v>0</v>
      </c>
      <c r="Q92" s="440">
        <v>0</v>
      </c>
      <c r="R92" s="441">
        <v>0</v>
      </c>
      <c r="S92" s="442">
        <v>0</v>
      </c>
      <c r="T92" s="443">
        <v>0.8</v>
      </c>
      <c r="U92" s="444">
        <v>-0.2</v>
      </c>
      <c r="V92" s="512">
        <v>0</v>
      </c>
      <c r="W92" s="931">
        <f t="shared" si="12"/>
        <v>-1.9999999999999998</v>
      </c>
      <c r="X92">
        <f t="shared" si="18"/>
        <v>0</v>
      </c>
      <c r="Y92" s="239">
        <f t="shared" si="19"/>
        <v>-1.9999999999999998</v>
      </c>
      <c r="Z92" s="501">
        <f t="shared" si="15"/>
        <v>0</v>
      </c>
      <c r="AA92" s="497">
        <f t="shared" si="10"/>
        <v>-2</v>
      </c>
      <c r="AB92" s="932">
        <f t="shared" si="16"/>
        <v>0</v>
      </c>
      <c r="AC92" s="932">
        <v>12</v>
      </c>
      <c r="AD92" s="500">
        <f t="shared" si="11"/>
        <v>-1.9999999999999998</v>
      </c>
      <c r="AE92" s="500"/>
      <c r="AF92">
        <f>SUM(G92:H92)</f>
        <v>2</v>
      </c>
      <c r="AG92">
        <f>SUM(I92:K92)</f>
        <v>3</v>
      </c>
      <c r="AH92" s="1150">
        <f t="shared" si="17"/>
        <v>0</v>
      </c>
      <c r="AQ92" s="524" t="s">
        <v>435</v>
      </c>
      <c r="AR92" s="459">
        <v>80</v>
      </c>
      <c r="AS92" s="460">
        <v>130</v>
      </c>
      <c r="AT92" t="s">
        <v>461</v>
      </c>
      <c r="AU92" t="s">
        <v>546</v>
      </c>
      <c r="AV92">
        <v>3</v>
      </c>
      <c r="AW92">
        <v>2</v>
      </c>
      <c r="AX92" s="872" t="s">
        <v>220</v>
      </c>
      <c r="AY92" s="873">
        <v>-1.666666666666667</v>
      </c>
      <c r="AZ92">
        <f>VLOOKUP(AT92,$BG$3:$BH$52,2,0)+VLOOKUP(AU92,$BG$3:$BH$52,2,0)</f>
        <v>4</v>
      </c>
      <c r="BA92" s="1325">
        <f>IF((AR92+AS92)&gt;= 200,(AR92+AS92-200)/10,(AR92+AS92-200)/10)</f>
        <v>1</v>
      </c>
      <c r="BB92" s="1325">
        <f>AV92-2</f>
        <v>1</v>
      </c>
      <c r="BC92" s="1325">
        <f>AW92-3</f>
        <v>-1</v>
      </c>
      <c r="BD92" s="875">
        <f>(AX92-3)*3</f>
        <v>0</v>
      </c>
      <c r="BE92" s="873">
        <f>(BF92+AZ92)-8</f>
        <v>-4.5</v>
      </c>
      <c r="BF92" s="875">
        <v>-0.50000000000000022</v>
      </c>
      <c r="BI92" s="874">
        <f>BF92</f>
        <v>-0.50000000000000022</v>
      </c>
    </row>
    <row r="93" spans="1:61" ht="15" customHeight="1">
      <c r="A93" s="1448"/>
      <c r="B93" s="1347"/>
      <c r="C93" s="523" t="s">
        <v>440</v>
      </c>
      <c r="D93" s="459">
        <v>30</v>
      </c>
      <c r="E93" s="460">
        <v>70</v>
      </c>
      <c r="F93" s="463" t="s">
        <v>441</v>
      </c>
      <c r="G93" s="464">
        <v>-2</v>
      </c>
      <c r="H93" s="464">
        <v>-2</v>
      </c>
      <c r="I93" s="464">
        <v>3</v>
      </c>
      <c r="J93" s="464">
        <v>3</v>
      </c>
      <c r="K93" s="464">
        <v>3</v>
      </c>
      <c r="L93" s="457" t="s">
        <v>442</v>
      </c>
      <c r="M93" s="1149" t="s">
        <v>1133</v>
      </c>
      <c r="N93" s="455">
        <v>0</v>
      </c>
      <c r="O93" s="437">
        <v>0</v>
      </c>
      <c r="P93" s="439">
        <v>0</v>
      </c>
      <c r="Q93" s="440">
        <v>0</v>
      </c>
      <c r="R93" s="441">
        <v>0</v>
      </c>
      <c r="S93" s="442">
        <v>0</v>
      </c>
      <c r="T93" s="443">
        <v>1</v>
      </c>
      <c r="U93" s="444">
        <v>-0.1</v>
      </c>
      <c r="V93" s="512">
        <v>0</v>
      </c>
      <c r="W93" s="931">
        <f t="shared" si="12"/>
        <v>4.5</v>
      </c>
      <c r="X93">
        <f t="shared" si="18"/>
        <v>0</v>
      </c>
      <c r="Y93" s="239">
        <f t="shared" si="19"/>
        <v>4.5</v>
      </c>
      <c r="Z93" s="501">
        <f t="shared" si="15"/>
        <v>-2.5</v>
      </c>
      <c r="AA93" s="497">
        <f t="shared" si="10"/>
        <v>-10</v>
      </c>
      <c r="AB93" s="932">
        <f t="shared" si="16"/>
        <v>0</v>
      </c>
      <c r="AC93" s="932">
        <v>16</v>
      </c>
      <c r="AD93" s="500">
        <f t="shared" si="11"/>
        <v>2</v>
      </c>
      <c r="AE93" s="500"/>
      <c r="AF93">
        <f>SUM(G93:H93)</f>
        <v>-4</v>
      </c>
      <c r="AG93">
        <f>SUM(I93:K93)</f>
        <v>9</v>
      </c>
      <c r="AH93" s="1150">
        <f t="shared" si="17"/>
        <v>0</v>
      </c>
      <c r="AQ93" s="522" t="s">
        <v>438</v>
      </c>
      <c r="AR93" s="459">
        <v>80</v>
      </c>
      <c r="AS93" s="460">
        <v>100</v>
      </c>
      <c r="AT93" t="s">
        <v>521</v>
      </c>
      <c r="AU93" t="s">
        <v>497</v>
      </c>
      <c r="AV93">
        <v>2</v>
      </c>
      <c r="AW93">
        <v>3</v>
      </c>
      <c r="AX93" s="872" t="s">
        <v>220</v>
      </c>
      <c r="AY93" s="873">
        <v>3.0839528461809903E-16</v>
      </c>
      <c r="AZ93">
        <f>VLOOKUP(AT93,$BG$3:$BH$52,2,0)+VLOOKUP(AU93,$BG$3:$BH$52,2,0)</f>
        <v>12</v>
      </c>
      <c r="BA93" s="1325">
        <f>IF((AR93+AS93)&gt;= 200,(AR93+AS93-200)/10,(AR93+AS93-200)/10)</f>
        <v>-2</v>
      </c>
      <c r="BB93" s="1325">
        <f>AV93-2</f>
        <v>0</v>
      </c>
      <c r="BC93" s="1325">
        <f>AW93-3</f>
        <v>0</v>
      </c>
      <c r="BD93" s="875">
        <f>(AX93-3)*3</f>
        <v>0</v>
      </c>
      <c r="BE93" s="873">
        <f>(BF93+AZ93)-8</f>
        <v>2</v>
      </c>
      <c r="BF93" s="875">
        <v>-1.9999999999999998</v>
      </c>
      <c r="BI93" s="874">
        <f>BF93</f>
        <v>-1.9999999999999998</v>
      </c>
    </row>
    <row r="94" spans="1:61" ht="15" customHeight="1">
      <c r="A94" s="1448"/>
      <c r="B94" s="1366"/>
      <c r="C94" s="524" t="s">
        <v>443</v>
      </c>
      <c r="D94" s="459">
        <v>80</v>
      </c>
      <c r="E94" s="460">
        <v>100</v>
      </c>
      <c r="F94" s="463" t="s">
        <v>444</v>
      </c>
      <c r="G94" s="464">
        <v>1</v>
      </c>
      <c r="H94" s="464">
        <v>1</v>
      </c>
      <c r="I94" s="464">
        <v>1</v>
      </c>
      <c r="J94" s="464">
        <v>1</v>
      </c>
      <c r="K94" s="464">
        <v>1</v>
      </c>
      <c r="L94" s="457" t="s">
        <v>220</v>
      </c>
      <c r="M94" s="1149" t="s">
        <v>1133</v>
      </c>
      <c r="N94" s="455">
        <v>0.4</v>
      </c>
      <c r="O94" s="437">
        <v>0.4</v>
      </c>
      <c r="P94" s="439">
        <v>0</v>
      </c>
      <c r="Q94" s="440">
        <v>0</v>
      </c>
      <c r="R94" s="441">
        <v>0</v>
      </c>
      <c r="S94" s="442">
        <v>0</v>
      </c>
      <c r="T94" s="443">
        <v>0</v>
      </c>
      <c r="U94" s="444">
        <v>0</v>
      </c>
      <c r="V94" s="512">
        <v>0</v>
      </c>
      <c r="W94" s="931">
        <f t="shared" si="12"/>
        <v>4</v>
      </c>
      <c r="X94">
        <f t="shared" si="18"/>
        <v>0</v>
      </c>
      <c r="Y94" s="239">
        <f t="shared" si="19"/>
        <v>4</v>
      </c>
      <c r="Z94" s="501">
        <f t="shared" si="15"/>
        <v>0</v>
      </c>
      <c r="AA94" s="497">
        <f t="shared" si="10"/>
        <v>-2</v>
      </c>
      <c r="AB94" s="932">
        <f t="shared" si="16"/>
        <v>0</v>
      </c>
      <c r="AC94" s="932">
        <v>6</v>
      </c>
      <c r="AD94" s="500">
        <f t="shared" si="11"/>
        <v>4</v>
      </c>
      <c r="AE94" s="500"/>
      <c r="AF94">
        <f>SUM(G94:H94)</f>
        <v>2</v>
      </c>
      <c r="AG94">
        <f>SUM(I94:K94)</f>
        <v>3</v>
      </c>
      <c r="AH94" s="1150">
        <f t="shared" si="17"/>
        <v>0</v>
      </c>
      <c r="AQ94" s="523" t="s">
        <v>440</v>
      </c>
      <c r="AR94" s="459">
        <v>30</v>
      </c>
      <c r="AS94" s="460">
        <v>100</v>
      </c>
      <c r="AT94" t="s">
        <v>521</v>
      </c>
      <c r="AU94" t="s">
        <v>489</v>
      </c>
      <c r="AV94">
        <v>-4</v>
      </c>
      <c r="AW94">
        <v>9</v>
      </c>
      <c r="AX94" s="872" t="s">
        <v>442</v>
      </c>
      <c r="AY94" s="873">
        <v>4.0555555555555554</v>
      </c>
      <c r="AZ94">
        <f>VLOOKUP(AT94,$BG$3:$BH$52,2,0)+VLOOKUP(AU94,$BG$3:$BH$52,2,0)</f>
        <v>16</v>
      </c>
      <c r="BA94" s="1325">
        <f>IF((AR94+AS94)&gt;= 200,(AR94+AS94-200)/10,(AR94+AS94-200)/10)</f>
        <v>-7</v>
      </c>
      <c r="BB94" s="1325">
        <f>AV94-2</f>
        <v>-6</v>
      </c>
      <c r="BC94" s="1325">
        <f>AW94-3</f>
        <v>6</v>
      </c>
      <c r="BD94" s="875">
        <f>(AX94-3)*3</f>
        <v>-1.5</v>
      </c>
      <c r="BE94" s="873">
        <f>(BF94+AZ94)-8</f>
        <v>3.5</v>
      </c>
      <c r="BF94" s="875">
        <v>-4.5</v>
      </c>
      <c r="BI94" s="874">
        <f>BF94</f>
        <v>-4.5</v>
      </c>
    </row>
    <row r="95" spans="1:61" ht="15" customHeight="1">
      <c r="A95" s="1279"/>
      <c r="B95" s="1365" t="s">
        <v>445</v>
      </c>
      <c r="C95" s="522" t="s">
        <v>446</v>
      </c>
      <c r="D95" s="459">
        <v>200</v>
      </c>
      <c r="E95" s="460">
        <v>200</v>
      </c>
      <c r="F95" s="463" t="s">
        <v>447</v>
      </c>
      <c r="G95" s="464">
        <v>3</v>
      </c>
      <c r="H95" s="464">
        <v>3</v>
      </c>
      <c r="I95" s="464">
        <v>0</v>
      </c>
      <c r="J95" s="464">
        <v>0</v>
      </c>
      <c r="K95" s="464">
        <v>0</v>
      </c>
      <c r="L95" s="457" t="s">
        <v>272</v>
      </c>
      <c r="M95" s="1149" t="s">
        <v>1144</v>
      </c>
      <c r="N95" s="455">
        <v>-0.3</v>
      </c>
      <c r="O95" s="437">
        <v>-0.3</v>
      </c>
      <c r="P95" s="439">
        <v>-0.3</v>
      </c>
      <c r="Q95" s="440">
        <v>-0.3</v>
      </c>
      <c r="R95" s="441">
        <v>-0.3</v>
      </c>
      <c r="S95" s="442">
        <v>-0.3</v>
      </c>
      <c r="T95" s="443">
        <v>-0.3</v>
      </c>
      <c r="U95" s="444">
        <v>-0.3</v>
      </c>
      <c r="V95" s="512">
        <v>-0.3</v>
      </c>
      <c r="W95" s="931">
        <f t="shared" si="12"/>
        <v>-13.499999999999998</v>
      </c>
      <c r="X95">
        <f t="shared" si="18"/>
        <v>1</v>
      </c>
      <c r="Y95" s="239">
        <f t="shared" si="19"/>
        <v>-12.499999999999998</v>
      </c>
      <c r="Z95" s="501">
        <f t="shared" si="15"/>
        <v>-5</v>
      </c>
      <c r="AA95" s="497">
        <f t="shared" si="10"/>
        <v>20</v>
      </c>
      <c r="AB95" s="932">
        <f t="shared" si="16"/>
        <v>0</v>
      </c>
      <c r="AC95" s="932">
        <v>3.5</v>
      </c>
      <c r="AD95" s="500">
        <f t="shared" si="11"/>
        <v>-17.5</v>
      </c>
      <c r="AE95" s="500"/>
      <c r="AF95">
        <f>SUM(G95:H95)</f>
        <v>6</v>
      </c>
      <c r="AG95">
        <f>SUM(I95:K95)</f>
        <v>0</v>
      </c>
      <c r="AH95" s="1150">
        <f t="shared" si="17"/>
        <v>2</v>
      </c>
      <c r="AQ95" s="524" t="s">
        <v>443</v>
      </c>
      <c r="AR95" s="459">
        <v>80</v>
      </c>
      <c r="AS95" s="460">
        <v>100</v>
      </c>
      <c r="AT95" t="s">
        <v>521</v>
      </c>
      <c r="AU95" t="s">
        <v>544</v>
      </c>
      <c r="AV95">
        <v>2</v>
      </c>
      <c r="AW95">
        <v>3</v>
      </c>
      <c r="AX95" s="872" t="s">
        <v>220</v>
      </c>
      <c r="AY95" s="873">
        <v>3.8888888888888888</v>
      </c>
      <c r="AZ95">
        <f>VLOOKUP(AT95,$BG$3:$BH$52,2,0)+VLOOKUP(AU95,$BG$3:$BH$52,2,0)</f>
        <v>6</v>
      </c>
      <c r="BA95" s="1325">
        <f>IF((AR95+AS95)&gt;= 200,(AR95+AS95-200)/10,(AR95+AS95-200)/10)</f>
        <v>-2</v>
      </c>
      <c r="BB95" s="1325">
        <f>AV95-2</f>
        <v>0</v>
      </c>
      <c r="BC95" s="1325">
        <f>AW95-3</f>
        <v>0</v>
      </c>
      <c r="BD95" s="875">
        <f>(AX95-3)*3</f>
        <v>0</v>
      </c>
      <c r="BE95" s="873">
        <f>(BF95+AZ95)-8</f>
        <v>-0.5</v>
      </c>
      <c r="BF95" s="875">
        <v>1.5</v>
      </c>
      <c r="BI95" s="874">
        <f>BF95</f>
        <v>1.5</v>
      </c>
    </row>
    <row r="96" spans="1:61" ht="15" customHeight="1">
      <c r="A96" s="1279"/>
      <c r="B96" s="1347"/>
      <c r="C96" s="523" t="s">
        <v>448</v>
      </c>
      <c r="D96" s="459">
        <v>250</v>
      </c>
      <c r="E96" s="460">
        <v>0</v>
      </c>
      <c r="F96" s="463" t="s">
        <v>449</v>
      </c>
      <c r="G96" s="464">
        <v>1</v>
      </c>
      <c r="H96" s="464">
        <v>1</v>
      </c>
      <c r="I96" s="464">
        <v>0</v>
      </c>
      <c r="J96" s="464">
        <v>0</v>
      </c>
      <c r="K96" s="464">
        <v>0</v>
      </c>
      <c r="L96" s="457" t="s">
        <v>220</v>
      </c>
      <c r="M96" s="1149" t="s">
        <v>1148</v>
      </c>
      <c r="N96" s="455">
        <v>0.4</v>
      </c>
      <c r="O96" s="437">
        <v>-0.7</v>
      </c>
      <c r="P96" s="439">
        <v>0.2</v>
      </c>
      <c r="Q96" s="440">
        <v>-0.6</v>
      </c>
      <c r="R96" s="441">
        <v>-0.2</v>
      </c>
      <c r="S96" s="442">
        <v>0</v>
      </c>
      <c r="T96" s="443">
        <v>0</v>
      </c>
      <c r="U96" s="444">
        <v>0</v>
      </c>
      <c r="V96" s="512">
        <v>0</v>
      </c>
      <c r="W96" s="931">
        <f t="shared" si="12"/>
        <v>-4.5</v>
      </c>
      <c r="X96">
        <f t="shared" si="18"/>
        <v>-3</v>
      </c>
      <c r="Y96" s="239">
        <f t="shared" si="19"/>
        <v>-7.5</v>
      </c>
      <c r="Z96" s="501">
        <f t="shared" si="15"/>
        <v>0</v>
      </c>
      <c r="AA96" s="497">
        <f t="shared" si="10"/>
        <v>5</v>
      </c>
      <c r="AB96" s="932">
        <f t="shared" si="16"/>
        <v>0</v>
      </c>
      <c r="AC96" s="932">
        <v>6.5</v>
      </c>
      <c r="AD96" s="500">
        <f t="shared" si="11"/>
        <v>-7.5</v>
      </c>
      <c r="AE96" s="500"/>
      <c r="AF96">
        <f>SUM(G96:H96)</f>
        <v>2</v>
      </c>
      <c r="AG96">
        <f>SUM(I96:K96)</f>
        <v>0</v>
      </c>
      <c r="AH96" s="1150">
        <f t="shared" si="17"/>
        <v>4</v>
      </c>
      <c r="AQ96" s="522" t="s">
        <v>446</v>
      </c>
      <c r="AR96" s="459">
        <v>205</v>
      </c>
      <c r="AS96" s="460">
        <v>205</v>
      </c>
      <c r="AT96" t="s">
        <v>453</v>
      </c>
      <c r="AU96" t="s">
        <v>469</v>
      </c>
      <c r="AV96">
        <v>6</v>
      </c>
      <c r="AW96">
        <v>0</v>
      </c>
      <c r="AX96" s="872" t="s">
        <v>272</v>
      </c>
      <c r="AY96" s="873">
        <v>-17</v>
      </c>
      <c r="AZ96">
        <f>VLOOKUP(AT96,$BG$3:$BH$52,2,0)+VLOOKUP(AU96,$BG$3:$BH$52,2,0)</f>
        <v>3.5</v>
      </c>
      <c r="BA96" s="1325">
        <f>IF((AR96+AS96)&gt;= 200,(AR96+AS96-200)/10,(AR96+AS96-200)/10)</f>
        <v>21</v>
      </c>
      <c r="BB96" s="1325">
        <f>AV96-2</f>
        <v>4</v>
      </c>
      <c r="BC96" s="1325">
        <f>AW96-3</f>
        <v>-3</v>
      </c>
      <c r="BD96" s="875">
        <f>(AX96-3)*3</f>
        <v>-3</v>
      </c>
      <c r="BE96" s="873">
        <f>(BF96+AZ96)-8</f>
        <v>-1</v>
      </c>
      <c r="BF96" s="875">
        <v>3.5</v>
      </c>
      <c r="BI96" s="874">
        <f>BF96</f>
        <v>3.5</v>
      </c>
    </row>
    <row r="97" spans="1:61" ht="15" customHeight="1">
      <c r="A97" s="1279"/>
      <c r="B97" s="1366"/>
      <c r="C97" s="524" t="s">
        <v>450</v>
      </c>
      <c r="D97" s="459">
        <v>10</v>
      </c>
      <c r="E97" s="460">
        <v>240</v>
      </c>
      <c r="F97" s="509" t="s">
        <v>451</v>
      </c>
      <c r="G97" s="510">
        <v>-2</v>
      </c>
      <c r="H97" s="510">
        <v>4</v>
      </c>
      <c r="I97" s="510">
        <v>-1</v>
      </c>
      <c r="J97" s="510">
        <v>-1</v>
      </c>
      <c r="K97" s="510">
        <v>-1</v>
      </c>
      <c r="L97" s="511" t="s">
        <v>220</v>
      </c>
      <c r="M97" s="1149" t="s">
        <v>1133</v>
      </c>
      <c r="N97" s="455">
        <v>0.1</v>
      </c>
      <c r="O97" s="437">
        <v>0.1</v>
      </c>
      <c r="P97" s="439">
        <v>0.1</v>
      </c>
      <c r="Q97" s="440">
        <v>0.1</v>
      </c>
      <c r="R97" s="441">
        <v>0.1</v>
      </c>
      <c r="S97" s="442">
        <v>0.1</v>
      </c>
      <c r="T97" s="443">
        <v>0.5</v>
      </c>
      <c r="U97" s="444">
        <v>0.1</v>
      </c>
      <c r="V97" s="512">
        <v>0</v>
      </c>
      <c r="W97" s="931">
        <f t="shared" si="12"/>
        <v>6.0000000000000009</v>
      </c>
      <c r="X97">
        <f t="shared" si="18"/>
        <v>-6</v>
      </c>
      <c r="Y97" s="239">
        <f t="shared" si="19"/>
        <v>0</v>
      </c>
      <c r="Z97" s="501">
        <f t="shared" si="15"/>
        <v>0</v>
      </c>
      <c r="AA97" s="497">
        <f t="shared" si="10"/>
        <v>5</v>
      </c>
      <c r="AB97" s="932">
        <f t="shared" si="16"/>
        <v>0</v>
      </c>
      <c r="AC97" s="932">
        <v>3</v>
      </c>
      <c r="AD97" s="500">
        <f t="shared" si="11"/>
        <v>0</v>
      </c>
      <c r="AE97" s="500"/>
      <c r="AF97">
        <f>SUM(G97:H97)</f>
        <v>2</v>
      </c>
      <c r="AG97">
        <f>SUM(I97:K97)</f>
        <v>-3</v>
      </c>
      <c r="AH97" s="1150">
        <f t="shared" si="17"/>
        <v>0</v>
      </c>
      <c r="AQ97" s="523" t="s">
        <v>448</v>
      </c>
      <c r="AR97" s="459">
        <v>250</v>
      </c>
      <c r="AS97" s="460">
        <v>0</v>
      </c>
      <c r="AT97" t="s">
        <v>453</v>
      </c>
      <c r="AU97" t="s">
        <v>525</v>
      </c>
      <c r="AV97">
        <v>4</v>
      </c>
      <c r="AW97">
        <v>0</v>
      </c>
      <c r="AX97" s="872" t="s">
        <v>220</v>
      </c>
      <c r="AY97" s="873">
        <v>0.11111111111111116</v>
      </c>
      <c r="AZ97">
        <f>VLOOKUP(AT97,$BG$3:$BH$52,2,0)+VLOOKUP(AU97,$BG$3:$BH$52,2,0)</f>
        <v>6.5</v>
      </c>
      <c r="BA97" s="1325">
        <f>IF((AR97+AS97)&gt;= 200,(AR97+AS97-200)/10,(AR97+AS97-200)/10)</f>
        <v>5</v>
      </c>
      <c r="BB97" s="1325">
        <f>AV97-2</f>
        <v>2</v>
      </c>
      <c r="BC97" s="1325">
        <f>AW97-3</f>
        <v>-3</v>
      </c>
      <c r="BD97" s="875">
        <f>(AX97-3)*3</f>
        <v>0</v>
      </c>
      <c r="BE97" s="873">
        <f>(BF97+AZ97)-8</f>
        <v>3.5</v>
      </c>
      <c r="BF97" s="875">
        <v>5</v>
      </c>
      <c r="BI97" s="874">
        <f>BF97</f>
        <v>5</v>
      </c>
    </row>
    <row r="98" spans="1:61" ht="15" customHeight="1">
      <c r="A98" s="1305" t="s">
        <v>452</v>
      </c>
      <c r="B98" s="1449" t="s">
        <v>1438</v>
      </c>
      <c r="C98" s="1449"/>
      <c r="D98" s="1449"/>
      <c r="E98" s="1449"/>
      <c r="F98" s="1449"/>
      <c r="G98" s="1449"/>
      <c r="H98" s="1449"/>
      <c r="I98" s="1449"/>
      <c r="J98" s="1449"/>
      <c r="K98" s="1449"/>
      <c r="L98" s="1450"/>
      <c r="M98" s="1301"/>
      <c r="N98" s="446" t="s">
        <v>1439</v>
      </c>
      <c r="O98" s="447" t="s">
        <v>1440</v>
      </c>
      <c r="P98" s="448" t="s">
        <v>1441</v>
      </c>
      <c r="Q98" s="449" t="s">
        <v>1442</v>
      </c>
      <c r="R98" s="450" t="s">
        <v>1443</v>
      </c>
      <c r="S98" s="451" t="s">
        <v>1444</v>
      </c>
      <c r="T98" s="452" t="s">
        <v>1445</v>
      </c>
      <c r="U98" s="453" t="s">
        <v>1446</v>
      </c>
      <c r="V98" s="454" t="s">
        <v>1447</v>
      </c>
      <c r="AQ98" s="524" t="s">
        <v>450</v>
      </c>
      <c r="AR98" s="459">
        <v>10</v>
      </c>
      <c r="AS98" s="460">
        <v>240</v>
      </c>
      <c r="AT98" t="s">
        <v>453</v>
      </c>
      <c r="AU98" t="s">
        <v>511</v>
      </c>
      <c r="AV98">
        <v>2</v>
      </c>
      <c r="AW98">
        <v>-3</v>
      </c>
      <c r="AX98" s="511" t="s">
        <v>220</v>
      </c>
      <c r="AY98" s="873">
        <v>-1.5555555555555562</v>
      </c>
      <c r="AZ98">
        <f>VLOOKUP(AT98,$BG$3:$BH$52,2,0)+VLOOKUP(AU98,$BG$3:$BH$52,2,0)</f>
        <v>3</v>
      </c>
      <c r="BA98" s="1325">
        <f>IF((AR98+AS98)&gt;= 200,(AR98+AS98-200)/10,(AR98+AS98-200)/10)</f>
        <v>5</v>
      </c>
      <c r="BB98" s="1325">
        <f>AV98-2</f>
        <v>0</v>
      </c>
      <c r="BC98" s="1325">
        <f>AW98-3</f>
        <v>-6</v>
      </c>
      <c r="BD98" s="875">
        <f>(AX98-3)*3</f>
        <v>0</v>
      </c>
      <c r="BE98" s="873">
        <f>(BF98+AZ98)-8</f>
        <v>-2</v>
      </c>
      <c r="BF98" s="875">
        <v>2.9999999999999996</v>
      </c>
      <c r="BI98" s="874">
        <f>BF98</f>
        <v>2.9999999999999996</v>
      </c>
    </row>
    <row r="99" spans="1:61" ht="15" customHeight="1">
      <c r="A99" s="514" t="s">
        <v>453</v>
      </c>
      <c r="B99" s="1394" t="s">
        <v>1448</v>
      </c>
      <c r="C99" s="1394"/>
      <c r="D99" s="1394"/>
      <c r="E99" s="1394"/>
      <c r="F99" s="1394"/>
      <c r="G99" s="1394"/>
      <c r="H99" s="1394"/>
      <c r="I99" s="1394"/>
      <c r="J99" s="1394"/>
      <c r="K99" s="1394"/>
      <c r="L99" s="1394"/>
      <c r="M99" s="1298"/>
      <c r="U99" s="393">
        <f>AVERAGE(U3:U97)</f>
        <v>-7.3684210526315866E-3</v>
      </c>
      <c r="V99" s="393">
        <f>AVERAGE(V2:V97)</f>
        <v>1.6666666666666659E-2</v>
      </c>
    </row>
    <row r="100" spans="1:61" ht="15" customHeight="1">
      <c r="A100" s="514" t="s">
        <v>455</v>
      </c>
      <c r="C100" s="1298"/>
      <c r="D100" s="1298"/>
      <c r="E100" s="1298"/>
      <c r="F100" s="1298"/>
      <c r="G100" s="1298"/>
      <c r="H100" s="1298"/>
      <c r="I100" s="1298"/>
      <c r="J100" s="1298"/>
      <c r="K100" s="1298"/>
      <c r="L100" s="1298"/>
      <c r="M100" s="1298"/>
      <c r="R100" s="1"/>
      <c r="S100" s="1"/>
      <c r="T100" s="1"/>
      <c r="U100" s="879">
        <f>MEDIAN(U2:U97)</f>
        <v>0</v>
      </c>
      <c r="V100" s="1"/>
    </row>
    <row r="101" spans="1:61" ht="15" customHeight="1">
      <c r="A101" s="514" t="s">
        <v>457</v>
      </c>
      <c r="B101" s="1394" t="s">
        <v>1449</v>
      </c>
      <c r="C101" s="1394"/>
      <c r="D101" s="1394"/>
      <c r="E101" s="1394"/>
      <c r="F101" s="1394"/>
      <c r="G101" s="1394"/>
      <c r="H101" s="1394"/>
      <c r="I101" s="1394"/>
      <c r="J101" s="1394"/>
      <c r="K101" s="1394"/>
      <c r="L101" s="1394"/>
      <c r="M101" s="1298"/>
    </row>
    <row r="102" spans="1:61" ht="15" customHeight="1">
      <c r="A102" s="514" t="s">
        <v>459</v>
      </c>
      <c r="B102" s="1394" t="s">
        <v>460</v>
      </c>
      <c r="C102" s="1394"/>
      <c r="D102" s="1394"/>
      <c r="E102" s="1394"/>
      <c r="F102" s="1394"/>
      <c r="G102" s="1394"/>
      <c r="H102" s="1394"/>
      <c r="I102" s="1394"/>
      <c r="J102" s="1394"/>
      <c r="K102" s="1394"/>
      <c r="L102" s="1394"/>
      <c r="M102" s="1298"/>
    </row>
    <row r="103" spans="1:61" ht="15" customHeight="1">
      <c r="A103" s="514" t="s">
        <v>461</v>
      </c>
      <c r="B103" s="1394" t="s">
        <v>462</v>
      </c>
      <c r="C103" s="1394"/>
      <c r="D103" s="1394"/>
      <c r="E103" s="1394"/>
      <c r="F103" s="1394"/>
      <c r="G103" s="1394"/>
      <c r="H103" s="1394"/>
      <c r="I103" s="1394"/>
      <c r="J103" s="1394"/>
      <c r="K103" s="1394"/>
      <c r="L103" s="1394"/>
      <c r="M103" s="1298"/>
    </row>
    <row r="104" spans="1:61" ht="15" customHeight="1">
      <c r="A104" s="514" t="s">
        <v>463</v>
      </c>
      <c r="B104" s="1394" t="s">
        <v>464</v>
      </c>
      <c r="C104" s="1394"/>
      <c r="D104" s="1394"/>
      <c r="E104" s="1394"/>
      <c r="F104" s="1394"/>
      <c r="G104" s="1394"/>
      <c r="H104" s="1394"/>
      <c r="I104" s="1394"/>
      <c r="J104" s="1394"/>
      <c r="K104" s="1394"/>
      <c r="L104" s="1394"/>
      <c r="M104" s="1298"/>
    </row>
    <row r="105" spans="1:61" ht="15" customHeight="1">
      <c r="A105" s="514" t="s">
        <v>465</v>
      </c>
      <c r="B105" s="1394" t="s">
        <v>466</v>
      </c>
      <c r="C105" s="1394"/>
      <c r="D105" s="1394"/>
      <c r="E105" s="1394"/>
      <c r="F105" s="1394"/>
      <c r="G105" s="1394"/>
      <c r="H105" s="1394"/>
      <c r="I105" s="1394"/>
      <c r="J105" s="1394"/>
      <c r="K105" s="1394"/>
      <c r="L105" s="1394"/>
      <c r="M105" s="1298"/>
    </row>
    <row r="106" spans="1:61" ht="15" customHeight="1">
      <c r="A106" s="514" t="s">
        <v>467</v>
      </c>
      <c r="B106" s="1394" t="s">
        <v>468</v>
      </c>
      <c r="C106" s="1394"/>
      <c r="D106" s="1394"/>
      <c r="E106" s="1394"/>
      <c r="F106" s="1394"/>
      <c r="G106" s="1394"/>
      <c r="H106" s="1394"/>
      <c r="I106" s="1394"/>
      <c r="J106" s="1394"/>
      <c r="K106" s="1394"/>
      <c r="L106" s="1394"/>
      <c r="M106" s="1298"/>
    </row>
    <row r="107" spans="1:61" ht="15" customHeight="1">
      <c r="A107" s="514" t="s">
        <v>469</v>
      </c>
      <c r="B107" s="1394" t="s">
        <v>1450</v>
      </c>
      <c r="C107" s="1394"/>
      <c r="D107" s="1394"/>
      <c r="E107" s="1394"/>
      <c r="F107" s="1394"/>
      <c r="G107" s="1394"/>
      <c r="H107" s="1394"/>
      <c r="I107" s="1394"/>
      <c r="J107" s="1394"/>
      <c r="K107" s="1394"/>
      <c r="L107" s="1394"/>
      <c r="M107" s="1298"/>
    </row>
    <row r="108" spans="1:61" ht="15" customHeight="1">
      <c r="A108" s="514" t="s">
        <v>471</v>
      </c>
      <c r="B108" s="1394" t="s">
        <v>472</v>
      </c>
      <c r="C108" s="1394"/>
      <c r="D108" s="1394"/>
      <c r="E108" s="1394"/>
      <c r="F108" s="1394"/>
      <c r="G108" s="1394"/>
      <c r="H108" s="1394"/>
      <c r="I108" s="1394"/>
      <c r="J108" s="1394"/>
      <c r="K108" s="1394"/>
      <c r="L108" s="1394"/>
      <c r="M108" s="1298"/>
    </row>
    <row r="109" spans="1:61" ht="15" customHeight="1">
      <c r="A109" s="514" t="s">
        <v>473</v>
      </c>
      <c r="B109" s="1394" t="s">
        <v>1451</v>
      </c>
      <c r="C109" s="1394"/>
      <c r="D109" s="1394"/>
      <c r="E109" s="1394"/>
      <c r="F109" s="1394"/>
      <c r="G109" s="1394"/>
      <c r="H109" s="1394"/>
      <c r="I109" s="1394"/>
      <c r="J109" s="1394"/>
      <c r="K109" s="1394"/>
      <c r="L109" s="1394"/>
      <c r="M109" s="1298"/>
    </row>
    <row r="110" spans="1:61" ht="15" customHeight="1">
      <c r="A110" s="514" t="s">
        <v>475</v>
      </c>
      <c r="B110" s="1394" t="s">
        <v>1104</v>
      </c>
      <c r="C110" s="1394"/>
      <c r="D110" s="1394"/>
      <c r="E110" s="1394"/>
      <c r="F110" s="1394"/>
      <c r="G110" s="1394"/>
      <c r="H110" s="1394"/>
      <c r="I110" s="1394"/>
      <c r="J110" s="1394"/>
      <c r="K110" s="1394"/>
      <c r="L110" s="1394"/>
      <c r="M110" s="1298"/>
    </row>
    <row r="111" spans="1:61" ht="15" customHeight="1">
      <c r="A111" s="514" t="s">
        <v>477</v>
      </c>
      <c r="B111" s="1394" t="s">
        <v>478</v>
      </c>
      <c r="C111" s="1394"/>
      <c r="D111" s="1394"/>
      <c r="E111" s="1394"/>
      <c r="F111" s="1394"/>
      <c r="G111" s="1394"/>
      <c r="H111" s="1394"/>
      <c r="I111" s="1394"/>
      <c r="J111" s="1394"/>
      <c r="K111" s="1394"/>
      <c r="L111" s="1394"/>
      <c r="M111" s="1298"/>
    </row>
    <row r="112" spans="1:61" ht="15" customHeight="1">
      <c r="A112" s="514" t="s">
        <v>479</v>
      </c>
      <c r="B112" s="1394" t="s">
        <v>480</v>
      </c>
      <c r="C112" s="1394"/>
      <c r="D112" s="1394"/>
      <c r="E112" s="1394"/>
      <c r="F112" s="1394"/>
      <c r="G112" s="1394"/>
      <c r="H112" s="1394"/>
      <c r="I112" s="1394"/>
      <c r="J112" s="1394"/>
      <c r="K112" s="1394"/>
      <c r="L112" s="1394"/>
      <c r="M112" s="1298"/>
    </row>
    <row r="113" spans="1:13" ht="15" customHeight="1">
      <c r="A113" s="514" t="s">
        <v>481</v>
      </c>
      <c r="B113" s="1394" t="s">
        <v>1452</v>
      </c>
      <c r="C113" s="1394"/>
      <c r="D113" s="1394"/>
      <c r="E113" s="1394"/>
      <c r="F113" s="1394"/>
      <c r="G113" s="1394"/>
      <c r="H113" s="1394"/>
      <c r="I113" s="1394"/>
      <c r="J113" s="1394"/>
      <c r="K113" s="1394"/>
      <c r="L113" s="1394"/>
      <c r="M113" s="1298"/>
    </row>
    <row r="114" spans="1:13" ht="15" customHeight="1">
      <c r="A114" s="514" t="s">
        <v>483</v>
      </c>
      <c r="B114" s="1394" t="s">
        <v>1453</v>
      </c>
      <c r="C114" s="1394"/>
      <c r="D114" s="1394"/>
      <c r="E114" s="1394"/>
      <c r="F114" s="1394"/>
      <c r="G114" s="1394"/>
      <c r="H114" s="1394"/>
      <c r="I114" s="1394"/>
      <c r="J114" s="1394"/>
      <c r="K114" s="1394"/>
      <c r="L114" s="1394"/>
      <c r="M114" s="1298"/>
    </row>
    <row r="115" spans="1:13" ht="15" customHeight="1">
      <c r="A115" s="514" t="s">
        <v>485</v>
      </c>
      <c r="B115" s="1394" t="s">
        <v>1106</v>
      </c>
      <c r="C115" s="1394"/>
      <c r="D115" s="1394"/>
      <c r="E115" s="1394"/>
      <c r="F115" s="1394"/>
      <c r="G115" s="1394"/>
      <c r="H115" s="1394"/>
      <c r="I115" s="1394"/>
      <c r="J115" s="1394"/>
      <c r="K115" s="1394"/>
      <c r="L115" s="1394"/>
      <c r="M115" s="1298"/>
    </row>
    <row r="116" spans="1:13" ht="15" customHeight="1">
      <c r="A116" s="514" t="s">
        <v>487</v>
      </c>
      <c r="B116" s="1394" t="s">
        <v>488</v>
      </c>
      <c r="C116" s="1394"/>
      <c r="D116" s="1394"/>
      <c r="E116" s="1394"/>
      <c r="F116" s="1394"/>
      <c r="G116" s="1394"/>
      <c r="H116" s="1394"/>
      <c r="I116" s="1394"/>
      <c r="J116" s="1394"/>
      <c r="K116" s="1394"/>
      <c r="L116" s="1394"/>
      <c r="M116" s="1298"/>
    </row>
    <row r="117" spans="1:13" ht="15" customHeight="1">
      <c r="A117" s="514" t="s">
        <v>489</v>
      </c>
      <c r="B117" s="1394" t="s">
        <v>490</v>
      </c>
      <c r="C117" s="1394"/>
      <c r="D117" s="1394"/>
      <c r="E117" s="1394"/>
      <c r="F117" s="1394"/>
      <c r="G117" s="1394"/>
      <c r="H117" s="1394"/>
      <c r="I117" s="1394"/>
      <c r="J117" s="1394"/>
      <c r="K117" s="1394"/>
      <c r="L117" s="1394"/>
      <c r="M117" s="1298"/>
    </row>
    <row r="118" spans="1:13" ht="15" customHeight="1">
      <c r="A118" s="514" t="s">
        <v>491</v>
      </c>
      <c r="B118" s="1394" t="s">
        <v>492</v>
      </c>
      <c r="C118" s="1394"/>
      <c r="D118" s="1394"/>
      <c r="E118" s="1394"/>
      <c r="F118" s="1394"/>
      <c r="G118" s="1394"/>
      <c r="H118" s="1394"/>
      <c r="I118" s="1394"/>
      <c r="J118" s="1394"/>
      <c r="K118" s="1394"/>
      <c r="L118" s="1394"/>
      <c r="M118" s="1298"/>
    </row>
    <row r="119" spans="1:13" ht="15" customHeight="1">
      <c r="A119" s="514" t="s">
        <v>493</v>
      </c>
      <c r="B119" s="1394" t="s">
        <v>494</v>
      </c>
      <c r="C119" s="1394"/>
      <c r="D119" s="1394"/>
      <c r="E119" s="1394"/>
      <c r="F119" s="1394"/>
      <c r="G119" s="1394"/>
      <c r="H119" s="1394"/>
      <c r="I119" s="1394"/>
      <c r="J119" s="1394"/>
      <c r="K119" s="1394"/>
      <c r="L119" s="1394"/>
      <c r="M119" s="1298"/>
    </row>
    <row r="120" spans="1:13" ht="15" customHeight="1">
      <c r="A120" s="514" t="s">
        <v>495</v>
      </c>
      <c r="B120" s="1394" t="s">
        <v>496</v>
      </c>
      <c r="C120" s="1394"/>
      <c r="D120" s="1394"/>
      <c r="E120" s="1394"/>
      <c r="F120" s="1394"/>
      <c r="G120" s="1394"/>
      <c r="H120" s="1394"/>
      <c r="I120" s="1394"/>
      <c r="J120" s="1394"/>
      <c r="K120" s="1394"/>
      <c r="L120" s="1394"/>
      <c r="M120" s="1298"/>
    </row>
    <row r="121" spans="1:13" ht="15" customHeight="1">
      <c r="A121" s="514" t="s">
        <v>497</v>
      </c>
      <c r="B121" s="1394" t="s">
        <v>498</v>
      </c>
      <c r="C121" s="1394"/>
      <c r="D121" s="1394"/>
      <c r="E121" s="1394"/>
      <c r="F121" s="1394"/>
      <c r="G121" s="1394"/>
      <c r="H121" s="1394"/>
      <c r="I121" s="1394"/>
      <c r="J121" s="1394"/>
      <c r="K121" s="1394"/>
      <c r="L121" s="1394"/>
      <c r="M121" s="1298"/>
    </row>
    <row r="122" spans="1:13" ht="15" customHeight="1">
      <c r="A122" s="514" t="s">
        <v>499</v>
      </c>
      <c r="B122" s="1394" t="s">
        <v>500</v>
      </c>
      <c r="C122" s="1394"/>
      <c r="D122" s="1394"/>
      <c r="E122" s="1394"/>
      <c r="F122" s="1394"/>
      <c r="G122" s="1394"/>
      <c r="H122" s="1394"/>
      <c r="I122" s="1394"/>
      <c r="J122" s="1394"/>
      <c r="K122" s="1394"/>
      <c r="L122" s="1394"/>
      <c r="M122" s="1298"/>
    </row>
    <row r="123" spans="1:13" ht="15" customHeight="1">
      <c r="A123" s="514" t="s">
        <v>501</v>
      </c>
      <c r="B123" s="1394" t="s">
        <v>502</v>
      </c>
      <c r="C123" s="1394"/>
      <c r="D123" s="1394"/>
      <c r="E123" s="1394"/>
      <c r="F123" s="1394"/>
      <c r="G123" s="1394"/>
      <c r="H123" s="1394"/>
      <c r="I123" s="1394"/>
      <c r="J123" s="1394"/>
      <c r="K123" s="1394"/>
      <c r="L123" s="1394"/>
      <c r="M123" s="1298"/>
    </row>
    <row r="124" spans="1:13" ht="15" customHeight="1">
      <c r="A124" s="514" t="s">
        <v>503</v>
      </c>
      <c r="B124" s="1394" t="s">
        <v>504</v>
      </c>
      <c r="C124" s="1394"/>
      <c r="D124" s="1394"/>
      <c r="E124" s="1394"/>
      <c r="F124" s="1394"/>
      <c r="G124" s="1394"/>
      <c r="H124" s="1394"/>
      <c r="I124" s="1394"/>
      <c r="J124" s="1394"/>
      <c r="K124" s="1394"/>
      <c r="L124" s="1394"/>
      <c r="M124" s="1298"/>
    </row>
    <row r="125" spans="1:13" ht="15" customHeight="1">
      <c r="A125" s="514" t="s">
        <v>505</v>
      </c>
      <c r="B125" s="1394" t="s">
        <v>506</v>
      </c>
      <c r="C125" s="1394"/>
      <c r="D125" s="1394"/>
      <c r="E125" s="1394"/>
      <c r="F125" s="1394"/>
      <c r="G125" s="1394"/>
      <c r="H125" s="1394"/>
      <c r="I125" s="1394"/>
      <c r="J125" s="1394"/>
      <c r="K125" s="1394"/>
      <c r="L125" s="1394"/>
      <c r="M125" s="1298"/>
    </row>
    <row r="126" spans="1:13" ht="15" customHeight="1">
      <c r="A126" s="514" t="s">
        <v>507</v>
      </c>
      <c r="B126" s="1394" t="s">
        <v>1454</v>
      </c>
      <c r="C126" s="1394"/>
      <c r="D126" s="1394"/>
      <c r="E126" s="1394"/>
      <c r="F126" s="1394"/>
      <c r="G126" s="1394"/>
      <c r="H126" s="1394"/>
      <c r="I126" s="1394"/>
      <c r="J126" s="1394"/>
      <c r="K126" s="1394"/>
      <c r="L126" s="1394"/>
      <c r="M126" s="1298"/>
    </row>
    <row r="127" spans="1:13" ht="15" customHeight="1">
      <c r="A127" s="514" t="s">
        <v>509</v>
      </c>
      <c r="B127" s="1394" t="s">
        <v>1455</v>
      </c>
      <c r="C127" s="1394"/>
      <c r="D127" s="1394"/>
      <c r="E127" s="1394"/>
      <c r="F127" s="1394"/>
      <c r="G127" s="1394"/>
      <c r="H127" s="1394"/>
      <c r="I127" s="1394"/>
      <c r="J127" s="1394"/>
      <c r="K127" s="1394"/>
      <c r="L127" s="1394"/>
      <c r="M127" s="1298"/>
    </row>
    <row r="128" spans="1:13" ht="15" customHeight="1">
      <c r="A128" s="514" t="s">
        <v>511</v>
      </c>
      <c r="B128" s="1394" t="s">
        <v>512</v>
      </c>
      <c r="C128" s="1394"/>
      <c r="D128" s="1394"/>
      <c r="E128" s="1394"/>
      <c r="F128" s="1394"/>
      <c r="G128" s="1394"/>
      <c r="H128" s="1394"/>
      <c r="I128" s="1394"/>
      <c r="J128" s="1394"/>
      <c r="K128" s="1394"/>
      <c r="L128" s="1394"/>
      <c r="M128" s="1298"/>
    </row>
    <row r="129" spans="1:17" ht="15" customHeight="1">
      <c r="A129" s="514" t="s">
        <v>513</v>
      </c>
      <c r="B129" s="1394" t="s">
        <v>514</v>
      </c>
      <c r="C129" s="1394"/>
      <c r="D129" s="1394"/>
      <c r="E129" s="1394"/>
      <c r="F129" s="1394"/>
      <c r="G129" s="1394"/>
      <c r="H129" s="1394"/>
      <c r="I129" s="1394"/>
      <c r="J129" s="1394"/>
      <c r="K129" s="1394"/>
      <c r="L129" s="1394"/>
      <c r="M129" s="1298"/>
    </row>
    <row r="130" spans="1:17" ht="15" customHeight="1">
      <c r="A130" s="514" t="s">
        <v>515</v>
      </c>
      <c r="B130" s="1394" t="s">
        <v>516</v>
      </c>
      <c r="C130" s="1394"/>
      <c r="D130" s="1394"/>
      <c r="E130" s="1394"/>
      <c r="F130" s="1394"/>
      <c r="G130" s="1394"/>
      <c r="H130" s="1394"/>
      <c r="I130" s="1394"/>
      <c r="J130" s="1394"/>
      <c r="K130" s="1394"/>
      <c r="L130" s="1394"/>
      <c r="M130" s="1298"/>
    </row>
    <row r="131" spans="1:17" ht="15" customHeight="1">
      <c r="A131" s="514" t="s">
        <v>517</v>
      </c>
      <c r="B131" s="1394" t="s">
        <v>1456</v>
      </c>
      <c r="C131" s="1394"/>
      <c r="D131" s="1394"/>
      <c r="E131" s="1394"/>
      <c r="F131" s="1394"/>
      <c r="G131" s="1394"/>
      <c r="H131" s="1394"/>
      <c r="I131" s="1394"/>
      <c r="J131" s="1394"/>
      <c r="K131" s="1394"/>
      <c r="L131" s="1394"/>
      <c r="M131" s="1298"/>
    </row>
    <row r="132" spans="1:17" ht="15" customHeight="1">
      <c r="A132" s="514" t="s">
        <v>519</v>
      </c>
      <c r="B132" s="1394" t="s">
        <v>520</v>
      </c>
      <c r="C132" s="1394"/>
      <c r="D132" s="1394"/>
      <c r="E132" s="1394"/>
      <c r="F132" s="1394"/>
      <c r="G132" s="1394"/>
      <c r="H132" s="1394"/>
      <c r="I132" s="1394"/>
      <c r="J132" s="1394"/>
      <c r="K132" s="1394"/>
      <c r="L132" s="1394"/>
      <c r="M132" s="1298"/>
    </row>
    <row r="133" spans="1:17" ht="15" customHeight="1">
      <c r="A133" s="514" t="s">
        <v>521</v>
      </c>
      <c r="B133" s="1394" t="s">
        <v>522</v>
      </c>
      <c r="C133" s="1394"/>
      <c r="D133" s="1394"/>
      <c r="E133" s="1394"/>
      <c r="F133" s="1394"/>
      <c r="G133" s="1394"/>
      <c r="H133" s="1394"/>
      <c r="I133" s="1394"/>
      <c r="J133" s="1394"/>
      <c r="K133" s="1394"/>
      <c r="L133" s="1394"/>
      <c r="M133" s="1298"/>
    </row>
    <row r="134" spans="1:17" ht="15" customHeight="1">
      <c r="A134" s="514" t="s">
        <v>523</v>
      </c>
      <c r="B134" s="1394" t="s">
        <v>524</v>
      </c>
      <c r="C134" s="1394"/>
      <c r="D134" s="1394"/>
      <c r="E134" s="1394"/>
      <c r="F134" s="1394"/>
      <c r="G134" s="1394"/>
      <c r="H134" s="1394"/>
      <c r="I134" s="1394"/>
      <c r="J134" s="1394"/>
      <c r="K134" s="1394"/>
      <c r="L134" s="1394"/>
      <c r="M134" s="1298"/>
    </row>
    <row r="135" spans="1:17" ht="15" customHeight="1">
      <c r="A135" s="514" t="s">
        <v>525</v>
      </c>
      <c r="B135" s="1394" t="s">
        <v>526</v>
      </c>
      <c r="C135" s="1394"/>
      <c r="D135" s="1394"/>
      <c r="E135" s="1394"/>
      <c r="F135" s="1394"/>
      <c r="G135" s="1394"/>
      <c r="H135" s="1394"/>
      <c r="I135" s="1394"/>
      <c r="J135" s="1394"/>
      <c r="K135" s="1394"/>
      <c r="L135" s="1394"/>
      <c r="M135" s="1298"/>
    </row>
    <row r="136" spans="1:17" ht="15" customHeight="1">
      <c r="A136" s="514" t="s">
        <v>527</v>
      </c>
      <c r="B136" s="1394" t="s">
        <v>528</v>
      </c>
      <c r="C136" s="1394"/>
      <c r="D136" s="1394"/>
      <c r="E136" s="1394"/>
      <c r="F136" s="1394"/>
      <c r="G136" s="1394"/>
      <c r="H136" s="1394"/>
      <c r="I136" s="1394"/>
      <c r="J136" s="1394"/>
      <c r="K136" s="1394"/>
      <c r="L136" s="1394"/>
      <c r="M136" s="1298"/>
    </row>
    <row r="137" spans="1:17" ht="15" customHeight="1">
      <c r="A137" s="514" t="s">
        <v>529</v>
      </c>
      <c r="B137" s="1394" t="s">
        <v>530</v>
      </c>
      <c r="C137" s="1394"/>
      <c r="D137" s="1394"/>
      <c r="E137" s="1394"/>
      <c r="F137" s="1394"/>
      <c r="G137" s="1394"/>
      <c r="H137" s="1394"/>
      <c r="I137" s="1394"/>
      <c r="J137" s="1394"/>
      <c r="K137" s="1394"/>
      <c r="L137" s="1394"/>
      <c r="M137" s="1298"/>
    </row>
    <row r="138" spans="1:17" ht="15" customHeight="1">
      <c r="A138" s="514" t="s">
        <v>531</v>
      </c>
      <c r="B138" s="1394" t="s">
        <v>532</v>
      </c>
      <c r="C138" s="1394"/>
      <c r="D138" s="1394"/>
      <c r="E138" s="1394"/>
      <c r="F138" s="1394"/>
      <c r="G138" s="1394"/>
      <c r="H138" s="1394"/>
      <c r="I138" s="1394"/>
      <c r="J138" s="1394"/>
      <c r="K138" s="1394"/>
      <c r="L138" s="1394"/>
      <c r="M138" s="1298"/>
    </row>
    <row r="139" spans="1:17" ht="15" customHeight="1">
      <c r="A139" s="514" t="s">
        <v>533</v>
      </c>
      <c r="B139" s="1394" t="s">
        <v>534</v>
      </c>
      <c r="C139" s="1394"/>
      <c r="D139" s="1394"/>
      <c r="E139" s="1394"/>
      <c r="F139" s="1394"/>
      <c r="G139" s="1394"/>
      <c r="H139" s="1394"/>
      <c r="I139" s="1394"/>
      <c r="J139" s="1394"/>
      <c r="K139" s="1394"/>
      <c r="L139" s="1394"/>
      <c r="M139" s="1298"/>
    </row>
    <row r="140" spans="1:17" ht="15" customHeight="1">
      <c r="A140" s="514" t="s">
        <v>535</v>
      </c>
      <c r="B140" s="1394" t="s">
        <v>536</v>
      </c>
      <c r="C140" s="1394"/>
      <c r="D140" s="1394"/>
      <c r="E140" s="1394"/>
      <c r="F140" s="1394"/>
      <c r="G140" s="1394"/>
      <c r="H140" s="1394"/>
      <c r="I140" s="1394"/>
      <c r="J140" s="1394"/>
      <c r="K140" s="1394"/>
      <c r="L140" s="1394"/>
      <c r="M140" s="1298"/>
    </row>
    <row r="141" spans="1:17" ht="15" customHeight="1">
      <c r="A141" s="514" t="s">
        <v>537</v>
      </c>
      <c r="B141" s="1394" t="s">
        <v>538</v>
      </c>
      <c r="C141" s="1394"/>
      <c r="D141" s="1394"/>
      <c r="E141" s="1394"/>
      <c r="F141" s="1394"/>
      <c r="G141" s="1394"/>
      <c r="H141" s="1394"/>
      <c r="I141" s="1394"/>
      <c r="J141" s="1394"/>
      <c r="K141" s="1394"/>
      <c r="L141" s="1394"/>
      <c r="M141" s="1298"/>
      <c r="O141" s="514"/>
      <c r="P141" s="7"/>
      <c r="Q141" s="7"/>
    </row>
    <row r="142" spans="1:17" ht="15" customHeight="1">
      <c r="A142" s="514" t="s">
        <v>13</v>
      </c>
      <c r="B142" s="1394" t="s">
        <v>539</v>
      </c>
      <c r="C142" s="1394"/>
      <c r="D142" s="1394"/>
      <c r="E142" s="1394"/>
      <c r="F142" s="1394"/>
      <c r="G142" s="1394"/>
      <c r="H142" s="1394"/>
      <c r="I142" s="1394"/>
      <c r="J142" s="1394"/>
      <c r="K142" s="1394"/>
      <c r="L142" s="1394"/>
      <c r="M142" s="1298"/>
      <c r="O142" s="514"/>
      <c r="P142" s="7"/>
      <c r="Q142" s="7"/>
    </row>
    <row r="143" spans="1:17" ht="15" customHeight="1">
      <c r="A143" s="514" t="s">
        <v>540</v>
      </c>
      <c r="B143" s="1394" t="s">
        <v>541</v>
      </c>
      <c r="C143" s="1394"/>
      <c r="D143" s="1394"/>
      <c r="E143" s="1394"/>
      <c r="F143" s="1394"/>
      <c r="G143" s="1394"/>
      <c r="H143" s="1394"/>
      <c r="I143" s="1394"/>
      <c r="J143" s="1394"/>
      <c r="K143" s="1394"/>
      <c r="L143" s="1394"/>
      <c r="M143" s="1298"/>
      <c r="O143" s="514"/>
      <c r="P143" s="7"/>
      <c r="Q143" s="7"/>
    </row>
    <row r="144" spans="1:17" ht="15" customHeight="1">
      <c r="A144" s="514" t="s">
        <v>542</v>
      </c>
      <c r="B144" s="1394" t="s">
        <v>1457</v>
      </c>
      <c r="C144" s="1394"/>
      <c r="D144" s="1394"/>
      <c r="E144" s="1394"/>
      <c r="F144" s="1394"/>
      <c r="G144" s="1394"/>
      <c r="H144" s="1394"/>
      <c r="I144" s="1394"/>
      <c r="J144" s="1394"/>
      <c r="K144" s="1394"/>
      <c r="L144" s="1394"/>
      <c r="M144" s="1298"/>
      <c r="O144" s="514"/>
      <c r="P144" s="7"/>
      <c r="Q144" s="7"/>
    </row>
    <row r="145" spans="1:17" ht="15" customHeight="1">
      <c r="A145" s="514" t="s">
        <v>544</v>
      </c>
      <c r="B145" s="1394" t="s">
        <v>1458</v>
      </c>
      <c r="C145" s="1394"/>
      <c r="D145" s="1394"/>
      <c r="E145" s="1394"/>
      <c r="F145" s="1394"/>
      <c r="G145" s="1394"/>
      <c r="H145" s="1394"/>
      <c r="I145" s="1394"/>
      <c r="J145" s="1394"/>
      <c r="K145" s="1394"/>
      <c r="L145" s="1394"/>
      <c r="M145" s="1298"/>
      <c r="O145" s="514"/>
      <c r="P145" s="7"/>
      <c r="Q145" s="7"/>
    </row>
    <row r="146" spans="1:17" ht="15" customHeight="1">
      <c r="A146" s="514" t="s">
        <v>546</v>
      </c>
      <c r="B146" s="1394" t="s">
        <v>547</v>
      </c>
      <c r="C146" s="1394"/>
      <c r="D146" s="1394"/>
      <c r="E146" s="1394"/>
      <c r="F146" s="1394"/>
      <c r="G146" s="1394"/>
      <c r="H146" s="1394"/>
      <c r="I146" s="1394"/>
      <c r="J146" s="1394"/>
      <c r="K146" s="1394"/>
      <c r="L146" s="1394"/>
      <c r="M146" s="1298"/>
      <c r="O146" s="514"/>
      <c r="P146" s="7"/>
      <c r="Q146" s="7"/>
    </row>
    <row r="147" spans="1:17" ht="15" customHeight="1">
      <c r="A147" s="514" t="s">
        <v>548</v>
      </c>
      <c r="B147" s="1394" t="s">
        <v>549</v>
      </c>
      <c r="C147" s="1394"/>
      <c r="D147" s="1394"/>
      <c r="E147" s="1394"/>
      <c r="F147" s="1394"/>
      <c r="G147" s="1394"/>
      <c r="H147" s="1394"/>
      <c r="I147" s="1394"/>
      <c r="J147" s="1394"/>
      <c r="K147" s="1394"/>
      <c r="L147" s="1394"/>
      <c r="M147" s="1298"/>
      <c r="O147" s="514"/>
      <c r="P147" s="7"/>
      <c r="Q147" s="7"/>
    </row>
    <row r="148" spans="1:17" ht="15" customHeight="1">
      <c r="A148" s="514" t="s">
        <v>550</v>
      </c>
      <c r="B148" s="1451" t="s">
        <v>1459</v>
      </c>
      <c r="C148" s="1451"/>
      <c r="D148" s="1451"/>
      <c r="E148" s="1451"/>
      <c r="F148" s="1451"/>
      <c r="G148" s="1451"/>
      <c r="H148" s="1451"/>
      <c r="I148" s="1451"/>
      <c r="J148" s="1451"/>
      <c r="K148" s="1451"/>
      <c r="L148" s="1451"/>
      <c r="M148" s="1304"/>
      <c r="O148" s="514"/>
      <c r="P148" s="7"/>
    </row>
    <row r="149" spans="1:17" ht="15" customHeight="1">
      <c r="A149" s="6"/>
      <c r="B149" s="6"/>
      <c r="C149" s="6"/>
      <c r="D149" s="6"/>
      <c r="E149" s="6"/>
      <c r="F149" s="6"/>
      <c r="G149" s="6"/>
      <c r="H149" s="6"/>
      <c r="I149" s="6"/>
      <c r="J149" s="6"/>
      <c r="K149" s="6"/>
      <c r="L149" s="6"/>
      <c r="M149" s="6"/>
    </row>
    <row r="150" spans="1:17" ht="15" customHeight="1">
      <c r="A150" s="6"/>
      <c r="B150" s="6"/>
      <c r="C150" s="6"/>
      <c r="D150" s="6"/>
      <c r="E150" s="6"/>
      <c r="F150" s="6"/>
      <c r="G150" s="6"/>
      <c r="H150" s="6"/>
      <c r="I150" s="6"/>
      <c r="J150" s="6"/>
      <c r="K150" s="6"/>
      <c r="L150" s="6"/>
      <c r="M150" s="6"/>
    </row>
    <row r="151" spans="1:17" ht="15" customHeight="1">
      <c r="A151" s="6"/>
      <c r="B151" s="6"/>
      <c r="C151" s="6"/>
      <c r="D151" s="6"/>
      <c r="E151" s="6"/>
      <c r="F151" s="6"/>
      <c r="G151" s="6"/>
      <c r="H151" s="6"/>
      <c r="I151" s="6"/>
      <c r="J151" s="6"/>
      <c r="K151" s="6"/>
      <c r="L151" s="6"/>
      <c r="M151" s="6"/>
    </row>
    <row r="152" spans="1:17" ht="15" customHeight="1">
      <c r="A152" s="6"/>
      <c r="B152" s="6"/>
      <c r="C152" s="6"/>
      <c r="D152" s="6"/>
      <c r="E152" s="6"/>
      <c r="F152" s="6"/>
      <c r="G152" s="6"/>
      <c r="H152" s="6"/>
      <c r="I152" s="6"/>
      <c r="J152" s="6"/>
      <c r="K152" s="6"/>
      <c r="L152" s="6"/>
      <c r="M152" s="6"/>
    </row>
    <row r="153" spans="1:17" ht="15" customHeight="1">
      <c r="A153" s="6"/>
      <c r="B153" s="6"/>
      <c r="C153" s="6"/>
      <c r="D153" s="6"/>
      <c r="E153" s="6"/>
      <c r="F153" s="6"/>
      <c r="G153" s="6"/>
      <c r="H153" s="6"/>
      <c r="I153" s="6"/>
      <c r="J153" s="6"/>
      <c r="K153" s="6"/>
      <c r="L153" s="6"/>
      <c r="M153" s="6"/>
    </row>
    <row r="154" spans="1:17" ht="15" customHeight="1">
      <c r="A154" s="6"/>
      <c r="B154" s="6"/>
      <c r="C154" s="6"/>
      <c r="D154" s="6"/>
      <c r="E154" s="6"/>
      <c r="F154" s="6"/>
      <c r="G154" s="6"/>
      <c r="H154" s="6"/>
      <c r="I154" s="6"/>
      <c r="J154" s="6"/>
      <c r="K154" s="6"/>
      <c r="L154" s="6"/>
      <c r="M154" s="6"/>
    </row>
    <row r="155" spans="1:17" ht="15" customHeight="1">
      <c r="A155" s="6"/>
      <c r="B155" s="6"/>
      <c r="C155" s="6"/>
      <c r="D155" s="6"/>
      <c r="E155" s="6"/>
      <c r="F155" s="6"/>
      <c r="G155" s="6"/>
      <c r="H155" s="6"/>
      <c r="I155" s="6"/>
      <c r="J155" s="6"/>
      <c r="K155" s="6"/>
      <c r="L155" s="6"/>
      <c r="M155" s="6"/>
    </row>
    <row r="156" spans="1:17" ht="15" customHeight="1">
      <c r="A156" s="6"/>
      <c r="B156" s="6"/>
      <c r="C156" s="6"/>
      <c r="D156" s="6"/>
      <c r="E156" s="6"/>
      <c r="F156" s="6"/>
      <c r="G156" s="6"/>
      <c r="H156" s="6"/>
      <c r="I156" s="6"/>
      <c r="J156" s="6"/>
      <c r="K156" s="6"/>
      <c r="L156" s="6"/>
      <c r="M156" s="6"/>
    </row>
    <row r="157" spans="1:17" ht="15" customHeight="1">
      <c r="A157" s="6"/>
      <c r="B157" s="6"/>
      <c r="C157" s="6"/>
      <c r="D157" s="6"/>
      <c r="E157" s="6"/>
      <c r="F157" s="6"/>
      <c r="G157" s="6"/>
      <c r="H157" s="6"/>
      <c r="I157" s="6"/>
      <c r="J157" s="6"/>
      <c r="K157" s="6"/>
      <c r="L157" s="6"/>
      <c r="M157" s="6"/>
    </row>
    <row r="158" spans="1:17" ht="15" customHeight="1">
      <c r="A158" s="6"/>
      <c r="B158" s="6"/>
      <c r="C158" s="6"/>
      <c r="D158" s="6"/>
      <c r="E158" s="6"/>
      <c r="F158" s="6"/>
      <c r="G158" s="6"/>
      <c r="H158" s="6"/>
      <c r="I158" s="6"/>
      <c r="J158" s="6"/>
      <c r="K158" s="6"/>
      <c r="L158" s="6"/>
      <c r="M158" s="6"/>
      <c r="N158" s="6"/>
    </row>
    <row r="159" spans="1:17" ht="15" customHeight="1">
      <c r="A159" s="6"/>
      <c r="B159" s="6"/>
      <c r="C159" s="6"/>
      <c r="D159" s="6"/>
      <c r="E159" s="6"/>
      <c r="F159" s="6"/>
      <c r="G159" s="6"/>
      <c r="H159" s="6"/>
      <c r="I159" s="6"/>
      <c r="J159" s="6"/>
      <c r="K159" s="6"/>
      <c r="L159" s="6"/>
      <c r="M159" s="6"/>
      <c r="N159" s="6"/>
    </row>
    <row r="160" spans="1:17" ht="15" customHeight="1">
      <c r="A160" s="6"/>
      <c r="B160" s="6"/>
      <c r="C160" s="6"/>
      <c r="D160" s="6"/>
      <c r="E160" s="6"/>
      <c r="F160" s="6"/>
      <c r="G160" s="6"/>
      <c r="H160" s="6"/>
      <c r="I160" s="6"/>
      <c r="J160" s="6"/>
      <c r="K160" s="6"/>
      <c r="L160" s="6"/>
      <c r="M160" s="6"/>
      <c r="N160" s="6"/>
    </row>
    <row r="161" spans="1:14" ht="15" customHeight="1">
      <c r="A161" s="6"/>
      <c r="B161" s="6"/>
      <c r="C161" s="6"/>
      <c r="D161" s="6"/>
      <c r="E161" s="6"/>
      <c r="F161" s="6"/>
      <c r="G161" s="6"/>
      <c r="H161" s="6"/>
      <c r="I161" s="6"/>
      <c r="J161" s="6"/>
      <c r="K161" s="6"/>
      <c r="L161" s="6"/>
      <c r="M161" s="6"/>
      <c r="N161" s="6"/>
    </row>
    <row r="162" spans="1:14" ht="15" customHeight="1">
      <c r="A162" s="6"/>
      <c r="B162" s="6"/>
      <c r="C162" s="6"/>
      <c r="D162" s="6"/>
      <c r="E162" s="6"/>
      <c r="F162" s="6"/>
      <c r="G162" s="6"/>
      <c r="H162" s="6"/>
      <c r="I162" s="6"/>
      <c r="J162" s="6"/>
      <c r="K162" s="6"/>
      <c r="L162" s="6"/>
      <c r="M162" s="6"/>
      <c r="N162" s="6"/>
    </row>
    <row r="163" spans="1:14" ht="15" customHeight="1">
      <c r="A163" s="6"/>
      <c r="B163" s="6"/>
      <c r="C163" s="6"/>
      <c r="D163" s="6"/>
      <c r="E163" s="6"/>
      <c r="F163" s="6"/>
      <c r="G163" s="6"/>
      <c r="H163" s="6"/>
      <c r="I163" s="6"/>
      <c r="J163" s="6"/>
      <c r="K163" s="6"/>
      <c r="L163" s="6"/>
      <c r="M163" s="6"/>
      <c r="N163" s="6"/>
    </row>
    <row r="164" spans="1:14" ht="15" customHeight="1">
      <c r="A164" s="6"/>
      <c r="B164" s="6"/>
      <c r="C164" s="6"/>
      <c r="D164" s="6"/>
      <c r="E164" s="6"/>
      <c r="F164" s="6"/>
      <c r="G164" s="6"/>
      <c r="H164" s="6"/>
      <c r="I164" s="6"/>
      <c r="J164" s="6"/>
      <c r="K164" s="6"/>
      <c r="L164" s="6"/>
      <c r="M164" s="6"/>
      <c r="N164" s="6"/>
    </row>
    <row r="165" spans="1:14" ht="15" customHeight="1">
      <c r="A165" s="6"/>
      <c r="B165" s="6"/>
      <c r="C165" s="6"/>
      <c r="D165" s="6"/>
      <c r="E165" s="6"/>
      <c r="F165" s="6"/>
      <c r="G165" s="6"/>
      <c r="H165" s="6"/>
      <c r="I165" s="6"/>
      <c r="J165" s="6"/>
      <c r="K165" s="6"/>
      <c r="L165" s="6"/>
      <c r="M165" s="6"/>
      <c r="N165" s="6"/>
    </row>
    <row r="166" spans="1:14" ht="15" customHeight="1">
      <c r="A166" s="6"/>
      <c r="B166" s="6"/>
      <c r="C166" s="6"/>
      <c r="D166" s="6"/>
      <c r="E166" s="6"/>
      <c r="F166" s="6"/>
      <c r="G166" s="6"/>
      <c r="H166" s="6"/>
      <c r="I166" s="6"/>
      <c r="J166" s="6"/>
      <c r="K166" s="6"/>
      <c r="L166" s="6"/>
      <c r="M166" s="6"/>
      <c r="N166" s="6"/>
    </row>
    <row r="167" spans="1:14" ht="15" customHeight="1">
      <c r="A167" s="6"/>
      <c r="B167" s="6"/>
      <c r="C167" s="6"/>
      <c r="D167" s="6"/>
      <c r="E167" s="6"/>
      <c r="F167" s="6"/>
      <c r="G167" s="6"/>
      <c r="H167" s="6"/>
      <c r="I167" s="6"/>
      <c r="J167" s="6"/>
      <c r="K167" s="6"/>
      <c r="L167" s="6"/>
      <c r="M167" s="6"/>
      <c r="N167" s="6"/>
    </row>
    <row r="168" spans="1:14" ht="15" customHeight="1">
      <c r="A168" s="6"/>
      <c r="B168" s="6"/>
      <c r="C168" s="6"/>
      <c r="D168" s="6"/>
      <c r="E168" s="6"/>
      <c r="F168" s="6"/>
      <c r="G168" s="6"/>
      <c r="H168" s="6"/>
      <c r="I168" s="6"/>
      <c r="J168" s="6"/>
      <c r="K168" s="6"/>
      <c r="L168" s="6"/>
      <c r="M168" s="6"/>
      <c r="N168" s="6"/>
    </row>
    <row r="169" spans="1:14" ht="15" customHeight="1">
      <c r="A169" s="6"/>
      <c r="B169" s="6"/>
      <c r="C169" s="6"/>
      <c r="D169" s="6"/>
      <c r="E169" s="6"/>
      <c r="F169" s="6"/>
      <c r="G169" s="6"/>
      <c r="H169" s="6"/>
      <c r="I169" s="6"/>
      <c r="J169" s="6"/>
      <c r="K169" s="6"/>
      <c r="L169" s="6"/>
      <c r="M169" s="6"/>
      <c r="N169" s="6"/>
    </row>
    <row r="170" spans="1:14" ht="15" customHeight="1">
      <c r="A170" s="6"/>
      <c r="B170" s="6"/>
      <c r="C170" s="6"/>
      <c r="D170" s="6"/>
      <c r="E170" s="6"/>
      <c r="F170" s="6"/>
      <c r="G170" s="6"/>
      <c r="H170" s="6"/>
      <c r="I170" s="6"/>
      <c r="J170" s="6"/>
      <c r="K170" s="6"/>
      <c r="L170" s="6"/>
      <c r="M170" s="6"/>
      <c r="N170" s="6"/>
    </row>
    <row r="171" spans="1:14" ht="15" customHeight="1">
      <c r="A171" s="6"/>
      <c r="B171" s="6"/>
      <c r="C171" s="6"/>
      <c r="D171" s="6"/>
      <c r="E171" s="6"/>
      <c r="F171" s="6"/>
      <c r="G171" s="6"/>
      <c r="H171" s="6"/>
      <c r="I171" s="6"/>
      <c r="J171" s="6"/>
      <c r="K171" s="6"/>
      <c r="L171" s="6"/>
      <c r="M171" s="6"/>
      <c r="N171" s="6"/>
    </row>
    <row r="172" spans="1:14" ht="15" customHeight="1">
      <c r="A172" s="6"/>
      <c r="B172" s="6"/>
      <c r="C172" s="6"/>
      <c r="D172" s="6"/>
      <c r="E172" s="6"/>
      <c r="F172" s="6"/>
      <c r="G172" s="6"/>
      <c r="H172" s="6"/>
      <c r="I172" s="6"/>
      <c r="J172" s="6"/>
      <c r="K172" s="6"/>
      <c r="L172" s="6"/>
      <c r="M172" s="6"/>
      <c r="N172" s="6"/>
    </row>
    <row r="173" spans="1:14" ht="15" customHeight="1">
      <c r="A173" s="6"/>
      <c r="B173" s="6"/>
      <c r="C173" s="6"/>
      <c r="D173" s="6"/>
      <c r="E173" s="6"/>
      <c r="F173" s="6"/>
      <c r="G173" s="6"/>
      <c r="H173" s="6"/>
      <c r="I173" s="6"/>
      <c r="J173" s="6"/>
      <c r="K173" s="6"/>
      <c r="L173" s="6"/>
      <c r="M173" s="6"/>
      <c r="N173" s="6"/>
    </row>
    <row r="174" spans="1:14" ht="15" customHeight="1">
      <c r="A174" s="6"/>
      <c r="B174" s="6"/>
      <c r="C174" s="6"/>
      <c r="D174" s="6"/>
      <c r="E174" s="6"/>
      <c r="F174" s="6"/>
      <c r="G174" s="6"/>
      <c r="H174" s="6"/>
      <c r="I174" s="6"/>
      <c r="J174" s="6"/>
      <c r="K174" s="6"/>
      <c r="L174" s="6"/>
      <c r="M174" s="6"/>
      <c r="N174" s="6"/>
    </row>
    <row r="175" spans="1:14" ht="15" customHeight="1">
      <c r="A175" s="6"/>
      <c r="B175" s="6"/>
      <c r="C175" s="6"/>
      <c r="D175" s="6"/>
      <c r="E175" s="6"/>
      <c r="F175" s="6"/>
      <c r="G175" s="6"/>
      <c r="H175" s="6"/>
      <c r="I175" s="6"/>
      <c r="J175" s="6"/>
      <c r="K175" s="6"/>
      <c r="L175" s="6"/>
      <c r="M175" s="6"/>
      <c r="N175" s="6"/>
    </row>
    <row r="176" spans="1:14" ht="15" customHeight="1">
      <c r="A176" s="6"/>
      <c r="B176" s="6"/>
      <c r="C176" s="6"/>
      <c r="D176" s="6"/>
      <c r="E176" s="6"/>
      <c r="F176" s="6"/>
      <c r="G176" s="6"/>
      <c r="H176" s="6"/>
      <c r="I176" s="6"/>
      <c r="J176" s="6"/>
      <c r="K176" s="6"/>
      <c r="L176" s="6"/>
      <c r="M176" s="6"/>
      <c r="N176" s="6"/>
    </row>
    <row r="177" spans="1:14" ht="15" customHeight="1">
      <c r="A177" s="6"/>
      <c r="B177" s="6"/>
      <c r="C177" s="6"/>
      <c r="D177" s="6"/>
      <c r="E177" s="6"/>
      <c r="F177" s="6"/>
      <c r="G177" s="6"/>
      <c r="H177" s="6"/>
      <c r="I177" s="6"/>
      <c r="J177" s="6"/>
      <c r="K177" s="6"/>
      <c r="L177" s="6"/>
      <c r="M177" s="6"/>
      <c r="N177" s="6"/>
    </row>
    <row r="178" spans="1:14" ht="15" customHeight="1">
      <c r="A178" s="6"/>
      <c r="B178" s="6"/>
      <c r="C178" s="6"/>
      <c r="D178" s="6"/>
      <c r="E178" s="6"/>
      <c r="F178" s="6"/>
      <c r="G178" s="6"/>
      <c r="H178" s="6"/>
      <c r="I178" s="6"/>
      <c r="J178" s="6"/>
      <c r="K178" s="6"/>
      <c r="L178" s="6"/>
      <c r="M178" s="6"/>
      <c r="N178" s="6"/>
    </row>
    <row r="179" spans="1:14" ht="15" customHeight="1">
      <c r="A179" s="6"/>
      <c r="B179" s="6"/>
      <c r="C179" s="6"/>
      <c r="D179" s="6"/>
      <c r="E179" s="6"/>
      <c r="F179" s="6"/>
      <c r="G179" s="6"/>
      <c r="H179" s="6"/>
      <c r="I179" s="6"/>
      <c r="J179" s="6"/>
      <c r="K179" s="6"/>
      <c r="L179" s="6"/>
      <c r="M179" s="6"/>
      <c r="N179" s="6"/>
    </row>
    <row r="180" spans="1:14" ht="15" customHeight="1">
      <c r="A180" s="6"/>
      <c r="B180" s="6"/>
      <c r="C180" s="6"/>
      <c r="D180" s="6"/>
      <c r="E180" s="6"/>
      <c r="F180" s="6"/>
      <c r="G180" s="6"/>
      <c r="H180" s="6"/>
      <c r="I180" s="6"/>
      <c r="J180" s="6"/>
      <c r="K180" s="6"/>
      <c r="L180" s="6"/>
      <c r="M180" s="6"/>
      <c r="N180" s="6"/>
    </row>
    <row r="181" spans="1:14" ht="15" customHeight="1">
      <c r="A181" s="6"/>
      <c r="B181" s="6"/>
      <c r="C181" s="6"/>
      <c r="D181" s="6"/>
      <c r="E181" s="6"/>
      <c r="F181" s="6"/>
      <c r="G181" s="6"/>
      <c r="H181" s="6"/>
      <c r="I181" s="6"/>
      <c r="J181" s="6"/>
      <c r="K181" s="6"/>
      <c r="L181" s="6"/>
      <c r="M181" s="6"/>
      <c r="N181" s="6"/>
    </row>
    <row r="182" spans="1:14" ht="15" customHeight="1">
      <c r="A182" s="6"/>
      <c r="B182" s="6"/>
      <c r="C182" s="6"/>
      <c r="D182" s="6"/>
      <c r="E182" s="6"/>
      <c r="F182" s="6"/>
      <c r="G182" s="6"/>
      <c r="H182" s="6"/>
      <c r="I182" s="6"/>
      <c r="J182" s="6"/>
      <c r="K182" s="6"/>
      <c r="L182" s="6"/>
      <c r="M182" s="6"/>
      <c r="N182" s="6"/>
    </row>
    <row r="183" spans="1:14" ht="15" customHeight="1">
      <c r="A183" s="6"/>
      <c r="B183" s="6"/>
      <c r="C183" s="6"/>
      <c r="D183" s="6"/>
      <c r="E183" s="6"/>
      <c r="F183" s="6"/>
      <c r="G183" s="6"/>
      <c r="H183" s="6"/>
      <c r="I183" s="6"/>
      <c r="J183" s="6"/>
      <c r="K183" s="6"/>
      <c r="L183" s="6"/>
      <c r="M183" s="6"/>
      <c r="N183" s="6"/>
    </row>
    <row r="184" spans="1:14" ht="15" customHeight="1">
      <c r="A184" s="6"/>
      <c r="B184" s="6"/>
      <c r="C184" s="6"/>
      <c r="D184" s="6"/>
      <c r="E184" s="6"/>
      <c r="F184" s="6"/>
      <c r="G184" s="6"/>
      <c r="H184" s="6"/>
      <c r="I184" s="6"/>
      <c r="J184" s="6"/>
      <c r="K184" s="6"/>
      <c r="L184" s="6"/>
      <c r="M184" s="6"/>
      <c r="N184" s="6"/>
    </row>
    <row r="185" spans="1:14" ht="15" customHeight="1">
      <c r="A185" s="6"/>
      <c r="B185" s="6"/>
      <c r="C185" s="6"/>
      <c r="D185" s="6"/>
      <c r="E185" s="6"/>
      <c r="F185" s="6"/>
      <c r="G185" s="6"/>
      <c r="H185" s="6"/>
      <c r="I185" s="6"/>
      <c r="J185" s="6"/>
      <c r="K185" s="6"/>
      <c r="L185" s="6"/>
      <c r="M185" s="6"/>
      <c r="N185" s="6"/>
    </row>
    <row r="186" spans="1:14" ht="15" customHeight="1">
      <c r="A186" s="6"/>
      <c r="B186" s="6"/>
      <c r="C186" s="6"/>
      <c r="D186" s="6"/>
      <c r="E186" s="6"/>
      <c r="F186" s="6"/>
      <c r="G186" s="6"/>
      <c r="H186" s="6"/>
      <c r="I186" s="6"/>
      <c r="J186" s="6"/>
      <c r="K186" s="6"/>
      <c r="L186" s="6"/>
      <c r="M186" s="6"/>
      <c r="N186" s="6"/>
    </row>
    <row r="187" spans="1:14" ht="15" customHeight="1">
      <c r="A187" s="6"/>
      <c r="B187" s="6"/>
      <c r="C187" s="6"/>
      <c r="D187" s="6"/>
      <c r="E187" s="6"/>
      <c r="F187" s="6"/>
      <c r="G187" s="6"/>
      <c r="H187" s="6"/>
      <c r="I187" s="6"/>
      <c r="J187" s="6"/>
      <c r="K187" s="6"/>
      <c r="L187" s="6"/>
      <c r="M187" s="6"/>
      <c r="N187" s="6"/>
    </row>
    <row r="188" spans="1:14" ht="15" customHeight="1">
      <c r="A188" s="6"/>
      <c r="B188" s="6"/>
      <c r="C188" s="6"/>
      <c r="D188" s="6"/>
      <c r="E188" s="6"/>
      <c r="F188" s="6"/>
      <c r="G188" s="6"/>
      <c r="H188" s="6"/>
      <c r="I188" s="6"/>
      <c r="J188" s="6"/>
      <c r="K188" s="6"/>
      <c r="L188" s="6"/>
      <c r="M188" s="6"/>
      <c r="N188" s="6"/>
    </row>
    <row r="189" spans="1:14" ht="15" customHeight="1">
      <c r="A189" s="6"/>
      <c r="B189" s="6"/>
      <c r="C189" s="6"/>
      <c r="D189" s="6"/>
      <c r="E189" s="6"/>
      <c r="F189" s="6"/>
      <c r="G189" s="6"/>
      <c r="H189" s="6"/>
      <c r="I189" s="6"/>
      <c r="J189" s="6"/>
      <c r="K189" s="6"/>
      <c r="L189" s="6"/>
      <c r="M189" s="6"/>
      <c r="N189" s="6"/>
    </row>
    <row r="190" spans="1:14" ht="15" customHeight="1">
      <c r="A190" s="6"/>
      <c r="B190" s="6"/>
      <c r="C190" s="6"/>
      <c r="D190" s="6"/>
      <c r="E190" s="6"/>
      <c r="F190" s="6"/>
      <c r="G190" s="6"/>
      <c r="H190" s="6"/>
      <c r="I190" s="6"/>
      <c r="J190" s="6"/>
      <c r="K190" s="6"/>
      <c r="L190" s="6"/>
      <c r="M190" s="6"/>
      <c r="N190" s="6"/>
    </row>
    <row r="191" spans="1:14" ht="15" customHeight="1">
      <c r="A191" s="6"/>
      <c r="B191" s="6"/>
      <c r="C191" s="6"/>
      <c r="D191" s="6"/>
      <c r="E191" s="6"/>
      <c r="F191" s="6"/>
      <c r="G191" s="6"/>
      <c r="H191" s="6"/>
      <c r="I191" s="6"/>
      <c r="J191" s="6"/>
      <c r="K191" s="6"/>
      <c r="L191" s="6"/>
      <c r="M191" s="6"/>
      <c r="N191" s="6"/>
    </row>
    <row r="192" spans="1:14" ht="15" customHeight="1">
      <c r="A192" s="6"/>
      <c r="B192" s="6"/>
      <c r="C192" s="6"/>
      <c r="D192" s="6"/>
      <c r="E192" s="6"/>
      <c r="F192" s="6"/>
      <c r="G192" s="6"/>
      <c r="H192" s="6"/>
      <c r="I192" s="6"/>
      <c r="J192" s="6"/>
      <c r="K192" s="6"/>
      <c r="L192" s="6"/>
      <c r="M192" s="6"/>
      <c r="N192" s="6"/>
    </row>
    <row r="193" spans="1:14" ht="15" customHeight="1">
      <c r="A193" s="6"/>
      <c r="B193" s="6"/>
      <c r="C193" s="6"/>
      <c r="D193" s="6"/>
      <c r="E193" s="6"/>
      <c r="F193" s="6"/>
      <c r="G193" s="6"/>
      <c r="H193" s="6"/>
      <c r="I193" s="6"/>
      <c r="J193" s="6"/>
      <c r="K193" s="6"/>
      <c r="L193" s="6"/>
      <c r="M193" s="6"/>
      <c r="N193" s="6"/>
    </row>
    <row r="194" spans="1:14" ht="15" customHeight="1">
      <c r="A194" s="6"/>
      <c r="B194" s="6"/>
      <c r="C194" s="6"/>
      <c r="D194" s="6"/>
      <c r="E194" s="6"/>
      <c r="F194" s="6"/>
      <c r="G194" s="6"/>
      <c r="H194" s="6"/>
      <c r="I194" s="6"/>
      <c r="J194" s="6"/>
      <c r="K194" s="6"/>
      <c r="L194" s="6"/>
      <c r="M194" s="6"/>
      <c r="N194" s="6"/>
    </row>
    <row r="195" spans="1:14" ht="15" customHeight="1">
      <c r="A195" s="6"/>
      <c r="B195" s="6"/>
      <c r="C195" s="6"/>
      <c r="D195" s="6"/>
      <c r="E195" s="6"/>
      <c r="F195" s="6"/>
      <c r="G195" s="6"/>
      <c r="H195" s="6"/>
      <c r="I195" s="6"/>
      <c r="J195" s="6"/>
      <c r="K195" s="6"/>
      <c r="L195" s="6"/>
      <c r="M195" s="6"/>
      <c r="N195" s="6"/>
    </row>
    <row r="196" spans="1:14" ht="15" customHeight="1">
      <c r="A196" s="6"/>
      <c r="B196" s="6"/>
      <c r="C196" s="6"/>
      <c r="D196" s="6"/>
      <c r="E196" s="6"/>
      <c r="F196" s="6"/>
      <c r="G196" s="6"/>
      <c r="H196" s="6"/>
      <c r="I196" s="6"/>
      <c r="J196" s="6"/>
      <c r="K196" s="6"/>
      <c r="L196" s="6"/>
      <c r="M196" s="6"/>
      <c r="N196" s="6"/>
    </row>
    <row r="197" spans="1:14" ht="15" customHeight="1">
      <c r="A197" s="6"/>
      <c r="B197" s="6"/>
      <c r="C197" s="6"/>
      <c r="D197" s="6"/>
      <c r="E197" s="6"/>
      <c r="F197" s="6"/>
      <c r="G197" s="6"/>
      <c r="H197" s="6"/>
      <c r="I197" s="6"/>
      <c r="J197" s="6"/>
      <c r="K197" s="6"/>
      <c r="L197" s="6"/>
      <c r="M197" s="6"/>
      <c r="N197" s="6"/>
    </row>
    <row r="198" spans="1:14" ht="15" customHeight="1">
      <c r="A198" s="6"/>
      <c r="B198" s="6"/>
      <c r="C198" s="6"/>
      <c r="D198" s="6"/>
      <c r="E198" s="6"/>
      <c r="F198" s="6"/>
      <c r="G198" s="6"/>
      <c r="H198" s="6"/>
      <c r="I198" s="6"/>
      <c r="J198" s="6"/>
      <c r="K198" s="6"/>
      <c r="L198" s="6"/>
      <c r="M198" s="6"/>
      <c r="N198" s="6"/>
    </row>
    <row r="199" spans="1:14" ht="15" customHeight="1">
      <c r="A199" s="6"/>
      <c r="B199" s="6"/>
      <c r="C199" s="6"/>
      <c r="D199" s="6"/>
      <c r="E199" s="6"/>
      <c r="F199" s="6"/>
      <c r="G199" s="6"/>
      <c r="H199" s="6"/>
      <c r="I199" s="6"/>
      <c r="J199" s="6"/>
      <c r="K199" s="6"/>
      <c r="L199" s="6"/>
      <c r="M199" s="6"/>
      <c r="N199" s="6"/>
    </row>
    <row r="200" spans="1:14" ht="15" customHeight="1">
      <c r="A200" s="6"/>
      <c r="B200" s="6"/>
      <c r="C200" s="6"/>
      <c r="D200" s="6"/>
      <c r="E200" s="6"/>
      <c r="F200" s="6"/>
      <c r="G200" s="6"/>
      <c r="H200" s="6"/>
      <c r="I200" s="6"/>
      <c r="J200" s="6"/>
      <c r="K200" s="6"/>
      <c r="L200" s="6"/>
      <c r="M200" s="6"/>
      <c r="N200" s="6"/>
    </row>
    <row r="201" spans="1:14" ht="15" customHeight="1">
      <c r="A201" s="6"/>
      <c r="B201" s="6"/>
      <c r="C201" s="6"/>
      <c r="D201" s="6"/>
      <c r="E201" s="6"/>
      <c r="F201" s="6"/>
      <c r="G201" s="6"/>
      <c r="H201" s="6"/>
      <c r="I201" s="6"/>
      <c r="J201" s="6"/>
      <c r="K201" s="6"/>
      <c r="L201" s="6"/>
      <c r="M201" s="6"/>
      <c r="N201" s="6"/>
    </row>
    <row r="202" spans="1:14" ht="15" customHeight="1">
      <c r="A202" s="6"/>
      <c r="B202" s="6"/>
      <c r="C202" s="6"/>
      <c r="D202" s="6"/>
      <c r="E202" s="6"/>
      <c r="F202" s="6"/>
      <c r="G202" s="6"/>
      <c r="H202" s="6"/>
      <c r="I202" s="6"/>
      <c r="J202" s="6"/>
      <c r="K202" s="6"/>
      <c r="L202" s="6"/>
      <c r="M202" s="6"/>
      <c r="N202" s="6"/>
    </row>
    <row r="203" spans="1:14" ht="15" customHeight="1">
      <c r="A203" s="6"/>
      <c r="B203" s="6"/>
      <c r="C203" s="6"/>
      <c r="D203" s="6"/>
      <c r="E203" s="6"/>
      <c r="F203" s="6"/>
      <c r="G203" s="6"/>
      <c r="H203" s="6"/>
      <c r="I203" s="6"/>
      <c r="J203" s="6"/>
      <c r="K203" s="6"/>
      <c r="L203" s="6"/>
      <c r="M203" s="6"/>
      <c r="N203" s="6"/>
    </row>
    <row r="204" spans="1:14" ht="15" customHeight="1">
      <c r="A204" s="6"/>
      <c r="B204" s="6"/>
      <c r="C204" s="6"/>
      <c r="D204" s="6"/>
      <c r="E204" s="6"/>
      <c r="F204" s="6"/>
      <c r="G204" s="6"/>
      <c r="H204" s="6"/>
      <c r="I204" s="6"/>
      <c r="J204" s="6"/>
      <c r="K204" s="6"/>
      <c r="L204" s="6"/>
      <c r="M204" s="6"/>
      <c r="N204" s="6"/>
    </row>
    <row r="205" spans="1:14" ht="15" customHeight="1">
      <c r="A205" s="6"/>
      <c r="B205" s="6"/>
      <c r="C205" s="6"/>
      <c r="D205" s="6"/>
      <c r="E205" s="6"/>
      <c r="F205" s="6"/>
      <c r="G205" s="6"/>
      <c r="H205" s="6"/>
      <c r="I205" s="6"/>
      <c r="J205" s="6"/>
      <c r="K205" s="6"/>
      <c r="L205" s="6"/>
      <c r="M205" s="6"/>
      <c r="N205" s="6"/>
    </row>
    <row r="206" spans="1:14" ht="15" customHeight="1">
      <c r="A206" s="6"/>
      <c r="B206" s="6"/>
      <c r="C206" s="6"/>
      <c r="D206" s="6"/>
      <c r="E206" s="6"/>
      <c r="F206" s="6"/>
      <c r="G206" s="6"/>
      <c r="H206" s="6"/>
      <c r="I206" s="6"/>
      <c r="J206" s="6"/>
      <c r="K206" s="6"/>
      <c r="L206" s="6"/>
      <c r="M206" s="6"/>
      <c r="N206" s="6"/>
    </row>
    <row r="207" spans="1:14" ht="15" customHeight="1">
      <c r="A207" s="6"/>
      <c r="B207" s="6"/>
      <c r="C207" s="6"/>
      <c r="D207" s="6"/>
      <c r="E207" s="6"/>
      <c r="F207" s="6"/>
      <c r="G207" s="6"/>
      <c r="H207" s="6"/>
      <c r="I207" s="6"/>
      <c r="J207" s="6"/>
      <c r="K207" s="6"/>
      <c r="L207" s="6"/>
      <c r="M207" s="6"/>
      <c r="N207" s="6"/>
    </row>
    <row r="208" spans="1:14" ht="15" customHeight="1">
      <c r="A208" s="6"/>
      <c r="B208" s="6"/>
      <c r="C208" s="6"/>
      <c r="D208" s="6"/>
      <c r="E208" s="6"/>
      <c r="F208" s="6"/>
      <c r="G208" s="6"/>
      <c r="H208" s="6"/>
      <c r="I208" s="6"/>
      <c r="J208" s="6"/>
      <c r="K208" s="6"/>
      <c r="L208" s="6"/>
      <c r="M208" s="6"/>
      <c r="N208" s="6"/>
    </row>
    <row r="209" spans="1:14" ht="15" customHeight="1">
      <c r="A209" s="6"/>
      <c r="B209" s="6"/>
      <c r="C209" s="6"/>
      <c r="D209" s="6"/>
      <c r="E209" s="6"/>
      <c r="F209" s="6"/>
      <c r="G209" s="6"/>
      <c r="H209" s="6"/>
      <c r="I209" s="6"/>
      <c r="J209" s="6"/>
      <c r="K209" s="6"/>
      <c r="L209" s="6"/>
      <c r="M209" s="6"/>
      <c r="N209" s="6"/>
    </row>
    <row r="565" spans="2:5" ht="15" customHeight="1">
      <c r="E565" s="1" t="s">
        <v>1460</v>
      </c>
    </row>
    <row r="569" spans="2:5" ht="15" customHeight="1">
      <c r="C569" t="s">
        <v>1461</v>
      </c>
    </row>
    <row r="573" spans="2:5" ht="15" customHeight="1">
      <c r="B573" t="s">
        <v>1462</v>
      </c>
    </row>
    <row r="574" spans="2:5" ht="15" customHeight="1">
      <c r="B574" t="s">
        <v>1463</v>
      </c>
    </row>
    <row r="575" spans="2:5" ht="15" customHeight="1">
      <c r="B575" t="s">
        <v>1464</v>
      </c>
    </row>
    <row r="577" spans="1:4" ht="15" customHeight="1">
      <c r="A577" s="1280"/>
      <c r="B577" s="1428" t="s">
        <v>372</v>
      </c>
      <c r="C577" s="761" t="s">
        <v>1123</v>
      </c>
    </row>
    <row r="578" spans="1:4" ht="15" customHeight="1">
      <c r="A578" s="1280"/>
      <c r="B578" s="1429"/>
      <c r="C578" s="762" t="s">
        <v>1123</v>
      </c>
    </row>
    <row r="579" spans="1:4" ht="15" customHeight="1">
      <c r="A579" s="1280"/>
      <c r="B579" s="1430"/>
      <c r="C579" s="762" t="s">
        <v>1123</v>
      </c>
    </row>
    <row r="580" spans="1:4" ht="15" customHeight="1">
      <c r="A580" s="1431" t="s">
        <v>1465</v>
      </c>
      <c r="B580" s="1433" t="s">
        <v>1466</v>
      </c>
      <c r="C580" s="761" t="s">
        <v>1123</v>
      </c>
    </row>
    <row r="581" spans="1:4" ht="15" customHeight="1">
      <c r="A581" s="1431"/>
      <c r="B581" s="1434"/>
      <c r="C581" s="762" t="s">
        <v>1123</v>
      </c>
    </row>
    <row r="582" spans="1:4" ht="15" customHeight="1">
      <c r="A582" s="1431"/>
      <c r="B582" s="1434"/>
      <c r="C582" s="763" t="s">
        <v>1123</v>
      </c>
    </row>
    <row r="583" spans="1:4" ht="15" customHeight="1">
      <c r="A583" s="1432"/>
      <c r="B583" s="1428" t="s">
        <v>437</v>
      </c>
      <c r="C583" s="764" t="s">
        <v>1123</v>
      </c>
      <c r="D583" s="766"/>
    </row>
    <row r="584" spans="1:4" ht="15" customHeight="1">
      <c r="A584" s="1432"/>
      <c r="B584" s="1435"/>
      <c r="C584" s="764" t="s">
        <v>1123</v>
      </c>
      <c r="D584" s="766"/>
    </row>
    <row r="585" spans="1:4" ht="15" customHeight="1">
      <c r="A585" s="1432"/>
      <c r="B585" s="1436"/>
      <c r="C585" s="765" t="s">
        <v>1123</v>
      </c>
      <c r="D585" s="766"/>
    </row>
    <row r="586" spans="1:4" ht="15" customHeight="1">
      <c r="A586" s="1280"/>
      <c r="B586" s="1429" t="s">
        <v>445</v>
      </c>
      <c r="C586" s="764" t="s">
        <v>1123</v>
      </c>
      <c r="D586" s="766"/>
    </row>
    <row r="587" spans="1:4" ht="15" customHeight="1">
      <c r="A587" s="1280"/>
      <c r="B587" s="1435"/>
      <c r="C587" s="764" t="s">
        <v>1123</v>
      </c>
      <c r="D587" s="766"/>
    </row>
    <row r="588" spans="1:4" ht="15" customHeight="1">
      <c r="A588" s="1280"/>
      <c r="B588" s="1436"/>
      <c r="C588" s="765" t="s">
        <v>1123</v>
      </c>
      <c r="D588" s="766"/>
    </row>
  </sheetData>
  <autoFilter ref="A1:AD148" xr:uid="{00000000-0009-0000-0000-00000B000000}">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7">
    <mergeCell ref="B141:L141"/>
    <mergeCell ref="B142:L142"/>
    <mergeCell ref="B148:L148"/>
    <mergeCell ref="B143:L143"/>
    <mergeCell ref="B144:L144"/>
    <mergeCell ref="B145:L145"/>
    <mergeCell ref="B146:L146"/>
    <mergeCell ref="B147:L147"/>
    <mergeCell ref="B134:L134"/>
    <mergeCell ref="B135:L135"/>
    <mergeCell ref="B136:L136"/>
    <mergeCell ref="B137:L137"/>
    <mergeCell ref="B140:L140"/>
    <mergeCell ref="B113:L113"/>
    <mergeCell ref="B114:L114"/>
    <mergeCell ref="B131:L131"/>
    <mergeCell ref="B132:L132"/>
    <mergeCell ref="B133:L133"/>
    <mergeCell ref="B124:L124"/>
    <mergeCell ref="B128:L128"/>
    <mergeCell ref="B129:L129"/>
    <mergeCell ref="B130:L130"/>
    <mergeCell ref="B118:L118"/>
    <mergeCell ref="B104:L104"/>
    <mergeCell ref="B105:L105"/>
    <mergeCell ref="B106:L106"/>
    <mergeCell ref="B139:L139"/>
    <mergeCell ref="B119:L119"/>
    <mergeCell ref="B120:L120"/>
    <mergeCell ref="B121:L121"/>
    <mergeCell ref="B122:L122"/>
    <mergeCell ref="B138:L138"/>
    <mergeCell ref="B123:L123"/>
    <mergeCell ref="B125:L125"/>
    <mergeCell ref="B126:L126"/>
    <mergeCell ref="B127:L127"/>
    <mergeCell ref="B115:L115"/>
    <mergeCell ref="B116:L116"/>
    <mergeCell ref="B117:L117"/>
    <mergeCell ref="B95:B97"/>
    <mergeCell ref="A89:A94"/>
    <mergeCell ref="B89:B91"/>
    <mergeCell ref="B92:B94"/>
    <mergeCell ref="B103:L103"/>
    <mergeCell ref="B98:L98"/>
    <mergeCell ref="B99:L99"/>
    <mergeCell ref="B101:L101"/>
    <mergeCell ref="B102:L102"/>
    <mergeCell ref="B107:L107"/>
    <mergeCell ref="B108:L108"/>
    <mergeCell ref="B110:L110"/>
    <mergeCell ref="B111:L111"/>
    <mergeCell ref="B112:L112"/>
    <mergeCell ref="B109:L109"/>
    <mergeCell ref="N1:V1"/>
    <mergeCell ref="A17:A22"/>
    <mergeCell ref="B2:B4"/>
    <mergeCell ref="B5:B7"/>
    <mergeCell ref="B8:B10"/>
    <mergeCell ref="B11:B13"/>
    <mergeCell ref="B14:B16"/>
    <mergeCell ref="B17:B19"/>
    <mergeCell ref="B20:B22"/>
    <mergeCell ref="B23:B25"/>
    <mergeCell ref="B26:B28"/>
    <mergeCell ref="B32:B34"/>
    <mergeCell ref="B86:B88"/>
    <mergeCell ref="B83:B85"/>
    <mergeCell ref="B41:B43"/>
    <mergeCell ref="B44:B46"/>
    <mergeCell ref="B29:B31"/>
    <mergeCell ref="B35:B37"/>
    <mergeCell ref="B74:B76"/>
    <mergeCell ref="B50:B52"/>
    <mergeCell ref="B47:B49"/>
    <mergeCell ref="B56:B58"/>
    <mergeCell ref="A38:A40"/>
    <mergeCell ref="A77:A82"/>
    <mergeCell ref="B59:B61"/>
    <mergeCell ref="A53:A58"/>
    <mergeCell ref="B53:B55"/>
    <mergeCell ref="A74:A76"/>
    <mergeCell ref="B62:B64"/>
    <mergeCell ref="B65:B67"/>
    <mergeCell ref="B68:B70"/>
    <mergeCell ref="B71:B73"/>
    <mergeCell ref="A47:A49"/>
    <mergeCell ref="A65:A70"/>
    <mergeCell ref="A41:A46"/>
    <mergeCell ref="B77:B79"/>
    <mergeCell ref="B80:B82"/>
    <mergeCell ref="B38:B40"/>
    <mergeCell ref="B577:B579"/>
    <mergeCell ref="A580:A585"/>
    <mergeCell ref="B580:B582"/>
    <mergeCell ref="B583:B585"/>
    <mergeCell ref="B586:B588"/>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226" priority="2" operator="between">
      <formula>-3</formula>
      <formula>3</formula>
    </cfRule>
    <cfRule type="cellIs" dxfId="225" priority="3" operator="notBetween">
      <formula>-3</formula>
      <formula>3</formula>
    </cfRule>
  </conditionalFormatting>
  <dataValidations count="1">
    <dataValidation type="list" allowBlank="1" showInputMessage="1" showErrorMessage="1" sqref="AT3:AU98" xr:uid="{C7CD9277-B4C5-44C0-B3CD-0CC74710EAD5}">
      <formula1>$R$2:$R$51</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4C6E7"/>
    <outlinePr summaryBelow="0" summaryRight="0"/>
  </sheetPr>
  <dimension ref="A1:M267"/>
  <sheetViews>
    <sheetView topLeftCell="A80" workbookViewId="0">
      <selection activeCell="L22" sqref="L22"/>
    </sheetView>
  </sheetViews>
  <sheetFormatPr defaultColWidth="12.625" defaultRowHeight="15" customHeight="1"/>
  <cols>
    <col min="3" max="3" width="16.125" customWidth="1"/>
    <col min="4" max="4" width="22.25" customWidth="1"/>
    <col min="5" max="5" width="19.125" customWidth="1"/>
    <col min="6" max="6" width="18.5" customWidth="1"/>
    <col min="7" max="7" width="18.25" customWidth="1"/>
    <col min="8" max="8" width="20.5" customWidth="1"/>
    <col min="9" max="9" width="15.75" customWidth="1"/>
    <col min="10" max="10" width="14.75" customWidth="1"/>
    <col min="11" max="11" width="15.375" customWidth="1"/>
    <col min="12" max="12" width="20.25" customWidth="1"/>
    <col min="13" max="13" width="13.75" customWidth="1"/>
    <col min="14" max="14" width="11.25" customWidth="1"/>
    <col min="15" max="15" width="12.5" customWidth="1"/>
    <col min="17" max="17" width="16.375" customWidth="1"/>
    <col min="19" max="19" width="14.875" customWidth="1"/>
    <col min="20" max="20" width="13.125" customWidth="1"/>
    <col min="23" max="23" width="16.125" customWidth="1"/>
    <col min="24" max="24" width="20" customWidth="1"/>
    <col min="25" max="25" width="18.875" customWidth="1"/>
    <col min="26" max="26" width="12.25" customWidth="1"/>
    <col min="27" max="27" width="9.375" customWidth="1"/>
    <col min="29" max="29" width="10.375" customWidth="1"/>
    <col min="30" max="30" width="13.25" customWidth="1"/>
    <col min="31" max="31" width="15.375" customWidth="1"/>
    <col min="32" max="32" width="11.625" customWidth="1"/>
    <col min="33" max="33" width="13" customWidth="1"/>
    <col min="34" max="34" width="13.25" customWidth="1"/>
    <col min="35" max="35" width="13" customWidth="1"/>
    <col min="36" max="36" width="13.875" customWidth="1"/>
    <col min="38" max="38" width="13.625" customWidth="1"/>
    <col min="39" max="39" width="14.75" customWidth="1"/>
    <col min="40" max="40" width="13.75" customWidth="1"/>
    <col min="41" max="41" width="11.25" customWidth="1"/>
    <col min="42" max="42" width="12.5" customWidth="1"/>
    <col min="44" max="44" width="16.375" customWidth="1"/>
    <col min="46" max="46" width="14.875" customWidth="1"/>
    <col min="47" max="47" width="13.125" customWidth="1"/>
    <col min="50" max="50" width="16.125" customWidth="1"/>
    <col min="51" max="51" width="20" customWidth="1"/>
    <col min="52" max="52" width="18.875" customWidth="1"/>
    <col min="53" max="53" width="12.25" customWidth="1"/>
    <col min="54" max="54" width="9.375" customWidth="1"/>
    <col min="56" max="56" width="10.375" customWidth="1"/>
    <col min="57" max="57" width="13.25" customWidth="1"/>
    <col min="58" max="58" width="15.375" customWidth="1"/>
    <col min="59" max="59" width="11.625" customWidth="1"/>
    <col min="60" max="60" width="13" customWidth="1"/>
    <col min="61" max="61" width="13.25" customWidth="1"/>
    <col min="62" max="62" width="13" customWidth="1"/>
    <col min="63" max="63" width="13.875" customWidth="1"/>
    <col min="65" max="65" width="13.625" customWidth="1"/>
    <col min="66" max="66" width="14.75" customWidth="1"/>
    <col min="67" max="67" width="13.75" customWidth="1"/>
    <col min="68" max="68" width="11.25" customWidth="1"/>
    <col min="69" max="69" width="12.5" customWidth="1"/>
    <col min="71" max="71" width="16.375" customWidth="1"/>
    <col min="73" max="73" width="14.875" customWidth="1"/>
    <col min="74" max="74" width="13.125" customWidth="1"/>
    <col min="77" max="77" width="16.125" customWidth="1"/>
    <col min="78" max="78" width="20" customWidth="1"/>
    <col min="79" max="79" width="18.875" customWidth="1"/>
    <col min="80" max="80" width="12.25" customWidth="1"/>
    <col min="81" max="81" width="9.375" customWidth="1"/>
    <col min="83" max="83" width="10.375" customWidth="1"/>
    <col min="84" max="84" width="13.25" customWidth="1"/>
    <col min="85" max="85" width="15.375" customWidth="1"/>
    <col min="86" max="86" width="11.625" customWidth="1"/>
    <col min="87" max="87" width="13" customWidth="1"/>
    <col min="88" max="88" width="13.25" customWidth="1"/>
    <col min="89" max="89" width="13" customWidth="1"/>
    <col min="90" max="90" width="13.875" customWidth="1"/>
    <col min="92" max="92" width="13.625" customWidth="1"/>
    <col min="93" max="93" width="14.75" customWidth="1"/>
    <col min="94" max="94" width="13.75" customWidth="1"/>
    <col min="95" max="95" width="11.25" customWidth="1"/>
    <col min="96" max="96" width="12.5" customWidth="1"/>
    <col min="98" max="98" width="16.375" customWidth="1"/>
    <col min="100" max="100" width="14.875" customWidth="1"/>
    <col min="101" max="101" width="13.125" customWidth="1"/>
    <col min="104" max="104" width="16.125" customWidth="1"/>
    <col min="105" max="105" width="20" customWidth="1"/>
    <col min="106" max="106" width="18.875" customWidth="1"/>
    <col min="107" max="107" width="12.25" customWidth="1"/>
    <col min="108" max="108" width="9.375" customWidth="1"/>
    <col min="110" max="110" width="10.375" customWidth="1"/>
    <col min="111" max="111" width="13.25" customWidth="1"/>
    <col min="112" max="112" width="15.375" customWidth="1"/>
    <col min="113" max="113" width="11.625" customWidth="1"/>
    <col min="114" max="114" width="13" customWidth="1"/>
    <col min="115" max="115" width="13.25" customWidth="1"/>
    <col min="116" max="116" width="13" customWidth="1"/>
    <col min="117" max="117" width="13.875" customWidth="1"/>
    <col min="119" max="119" width="13.625" customWidth="1"/>
    <col min="120" max="120" width="14.75" customWidth="1"/>
    <col min="121" max="121" width="13.75" customWidth="1"/>
    <col min="122" max="122" width="11.25" customWidth="1"/>
    <col min="123" max="123" width="12.5" customWidth="1"/>
    <col min="125" max="125" width="16.375" customWidth="1"/>
    <col min="127" max="127" width="14.875" customWidth="1"/>
    <col min="128" max="128" width="13.125" customWidth="1"/>
    <col min="131" max="131" width="16.125" customWidth="1"/>
    <col min="132" max="132" width="20" customWidth="1"/>
    <col min="133" max="133" width="18.875" customWidth="1"/>
    <col min="134" max="134" width="12.25" customWidth="1"/>
    <col min="135" max="135" width="9.375" customWidth="1"/>
    <col min="137" max="137" width="10.375" customWidth="1"/>
    <col min="138" max="138" width="13.25" customWidth="1"/>
    <col min="139" max="139" width="15.375" customWidth="1"/>
    <col min="140" max="140" width="11.625" customWidth="1"/>
    <col min="141" max="141" width="13" customWidth="1"/>
    <col min="142" max="142" width="13.25" customWidth="1"/>
    <col min="143" max="143" width="13" customWidth="1"/>
    <col min="144" max="144" width="13.875" customWidth="1"/>
    <col min="146" max="146" width="13.625" customWidth="1"/>
    <col min="147" max="147" width="14.75" customWidth="1"/>
    <col min="148" max="148" width="13.75" customWidth="1"/>
    <col min="149" max="149" width="11.25" customWidth="1"/>
    <col min="150" max="150" width="12.5" customWidth="1"/>
    <col min="152" max="152" width="16.375" customWidth="1"/>
    <col min="154" max="154" width="14.875" customWidth="1"/>
    <col min="155" max="155" width="13.125" customWidth="1"/>
    <col min="158" max="158" width="16.125" customWidth="1"/>
    <col min="159" max="159" width="20" customWidth="1"/>
    <col min="160" max="160" width="18.875" customWidth="1"/>
    <col min="161" max="161" width="12.25" customWidth="1"/>
    <col min="162" max="162" width="9.375" customWidth="1"/>
    <col min="164" max="164" width="10.375" customWidth="1"/>
    <col min="165" max="165" width="13.25" customWidth="1"/>
    <col min="166" max="166" width="15.375" customWidth="1"/>
    <col min="167" max="167" width="11.625" customWidth="1"/>
    <col min="168" max="168" width="13" customWidth="1"/>
    <col min="169" max="169" width="13.25" customWidth="1"/>
    <col min="170" max="170" width="13" customWidth="1"/>
    <col min="171" max="171" width="13.875" customWidth="1"/>
    <col min="173" max="173" width="13.625" customWidth="1"/>
    <col min="174" max="174" width="14.75" customWidth="1"/>
    <col min="175" max="175" width="13.75" customWidth="1"/>
    <col min="176" max="176" width="11.25" customWidth="1"/>
    <col min="177" max="177" width="12.5" customWidth="1"/>
    <col min="179" max="179" width="16.375" customWidth="1"/>
    <col min="181" max="181" width="14.875" customWidth="1"/>
    <col min="182" max="182" width="13.125" customWidth="1"/>
    <col min="185" max="185" width="16.125" customWidth="1"/>
    <col min="186" max="186" width="20" customWidth="1"/>
    <col min="187" max="187" width="18.875" customWidth="1"/>
    <col min="188" max="188" width="12.25" customWidth="1"/>
    <col min="189" max="189" width="9.375" customWidth="1"/>
    <col min="191" max="191" width="10.375" customWidth="1"/>
    <col min="192" max="192" width="13.25" customWidth="1"/>
    <col min="193" max="193" width="15.375" customWidth="1"/>
    <col min="194" max="194" width="11.625" customWidth="1"/>
    <col min="195" max="195" width="13" customWidth="1"/>
    <col min="196" max="196" width="13.25" customWidth="1"/>
    <col min="197" max="197" width="13" customWidth="1"/>
    <col min="198" max="198" width="13.875" customWidth="1"/>
    <col min="200" max="200" width="13.625" customWidth="1"/>
    <col min="201" max="201" width="14.75" customWidth="1"/>
    <col min="202" max="202" width="13.75" customWidth="1"/>
    <col min="203" max="203" width="11.25" customWidth="1"/>
    <col min="204" max="204" width="12.5" customWidth="1"/>
    <col min="206" max="206" width="16.375" customWidth="1"/>
    <col min="208" max="208" width="14.875" customWidth="1"/>
    <col min="209" max="209" width="13.125" customWidth="1"/>
    <col min="212" max="212" width="16.125" customWidth="1"/>
    <col min="213" max="213" width="20" customWidth="1"/>
    <col min="214" max="214" width="18.875" customWidth="1"/>
    <col min="215" max="215" width="12.25" customWidth="1"/>
    <col min="216" max="216" width="9.375" customWidth="1"/>
    <col min="218" max="218" width="10.375" customWidth="1"/>
    <col min="219" max="219" width="13.25" customWidth="1"/>
    <col min="220" max="220" width="15.375" customWidth="1"/>
    <col min="221" max="221" width="11.625" customWidth="1"/>
    <col min="222" max="222" width="13" customWidth="1"/>
    <col min="223" max="223" width="13.25" customWidth="1"/>
    <col min="224" max="224" width="13" customWidth="1"/>
    <col min="225" max="225" width="13.875" customWidth="1"/>
    <col min="227" max="227" width="13.625" customWidth="1"/>
    <col min="228" max="228" width="14.75" customWidth="1"/>
    <col min="229" max="229" width="13.75" customWidth="1"/>
    <col min="230" max="230" width="11.25" customWidth="1"/>
    <col min="231" max="231" width="12.5" customWidth="1"/>
    <col min="233" max="233" width="16.375" customWidth="1"/>
    <col min="235" max="235" width="14.875" customWidth="1"/>
    <col min="236" max="236" width="13.125" customWidth="1"/>
    <col min="239" max="239" width="16.125" customWidth="1"/>
    <col min="240" max="240" width="20" customWidth="1"/>
    <col min="241" max="241" width="18.875" customWidth="1"/>
    <col min="242" max="242" width="12.25" customWidth="1"/>
    <col min="243" max="243" width="9.375" customWidth="1"/>
    <col min="245" max="245" width="10.375" customWidth="1"/>
    <col min="246" max="246" width="13.25" customWidth="1"/>
    <col min="247" max="247" width="15.375" customWidth="1"/>
    <col min="248" max="248" width="11.625" customWidth="1"/>
    <col min="249" max="249" width="13" customWidth="1"/>
    <col min="250" max="250" width="13.25" customWidth="1"/>
    <col min="251" max="251" width="13" customWidth="1"/>
    <col min="252" max="252" width="13.875" customWidth="1"/>
    <col min="254" max="254" width="13.625" customWidth="1"/>
    <col min="255" max="255" width="14.75" customWidth="1"/>
    <col min="256" max="256" width="13.75" customWidth="1"/>
    <col min="257" max="257" width="11.25" customWidth="1"/>
    <col min="258" max="258" width="12.5" customWidth="1"/>
    <col min="260" max="260" width="16.375" customWidth="1"/>
    <col min="262" max="262" width="14.875" customWidth="1"/>
    <col min="263" max="263" width="13.125" customWidth="1"/>
    <col min="266" max="266" width="16.125" customWidth="1"/>
    <col min="267" max="267" width="20" customWidth="1"/>
    <col min="268" max="268" width="18.875" customWidth="1"/>
    <col min="269" max="269" width="12.25" customWidth="1"/>
    <col min="270" max="270" width="9.375" customWidth="1"/>
    <col min="272" max="272" width="10.375" customWidth="1"/>
    <col min="273" max="273" width="13.25" customWidth="1"/>
    <col min="274" max="274" width="15.375" customWidth="1"/>
    <col min="275" max="275" width="11.625" customWidth="1"/>
    <col min="276" max="276" width="13" customWidth="1"/>
    <col min="277" max="277" width="13.25" customWidth="1"/>
    <col min="278" max="278" width="13" customWidth="1"/>
    <col min="279" max="279" width="13.875" customWidth="1"/>
    <col min="281" max="281" width="13.625" customWidth="1"/>
    <col min="282" max="282" width="14.75" customWidth="1"/>
    <col min="283" max="283" width="13.75" customWidth="1"/>
    <col min="284" max="284" width="11.25" customWidth="1"/>
    <col min="285" max="285" width="12.5" customWidth="1"/>
    <col min="287" max="287" width="16.375" customWidth="1"/>
    <col min="289" max="289" width="14.875" customWidth="1"/>
    <col min="290" max="290" width="13.125" customWidth="1"/>
    <col min="293" max="293" width="16.125" customWidth="1"/>
    <col min="294" max="294" width="20" customWidth="1"/>
    <col min="295" max="295" width="18.875" customWidth="1"/>
    <col min="296" max="296" width="12.25" customWidth="1"/>
    <col min="297" max="297" width="9.375" customWidth="1"/>
    <col min="299" max="299" width="10.375" customWidth="1"/>
    <col min="300" max="300" width="13.25" customWidth="1"/>
    <col min="301" max="301" width="15.375" customWidth="1"/>
    <col min="302" max="302" width="11.625" customWidth="1"/>
    <col min="303" max="303" width="13" customWidth="1"/>
    <col min="304" max="304" width="13.25" customWidth="1"/>
    <col min="305" max="305" width="13" customWidth="1"/>
    <col min="306" max="306" width="13.875" customWidth="1"/>
    <col min="308" max="308" width="13.625" customWidth="1"/>
    <col min="309" max="309" width="14.75" customWidth="1"/>
    <col min="310" max="310" width="13.75" customWidth="1"/>
    <col min="311" max="311" width="11.25" customWidth="1"/>
    <col min="312" max="312" width="12.5" customWidth="1"/>
    <col min="314" max="314" width="16.375" customWidth="1"/>
    <col min="316" max="316" width="14.875" customWidth="1"/>
    <col min="317" max="317" width="13.125" customWidth="1"/>
    <col min="320" max="320" width="16.125" customWidth="1"/>
    <col min="321" max="321" width="20" customWidth="1"/>
    <col min="322" max="322" width="18.875" customWidth="1"/>
    <col min="323" max="323" width="12.25" customWidth="1"/>
    <col min="324" max="324" width="9.375" customWidth="1"/>
    <col min="326" max="326" width="10.375" customWidth="1"/>
    <col min="327" max="327" width="13.25" customWidth="1"/>
    <col min="328" max="328" width="15.375" customWidth="1"/>
    <col min="329" max="329" width="11.625" customWidth="1"/>
    <col min="330" max="330" width="13" customWidth="1"/>
    <col min="331" max="331" width="13.25" customWidth="1"/>
    <col min="332" max="332" width="13" customWidth="1"/>
    <col min="333" max="333" width="13.875" customWidth="1"/>
    <col min="335" max="335" width="13.625" customWidth="1"/>
    <col min="336" max="336" width="14.75" customWidth="1"/>
    <col min="337" max="337" width="13.75" customWidth="1"/>
    <col min="338" max="338" width="11.25" customWidth="1"/>
    <col min="339" max="339" width="12.5" customWidth="1"/>
    <col min="341" max="341" width="16.375" customWidth="1"/>
    <col min="343" max="343" width="14.875" customWidth="1"/>
    <col min="344" max="344" width="13.125" customWidth="1"/>
    <col min="347" max="347" width="16.125" customWidth="1"/>
    <col min="348" max="348" width="20" customWidth="1"/>
    <col min="349" max="349" width="18.875" customWidth="1"/>
    <col min="350" max="350" width="12.25" customWidth="1"/>
    <col min="351" max="351" width="9.375" customWidth="1"/>
    <col min="353" max="353" width="10.375" customWidth="1"/>
    <col min="354" max="354" width="13.25" customWidth="1"/>
    <col min="355" max="355" width="15.375" customWidth="1"/>
    <col min="356" max="356" width="11.625" customWidth="1"/>
    <col min="357" max="357" width="13" customWidth="1"/>
    <col min="358" max="358" width="13.25" customWidth="1"/>
    <col min="359" max="359" width="13" customWidth="1"/>
    <col min="360" max="360" width="13.875" customWidth="1"/>
    <col min="362" max="362" width="13.625" customWidth="1"/>
    <col min="363" max="363" width="14.75" customWidth="1"/>
    <col min="364" max="364" width="13.75" customWidth="1"/>
    <col min="365" max="365" width="11.25" customWidth="1"/>
    <col min="366" max="366" width="12.5" customWidth="1"/>
    <col min="368" max="368" width="16.375" customWidth="1"/>
    <col min="370" max="370" width="14.875" customWidth="1"/>
    <col min="371" max="371" width="13.125" customWidth="1"/>
    <col min="374" max="374" width="16.125" customWidth="1"/>
    <col min="375" max="375" width="20" customWidth="1"/>
    <col min="376" max="376" width="18.875" customWidth="1"/>
    <col min="377" max="377" width="12.25" customWidth="1"/>
    <col min="378" max="378" width="9.375" customWidth="1"/>
    <col min="380" max="380" width="10.375" customWidth="1"/>
    <col min="381" max="381" width="13.25" customWidth="1"/>
    <col min="382" max="382" width="15.375" customWidth="1"/>
    <col min="383" max="383" width="11.625" customWidth="1"/>
    <col min="384" max="384" width="13" customWidth="1"/>
    <col min="385" max="385" width="13.25" customWidth="1"/>
    <col min="386" max="386" width="13" customWidth="1"/>
    <col min="387" max="387" width="13.875" customWidth="1"/>
    <col min="389" max="389" width="13.625" customWidth="1"/>
    <col min="390" max="390" width="14.75" customWidth="1"/>
    <col min="391" max="391" width="13.75" customWidth="1"/>
    <col min="392" max="392" width="11.25" customWidth="1"/>
    <col min="393" max="393" width="12.5" customWidth="1"/>
    <col min="395" max="395" width="16.375" customWidth="1"/>
    <col min="397" max="397" width="14.875" customWidth="1"/>
    <col min="398" max="398" width="13.125" customWidth="1"/>
    <col min="401" max="401" width="16.125" customWidth="1"/>
    <col min="402" max="402" width="20" customWidth="1"/>
    <col min="403" max="403" width="18.875" customWidth="1"/>
    <col min="404" max="404" width="12.25" customWidth="1"/>
    <col min="405" max="405" width="9.375" customWidth="1"/>
    <col min="407" max="407" width="10.375" customWidth="1"/>
    <col min="408" max="408" width="13.25" customWidth="1"/>
    <col min="409" max="409" width="15.375" customWidth="1"/>
    <col min="410" max="410" width="11.625" customWidth="1"/>
    <col min="411" max="411" width="13" customWidth="1"/>
    <col min="412" max="412" width="13.25" customWidth="1"/>
    <col min="413" max="413" width="13" customWidth="1"/>
    <col min="414" max="414" width="13.875" customWidth="1"/>
    <col min="416" max="416" width="13.625" customWidth="1"/>
    <col min="417" max="417" width="14.75" customWidth="1"/>
    <col min="418" max="418" width="13.75" customWidth="1"/>
    <col min="419" max="419" width="11.25" customWidth="1"/>
    <col min="420" max="420" width="12.5" customWidth="1"/>
    <col min="422" max="422" width="16.375" customWidth="1"/>
    <col min="424" max="424" width="14.875" customWidth="1"/>
    <col min="425" max="425" width="13.125" customWidth="1"/>
    <col min="428" max="428" width="16.125" customWidth="1"/>
    <col min="429" max="429" width="20" customWidth="1"/>
    <col min="430" max="430" width="18.875" customWidth="1"/>
    <col min="431" max="431" width="12.25" customWidth="1"/>
    <col min="432" max="432" width="9.375" customWidth="1"/>
    <col min="434" max="434" width="10.375" customWidth="1"/>
    <col min="435" max="435" width="13.25" customWidth="1"/>
    <col min="436" max="436" width="15.375" customWidth="1"/>
    <col min="437" max="437" width="11.625" customWidth="1"/>
    <col min="438" max="438" width="13" customWidth="1"/>
    <col min="439" max="439" width="13.25" customWidth="1"/>
    <col min="440" max="440" width="13" customWidth="1"/>
    <col min="441" max="441" width="13.875" customWidth="1"/>
    <col min="443" max="443" width="13.625" customWidth="1"/>
    <col min="444" max="444" width="14.75" customWidth="1"/>
    <col min="445" max="445" width="13.75" customWidth="1"/>
    <col min="446" max="446" width="11.25" customWidth="1"/>
    <col min="447" max="447" width="12.5" customWidth="1"/>
    <col min="449" max="449" width="16.375" customWidth="1"/>
    <col min="451" max="451" width="14.875" customWidth="1"/>
    <col min="452" max="452" width="13.125" customWidth="1"/>
    <col min="455" max="455" width="16.125" customWidth="1"/>
    <col min="456" max="456" width="20" customWidth="1"/>
    <col min="457" max="457" width="18.875" customWidth="1"/>
    <col min="458" max="458" width="12.25" customWidth="1"/>
    <col min="459" max="459" width="9.375" customWidth="1"/>
    <col min="461" max="461" width="10.375" customWidth="1"/>
    <col min="462" max="462" width="13.25" customWidth="1"/>
    <col min="463" max="463" width="15.375" customWidth="1"/>
    <col min="464" max="464" width="11.625" customWidth="1"/>
    <col min="465" max="465" width="13" customWidth="1"/>
    <col min="466" max="466" width="13.25" customWidth="1"/>
    <col min="467" max="467" width="13" customWidth="1"/>
    <col min="468" max="468" width="13.875" customWidth="1"/>
    <col min="470" max="470" width="13.625" customWidth="1"/>
    <col min="471" max="471" width="14.75" customWidth="1"/>
    <col min="472" max="472" width="13.75" customWidth="1"/>
    <col min="473" max="473" width="11.25" customWidth="1"/>
    <col min="474" max="474" width="12.5" customWidth="1"/>
    <col min="476" max="476" width="16.375" customWidth="1"/>
    <col min="478" max="478" width="14.875" customWidth="1"/>
    <col min="479" max="479" width="13.125" customWidth="1"/>
    <col min="482" max="482" width="16.125" customWidth="1"/>
    <col min="483" max="483" width="20" customWidth="1"/>
    <col min="484" max="484" width="18.875" customWidth="1"/>
    <col min="485" max="485" width="12.25" customWidth="1"/>
    <col min="486" max="486" width="9.375" customWidth="1"/>
    <col min="488" max="488" width="10.375" customWidth="1"/>
    <col min="489" max="489" width="13.25" customWidth="1"/>
    <col min="490" max="490" width="15.375" customWidth="1"/>
    <col min="491" max="491" width="11.625" customWidth="1"/>
    <col min="492" max="492" width="13" customWidth="1"/>
    <col min="493" max="493" width="13.25" customWidth="1"/>
    <col min="494" max="494" width="13" customWidth="1"/>
    <col min="495" max="495" width="13.875" customWidth="1"/>
    <col min="497" max="497" width="13.625" customWidth="1"/>
    <col min="498" max="498" width="14.75" customWidth="1"/>
    <col min="499" max="499" width="13.75" customWidth="1"/>
    <col min="500" max="500" width="11.25" customWidth="1"/>
    <col min="501" max="501" width="12.5" customWidth="1"/>
    <col min="503" max="503" width="16.375" customWidth="1"/>
    <col min="505" max="505" width="14.875" customWidth="1"/>
    <col min="506" max="506" width="13.125" customWidth="1"/>
    <col min="509" max="509" width="16.125" customWidth="1"/>
    <col min="510" max="510" width="20" customWidth="1"/>
    <col min="511" max="511" width="18.875" customWidth="1"/>
    <col min="512" max="512" width="12.25" customWidth="1"/>
    <col min="513" max="513" width="9.375" customWidth="1"/>
    <col min="515" max="515" width="10.375" customWidth="1"/>
    <col min="516" max="516" width="13.25" customWidth="1"/>
    <col min="517" max="517" width="15.375" customWidth="1"/>
    <col min="518" max="518" width="11.625" customWidth="1"/>
    <col min="519" max="519" width="13" customWidth="1"/>
    <col min="520" max="520" width="13.25" customWidth="1"/>
    <col min="521" max="521" width="13" customWidth="1"/>
    <col min="522" max="522" width="13.875" customWidth="1"/>
    <col min="524" max="524" width="13.625" customWidth="1"/>
    <col min="525" max="525" width="14.75" customWidth="1"/>
    <col min="526" max="526" width="13.75" customWidth="1"/>
    <col min="527" max="527" width="11.25" customWidth="1"/>
    <col min="528" max="528" width="12.5" customWidth="1"/>
    <col min="530" max="530" width="16.375" customWidth="1"/>
    <col min="532" max="532" width="14.875" customWidth="1"/>
    <col min="533" max="533" width="13.125" customWidth="1"/>
    <col min="536" max="536" width="16.125" customWidth="1"/>
    <col min="537" max="537" width="20" customWidth="1"/>
    <col min="538" max="538" width="18.875" customWidth="1"/>
    <col min="539" max="539" width="12.25" customWidth="1"/>
    <col min="540" max="540" width="9.375" customWidth="1"/>
    <col min="542" max="542" width="10.375" customWidth="1"/>
    <col min="543" max="543" width="13.25" customWidth="1"/>
    <col min="544" max="544" width="15.375" customWidth="1"/>
    <col min="545" max="545" width="11.625" customWidth="1"/>
    <col min="546" max="546" width="13" customWidth="1"/>
    <col min="547" max="547" width="13.25" customWidth="1"/>
    <col min="548" max="548" width="13" customWidth="1"/>
    <col min="549" max="549" width="13.875" customWidth="1"/>
    <col min="551" max="551" width="13.625" customWidth="1"/>
    <col min="552" max="552" width="14.75" customWidth="1"/>
    <col min="553" max="553" width="13.75" customWidth="1"/>
    <col min="554" max="554" width="11.25" customWidth="1"/>
    <col min="555" max="555" width="12.5" customWidth="1"/>
    <col min="557" max="557" width="16.375" customWidth="1"/>
    <col min="559" max="559" width="14.875" customWidth="1"/>
    <col min="560" max="560" width="13.125" customWidth="1"/>
    <col min="563" max="563" width="16.125" customWidth="1"/>
    <col min="564" max="564" width="20" customWidth="1"/>
    <col min="565" max="565" width="18.875" customWidth="1"/>
    <col min="566" max="566" width="12.25" customWidth="1"/>
    <col min="567" max="567" width="9.375" customWidth="1"/>
    <col min="569" max="569" width="10.375" customWidth="1"/>
    <col min="570" max="570" width="13.25" customWidth="1"/>
    <col min="571" max="571" width="15.375" customWidth="1"/>
    <col min="572" max="572" width="11.625" customWidth="1"/>
    <col min="573" max="573" width="13" customWidth="1"/>
    <col min="574" max="574" width="13.25" customWidth="1"/>
    <col min="575" max="575" width="13" customWidth="1"/>
    <col min="576" max="576" width="13.875" customWidth="1"/>
    <col min="578" max="578" width="13.625" customWidth="1"/>
    <col min="579" max="579" width="14.75" customWidth="1"/>
    <col min="580" max="580" width="13.75" customWidth="1"/>
    <col min="581" max="581" width="11.25" customWidth="1"/>
    <col min="582" max="582" width="12.5" customWidth="1"/>
    <col min="584" max="584" width="16.375" customWidth="1"/>
    <col min="586" max="586" width="14.875" customWidth="1"/>
    <col min="587" max="587" width="13.125" customWidth="1"/>
    <col min="590" max="590" width="16.125" customWidth="1"/>
    <col min="591" max="591" width="20" customWidth="1"/>
    <col min="592" max="592" width="18.875" customWidth="1"/>
    <col min="593" max="593" width="12.25" customWidth="1"/>
    <col min="594" max="594" width="9.375" customWidth="1"/>
    <col min="596" max="596" width="10.375" customWidth="1"/>
    <col min="597" max="597" width="13.25" customWidth="1"/>
    <col min="598" max="598" width="15.375" customWidth="1"/>
    <col min="599" max="599" width="11.625" customWidth="1"/>
    <col min="600" max="600" width="13" customWidth="1"/>
    <col min="601" max="601" width="13.25" customWidth="1"/>
    <col min="602" max="602" width="13" customWidth="1"/>
    <col min="603" max="603" width="13.875" customWidth="1"/>
    <col min="605" max="605" width="13.625" customWidth="1"/>
    <col min="606" max="606" width="14.75" customWidth="1"/>
    <col min="607" max="607" width="13.75" customWidth="1"/>
    <col min="608" max="608" width="11.25" customWidth="1"/>
    <col min="609" max="609" width="12.5" customWidth="1"/>
    <col min="611" max="611" width="16.375" customWidth="1"/>
    <col min="613" max="613" width="14.875" customWidth="1"/>
    <col min="614" max="614" width="13.125" customWidth="1"/>
    <col min="617" max="617" width="16.125" customWidth="1"/>
    <col min="618" max="618" width="20" customWidth="1"/>
    <col min="619" max="619" width="18.875" customWidth="1"/>
    <col min="620" max="620" width="12.25" customWidth="1"/>
    <col min="621" max="621" width="9.375" customWidth="1"/>
    <col min="623" max="623" width="10.375" customWidth="1"/>
    <col min="624" max="624" width="13.25" customWidth="1"/>
    <col min="625" max="625" width="15.375" customWidth="1"/>
    <col min="626" max="626" width="11.625" customWidth="1"/>
    <col min="627" max="627" width="13" customWidth="1"/>
    <col min="628" max="628" width="13.25" customWidth="1"/>
    <col min="629" max="629" width="13" customWidth="1"/>
    <col min="630" max="630" width="13.875" customWidth="1"/>
    <col min="632" max="632" width="13.625" customWidth="1"/>
    <col min="633" max="633" width="14.75" customWidth="1"/>
    <col min="634" max="634" width="13.75" customWidth="1"/>
    <col min="635" max="635" width="11.25" customWidth="1"/>
    <col min="636" max="636" width="12.5" customWidth="1"/>
    <col min="638" max="638" width="16.375" customWidth="1"/>
    <col min="640" max="640" width="14.875" customWidth="1"/>
    <col min="641" max="641" width="13.125" customWidth="1"/>
    <col min="644" max="644" width="16.125" customWidth="1"/>
    <col min="645" max="645" width="20" customWidth="1"/>
    <col min="646" max="646" width="18.875" customWidth="1"/>
    <col min="647" max="647" width="12.25" customWidth="1"/>
    <col min="648" max="648" width="9.375" customWidth="1"/>
    <col min="650" max="650" width="10.375" customWidth="1"/>
    <col min="651" max="651" width="13.25" customWidth="1"/>
    <col min="652" max="652" width="15.375" customWidth="1"/>
    <col min="653" max="653" width="11.625" customWidth="1"/>
    <col min="654" max="654" width="13" customWidth="1"/>
    <col min="655" max="655" width="13.25" customWidth="1"/>
    <col min="656" max="656" width="13" customWidth="1"/>
    <col min="657" max="657" width="13.875" customWidth="1"/>
    <col min="659" max="659" width="13.625" customWidth="1"/>
    <col min="660" max="660" width="14.75" customWidth="1"/>
    <col min="661" max="661" width="13.75" customWidth="1"/>
    <col min="662" max="662" width="11.25" customWidth="1"/>
    <col min="663" max="663" width="12.5" customWidth="1"/>
    <col min="665" max="665" width="16.375" customWidth="1"/>
    <col min="667" max="667" width="14.875" customWidth="1"/>
    <col min="668" max="668" width="13.125" customWidth="1"/>
    <col min="671" max="671" width="16.125" customWidth="1"/>
    <col min="672" max="672" width="20" customWidth="1"/>
    <col min="673" max="673" width="18.875" customWidth="1"/>
    <col min="674" max="674" width="12.25" customWidth="1"/>
    <col min="675" max="675" width="9.375" customWidth="1"/>
    <col min="677" max="677" width="10.375" customWidth="1"/>
    <col min="678" max="678" width="13.25" customWidth="1"/>
    <col min="679" max="679" width="15.375" customWidth="1"/>
    <col min="680" max="680" width="11.625" customWidth="1"/>
    <col min="681" max="681" width="13" customWidth="1"/>
    <col min="682" max="682" width="13.25" customWidth="1"/>
    <col min="683" max="683" width="13" customWidth="1"/>
    <col min="684" max="684" width="13.875" customWidth="1"/>
    <col min="686" max="686" width="13.625" customWidth="1"/>
    <col min="687" max="687" width="14.75" customWidth="1"/>
    <col min="688" max="688" width="13.75" customWidth="1"/>
    <col min="689" max="689" width="11.25" customWidth="1"/>
    <col min="690" max="690" width="12.5" customWidth="1"/>
    <col min="692" max="692" width="16.375" customWidth="1"/>
    <col min="694" max="694" width="14.875" customWidth="1"/>
    <col min="695" max="695" width="13.125" customWidth="1"/>
    <col min="698" max="698" width="16.125" customWidth="1"/>
    <col min="699" max="699" width="20" customWidth="1"/>
    <col min="700" max="700" width="18.875" customWidth="1"/>
    <col min="701" max="701" width="12.25" customWidth="1"/>
    <col min="702" max="702" width="9.375" customWidth="1"/>
    <col min="704" max="704" width="10.375" customWidth="1"/>
    <col min="705" max="705" width="13.25" customWidth="1"/>
    <col min="706" max="706" width="15.375" customWidth="1"/>
    <col min="707" max="707" width="11.625" customWidth="1"/>
    <col min="708" max="708" width="13" customWidth="1"/>
    <col min="709" max="709" width="13.25" customWidth="1"/>
    <col min="710" max="710" width="13" customWidth="1"/>
    <col min="711" max="711" width="13.875" customWidth="1"/>
    <col min="713" max="713" width="13.625" customWidth="1"/>
    <col min="714" max="714" width="14.75" customWidth="1"/>
    <col min="715" max="715" width="13.75" customWidth="1"/>
    <col min="716" max="716" width="11.25" customWidth="1"/>
    <col min="717" max="717" width="12.5" customWidth="1"/>
    <col min="719" max="719" width="16.375" customWidth="1"/>
    <col min="721" max="721" width="14.875" customWidth="1"/>
    <col min="722" max="722" width="13.125" customWidth="1"/>
    <col min="725" max="725" width="16.125" customWidth="1"/>
    <col min="726" max="726" width="20" customWidth="1"/>
    <col min="727" max="727" width="18.875" customWidth="1"/>
    <col min="728" max="728" width="12.25" customWidth="1"/>
    <col min="729" max="729" width="9.375" customWidth="1"/>
    <col min="731" max="731" width="10.375" customWidth="1"/>
    <col min="732" max="732" width="13.25" customWidth="1"/>
    <col min="733" max="733" width="15.375" customWidth="1"/>
    <col min="734" max="734" width="11.625" customWidth="1"/>
    <col min="735" max="735" width="13" customWidth="1"/>
    <col min="736" max="736" width="13.25" customWidth="1"/>
    <col min="737" max="737" width="13" customWidth="1"/>
    <col min="738" max="738" width="13.875" customWidth="1"/>
    <col min="740" max="740" width="13.625" customWidth="1"/>
    <col min="741" max="741" width="14.75" customWidth="1"/>
    <col min="742" max="742" width="13.75" customWidth="1"/>
    <col min="743" max="743" width="11.25" customWidth="1"/>
    <col min="744" max="744" width="12.5" customWidth="1"/>
    <col min="746" max="746" width="16.375" customWidth="1"/>
    <col min="748" max="748" width="14.875" customWidth="1"/>
    <col min="749" max="749" width="13.125" customWidth="1"/>
    <col min="752" max="752" width="16.125" customWidth="1"/>
    <col min="753" max="753" width="20" customWidth="1"/>
    <col min="754" max="754" width="18.875" customWidth="1"/>
    <col min="755" max="755" width="12.25" customWidth="1"/>
    <col min="756" max="756" width="9.375" customWidth="1"/>
    <col min="758" max="758" width="10.375" customWidth="1"/>
    <col min="759" max="759" width="13.25" customWidth="1"/>
    <col min="760" max="760" width="15.375" customWidth="1"/>
    <col min="761" max="761" width="11.625" customWidth="1"/>
    <col min="762" max="762" width="13" customWidth="1"/>
    <col min="763" max="763" width="13.25" customWidth="1"/>
    <col min="764" max="764" width="13" customWidth="1"/>
    <col min="765" max="765" width="13.875" customWidth="1"/>
    <col min="767" max="767" width="13.625" customWidth="1"/>
    <col min="768" max="768" width="14.75" customWidth="1"/>
    <col min="769" max="769" width="13.75" customWidth="1"/>
    <col min="770" max="770" width="11.25" customWidth="1"/>
    <col min="771" max="771" width="12.5" customWidth="1"/>
    <col min="773" max="773" width="16.375" customWidth="1"/>
    <col min="775" max="775" width="14.875" customWidth="1"/>
    <col min="776" max="776" width="13.125" customWidth="1"/>
    <col min="779" max="779" width="16.125" customWidth="1"/>
    <col min="780" max="780" width="20" customWidth="1"/>
    <col min="781" max="781" width="18.875" customWidth="1"/>
    <col min="782" max="782" width="12.25" customWidth="1"/>
    <col min="783" max="783" width="9.375" customWidth="1"/>
    <col min="785" max="785" width="10.375" customWidth="1"/>
    <col min="786" max="786" width="13.25" customWidth="1"/>
    <col min="787" max="787" width="15.375" customWidth="1"/>
    <col min="788" max="788" width="11.625" customWidth="1"/>
    <col min="789" max="789" width="13" customWidth="1"/>
    <col min="790" max="790" width="13.25" customWidth="1"/>
    <col min="791" max="791" width="13" customWidth="1"/>
    <col min="792" max="792" width="13.875" customWidth="1"/>
    <col min="794" max="794" width="13.625" customWidth="1"/>
    <col min="795" max="795" width="14.75" customWidth="1"/>
    <col min="796" max="796" width="13.75" customWidth="1"/>
    <col min="797" max="797" width="11.25" customWidth="1"/>
    <col min="798" max="798" width="12.5" customWidth="1"/>
    <col min="800" max="800" width="16.375" customWidth="1"/>
    <col min="802" max="802" width="14.875" customWidth="1"/>
    <col min="803" max="803" width="13.125" customWidth="1"/>
    <col min="806" max="806" width="16.125" customWidth="1"/>
    <col min="807" max="807" width="20" customWidth="1"/>
    <col min="808" max="808" width="18.875" customWidth="1"/>
    <col min="809" max="809" width="12.25" customWidth="1"/>
    <col min="810" max="810" width="9.375" customWidth="1"/>
    <col min="812" max="812" width="10.375" customWidth="1"/>
    <col min="813" max="813" width="13.25" customWidth="1"/>
    <col min="814" max="814" width="15.375" customWidth="1"/>
    <col min="815" max="815" width="11.625" customWidth="1"/>
    <col min="816" max="816" width="13" customWidth="1"/>
    <col min="817" max="817" width="13.25" customWidth="1"/>
    <col min="818" max="818" width="13" customWidth="1"/>
    <col min="819" max="819" width="13.875" customWidth="1"/>
    <col min="821" max="821" width="13.625" customWidth="1"/>
    <col min="822" max="822" width="14.75" customWidth="1"/>
    <col min="823" max="823" width="13.75" customWidth="1"/>
    <col min="824" max="824" width="11.25" customWidth="1"/>
    <col min="825" max="825" width="12.5" customWidth="1"/>
    <col min="827" max="827" width="16.375" customWidth="1"/>
    <col min="829" max="829" width="14.875" customWidth="1"/>
    <col min="830" max="830" width="13.125" customWidth="1"/>
    <col min="833" max="833" width="16.125" customWidth="1"/>
    <col min="834" max="834" width="20" customWidth="1"/>
    <col min="835" max="835" width="18.875" customWidth="1"/>
    <col min="836" max="836" width="12.25" customWidth="1"/>
    <col min="837" max="837" width="9.375" customWidth="1"/>
    <col min="839" max="839" width="10.375" customWidth="1"/>
    <col min="840" max="840" width="13.25" customWidth="1"/>
    <col min="841" max="841" width="15.375" customWidth="1"/>
    <col min="842" max="842" width="11.625" customWidth="1"/>
    <col min="843" max="843" width="13" customWidth="1"/>
    <col min="844" max="844" width="13.25" customWidth="1"/>
    <col min="845" max="845" width="13" customWidth="1"/>
    <col min="846" max="846" width="13.875" customWidth="1"/>
    <col min="848" max="848" width="13.625" customWidth="1"/>
    <col min="849" max="849" width="14.75" customWidth="1"/>
    <col min="850" max="850" width="13.75" customWidth="1"/>
    <col min="851" max="851" width="11.25" customWidth="1"/>
    <col min="852" max="852" width="12.5" customWidth="1"/>
    <col min="854" max="854" width="16.375" customWidth="1"/>
    <col min="856" max="856" width="14.875" customWidth="1"/>
    <col min="857" max="857" width="13.125" customWidth="1"/>
    <col min="860" max="860" width="16.125" customWidth="1"/>
    <col min="861" max="861" width="20" customWidth="1"/>
    <col min="862" max="862" width="18.875" customWidth="1"/>
    <col min="863" max="863" width="12.25" customWidth="1"/>
    <col min="864" max="864" width="9.375" customWidth="1"/>
    <col min="866" max="866" width="10.375" customWidth="1"/>
    <col min="867" max="867" width="13.25" customWidth="1"/>
    <col min="868" max="868" width="15.375" customWidth="1"/>
    <col min="869" max="869" width="11.625" customWidth="1"/>
    <col min="870" max="870" width="13" customWidth="1"/>
    <col min="871" max="871" width="13.25" customWidth="1"/>
    <col min="872" max="872" width="13" customWidth="1"/>
    <col min="873" max="873" width="13.875" customWidth="1"/>
    <col min="875" max="875" width="13.625" customWidth="1"/>
    <col min="876" max="876" width="14.75" customWidth="1"/>
    <col min="877" max="877" width="13.75" customWidth="1"/>
    <col min="878" max="878" width="11.25" customWidth="1"/>
    <col min="879" max="879" width="12.5" customWidth="1"/>
    <col min="881" max="881" width="16.375" customWidth="1"/>
    <col min="883" max="883" width="14.875" customWidth="1"/>
    <col min="884" max="884" width="13.125" customWidth="1"/>
    <col min="887" max="887" width="16.125" customWidth="1"/>
    <col min="888" max="888" width="20" customWidth="1"/>
    <col min="889" max="889" width="18.875" customWidth="1"/>
    <col min="890" max="890" width="12.25" customWidth="1"/>
    <col min="891" max="891" width="9.375" customWidth="1"/>
    <col min="893" max="893" width="10.375" customWidth="1"/>
    <col min="894" max="894" width="13.25" customWidth="1"/>
    <col min="895" max="895" width="15.375" customWidth="1"/>
    <col min="896" max="896" width="11.625" customWidth="1"/>
    <col min="897" max="897" width="13" customWidth="1"/>
    <col min="898" max="898" width="13.25" customWidth="1"/>
    <col min="899" max="899" width="13" customWidth="1"/>
    <col min="900" max="900" width="13.875" customWidth="1"/>
    <col min="902" max="902" width="13.625" customWidth="1"/>
    <col min="903" max="903" width="14.75" customWidth="1"/>
    <col min="904" max="904" width="13.75" customWidth="1"/>
    <col min="905" max="905" width="11.25" customWidth="1"/>
    <col min="906" max="906" width="12.5" customWidth="1"/>
    <col min="908" max="908" width="16.375" customWidth="1"/>
    <col min="910" max="910" width="14.875" customWidth="1"/>
    <col min="911" max="911" width="13.125" customWidth="1"/>
    <col min="914" max="914" width="16.125" customWidth="1"/>
    <col min="915" max="915" width="20" customWidth="1"/>
    <col min="916" max="916" width="18.875" customWidth="1"/>
    <col min="917" max="917" width="12.25" customWidth="1"/>
    <col min="918" max="918" width="9.375" customWidth="1"/>
    <col min="920" max="920" width="10.375" customWidth="1"/>
    <col min="921" max="921" width="13.25" customWidth="1"/>
    <col min="922" max="922" width="15.375" customWidth="1"/>
    <col min="923" max="923" width="11.625" customWidth="1"/>
    <col min="924" max="924" width="13" customWidth="1"/>
    <col min="925" max="925" width="13.25" customWidth="1"/>
    <col min="926" max="926" width="13" customWidth="1"/>
    <col min="927" max="927" width="13.875" customWidth="1"/>
    <col min="929" max="929" width="13.625" customWidth="1"/>
    <col min="930" max="930" width="14.75" customWidth="1"/>
    <col min="931" max="931" width="13.75" customWidth="1"/>
    <col min="932" max="932" width="11.25" customWidth="1"/>
    <col min="933" max="933" width="12.5" customWidth="1"/>
    <col min="935" max="935" width="16.375" customWidth="1"/>
    <col min="937" max="937" width="14.875" customWidth="1"/>
    <col min="938" max="938" width="13.125" customWidth="1"/>
    <col min="941" max="941" width="16.125" customWidth="1"/>
    <col min="942" max="942" width="20" customWidth="1"/>
    <col min="943" max="943" width="18.875" customWidth="1"/>
    <col min="944" max="944" width="12.25" customWidth="1"/>
    <col min="945" max="945" width="9.375" customWidth="1"/>
    <col min="947" max="947" width="10.375" customWidth="1"/>
    <col min="948" max="948" width="13.25" customWidth="1"/>
    <col min="949" max="949" width="15.375" customWidth="1"/>
    <col min="950" max="950" width="11.625" customWidth="1"/>
    <col min="951" max="951" width="13" customWidth="1"/>
    <col min="952" max="952" width="13.25" customWidth="1"/>
    <col min="953" max="953" width="13" customWidth="1"/>
    <col min="954" max="954" width="13.875" customWidth="1"/>
    <col min="956" max="956" width="13.625" customWidth="1"/>
    <col min="957" max="957" width="14.75" customWidth="1"/>
    <col min="958" max="958" width="13.75" customWidth="1"/>
    <col min="959" max="959" width="11.25" customWidth="1"/>
    <col min="960" max="960" width="12.5" customWidth="1"/>
    <col min="962" max="962" width="16.375" customWidth="1"/>
    <col min="964" max="964" width="14.875" customWidth="1"/>
    <col min="965" max="965" width="13.125" customWidth="1"/>
    <col min="968" max="968" width="16.125" customWidth="1"/>
    <col min="969" max="969" width="20" customWidth="1"/>
    <col min="970" max="970" width="18.875" customWidth="1"/>
    <col min="971" max="971" width="12.25" customWidth="1"/>
    <col min="972" max="972" width="9.375" customWidth="1"/>
    <col min="974" max="974" width="10.375" customWidth="1"/>
    <col min="975" max="975" width="13.25" customWidth="1"/>
    <col min="976" max="976" width="15.375" customWidth="1"/>
    <col min="977" max="977" width="11.625" customWidth="1"/>
    <col min="978" max="978" width="13" customWidth="1"/>
    <col min="979" max="979" width="13.25" customWidth="1"/>
    <col min="980" max="980" width="13" customWidth="1"/>
    <col min="981" max="981" width="13.875" customWidth="1"/>
    <col min="983" max="983" width="13.625" customWidth="1"/>
    <col min="984" max="984" width="14.75" customWidth="1"/>
    <col min="985" max="985" width="13.75" customWidth="1"/>
    <col min="986" max="986" width="11.25" customWidth="1"/>
    <col min="987" max="987" width="12.5" customWidth="1"/>
    <col min="989" max="989" width="16.375" customWidth="1"/>
    <col min="991" max="991" width="14.875" customWidth="1"/>
    <col min="992" max="992" width="13.125" customWidth="1"/>
    <col min="995" max="995" width="16.125" customWidth="1"/>
  </cols>
  <sheetData>
    <row r="1" spans="1:13" ht="17.25" customHeight="1">
      <c r="A1" s="1452" t="s">
        <v>1467</v>
      </c>
      <c r="B1" s="1453"/>
      <c r="C1" s="389" t="s">
        <v>3</v>
      </c>
      <c r="D1" s="1402" t="s">
        <v>4</v>
      </c>
      <c r="E1" s="1403"/>
      <c r="F1" s="1403"/>
      <c r="G1" s="1403"/>
      <c r="H1" s="1403"/>
      <c r="I1" s="1403"/>
      <c r="J1" s="1403"/>
      <c r="K1" s="1403"/>
      <c r="L1" s="390" t="s">
        <v>1468</v>
      </c>
      <c r="M1" t="s">
        <v>1469</v>
      </c>
    </row>
    <row r="2" spans="1:13" ht="17.25" customHeight="1">
      <c r="A2" s="850" t="s">
        <v>1470</v>
      </c>
      <c r="B2" s="382" t="s">
        <v>1403</v>
      </c>
      <c r="C2" s="392" t="s">
        <v>8</v>
      </c>
      <c r="D2" s="390" t="s">
        <v>9</v>
      </c>
      <c r="E2" s="390" t="s">
        <v>10</v>
      </c>
      <c r="F2" s="390" t="s">
        <v>11</v>
      </c>
      <c r="G2" s="390" t="s">
        <v>12</v>
      </c>
      <c r="H2" s="711"/>
      <c r="I2" s="711"/>
      <c r="J2" s="711"/>
      <c r="K2" s="711"/>
      <c r="L2" s="720" t="s">
        <v>1471</v>
      </c>
    </row>
    <row r="3" spans="1:13" ht="17.25" customHeight="1">
      <c r="A3" s="387" t="s">
        <v>1472</v>
      </c>
      <c r="B3" s="383" t="s">
        <v>1473</v>
      </c>
      <c r="C3" s="392" t="s">
        <v>15</v>
      </c>
      <c r="D3" s="390" t="s">
        <v>16</v>
      </c>
      <c r="E3" s="390" t="s">
        <v>1474</v>
      </c>
      <c r="F3" s="390" t="s">
        <v>18</v>
      </c>
      <c r="G3" s="390" t="s">
        <v>19</v>
      </c>
      <c r="H3" s="390" t="s">
        <v>20</v>
      </c>
      <c r="I3" s="390" t="s">
        <v>21</v>
      </c>
      <c r="J3" s="711"/>
      <c r="K3" s="711"/>
      <c r="L3" s="113"/>
    </row>
    <row r="4" spans="1:13" ht="17.25" customHeight="1">
      <c r="A4" s="386" t="s">
        <v>1475</v>
      </c>
      <c r="B4" s="383" t="s">
        <v>1473</v>
      </c>
      <c r="C4" s="392" t="s">
        <v>23</v>
      </c>
      <c r="D4" s="390" t="s">
        <v>24</v>
      </c>
      <c r="E4" s="390" t="s">
        <v>25</v>
      </c>
      <c r="F4" s="390" t="s">
        <v>26</v>
      </c>
      <c r="G4" s="390" t="s">
        <v>27</v>
      </c>
      <c r="H4" s="390" t="s">
        <v>28</v>
      </c>
      <c r="I4" s="390" t="s">
        <v>29</v>
      </c>
      <c r="J4" s="711"/>
      <c r="K4" s="711"/>
      <c r="L4" s="721" t="s">
        <v>1476</v>
      </c>
    </row>
    <row r="5" spans="1:13" ht="17.25" customHeight="1">
      <c r="A5" s="382" t="s">
        <v>1403</v>
      </c>
      <c r="B5" s="850" t="s">
        <v>1470</v>
      </c>
      <c r="C5" s="392" t="s">
        <v>30</v>
      </c>
      <c r="D5" s="390" t="s">
        <v>31</v>
      </c>
      <c r="E5" s="390" t="s">
        <v>32</v>
      </c>
      <c r="F5" s="390" t="s">
        <v>33</v>
      </c>
      <c r="G5" s="711"/>
      <c r="H5" s="711"/>
      <c r="I5" s="711"/>
      <c r="J5" s="711"/>
      <c r="K5" s="711"/>
      <c r="L5" s="714" t="s">
        <v>1477</v>
      </c>
    </row>
    <row r="6" spans="1:13" ht="17.25" customHeight="1">
      <c r="A6" s="387" t="s">
        <v>1472</v>
      </c>
      <c r="B6" s="381" t="s">
        <v>1478</v>
      </c>
      <c r="C6" s="392" t="s">
        <v>35</v>
      </c>
      <c r="D6" s="390" t="s">
        <v>36</v>
      </c>
      <c r="E6" s="390" t="s">
        <v>37</v>
      </c>
      <c r="F6" s="390" t="s">
        <v>38</v>
      </c>
      <c r="G6" s="390" t="s">
        <v>39</v>
      </c>
      <c r="H6" s="390" t="s">
        <v>40</v>
      </c>
      <c r="I6" s="711"/>
      <c r="J6" s="711"/>
      <c r="K6" s="711"/>
      <c r="L6" s="712" t="s">
        <v>828</v>
      </c>
    </row>
    <row r="7" spans="1:13" ht="17.25" customHeight="1">
      <c r="A7" s="386" t="s">
        <v>1475</v>
      </c>
      <c r="B7" s="382" t="s">
        <v>1403</v>
      </c>
      <c r="C7" s="392" t="s">
        <v>41</v>
      </c>
      <c r="D7" s="390" t="s">
        <v>42</v>
      </c>
      <c r="E7" s="390" t="s">
        <v>43</v>
      </c>
      <c r="F7" s="390" t="s">
        <v>44</v>
      </c>
      <c r="G7" s="711"/>
      <c r="H7" s="711"/>
      <c r="I7" s="711"/>
      <c r="J7" s="711"/>
      <c r="K7" s="711"/>
      <c r="L7" s="713" t="s">
        <v>1479</v>
      </c>
    </row>
    <row r="8" spans="1:13" ht="17.25" customHeight="1">
      <c r="A8" s="850" t="s">
        <v>1470</v>
      </c>
      <c r="B8" s="382" t="s">
        <v>1403</v>
      </c>
      <c r="C8" s="392" t="s">
        <v>46</v>
      </c>
      <c r="D8" s="390" t="s">
        <v>47</v>
      </c>
      <c r="E8" s="390" t="s">
        <v>48</v>
      </c>
      <c r="F8" s="390" t="s">
        <v>49</v>
      </c>
      <c r="G8" s="390" t="s">
        <v>50</v>
      </c>
      <c r="H8" s="711"/>
      <c r="I8" s="711"/>
      <c r="J8" s="711"/>
      <c r="K8" s="711"/>
      <c r="L8" s="722" t="s">
        <v>1480</v>
      </c>
    </row>
    <row r="9" spans="1:13" ht="17.25" customHeight="1">
      <c r="A9" s="850" t="s">
        <v>1470</v>
      </c>
      <c r="B9" s="383" t="s">
        <v>1473</v>
      </c>
      <c r="C9" s="392" t="s">
        <v>51</v>
      </c>
      <c r="D9" s="390" t="s">
        <v>52</v>
      </c>
      <c r="E9" s="390" t="s">
        <v>53</v>
      </c>
      <c r="F9" s="390" t="s">
        <v>54</v>
      </c>
      <c r="G9" s="390" t="s">
        <v>55</v>
      </c>
      <c r="H9" s="390" t="s">
        <v>56</v>
      </c>
      <c r="I9" s="711"/>
      <c r="J9" s="711"/>
      <c r="K9" s="711"/>
      <c r="L9" s="723" t="s">
        <v>1481</v>
      </c>
    </row>
    <row r="10" spans="1:13" ht="17.25" customHeight="1">
      <c r="A10" s="381" t="s">
        <v>1478</v>
      </c>
      <c r="B10" s="850" t="s">
        <v>1470</v>
      </c>
      <c r="C10" s="392" t="s">
        <v>57</v>
      </c>
      <c r="D10" s="390" t="s">
        <v>58</v>
      </c>
      <c r="E10" s="390" t="s">
        <v>59</v>
      </c>
      <c r="F10" s="390" t="s">
        <v>60</v>
      </c>
      <c r="G10" s="390" t="s">
        <v>61</v>
      </c>
      <c r="H10" s="711"/>
      <c r="I10" s="711"/>
      <c r="J10" s="711"/>
      <c r="K10" s="711"/>
      <c r="L10" s="113"/>
    </row>
    <row r="11" spans="1:13" ht="17.25" customHeight="1">
      <c r="A11" s="383" t="s">
        <v>1473</v>
      </c>
      <c r="B11" s="386" t="s">
        <v>1475</v>
      </c>
      <c r="C11" s="392" t="s">
        <v>63</v>
      </c>
      <c r="D11" s="390" t="s">
        <v>64</v>
      </c>
      <c r="E11" s="390" t="s">
        <v>65</v>
      </c>
      <c r="F11" s="390" t="s">
        <v>66</v>
      </c>
      <c r="G11" s="711"/>
      <c r="H11" s="711"/>
      <c r="I11" s="711"/>
      <c r="J11" s="711"/>
      <c r="K11" s="711"/>
    </row>
    <row r="12" spans="1:13" ht="17.25" customHeight="1">
      <c r="A12" s="382" t="s">
        <v>1403</v>
      </c>
      <c r="B12" s="850" t="s">
        <v>1470</v>
      </c>
      <c r="C12" s="392" t="s">
        <v>68</v>
      </c>
      <c r="D12" s="390" t="s">
        <v>69</v>
      </c>
      <c r="E12" s="390" t="s">
        <v>70</v>
      </c>
      <c r="F12" s="390" t="s">
        <v>71</v>
      </c>
      <c r="G12" s="390" t="s">
        <v>72</v>
      </c>
      <c r="H12" s="390" t="s">
        <v>73</v>
      </c>
      <c r="I12" s="711"/>
      <c r="J12" s="711"/>
      <c r="K12" s="711"/>
    </row>
    <row r="13" spans="1:13" ht="17.25" customHeight="1">
      <c r="A13" s="850" t="s">
        <v>1470</v>
      </c>
      <c r="B13" s="381" t="s">
        <v>1478</v>
      </c>
      <c r="C13" s="392" t="s">
        <v>75</v>
      </c>
      <c r="D13" s="390" t="s">
        <v>76</v>
      </c>
      <c r="E13" s="390" t="s">
        <v>77</v>
      </c>
      <c r="F13" s="390" t="s">
        <v>78</v>
      </c>
      <c r="G13" s="390" t="s">
        <v>79</v>
      </c>
      <c r="H13" s="390" t="s">
        <v>80</v>
      </c>
      <c r="I13" s="711"/>
      <c r="J13" s="711"/>
      <c r="K13" s="711"/>
    </row>
    <row r="14" spans="1:13" ht="17.25" customHeight="1">
      <c r="A14" s="386" t="s">
        <v>1475</v>
      </c>
      <c r="B14" s="383" t="s">
        <v>1473</v>
      </c>
      <c r="C14" s="392" t="s">
        <v>82</v>
      </c>
      <c r="D14" s="390" t="s">
        <v>83</v>
      </c>
      <c r="E14" s="390" t="s">
        <v>84</v>
      </c>
      <c r="F14" s="390" t="s">
        <v>85</v>
      </c>
      <c r="G14" s="390" t="s">
        <v>86</v>
      </c>
      <c r="H14" s="390" t="s">
        <v>87</v>
      </c>
      <c r="I14" s="390" t="s">
        <v>88</v>
      </c>
      <c r="J14" s="711"/>
      <c r="K14" s="711"/>
    </row>
    <row r="15" spans="1:13" ht="17.25" customHeight="1">
      <c r="A15" s="381" t="s">
        <v>1478</v>
      </c>
      <c r="B15" s="387" t="s">
        <v>1472</v>
      </c>
      <c r="C15" s="392" t="s">
        <v>90</v>
      </c>
      <c r="D15" s="390" t="s">
        <v>91</v>
      </c>
      <c r="E15" s="390" t="s">
        <v>92</v>
      </c>
      <c r="F15" s="390" t="s">
        <v>93</v>
      </c>
      <c r="G15" s="390" t="s">
        <v>94</v>
      </c>
      <c r="H15" s="390" t="s">
        <v>95</v>
      </c>
      <c r="I15" s="390" t="s">
        <v>96</v>
      </c>
      <c r="J15" s="390" t="s">
        <v>97</v>
      </c>
      <c r="K15" s="390" t="s">
        <v>1482</v>
      </c>
    </row>
    <row r="16" spans="1:13" ht="17.25">
      <c r="A16" s="850" t="s">
        <v>1470</v>
      </c>
      <c r="B16" s="382" t="s">
        <v>1403</v>
      </c>
      <c r="C16" s="392" t="s">
        <v>99</v>
      </c>
      <c r="D16" s="390" t="s">
        <v>1483</v>
      </c>
      <c r="E16" s="390" t="s">
        <v>1484</v>
      </c>
      <c r="F16" s="390" t="s">
        <v>1485</v>
      </c>
      <c r="G16" s="390" t="s">
        <v>87</v>
      </c>
      <c r="H16" s="390" t="s">
        <v>102</v>
      </c>
      <c r="I16" s="390" t="s">
        <v>103</v>
      </c>
      <c r="J16" s="711"/>
      <c r="K16" s="711"/>
    </row>
    <row r="17" spans="1:11" ht="17.25" customHeight="1">
      <c r="A17" s="850" t="s">
        <v>1470</v>
      </c>
      <c r="B17" s="383" t="s">
        <v>1473</v>
      </c>
      <c r="C17" s="392" t="s">
        <v>106</v>
      </c>
      <c r="D17" s="390" t="s">
        <v>107</v>
      </c>
      <c r="E17" s="390" t="s">
        <v>108</v>
      </c>
      <c r="F17" s="390" t="s">
        <v>109</v>
      </c>
      <c r="G17" s="390" t="s">
        <v>110</v>
      </c>
      <c r="H17" s="711"/>
      <c r="I17" s="711"/>
      <c r="J17" s="711"/>
      <c r="K17" s="711"/>
    </row>
    <row r="18" spans="1:11" ht="17.25" customHeight="1">
      <c r="A18" s="383" t="s">
        <v>1473</v>
      </c>
      <c r="B18" s="386" t="s">
        <v>1475</v>
      </c>
      <c r="C18" s="392" t="s">
        <v>112</v>
      </c>
      <c r="D18" s="390" t="s">
        <v>113</v>
      </c>
      <c r="E18" s="390" t="s">
        <v>115</v>
      </c>
      <c r="F18" s="390" t="s">
        <v>114</v>
      </c>
      <c r="G18" s="390" t="s">
        <v>116</v>
      </c>
      <c r="H18" s="711"/>
      <c r="I18" s="711"/>
      <c r="J18" s="711"/>
      <c r="K18" s="711"/>
    </row>
    <row r="19" spans="1:11" ht="17.25" customHeight="1">
      <c r="A19" s="386" t="s">
        <v>1475</v>
      </c>
      <c r="B19" s="382" t="s">
        <v>1403</v>
      </c>
      <c r="C19" s="392" t="s">
        <v>119</v>
      </c>
      <c r="D19" s="390" t="s">
        <v>120</v>
      </c>
      <c r="E19" s="390" t="s">
        <v>121</v>
      </c>
      <c r="F19" s="390" t="s">
        <v>122</v>
      </c>
      <c r="G19" s="390" t="s">
        <v>123</v>
      </c>
      <c r="H19" s="710" t="s">
        <v>124</v>
      </c>
      <c r="I19" s="391" t="s">
        <v>125</v>
      </c>
      <c r="J19" s="711"/>
      <c r="K19" s="711"/>
    </row>
    <row r="20" spans="1:11" ht="17.25" customHeight="1">
      <c r="A20" s="386" t="s">
        <v>1475</v>
      </c>
      <c r="B20" s="383" t="s">
        <v>1473</v>
      </c>
      <c r="C20" s="392" t="s">
        <v>127</v>
      </c>
      <c r="D20" s="390" t="s">
        <v>1486</v>
      </c>
      <c r="E20" s="391" t="s">
        <v>129</v>
      </c>
      <c r="F20" s="390" t="s">
        <v>130</v>
      </c>
      <c r="G20" s="391" t="s">
        <v>131</v>
      </c>
      <c r="H20" s="711"/>
      <c r="I20" s="711"/>
      <c r="J20" s="711"/>
      <c r="K20" s="711"/>
    </row>
    <row r="21" spans="1:11" ht="17.25" customHeight="1">
      <c r="A21" s="386" t="s">
        <v>1475</v>
      </c>
      <c r="B21" s="383" t="s">
        <v>1473</v>
      </c>
      <c r="C21" s="392" t="s">
        <v>133</v>
      </c>
      <c r="D21" s="390" t="s">
        <v>134</v>
      </c>
      <c r="E21" s="391" t="s">
        <v>135</v>
      </c>
      <c r="F21" s="710" t="s">
        <v>136</v>
      </c>
      <c r="G21" s="390" t="s">
        <v>138</v>
      </c>
      <c r="H21" s="711"/>
      <c r="I21" s="711"/>
      <c r="J21" s="711"/>
      <c r="K21" s="711"/>
    </row>
    <row r="22" spans="1:11" ht="17.25" customHeight="1">
      <c r="A22" s="387" t="s">
        <v>1472</v>
      </c>
      <c r="B22" s="383" t="s">
        <v>1473</v>
      </c>
      <c r="C22" s="392" t="s">
        <v>137</v>
      </c>
      <c r="D22" s="390" t="s">
        <v>195</v>
      </c>
      <c r="E22" s="390" t="s">
        <v>1487</v>
      </c>
      <c r="F22" s="710" t="s">
        <v>1488</v>
      </c>
      <c r="G22" s="711"/>
      <c r="H22" s="711"/>
      <c r="I22" s="711"/>
      <c r="J22" s="711"/>
      <c r="K22" s="711"/>
    </row>
    <row r="23" spans="1:11" ht="17.25" customHeight="1">
      <c r="A23" s="386" t="s">
        <v>1475</v>
      </c>
      <c r="B23" s="850" t="s">
        <v>1470</v>
      </c>
      <c r="C23" s="392" t="s">
        <v>140</v>
      </c>
      <c r="D23" s="710" t="s">
        <v>141</v>
      </c>
      <c r="E23" s="710" t="s">
        <v>142</v>
      </c>
      <c r="F23" s="710" t="s">
        <v>1489</v>
      </c>
      <c r="G23" s="711"/>
      <c r="H23" s="711"/>
      <c r="I23" s="711"/>
      <c r="J23" s="711"/>
      <c r="K23" s="711"/>
    </row>
    <row r="24" spans="1:11" ht="17.25" customHeight="1">
      <c r="A24" s="386" t="s">
        <v>1475</v>
      </c>
      <c r="B24" s="850" t="s">
        <v>1470</v>
      </c>
      <c r="C24" s="392" t="s">
        <v>145</v>
      </c>
      <c r="D24" s="390" t="s">
        <v>146</v>
      </c>
      <c r="E24" s="710" t="s">
        <v>147</v>
      </c>
      <c r="F24" s="710" t="s">
        <v>148</v>
      </c>
      <c r="G24" s="710" t="s">
        <v>149</v>
      </c>
      <c r="H24" s="711"/>
      <c r="I24" s="711"/>
      <c r="J24" s="711"/>
      <c r="K24" s="711"/>
    </row>
    <row r="25" spans="1:11" ht="17.25" customHeight="1">
      <c r="A25" s="850" t="s">
        <v>1470</v>
      </c>
      <c r="B25" s="382" t="s">
        <v>1403</v>
      </c>
      <c r="C25" s="392" t="s">
        <v>151</v>
      </c>
      <c r="D25" s="390" t="s">
        <v>152</v>
      </c>
      <c r="E25" s="390" t="s">
        <v>153</v>
      </c>
      <c r="F25" s="390" t="s">
        <v>154</v>
      </c>
      <c r="G25" s="711"/>
      <c r="H25" s="711"/>
      <c r="I25" s="711"/>
      <c r="J25" s="711"/>
      <c r="K25" s="711"/>
    </row>
    <row r="26" spans="1:11" ht="17.25" customHeight="1">
      <c r="A26" s="382" t="s">
        <v>1403</v>
      </c>
      <c r="B26" s="850" t="s">
        <v>1470</v>
      </c>
      <c r="C26" s="392" t="s">
        <v>1490</v>
      </c>
      <c r="D26" s="390" t="s">
        <v>157</v>
      </c>
      <c r="E26" s="391" t="s">
        <v>156</v>
      </c>
      <c r="F26" s="391" t="s">
        <v>159</v>
      </c>
      <c r="G26" s="391" t="s">
        <v>160</v>
      </c>
      <c r="H26" s="391" t="s">
        <v>161</v>
      </c>
      <c r="I26" s="395" t="s">
        <v>212</v>
      </c>
      <c r="J26" s="711"/>
      <c r="K26" s="711"/>
    </row>
    <row r="27" spans="1:11" ht="17.25" customHeight="1">
      <c r="A27" s="850" t="s">
        <v>1470</v>
      </c>
      <c r="B27" s="381" t="s">
        <v>1478</v>
      </c>
      <c r="C27" s="392" t="s">
        <v>163</v>
      </c>
      <c r="D27" s="391" t="s">
        <v>164</v>
      </c>
      <c r="E27" s="390" t="s">
        <v>1491</v>
      </c>
      <c r="F27" s="391" t="s">
        <v>166</v>
      </c>
      <c r="G27" s="390" t="s">
        <v>167</v>
      </c>
      <c r="H27" s="391" t="s">
        <v>1492</v>
      </c>
      <c r="I27" s="711"/>
      <c r="J27" s="711"/>
      <c r="K27" s="711"/>
    </row>
    <row r="28" spans="1:11" ht="17.25" customHeight="1">
      <c r="A28" s="850" t="s">
        <v>1470</v>
      </c>
      <c r="B28" s="382" t="s">
        <v>1403</v>
      </c>
      <c r="C28" s="392" t="s">
        <v>169</v>
      </c>
      <c r="D28" s="390" t="s">
        <v>170</v>
      </c>
      <c r="E28" s="391" t="s">
        <v>171</v>
      </c>
      <c r="F28" s="390" t="s">
        <v>172</v>
      </c>
      <c r="G28" s="391" t="s">
        <v>173</v>
      </c>
      <c r="H28" s="711"/>
      <c r="I28" s="711"/>
      <c r="J28" s="711"/>
      <c r="K28" s="711"/>
    </row>
    <row r="29" spans="1:11" ht="17.25" customHeight="1">
      <c r="A29" s="382" t="s">
        <v>1403</v>
      </c>
      <c r="B29" s="386" t="s">
        <v>1475</v>
      </c>
      <c r="C29" s="392" t="s">
        <v>1493</v>
      </c>
      <c r="D29" s="390" t="s">
        <v>176</v>
      </c>
      <c r="E29" s="390" t="s">
        <v>1494</v>
      </c>
      <c r="F29" s="390" t="s">
        <v>179</v>
      </c>
      <c r="G29" s="711"/>
      <c r="H29" s="711"/>
      <c r="I29" s="711"/>
      <c r="J29" s="711"/>
      <c r="K29" s="711"/>
    </row>
    <row r="30" spans="1:11" ht="17.25" customHeight="1">
      <c r="A30" s="382" t="s">
        <v>1403</v>
      </c>
      <c r="B30" s="850" t="s">
        <v>1470</v>
      </c>
      <c r="C30" s="392" t="s">
        <v>181</v>
      </c>
      <c r="D30" s="391" t="s">
        <v>182</v>
      </c>
      <c r="E30" s="391" t="s">
        <v>183</v>
      </c>
      <c r="F30" s="710" t="s">
        <v>184</v>
      </c>
      <c r="G30" s="391" t="s">
        <v>185</v>
      </c>
      <c r="H30" s="711"/>
      <c r="I30" s="711"/>
      <c r="J30" s="711"/>
      <c r="K30" s="711"/>
    </row>
    <row r="31" spans="1:11" ht="17.25" customHeight="1">
      <c r="A31" s="383" t="s">
        <v>1473</v>
      </c>
      <c r="B31" s="386" t="s">
        <v>1475</v>
      </c>
      <c r="C31" s="392" t="s">
        <v>186</v>
      </c>
      <c r="D31" s="390" t="s">
        <v>187</v>
      </c>
      <c r="E31" s="710" t="s">
        <v>188</v>
      </c>
      <c r="F31" s="710" t="s">
        <v>189</v>
      </c>
      <c r="G31" s="710" t="s">
        <v>190</v>
      </c>
      <c r="H31" s="711"/>
      <c r="I31" s="711"/>
      <c r="J31" s="711"/>
      <c r="K31" s="711"/>
    </row>
    <row r="32" spans="1:11" ht="17.25" customHeight="1">
      <c r="A32" s="383" t="s">
        <v>1473</v>
      </c>
      <c r="B32" s="386" t="s">
        <v>1475</v>
      </c>
      <c r="C32" s="392" t="s">
        <v>191</v>
      </c>
      <c r="D32" s="390" t="s">
        <v>192</v>
      </c>
      <c r="E32" s="390" t="s">
        <v>193</v>
      </c>
      <c r="F32" s="390" t="s">
        <v>194</v>
      </c>
      <c r="G32" s="391" t="s">
        <v>117</v>
      </c>
      <c r="H32" s="711"/>
      <c r="I32" s="711"/>
      <c r="J32" s="711"/>
      <c r="K32" s="711"/>
    </row>
    <row r="33" spans="1:11" ht="17.25" customHeight="1">
      <c r="A33" s="387" t="s">
        <v>1472</v>
      </c>
      <c r="B33" s="383" t="s">
        <v>1473</v>
      </c>
      <c r="C33" s="392" t="s">
        <v>196</v>
      </c>
      <c r="D33" s="710" t="s">
        <v>197</v>
      </c>
      <c r="E33" s="390" t="s">
        <v>198</v>
      </c>
      <c r="F33" s="391" t="s">
        <v>199</v>
      </c>
      <c r="G33" s="391" t="s">
        <v>200</v>
      </c>
      <c r="H33" s="711"/>
      <c r="I33" s="711"/>
      <c r="J33" s="711"/>
      <c r="K33" s="711"/>
    </row>
    <row r="34" spans="1:11" ht="17.25" customHeight="1">
      <c r="A34" s="383" t="s">
        <v>1473</v>
      </c>
      <c r="B34" s="386" t="s">
        <v>1475</v>
      </c>
      <c r="C34" s="392" t="s">
        <v>201</v>
      </c>
      <c r="D34" s="391" t="s">
        <v>202</v>
      </c>
      <c r="E34" s="710" t="s">
        <v>203</v>
      </c>
      <c r="F34" s="710" t="s">
        <v>204</v>
      </c>
      <c r="G34" s="711"/>
      <c r="H34" s="711"/>
      <c r="I34" s="711"/>
      <c r="J34" s="711"/>
      <c r="K34" s="711"/>
    </row>
    <row r="35" spans="1:11" ht="17.25" customHeight="1">
      <c r="A35" s="386" t="s">
        <v>1475</v>
      </c>
      <c r="B35" s="383" t="s">
        <v>1473</v>
      </c>
      <c r="C35" s="392" t="s">
        <v>206</v>
      </c>
      <c r="D35" s="710" t="s">
        <v>207</v>
      </c>
      <c r="E35" s="391" t="s">
        <v>208</v>
      </c>
      <c r="F35" s="710" t="s">
        <v>209</v>
      </c>
      <c r="G35" s="711"/>
      <c r="H35" s="711"/>
      <c r="I35" s="711"/>
      <c r="J35" s="711"/>
      <c r="K35" s="711"/>
    </row>
    <row r="36" spans="1:11" ht="17.25" customHeight="1">
      <c r="A36" s="386" t="s">
        <v>1475</v>
      </c>
      <c r="B36" s="381" t="s">
        <v>1478</v>
      </c>
      <c r="C36" s="392" t="s">
        <v>1495</v>
      </c>
      <c r="D36" s="710" t="s">
        <v>177</v>
      </c>
      <c r="E36" s="391" t="s">
        <v>178</v>
      </c>
      <c r="F36" s="710" t="s">
        <v>1496</v>
      </c>
      <c r="G36" s="711"/>
      <c r="H36" s="711"/>
      <c r="I36" s="711"/>
      <c r="J36" s="711"/>
      <c r="K36" s="711"/>
    </row>
    <row r="37" spans="1:11" ht="15" customHeight="1">
      <c r="A37" s="386" t="s">
        <v>1475</v>
      </c>
      <c r="B37" s="381" t="s">
        <v>1478</v>
      </c>
      <c r="C37" s="392" t="s">
        <v>213</v>
      </c>
      <c r="D37" s="710" t="s">
        <v>214</v>
      </c>
      <c r="E37" s="390" t="s">
        <v>215</v>
      </c>
      <c r="F37" s="710" t="s">
        <v>216</v>
      </c>
      <c r="G37" s="711"/>
      <c r="H37" s="711"/>
      <c r="I37" s="711"/>
      <c r="J37" s="711"/>
      <c r="K37" s="711"/>
    </row>
    <row r="39" spans="1:11" ht="15" customHeight="1">
      <c r="K39" s="515"/>
    </row>
    <row r="40" spans="1:11" ht="15" customHeight="1">
      <c r="K40" s="216"/>
    </row>
    <row r="41" spans="1:11" ht="15" customHeight="1">
      <c r="K41" s="216"/>
    </row>
    <row r="46" spans="1:11" ht="15" customHeight="1">
      <c r="K46" s="216"/>
    </row>
    <row r="47" spans="1:11" ht="15" customHeight="1">
      <c r="K47" s="216"/>
    </row>
    <row r="48" spans="1:11" ht="15" customHeight="1">
      <c r="K48" s="216"/>
    </row>
    <row r="49" spans="6:11" ht="15" customHeight="1">
      <c r="F49" s="1044"/>
      <c r="K49" s="216"/>
    </row>
    <row r="50" spans="6:11" ht="15" customHeight="1">
      <c r="K50" s="216"/>
    </row>
    <row r="51" spans="6:11" ht="15" customHeight="1">
      <c r="K51" s="216"/>
    </row>
    <row r="52" spans="6:11" ht="15" customHeight="1">
      <c r="K52" s="216"/>
    </row>
    <row r="53" spans="6:11" ht="15" customHeight="1">
      <c r="K53" s="515"/>
    </row>
    <row r="54" spans="6:11" ht="15" customHeight="1">
      <c r="K54" s="216"/>
    </row>
    <row r="55" spans="6:11" ht="15" customHeight="1">
      <c r="K55" s="216"/>
    </row>
    <row r="56" spans="6:11" ht="15" customHeight="1">
      <c r="K56" s="216"/>
    </row>
    <row r="57" spans="6:11" ht="15" customHeight="1">
      <c r="K57" s="216"/>
    </row>
    <row r="58" spans="6:11" ht="15" customHeight="1">
      <c r="K58" s="216"/>
    </row>
    <row r="59" spans="6:11" ht="15" customHeight="1">
      <c r="K59" s="216"/>
    </row>
    <row r="60" spans="6:11" ht="15" customHeight="1">
      <c r="K60" s="216"/>
    </row>
    <row r="61" spans="6:11" ht="15" customHeight="1">
      <c r="K61" s="216"/>
    </row>
    <row r="62" spans="6:11" ht="15" customHeight="1">
      <c r="K62" s="515"/>
    </row>
    <row r="63" spans="6:11" ht="15" customHeight="1">
      <c r="K63" s="216"/>
    </row>
    <row r="64" spans="6:11" ht="15" customHeight="1">
      <c r="K64" s="216"/>
    </row>
    <row r="65" spans="11:11" ht="15" customHeight="1">
      <c r="K65" s="216"/>
    </row>
    <row r="66" spans="11:11" ht="15" customHeight="1">
      <c r="K66" s="216"/>
    </row>
    <row r="67" spans="11:11" ht="15" customHeight="1">
      <c r="K67" s="515"/>
    </row>
    <row r="68" spans="11:11" ht="15" customHeight="1">
      <c r="K68" s="216"/>
    </row>
    <row r="69" spans="11:11" ht="15" customHeight="1">
      <c r="K69" s="216"/>
    </row>
    <row r="70" spans="11:11" ht="15" customHeight="1">
      <c r="K70" s="216"/>
    </row>
    <row r="71" spans="11:11" ht="15" customHeight="1">
      <c r="K71" s="216"/>
    </row>
    <row r="72" spans="11:11" ht="15" customHeight="1">
      <c r="K72" s="216"/>
    </row>
    <row r="73" spans="11:11" ht="15" customHeight="1">
      <c r="K73" s="216"/>
    </row>
    <row r="74" spans="11:11" ht="15" customHeight="1">
      <c r="K74" s="515"/>
    </row>
    <row r="75" spans="11:11" ht="15" customHeight="1">
      <c r="K75" s="216"/>
    </row>
    <row r="76" spans="11:11" ht="15" customHeight="1">
      <c r="K76" s="216"/>
    </row>
    <row r="77" spans="11:11" ht="15" customHeight="1">
      <c r="K77" s="216"/>
    </row>
    <row r="79" spans="11:11" ht="15" customHeight="1">
      <c r="K79" s="515"/>
    </row>
    <row r="80" spans="11:11" ht="15" customHeight="1">
      <c r="K80" s="216"/>
    </row>
    <row r="81" spans="11:11" ht="15" customHeight="1">
      <c r="K81" s="216"/>
    </row>
    <row r="82" spans="11:11" ht="15" customHeight="1">
      <c r="K82" s="216"/>
    </row>
    <row r="83" spans="11:11" ht="15" customHeight="1">
      <c r="K83" s="216"/>
    </row>
    <row r="84" spans="11:11" ht="15" customHeight="1">
      <c r="K84" s="216"/>
    </row>
    <row r="85" spans="11:11" ht="15" customHeight="1">
      <c r="K85" s="515"/>
    </row>
    <row r="86" spans="11:11" ht="15" customHeight="1">
      <c r="K86" s="216"/>
    </row>
    <row r="87" spans="11:11" ht="15" customHeight="1">
      <c r="K87" s="216"/>
    </row>
    <row r="88" spans="11:11" ht="15" customHeight="1">
      <c r="K88" s="216"/>
    </row>
    <row r="89" spans="11:11" ht="15" customHeight="1">
      <c r="K89" s="216"/>
    </row>
    <row r="90" spans="11:11" ht="15" customHeight="1">
      <c r="K90" s="216"/>
    </row>
    <row r="91" spans="11:11" ht="15" customHeight="1">
      <c r="K91" s="216"/>
    </row>
    <row r="92" spans="11:11" ht="15" customHeight="1">
      <c r="K92" s="515"/>
    </row>
    <row r="93" spans="11:11" ht="15" customHeight="1">
      <c r="K93" s="216"/>
    </row>
    <row r="94" spans="11:11" ht="15" customHeight="1">
      <c r="K94" s="216"/>
    </row>
    <row r="95" spans="11:11" ht="15" customHeight="1">
      <c r="K95" s="216"/>
    </row>
    <row r="96" spans="11:11" ht="15" customHeight="1">
      <c r="K96" s="216"/>
    </row>
    <row r="97" spans="11:11" ht="15" customHeight="1">
      <c r="K97" s="216"/>
    </row>
    <row r="98" spans="11:11" ht="15" customHeight="1">
      <c r="K98" s="216"/>
    </row>
    <row r="99" spans="11:11" ht="15" customHeight="1">
      <c r="K99" s="515"/>
    </row>
    <row r="100" spans="11:11" ht="15" customHeight="1">
      <c r="K100" s="216"/>
    </row>
    <row r="101" spans="11:11" ht="15" customHeight="1">
      <c r="K101" s="216"/>
    </row>
    <row r="102" spans="11:11" ht="15" customHeight="1">
      <c r="K102" s="216"/>
    </row>
    <row r="103" spans="11:11" ht="15" customHeight="1">
      <c r="K103" s="216"/>
    </row>
    <row r="104" spans="11:11" ht="15" customHeight="1">
      <c r="K104" s="515"/>
    </row>
    <row r="105" spans="11:11" ht="15" customHeight="1">
      <c r="K105" s="216"/>
    </row>
    <row r="106" spans="11:11" ht="15" customHeight="1">
      <c r="K106" s="216"/>
    </row>
    <row r="107" spans="11:11" ht="15" customHeight="1">
      <c r="K107" s="216"/>
    </row>
    <row r="108" spans="11:11" ht="15" customHeight="1">
      <c r="K108" s="216"/>
    </row>
    <row r="109" spans="11:11" ht="15" customHeight="1">
      <c r="K109" s="216"/>
    </row>
    <row r="110" spans="11:11" ht="15" customHeight="1">
      <c r="K110" s="216"/>
    </row>
    <row r="111" spans="11:11" ht="15" customHeight="1">
      <c r="K111" s="216"/>
    </row>
    <row r="112" spans="11:11" ht="15" customHeight="1">
      <c r="K112" s="216"/>
    </row>
    <row r="113" spans="11:11" ht="15" customHeight="1">
      <c r="K113" s="515"/>
    </row>
    <row r="114" spans="11:11" ht="15" customHeight="1">
      <c r="K114" s="216"/>
    </row>
    <row r="115" spans="11:11" ht="15" customHeight="1">
      <c r="K115" s="216"/>
    </row>
    <row r="116" spans="11:11" ht="15" customHeight="1">
      <c r="K116" s="216"/>
    </row>
    <row r="117" spans="11:11" ht="15" customHeight="1">
      <c r="K117" s="216"/>
    </row>
    <row r="118" spans="11:11" ht="15" customHeight="1">
      <c r="K118" s="216"/>
    </row>
    <row r="119" spans="11:11" ht="15" customHeight="1">
      <c r="K119" s="216"/>
    </row>
    <row r="120" spans="11:11" ht="15" customHeight="1">
      <c r="K120" s="515"/>
    </row>
    <row r="121" spans="11:11" ht="15" customHeight="1">
      <c r="K121" s="216"/>
    </row>
    <row r="122" spans="11:11" ht="15" customHeight="1">
      <c r="K122" s="216"/>
    </row>
    <row r="123" spans="11:11" ht="15" customHeight="1">
      <c r="K123" s="216"/>
    </row>
    <row r="124" spans="11:11" ht="15" customHeight="1">
      <c r="K124" s="216"/>
    </row>
    <row r="125" spans="11:11" ht="15" customHeight="1">
      <c r="K125" s="339"/>
    </row>
    <row r="126" spans="11:11" ht="15" customHeight="1">
      <c r="K126" s="216"/>
    </row>
    <row r="127" spans="11:11" ht="15" customHeight="1">
      <c r="K127" s="216"/>
    </row>
    <row r="128" spans="11:11" ht="15" customHeight="1">
      <c r="K128" s="515"/>
    </row>
    <row r="129" spans="11:11" ht="15" customHeight="1">
      <c r="K129" s="216"/>
    </row>
    <row r="130" spans="11:11" ht="15" customHeight="1">
      <c r="K130" s="216"/>
    </row>
    <row r="131" spans="11:11" ht="15" customHeight="1">
      <c r="K131" s="216"/>
    </row>
    <row r="132" spans="11:11" ht="15" customHeight="1">
      <c r="K132" s="216"/>
    </row>
    <row r="133" spans="11:11" ht="15" customHeight="1">
      <c r="K133" s="216"/>
    </row>
    <row r="134" spans="11:11" ht="15" customHeight="1">
      <c r="K134" s="216"/>
    </row>
    <row r="135" spans="11:11" ht="15" customHeight="1">
      <c r="K135" s="216"/>
    </row>
    <row r="136" spans="11:11" ht="15" customHeight="1">
      <c r="K136" s="216"/>
    </row>
    <row r="137" spans="11:11" ht="15" customHeight="1">
      <c r="K137" s="513"/>
    </row>
    <row r="138" spans="11:11" ht="15" customHeight="1">
      <c r="K138" s="515"/>
    </row>
    <row r="139" spans="11:11" ht="15" customHeight="1">
      <c r="K139" s="216"/>
    </row>
    <row r="140" spans="11:11" ht="15" customHeight="1">
      <c r="K140" s="216"/>
    </row>
    <row r="141" spans="11:11" ht="15" customHeight="1">
      <c r="K141" s="216"/>
    </row>
    <row r="142" spans="11:11" ht="15" customHeight="1">
      <c r="K142" s="216"/>
    </row>
    <row r="143" spans="11:11" ht="15" customHeight="1">
      <c r="K143" s="216"/>
    </row>
    <row r="144" spans="11:11" ht="15" customHeight="1">
      <c r="K144" s="339"/>
    </row>
    <row r="145" spans="11:11" ht="15" customHeight="1">
      <c r="K145" s="216"/>
    </row>
    <row r="146" spans="11:11" ht="15" customHeight="1">
      <c r="K146" s="515"/>
    </row>
    <row r="147" spans="11:11" ht="15" customHeight="1">
      <c r="K147" s="216"/>
    </row>
    <row r="148" spans="11:11" ht="15" customHeight="1">
      <c r="K148" s="216"/>
    </row>
    <row r="149" spans="11:11" ht="15" customHeight="1">
      <c r="K149" s="216"/>
    </row>
    <row r="150" spans="11:11" ht="15" customHeight="1">
      <c r="K150" s="216"/>
    </row>
    <row r="151" spans="11:11" ht="15" customHeight="1">
      <c r="K151" s="216"/>
    </row>
    <row r="152" spans="11:11" ht="15" customHeight="1">
      <c r="K152" s="515"/>
    </row>
    <row r="153" spans="11:11" ht="15" customHeight="1">
      <c r="K153" s="216"/>
    </row>
    <row r="154" spans="11:11" ht="15" customHeight="1">
      <c r="K154" s="216"/>
    </row>
    <row r="155" spans="11:11" ht="15" customHeight="1">
      <c r="K155" s="216"/>
    </row>
    <row r="156" spans="11:11" ht="15" customHeight="1">
      <c r="K156" s="216"/>
    </row>
    <row r="157" spans="11:11" ht="15" customHeight="1">
      <c r="K157" s="216"/>
    </row>
    <row r="158" spans="11:11" ht="15" customHeight="1">
      <c r="K158" s="515"/>
    </row>
    <row r="159" spans="11:11" ht="15" customHeight="1">
      <c r="K159" s="216"/>
    </row>
    <row r="160" spans="11:11" ht="15" customHeight="1">
      <c r="K160" s="216"/>
    </row>
    <row r="161" spans="11:11" ht="15" customHeight="1">
      <c r="K161" s="216"/>
    </row>
    <row r="162" spans="11:11" ht="15" customHeight="1">
      <c r="K162" s="216"/>
    </row>
    <row r="163" spans="11:11" ht="15" customHeight="1">
      <c r="K163" s="216"/>
    </row>
    <row r="164" spans="11:11" ht="15" customHeight="1">
      <c r="K164" s="216"/>
    </row>
    <row r="165" spans="11:11" ht="15" customHeight="1">
      <c r="K165" s="216"/>
    </row>
    <row r="166" spans="11:11" ht="15" customHeight="1">
      <c r="K166" s="515"/>
    </row>
    <row r="167" spans="11:11" ht="15" customHeight="1">
      <c r="K167" s="216"/>
    </row>
    <row r="168" spans="11:11" ht="15" customHeight="1">
      <c r="K168" s="216"/>
    </row>
    <row r="169" spans="11:11" ht="15" customHeight="1">
      <c r="K169" s="216"/>
    </row>
    <row r="171" spans="11:11" ht="15" customHeight="1">
      <c r="K171" s="515"/>
    </row>
    <row r="172" spans="11:11" ht="15" customHeight="1">
      <c r="K172" s="216"/>
    </row>
    <row r="173" spans="11:11" ht="15" customHeight="1">
      <c r="K173" s="216"/>
    </row>
    <row r="174" spans="11:11" ht="15" customHeight="1">
      <c r="K174" s="216"/>
    </row>
    <row r="175" spans="11:11" ht="15" customHeight="1">
      <c r="K175" s="216"/>
    </row>
    <row r="176" spans="11:11" ht="15" customHeight="1">
      <c r="K176" s="216"/>
    </row>
    <row r="177" spans="11:11" ht="15" customHeight="1">
      <c r="K177" s="216"/>
    </row>
    <row r="178" spans="11:11" ht="15" customHeight="1">
      <c r="K178" s="515"/>
    </row>
    <row r="179" spans="11:11" ht="15" customHeight="1">
      <c r="K179" s="216"/>
    </row>
    <row r="180" spans="11:11" ht="15" customHeight="1">
      <c r="K180" s="216"/>
    </row>
    <row r="181" spans="11:11" ht="15" customHeight="1">
      <c r="K181" s="216"/>
    </row>
    <row r="182" spans="11:11" ht="15" customHeight="1">
      <c r="K182" s="216"/>
    </row>
    <row r="183" spans="11:11" ht="15" customHeight="1">
      <c r="K183" s="515"/>
    </row>
    <row r="184" spans="11:11" ht="15" customHeight="1">
      <c r="K184" s="216"/>
    </row>
    <row r="185" spans="11:11" ht="15" customHeight="1">
      <c r="K185" s="216"/>
    </row>
    <row r="186" spans="11:11" ht="15" customHeight="1">
      <c r="K186" s="216"/>
    </row>
    <row r="187" spans="11:11" ht="15" customHeight="1">
      <c r="K187" s="216"/>
    </row>
    <row r="188" spans="11:11" ht="15" customHeight="1">
      <c r="K188" s="216"/>
    </row>
    <row r="189" spans="11:11" ht="15" customHeight="1">
      <c r="K189" s="515"/>
    </row>
    <row r="190" spans="11:11" ht="15" customHeight="1">
      <c r="K190" s="216"/>
    </row>
    <row r="191" spans="11:11" ht="15" customHeight="1">
      <c r="K191" s="216"/>
    </row>
    <row r="192" spans="11:11" ht="15" customHeight="1">
      <c r="K192" s="216"/>
    </row>
    <row r="193" spans="11:11" ht="15" customHeight="1">
      <c r="K193" s="216"/>
    </row>
    <row r="195" spans="11:11" ht="15" customHeight="1">
      <c r="K195" s="515"/>
    </row>
    <row r="196" spans="11:11" ht="15" customHeight="1">
      <c r="K196" s="216"/>
    </row>
    <row r="197" spans="11:11" ht="15" customHeight="1">
      <c r="K197" s="216"/>
    </row>
    <row r="198" spans="11:11" ht="15" customHeight="1">
      <c r="K198" s="216"/>
    </row>
    <row r="199" spans="11:11" ht="15" customHeight="1">
      <c r="K199" s="216"/>
    </row>
    <row r="200" spans="11:11" ht="15" customHeight="1">
      <c r="K200" s="216"/>
    </row>
    <row r="201" spans="11:11" ht="15" customHeight="1">
      <c r="K201" s="216"/>
    </row>
    <row r="202" spans="11:11" ht="15" customHeight="1">
      <c r="K202" s="515"/>
    </row>
    <row r="203" spans="11:11" ht="15" customHeight="1">
      <c r="K203" s="216"/>
    </row>
    <row r="204" spans="11:11" ht="15" customHeight="1">
      <c r="K204" s="216"/>
    </row>
    <row r="205" spans="11:11" ht="15" customHeight="1">
      <c r="K205" s="216"/>
    </row>
    <row r="206" spans="11:11" ht="15" customHeight="1">
      <c r="K206" s="216"/>
    </row>
    <row r="207" spans="11:11" ht="15" customHeight="1">
      <c r="K207" s="216"/>
    </row>
    <row r="208" spans="11:11" ht="15" customHeight="1">
      <c r="K208" s="515"/>
    </row>
    <row r="209" spans="11:11" ht="15" customHeight="1">
      <c r="K209" s="216"/>
    </row>
    <row r="210" spans="11:11" ht="15" customHeight="1">
      <c r="K210" s="216"/>
    </row>
    <row r="211" spans="11:11" ht="15" customHeight="1">
      <c r="K211" s="216"/>
    </row>
    <row r="212" spans="11:11" ht="15" customHeight="1">
      <c r="K212" s="216"/>
    </row>
    <row r="213" spans="11:11" ht="15" customHeight="1">
      <c r="K213" s="1308"/>
    </row>
    <row r="214" spans="11:11" ht="15" customHeight="1">
      <c r="K214" s="515"/>
    </row>
    <row r="215" spans="11:11" ht="15" customHeight="1">
      <c r="K215" s="216"/>
    </row>
    <row r="216" spans="11:11" ht="15" customHeight="1">
      <c r="K216" s="216"/>
    </row>
    <row r="217" spans="11:11" ht="15" customHeight="1">
      <c r="K217" s="7"/>
    </row>
    <row r="218" spans="11:11" ht="15" customHeight="1">
      <c r="K218" s="7"/>
    </row>
    <row r="219" spans="11:11" ht="15" customHeight="1">
      <c r="K219" s="7"/>
    </row>
    <row r="220" spans="11:11" ht="15" customHeight="1">
      <c r="K220" s="515"/>
    </row>
    <row r="221" spans="11:11" ht="15" customHeight="1">
      <c r="K221" s="7"/>
    </row>
    <row r="222" spans="11:11" ht="15" customHeight="1">
      <c r="K222" s="7"/>
    </row>
    <row r="223" spans="11:11" ht="15" customHeight="1">
      <c r="K223" s="7"/>
    </row>
    <row r="224" spans="11:11" ht="15" customHeight="1">
      <c r="K224" s="7"/>
    </row>
    <row r="225" spans="11:11" ht="15" customHeight="1">
      <c r="K225" s="7"/>
    </row>
    <row r="226" spans="11:11" ht="15" customHeight="1">
      <c r="K226" s="515"/>
    </row>
    <row r="227" spans="11:11" ht="15" customHeight="1">
      <c r="K227" s="7"/>
    </row>
    <row r="228" spans="11:11" ht="15" customHeight="1">
      <c r="K228" s="7"/>
    </row>
    <row r="229" spans="11:11" ht="15" customHeight="1">
      <c r="K229" s="7"/>
    </row>
    <row r="230" spans="11:11" ht="15" customHeight="1">
      <c r="K230" s="7"/>
    </row>
    <row r="231" spans="11:11" ht="15" customHeight="1">
      <c r="K231" s="515"/>
    </row>
    <row r="232" spans="11:11" ht="15" customHeight="1">
      <c r="K232" s="515"/>
    </row>
    <row r="233" spans="11:11" ht="15" customHeight="1">
      <c r="K233" s="7"/>
    </row>
    <row r="234" spans="11:11" ht="15" customHeight="1">
      <c r="K234" s="7"/>
    </row>
    <row r="235" spans="11:11" ht="15" customHeight="1">
      <c r="K235" s="7"/>
    </row>
    <row r="236" spans="11:11" ht="15" customHeight="1">
      <c r="K236" s="216"/>
    </row>
    <row r="238" spans="11:11" ht="15" customHeight="1">
      <c r="K238" s="515"/>
    </row>
    <row r="239" spans="11:11" ht="15" customHeight="1">
      <c r="K239" s="7"/>
    </row>
    <row r="240" spans="11:11" ht="15" customHeight="1">
      <c r="K240" s="7"/>
    </row>
    <row r="241" spans="11:11" ht="15" customHeight="1">
      <c r="K241" s="7"/>
    </row>
    <row r="242" spans="11:11" ht="15" customHeight="1">
      <c r="K242" s="7"/>
    </row>
    <row r="244" spans="11:11" ht="15" customHeight="1">
      <c r="K244" s="515"/>
    </row>
    <row r="245" spans="11:11" ht="15" customHeight="1">
      <c r="K245" s="7"/>
    </row>
    <row r="246" spans="11:11" ht="15" customHeight="1">
      <c r="K246" s="7"/>
    </row>
    <row r="247" spans="11:11" ht="15" customHeight="1">
      <c r="K247" s="7"/>
    </row>
    <row r="248" spans="11:11" ht="15" customHeight="1">
      <c r="K248" s="7"/>
    </row>
    <row r="249" spans="11:11" ht="15" customHeight="1">
      <c r="K249" s="7"/>
    </row>
    <row r="250" spans="11:11" ht="15" customHeight="1">
      <c r="K250" s="515"/>
    </row>
    <row r="251" spans="11:11" ht="15" customHeight="1">
      <c r="K251" s="7"/>
    </row>
    <row r="252" spans="11:11" ht="15" customHeight="1">
      <c r="K252" s="7"/>
    </row>
    <row r="253" spans="11:11" ht="15" customHeight="1">
      <c r="K253" s="7"/>
    </row>
    <row r="254" spans="11:11" ht="15" customHeight="1">
      <c r="K254" s="7"/>
    </row>
    <row r="255" spans="11:11" ht="15" customHeight="1">
      <c r="K255" s="515"/>
    </row>
    <row r="256" spans="11:11" ht="15" customHeight="1">
      <c r="K256" s="7"/>
    </row>
    <row r="257" spans="11:11" ht="15" customHeight="1">
      <c r="K257" s="7"/>
    </row>
    <row r="258" spans="11:11" ht="15" customHeight="1">
      <c r="K258" s="7"/>
    </row>
    <row r="259" spans="11:11" ht="15" customHeight="1">
      <c r="K259" s="7"/>
    </row>
    <row r="260" spans="11:11" ht="15" customHeight="1">
      <c r="K260" s="515"/>
    </row>
    <row r="261" spans="11:11" ht="15" customHeight="1">
      <c r="K261" s="7"/>
    </row>
    <row r="262" spans="11:11" ht="15" customHeight="1">
      <c r="K262" s="7"/>
    </row>
    <row r="263" spans="11:11" ht="15" customHeight="1">
      <c r="K263" s="7"/>
    </row>
    <row r="264" spans="11:11" ht="15" customHeight="1">
      <c r="K264" s="515"/>
    </row>
    <row r="265" spans="11:11" ht="15" customHeight="1">
      <c r="K265" s="7"/>
    </row>
    <row r="266" spans="11:11" ht="15" customHeight="1">
      <c r="K266" s="7"/>
    </row>
    <row r="267" spans="11:11" ht="15" customHeight="1">
      <c r="K267" s="7"/>
    </row>
  </sheetData>
  <mergeCells count="2">
    <mergeCell ref="A1:B1"/>
    <mergeCell ref="D1:K1"/>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sheetPr>
  <dimension ref="A1:AJ909"/>
  <sheetViews>
    <sheetView workbookViewId="0">
      <pane xSplit="1" topLeftCell="B1" activePane="topRight" state="frozen"/>
      <selection pane="topRight" activeCell="F14" sqref="F14"/>
      <selection activeCell="A13" sqref="A13"/>
    </sheetView>
  </sheetViews>
  <sheetFormatPr defaultColWidth="9" defaultRowHeight="14.25" customHeight="1"/>
  <cols>
    <col min="1" max="1" width="15.875" style="661" customWidth="1"/>
    <col min="2" max="2" width="54.125" style="661" customWidth="1"/>
    <col min="3" max="4" width="52.625" style="661" customWidth="1"/>
    <col min="5" max="5" width="59.75" style="661" customWidth="1"/>
    <col min="6" max="6" width="52.625" style="661" customWidth="1"/>
    <col min="7" max="7" width="52.375" style="661" customWidth="1"/>
    <col min="8" max="10" width="52.625" style="661" customWidth="1"/>
    <col min="11" max="11" width="57.375" style="661" customWidth="1"/>
    <col min="12" max="12" width="45.125" style="661" customWidth="1"/>
    <col min="13" max="13" width="56.875" style="661" hidden="1" customWidth="1"/>
    <col min="14" max="14" width="58.5" style="661" hidden="1" customWidth="1"/>
    <col min="15" max="15" width="67.75" style="661" customWidth="1"/>
    <col min="16" max="16" width="50.625" style="661" customWidth="1"/>
    <col min="17" max="17" width="50.75" style="661" customWidth="1"/>
    <col min="18" max="18" width="60.25" style="661" customWidth="1"/>
    <col min="19" max="19" width="60.875" style="661" customWidth="1"/>
    <col min="20" max="20" width="51" style="661" customWidth="1"/>
    <col min="21" max="16384" width="9" style="661"/>
  </cols>
  <sheetData>
    <row r="1" spans="1:36" ht="18.75">
      <c r="A1" s="660" t="s">
        <v>1497</v>
      </c>
      <c r="B1" s="631" t="s">
        <v>1498</v>
      </c>
      <c r="C1" s="631" t="s">
        <v>1499</v>
      </c>
      <c r="D1" s="683"/>
      <c r="E1" s="1454" t="s">
        <v>1500</v>
      </c>
      <c r="F1" s="1454"/>
      <c r="G1" s="1454"/>
      <c r="H1" s="1454"/>
      <c r="I1" s="1454"/>
      <c r="J1" s="1454"/>
      <c r="K1" s="1454"/>
      <c r="L1" s="683"/>
      <c r="M1" s="683"/>
      <c r="N1" s="683"/>
      <c r="O1" s="683"/>
      <c r="P1" s="683"/>
      <c r="Q1" s="683"/>
      <c r="R1" s="683"/>
      <c r="S1" s="683"/>
      <c r="T1" s="683"/>
      <c r="U1" s="683"/>
      <c r="V1" s="683"/>
      <c r="W1" s="683"/>
      <c r="X1" s="683"/>
      <c r="Y1" s="683"/>
      <c r="Z1" s="683"/>
      <c r="AA1" s="683"/>
      <c r="AB1" s="683"/>
      <c r="AC1" s="683"/>
      <c r="AD1" s="683"/>
      <c r="AE1" s="683"/>
      <c r="AF1" s="683"/>
      <c r="AG1" s="683"/>
      <c r="AH1" s="683"/>
      <c r="AI1" s="683"/>
      <c r="AJ1" s="683"/>
    </row>
    <row r="2" spans="1:36" ht="18">
      <c r="A2" s="662">
        <v>1</v>
      </c>
      <c r="B2" s="663" t="s">
        <v>1501</v>
      </c>
      <c r="C2" s="525" t="s">
        <v>1502</v>
      </c>
      <c r="D2" s="683"/>
      <c r="E2" s="1454"/>
      <c r="F2" s="1454"/>
      <c r="G2" s="1454"/>
      <c r="H2" s="1454"/>
      <c r="I2" s="1454"/>
      <c r="J2" s="1454"/>
      <c r="K2" s="1454"/>
      <c r="L2" s="683"/>
      <c r="M2" s="683"/>
      <c r="N2" s="683"/>
      <c r="O2" s="683"/>
      <c r="P2" s="683"/>
      <c r="Q2" s="683"/>
      <c r="R2" s="683"/>
      <c r="S2" s="683"/>
      <c r="T2" s="683"/>
      <c r="U2" s="683"/>
      <c r="V2" s="683"/>
      <c r="W2" s="683"/>
      <c r="X2" s="683"/>
      <c r="Y2" s="683"/>
      <c r="Z2" s="683"/>
      <c r="AA2" s="683"/>
      <c r="AB2" s="683"/>
      <c r="AC2" s="683"/>
      <c r="AD2" s="683"/>
      <c r="AE2" s="683"/>
      <c r="AF2" s="683"/>
      <c r="AG2" s="683"/>
      <c r="AH2" s="683"/>
      <c r="AI2" s="683"/>
      <c r="AJ2" s="683"/>
    </row>
    <row r="3" spans="1:36" ht="18">
      <c r="A3" s="662" t="s">
        <v>272</v>
      </c>
      <c r="B3" s="664" t="s">
        <v>1503</v>
      </c>
      <c r="C3" s="526" t="s">
        <v>1504</v>
      </c>
      <c r="D3" s="683"/>
      <c r="E3" s="1454"/>
      <c r="F3" s="1454"/>
      <c r="G3" s="1454"/>
      <c r="H3" s="1454"/>
      <c r="I3" s="1454"/>
      <c r="J3" s="1454"/>
      <c r="K3" s="1454"/>
      <c r="L3" s="683"/>
      <c r="M3" s="683"/>
      <c r="N3" s="683"/>
      <c r="O3" s="683"/>
      <c r="P3" s="683"/>
      <c r="Q3" s="683"/>
      <c r="R3" s="683"/>
      <c r="S3" s="683"/>
      <c r="T3" s="683"/>
      <c r="U3" s="683"/>
      <c r="V3" s="683"/>
      <c r="W3" s="683"/>
      <c r="X3" s="683"/>
      <c r="Y3" s="683"/>
      <c r="Z3" s="683"/>
      <c r="AA3" s="683"/>
      <c r="AB3" s="683"/>
      <c r="AC3" s="683"/>
      <c r="AD3" s="683"/>
      <c r="AE3" s="683"/>
      <c r="AF3" s="683"/>
      <c r="AG3" s="683"/>
      <c r="AH3" s="683"/>
      <c r="AI3" s="683"/>
      <c r="AJ3" s="683"/>
    </row>
    <row r="4" spans="1:36" ht="18">
      <c r="A4" s="662" t="s">
        <v>220</v>
      </c>
      <c r="B4" s="665" t="s">
        <v>1505</v>
      </c>
      <c r="C4" s="527" t="s">
        <v>1209</v>
      </c>
      <c r="D4" s="683"/>
      <c r="E4" s="1454"/>
      <c r="F4" s="1454"/>
      <c r="G4" s="1454"/>
      <c r="H4" s="1454"/>
      <c r="I4" s="1454"/>
      <c r="J4" s="1454"/>
      <c r="K4" s="1454"/>
      <c r="L4" s="683"/>
      <c r="M4" s="683"/>
      <c r="N4" s="683"/>
      <c r="O4" s="683"/>
      <c r="P4" s="683"/>
      <c r="Q4" s="683"/>
      <c r="R4" s="683"/>
      <c r="S4" s="683"/>
      <c r="T4" s="683"/>
      <c r="U4" s="683"/>
      <c r="V4" s="683"/>
      <c r="W4" s="683"/>
      <c r="X4" s="683"/>
      <c r="Y4" s="683"/>
      <c r="Z4" s="683"/>
      <c r="AA4" s="683"/>
      <c r="AB4" s="683"/>
      <c r="AC4" s="683"/>
      <c r="AD4" s="683"/>
      <c r="AE4" s="683"/>
      <c r="AF4" s="683"/>
      <c r="AG4" s="683"/>
      <c r="AH4" s="683"/>
      <c r="AI4" s="683"/>
      <c r="AJ4" s="683"/>
    </row>
    <row r="5" spans="1:36" ht="18">
      <c r="A5" s="662" t="s">
        <v>257</v>
      </c>
      <c r="B5" s="666" t="s">
        <v>1506</v>
      </c>
      <c r="C5" s="528" t="s">
        <v>1211</v>
      </c>
      <c r="D5" s="683"/>
      <c r="E5" s="1454"/>
      <c r="F5" s="1454"/>
      <c r="G5" s="1454"/>
      <c r="H5" s="1454"/>
      <c r="I5" s="1454"/>
      <c r="J5" s="1454"/>
      <c r="K5" s="1454"/>
      <c r="L5" s="683"/>
      <c r="M5" s="683"/>
      <c r="N5" s="683"/>
      <c r="O5" s="683"/>
      <c r="P5" s="683"/>
      <c r="Q5" s="683"/>
      <c r="R5" s="683"/>
      <c r="S5" s="683"/>
      <c r="T5" s="683"/>
      <c r="U5" s="683"/>
      <c r="V5" s="683"/>
      <c r="W5" s="683"/>
      <c r="X5" s="683"/>
      <c r="Y5" s="683"/>
      <c r="Z5" s="683"/>
      <c r="AA5" s="683"/>
      <c r="AB5" s="683"/>
      <c r="AC5" s="683"/>
      <c r="AD5" s="683"/>
      <c r="AE5" s="683"/>
      <c r="AF5" s="683"/>
      <c r="AG5" s="683"/>
      <c r="AH5" s="683"/>
      <c r="AI5" s="683"/>
      <c r="AJ5" s="683"/>
    </row>
    <row r="6" spans="1:36" ht="18">
      <c r="A6" s="662" t="s">
        <v>417</v>
      </c>
      <c r="B6" s="667" t="s">
        <v>48</v>
      </c>
      <c r="C6" s="529" t="s">
        <v>1212</v>
      </c>
      <c r="D6" s="683"/>
      <c r="E6" s="1454"/>
      <c r="F6" s="1454"/>
      <c r="G6" s="1454"/>
      <c r="H6" s="1454"/>
      <c r="I6" s="1454"/>
      <c r="J6" s="1454"/>
      <c r="K6" s="1454"/>
      <c r="L6" s="683"/>
      <c r="M6" s="683"/>
      <c r="N6" s="683"/>
      <c r="O6" s="683"/>
      <c r="P6" s="683"/>
      <c r="Q6" s="683"/>
      <c r="R6" s="683"/>
      <c r="S6" s="683"/>
      <c r="T6" s="683"/>
      <c r="U6" s="683"/>
      <c r="V6" s="683"/>
      <c r="W6" s="683"/>
      <c r="X6" s="683"/>
      <c r="Y6" s="683"/>
      <c r="Z6" s="683"/>
      <c r="AA6" s="683"/>
      <c r="AB6" s="683"/>
      <c r="AC6" s="683"/>
      <c r="AD6" s="683"/>
      <c r="AE6" s="683"/>
      <c r="AF6" s="683"/>
      <c r="AG6" s="683"/>
      <c r="AH6" s="683"/>
      <c r="AI6" s="683"/>
      <c r="AJ6" s="683"/>
    </row>
    <row r="7" spans="1:36" ht="18">
      <c r="A7" s="662" t="s">
        <v>1507</v>
      </c>
      <c r="B7" s="668" t="s">
        <v>1508</v>
      </c>
      <c r="C7" s="1018" t="s">
        <v>1210</v>
      </c>
      <c r="D7" s="683"/>
      <c r="E7" s="1454"/>
      <c r="F7" s="1454"/>
      <c r="G7" s="1454"/>
      <c r="H7" s="1454"/>
      <c r="I7" s="1454"/>
      <c r="J7" s="1454"/>
      <c r="K7" s="1454"/>
      <c r="L7" s="683"/>
      <c r="M7" s="683"/>
      <c r="N7" s="683"/>
      <c r="O7" s="683"/>
      <c r="P7" s="683"/>
      <c r="Q7" s="683"/>
      <c r="R7" s="683"/>
      <c r="S7" s="683"/>
      <c r="T7" s="683"/>
      <c r="U7" s="683"/>
      <c r="V7" s="683"/>
      <c r="W7" s="683"/>
      <c r="X7" s="683"/>
      <c r="Y7" s="683"/>
      <c r="Z7" s="683"/>
      <c r="AA7" s="683"/>
      <c r="AB7" s="683"/>
      <c r="AC7" s="683"/>
      <c r="AD7" s="683"/>
      <c r="AE7" s="683"/>
      <c r="AF7" s="683"/>
      <c r="AG7" s="683"/>
      <c r="AH7" s="683"/>
      <c r="AI7" s="683"/>
      <c r="AJ7" s="683"/>
    </row>
    <row r="8" spans="1:36" ht="18">
      <c r="A8" s="662" t="s">
        <v>1509</v>
      </c>
      <c r="B8" s="669" t="s">
        <v>1510</v>
      </c>
      <c r="C8" s="531" t="s">
        <v>1213</v>
      </c>
      <c r="D8" s="683"/>
      <c r="E8" s="1454"/>
      <c r="F8" s="1454"/>
      <c r="G8" s="1454"/>
      <c r="H8" s="1454"/>
      <c r="I8" s="1454"/>
      <c r="J8" s="1454"/>
      <c r="K8" s="1454"/>
      <c r="L8" s="683"/>
      <c r="M8" s="683"/>
      <c r="N8" s="683"/>
      <c r="O8" s="683"/>
      <c r="P8" s="683"/>
      <c r="Q8" s="683"/>
      <c r="R8" s="683"/>
      <c r="S8" s="683"/>
      <c r="T8" s="683"/>
      <c r="U8" s="683"/>
      <c r="V8" s="683"/>
      <c r="W8" s="683"/>
      <c r="X8" s="683"/>
      <c r="Y8" s="683"/>
      <c r="Z8" s="683"/>
      <c r="AA8" s="683"/>
      <c r="AB8" s="683"/>
      <c r="AC8" s="683"/>
      <c r="AD8" s="683"/>
      <c r="AE8" s="683"/>
      <c r="AF8" s="683"/>
      <c r="AG8" s="683"/>
      <c r="AH8" s="683"/>
      <c r="AI8" s="683"/>
      <c r="AJ8" s="683"/>
    </row>
    <row r="9" spans="1:36" ht="18">
      <c r="A9" s="662" t="s">
        <v>1511</v>
      </c>
      <c r="B9" s="669" t="s">
        <v>1510</v>
      </c>
      <c r="C9" s="532" t="s">
        <v>1214</v>
      </c>
      <c r="D9" s="683"/>
      <c r="E9" s="1454"/>
      <c r="F9" s="1454"/>
      <c r="G9" s="1454"/>
      <c r="H9" s="1454"/>
      <c r="I9" s="1454"/>
      <c r="J9" s="1454"/>
      <c r="K9" s="1454"/>
      <c r="L9" s="683"/>
      <c r="M9" s="683"/>
      <c r="N9" s="683"/>
      <c r="O9" s="683"/>
      <c r="P9" s="683"/>
      <c r="Q9" s="683"/>
      <c r="R9" s="683"/>
      <c r="S9" s="683"/>
      <c r="T9" s="683"/>
      <c r="U9" s="683"/>
      <c r="V9" s="683"/>
      <c r="W9" s="683"/>
      <c r="X9" s="683"/>
      <c r="Y9" s="683"/>
      <c r="Z9" s="683"/>
      <c r="AA9" s="683"/>
      <c r="AB9" s="683"/>
      <c r="AC9" s="683"/>
      <c r="AD9" s="683"/>
      <c r="AE9" s="683"/>
      <c r="AF9" s="683"/>
      <c r="AG9" s="683"/>
      <c r="AH9" s="683"/>
      <c r="AI9" s="683"/>
      <c r="AJ9" s="683"/>
    </row>
    <row r="10" spans="1:36" ht="15.75" customHeight="1">
      <c r="A10" s="662" t="s">
        <v>1512</v>
      </c>
      <c r="B10" s="669" t="s">
        <v>1510</v>
      </c>
      <c r="C10" s="533" t="s">
        <v>1215</v>
      </c>
      <c r="D10" s="683"/>
      <c r="E10" s="1454"/>
      <c r="F10" s="1454"/>
      <c r="G10" s="1454"/>
      <c r="H10" s="1454"/>
      <c r="I10" s="1454"/>
      <c r="J10" s="1454"/>
      <c r="K10" s="1454"/>
      <c r="L10" s="683"/>
      <c r="M10" s="683"/>
      <c r="N10" s="683"/>
      <c r="O10" s="683"/>
      <c r="P10" s="683"/>
      <c r="Q10" s="683"/>
      <c r="R10" s="683"/>
      <c r="S10" s="683"/>
      <c r="T10" s="683"/>
      <c r="U10" s="683"/>
      <c r="V10" s="683"/>
      <c r="W10" s="683"/>
      <c r="X10" s="683"/>
      <c r="Y10" s="683"/>
      <c r="Z10" s="683"/>
      <c r="AA10" s="683"/>
      <c r="AB10" s="683"/>
      <c r="AC10" s="683"/>
      <c r="AD10" s="683"/>
      <c r="AE10" s="683"/>
      <c r="AF10" s="683"/>
      <c r="AG10" s="683"/>
      <c r="AH10" s="683"/>
      <c r="AI10" s="683"/>
      <c r="AJ10" s="683"/>
    </row>
    <row r="11" spans="1:36" ht="18">
      <c r="A11" s="662" t="s">
        <v>1513</v>
      </c>
      <c r="B11" s="669" t="s">
        <v>1510</v>
      </c>
      <c r="C11" s="534" t="s">
        <v>1216</v>
      </c>
      <c r="D11" s="683"/>
      <c r="E11" s="683"/>
      <c r="F11" s="683"/>
      <c r="G11" s="683"/>
      <c r="H11" s="685"/>
      <c r="I11" s="685"/>
      <c r="J11" s="685"/>
      <c r="K11" s="685"/>
      <c r="L11" s="683"/>
      <c r="M11" s="683"/>
      <c r="N11" s="685"/>
      <c r="O11" s="683"/>
      <c r="P11" s="683"/>
      <c r="Q11" s="683"/>
      <c r="R11" s="683"/>
      <c r="S11" s="683"/>
      <c r="T11" s="683"/>
      <c r="U11" s="683"/>
      <c r="V11" s="683"/>
      <c r="W11" s="683"/>
      <c r="X11" s="683"/>
      <c r="Y11" s="683"/>
      <c r="Z11" s="683"/>
      <c r="AA11" s="683"/>
      <c r="AB11" s="683"/>
      <c r="AC11" s="683"/>
      <c r="AD11" s="683"/>
      <c r="AE11" s="683"/>
      <c r="AF11" s="683"/>
      <c r="AG11" s="683"/>
      <c r="AH11" s="683"/>
      <c r="AI11" s="683"/>
      <c r="AJ11" s="683"/>
    </row>
    <row r="12" spans="1:36" ht="18">
      <c r="A12" s="535" t="s">
        <v>1514</v>
      </c>
      <c r="B12" s="669" t="s">
        <v>1510</v>
      </c>
      <c r="C12" s="536" t="s">
        <v>1217</v>
      </c>
      <c r="D12" s="683"/>
      <c r="E12" s="683"/>
      <c r="F12" s="683"/>
      <c r="G12" s="683"/>
      <c r="H12" s="685"/>
      <c r="I12" s="685"/>
      <c r="J12" s="685"/>
      <c r="K12" s="685"/>
      <c r="L12" s="683"/>
      <c r="M12" s="683"/>
      <c r="N12" s="685"/>
      <c r="O12" s="683"/>
      <c r="P12" s="683"/>
      <c r="Q12" s="683"/>
      <c r="R12" s="683"/>
      <c r="S12" s="683"/>
      <c r="T12" s="683"/>
      <c r="U12" s="683"/>
      <c r="V12" s="683"/>
      <c r="W12" s="683"/>
      <c r="X12" s="683"/>
      <c r="Y12" s="683"/>
      <c r="Z12" s="683"/>
      <c r="AA12" s="683"/>
      <c r="AB12" s="683"/>
      <c r="AC12" s="683"/>
      <c r="AD12" s="683"/>
      <c r="AE12" s="683"/>
      <c r="AF12" s="683"/>
      <c r="AG12" s="683"/>
      <c r="AH12" s="683"/>
      <c r="AI12" s="683"/>
      <c r="AJ12" s="683"/>
    </row>
    <row r="13" spans="1:36" ht="18">
      <c r="A13" s="535" t="s">
        <v>1515</v>
      </c>
      <c r="B13" s="669" t="s">
        <v>1510</v>
      </c>
      <c r="C13" s="537" t="s">
        <v>1516</v>
      </c>
      <c r="D13" s="683"/>
      <c r="E13" s="683"/>
      <c r="F13" s="683"/>
      <c r="G13" s="683"/>
      <c r="H13" s="685"/>
      <c r="I13" s="685"/>
      <c r="J13" s="685"/>
      <c r="K13" s="685"/>
      <c r="L13" s="683"/>
      <c r="M13" s="683"/>
      <c r="N13" s="685"/>
      <c r="O13" s="683"/>
      <c r="P13" s="683"/>
      <c r="Q13" s="683"/>
      <c r="R13" s="683"/>
      <c r="S13" s="683"/>
      <c r="T13" s="683"/>
      <c r="U13" s="683"/>
      <c r="V13" s="683"/>
      <c r="W13" s="683"/>
      <c r="X13" s="683"/>
      <c r="Y13" s="683"/>
      <c r="Z13" s="683"/>
      <c r="AA13" s="683"/>
      <c r="AB13" s="683"/>
      <c r="AC13" s="683"/>
      <c r="AD13" s="683"/>
      <c r="AE13" s="683"/>
      <c r="AF13" s="683"/>
      <c r="AG13" s="683"/>
      <c r="AH13" s="683"/>
      <c r="AI13" s="683"/>
      <c r="AJ13" s="683"/>
    </row>
    <row r="14" spans="1:36" ht="18">
      <c r="A14" s="535" t="s">
        <v>1517</v>
      </c>
      <c r="B14" s="669" t="s">
        <v>1510</v>
      </c>
      <c r="C14" s="683"/>
      <c r="D14" s="683"/>
      <c r="E14" s="683"/>
      <c r="F14" s="683"/>
      <c r="G14" s="683"/>
      <c r="H14" s="685"/>
      <c r="I14" s="685"/>
      <c r="J14" s="685"/>
      <c r="K14" s="685"/>
      <c r="L14" s="683"/>
      <c r="M14" s="683"/>
      <c r="N14" s="685"/>
      <c r="O14" s="683"/>
      <c r="P14" s="683"/>
      <c r="Q14" s="683"/>
      <c r="R14" s="683"/>
      <c r="S14" s="683"/>
      <c r="T14" s="683"/>
      <c r="U14" s="683"/>
      <c r="V14" s="683"/>
      <c r="W14" s="683"/>
      <c r="X14" s="683"/>
      <c r="Y14" s="683"/>
      <c r="Z14" s="683"/>
      <c r="AA14" s="683"/>
      <c r="AB14" s="683"/>
      <c r="AC14" s="683"/>
      <c r="AD14" s="683"/>
      <c r="AE14" s="683"/>
      <c r="AF14" s="683"/>
      <c r="AG14" s="683"/>
      <c r="AH14" s="683"/>
      <c r="AI14" s="683"/>
      <c r="AJ14" s="683"/>
    </row>
    <row r="15" spans="1:36" ht="18">
      <c r="A15" s="535" t="s">
        <v>1518</v>
      </c>
      <c r="B15" s="669" t="s">
        <v>1510</v>
      </c>
      <c r="C15" s="683"/>
      <c r="D15" s="683"/>
      <c r="E15" s="683"/>
      <c r="F15" s="683"/>
      <c r="G15" s="683"/>
      <c r="H15" s="685"/>
      <c r="I15" s="685"/>
      <c r="J15" s="685"/>
      <c r="K15" s="685"/>
      <c r="L15" s="683"/>
      <c r="M15" s="683"/>
      <c r="N15" s="685"/>
      <c r="O15" s="683"/>
      <c r="P15" s="683"/>
      <c r="Q15" s="683"/>
      <c r="R15" s="683"/>
      <c r="S15" s="683"/>
      <c r="T15" s="683"/>
      <c r="U15" s="683"/>
      <c r="V15" s="683"/>
      <c r="W15" s="683"/>
      <c r="X15" s="683"/>
      <c r="Y15" s="683"/>
      <c r="Z15" s="683"/>
      <c r="AA15" s="683"/>
      <c r="AB15" s="683"/>
      <c r="AC15" s="683"/>
      <c r="AD15" s="683"/>
      <c r="AE15" s="683"/>
      <c r="AF15" s="683"/>
      <c r="AG15" s="683"/>
      <c r="AH15" s="683"/>
      <c r="AI15" s="683"/>
      <c r="AJ15" s="683"/>
    </row>
    <row r="16" spans="1:36" ht="18">
      <c r="A16" s="535" t="s">
        <v>1519</v>
      </c>
      <c r="B16" s="668" t="s">
        <v>1508</v>
      </c>
      <c r="C16" s="683"/>
      <c r="D16" s="683"/>
      <c r="E16" s="683"/>
      <c r="F16" s="683"/>
      <c r="G16" s="683"/>
      <c r="H16" s="685"/>
      <c r="I16" s="685"/>
      <c r="J16" s="685"/>
      <c r="K16" s="685"/>
      <c r="L16" s="683"/>
      <c r="M16" s="683"/>
      <c r="N16" s="685"/>
      <c r="O16" s="683"/>
      <c r="P16" s="683"/>
      <c r="Q16" s="683"/>
      <c r="R16" s="683"/>
      <c r="S16" s="683"/>
      <c r="T16" s="683"/>
      <c r="U16" s="683"/>
      <c r="V16" s="683"/>
      <c r="W16" s="683"/>
      <c r="X16" s="683"/>
      <c r="Y16" s="683"/>
      <c r="Z16" s="683"/>
      <c r="AA16" s="683"/>
      <c r="AB16" s="683"/>
      <c r="AC16" s="683"/>
      <c r="AD16" s="683"/>
      <c r="AE16" s="683"/>
      <c r="AF16" s="683"/>
      <c r="AG16" s="683"/>
      <c r="AH16" s="683"/>
      <c r="AI16" s="683"/>
      <c r="AJ16" s="683"/>
    </row>
    <row r="17" spans="1:36" ht="18">
      <c r="A17" s="535" t="s">
        <v>1520</v>
      </c>
      <c r="B17" s="667" t="s">
        <v>48</v>
      </c>
      <c r="C17" s="683"/>
      <c r="D17" s="683"/>
      <c r="E17" s="683"/>
      <c r="F17" s="683"/>
      <c r="G17" s="683"/>
      <c r="H17" s="685"/>
      <c r="I17" s="685"/>
      <c r="J17" s="685"/>
      <c r="K17" s="685"/>
      <c r="L17" s="683"/>
      <c r="M17" s="683"/>
      <c r="N17" s="685"/>
      <c r="O17" s="683"/>
      <c r="P17" s="683"/>
      <c r="Q17" s="683"/>
      <c r="R17" s="683"/>
      <c r="S17" s="683"/>
      <c r="T17" s="683"/>
      <c r="U17" s="683"/>
      <c r="V17" s="683"/>
      <c r="W17" s="683"/>
      <c r="X17" s="683"/>
      <c r="Y17" s="683"/>
      <c r="Z17" s="683"/>
      <c r="AA17" s="683"/>
      <c r="AB17" s="683"/>
      <c r="AC17" s="683"/>
      <c r="AD17" s="683"/>
      <c r="AE17" s="683"/>
      <c r="AF17" s="683"/>
      <c r="AG17" s="683"/>
      <c r="AH17" s="683"/>
      <c r="AI17" s="683"/>
      <c r="AJ17" s="683"/>
    </row>
    <row r="18" spans="1:36" ht="18">
      <c r="A18" s="535" t="s">
        <v>1521</v>
      </c>
      <c r="B18" s="666" t="s">
        <v>1506</v>
      </c>
      <c r="C18" s="683"/>
      <c r="D18" s="683"/>
      <c r="E18" s="683"/>
      <c r="F18" s="683"/>
      <c r="G18" s="683"/>
      <c r="H18" s="685"/>
      <c r="I18" s="685"/>
      <c r="J18" s="685"/>
      <c r="K18" s="685"/>
      <c r="L18" s="683"/>
      <c r="M18" s="683"/>
      <c r="N18" s="685"/>
      <c r="O18" s="683"/>
      <c r="P18" s="683"/>
      <c r="Q18" s="683"/>
      <c r="R18" s="683"/>
      <c r="S18" s="683"/>
      <c r="T18" s="683"/>
      <c r="U18" s="683"/>
      <c r="V18" s="683"/>
      <c r="W18" s="683"/>
      <c r="X18" s="683"/>
      <c r="Y18" s="683"/>
      <c r="Z18" s="683"/>
      <c r="AA18" s="683"/>
      <c r="AB18" s="683"/>
      <c r="AC18" s="683"/>
      <c r="AD18" s="683"/>
      <c r="AE18" s="683"/>
      <c r="AF18" s="683"/>
      <c r="AG18" s="683"/>
      <c r="AH18" s="683"/>
      <c r="AI18" s="683"/>
      <c r="AJ18" s="683"/>
    </row>
    <row r="19" spans="1:36" ht="18">
      <c r="A19" s="535" t="s">
        <v>1522</v>
      </c>
      <c r="B19" s="665" t="s">
        <v>1505</v>
      </c>
      <c r="C19" s="683"/>
      <c r="D19" s="683"/>
      <c r="E19" s="683"/>
      <c r="F19" s="683"/>
      <c r="G19" s="683"/>
      <c r="H19" s="685"/>
      <c r="I19" s="685"/>
      <c r="J19" s="685"/>
      <c r="K19" s="685"/>
      <c r="L19" s="683"/>
      <c r="M19" s="683"/>
      <c r="N19" s="685"/>
      <c r="O19" s="683"/>
      <c r="P19" s="683"/>
      <c r="Q19" s="683"/>
      <c r="R19" s="683"/>
      <c r="S19" s="683"/>
      <c r="T19" s="683"/>
      <c r="U19" s="683"/>
      <c r="V19" s="683"/>
      <c r="W19" s="683"/>
      <c r="X19" s="683"/>
      <c r="Y19" s="683"/>
      <c r="Z19" s="683"/>
      <c r="AA19" s="683"/>
      <c r="AB19" s="683"/>
      <c r="AC19" s="683"/>
      <c r="AD19" s="683"/>
      <c r="AE19" s="683"/>
      <c r="AF19" s="683"/>
      <c r="AG19" s="683"/>
      <c r="AH19" s="683"/>
      <c r="AI19" s="683"/>
      <c r="AJ19" s="683"/>
    </row>
    <row r="20" spans="1:36" ht="18">
      <c r="A20" s="535" t="s">
        <v>1523</v>
      </c>
      <c r="B20" s="664" t="s">
        <v>1503</v>
      </c>
      <c r="C20" s="683"/>
      <c r="D20" s="683"/>
      <c r="E20" s="683"/>
      <c r="F20" s="683"/>
      <c r="G20" s="683"/>
      <c r="H20" s="685"/>
      <c r="I20" s="685"/>
      <c r="J20" s="685"/>
      <c r="K20" s="685"/>
      <c r="L20" s="683"/>
      <c r="M20" s="683"/>
      <c r="N20" s="685"/>
      <c r="O20" s="683"/>
      <c r="P20" s="683"/>
      <c r="Q20" s="683"/>
      <c r="R20" s="683"/>
      <c r="S20" s="683"/>
      <c r="T20" s="683"/>
      <c r="U20" s="683"/>
      <c r="V20" s="683"/>
      <c r="W20" s="683"/>
      <c r="X20" s="683"/>
      <c r="Y20" s="683"/>
      <c r="Z20" s="683"/>
      <c r="AA20" s="683"/>
      <c r="AB20" s="683"/>
      <c r="AC20" s="683"/>
      <c r="AD20" s="683"/>
      <c r="AE20" s="683"/>
      <c r="AF20" s="683"/>
      <c r="AG20" s="683"/>
      <c r="AH20" s="683"/>
      <c r="AI20" s="683"/>
      <c r="AJ20" s="683"/>
    </row>
    <row r="21" spans="1:36" ht="18">
      <c r="A21" s="535" t="s">
        <v>1524</v>
      </c>
      <c r="B21" s="663" t="s">
        <v>1501</v>
      </c>
      <c r="C21" s="683"/>
      <c r="D21" s="683"/>
      <c r="E21" s="683"/>
      <c r="F21" s="683"/>
      <c r="G21" s="683"/>
      <c r="H21" s="685"/>
      <c r="I21" s="685"/>
      <c r="J21" s="685"/>
      <c r="K21" s="685"/>
      <c r="L21" s="683"/>
      <c r="M21" s="683"/>
      <c r="N21" s="685"/>
      <c r="O21" s="683"/>
      <c r="P21" s="683"/>
      <c r="Q21" s="683"/>
      <c r="R21" s="683"/>
      <c r="S21" s="683"/>
      <c r="T21" s="683"/>
      <c r="U21" s="683"/>
      <c r="V21" s="683"/>
      <c r="W21" s="683"/>
      <c r="X21" s="683"/>
      <c r="Y21" s="683"/>
      <c r="Z21" s="683"/>
      <c r="AA21" s="683"/>
      <c r="AB21" s="683"/>
      <c r="AC21" s="683"/>
      <c r="AD21" s="683"/>
      <c r="AE21" s="683"/>
      <c r="AF21" s="683"/>
      <c r="AG21" s="683"/>
      <c r="AH21" s="683"/>
      <c r="AI21" s="683"/>
      <c r="AJ21" s="683"/>
    </row>
    <row r="22" spans="1:36" ht="18.75">
      <c r="A22" s="538" t="s">
        <v>1525</v>
      </c>
      <c r="B22" s="683"/>
      <c r="C22" s="683"/>
      <c r="D22" s="683"/>
      <c r="E22" s="683"/>
      <c r="F22" s="683"/>
      <c r="G22" s="683"/>
      <c r="H22" s="685"/>
      <c r="I22" s="685"/>
      <c r="J22" s="685"/>
      <c r="K22" s="685"/>
      <c r="L22" s="683"/>
      <c r="M22" s="683"/>
      <c r="N22" s="685"/>
      <c r="O22" s="683"/>
      <c r="P22" s="683"/>
      <c r="Q22" s="683"/>
      <c r="R22" s="683"/>
      <c r="S22" s="683"/>
      <c r="T22" s="683"/>
      <c r="U22" s="683"/>
      <c r="V22" s="683"/>
      <c r="W22" s="683"/>
      <c r="X22" s="683"/>
      <c r="Y22" s="683"/>
      <c r="Z22" s="683"/>
      <c r="AA22" s="683"/>
      <c r="AB22" s="683"/>
      <c r="AC22" s="683"/>
      <c r="AD22" s="683"/>
      <c r="AE22" s="683"/>
      <c r="AF22" s="683"/>
      <c r="AG22" s="683"/>
      <c r="AH22" s="683"/>
      <c r="AI22" s="683"/>
      <c r="AJ22" s="683"/>
    </row>
    <row r="23" spans="1:36" ht="15">
      <c r="A23" s="683"/>
      <c r="B23" s="683"/>
      <c r="C23" s="683"/>
      <c r="D23" s="683"/>
      <c r="E23" s="683"/>
      <c r="F23" s="683"/>
      <c r="G23" s="683"/>
      <c r="H23" s="685"/>
      <c r="I23" s="685"/>
      <c r="J23" s="685"/>
      <c r="K23" s="685"/>
      <c r="L23" s="683"/>
      <c r="M23" s="683"/>
      <c r="N23" s="685"/>
      <c r="O23" s="683"/>
      <c r="P23" s="683"/>
      <c r="Q23" s="683"/>
      <c r="R23" s="683"/>
      <c r="S23" s="683"/>
      <c r="T23" s="683"/>
      <c r="U23" s="683"/>
      <c r="V23" s="683"/>
      <c r="W23" s="683"/>
      <c r="X23" s="683"/>
      <c r="Y23" s="683"/>
      <c r="Z23" s="683"/>
      <c r="AA23" s="683"/>
      <c r="AB23" s="683"/>
      <c r="AC23" s="683"/>
      <c r="AD23" s="683"/>
      <c r="AE23" s="683"/>
      <c r="AF23" s="683"/>
      <c r="AG23" s="683"/>
      <c r="AH23" s="683"/>
      <c r="AI23" s="683"/>
      <c r="AJ23" s="683"/>
    </row>
    <row r="24" spans="1:36" ht="15">
      <c r="A24" s="683"/>
      <c r="B24" s="683"/>
      <c r="C24" s="683"/>
      <c r="D24" s="683"/>
      <c r="E24" s="683"/>
      <c r="F24" s="683"/>
      <c r="G24" s="683"/>
      <c r="H24" s="685"/>
      <c r="I24" s="685"/>
      <c r="J24" s="685"/>
      <c r="K24" s="685"/>
      <c r="L24" s="683"/>
      <c r="M24" s="683"/>
      <c r="N24" s="685"/>
      <c r="O24" s="683"/>
      <c r="P24" s="683"/>
      <c r="Q24" s="683"/>
      <c r="R24" s="683"/>
      <c r="S24" s="683"/>
      <c r="T24" s="683"/>
      <c r="U24" s="683"/>
      <c r="V24" s="683"/>
      <c r="W24" s="683"/>
      <c r="X24" s="683"/>
      <c r="Y24" s="683"/>
      <c r="Z24" s="683"/>
      <c r="AA24" s="683"/>
      <c r="AB24" s="683"/>
      <c r="AC24" s="683"/>
      <c r="AD24" s="683"/>
      <c r="AE24" s="683"/>
      <c r="AF24" s="683"/>
      <c r="AG24" s="683"/>
      <c r="AH24" s="683"/>
      <c r="AI24" s="683"/>
      <c r="AJ24" s="683"/>
    </row>
    <row r="26" spans="1:36" ht="15">
      <c r="A26" s="631"/>
      <c r="B26" s="685"/>
      <c r="C26" s="685"/>
      <c r="D26" s="685"/>
      <c r="E26" s="685"/>
      <c r="F26" s="685"/>
      <c r="G26" s="685"/>
      <c r="H26" s="685"/>
      <c r="I26" s="685"/>
      <c r="J26" s="685"/>
      <c r="K26" s="685"/>
      <c r="L26" s="683"/>
      <c r="M26" s="683"/>
      <c r="N26" s="683"/>
      <c r="O26" s="683"/>
      <c r="P26" s="683"/>
      <c r="Q26" s="683"/>
      <c r="R26" s="683"/>
      <c r="S26" s="683"/>
      <c r="T26" s="683"/>
      <c r="U26" s="683"/>
      <c r="V26" s="683"/>
      <c r="W26" s="683"/>
      <c r="X26" s="683"/>
      <c r="Y26" s="683"/>
      <c r="Z26" s="683"/>
      <c r="AA26" s="683"/>
      <c r="AB26" s="683"/>
      <c r="AC26" s="683"/>
      <c r="AD26" s="683"/>
      <c r="AE26" s="683"/>
      <c r="AF26" s="683"/>
      <c r="AG26" s="683"/>
      <c r="AH26" s="683"/>
      <c r="AI26" s="683"/>
      <c r="AJ26" s="683"/>
    </row>
    <row r="27" spans="1:36" ht="17.25" customHeight="1">
      <c r="A27" s="539" t="s">
        <v>1526</v>
      </c>
      <c r="B27" s="670" t="s">
        <v>364</v>
      </c>
      <c r="C27" s="671" t="s">
        <v>366</v>
      </c>
      <c r="D27" s="671" t="s">
        <v>1527</v>
      </c>
      <c r="E27" s="671" t="s">
        <v>1528</v>
      </c>
      <c r="F27" s="671" t="s">
        <v>1529</v>
      </c>
      <c r="G27" s="671" t="s">
        <v>1530</v>
      </c>
      <c r="H27" s="671" t="s">
        <v>1531</v>
      </c>
      <c r="I27" s="671" t="s">
        <v>1532</v>
      </c>
      <c r="J27" s="671" t="s">
        <v>1533</v>
      </c>
      <c r="K27" s="672" t="s">
        <v>1534</v>
      </c>
      <c r="L27" s="683"/>
      <c r="M27" s="673" t="s">
        <v>1535</v>
      </c>
      <c r="N27" s="673" t="s">
        <v>1535</v>
      </c>
      <c r="O27" s="683"/>
      <c r="P27" s="683"/>
      <c r="Q27" s="683"/>
      <c r="R27" s="674" t="str">
        <f>CONCATENATE($A27, ": ", B27)</f>
        <v>Character name: Skeleton</v>
      </c>
      <c r="S27" s="683" t="str">
        <f t="shared" ref="S27:AA27" si="0">CONCATENATE($A27, ": ", C27)</f>
        <v>Character name: Ghoul</v>
      </c>
      <c r="T27" s="683" t="str">
        <f t="shared" si="0"/>
        <v>Character name: Frostbitten Corpse</v>
      </c>
      <c r="U27" s="683" t="str">
        <f t="shared" si="0"/>
        <v>Character name: Bloomed Deceased</v>
      </c>
      <c r="V27" s="683" t="str">
        <f t="shared" si="0"/>
        <v>Character name: Mummified Remains</v>
      </c>
      <c r="W27" s="683" t="str">
        <f t="shared" si="0"/>
        <v>Character name: Walking Flesh</v>
      </c>
      <c r="X27" s="683" t="str">
        <f t="shared" si="0"/>
        <v>Character name: Charred Walker</v>
      </c>
      <c r="Y27" s="683" t="str">
        <f t="shared" si="0"/>
        <v>Character name: Stonehusk Skeleton</v>
      </c>
      <c r="Z27" s="683" t="str">
        <f t="shared" si="0"/>
        <v>Character name: Corrupted Corpse</v>
      </c>
      <c r="AA27" s="683" t="str">
        <f t="shared" si="0"/>
        <v>Character name: Lost Soul</v>
      </c>
      <c r="AB27" s="683"/>
      <c r="AC27" s="683"/>
      <c r="AD27" s="683"/>
      <c r="AE27" s="683"/>
      <c r="AF27" s="683"/>
      <c r="AG27" s="683"/>
      <c r="AH27" s="683"/>
      <c r="AI27" s="683"/>
      <c r="AJ27" s="683"/>
    </row>
    <row r="28" spans="1:36" ht="18" customHeight="1">
      <c r="A28" s="539" t="s">
        <v>1536</v>
      </c>
      <c r="B28" s="540" t="s">
        <v>1502</v>
      </c>
      <c r="C28" s="541" t="s">
        <v>1209</v>
      </c>
      <c r="D28" s="542" t="s">
        <v>1211</v>
      </c>
      <c r="E28" s="543" t="s">
        <v>1212</v>
      </c>
      <c r="F28" s="544" t="s">
        <v>1210</v>
      </c>
      <c r="G28" s="545" t="s">
        <v>1213</v>
      </c>
      <c r="H28" s="546" t="s">
        <v>1214</v>
      </c>
      <c r="I28" s="547" t="s">
        <v>1215</v>
      </c>
      <c r="J28" s="548" t="s">
        <v>1216</v>
      </c>
      <c r="K28" s="549" t="s">
        <v>1217</v>
      </c>
      <c r="L28" s="683"/>
      <c r="M28" s="526" t="s">
        <v>1504</v>
      </c>
      <c r="N28" s="537" t="s">
        <v>1516</v>
      </c>
      <c r="O28" s="683"/>
      <c r="P28" s="683"/>
      <c r="Q28" s="683"/>
      <c r="R28" s="537" t="str">
        <f t="shared" ref="R28:R52" si="1">CONCATENATE($A28, ": ", B28)</f>
        <v>Location: Surface</v>
      </c>
      <c r="S28" s="683" t="str">
        <f t="shared" ref="S28:S52" si="2">CONCATENATE($A28, ": ", C28)</f>
        <v>Location: Grasslands</v>
      </c>
      <c r="T28" s="683" t="str">
        <f t="shared" ref="T28:T52" si="3">CONCATENATE($A28, ": ", D28)</f>
        <v>Location: Frostreach</v>
      </c>
      <c r="U28" s="683" t="str">
        <f t="shared" ref="U28:U52" si="4">CONCATENATE($A28, ": ", E28)</f>
        <v>Location: Sakura</v>
      </c>
      <c r="V28" s="683" t="str">
        <f t="shared" ref="V28:V52" si="5">CONCATENATE($A28, ": ", F28)</f>
        <v>Location: Sundune</v>
      </c>
      <c r="W28" s="683" t="str">
        <f t="shared" ref="W28:W52" si="6">CONCATENATE($A28, ": ", G28)</f>
        <v>Location: Bloodgrounds</v>
      </c>
      <c r="X28" s="683" t="str">
        <f t="shared" ref="X28:X52" si="7">CONCATENATE($A28, ": ", H28)</f>
        <v>Location: Volcanica</v>
      </c>
      <c r="Y28" s="683" t="str">
        <f t="shared" ref="Y28:Y52" si="8">CONCATENATE($A28, ": ", I28)</f>
        <v>Location: Desolation</v>
      </c>
      <c r="Z28" s="683" t="str">
        <f t="shared" ref="Z28:Z52" si="9">CONCATENATE($A28, ": ", J28)</f>
        <v>Location: Grimwall</v>
      </c>
      <c r="AA28" s="683" t="str">
        <f t="shared" ref="AA28:AA52" si="10">CONCATENATE($A28, ": ", K28)</f>
        <v>Location: Elysian</v>
      </c>
      <c r="AB28" s="683"/>
      <c r="AC28" s="683"/>
      <c r="AD28" s="683"/>
      <c r="AE28" s="683"/>
      <c r="AF28" s="683"/>
      <c r="AG28" s="683"/>
      <c r="AH28" s="683"/>
      <c r="AI28" s="683"/>
      <c r="AJ28" s="683"/>
    </row>
    <row r="29" spans="1:36" ht="15.75">
      <c r="A29" s="539" t="s">
        <v>1537</v>
      </c>
      <c r="B29" s="550" t="s">
        <v>1505</v>
      </c>
      <c r="C29" s="551" t="s">
        <v>1505</v>
      </c>
      <c r="D29" s="551" t="s">
        <v>1505</v>
      </c>
      <c r="E29" s="551" t="s">
        <v>1505</v>
      </c>
      <c r="F29" s="551" t="s">
        <v>1505</v>
      </c>
      <c r="G29" s="551" t="s">
        <v>1505</v>
      </c>
      <c r="H29" s="551" t="s">
        <v>1505</v>
      </c>
      <c r="I29" s="551" t="s">
        <v>1505</v>
      </c>
      <c r="J29" s="551" t="s">
        <v>1505</v>
      </c>
      <c r="K29" s="552" t="s">
        <v>1505</v>
      </c>
      <c r="L29" s="683"/>
      <c r="M29" s="553" t="s">
        <v>1505</v>
      </c>
      <c r="N29" s="553" t="s">
        <v>1505</v>
      </c>
      <c r="O29" s="683"/>
      <c r="P29" s="683"/>
      <c r="Q29" s="683"/>
      <c r="R29" s="553" t="str">
        <f t="shared" si="1"/>
        <v>Kin: Undead</v>
      </c>
      <c r="S29" s="683" t="str">
        <f t="shared" si="2"/>
        <v>Kin: Undead</v>
      </c>
      <c r="T29" s="683" t="str">
        <f t="shared" si="3"/>
        <v>Kin: Undead</v>
      </c>
      <c r="U29" s="683" t="str">
        <f t="shared" si="4"/>
        <v>Kin: Undead</v>
      </c>
      <c r="V29" s="683" t="str">
        <f t="shared" si="5"/>
        <v>Kin: Undead</v>
      </c>
      <c r="W29" s="683" t="str">
        <f t="shared" si="6"/>
        <v>Kin: Undead</v>
      </c>
      <c r="X29" s="683" t="str">
        <f t="shared" si="7"/>
        <v>Kin: Undead</v>
      </c>
      <c r="Y29" s="683" t="str">
        <f t="shared" si="8"/>
        <v>Kin: Undead</v>
      </c>
      <c r="Z29" s="683" t="str">
        <f t="shared" si="9"/>
        <v>Kin: Undead</v>
      </c>
      <c r="AA29" s="683" t="str">
        <f t="shared" si="10"/>
        <v>Kin: Undead</v>
      </c>
      <c r="AB29" s="683"/>
      <c r="AC29" s="683"/>
      <c r="AD29" s="683"/>
      <c r="AE29" s="683"/>
      <c r="AF29" s="683"/>
      <c r="AG29" s="683"/>
      <c r="AH29" s="683"/>
      <c r="AI29" s="683"/>
      <c r="AJ29" s="683"/>
    </row>
    <row r="30" spans="1:36" ht="15.75">
      <c r="A30" s="554" t="s">
        <v>1045</v>
      </c>
      <c r="B30" s="555" t="s">
        <v>1538</v>
      </c>
      <c r="C30" s="556" t="s">
        <v>1538</v>
      </c>
      <c r="D30" s="556" t="s">
        <v>1538</v>
      </c>
      <c r="E30" s="556" t="s">
        <v>1538</v>
      </c>
      <c r="F30" s="556" t="s">
        <v>1538</v>
      </c>
      <c r="G30" s="556" t="s">
        <v>1538</v>
      </c>
      <c r="H30" s="556" t="s">
        <v>1538</v>
      </c>
      <c r="I30" s="556" t="s">
        <v>1538</v>
      </c>
      <c r="J30" s="556" t="s">
        <v>1538</v>
      </c>
      <c r="K30" s="557" t="s">
        <v>1538</v>
      </c>
      <c r="L30" s="683"/>
      <c r="M30" s="558" t="s">
        <v>1538</v>
      </c>
      <c r="N30" s="558" t="s">
        <v>1538</v>
      </c>
      <c r="O30" s="683"/>
      <c r="P30" s="683"/>
      <c r="Q30" s="683"/>
      <c r="R30" s="558" t="str">
        <f t="shared" si="1"/>
        <v>Health: 25/25</v>
      </c>
      <c r="S30" s="683" t="str">
        <f t="shared" si="2"/>
        <v>Health: 25/25</v>
      </c>
      <c r="T30" s="683" t="str">
        <f t="shared" si="3"/>
        <v>Health: 25/25</v>
      </c>
      <c r="U30" s="683" t="str">
        <f t="shared" si="4"/>
        <v>Health: 25/25</v>
      </c>
      <c r="V30" s="683" t="str">
        <f t="shared" si="5"/>
        <v>Health: 25/25</v>
      </c>
      <c r="W30" s="683" t="str">
        <f t="shared" si="6"/>
        <v>Health: 25/25</v>
      </c>
      <c r="X30" s="683" t="str">
        <f t="shared" si="7"/>
        <v>Health: 25/25</v>
      </c>
      <c r="Y30" s="683" t="str">
        <f t="shared" si="8"/>
        <v>Health: 25/25</v>
      </c>
      <c r="Z30" s="683" t="str">
        <f t="shared" si="9"/>
        <v>Health: 25/25</v>
      </c>
      <c r="AA30" s="683" t="str">
        <f t="shared" si="10"/>
        <v>Health: 25/25</v>
      </c>
      <c r="AB30" s="683"/>
      <c r="AC30" s="683"/>
      <c r="AD30" s="683"/>
      <c r="AE30" s="683"/>
      <c r="AF30" s="683"/>
      <c r="AG30" s="683"/>
      <c r="AH30" s="683"/>
      <c r="AI30" s="683"/>
      <c r="AJ30" s="683"/>
    </row>
    <row r="31" spans="1:36" ht="15.75">
      <c r="A31" s="559" t="s">
        <v>1539</v>
      </c>
      <c r="B31" s="560" t="s">
        <v>1540</v>
      </c>
      <c r="C31" s="561" t="s">
        <v>1540</v>
      </c>
      <c r="D31" s="561" t="s">
        <v>1540</v>
      </c>
      <c r="E31" s="561" t="s">
        <v>1540</v>
      </c>
      <c r="F31" s="561" t="s">
        <v>1540</v>
      </c>
      <c r="G31" s="561" t="s">
        <v>1540</v>
      </c>
      <c r="H31" s="561" t="s">
        <v>1540</v>
      </c>
      <c r="I31" s="561" t="s">
        <v>1540</v>
      </c>
      <c r="J31" s="561" t="s">
        <v>1540</v>
      </c>
      <c r="K31" s="562" t="s">
        <v>1540</v>
      </c>
      <c r="L31" s="683"/>
      <c r="M31" s="563" t="s">
        <v>1540</v>
      </c>
      <c r="N31" s="563" t="s">
        <v>1540</v>
      </c>
      <c r="O31" s="683"/>
      <c r="P31" s="683"/>
      <c r="Q31" s="683"/>
      <c r="R31" s="563" t="str">
        <f t="shared" si="1"/>
        <v>Mana/Resource: 50/50</v>
      </c>
      <c r="S31" s="683" t="str">
        <f t="shared" si="2"/>
        <v>Mana/Resource: 50/50</v>
      </c>
      <c r="T31" s="683" t="str">
        <f t="shared" si="3"/>
        <v>Mana/Resource: 50/50</v>
      </c>
      <c r="U31" s="683" t="str">
        <f t="shared" si="4"/>
        <v>Mana/Resource: 50/50</v>
      </c>
      <c r="V31" s="683" t="str">
        <f t="shared" si="5"/>
        <v>Mana/Resource: 50/50</v>
      </c>
      <c r="W31" s="683" t="str">
        <f t="shared" si="6"/>
        <v>Mana/Resource: 50/50</v>
      </c>
      <c r="X31" s="683" t="str">
        <f t="shared" si="7"/>
        <v>Mana/Resource: 50/50</v>
      </c>
      <c r="Y31" s="683" t="str">
        <f t="shared" si="8"/>
        <v>Mana/Resource: 50/50</v>
      </c>
      <c r="Z31" s="683" t="str">
        <f t="shared" si="9"/>
        <v>Mana/Resource: 50/50</v>
      </c>
      <c r="AA31" s="683" t="str">
        <f t="shared" si="10"/>
        <v>Mana/Resource: 50/50</v>
      </c>
      <c r="AB31" s="683"/>
      <c r="AC31" s="683"/>
      <c r="AD31" s="683"/>
      <c r="AE31" s="683"/>
      <c r="AF31" s="683"/>
      <c r="AG31" s="683"/>
      <c r="AH31" s="683"/>
      <c r="AI31" s="683"/>
      <c r="AJ31" s="683"/>
    </row>
    <row r="32" spans="1:36" ht="15">
      <c r="A32" s="564" t="s">
        <v>7</v>
      </c>
      <c r="B32" s="565">
        <v>1</v>
      </c>
      <c r="C32" s="566">
        <v>1</v>
      </c>
      <c r="D32" s="566">
        <v>1</v>
      </c>
      <c r="E32" s="566">
        <v>1</v>
      </c>
      <c r="F32" s="566">
        <v>1</v>
      </c>
      <c r="G32" s="566">
        <v>1</v>
      </c>
      <c r="H32" s="566">
        <v>1</v>
      </c>
      <c r="I32" s="566">
        <v>1</v>
      </c>
      <c r="J32" s="566">
        <v>1</v>
      </c>
      <c r="K32" s="567">
        <v>1</v>
      </c>
      <c r="L32" s="683"/>
      <c r="M32" s="568">
        <v>1</v>
      </c>
      <c r="N32" s="568">
        <v>1</v>
      </c>
      <c r="O32" s="683"/>
      <c r="P32" s="683"/>
      <c r="Q32" s="683"/>
      <c r="R32" s="568" t="str">
        <f t="shared" si="1"/>
        <v>Defense: 1</v>
      </c>
      <c r="S32" s="683" t="str">
        <f t="shared" si="2"/>
        <v>Defense: 1</v>
      </c>
      <c r="T32" s="683" t="str">
        <f t="shared" si="3"/>
        <v>Defense: 1</v>
      </c>
      <c r="U32" s="683" t="str">
        <f t="shared" si="4"/>
        <v>Defense: 1</v>
      </c>
      <c r="V32" s="683" t="str">
        <f t="shared" si="5"/>
        <v>Defense: 1</v>
      </c>
      <c r="W32" s="683" t="str">
        <f t="shared" si="6"/>
        <v>Defense: 1</v>
      </c>
      <c r="X32" s="683" t="str">
        <f t="shared" si="7"/>
        <v>Defense: 1</v>
      </c>
      <c r="Y32" s="683" t="str">
        <f t="shared" si="8"/>
        <v>Defense: 1</v>
      </c>
      <c r="Z32" s="683" t="str">
        <f t="shared" si="9"/>
        <v>Defense: 1</v>
      </c>
      <c r="AA32" s="683" t="str">
        <f t="shared" si="10"/>
        <v>Defense: 1</v>
      </c>
      <c r="AB32" s="683"/>
      <c r="AC32" s="683"/>
      <c r="AD32" s="683"/>
      <c r="AE32" s="683"/>
      <c r="AF32" s="683"/>
      <c r="AG32" s="683"/>
      <c r="AH32" s="683"/>
      <c r="AI32" s="683"/>
      <c r="AJ32" s="683"/>
    </row>
    <row r="33" spans="1:36" ht="15">
      <c r="A33" s="569" t="s">
        <v>1050</v>
      </c>
      <c r="B33" s="570">
        <v>1</v>
      </c>
      <c r="C33" s="571">
        <v>1</v>
      </c>
      <c r="D33" s="571">
        <v>1</v>
      </c>
      <c r="E33" s="571">
        <v>1</v>
      </c>
      <c r="F33" s="571">
        <v>1</v>
      </c>
      <c r="G33" s="571">
        <v>1</v>
      </c>
      <c r="H33" s="571">
        <v>1</v>
      </c>
      <c r="I33" s="571">
        <v>1</v>
      </c>
      <c r="J33" s="571">
        <v>1</v>
      </c>
      <c r="K33" s="572">
        <v>1</v>
      </c>
      <c r="L33" s="683"/>
      <c r="M33" s="573">
        <v>1</v>
      </c>
      <c r="N33" s="573">
        <v>1</v>
      </c>
      <c r="O33" s="683"/>
      <c r="P33" s="683"/>
      <c r="Q33" s="683"/>
      <c r="R33" s="573" t="str">
        <f t="shared" si="1"/>
        <v>Dispersion: 1</v>
      </c>
      <c r="S33" s="683" t="str">
        <f t="shared" si="2"/>
        <v>Dispersion: 1</v>
      </c>
      <c r="T33" s="683" t="str">
        <f t="shared" si="3"/>
        <v>Dispersion: 1</v>
      </c>
      <c r="U33" s="683" t="str">
        <f t="shared" si="4"/>
        <v>Dispersion: 1</v>
      </c>
      <c r="V33" s="683" t="str">
        <f t="shared" si="5"/>
        <v>Dispersion: 1</v>
      </c>
      <c r="W33" s="683" t="str">
        <f t="shared" si="6"/>
        <v>Dispersion: 1</v>
      </c>
      <c r="X33" s="683" t="str">
        <f t="shared" si="7"/>
        <v>Dispersion: 1</v>
      </c>
      <c r="Y33" s="683" t="str">
        <f t="shared" si="8"/>
        <v>Dispersion: 1</v>
      </c>
      <c r="Z33" s="683" t="str">
        <f t="shared" si="9"/>
        <v>Dispersion: 1</v>
      </c>
      <c r="AA33" s="683" t="str">
        <f t="shared" si="10"/>
        <v>Dispersion: 1</v>
      </c>
      <c r="AB33" s="683"/>
      <c r="AC33" s="683"/>
      <c r="AD33" s="683"/>
      <c r="AE33" s="683"/>
      <c r="AF33" s="683"/>
      <c r="AG33" s="683"/>
      <c r="AH33" s="683"/>
      <c r="AI33" s="683"/>
      <c r="AJ33" s="683"/>
    </row>
    <row r="34" spans="1:36" ht="15">
      <c r="A34" s="539" t="s">
        <v>1541</v>
      </c>
      <c r="B34" s="574">
        <v>0</v>
      </c>
      <c r="C34" s="575">
        <v>0</v>
      </c>
      <c r="D34" s="575">
        <v>0</v>
      </c>
      <c r="E34" s="575">
        <v>0</v>
      </c>
      <c r="F34" s="575">
        <v>0</v>
      </c>
      <c r="G34" s="575">
        <v>0</v>
      </c>
      <c r="H34" s="575">
        <v>0</v>
      </c>
      <c r="I34" s="575">
        <v>0</v>
      </c>
      <c r="J34" s="575">
        <v>0</v>
      </c>
      <c r="K34" s="576">
        <v>1</v>
      </c>
      <c r="L34" s="683"/>
      <c r="M34" s="577">
        <v>0</v>
      </c>
      <c r="N34" s="577">
        <v>0</v>
      </c>
      <c r="O34" s="683"/>
      <c r="P34" s="683"/>
      <c r="Q34" s="683"/>
      <c r="R34" s="577" t="str">
        <f t="shared" si="1"/>
        <v>Light R: 0</v>
      </c>
      <c r="S34" s="683" t="str">
        <f t="shared" si="2"/>
        <v>Light R: 0</v>
      </c>
      <c r="T34" s="683" t="str">
        <f t="shared" si="3"/>
        <v>Light R: 0</v>
      </c>
      <c r="U34" s="683" t="str">
        <f t="shared" si="4"/>
        <v>Light R: 0</v>
      </c>
      <c r="V34" s="683" t="str">
        <f t="shared" si="5"/>
        <v>Light R: 0</v>
      </c>
      <c r="W34" s="683" t="str">
        <f t="shared" si="6"/>
        <v>Light R: 0</v>
      </c>
      <c r="X34" s="683" t="str">
        <f t="shared" si="7"/>
        <v>Light R: 0</v>
      </c>
      <c r="Y34" s="683" t="str">
        <f t="shared" si="8"/>
        <v>Light R: 0</v>
      </c>
      <c r="Z34" s="683" t="str">
        <f t="shared" si="9"/>
        <v>Light R: 0</v>
      </c>
      <c r="AA34" s="683" t="str">
        <f t="shared" si="10"/>
        <v>Light R: 1</v>
      </c>
      <c r="AB34" s="683"/>
      <c r="AC34" s="683"/>
      <c r="AD34" s="683"/>
      <c r="AE34" s="683"/>
      <c r="AF34" s="683"/>
      <c r="AG34" s="683"/>
      <c r="AH34" s="683"/>
      <c r="AI34" s="683"/>
      <c r="AJ34" s="683"/>
    </row>
    <row r="35" spans="1:36" ht="15">
      <c r="A35" s="539" t="s">
        <v>1542</v>
      </c>
      <c r="B35" s="578">
        <v>0</v>
      </c>
      <c r="C35" s="579">
        <v>0</v>
      </c>
      <c r="D35" s="579">
        <v>0</v>
      </c>
      <c r="E35" s="579">
        <v>0</v>
      </c>
      <c r="F35" s="579">
        <v>0</v>
      </c>
      <c r="G35" s="579">
        <v>0</v>
      </c>
      <c r="H35" s="579">
        <v>0</v>
      </c>
      <c r="I35" s="579">
        <v>0</v>
      </c>
      <c r="J35" s="579">
        <v>1</v>
      </c>
      <c r="K35" s="580">
        <v>0</v>
      </c>
      <c r="L35" s="683"/>
      <c r="M35" s="581">
        <v>1</v>
      </c>
      <c r="N35" s="581">
        <v>1</v>
      </c>
      <c r="O35" s="683"/>
      <c r="P35" s="683"/>
      <c r="Q35" s="683"/>
      <c r="R35" s="581" t="str">
        <f t="shared" si="1"/>
        <v>Dark R: 0</v>
      </c>
      <c r="S35" s="683" t="str">
        <f t="shared" si="2"/>
        <v>Dark R: 0</v>
      </c>
      <c r="T35" s="683" t="str">
        <f t="shared" si="3"/>
        <v>Dark R: 0</v>
      </c>
      <c r="U35" s="683" t="str">
        <f t="shared" si="4"/>
        <v>Dark R: 0</v>
      </c>
      <c r="V35" s="683" t="str">
        <f t="shared" si="5"/>
        <v>Dark R: 0</v>
      </c>
      <c r="W35" s="683" t="str">
        <f t="shared" si="6"/>
        <v>Dark R: 0</v>
      </c>
      <c r="X35" s="683" t="str">
        <f t="shared" si="7"/>
        <v>Dark R: 0</v>
      </c>
      <c r="Y35" s="683" t="str">
        <f t="shared" si="8"/>
        <v>Dark R: 0</v>
      </c>
      <c r="Z35" s="683" t="str">
        <f t="shared" si="9"/>
        <v>Dark R: 1</v>
      </c>
      <c r="AA35" s="683" t="str">
        <f t="shared" si="10"/>
        <v>Dark R: 0</v>
      </c>
      <c r="AB35" s="683"/>
      <c r="AC35" s="683"/>
      <c r="AD35" s="683"/>
      <c r="AE35" s="683"/>
      <c r="AF35" s="683"/>
      <c r="AG35" s="683"/>
      <c r="AH35" s="683"/>
      <c r="AI35" s="683"/>
      <c r="AJ35" s="683"/>
    </row>
    <row r="36" spans="1:36" ht="15">
      <c r="A36" s="539" t="s">
        <v>1543</v>
      </c>
      <c r="B36" s="582">
        <v>0</v>
      </c>
      <c r="C36" s="583">
        <v>0</v>
      </c>
      <c r="D36" s="583">
        <v>0</v>
      </c>
      <c r="E36" s="583">
        <v>0</v>
      </c>
      <c r="F36" s="583">
        <v>0</v>
      </c>
      <c r="G36" s="583">
        <v>0</v>
      </c>
      <c r="H36" s="583">
        <v>1</v>
      </c>
      <c r="I36" s="583">
        <v>0</v>
      </c>
      <c r="J36" s="585">
        <v>0</v>
      </c>
      <c r="K36" s="584">
        <v>0</v>
      </c>
      <c r="L36" s="683"/>
      <c r="M36" s="585">
        <v>0</v>
      </c>
      <c r="N36" s="585">
        <v>0</v>
      </c>
      <c r="O36" s="683"/>
      <c r="P36" s="683"/>
      <c r="Q36" s="683"/>
      <c r="R36" s="585" t="str">
        <f t="shared" si="1"/>
        <v>Fire R: 0</v>
      </c>
      <c r="S36" s="683" t="str">
        <f t="shared" si="2"/>
        <v>Fire R: 0</v>
      </c>
      <c r="T36" s="683" t="str">
        <f t="shared" si="3"/>
        <v>Fire R: 0</v>
      </c>
      <c r="U36" s="683" t="str">
        <f t="shared" si="4"/>
        <v>Fire R: 0</v>
      </c>
      <c r="V36" s="683" t="str">
        <f t="shared" si="5"/>
        <v>Fire R: 0</v>
      </c>
      <c r="W36" s="683" t="str">
        <f t="shared" si="6"/>
        <v>Fire R: 0</v>
      </c>
      <c r="X36" s="683" t="str">
        <f t="shared" si="7"/>
        <v>Fire R: 1</v>
      </c>
      <c r="Y36" s="683" t="str">
        <f t="shared" si="8"/>
        <v>Fire R: 0</v>
      </c>
      <c r="Z36" s="683" t="str">
        <f t="shared" si="9"/>
        <v>Fire R: 0</v>
      </c>
      <c r="AA36" s="683" t="str">
        <f t="shared" si="10"/>
        <v>Fire R: 0</v>
      </c>
      <c r="AB36" s="683"/>
      <c r="AC36" s="683"/>
      <c r="AD36" s="683"/>
      <c r="AE36" s="683"/>
      <c r="AF36" s="683"/>
      <c r="AG36" s="683"/>
      <c r="AH36" s="683"/>
      <c r="AI36" s="683"/>
      <c r="AJ36" s="683"/>
    </row>
    <row r="37" spans="1:36" ht="15">
      <c r="A37" s="539" t="s">
        <v>1544</v>
      </c>
      <c r="B37" s="586">
        <v>0</v>
      </c>
      <c r="C37" s="587">
        <v>0</v>
      </c>
      <c r="D37" s="587">
        <v>1</v>
      </c>
      <c r="E37" s="587">
        <v>0</v>
      </c>
      <c r="F37" s="587">
        <v>0</v>
      </c>
      <c r="G37" s="587">
        <v>0</v>
      </c>
      <c r="H37" s="587">
        <v>0</v>
      </c>
      <c r="I37" s="587">
        <v>0</v>
      </c>
      <c r="J37" s="587">
        <v>0</v>
      </c>
      <c r="K37" s="588">
        <v>0</v>
      </c>
      <c r="L37" s="683"/>
      <c r="M37" s="589">
        <v>0</v>
      </c>
      <c r="N37" s="589">
        <v>0</v>
      </c>
      <c r="O37" s="683"/>
      <c r="P37" s="683"/>
      <c r="Q37" s="683"/>
      <c r="R37" s="589" t="str">
        <f t="shared" si="1"/>
        <v>Frost R: 0</v>
      </c>
      <c r="S37" s="683" t="str">
        <f t="shared" si="2"/>
        <v>Frost R: 0</v>
      </c>
      <c r="T37" s="683" t="str">
        <f t="shared" si="3"/>
        <v>Frost R: 1</v>
      </c>
      <c r="U37" s="683" t="str">
        <f t="shared" si="4"/>
        <v>Frost R: 0</v>
      </c>
      <c r="V37" s="683" t="str">
        <f t="shared" si="5"/>
        <v>Frost R: 0</v>
      </c>
      <c r="W37" s="683" t="str">
        <f t="shared" si="6"/>
        <v>Frost R: 0</v>
      </c>
      <c r="X37" s="683" t="str">
        <f t="shared" si="7"/>
        <v>Frost R: 0</v>
      </c>
      <c r="Y37" s="683" t="str">
        <f t="shared" si="8"/>
        <v>Frost R: 0</v>
      </c>
      <c r="Z37" s="683" t="str">
        <f t="shared" si="9"/>
        <v>Frost R: 0</v>
      </c>
      <c r="AA37" s="683" t="str">
        <f t="shared" si="10"/>
        <v>Frost R: 0</v>
      </c>
      <c r="AB37" s="683"/>
      <c r="AC37" s="683"/>
      <c r="AD37" s="683"/>
      <c r="AE37" s="683"/>
      <c r="AF37" s="683"/>
      <c r="AG37" s="683"/>
      <c r="AH37" s="683"/>
      <c r="AI37" s="683"/>
      <c r="AJ37" s="683"/>
    </row>
    <row r="38" spans="1:36" ht="15">
      <c r="A38" s="590" t="s">
        <v>1545</v>
      </c>
      <c r="B38" s="591">
        <v>0</v>
      </c>
      <c r="C38" s="592">
        <v>0</v>
      </c>
      <c r="D38" s="592">
        <v>0</v>
      </c>
      <c r="E38" s="592">
        <v>0</v>
      </c>
      <c r="F38" s="592">
        <v>1</v>
      </c>
      <c r="G38" s="592">
        <v>0</v>
      </c>
      <c r="H38" s="592">
        <v>0</v>
      </c>
      <c r="I38" s="592">
        <v>0</v>
      </c>
      <c r="J38" s="592">
        <v>0</v>
      </c>
      <c r="K38" s="593">
        <v>0</v>
      </c>
      <c r="L38" s="683"/>
      <c r="M38" s="594">
        <v>0</v>
      </c>
      <c r="N38" s="594">
        <v>0</v>
      </c>
      <c r="O38" s="683"/>
      <c r="P38" s="683"/>
      <c r="Q38" s="683"/>
      <c r="R38" s="594" t="str">
        <f t="shared" si="1"/>
        <v>Wind R: 0</v>
      </c>
      <c r="S38" s="683" t="str">
        <f t="shared" si="2"/>
        <v>Wind R: 0</v>
      </c>
      <c r="T38" s="683" t="str">
        <f t="shared" si="3"/>
        <v>Wind R: 0</v>
      </c>
      <c r="U38" s="683" t="str">
        <f t="shared" si="4"/>
        <v>Wind R: 0</v>
      </c>
      <c r="V38" s="683" t="str">
        <f t="shared" si="5"/>
        <v>Wind R: 1</v>
      </c>
      <c r="W38" s="683" t="str">
        <f t="shared" si="6"/>
        <v>Wind R: 0</v>
      </c>
      <c r="X38" s="683" t="str">
        <f t="shared" si="7"/>
        <v>Wind R: 0</v>
      </c>
      <c r="Y38" s="683" t="str">
        <f t="shared" si="8"/>
        <v>Wind R: 0</v>
      </c>
      <c r="Z38" s="683" t="str">
        <f t="shared" si="9"/>
        <v>Wind R: 0</v>
      </c>
      <c r="AA38" s="683" t="str">
        <f t="shared" si="10"/>
        <v>Wind R: 0</v>
      </c>
      <c r="AB38" s="683"/>
      <c r="AC38" s="683"/>
      <c r="AD38" s="683"/>
      <c r="AE38" s="683"/>
      <c r="AF38" s="683"/>
      <c r="AG38" s="683"/>
      <c r="AH38" s="683"/>
      <c r="AI38" s="683"/>
      <c r="AJ38" s="683"/>
    </row>
    <row r="39" spans="1:36" ht="15">
      <c r="A39" s="539" t="s">
        <v>1546</v>
      </c>
      <c r="B39" s="595">
        <v>0</v>
      </c>
      <c r="C39" s="596">
        <v>0</v>
      </c>
      <c r="D39" s="596">
        <v>0</v>
      </c>
      <c r="E39" s="596">
        <v>0</v>
      </c>
      <c r="F39" s="596">
        <v>0</v>
      </c>
      <c r="G39" s="596">
        <v>0</v>
      </c>
      <c r="H39" s="596">
        <v>0</v>
      </c>
      <c r="I39" s="596">
        <v>1</v>
      </c>
      <c r="J39" s="596">
        <v>0</v>
      </c>
      <c r="K39" s="597">
        <v>0</v>
      </c>
      <c r="L39" s="683"/>
      <c r="M39" s="598">
        <v>0</v>
      </c>
      <c r="N39" s="598">
        <v>0</v>
      </c>
      <c r="O39" s="683"/>
      <c r="P39" s="683"/>
      <c r="Q39" s="683"/>
      <c r="R39" s="598" t="str">
        <f t="shared" si="1"/>
        <v>Earth R: 0</v>
      </c>
      <c r="S39" s="683" t="str">
        <f t="shared" si="2"/>
        <v>Earth R: 0</v>
      </c>
      <c r="T39" s="683" t="str">
        <f t="shared" si="3"/>
        <v>Earth R: 0</v>
      </c>
      <c r="U39" s="683" t="str">
        <f t="shared" si="4"/>
        <v>Earth R: 0</v>
      </c>
      <c r="V39" s="683" t="str">
        <f t="shared" si="5"/>
        <v>Earth R: 0</v>
      </c>
      <c r="W39" s="683" t="str">
        <f t="shared" si="6"/>
        <v>Earth R: 0</v>
      </c>
      <c r="X39" s="683" t="str">
        <f t="shared" si="7"/>
        <v>Earth R: 0</v>
      </c>
      <c r="Y39" s="683" t="str">
        <f t="shared" si="8"/>
        <v>Earth R: 1</v>
      </c>
      <c r="Z39" s="683" t="str">
        <f t="shared" si="9"/>
        <v>Earth R: 0</v>
      </c>
      <c r="AA39" s="683" t="str">
        <f t="shared" si="10"/>
        <v>Earth R: 0</v>
      </c>
      <c r="AB39" s="683"/>
      <c r="AC39" s="683"/>
      <c r="AD39" s="683"/>
      <c r="AE39" s="683"/>
      <c r="AF39" s="683"/>
      <c r="AG39" s="683"/>
      <c r="AH39" s="683"/>
      <c r="AI39" s="683"/>
      <c r="AJ39" s="683"/>
    </row>
    <row r="40" spans="1:36" ht="15">
      <c r="A40" s="539" t="s">
        <v>1547</v>
      </c>
      <c r="B40" s="599">
        <v>0</v>
      </c>
      <c r="C40" s="600">
        <v>0</v>
      </c>
      <c r="D40" s="600">
        <v>0</v>
      </c>
      <c r="E40" s="600">
        <v>1</v>
      </c>
      <c r="F40" s="600">
        <v>0</v>
      </c>
      <c r="G40" s="600">
        <v>0</v>
      </c>
      <c r="H40" s="600">
        <v>0</v>
      </c>
      <c r="I40" s="600">
        <v>0</v>
      </c>
      <c r="J40" s="600">
        <v>0</v>
      </c>
      <c r="K40" s="601">
        <v>0</v>
      </c>
      <c r="L40" s="683"/>
      <c r="M40" s="602">
        <v>0</v>
      </c>
      <c r="N40" s="602">
        <v>0</v>
      </c>
      <c r="O40" s="683"/>
      <c r="P40" s="683"/>
      <c r="Q40" s="683"/>
      <c r="R40" s="602" t="str">
        <f t="shared" si="1"/>
        <v>Lightning R: 0</v>
      </c>
      <c r="S40" s="683" t="str">
        <f t="shared" si="2"/>
        <v>Lightning R: 0</v>
      </c>
      <c r="T40" s="683" t="str">
        <f t="shared" si="3"/>
        <v>Lightning R: 0</v>
      </c>
      <c r="U40" s="683" t="str">
        <f t="shared" si="4"/>
        <v>Lightning R: 1</v>
      </c>
      <c r="V40" s="683" t="str">
        <f t="shared" si="5"/>
        <v>Lightning R: 0</v>
      </c>
      <c r="W40" s="683" t="str">
        <f t="shared" si="6"/>
        <v>Lightning R: 0</v>
      </c>
      <c r="X40" s="683" t="str">
        <f t="shared" si="7"/>
        <v>Lightning R: 0</v>
      </c>
      <c r="Y40" s="683" t="str">
        <f t="shared" si="8"/>
        <v>Lightning R: 0</v>
      </c>
      <c r="Z40" s="683" t="str">
        <f t="shared" si="9"/>
        <v>Lightning R: 0</v>
      </c>
      <c r="AA40" s="683" t="str">
        <f t="shared" si="10"/>
        <v>Lightning R: 0</v>
      </c>
      <c r="AB40" s="683"/>
      <c r="AC40" s="683"/>
      <c r="AD40" s="683"/>
      <c r="AE40" s="683"/>
      <c r="AF40" s="683"/>
      <c r="AG40" s="683"/>
      <c r="AH40" s="683"/>
      <c r="AI40" s="683"/>
      <c r="AJ40" s="683"/>
    </row>
    <row r="41" spans="1:36" ht="15">
      <c r="A41" s="539" t="s">
        <v>1548</v>
      </c>
      <c r="B41" s="603">
        <v>1</v>
      </c>
      <c r="C41" s="604">
        <v>0</v>
      </c>
      <c r="D41" s="604">
        <v>0</v>
      </c>
      <c r="E41" s="604">
        <v>0</v>
      </c>
      <c r="F41" s="604">
        <v>0</v>
      </c>
      <c r="G41" s="604">
        <v>1</v>
      </c>
      <c r="H41" s="604">
        <v>0</v>
      </c>
      <c r="I41" s="604">
        <v>0</v>
      </c>
      <c r="J41" s="604">
        <v>0</v>
      </c>
      <c r="K41" s="605">
        <v>0</v>
      </c>
      <c r="L41" s="683"/>
      <c r="M41" s="606">
        <v>0</v>
      </c>
      <c r="N41" s="606">
        <v>0</v>
      </c>
      <c r="O41" s="683"/>
      <c r="P41" s="683"/>
      <c r="Q41" s="683"/>
      <c r="R41" s="606" t="str">
        <f t="shared" si="1"/>
        <v>Bleed R: 1</v>
      </c>
      <c r="S41" s="683" t="str">
        <f t="shared" si="2"/>
        <v>Bleed R: 0</v>
      </c>
      <c r="T41" s="683" t="str">
        <f t="shared" si="3"/>
        <v>Bleed R: 0</v>
      </c>
      <c r="U41" s="683" t="str">
        <f t="shared" si="4"/>
        <v>Bleed R: 0</v>
      </c>
      <c r="V41" s="683" t="str">
        <f t="shared" si="5"/>
        <v>Bleed R: 0</v>
      </c>
      <c r="W41" s="683" t="str">
        <f t="shared" si="6"/>
        <v>Bleed R: 1</v>
      </c>
      <c r="X41" s="683" t="str">
        <f t="shared" si="7"/>
        <v>Bleed R: 0</v>
      </c>
      <c r="Y41" s="683" t="str">
        <f t="shared" si="8"/>
        <v>Bleed R: 0</v>
      </c>
      <c r="Z41" s="683" t="str">
        <f t="shared" si="9"/>
        <v>Bleed R: 0</v>
      </c>
      <c r="AA41" s="683" t="str">
        <f t="shared" si="10"/>
        <v>Bleed R: 0</v>
      </c>
      <c r="AB41" s="683"/>
      <c r="AC41" s="683"/>
      <c r="AD41" s="683"/>
      <c r="AE41" s="683"/>
      <c r="AF41" s="683"/>
      <c r="AG41" s="683"/>
      <c r="AH41" s="683"/>
      <c r="AI41" s="683"/>
      <c r="AJ41" s="683"/>
    </row>
    <row r="42" spans="1:36" ht="15">
      <c r="A42" s="539" t="s">
        <v>1549</v>
      </c>
      <c r="B42" s="607">
        <v>1</v>
      </c>
      <c r="C42" s="608">
        <v>1</v>
      </c>
      <c r="D42" s="608">
        <v>0</v>
      </c>
      <c r="E42" s="608">
        <v>0</v>
      </c>
      <c r="F42" s="608">
        <v>0</v>
      </c>
      <c r="G42" s="608">
        <v>0</v>
      </c>
      <c r="H42" s="608">
        <v>0</v>
      </c>
      <c r="I42" s="608">
        <v>0</v>
      </c>
      <c r="J42" s="608">
        <v>0</v>
      </c>
      <c r="K42" s="609">
        <v>0</v>
      </c>
      <c r="L42" s="683"/>
      <c r="M42" s="610">
        <v>0</v>
      </c>
      <c r="N42" s="610">
        <v>0</v>
      </c>
      <c r="O42" s="683"/>
      <c r="P42" s="683"/>
      <c r="Q42" s="683"/>
      <c r="R42" s="610" t="str">
        <f t="shared" si="1"/>
        <v>Poison R: 1</v>
      </c>
      <c r="S42" s="683" t="str">
        <f t="shared" si="2"/>
        <v>Poison R: 1</v>
      </c>
      <c r="T42" s="683" t="str">
        <f t="shared" si="3"/>
        <v>Poison R: 0</v>
      </c>
      <c r="U42" s="683" t="str">
        <f t="shared" si="4"/>
        <v>Poison R: 0</v>
      </c>
      <c r="V42" s="683" t="str">
        <f t="shared" si="5"/>
        <v>Poison R: 0</v>
      </c>
      <c r="W42" s="683" t="str">
        <f t="shared" si="6"/>
        <v>Poison R: 0</v>
      </c>
      <c r="X42" s="683" t="str">
        <f t="shared" si="7"/>
        <v>Poison R: 0</v>
      </c>
      <c r="Y42" s="683" t="str">
        <f t="shared" si="8"/>
        <v>Poison R: 0</v>
      </c>
      <c r="Z42" s="683" t="str">
        <f t="shared" si="9"/>
        <v>Poison R: 0</v>
      </c>
      <c r="AA42" s="683" t="str">
        <f t="shared" si="10"/>
        <v>Poison R: 0</v>
      </c>
      <c r="AB42" s="683"/>
      <c r="AC42" s="683"/>
      <c r="AD42" s="683"/>
      <c r="AE42" s="683"/>
      <c r="AF42" s="683"/>
      <c r="AG42" s="683"/>
      <c r="AH42" s="683"/>
      <c r="AI42" s="683"/>
      <c r="AJ42" s="683"/>
    </row>
    <row r="43" spans="1:36" ht="15">
      <c r="A43" s="539" t="s">
        <v>1072</v>
      </c>
      <c r="B43" s="565">
        <v>1</v>
      </c>
      <c r="C43" s="566">
        <v>1</v>
      </c>
      <c r="D43" s="566">
        <v>1</v>
      </c>
      <c r="E43" s="566">
        <v>1</v>
      </c>
      <c r="F43" s="566">
        <v>1</v>
      </c>
      <c r="G43" s="566">
        <v>1</v>
      </c>
      <c r="H43" s="566">
        <v>1</v>
      </c>
      <c r="I43" s="566">
        <v>1</v>
      </c>
      <c r="J43" s="566">
        <v>1</v>
      </c>
      <c r="K43" s="611">
        <v>1</v>
      </c>
      <c r="L43" s="683"/>
      <c r="M43" s="568">
        <v>1</v>
      </c>
      <c r="N43" s="568">
        <v>1</v>
      </c>
      <c r="O43" s="683"/>
      <c r="P43" s="683"/>
      <c r="Q43" s="683"/>
      <c r="R43" s="568" t="str">
        <f t="shared" si="1"/>
        <v>Strength: 1</v>
      </c>
      <c r="S43" s="683" t="str">
        <f t="shared" si="2"/>
        <v>Strength: 1</v>
      </c>
      <c r="T43" s="683" t="str">
        <f t="shared" si="3"/>
        <v>Strength: 1</v>
      </c>
      <c r="U43" s="683" t="str">
        <f t="shared" si="4"/>
        <v>Strength: 1</v>
      </c>
      <c r="V43" s="683" t="str">
        <f t="shared" si="5"/>
        <v>Strength: 1</v>
      </c>
      <c r="W43" s="683" t="str">
        <f t="shared" si="6"/>
        <v>Strength: 1</v>
      </c>
      <c r="X43" s="683" t="str">
        <f t="shared" si="7"/>
        <v>Strength: 1</v>
      </c>
      <c r="Y43" s="683" t="str">
        <f t="shared" si="8"/>
        <v>Strength: 1</v>
      </c>
      <c r="Z43" s="683" t="str">
        <f t="shared" si="9"/>
        <v>Strength: 1</v>
      </c>
      <c r="AA43" s="683" t="str">
        <f t="shared" si="10"/>
        <v>Strength: 1</v>
      </c>
      <c r="AB43" s="683"/>
      <c r="AC43" s="683"/>
      <c r="AD43" s="683"/>
      <c r="AE43" s="683"/>
      <c r="AF43" s="683"/>
      <c r="AG43" s="683"/>
      <c r="AH43" s="683"/>
      <c r="AI43" s="683"/>
      <c r="AJ43" s="683"/>
    </row>
    <row r="44" spans="1:36" ht="15">
      <c r="A44" s="539" t="s">
        <v>1074</v>
      </c>
      <c r="B44" s="565">
        <v>1</v>
      </c>
      <c r="C44" s="566">
        <v>1</v>
      </c>
      <c r="D44" s="566">
        <v>1</v>
      </c>
      <c r="E44" s="566">
        <v>1</v>
      </c>
      <c r="F44" s="566">
        <v>1</v>
      </c>
      <c r="G44" s="566">
        <v>1</v>
      </c>
      <c r="H44" s="566">
        <v>1</v>
      </c>
      <c r="I44" s="566">
        <v>1</v>
      </c>
      <c r="J44" s="566">
        <v>1</v>
      </c>
      <c r="K44" s="611">
        <v>1</v>
      </c>
      <c r="L44" s="683"/>
      <c r="M44" s="568">
        <v>1</v>
      </c>
      <c r="N44" s="568">
        <v>1</v>
      </c>
      <c r="O44" s="683"/>
      <c r="P44" s="683"/>
      <c r="Q44" s="683"/>
      <c r="R44" s="568" t="str">
        <f t="shared" si="1"/>
        <v>Dexterity: 1</v>
      </c>
      <c r="S44" s="683" t="str">
        <f t="shared" si="2"/>
        <v>Dexterity: 1</v>
      </c>
      <c r="T44" s="683" t="str">
        <f t="shared" si="3"/>
        <v>Dexterity: 1</v>
      </c>
      <c r="U44" s="683" t="str">
        <f t="shared" si="4"/>
        <v>Dexterity: 1</v>
      </c>
      <c r="V44" s="683" t="str">
        <f t="shared" si="5"/>
        <v>Dexterity: 1</v>
      </c>
      <c r="W44" s="683" t="str">
        <f t="shared" si="6"/>
        <v>Dexterity: 1</v>
      </c>
      <c r="X44" s="683" t="str">
        <f t="shared" si="7"/>
        <v>Dexterity: 1</v>
      </c>
      <c r="Y44" s="683" t="str">
        <f t="shared" si="8"/>
        <v>Dexterity: 1</v>
      </c>
      <c r="Z44" s="683" t="str">
        <f t="shared" si="9"/>
        <v>Dexterity: 1</v>
      </c>
      <c r="AA44" s="683" t="str">
        <f t="shared" si="10"/>
        <v>Dexterity: 1</v>
      </c>
      <c r="AB44" s="683"/>
      <c r="AC44" s="683"/>
      <c r="AD44" s="683"/>
      <c r="AE44" s="683"/>
      <c r="AF44" s="683"/>
      <c r="AG44" s="683"/>
      <c r="AH44" s="683"/>
      <c r="AI44" s="683"/>
      <c r="AJ44" s="683"/>
    </row>
    <row r="45" spans="1:36" ht="15">
      <c r="A45" s="539" t="s">
        <v>1076</v>
      </c>
      <c r="B45" s="612">
        <v>1</v>
      </c>
      <c r="C45" s="613">
        <v>1</v>
      </c>
      <c r="D45" s="613">
        <v>1</v>
      </c>
      <c r="E45" s="613">
        <v>1</v>
      </c>
      <c r="F45" s="613">
        <v>1</v>
      </c>
      <c r="G45" s="613">
        <v>1</v>
      </c>
      <c r="H45" s="613">
        <v>1</v>
      </c>
      <c r="I45" s="613">
        <v>1</v>
      </c>
      <c r="J45" s="613">
        <v>1</v>
      </c>
      <c r="K45" s="614">
        <v>1</v>
      </c>
      <c r="L45" s="683"/>
      <c r="M45" s="615">
        <v>1</v>
      </c>
      <c r="N45" s="615">
        <v>1</v>
      </c>
      <c r="O45" s="683"/>
      <c r="P45" s="683"/>
      <c r="Q45" s="683"/>
      <c r="R45" s="615" t="str">
        <f t="shared" si="1"/>
        <v>Power: 1</v>
      </c>
      <c r="S45" s="683" t="str">
        <f t="shared" si="2"/>
        <v>Power: 1</v>
      </c>
      <c r="T45" s="683" t="str">
        <f t="shared" si="3"/>
        <v>Power: 1</v>
      </c>
      <c r="U45" s="683" t="str">
        <f t="shared" si="4"/>
        <v>Power: 1</v>
      </c>
      <c r="V45" s="683" t="str">
        <f t="shared" si="5"/>
        <v>Power: 1</v>
      </c>
      <c r="W45" s="683" t="str">
        <f t="shared" si="6"/>
        <v>Power: 1</v>
      </c>
      <c r="X45" s="683" t="str">
        <f t="shared" si="7"/>
        <v>Power: 1</v>
      </c>
      <c r="Y45" s="683" t="str">
        <f t="shared" si="8"/>
        <v>Power: 1</v>
      </c>
      <c r="Z45" s="683" t="str">
        <f t="shared" si="9"/>
        <v>Power: 1</v>
      </c>
      <c r="AA45" s="683" t="str">
        <f t="shared" si="10"/>
        <v>Power: 1</v>
      </c>
      <c r="AB45" s="683"/>
      <c r="AC45" s="683"/>
      <c r="AD45" s="683"/>
      <c r="AE45" s="683"/>
      <c r="AF45" s="683"/>
      <c r="AG45" s="683"/>
      <c r="AH45" s="683"/>
      <c r="AI45" s="683"/>
      <c r="AJ45" s="683"/>
    </row>
    <row r="46" spans="1:36" ht="15.75">
      <c r="A46" s="539" t="s">
        <v>566</v>
      </c>
      <c r="B46" s="565" t="s">
        <v>1550</v>
      </c>
      <c r="C46" s="566" t="s">
        <v>1550</v>
      </c>
      <c r="D46" s="566" t="s">
        <v>1550</v>
      </c>
      <c r="E46" s="566" t="s">
        <v>1550</v>
      </c>
      <c r="F46" s="566" t="s">
        <v>1550</v>
      </c>
      <c r="G46" s="566" t="s">
        <v>1550</v>
      </c>
      <c r="H46" s="566" t="s">
        <v>1550</v>
      </c>
      <c r="I46" s="566" t="s">
        <v>1550</v>
      </c>
      <c r="J46" s="566" t="s">
        <v>1550</v>
      </c>
      <c r="K46" s="611" t="s">
        <v>1550</v>
      </c>
      <c r="L46" s="683"/>
      <c r="M46" s="568" t="s">
        <v>1550</v>
      </c>
      <c r="N46" s="568" t="s">
        <v>1550</v>
      </c>
      <c r="O46" s="683"/>
      <c r="P46" s="683"/>
      <c r="Q46" s="683"/>
      <c r="R46" s="568" t="str">
        <f t="shared" si="1"/>
        <v>Basic Attack: Claws 12 P.D. (16 Crit)</v>
      </c>
      <c r="S46" s="683" t="str">
        <f t="shared" si="2"/>
        <v>Basic Attack: Claws 12 P.D. (16 Crit)</v>
      </c>
      <c r="T46" s="683" t="str">
        <f t="shared" si="3"/>
        <v>Basic Attack: Claws 12 P.D. (16 Crit)</v>
      </c>
      <c r="U46" s="683" t="str">
        <f t="shared" si="4"/>
        <v>Basic Attack: Claws 12 P.D. (16 Crit)</v>
      </c>
      <c r="V46" s="683" t="str">
        <f t="shared" si="5"/>
        <v>Basic Attack: Claws 12 P.D. (16 Crit)</v>
      </c>
      <c r="W46" s="683" t="str">
        <f t="shared" si="6"/>
        <v>Basic Attack: Claws 12 P.D. (16 Crit)</v>
      </c>
      <c r="X46" s="683" t="str">
        <f t="shared" si="7"/>
        <v>Basic Attack: Claws 12 P.D. (16 Crit)</v>
      </c>
      <c r="Y46" s="683" t="str">
        <f t="shared" si="8"/>
        <v>Basic Attack: Claws 12 P.D. (16 Crit)</v>
      </c>
      <c r="Z46" s="683" t="str">
        <f t="shared" si="9"/>
        <v>Basic Attack: Claws 12 P.D. (16 Crit)</v>
      </c>
      <c r="AA46" s="683" t="str">
        <f t="shared" si="10"/>
        <v>Basic Attack: Claws 12 P.D. (16 Crit)</v>
      </c>
      <c r="AB46" s="683"/>
      <c r="AC46" s="683"/>
      <c r="AD46" s="683"/>
      <c r="AE46" s="683"/>
      <c r="AF46" s="683"/>
      <c r="AG46" s="683"/>
      <c r="AH46" s="683"/>
      <c r="AI46" s="683"/>
      <c r="AJ46" s="683"/>
    </row>
    <row r="47" spans="1:36" ht="15.75">
      <c r="A47" s="616" t="s">
        <v>1088</v>
      </c>
      <c r="B47" s="617" t="s">
        <v>1551</v>
      </c>
      <c r="C47" s="617" t="s">
        <v>1551</v>
      </c>
      <c r="D47" s="617" t="s">
        <v>1551</v>
      </c>
      <c r="E47" s="617" t="s">
        <v>1551</v>
      </c>
      <c r="F47" s="617" t="s">
        <v>1551</v>
      </c>
      <c r="G47" s="617" t="s">
        <v>1551</v>
      </c>
      <c r="H47" s="617" t="s">
        <v>1551</v>
      </c>
      <c r="I47" s="617" t="s">
        <v>1551</v>
      </c>
      <c r="J47" s="617" t="s">
        <v>1551</v>
      </c>
      <c r="K47" s="617" t="s">
        <v>1551</v>
      </c>
      <c r="L47" s="683"/>
      <c r="M47" s="619" t="s">
        <v>1552</v>
      </c>
      <c r="N47" s="619" t="s">
        <v>1552</v>
      </c>
      <c r="O47" s="683"/>
      <c r="P47" s="683"/>
      <c r="Q47" s="683"/>
      <c r="R47" s="619" t="str">
        <f t="shared" si="1"/>
        <v>Stamina: 3/3</v>
      </c>
      <c r="S47" s="683" t="str">
        <f t="shared" si="2"/>
        <v>Stamina: 3/3</v>
      </c>
      <c r="T47" s="683" t="str">
        <f t="shared" si="3"/>
        <v>Stamina: 3/3</v>
      </c>
      <c r="U47" s="683" t="str">
        <f t="shared" si="4"/>
        <v>Stamina: 3/3</v>
      </c>
      <c r="V47" s="683" t="str">
        <f t="shared" si="5"/>
        <v>Stamina: 3/3</v>
      </c>
      <c r="W47" s="683" t="str">
        <f t="shared" si="6"/>
        <v>Stamina: 3/3</v>
      </c>
      <c r="X47" s="683" t="str">
        <f t="shared" si="7"/>
        <v>Stamina: 3/3</v>
      </c>
      <c r="Y47" s="683" t="str">
        <f t="shared" si="8"/>
        <v>Stamina: 3/3</v>
      </c>
      <c r="Z47" s="683" t="str">
        <f t="shared" si="9"/>
        <v>Stamina: 3/3</v>
      </c>
      <c r="AA47" s="683" t="str">
        <f t="shared" si="10"/>
        <v>Stamina: 3/3</v>
      </c>
      <c r="AB47" s="683"/>
      <c r="AC47" s="683"/>
      <c r="AD47" s="683"/>
      <c r="AE47" s="683"/>
      <c r="AF47" s="683"/>
      <c r="AG47" s="683"/>
      <c r="AH47" s="683"/>
      <c r="AI47" s="683"/>
      <c r="AJ47" s="683"/>
    </row>
    <row r="48" spans="1:36" ht="15">
      <c r="A48" s="539" t="s">
        <v>1553</v>
      </c>
      <c r="B48" s="578">
        <v>0</v>
      </c>
      <c r="C48" s="579">
        <v>0</v>
      </c>
      <c r="D48" s="579">
        <v>0</v>
      </c>
      <c r="E48" s="579">
        <v>0</v>
      </c>
      <c r="F48" s="579">
        <v>0</v>
      </c>
      <c r="G48" s="579">
        <v>0</v>
      </c>
      <c r="H48" s="579">
        <v>0</v>
      </c>
      <c r="I48" s="579">
        <v>0</v>
      </c>
      <c r="J48" s="579">
        <v>0</v>
      </c>
      <c r="K48" s="620">
        <v>0</v>
      </c>
      <c r="L48" s="683"/>
      <c r="M48" s="581">
        <v>0</v>
      </c>
      <c r="N48" s="581">
        <v>0</v>
      </c>
      <c r="O48" s="683"/>
      <c r="P48" s="683"/>
      <c r="Q48" s="683"/>
      <c r="R48" s="581" t="str">
        <f t="shared" si="1"/>
        <v>Deflect: 0</v>
      </c>
      <c r="S48" s="683" t="str">
        <f t="shared" si="2"/>
        <v>Deflect: 0</v>
      </c>
      <c r="T48" s="683" t="str">
        <f t="shared" si="3"/>
        <v>Deflect: 0</v>
      </c>
      <c r="U48" s="683" t="str">
        <f t="shared" si="4"/>
        <v>Deflect: 0</v>
      </c>
      <c r="V48" s="683" t="str">
        <f t="shared" si="5"/>
        <v>Deflect: 0</v>
      </c>
      <c r="W48" s="683" t="str">
        <f t="shared" si="6"/>
        <v>Deflect: 0</v>
      </c>
      <c r="X48" s="683" t="str">
        <f t="shared" si="7"/>
        <v>Deflect: 0</v>
      </c>
      <c r="Y48" s="683" t="str">
        <f t="shared" si="8"/>
        <v>Deflect: 0</v>
      </c>
      <c r="Z48" s="683" t="str">
        <f t="shared" si="9"/>
        <v>Deflect: 0</v>
      </c>
      <c r="AA48" s="683" t="str">
        <f t="shared" si="10"/>
        <v>Deflect: 0</v>
      </c>
      <c r="AB48" s="683"/>
      <c r="AC48" s="683"/>
      <c r="AD48" s="683"/>
      <c r="AE48" s="683"/>
      <c r="AF48" s="683"/>
      <c r="AG48" s="683"/>
      <c r="AH48" s="683"/>
      <c r="AI48" s="683"/>
      <c r="AJ48" s="683"/>
    </row>
    <row r="49" spans="1:36" ht="15.75">
      <c r="A49" s="539" t="s">
        <v>588</v>
      </c>
      <c r="B49" s="621" t="s">
        <v>1554</v>
      </c>
      <c r="C49" s="622" t="s">
        <v>1554</v>
      </c>
      <c r="D49" s="622" t="s">
        <v>1554</v>
      </c>
      <c r="E49" s="622" t="s">
        <v>1554</v>
      </c>
      <c r="F49" s="622" t="s">
        <v>1555</v>
      </c>
      <c r="G49" s="622" t="s">
        <v>1554</v>
      </c>
      <c r="H49" s="622" t="s">
        <v>1554</v>
      </c>
      <c r="I49" s="622" t="s">
        <v>1554</v>
      </c>
      <c r="J49" s="622" t="s">
        <v>1554</v>
      </c>
      <c r="K49" s="623" t="s">
        <v>1554</v>
      </c>
      <c r="L49" s="683"/>
      <c r="M49" s="624" t="s">
        <v>1262</v>
      </c>
      <c r="N49" s="624" t="s">
        <v>1262</v>
      </c>
      <c r="O49" s="683"/>
      <c r="P49" s="683"/>
      <c r="Q49" s="683"/>
      <c r="R49" s="624" t="str">
        <f t="shared" si="1"/>
        <v>Loot: Bone Marrow + Common Ore</v>
      </c>
      <c r="S49" s="683" t="str">
        <f t="shared" si="2"/>
        <v>Loot: Bone Marrow + Common Ore</v>
      </c>
      <c r="T49" s="683" t="str">
        <f t="shared" si="3"/>
        <v>Loot: Bone Marrow + Common Ore</v>
      </c>
      <c r="U49" s="683" t="str">
        <f t="shared" si="4"/>
        <v>Loot: Bone Marrow + Common Ore</v>
      </c>
      <c r="V49" s="683" t="str">
        <f t="shared" si="5"/>
        <v>Loot: Bone Marrow + Whistling Sap + Common Ore</v>
      </c>
      <c r="W49" s="683" t="str">
        <f t="shared" si="6"/>
        <v>Loot: Bone Marrow + Common Ore</v>
      </c>
      <c r="X49" s="683" t="str">
        <f t="shared" si="7"/>
        <v>Loot: Bone Marrow + Common Ore</v>
      </c>
      <c r="Y49" s="683" t="str">
        <f t="shared" si="8"/>
        <v>Loot: Bone Marrow + Common Ore</v>
      </c>
      <c r="Z49" s="683" t="str">
        <f t="shared" si="9"/>
        <v>Loot: Bone Marrow + Common Ore</v>
      </c>
      <c r="AA49" s="683" t="str">
        <f t="shared" si="10"/>
        <v>Loot: Bone Marrow + Common Ore</v>
      </c>
      <c r="AB49" s="683"/>
      <c r="AC49" s="683"/>
      <c r="AD49" s="683"/>
      <c r="AE49" s="683"/>
      <c r="AF49" s="683"/>
      <c r="AG49" s="683"/>
      <c r="AH49" s="683"/>
      <c r="AI49" s="683"/>
      <c r="AJ49" s="683"/>
    </row>
    <row r="50" spans="1:36" ht="15">
      <c r="A50" s="539" t="s">
        <v>1556</v>
      </c>
      <c r="B50" s="696">
        <v>100</v>
      </c>
      <c r="C50" s="696">
        <v>100</v>
      </c>
      <c r="D50" s="696">
        <v>100</v>
      </c>
      <c r="E50" s="696">
        <v>100</v>
      </c>
      <c r="F50" s="696">
        <v>100</v>
      </c>
      <c r="G50" s="696">
        <v>100</v>
      </c>
      <c r="H50" s="696">
        <v>100</v>
      </c>
      <c r="I50" s="696">
        <v>100</v>
      </c>
      <c r="J50" s="696">
        <v>100</v>
      </c>
      <c r="K50" s="696">
        <v>100</v>
      </c>
      <c r="L50" s="683"/>
      <c r="M50" s="699">
        <v>100</v>
      </c>
      <c r="N50" s="699">
        <v>100</v>
      </c>
      <c r="O50" s="683"/>
      <c r="P50" s="683"/>
      <c r="Q50" s="683"/>
      <c r="R50" s="699" t="str">
        <f t="shared" si="1"/>
        <v>Experience Gained: 100</v>
      </c>
      <c r="S50" s="683" t="str">
        <f t="shared" si="2"/>
        <v>Experience Gained: 100</v>
      </c>
      <c r="T50" s="683" t="str">
        <f t="shared" si="3"/>
        <v>Experience Gained: 100</v>
      </c>
      <c r="U50" s="683" t="str">
        <f t="shared" si="4"/>
        <v>Experience Gained: 100</v>
      </c>
      <c r="V50" s="683" t="str">
        <f t="shared" si="5"/>
        <v>Experience Gained: 100</v>
      </c>
      <c r="W50" s="683" t="str">
        <f t="shared" si="6"/>
        <v>Experience Gained: 100</v>
      </c>
      <c r="X50" s="683" t="str">
        <f t="shared" si="7"/>
        <v>Experience Gained: 100</v>
      </c>
      <c r="Y50" s="683" t="str">
        <f t="shared" si="8"/>
        <v>Experience Gained: 100</v>
      </c>
      <c r="Z50" s="683" t="str">
        <f t="shared" si="9"/>
        <v>Experience Gained: 100</v>
      </c>
      <c r="AA50" s="683" t="str">
        <f t="shared" si="10"/>
        <v>Experience Gained: 100</v>
      </c>
      <c r="AB50" s="683"/>
      <c r="AC50" s="683"/>
      <c r="AD50" s="683"/>
      <c r="AE50" s="683"/>
      <c r="AF50" s="683"/>
      <c r="AG50" s="683"/>
      <c r="AH50" s="683"/>
      <c r="AI50" s="683"/>
      <c r="AJ50" s="683"/>
    </row>
    <row r="51" spans="1:36" ht="15">
      <c r="A51" s="539" t="s">
        <v>1557</v>
      </c>
      <c r="B51" s="696" t="s">
        <v>1558</v>
      </c>
      <c r="C51" s="697" t="s">
        <v>1559</v>
      </c>
      <c r="D51" s="697" t="s">
        <v>1560</v>
      </c>
      <c r="E51" s="697" t="s">
        <v>1561</v>
      </c>
      <c r="F51" s="697" t="s">
        <v>1562</v>
      </c>
      <c r="G51" s="697" t="s">
        <v>1563</v>
      </c>
      <c r="H51" s="697" t="s">
        <v>1558</v>
      </c>
      <c r="I51" s="697" t="s">
        <v>1564</v>
      </c>
      <c r="J51" s="697" t="s">
        <v>1565</v>
      </c>
      <c r="K51" s="698" t="s">
        <v>1566</v>
      </c>
      <c r="L51" s="683"/>
      <c r="M51" s="699" t="s">
        <v>1567</v>
      </c>
      <c r="N51" s="699" t="s">
        <v>1567</v>
      </c>
      <c r="O51" s="683"/>
      <c r="P51" s="683"/>
      <c r="Q51" s="683"/>
      <c r="R51" s="699" t="str">
        <f t="shared" si="1"/>
        <v>Passive: (P) Immune to Bleed/Poison</v>
      </c>
      <c r="S51" s="683" t="str">
        <f t="shared" si="2"/>
        <v>Passive: (P) Immune to Poison</v>
      </c>
      <c r="T51" s="683" t="str">
        <f t="shared" si="3"/>
        <v>Passive: (P) Immune to Frost</v>
      </c>
      <c r="U51" s="683" t="str">
        <f t="shared" si="4"/>
        <v>Passive: (P) Immune to Lightning</v>
      </c>
      <c r="V51" s="683" t="str">
        <f t="shared" si="5"/>
        <v>Passive: (P) Immune to Wind</v>
      </c>
      <c r="W51" s="683" t="str">
        <f t="shared" si="6"/>
        <v>Passive: (P) Immune to Bleed</v>
      </c>
      <c r="X51" s="683" t="str">
        <f t="shared" si="7"/>
        <v>Passive: (P) Immune to Bleed/Poison</v>
      </c>
      <c r="Y51" s="683" t="str">
        <f t="shared" si="8"/>
        <v>Passive: (P) Immune to Earth</v>
      </c>
      <c r="Z51" s="683" t="str">
        <f t="shared" si="9"/>
        <v>Passive: (P) Immune to Darkness</v>
      </c>
      <c r="AA51" s="683" t="str">
        <f t="shared" si="10"/>
        <v>Passive: (P) Immune to Light</v>
      </c>
      <c r="AB51" s="683"/>
      <c r="AC51" s="683"/>
      <c r="AD51" s="683"/>
      <c r="AE51" s="683"/>
      <c r="AF51" s="683"/>
      <c r="AG51" s="683"/>
      <c r="AH51" s="683"/>
      <c r="AI51" s="683"/>
      <c r="AJ51" s="683"/>
    </row>
    <row r="52" spans="1:36" ht="15">
      <c r="A52" s="539" t="s">
        <v>1568</v>
      </c>
      <c r="B52" s="696"/>
      <c r="C52" s="697" t="s">
        <v>1569</v>
      </c>
      <c r="D52" s="697" t="s">
        <v>1570</v>
      </c>
      <c r="E52" s="697" t="s">
        <v>1571</v>
      </c>
      <c r="F52" s="697" t="s">
        <v>1572</v>
      </c>
      <c r="G52" s="697" t="s">
        <v>1573</v>
      </c>
      <c r="H52" s="697" t="s">
        <v>1574</v>
      </c>
      <c r="I52" s="697" t="s">
        <v>1575</v>
      </c>
      <c r="J52" s="697" t="s">
        <v>1576</v>
      </c>
      <c r="K52" s="698" t="s">
        <v>1577</v>
      </c>
      <c r="L52" s="683"/>
      <c r="M52" s="699" t="s">
        <v>1578</v>
      </c>
      <c r="N52" s="699" t="s">
        <v>1578</v>
      </c>
      <c r="O52" s="683"/>
      <c r="P52" s="683"/>
      <c r="Q52" s="683"/>
      <c r="R52" s="699" t="str">
        <f t="shared" si="1"/>
        <v xml:space="preserve">Tier I: </v>
      </c>
      <c r="S52" s="683" t="str">
        <f t="shared" si="2"/>
        <v>Tier I: (≈) Bite: 10 Poison Damage (50 mana)</v>
      </c>
      <c r="T52" s="683" t="str">
        <f t="shared" si="3"/>
        <v>Tier I: (≈) Bite: 10 Frost Damage (50 mana)</v>
      </c>
      <c r="U52" s="683" t="str">
        <f t="shared" si="4"/>
        <v>Tier I: (≈) Bite: 10 Lightning Damage (50 mana)</v>
      </c>
      <c r="V52" s="683" t="str">
        <f t="shared" si="5"/>
        <v>Tier I: (≈) Bite: 10 Wind Damage (50 mana)</v>
      </c>
      <c r="W52" s="683" t="str">
        <f t="shared" si="6"/>
        <v>Tier I: (≈) Bite: 10 Bleed Damage (50 mana)</v>
      </c>
      <c r="X52" s="683" t="str">
        <f t="shared" si="7"/>
        <v>Tier I: (≈) Bite: 10 Fire Damage (50 mana)</v>
      </c>
      <c r="Y52" s="683" t="str">
        <f t="shared" si="8"/>
        <v>Tier I: (≈) Bite: 10 Earth Damage (50 mana)</v>
      </c>
      <c r="Z52" s="683" t="str">
        <f t="shared" si="9"/>
        <v>Tier I: (≈) Bite: 10 Dark Damage (50 mana)</v>
      </c>
      <c r="AA52" s="683" t="str">
        <f t="shared" si="10"/>
        <v>Tier I: (≈) Bite: 10 Light Damage (50 mana)</v>
      </c>
      <c r="AB52" s="683"/>
      <c r="AC52" s="683"/>
      <c r="AD52" s="683"/>
      <c r="AE52" s="683"/>
      <c r="AF52" s="683"/>
      <c r="AG52" s="683"/>
      <c r="AH52" s="683"/>
      <c r="AI52" s="683"/>
      <c r="AJ52" s="683"/>
    </row>
    <row r="53" spans="1:36" ht="15">
      <c r="A53" s="685"/>
      <c r="B53" s="625"/>
      <c r="C53" s="685"/>
      <c r="D53" s="685"/>
      <c r="E53" s="685"/>
      <c r="F53" s="685"/>
      <c r="G53" s="685"/>
      <c r="H53" s="685"/>
      <c r="I53" s="685"/>
      <c r="J53" s="685"/>
      <c r="K53" s="686"/>
      <c r="L53" s="683"/>
      <c r="M53" s="683"/>
      <c r="N53" s="683"/>
      <c r="O53" s="683"/>
      <c r="P53" s="683"/>
      <c r="Q53" s="683"/>
      <c r="R53" s="683"/>
      <c r="S53" s="683"/>
      <c r="T53" s="683"/>
      <c r="U53" s="683"/>
      <c r="V53" s="683"/>
      <c r="W53" s="683"/>
      <c r="X53" s="683"/>
      <c r="Y53" s="683"/>
      <c r="Z53" s="683"/>
      <c r="AA53" s="683"/>
      <c r="AB53" s="683"/>
      <c r="AC53" s="683"/>
      <c r="AD53" s="683"/>
      <c r="AE53" s="683"/>
      <c r="AF53" s="683"/>
      <c r="AG53" s="683"/>
      <c r="AH53" s="683"/>
      <c r="AI53" s="683"/>
      <c r="AJ53" s="683"/>
    </row>
    <row r="54" spans="1:36" ht="15">
      <c r="A54" s="539" t="s">
        <v>1526</v>
      </c>
      <c r="B54" s="626" t="s">
        <v>1579</v>
      </c>
      <c r="C54" s="627" t="s">
        <v>1580</v>
      </c>
      <c r="D54" s="627" t="s">
        <v>1581</v>
      </c>
      <c r="E54" s="627" t="s">
        <v>1582</v>
      </c>
      <c r="F54" s="627" t="s">
        <v>1583</v>
      </c>
      <c r="G54" s="627" t="s">
        <v>1584</v>
      </c>
      <c r="H54" s="627" t="s">
        <v>1585</v>
      </c>
      <c r="I54" s="627" t="s">
        <v>1586</v>
      </c>
      <c r="J54" s="627" t="s">
        <v>1587</v>
      </c>
      <c r="K54" s="628" t="s">
        <v>1588</v>
      </c>
      <c r="L54" s="683"/>
      <c r="M54" s="675" t="s">
        <v>1589</v>
      </c>
      <c r="N54" s="675" t="s">
        <v>1589</v>
      </c>
      <c r="O54" s="683"/>
      <c r="P54" s="683"/>
      <c r="Q54" s="683"/>
      <c r="R54" s="683"/>
      <c r="S54" s="683"/>
      <c r="T54" s="683"/>
      <c r="U54" s="683"/>
      <c r="V54" s="683"/>
      <c r="W54" s="683"/>
      <c r="X54" s="683"/>
      <c r="Y54" s="683"/>
      <c r="Z54" s="683"/>
      <c r="AA54" s="683"/>
      <c r="AB54" s="683"/>
      <c r="AC54" s="683"/>
      <c r="AD54" s="683"/>
      <c r="AE54" s="683"/>
      <c r="AF54" s="683"/>
      <c r="AG54" s="683"/>
      <c r="AH54" s="683"/>
      <c r="AI54" s="683"/>
      <c r="AJ54" s="683"/>
    </row>
    <row r="55" spans="1:36" ht="15">
      <c r="A55" s="539" t="s">
        <v>1536</v>
      </c>
      <c r="B55" s="540" t="s">
        <v>1502</v>
      </c>
      <c r="C55" s="541" t="s">
        <v>1209</v>
      </c>
      <c r="D55" s="542" t="s">
        <v>1211</v>
      </c>
      <c r="E55" s="543" t="s">
        <v>1212</v>
      </c>
      <c r="F55" s="544" t="s">
        <v>1210</v>
      </c>
      <c r="G55" s="545" t="s">
        <v>1213</v>
      </c>
      <c r="H55" s="546" t="s">
        <v>1214</v>
      </c>
      <c r="I55" s="547" t="s">
        <v>1215</v>
      </c>
      <c r="J55" s="548" t="s">
        <v>1216</v>
      </c>
      <c r="K55" s="629" t="s">
        <v>1217</v>
      </c>
      <c r="L55" s="683"/>
      <c r="M55" s="526" t="s">
        <v>1504</v>
      </c>
      <c r="N55" s="537" t="s">
        <v>1516</v>
      </c>
      <c r="O55" s="683"/>
      <c r="P55" s="683"/>
      <c r="Q55" s="683"/>
      <c r="R55" s="683"/>
      <c r="S55" s="683"/>
      <c r="T55" s="683"/>
      <c r="U55" s="683"/>
      <c r="V55" s="683"/>
      <c r="W55" s="683"/>
      <c r="X55" s="683"/>
      <c r="Y55" s="683"/>
      <c r="Z55" s="683"/>
      <c r="AA55" s="683"/>
      <c r="AB55" s="683"/>
      <c r="AC55" s="683"/>
      <c r="AD55" s="683"/>
      <c r="AE55" s="683"/>
      <c r="AF55" s="683"/>
      <c r="AG55" s="683"/>
      <c r="AH55" s="683"/>
      <c r="AI55" s="683"/>
      <c r="AJ55" s="683"/>
    </row>
    <row r="56" spans="1:36" ht="15">
      <c r="A56" s="539" t="s">
        <v>1537</v>
      </c>
      <c r="B56" s="625" t="s">
        <v>1510</v>
      </c>
      <c r="C56" s="539" t="s">
        <v>1510</v>
      </c>
      <c r="D56" s="539" t="s">
        <v>1510</v>
      </c>
      <c r="E56" s="539" t="s">
        <v>1510</v>
      </c>
      <c r="F56" s="539" t="s">
        <v>1510</v>
      </c>
      <c r="G56" s="539" t="s">
        <v>1510</v>
      </c>
      <c r="H56" s="539" t="s">
        <v>1510</v>
      </c>
      <c r="I56" s="539" t="s">
        <v>1510</v>
      </c>
      <c r="J56" s="539" t="s">
        <v>1510</v>
      </c>
      <c r="K56" s="630" t="s">
        <v>1510</v>
      </c>
      <c r="L56" s="683"/>
      <c r="M56" s="631" t="s">
        <v>1510</v>
      </c>
      <c r="N56" s="631" t="s">
        <v>1510</v>
      </c>
      <c r="O56" s="683"/>
      <c r="P56" s="683"/>
      <c r="Q56" s="683"/>
      <c r="R56" s="683"/>
      <c r="S56" s="683"/>
      <c r="T56" s="683"/>
      <c r="U56" s="683"/>
      <c r="V56" s="683"/>
      <c r="W56" s="683"/>
      <c r="X56" s="683"/>
      <c r="Y56" s="683"/>
      <c r="Z56" s="683"/>
      <c r="AA56" s="683"/>
      <c r="AB56" s="683"/>
      <c r="AC56" s="683"/>
      <c r="AD56" s="683"/>
      <c r="AE56" s="683"/>
      <c r="AF56" s="683"/>
      <c r="AG56" s="683"/>
      <c r="AH56" s="683"/>
      <c r="AI56" s="683"/>
      <c r="AJ56" s="683"/>
    </row>
    <row r="57" spans="1:36" ht="15.75">
      <c r="A57" s="554" t="s">
        <v>1045</v>
      </c>
      <c r="B57" s="555" t="s">
        <v>1590</v>
      </c>
      <c r="C57" s="556" t="s">
        <v>1540</v>
      </c>
      <c r="D57" s="556" t="s">
        <v>1540</v>
      </c>
      <c r="E57" s="556" t="s">
        <v>1540</v>
      </c>
      <c r="F57" s="556" t="s">
        <v>1540</v>
      </c>
      <c r="G57" s="556" t="s">
        <v>1540</v>
      </c>
      <c r="H57" s="556" t="s">
        <v>1540</v>
      </c>
      <c r="I57" s="556" t="s">
        <v>1540</v>
      </c>
      <c r="J57" s="556" t="s">
        <v>1540</v>
      </c>
      <c r="K57" s="557" t="s">
        <v>1540</v>
      </c>
      <c r="L57" s="683"/>
      <c r="M57" s="558" t="s">
        <v>1540</v>
      </c>
      <c r="N57" s="558" t="s">
        <v>1540</v>
      </c>
      <c r="O57" s="683"/>
      <c r="P57" s="683"/>
      <c r="Q57" s="683"/>
      <c r="R57" s="683"/>
      <c r="S57" s="683"/>
      <c r="T57" s="683"/>
      <c r="U57" s="683"/>
      <c r="V57" s="683"/>
      <c r="W57" s="683"/>
      <c r="X57" s="683"/>
      <c r="Y57" s="683"/>
      <c r="Z57" s="683"/>
      <c r="AA57" s="683"/>
      <c r="AB57" s="683"/>
      <c r="AC57" s="683"/>
      <c r="AD57" s="683"/>
      <c r="AE57" s="683"/>
      <c r="AF57" s="683"/>
      <c r="AG57" s="683"/>
      <c r="AH57" s="683"/>
      <c r="AI57" s="683"/>
      <c r="AJ57" s="683"/>
    </row>
    <row r="58" spans="1:36" ht="15.75">
      <c r="A58" s="559" t="s">
        <v>1539</v>
      </c>
      <c r="B58" s="560" t="s">
        <v>1540</v>
      </c>
      <c r="C58" s="561" t="s">
        <v>1540</v>
      </c>
      <c r="D58" s="561" t="s">
        <v>1540</v>
      </c>
      <c r="E58" s="561" t="s">
        <v>1540</v>
      </c>
      <c r="F58" s="561" t="s">
        <v>1540</v>
      </c>
      <c r="G58" s="561" t="s">
        <v>1540</v>
      </c>
      <c r="H58" s="561" t="s">
        <v>1540</v>
      </c>
      <c r="I58" s="561" t="s">
        <v>1540</v>
      </c>
      <c r="J58" s="561" t="s">
        <v>1540</v>
      </c>
      <c r="K58" s="562" t="s">
        <v>1540</v>
      </c>
      <c r="L58" s="683"/>
      <c r="M58" s="563" t="s">
        <v>1540</v>
      </c>
      <c r="N58" s="563" t="s">
        <v>1540</v>
      </c>
      <c r="O58" s="683"/>
      <c r="P58" s="683"/>
      <c r="Q58" s="683"/>
      <c r="R58" s="683"/>
      <c r="S58" s="683"/>
      <c r="T58" s="683"/>
      <c r="U58" s="683"/>
      <c r="V58" s="683"/>
      <c r="W58" s="683"/>
      <c r="X58" s="683"/>
      <c r="Y58" s="683"/>
      <c r="Z58" s="683"/>
      <c r="AA58" s="683"/>
      <c r="AB58" s="683"/>
      <c r="AC58" s="683"/>
      <c r="AD58" s="683"/>
      <c r="AE58" s="683"/>
      <c r="AF58" s="683"/>
      <c r="AG58" s="683"/>
      <c r="AH58" s="683"/>
      <c r="AI58" s="683"/>
      <c r="AJ58" s="683"/>
    </row>
    <row r="59" spans="1:36" ht="15">
      <c r="A59" s="564" t="s">
        <v>7</v>
      </c>
      <c r="B59" s="565">
        <v>3</v>
      </c>
      <c r="C59" s="566">
        <v>2</v>
      </c>
      <c r="D59" s="566">
        <v>2</v>
      </c>
      <c r="E59" s="566">
        <v>1</v>
      </c>
      <c r="F59" s="566">
        <v>2</v>
      </c>
      <c r="G59" s="566">
        <v>2</v>
      </c>
      <c r="H59" s="566">
        <v>2</v>
      </c>
      <c r="I59" s="566">
        <v>2</v>
      </c>
      <c r="J59" s="566">
        <v>2</v>
      </c>
      <c r="K59" s="567">
        <v>2</v>
      </c>
      <c r="L59" s="683"/>
      <c r="M59" s="568">
        <v>2</v>
      </c>
      <c r="N59" s="568">
        <v>2</v>
      </c>
      <c r="O59" s="683"/>
      <c r="P59" s="683"/>
      <c r="Q59" s="683"/>
      <c r="R59" s="683"/>
      <c r="S59" s="683"/>
      <c r="T59" s="683"/>
      <c r="U59" s="683"/>
      <c r="V59" s="683"/>
      <c r="W59" s="683"/>
      <c r="X59" s="683"/>
      <c r="Y59" s="683"/>
      <c r="Z59" s="683"/>
      <c r="AA59" s="683"/>
      <c r="AB59" s="683"/>
      <c r="AC59" s="683"/>
      <c r="AD59" s="683"/>
      <c r="AE59" s="683"/>
      <c r="AF59" s="683"/>
      <c r="AG59" s="683"/>
      <c r="AH59" s="683"/>
      <c r="AI59" s="683"/>
      <c r="AJ59" s="683"/>
    </row>
    <row r="60" spans="1:36" ht="15">
      <c r="A60" s="569" t="s">
        <v>1050</v>
      </c>
      <c r="B60" s="570">
        <v>3</v>
      </c>
      <c r="C60" s="571">
        <v>1</v>
      </c>
      <c r="D60" s="571">
        <v>1</v>
      </c>
      <c r="E60" s="571">
        <v>1</v>
      </c>
      <c r="F60" s="571">
        <v>1</v>
      </c>
      <c r="G60" s="571">
        <v>1</v>
      </c>
      <c r="H60" s="571">
        <v>1</v>
      </c>
      <c r="I60" s="571">
        <v>4</v>
      </c>
      <c r="J60" s="571">
        <v>1</v>
      </c>
      <c r="K60" s="572">
        <v>1</v>
      </c>
      <c r="L60" s="683"/>
      <c r="M60" s="573">
        <v>1</v>
      </c>
      <c r="N60" s="573">
        <v>1</v>
      </c>
      <c r="O60" s="683"/>
      <c r="P60" s="683"/>
      <c r="Q60" s="683"/>
      <c r="R60" s="683"/>
      <c r="S60" s="683"/>
      <c r="T60" s="683"/>
      <c r="U60" s="683"/>
      <c r="V60" s="683"/>
      <c r="W60" s="683"/>
      <c r="X60" s="683"/>
      <c r="Y60" s="683"/>
      <c r="Z60" s="683"/>
      <c r="AA60" s="683"/>
      <c r="AB60" s="683"/>
      <c r="AC60" s="683"/>
      <c r="AD60" s="683"/>
      <c r="AE60" s="683"/>
      <c r="AF60" s="683"/>
      <c r="AG60" s="683"/>
      <c r="AH60" s="683"/>
      <c r="AI60" s="683"/>
      <c r="AJ60" s="683"/>
    </row>
    <row r="61" spans="1:36" ht="15">
      <c r="A61" s="539" t="s">
        <v>1541</v>
      </c>
      <c r="B61" s="574">
        <v>0</v>
      </c>
      <c r="C61" s="575">
        <v>0</v>
      </c>
      <c r="D61" s="575">
        <v>0</v>
      </c>
      <c r="E61" s="575">
        <v>0</v>
      </c>
      <c r="F61" s="575">
        <v>0</v>
      </c>
      <c r="G61" s="575">
        <v>0</v>
      </c>
      <c r="H61" s="575">
        <v>0</v>
      </c>
      <c r="I61" s="575">
        <v>0</v>
      </c>
      <c r="J61" s="575">
        <v>0</v>
      </c>
      <c r="K61" s="576">
        <v>0.5</v>
      </c>
      <c r="L61" s="683"/>
      <c r="M61" s="577">
        <v>0</v>
      </c>
      <c r="N61" s="577">
        <v>0</v>
      </c>
      <c r="O61" s="683"/>
      <c r="P61" s="683"/>
      <c r="Q61" s="683"/>
      <c r="R61" s="683"/>
      <c r="S61" s="683"/>
      <c r="T61" s="683"/>
      <c r="U61" s="683"/>
      <c r="V61" s="683"/>
      <c r="W61" s="683"/>
      <c r="X61" s="683"/>
      <c r="Y61" s="683"/>
      <c r="Z61" s="683"/>
      <c r="AA61" s="683"/>
      <c r="AB61" s="683"/>
      <c r="AC61" s="683"/>
      <c r="AD61" s="683"/>
      <c r="AE61" s="683"/>
      <c r="AF61" s="683"/>
      <c r="AG61" s="683"/>
      <c r="AH61" s="683"/>
      <c r="AI61" s="683"/>
      <c r="AJ61" s="683"/>
    </row>
    <row r="62" spans="1:36" ht="15">
      <c r="A62" s="539" t="s">
        <v>1542</v>
      </c>
      <c r="B62" s="578">
        <v>0</v>
      </c>
      <c r="C62" s="579">
        <v>0</v>
      </c>
      <c r="D62" s="579">
        <v>0</v>
      </c>
      <c r="E62" s="579">
        <v>0</v>
      </c>
      <c r="F62" s="579">
        <v>0</v>
      </c>
      <c r="G62" s="579">
        <v>0</v>
      </c>
      <c r="H62" s="579">
        <v>0</v>
      </c>
      <c r="I62" s="579">
        <v>0</v>
      </c>
      <c r="J62" s="579">
        <v>0.5</v>
      </c>
      <c r="K62" s="580">
        <v>0</v>
      </c>
      <c r="L62" s="685"/>
      <c r="M62" s="581">
        <v>0.5</v>
      </c>
      <c r="N62" s="581">
        <v>0.5</v>
      </c>
      <c r="O62" s="683"/>
      <c r="P62" s="683"/>
      <c r="Q62" s="683"/>
      <c r="R62" s="683"/>
      <c r="S62" s="683"/>
      <c r="T62" s="683"/>
      <c r="U62" s="683"/>
      <c r="V62" s="683"/>
      <c r="W62" s="683"/>
      <c r="X62" s="683"/>
      <c r="Y62" s="683"/>
      <c r="Z62" s="683"/>
      <c r="AA62" s="683"/>
      <c r="AB62" s="683"/>
      <c r="AC62" s="683"/>
      <c r="AD62" s="683"/>
      <c r="AE62" s="683"/>
      <c r="AF62" s="683"/>
      <c r="AG62" s="683"/>
      <c r="AH62" s="683"/>
      <c r="AI62" s="683"/>
      <c r="AJ62" s="683"/>
    </row>
    <row r="63" spans="1:36" ht="15">
      <c r="A63" s="539" t="s">
        <v>1543</v>
      </c>
      <c r="B63" s="582">
        <v>0</v>
      </c>
      <c r="C63" s="583">
        <v>0</v>
      </c>
      <c r="D63" s="583">
        <v>0</v>
      </c>
      <c r="E63" s="583">
        <v>0</v>
      </c>
      <c r="F63" s="583">
        <v>0</v>
      </c>
      <c r="G63" s="583">
        <v>0</v>
      </c>
      <c r="H63" s="583">
        <v>0.5</v>
      </c>
      <c r="I63" s="583">
        <v>0</v>
      </c>
      <c r="J63" s="583">
        <v>0</v>
      </c>
      <c r="K63" s="584">
        <v>0</v>
      </c>
      <c r="L63" s="685"/>
      <c r="M63" s="585">
        <v>0</v>
      </c>
      <c r="N63" s="585">
        <v>0</v>
      </c>
      <c r="O63" s="683"/>
      <c r="P63" s="683"/>
      <c r="Q63" s="683"/>
      <c r="R63" s="683"/>
      <c r="S63" s="683"/>
      <c r="T63" s="683"/>
      <c r="U63" s="683"/>
      <c r="V63" s="683"/>
      <c r="W63" s="683"/>
      <c r="X63" s="683"/>
      <c r="Y63" s="683"/>
      <c r="Z63" s="683"/>
      <c r="AA63" s="683"/>
      <c r="AB63" s="683"/>
      <c r="AC63" s="683"/>
      <c r="AD63" s="683"/>
      <c r="AE63" s="683"/>
      <c r="AF63" s="683"/>
      <c r="AG63" s="683"/>
      <c r="AH63" s="683"/>
      <c r="AI63" s="683"/>
      <c r="AJ63" s="683"/>
    </row>
    <row r="64" spans="1:36" ht="15">
      <c r="A64" s="539" t="s">
        <v>1544</v>
      </c>
      <c r="B64" s="586">
        <v>0</v>
      </c>
      <c r="C64" s="587">
        <v>0</v>
      </c>
      <c r="D64" s="587">
        <v>0.5</v>
      </c>
      <c r="E64" s="587">
        <v>0</v>
      </c>
      <c r="F64" s="587">
        <v>0</v>
      </c>
      <c r="G64" s="587">
        <v>0</v>
      </c>
      <c r="H64" s="587">
        <v>0</v>
      </c>
      <c r="I64" s="587">
        <v>0</v>
      </c>
      <c r="J64" s="587">
        <v>0</v>
      </c>
      <c r="K64" s="588">
        <v>0</v>
      </c>
      <c r="L64" s="685"/>
      <c r="M64" s="589">
        <v>0</v>
      </c>
      <c r="N64" s="589">
        <v>0</v>
      </c>
      <c r="O64" s="683"/>
      <c r="P64" s="683"/>
      <c r="Q64" s="683"/>
      <c r="R64" s="683"/>
      <c r="S64" s="683"/>
      <c r="T64" s="683"/>
      <c r="U64" s="683"/>
      <c r="V64" s="683"/>
      <c r="W64" s="683"/>
      <c r="X64" s="683"/>
      <c r="Y64" s="683"/>
      <c r="Z64" s="683"/>
      <c r="AA64" s="683"/>
      <c r="AB64" s="683"/>
      <c r="AC64" s="683"/>
      <c r="AD64" s="683"/>
      <c r="AE64" s="683"/>
      <c r="AF64" s="683"/>
      <c r="AG64" s="683"/>
      <c r="AH64" s="683"/>
      <c r="AI64" s="683"/>
      <c r="AJ64" s="683"/>
    </row>
    <row r="65" spans="1:36" ht="15">
      <c r="A65" s="590" t="s">
        <v>1545</v>
      </c>
      <c r="B65" s="591">
        <v>0</v>
      </c>
      <c r="C65" s="592">
        <v>0</v>
      </c>
      <c r="D65" s="592">
        <v>0</v>
      </c>
      <c r="E65" s="592">
        <v>0</v>
      </c>
      <c r="F65" s="592">
        <v>0.5</v>
      </c>
      <c r="G65" s="592">
        <v>0</v>
      </c>
      <c r="H65" s="592">
        <v>0</v>
      </c>
      <c r="I65" s="592">
        <v>0</v>
      </c>
      <c r="J65" s="592">
        <v>0</v>
      </c>
      <c r="K65" s="593">
        <v>0</v>
      </c>
      <c r="L65" s="685"/>
      <c r="M65" s="594">
        <v>0</v>
      </c>
      <c r="N65" s="594">
        <v>0</v>
      </c>
      <c r="O65" s="683"/>
      <c r="P65" s="683"/>
      <c r="Q65" s="683"/>
      <c r="R65" s="683"/>
      <c r="S65" s="683"/>
      <c r="T65" s="683"/>
      <c r="U65" s="683"/>
      <c r="V65" s="683"/>
      <c r="W65" s="683"/>
      <c r="X65" s="683"/>
      <c r="Y65" s="683"/>
      <c r="Z65" s="683"/>
      <c r="AA65" s="683"/>
      <c r="AB65" s="683"/>
      <c r="AC65" s="683"/>
      <c r="AD65" s="683"/>
      <c r="AE65" s="683"/>
      <c r="AF65" s="683"/>
      <c r="AG65" s="683"/>
      <c r="AH65" s="683"/>
      <c r="AI65" s="683"/>
      <c r="AJ65" s="683"/>
    </row>
    <row r="66" spans="1:36" ht="15">
      <c r="A66" s="539" t="s">
        <v>1546</v>
      </c>
      <c r="B66" s="595">
        <v>0</v>
      </c>
      <c r="C66" s="596">
        <v>0</v>
      </c>
      <c r="D66" s="596">
        <v>0</v>
      </c>
      <c r="E66" s="596">
        <v>0</v>
      </c>
      <c r="F66" s="596">
        <v>0</v>
      </c>
      <c r="G66" s="596">
        <v>0</v>
      </c>
      <c r="H66" s="596">
        <v>0</v>
      </c>
      <c r="I66" s="596">
        <v>0.5</v>
      </c>
      <c r="J66" s="596">
        <v>0</v>
      </c>
      <c r="K66" s="597">
        <v>0</v>
      </c>
      <c r="L66" s="685"/>
      <c r="M66" s="598">
        <v>0</v>
      </c>
      <c r="N66" s="598">
        <v>0</v>
      </c>
      <c r="O66" s="683"/>
      <c r="P66" s="683"/>
      <c r="Q66" s="683"/>
      <c r="R66" s="683"/>
      <c r="S66" s="683"/>
      <c r="T66" s="683"/>
      <c r="U66" s="683"/>
      <c r="V66" s="683"/>
      <c r="W66" s="683"/>
      <c r="X66" s="683"/>
      <c r="Y66" s="683"/>
      <c r="Z66" s="683"/>
      <c r="AA66" s="683"/>
      <c r="AB66" s="683"/>
      <c r="AC66" s="683"/>
      <c r="AD66" s="683"/>
      <c r="AE66" s="683"/>
      <c r="AF66" s="683"/>
      <c r="AG66" s="683"/>
      <c r="AH66" s="683"/>
      <c r="AI66" s="683"/>
      <c r="AJ66" s="683"/>
    </row>
    <row r="67" spans="1:36" ht="15">
      <c r="A67" s="539" t="s">
        <v>1547</v>
      </c>
      <c r="B67" s="599">
        <v>0</v>
      </c>
      <c r="C67" s="600">
        <v>0</v>
      </c>
      <c r="D67" s="600">
        <v>0</v>
      </c>
      <c r="E67" s="600">
        <v>0.5</v>
      </c>
      <c r="F67" s="600">
        <v>0</v>
      </c>
      <c r="G67" s="600">
        <v>0</v>
      </c>
      <c r="H67" s="600">
        <v>0</v>
      </c>
      <c r="I67" s="600">
        <v>0</v>
      </c>
      <c r="J67" s="600">
        <v>0</v>
      </c>
      <c r="K67" s="632">
        <v>0</v>
      </c>
      <c r="L67" s="685"/>
      <c r="M67" s="602">
        <v>0</v>
      </c>
      <c r="N67" s="602">
        <v>0</v>
      </c>
      <c r="O67" s="683"/>
      <c r="P67" s="683"/>
      <c r="Q67" s="683"/>
      <c r="R67" s="683"/>
      <c r="S67" s="683"/>
      <c r="T67" s="683"/>
      <c r="U67" s="683"/>
      <c r="V67" s="683"/>
      <c r="W67" s="683"/>
      <c r="X67" s="683"/>
      <c r="Y67" s="683"/>
      <c r="Z67" s="683"/>
      <c r="AA67" s="683"/>
      <c r="AB67" s="683"/>
      <c r="AC67" s="683"/>
      <c r="AD67" s="683"/>
      <c r="AE67" s="683"/>
      <c r="AF67" s="683"/>
      <c r="AG67" s="683"/>
      <c r="AH67" s="683"/>
      <c r="AI67" s="683"/>
      <c r="AJ67" s="683"/>
    </row>
    <row r="68" spans="1:36" ht="15">
      <c r="A68" s="539" t="s">
        <v>1548</v>
      </c>
      <c r="B68" s="603">
        <v>0</v>
      </c>
      <c r="C68" s="604">
        <v>0</v>
      </c>
      <c r="D68" s="604">
        <v>0</v>
      </c>
      <c r="E68" s="604">
        <v>0</v>
      </c>
      <c r="F68" s="604">
        <v>0</v>
      </c>
      <c r="G68" s="604">
        <v>0.5</v>
      </c>
      <c r="H68" s="604">
        <v>0</v>
      </c>
      <c r="I68" s="604">
        <v>0</v>
      </c>
      <c r="J68" s="604">
        <v>0</v>
      </c>
      <c r="K68" s="633">
        <v>0</v>
      </c>
      <c r="L68" s="685"/>
      <c r="M68" s="606">
        <v>0</v>
      </c>
      <c r="N68" s="606">
        <v>0</v>
      </c>
      <c r="O68" s="683"/>
      <c r="P68" s="683"/>
      <c r="Q68" s="683"/>
      <c r="R68" s="683"/>
      <c r="S68" s="683"/>
      <c r="T68" s="683"/>
      <c r="U68" s="683"/>
      <c r="V68" s="683"/>
      <c r="W68" s="683"/>
      <c r="X68" s="683"/>
      <c r="Y68" s="683"/>
      <c r="Z68" s="683"/>
      <c r="AA68" s="683"/>
      <c r="AB68" s="683"/>
      <c r="AC68" s="683"/>
      <c r="AD68" s="683"/>
      <c r="AE68" s="683"/>
      <c r="AF68" s="683"/>
      <c r="AG68" s="683"/>
      <c r="AH68" s="683"/>
      <c r="AI68" s="683"/>
      <c r="AJ68" s="683"/>
    </row>
    <row r="69" spans="1:36" ht="15">
      <c r="A69" s="539" t="s">
        <v>1549</v>
      </c>
      <c r="B69" s="607">
        <v>0</v>
      </c>
      <c r="C69" s="608">
        <v>0.5</v>
      </c>
      <c r="D69" s="608">
        <v>0</v>
      </c>
      <c r="E69" s="608">
        <v>0</v>
      </c>
      <c r="F69" s="608">
        <v>0</v>
      </c>
      <c r="G69" s="608">
        <v>0</v>
      </c>
      <c r="H69" s="608">
        <v>0</v>
      </c>
      <c r="I69" s="608">
        <v>0</v>
      </c>
      <c r="J69" s="608">
        <v>0</v>
      </c>
      <c r="K69" s="634">
        <v>0</v>
      </c>
      <c r="L69" s="685"/>
      <c r="M69" s="610">
        <v>0</v>
      </c>
      <c r="N69" s="610">
        <v>0</v>
      </c>
      <c r="O69" s="683"/>
      <c r="P69" s="683"/>
      <c r="Q69" s="683"/>
      <c r="R69" s="683"/>
      <c r="S69" s="683"/>
      <c r="T69" s="683"/>
      <c r="U69" s="683"/>
      <c r="V69" s="683"/>
      <c r="W69" s="683"/>
      <c r="X69" s="683"/>
      <c r="Y69" s="683"/>
      <c r="Z69" s="683"/>
      <c r="AA69" s="683"/>
      <c r="AB69" s="683"/>
      <c r="AC69" s="683"/>
      <c r="AD69" s="683"/>
      <c r="AE69" s="683"/>
      <c r="AF69" s="683"/>
      <c r="AG69" s="683"/>
      <c r="AH69" s="683"/>
      <c r="AI69" s="683"/>
      <c r="AJ69" s="683"/>
    </row>
    <row r="70" spans="1:36" ht="15">
      <c r="A70" s="539" t="s">
        <v>1072</v>
      </c>
      <c r="B70" s="565">
        <v>1</v>
      </c>
      <c r="C70" s="566">
        <v>1</v>
      </c>
      <c r="D70" s="566">
        <v>1</v>
      </c>
      <c r="E70" s="566">
        <v>1</v>
      </c>
      <c r="F70" s="566">
        <v>1</v>
      </c>
      <c r="G70" s="566">
        <v>1</v>
      </c>
      <c r="H70" s="566">
        <v>1</v>
      </c>
      <c r="I70" s="566">
        <v>2</v>
      </c>
      <c r="J70" s="566">
        <v>1</v>
      </c>
      <c r="K70" s="567">
        <v>1</v>
      </c>
      <c r="L70" s="685"/>
      <c r="M70" s="568">
        <v>1</v>
      </c>
      <c r="N70" s="568">
        <v>1</v>
      </c>
      <c r="O70" s="683"/>
      <c r="P70" s="683"/>
      <c r="Q70" s="683"/>
      <c r="R70" s="683"/>
      <c r="S70" s="683"/>
      <c r="T70" s="683"/>
      <c r="U70" s="683"/>
      <c r="V70" s="683"/>
      <c r="W70" s="683"/>
      <c r="X70" s="683"/>
      <c r="Y70" s="683"/>
      <c r="Z70" s="683"/>
      <c r="AA70" s="683"/>
      <c r="AB70" s="683"/>
      <c r="AC70" s="683"/>
      <c r="AD70" s="683"/>
      <c r="AE70" s="683"/>
      <c r="AF70" s="683"/>
      <c r="AG70" s="683"/>
      <c r="AH70" s="683"/>
      <c r="AI70" s="683"/>
      <c r="AJ70" s="683"/>
    </row>
    <row r="71" spans="1:36" ht="15">
      <c r="A71" s="539" t="s">
        <v>1074</v>
      </c>
      <c r="B71" s="565">
        <v>1</v>
      </c>
      <c r="C71" s="566">
        <v>1</v>
      </c>
      <c r="D71" s="566">
        <v>1</v>
      </c>
      <c r="E71" s="566">
        <v>1</v>
      </c>
      <c r="F71" s="566">
        <v>1</v>
      </c>
      <c r="G71" s="566">
        <v>1</v>
      </c>
      <c r="H71" s="566">
        <v>1</v>
      </c>
      <c r="I71" s="566">
        <v>1</v>
      </c>
      <c r="J71" s="566">
        <v>1</v>
      </c>
      <c r="K71" s="567">
        <v>1</v>
      </c>
      <c r="L71" s="685"/>
      <c r="M71" s="568">
        <v>1</v>
      </c>
      <c r="N71" s="568">
        <v>1</v>
      </c>
      <c r="O71" s="683"/>
      <c r="P71" s="683"/>
      <c r="Q71" s="683"/>
      <c r="R71" s="683"/>
      <c r="S71" s="683"/>
      <c r="T71" s="683"/>
      <c r="U71" s="683"/>
      <c r="V71" s="683"/>
      <c r="W71" s="683"/>
      <c r="X71" s="683"/>
      <c r="Y71" s="683"/>
      <c r="Z71" s="683"/>
      <c r="AA71" s="683"/>
      <c r="AB71" s="683"/>
      <c r="AC71" s="683"/>
      <c r="AD71" s="683"/>
      <c r="AE71" s="683"/>
      <c r="AF71" s="683"/>
      <c r="AG71" s="683"/>
      <c r="AH71" s="683"/>
      <c r="AI71" s="683"/>
      <c r="AJ71" s="683"/>
    </row>
    <row r="72" spans="1:36" ht="15">
      <c r="A72" s="539" t="s">
        <v>1076</v>
      </c>
      <c r="B72" s="612">
        <v>1</v>
      </c>
      <c r="C72" s="613">
        <v>1</v>
      </c>
      <c r="D72" s="613">
        <v>1</v>
      </c>
      <c r="E72" s="613">
        <v>1</v>
      </c>
      <c r="F72" s="613">
        <v>1</v>
      </c>
      <c r="G72" s="613">
        <v>1</v>
      </c>
      <c r="H72" s="613">
        <v>1</v>
      </c>
      <c r="I72" s="613">
        <v>1</v>
      </c>
      <c r="J72" s="613">
        <v>1</v>
      </c>
      <c r="K72" s="635">
        <v>1</v>
      </c>
      <c r="L72" s="685"/>
      <c r="M72" s="615">
        <v>1</v>
      </c>
      <c r="N72" s="615">
        <v>1</v>
      </c>
      <c r="O72" s="683"/>
      <c r="P72" s="683"/>
      <c r="Q72" s="683"/>
      <c r="R72" s="683"/>
      <c r="S72" s="683"/>
      <c r="T72" s="683"/>
      <c r="U72" s="683"/>
      <c r="V72" s="683"/>
      <c r="W72" s="683"/>
      <c r="X72" s="683"/>
      <c r="Y72" s="683"/>
      <c r="Z72" s="683"/>
      <c r="AA72" s="683"/>
      <c r="AB72" s="683"/>
      <c r="AC72" s="683"/>
      <c r="AD72" s="683"/>
      <c r="AE72" s="683"/>
      <c r="AF72" s="683"/>
      <c r="AG72" s="683"/>
      <c r="AH72" s="683"/>
      <c r="AI72" s="683"/>
      <c r="AJ72" s="683"/>
    </row>
    <row r="73" spans="1:36" ht="15.75">
      <c r="A73" s="539" t="s">
        <v>566</v>
      </c>
      <c r="B73" s="566" t="s">
        <v>1591</v>
      </c>
      <c r="C73" s="566" t="s">
        <v>1591</v>
      </c>
      <c r="D73" s="566" t="s">
        <v>1591</v>
      </c>
      <c r="E73" s="566" t="s">
        <v>1591</v>
      </c>
      <c r="F73" s="566" t="s">
        <v>1592</v>
      </c>
      <c r="G73" s="566" t="s">
        <v>1591</v>
      </c>
      <c r="H73" s="566" t="s">
        <v>1591</v>
      </c>
      <c r="I73" s="566" t="s">
        <v>1591</v>
      </c>
      <c r="J73" s="566" t="s">
        <v>1591</v>
      </c>
      <c r="K73" s="566" t="s">
        <v>1591</v>
      </c>
      <c r="L73" s="685"/>
      <c r="M73" s="568" t="s">
        <v>1593</v>
      </c>
      <c r="N73" s="568" t="s">
        <v>1593</v>
      </c>
      <c r="O73" s="683"/>
      <c r="P73" s="683"/>
      <c r="Q73" s="683"/>
      <c r="R73" s="683"/>
      <c r="S73" s="683"/>
      <c r="T73" s="683"/>
      <c r="U73" s="683"/>
      <c r="V73" s="683"/>
      <c r="W73" s="683"/>
      <c r="X73" s="683"/>
      <c r="Y73" s="683"/>
      <c r="Z73" s="683"/>
      <c r="AA73" s="683"/>
      <c r="AB73" s="683"/>
      <c r="AC73" s="683"/>
      <c r="AD73" s="683"/>
      <c r="AE73" s="683"/>
      <c r="AF73" s="683"/>
      <c r="AG73" s="683"/>
      <c r="AH73" s="683"/>
      <c r="AI73" s="683"/>
      <c r="AJ73" s="683"/>
    </row>
    <row r="74" spans="1:36" ht="15.75">
      <c r="A74" s="616" t="s">
        <v>1088</v>
      </c>
      <c r="B74" s="617" t="s">
        <v>1552</v>
      </c>
      <c r="C74" s="617" t="s">
        <v>1551</v>
      </c>
      <c r="D74" s="617" t="s">
        <v>1551</v>
      </c>
      <c r="E74" s="617" t="s">
        <v>1551</v>
      </c>
      <c r="F74" s="617" t="s">
        <v>1551</v>
      </c>
      <c r="G74" s="617" t="s">
        <v>1551</v>
      </c>
      <c r="H74" s="617" t="s">
        <v>1551</v>
      </c>
      <c r="I74" s="617" t="s">
        <v>1551</v>
      </c>
      <c r="J74" s="617" t="s">
        <v>1551</v>
      </c>
      <c r="K74" s="617" t="s">
        <v>1551</v>
      </c>
      <c r="L74" s="685"/>
      <c r="M74" s="619" t="s">
        <v>1552</v>
      </c>
      <c r="N74" s="619" t="s">
        <v>1552</v>
      </c>
      <c r="O74" s="683"/>
      <c r="P74" s="683"/>
      <c r="Q74" s="683"/>
      <c r="R74" s="683"/>
      <c r="S74" s="683"/>
      <c r="T74" s="683"/>
      <c r="U74" s="683"/>
      <c r="V74" s="683"/>
      <c r="W74" s="683"/>
      <c r="X74" s="683"/>
      <c r="Y74" s="683"/>
      <c r="Z74" s="683"/>
      <c r="AA74" s="683"/>
      <c r="AB74" s="683"/>
      <c r="AC74" s="683"/>
      <c r="AD74" s="683"/>
      <c r="AE74" s="683"/>
      <c r="AF74" s="683"/>
      <c r="AG74" s="683"/>
      <c r="AH74" s="683"/>
      <c r="AI74" s="683"/>
      <c r="AJ74" s="683"/>
    </row>
    <row r="75" spans="1:36" ht="15">
      <c r="A75" s="539" t="s">
        <v>1553</v>
      </c>
      <c r="B75" s="578">
        <v>0</v>
      </c>
      <c r="C75" s="579">
        <v>0</v>
      </c>
      <c r="D75" s="579">
        <v>0</v>
      </c>
      <c r="E75" s="579">
        <v>0</v>
      </c>
      <c r="F75" s="579">
        <v>0</v>
      </c>
      <c r="G75" s="579">
        <v>0</v>
      </c>
      <c r="H75" s="579">
        <v>0</v>
      </c>
      <c r="I75" s="579">
        <v>0</v>
      </c>
      <c r="J75" s="579">
        <v>0</v>
      </c>
      <c r="K75" s="580">
        <v>0</v>
      </c>
      <c r="L75" s="685"/>
      <c r="M75" s="581">
        <v>0</v>
      </c>
      <c r="N75" s="581">
        <v>0</v>
      </c>
      <c r="O75" s="683"/>
      <c r="P75" s="683"/>
      <c r="Q75" s="683"/>
      <c r="R75" s="683"/>
      <c r="S75" s="683"/>
      <c r="T75" s="683"/>
      <c r="U75" s="683"/>
      <c r="V75" s="683"/>
      <c r="W75" s="683"/>
      <c r="X75" s="683"/>
      <c r="Y75" s="683"/>
      <c r="Z75" s="683"/>
      <c r="AA75" s="683"/>
      <c r="AB75" s="683"/>
      <c r="AC75" s="683"/>
      <c r="AD75" s="683"/>
      <c r="AE75" s="683"/>
      <c r="AF75" s="683"/>
      <c r="AG75" s="683"/>
      <c r="AH75" s="683"/>
      <c r="AI75" s="683"/>
      <c r="AJ75" s="683"/>
    </row>
    <row r="76" spans="1:36" ht="15.75">
      <c r="A76" s="539" t="s">
        <v>588</v>
      </c>
      <c r="B76" s="621" t="s">
        <v>1594</v>
      </c>
      <c r="C76" s="621" t="s">
        <v>1594</v>
      </c>
      <c r="D76" s="621" t="s">
        <v>1594</v>
      </c>
      <c r="E76" s="621" t="s">
        <v>1594</v>
      </c>
      <c r="F76" s="621" t="s">
        <v>1594</v>
      </c>
      <c r="G76" s="621" t="s">
        <v>1594</v>
      </c>
      <c r="H76" s="621" t="s">
        <v>1594</v>
      </c>
      <c r="I76" s="621" t="s">
        <v>1594</v>
      </c>
      <c r="J76" s="621" t="s">
        <v>1594</v>
      </c>
      <c r="K76" s="621" t="s">
        <v>1594</v>
      </c>
      <c r="L76" s="685"/>
      <c r="M76" s="624" t="s">
        <v>1595</v>
      </c>
      <c r="N76" s="624" t="s">
        <v>1595</v>
      </c>
      <c r="O76" s="683"/>
      <c r="P76" s="683"/>
      <c r="Q76" s="683"/>
      <c r="R76" s="683"/>
      <c r="S76" s="683"/>
      <c r="T76" s="683"/>
      <c r="U76" s="683"/>
      <c r="V76" s="683"/>
      <c r="W76" s="683"/>
      <c r="X76" s="683"/>
      <c r="Y76" s="683"/>
      <c r="Z76" s="683"/>
      <c r="AA76" s="683"/>
      <c r="AB76" s="683"/>
      <c r="AC76" s="683"/>
      <c r="AD76" s="683"/>
      <c r="AE76" s="683"/>
      <c r="AF76" s="683"/>
      <c r="AG76" s="683"/>
      <c r="AH76" s="683"/>
      <c r="AI76" s="683"/>
      <c r="AJ76" s="683"/>
    </row>
    <row r="77" spans="1:36" ht="15">
      <c r="A77" s="539" t="s">
        <v>1556</v>
      </c>
      <c r="B77" s="696">
        <v>100</v>
      </c>
      <c r="C77" s="696">
        <v>100</v>
      </c>
      <c r="D77" s="696">
        <v>100</v>
      </c>
      <c r="E77" s="696">
        <v>100</v>
      </c>
      <c r="F77" s="696">
        <v>100</v>
      </c>
      <c r="G77" s="696">
        <v>100</v>
      </c>
      <c r="H77" s="696">
        <v>100</v>
      </c>
      <c r="I77" s="696">
        <v>100</v>
      </c>
      <c r="J77" s="696">
        <v>100</v>
      </c>
      <c r="K77" s="696">
        <v>100</v>
      </c>
      <c r="L77" s="683"/>
      <c r="M77" s="699">
        <v>100</v>
      </c>
      <c r="N77" s="699">
        <v>100</v>
      </c>
      <c r="O77" s="683"/>
      <c r="P77" s="683"/>
      <c r="Q77" s="683"/>
      <c r="R77" s="683"/>
      <c r="S77" s="683"/>
      <c r="T77" s="683"/>
      <c r="U77" s="683"/>
      <c r="V77" s="683"/>
      <c r="W77" s="683"/>
      <c r="X77" s="683"/>
      <c r="Y77" s="683"/>
      <c r="Z77" s="683"/>
      <c r="AA77" s="683"/>
      <c r="AB77" s="683"/>
      <c r="AC77" s="683"/>
      <c r="AD77" s="683"/>
      <c r="AE77" s="683"/>
      <c r="AF77" s="683"/>
      <c r="AG77" s="683"/>
      <c r="AH77" s="683"/>
      <c r="AI77" s="683"/>
      <c r="AJ77" s="683"/>
    </row>
    <row r="78" spans="1:36" ht="15">
      <c r="A78" s="539" t="s">
        <v>1557</v>
      </c>
      <c r="B78" s="700" t="s">
        <v>1123</v>
      </c>
      <c r="C78" s="700" t="s">
        <v>1123</v>
      </c>
      <c r="D78" s="700" t="s">
        <v>1123</v>
      </c>
      <c r="E78" s="697" t="s">
        <v>1123</v>
      </c>
      <c r="F78" s="700" t="s">
        <v>1123</v>
      </c>
      <c r="G78" s="700" t="s">
        <v>1123</v>
      </c>
      <c r="H78" s="700" t="s">
        <v>1123</v>
      </c>
      <c r="I78" s="700" t="s">
        <v>1123</v>
      </c>
      <c r="J78" s="700" t="s">
        <v>1123</v>
      </c>
      <c r="K78" s="700" t="s">
        <v>1123</v>
      </c>
      <c r="L78" s="685"/>
      <c r="M78" s="699" t="s">
        <v>1596</v>
      </c>
      <c r="N78" s="699" t="s">
        <v>1596</v>
      </c>
      <c r="O78" s="683"/>
      <c r="P78" s="683"/>
      <c r="Q78" s="683"/>
      <c r="R78" s="683"/>
      <c r="S78" s="683"/>
      <c r="T78" s="683"/>
      <c r="U78" s="683"/>
      <c r="V78" s="683"/>
      <c r="W78" s="683"/>
      <c r="X78" s="683"/>
      <c r="Y78" s="683"/>
      <c r="Z78" s="683"/>
      <c r="AA78" s="683"/>
      <c r="AB78" s="683"/>
      <c r="AC78" s="683"/>
      <c r="AD78" s="683"/>
      <c r="AE78" s="683"/>
      <c r="AF78" s="683"/>
      <c r="AG78" s="683"/>
      <c r="AH78" s="683"/>
      <c r="AI78" s="683"/>
      <c r="AJ78" s="683"/>
    </row>
    <row r="79" spans="1:36" ht="15">
      <c r="A79" s="539" t="s">
        <v>1568</v>
      </c>
      <c r="B79" s="696" t="s">
        <v>1123</v>
      </c>
      <c r="C79" s="697" t="s">
        <v>1597</v>
      </c>
      <c r="D79" s="697" t="s">
        <v>1597</v>
      </c>
      <c r="E79" s="697" t="s">
        <v>1598</v>
      </c>
      <c r="F79" s="700" t="s">
        <v>1123</v>
      </c>
      <c r="G79" s="685" t="s">
        <v>1597</v>
      </c>
      <c r="H79" s="685" t="s">
        <v>1597</v>
      </c>
      <c r="I79" s="700" t="s">
        <v>1123</v>
      </c>
      <c r="J79" s="685" t="s">
        <v>1597</v>
      </c>
      <c r="K79" s="687" t="s">
        <v>1597</v>
      </c>
      <c r="L79" s="685"/>
      <c r="M79" s="683"/>
      <c r="N79" s="683"/>
      <c r="O79" s="683"/>
      <c r="P79" s="683"/>
      <c r="Q79" s="683"/>
      <c r="R79" s="683"/>
      <c r="S79" s="683"/>
      <c r="T79" s="683"/>
      <c r="U79" s="683"/>
      <c r="V79" s="683"/>
      <c r="W79" s="683"/>
      <c r="X79" s="683"/>
      <c r="Y79" s="683"/>
      <c r="Z79" s="683"/>
      <c r="AA79" s="683"/>
      <c r="AB79" s="683"/>
      <c r="AC79" s="683"/>
      <c r="AD79" s="683"/>
      <c r="AE79" s="683"/>
      <c r="AF79" s="683"/>
      <c r="AG79" s="683"/>
      <c r="AH79" s="683"/>
      <c r="AI79" s="683"/>
      <c r="AJ79" s="683"/>
    </row>
    <row r="80" spans="1:36" ht="15">
      <c r="A80" s="685"/>
      <c r="B80" s="688"/>
      <c r="C80" s="685"/>
      <c r="D80" s="685"/>
      <c r="E80" s="685"/>
      <c r="F80" s="685"/>
      <c r="G80" s="685"/>
      <c r="H80" s="685"/>
      <c r="I80" s="685"/>
      <c r="J80" s="685"/>
      <c r="K80" s="687"/>
      <c r="L80" s="685"/>
      <c r="M80" s="683"/>
      <c r="N80" s="683"/>
      <c r="O80" s="683"/>
      <c r="P80" s="683"/>
      <c r="Q80" s="683"/>
      <c r="R80" s="683"/>
      <c r="S80" s="683"/>
      <c r="T80" s="683"/>
      <c r="U80" s="683"/>
      <c r="V80" s="683"/>
      <c r="W80" s="683"/>
      <c r="X80" s="683"/>
      <c r="Y80" s="683"/>
      <c r="Z80" s="683"/>
      <c r="AA80" s="683"/>
      <c r="AB80" s="683"/>
      <c r="AC80" s="683"/>
      <c r="AD80" s="683"/>
      <c r="AE80" s="683"/>
      <c r="AF80" s="683"/>
      <c r="AG80" s="683"/>
      <c r="AH80" s="683"/>
      <c r="AI80" s="683"/>
      <c r="AJ80" s="683"/>
    </row>
    <row r="81" spans="1:36" ht="15">
      <c r="A81" s="539" t="s">
        <v>1526</v>
      </c>
      <c r="B81" s="626" t="s">
        <v>1599</v>
      </c>
      <c r="C81" s="627" t="s">
        <v>1600</v>
      </c>
      <c r="D81" s="627" t="s">
        <v>1601</v>
      </c>
      <c r="E81" s="627" t="s">
        <v>1602</v>
      </c>
      <c r="F81" s="627" t="s">
        <v>1603</v>
      </c>
      <c r="G81" s="627" t="s">
        <v>1604</v>
      </c>
      <c r="H81" s="627" t="s">
        <v>1605</v>
      </c>
      <c r="I81" s="627" t="s">
        <v>1606</v>
      </c>
      <c r="J81" s="627" t="s">
        <v>1607</v>
      </c>
      <c r="K81" s="676" t="s">
        <v>1608</v>
      </c>
      <c r="L81" s="685"/>
      <c r="M81" s="675" t="s">
        <v>1609</v>
      </c>
      <c r="N81" s="675" t="s">
        <v>1609</v>
      </c>
      <c r="O81" s="683"/>
      <c r="P81" s="683"/>
      <c r="Q81" s="683"/>
      <c r="R81" s="683"/>
      <c r="S81" s="683"/>
      <c r="T81" s="683"/>
      <c r="U81" s="683"/>
      <c r="V81" s="683"/>
      <c r="W81" s="683"/>
      <c r="X81" s="683"/>
      <c r="Y81" s="683"/>
      <c r="Z81" s="683"/>
      <c r="AA81" s="683"/>
      <c r="AB81" s="683"/>
      <c r="AC81" s="683"/>
      <c r="AD81" s="683"/>
      <c r="AE81" s="683"/>
      <c r="AF81" s="683"/>
      <c r="AG81" s="683"/>
      <c r="AH81" s="683"/>
      <c r="AI81" s="683"/>
      <c r="AJ81" s="683"/>
    </row>
    <row r="82" spans="1:36" ht="15">
      <c r="A82" s="539" t="s">
        <v>1536</v>
      </c>
      <c r="B82" s="540" t="s">
        <v>1502</v>
      </c>
      <c r="C82" s="541" t="s">
        <v>1209</v>
      </c>
      <c r="D82" s="542" t="s">
        <v>1211</v>
      </c>
      <c r="E82" s="543" t="s">
        <v>1212</v>
      </c>
      <c r="F82" s="544" t="s">
        <v>1210</v>
      </c>
      <c r="G82" s="545" t="s">
        <v>1213</v>
      </c>
      <c r="H82" s="546" t="s">
        <v>1214</v>
      </c>
      <c r="I82" s="547" t="s">
        <v>1215</v>
      </c>
      <c r="J82" s="548" t="s">
        <v>1216</v>
      </c>
      <c r="K82" s="549" t="s">
        <v>1217</v>
      </c>
      <c r="L82" s="685"/>
      <c r="M82" s="526" t="s">
        <v>1504</v>
      </c>
      <c r="N82" s="537" t="s">
        <v>1516</v>
      </c>
      <c r="O82" s="683"/>
      <c r="P82" s="683"/>
      <c r="Q82" s="683"/>
      <c r="R82" s="683"/>
      <c r="S82" s="683"/>
      <c r="T82" s="683"/>
      <c r="U82" s="683"/>
      <c r="V82" s="683"/>
      <c r="W82" s="683"/>
      <c r="X82" s="683"/>
      <c r="Y82" s="683"/>
      <c r="Z82" s="683"/>
      <c r="AA82" s="683"/>
      <c r="AB82" s="683"/>
      <c r="AC82" s="683"/>
      <c r="AD82" s="683"/>
      <c r="AE82" s="683"/>
      <c r="AF82" s="683"/>
      <c r="AG82" s="683"/>
      <c r="AH82" s="683"/>
      <c r="AI82" s="683"/>
      <c r="AJ82" s="683"/>
    </row>
    <row r="83" spans="1:36" ht="15.75">
      <c r="A83" s="539" t="s">
        <v>1537</v>
      </c>
      <c r="B83" s="550" t="s">
        <v>1510</v>
      </c>
      <c r="C83" s="551" t="s">
        <v>1510</v>
      </c>
      <c r="D83" s="551" t="s">
        <v>1510</v>
      </c>
      <c r="E83" s="551" t="s">
        <v>1510</v>
      </c>
      <c r="F83" s="551" t="s">
        <v>1510</v>
      </c>
      <c r="G83" s="551" t="s">
        <v>1510</v>
      </c>
      <c r="H83" s="551" t="s">
        <v>1510</v>
      </c>
      <c r="I83" s="551" t="s">
        <v>1510</v>
      </c>
      <c r="J83" s="551" t="s">
        <v>1510</v>
      </c>
      <c r="K83" s="552" t="s">
        <v>1510</v>
      </c>
      <c r="L83" s="685"/>
      <c r="M83" s="553" t="s">
        <v>1510</v>
      </c>
      <c r="N83" s="553" t="s">
        <v>1510</v>
      </c>
      <c r="O83" s="683"/>
      <c r="P83" s="683"/>
      <c r="Q83" s="683"/>
      <c r="R83" s="683"/>
      <c r="S83" s="683"/>
      <c r="T83" s="683"/>
      <c r="U83" s="683"/>
      <c r="V83" s="683"/>
      <c r="W83" s="683"/>
      <c r="X83" s="683"/>
      <c r="Y83" s="683"/>
      <c r="Z83" s="683"/>
      <c r="AA83" s="683"/>
      <c r="AB83" s="683"/>
      <c r="AC83" s="683"/>
      <c r="AD83" s="683"/>
      <c r="AE83" s="683"/>
      <c r="AF83" s="683"/>
      <c r="AG83" s="683"/>
      <c r="AH83" s="683"/>
      <c r="AI83" s="683"/>
      <c r="AJ83" s="683"/>
    </row>
    <row r="84" spans="1:36" ht="15.75">
      <c r="A84" s="554" t="s">
        <v>1045</v>
      </c>
      <c r="B84" s="555" t="s">
        <v>1610</v>
      </c>
      <c r="C84" s="556" t="s">
        <v>1538</v>
      </c>
      <c r="D84" s="556" t="s">
        <v>1538</v>
      </c>
      <c r="E84" s="556" t="s">
        <v>1538</v>
      </c>
      <c r="F84" s="556" t="s">
        <v>1538</v>
      </c>
      <c r="G84" s="556" t="s">
        <v>1538</v>
      </c>
      <c r="H84" s="556" t="s">
        <v>1538</v>
      </c>
      <c r="I84" s="556" t="s">
        <v>1538</v>
      </c>
      <c r="J84" s="556" t="s">
        <v>1538</v>
      </c>
      <c r="K84" s="557" t="s">
        <v>1538</v>
      </c>
      <c r="L84" s="685"/>
      <c r="M84" s="556" t="s">
        <v>1538</v>
      </c>
      <c r="N84" s="556" t="s">
        <v>1538</v>
      </c>
      <c r="O84" s="683"/>
      <c r="P84" s="683"/>
      <c r="Q84" s="683"/>
      <c r="R84" s="683"/>
      <c r="S84" s="683"/>
      <c r="T84" s="683"/>
      <c r="U84" s="683"/>
      <c r="V84" s="683"/>
      <c r="W84" s="683"/>
      <c r="X84" s="683"/>
      <c r="Y84" s="683"/>
      <c r="Z84" s="683"/>
      <c r="AA84" s="683"/>
      <c r="AB84" s="683"/>
      <c r="AC84" s="683"/>
      <c r="AD84" s="683"/>
      <c r="AE84" s="683"/>
      <c r="AF84" s="683"/>
      <c r="AG84" s="683"/>
      <c r="AH84" s="683"/>
      <c r="AI84" s="683"/>
      <c r="AJ84" s="683"/>
    </row>
    <row r="85" spans="1:36" ht="15.75">
      <c r="A85" s="559" t="s">
        <v>1539</v>
      </c>
      <c r="B85" s="560" t="s">
        <v>1123</v>
      </c>
      <c r="C85" s="561" t="s">
        <v>1123</v>
      </c>
      <c r="D85" s="561" t="s">
        <v>1123</v>
      </c>
      <c r="E85" s="561" t="s">
        <v>1540</v>
      </c>
      <c r="F85" s="561" t="s">
        <v>1123</v>
      </c>
      <c r="G85" s="561" t="s">
        <v>1123</v>
      </c>
      <c r="H85" s="561" t="s">
        <v>1123</v>
      </c>
      <c r="I85" s="561" t="s">
        <v>1123</v>
      </c>
      <c r="J85" s="561" t="s">
        <v>1123</v>
      </c>
      <c r="K85" s="562" t="s">
        <v>1540</v>
      </c>
      <c r="L85" s="685"/>
      <c r="M85" s="561" t="s">
        <v>1123</v>
      </c>
      <c r="N85" s="561" t="s">
        <v>1123</v>
      </c>
      <c r="O85" s="683"/>
      <c r="P85" s="683"/>
      <c r="Q85" s="683"/>
      <c r="R85" s="683"/>
      <c r="S85" s="683"/>
      <c r="T85" s="683"/>
      <c r="U85" s="683"/>
      <c r="V85" s="683"/>
      <c r="W85" s="683"/>
      <c r="X85" s="683"/>
      <c r="Y85" s="683"/>
      <c r="Z85" s="683"/>
      <c r="AA85" s="683"/>
      <c r="AB85" s="683"/>
      <c r="AC85" s="683"/>
      <c r="AD85" s="683"/>
      <c r="AE85" s="683"/>
      <c r="AF85" s="683"/>
      <c r="AG85" s="683"/>
      <c r="AH85" s="683"/>
      <c r="AI85" s="683"/>
      <c r="AJ85" s="683"/>
    </row>
    <row r="86" spans="1:36" ht="15">
      <c r="A86" s="564" t="s">
        <v>7</v>
      </c>
      <c r="B86" s="565">
        <v>1</v>
      </c>
      <c r="C86" s="566">
        <v>1</v>
      </c>
      <c r="D86" s="566">
        <v>1</v>
      </c>
      <c r="E86" s="566">
        <v>1</v>
      </c>
      <c r="F86" s="566">
        <v>1</v>
      </c>
      <c r="G86" s="566">
        <v>1</v>
      </c>
      <c r="H86" s="566">
        <v>1</v>
      </c>
      <c r="I86" s="566">
        <v>1</v>
      </c>
      <c r="J86" s="566">
        <v>1</v>
      </c>
      <c r="K86" s="567">
        <v>1</v>
      </c>
      <c r="L86" s="685"/>
      <c r="M86" s="566">
        <v>1</v>
      </c>
      <c r="N86" s="566">
        <v>1</v>
      </c>
      <c r="O86" s="683"/>
      <c r="P86" s="683"/>
      <c r="Q86" s="683"/>
      <c r="R86" s="683"/>
      <c r="S86" s="683"/>
      <c r="T86" s="683"/>
      <c r="U86" s="683"/>
      <c r="V86" s="683"/>
      <c r="W86" s="683"/>
      <c r="X86" s="683"/>
      <c r="Y86" s="683"/>
      <c r="Z86" s="683"/>
      <c r="AA86" s="683"/>
      <c r="AB86" s="683"/>
      <c r="AC86" s="683"/>
      <c r="AD86" s="683"/>
      <c r="AE86" s="683"/>
      <c r="AF86" s="683"/>
      <c r="AG86" s="683"/>
      <c r="AH86" s="683"/>
      <c r="AI86" s="683"/>
      <c r="AJ86" s="683"/>
    </row>
    <row r="87" spans="1:36" ht="15">
      <c r="A87" s="569" t="s">
        <v>1050</v>
      </c>
      <c r="B87" s="570">
        <v>1</v>
      </c>
      <c r="C87" s="571">
        <v>1</v>
      </c>
      <c r="D87" s="571">
        <v>1</v>
      </c>
      <c r="E87" s="571">
        <v>1</v>
      </c>
      <c r="F87" s="571">
        <v>1</v>
      </c>
      <c r="G87" s="571">
        <v>1</v>
      </c>
      <c r="H87" s="571">
        <v>1</v>
      </c>
      <c r="I87" s="571">
        <v>1</v>
      </c>
      <c r="J87" s="571">
        <v>1</v>
      </c>
      <c r="K87" s="572">
        <v>1</v>
      </c>
      <c r="L87" s="685"/>
      <c r="M87" s="571">
        <v>1</v>
      </c>
      <c r="N87" s="571">
        <v>1</v>
      </c>
      <c r="O87" s="683"/>
      <c r="P87" s="683"/>
      <c r="Q87" s="683"/>
      <c r="R87" s="683"/>
      <c r="S87" s="683"/>
      <c r="T87" s="683"/>
      <c r="U87" s="683"/>
      <c r="V87" s="683"/>
      <c r="W87" s="683"/>
      <c r="X87" s="683"/>
      <c r="Y87" s="683"/>
      <c r="Z87" s="683"/>
      <c r="AA87" s="683"/>
      <c r="AB87" s="683"/>
      <c r="AC87" s="683"/>
      <c r="AD87" s="683"/>
      <c r="AE87" s="683"/>
      <c r="AF87" s="683"/>
      <c r="AG87" s="683"/>
      <c r="AH87" s="683"/>
      <c r="AI87" s="683"/>
      <c r="AJ87" s="683"/>
    </row>
    <row r="88" spans="1:36" ht="15">
      <c r="A88" s="539" t="s">
        <v>1541</v>
      </c>
      <c r="B88" s="574">
        <v>0</v>
      </c>
      <c r="C88" s="575">
        <v>0</v>
      </c>
      <c r="D88" s="575">
        <v>0</v>
      </c>
      <c r="E88" s="575">
        <v>0.1</v>
      </c>
      <c r="F88" s="575">
        <v>0</v>
      </c>
      <c r="G88" s="575">
        <v>0</v>
      </c>
      <c r="H88" s="575">
        <v>0</v>
      </c>
      <c r="I88" s="575">
        <v>0</v>
      </c>
      <c r="J88" s="575">
        <v>0</v>
      </c>
      <c r="K88" s="576">
        <v>0</v>
      </c>
      <c r="L88" s="685"/>
      <c r="M88" s="575">
        <v>0</v>
      </c>
      <c r="N88" s="575">
        <v>0</v>
      </c>
      <c r="O88" s="683"/>
      <c r="P88" s="683"/>
      <c r="Q88" s="683"/>
      <c r="R88" s="683"/>
      <c r="S88" s="683"/>
      <c r="T88" s="683"/>
      <c r="U88" s="683"/>
      <c r="V88" s="683"/>
      <c r="W88" s="683"/>
      <c r="X88" s="683"/>
      <c r="Y88" s="683"/>
      <c r="Z88" s="683"/>
      <c r="AA88" s="683"/>
      <c r="AB88" s="683"/>
      <c r="AC88" s="683"/>
      <c r="AD88" s="683"/>
      <c r="AE88" s="683"/>
      <c r="AF88" s="683"/>
      <c r="AG88" s="683"/>
      <c r="AH88" s="683"/>
      <c r="AI88" s="683"/>
      <c r="AJ88" s="683"/>
    </row>
    <row r="89" spans="1:36" ht="15">
      <c r="A89" s="539" t="s">
        <v>1542</v>
      </c>
      <c r="B89" s="578">
        <v>0</v>
      </c>
      <c r="C89" s="579">
        <v>0</v>
      </c>
      <c r="D89" s="579">
        <v>0</v>
      </c>
      <c r="E89" s="579">
        <v>0.1</v>
      </c>
      <c r="F89" s="579">
        <v>0</v>
      </c>
      <c r="G89" s="579">
        <v>0</v>
      </c>
      <c r="H89" s="579">
        <v>0</v>
      </c>
      <c r="I89" s="579">
        <v>0</v>
      </c>
      <c r="J89" s="579">
        <v>0.5</v>
      </c>
      <c r="K89" s="580">
        <v>0</v>
      </c>
      <c r="L89" s="685"/>
      <c r="M89" s="579">
        <v>0.5</v>
      </c>
      <c r="N89" s="579">
        <v>0.5</v>
      </c>
      <c r="O89" s="683"/>
      <c r="P89" s="683"/>
      <c r="Q89" s="683"/>
      <c r="R89" s="683"/>
      <c r="S89" s="683"/>
      <c r="T89" s="683"/>
      <c r="U89" s="683"/>
      <c r="V89" s="683"/>
      <c r="W89" s="683"/>
      <c r="X89" s="683"/>
      <c r="Y89" s="683"/>
      <c r="Z89" s="683"/>
      <c r="AA89" s="683"/>
      <c r="AB89" s="683"/>
      <c r="AC89" s="683"/>
      <c r="AD89" s="683"/>
      <c r="AE89" s="683"/>
      <c r="AF89" s="683"/>
      <c r="AG89" s="683"/>
      <c r="AH89" s="683"/>
      <c r="AI89" s="683"/>
      <c r="AJ89" s="683"/>
    </row>
    <row r="90" spans="1:36" ht="15">
      <c r="A90" s="539" t="s">
        <v>1543</v>
      </c>
      <c r="B90" s="582">
        <v>-0.5</v>
      </c>
      <c r="C90" s="583">
        <v>0</v>
      </c>
      <c r="D90" s="583">
        <v>0</v>
      </c>
      <c r="E90" s="583">
        <v>0.1</v>
      </c>
      <c r="F90" s="583">
        <v>0</v>
      </c>
      <c r="G90" s="583">
        <v>0</v>
      </c>
      <c r="H90" s="583">
        <v>0.5</v>
      </c>
      <c r="I90" s="583">
        <v>0</v>
      </c>
      <c r="J90" s="583">
        <v>0</v>
      </c>
      <c r="K90" s="584">
        <v>0</v>
      </c>
      <c r="L90" s="685"/>
      <c r="M90" s="583">
        <v>0</v>
      </c>
      <c r="N90" s="583">
        <v>0</v>
      </c>
      <c r="O90" s="683"/>
      <c r="P90" s="683"/>
      <c r="Q90" s="683"/>
      <c r="R90" s="683"/>
      <c r="S90" s="683"/>
      <c r="T90" s="683"/>
      <c r="U90" s="683"/>
      <c r="V90" s="683"/>
      <c r="W90" s="683"/>
      <c r="X90" s="683"/>
      <c r="Y90" s="683"/>
      <c r="Z90" s="683"/>
      <c r="AA90" s="683"/>
      <c r="AB90" s="683"/>
      <c r="AC90" s="683"/>
      <c r="AD90" s="683"/>
      <c r="AE90" s="683"/>
      <c r="AF90" s="683"/>
      <c r="AG90" s="683"/>
      <c r="AH90" s="683"/>
      <c r="AI90" s="683"/>
      <c r="AJ90" s="683"/>
    </row>
    <row r="91" spans="1:36" ht="15">
      <c r="A91" s="539" t="s">
        <v>1544</v>
      </c>
      <c r="B91" s="586">
        <v>-0.5</v>
      </c>
      <c r="C91" s="587">
        <v>-1</v>
      </c>
      <c r="D91" s="587">
        <v>0.5</v>
      </c>
      <c r="E91" s="587">
        <v>0.1</v>
      </c>
      <c r="F91" s="587">
        <v>-1</v>
      </c>
      <c r="G91" s="587">
        <v>-1</v>
      </c>
      <c r="H91" s="587">
        <v>-1</v>
      </c>
      <c r="I91" s="587">
        <v>0</v>
      </c>
      <c r="J91" s="587">
        <v>0</v>
      </c>
      <c r="K91" s="588">
        <v>0</v>
      </c>
      <c r="L91" s="685"/>
      <c r="M91" s="587">
        <v>0</v>
      </c>
      <c r="N91" s="587">
        <v>0</v>
      </c>
      <c r="O91" s="683"/>
      <c r="P91" s="683"/>
      <c r="Q91" s="683"/>
      <c r="R91" s="683"/>
      <c r="S91" s="683"/>
      <c r="T91" s="683"/>
      <c r="U91" s="683"/>
      <c r="V91" s="683"/>
      <c r="W91" s="683"/>
      <c r="X91" s="683"/>
      <c r="Y91" s="683"/>
      <c r="Z91" s="683"/>
      <c r="AA91" s="683"/>
      <c r="AB91" s="683"/>
      <c r="AC91" s="683"/>
      <c r="AD91" s="683"/>
      <c r="AE91" s="683"/>
      <c r="AF91" s="683"/>
      <c r="AG91" s="683"/>
      <c r="AH91" s="683"/>
      <c r="AI91" s="683"/>
      <c r="AJ91" s="683"/>
    </row>
    <row r="92" spans="1:36" ht="15">
      <c r="A92" s="590" t="s">
        <v>1545</v>
      </c>
      <c r="B92" s="591">
        <v>0.5</v>
      </c>
      <c r="C92" s="592">
        <v>0</v>
      </c>
      <c r="D92" s="592">
        <v>0</v>
      </c>
      <c r="E92" s="592">
        <v>0.1</v>
      </c>
      <c r="F92" s="592">
        <v>0.5</v>
      </c>
      <c r="G92" s="592">
        <v>0.5</v>
      </c>
      <c r="H92" s="592">
        <v>-0.5</v>
      </c>
      <c r="I92" s="592">
        <v>0</v>
      </c>
      <c r="J92" s="592">
        <v>0</v>
      </c>
      <c r="K92" s="593">
        <v>0</v>
      </c>
      <c r="L92" s="685"/>
      <c r="M92" s="592">
        <v>0</v>
      </c>
      <c r="N92" s="592">
        <v>0</v>
      </c>
      <c r="O92" s="683"/>
      <c r="P92" s="683"/>
      <c r="Q92" s="683"/>
      <c r="R92" s="683"/>
      <c r="S92" s="683"/>
      <c r="T92" s="683"/>
      <c r="U92" s="683"/>
      <c r="V92" s="683"/>
      <c r="W92" s="683"/>
      <c r="X92" s="683"/>
      <c r="Y92" s="683"/>
      <c r="Z92" s="683"/>
      <c r="AA92" s="683"/>
      <c r="AB92" s="683"/>
      <c r="AC92" s="683"/>
      <c r="AD92" s="683"/>
      <c r="AE92" s="683"/>
      <c r="AF92" s="683"/>
      <c r="AG92" s="683"/>
      <c r="AH92" s="683"/>
      <c r="AI92" s="683"/>
      <c r="AJ92" s="683"/>
    </row>
    <row r="93" spans="1:36" ht="15">
      <c r="A93" s="539" t="s">
        <v>1546</v>
      </c>
      <c r="B93" s="595">
        <v>-0.5</v>
      </c>
      <c r="C93" s="596">
        <v>0</v>
      </c>
      <c r="D93" s="596">
        <v>0</v>
      </c>
      <c r="E93" s="596">
        <v>0.1</v>
      </c>
      <c r="F93" s="596">
        <v>0</v>
      </c>
      <c r="G93" s="596">
        <v>0</v>
      </c>
      <c r="H93" s="596">
        <v>0</v>
      </c>
      <c r="I93" s="596">
        <v>0</v>
      </c>
      <c r="J93" s="596">
        <v>0</v>
      </c>
      <c r="K93" s="597">
        <v>0</v>
      </c>
      <c r="L93" s="685"/>
      <c r="M93" s="596">
        <v>0</v>
      </c>
      <c r="N93" s="596">
        <v>0</v>
      </c>
      <c r="O93" s="683"/>
      <c r="P93" s="683"/>
      <c r="Q93" s="683"/>
      <c r="R93" s="683"/>
      <c r="S93" s="683"/>
      <c r="T93" s="683"/>
      <c r="U93" s="683"/>
      <c r="V93" s="683"/>
      <c r="W93" s="683"/>
      <c r="X93" s="683"/>
      <c r="Y93" s="683"/>
      <c r="Z93" s="683"/>
      <c r="AA93" s="683"/>
      <c r="AB93" s="683"/>
      <c r="AC93" s="683"/>
      <c r="AD93" s="683"/>
      <c r="AE93" s="683"/>
      <c r="AF93" s="683"/>
      <c r="AG93" s="683"/>
      <c r="AH93" s="683"/>
      <c r="AI93" s="683"/>
      <c r="AJ93" s="683"/>
    </row>
    <row r="94" spans="1:36" ht="15">
      <c r="A94" s="539" t="s">
        <v>1547</v>
      </c>
      <c r="B94" s="599">
        <v>0</v>
      </c>
      <c r="C94" s="600">
        <v>0</v>
      </c>
      <c r="D94" s="600">
        <v>0</v>
      </c>
      <c r="E94" s="600">
        <v>0.1</v>
      </c>
      <c r="F94" s="600">
        <v>0</v>
      </c>
      <c r="G94" s="600">
        <v>0</v>
      </c>
      <c r="H94" s="600">
        <v>0</v>
      </c>
      <c r="I94" s="600">
        <v>0</v>
      </c>
      <c r="J94" s="600">
        <v>0</v>
      </c>
      <c r="K94" s="632">
        <v>0</v>
      </c>
      <c r="L94" s="685"/>
      <c r="M94" s="600">
        <v>0</v>
      </c>
      <c r="N94" s="600">
        <v>0</v>
      </c>
      <c r="O94" s="683"/>
      <c r="P94" s="683"/>
      <c r="Q94" s="683"/>
      <c r="R94" s="683"/>
      <c r="S94" s="683"/>
      <c r="T94" s="683"/>
      <c r="U94" s="683"/>
      <c r="V94" s="683"/>
      <c r="W94" s="683"/>
      <c r="X94" s="683"/>
      <c r="Y94" s="683"/>
      <c r="Z94" s="683"/>
      <c r="AA94" s="683"/>
      <c r="AB94" s="683"/>
      <c r="AC94" s="683"/>
      <c r="AD94" s="683"/>
      <c r="AE94" s="683"/>
      <c r="AF94" s="683"/>
      <c r="AG94" s="683"/>
      <c r="AH94" s="683"/>
      <c r="AI94" s="683"/>
      <c r="AJ94" s="683"/>
    </row>
    <row r="95" spans="1:36" ht="15">
      <c r="A95" s="539" t="s">
        <v>1548</v>
      </c>
      <c r="B95" s="603">
        <v>0</v>
      </c>
      <c r="C95" s="604">
        <v>0</v>
      </c>
      <c r="D95" s="604">
        <v>0</v>
      </c>
      <c r="E95" s="604">
        <v>0.1</v>
      </c>
      <c r="F95" s="604">
        <v>0</v>
      </c>
      <c r="G95" s="604">
        <v>0.5</v>
      </c>
      <c r="H95" s="604">
        <v>0</v>
      </c>
      <c r="I95" s="604">
        <v>0</v>
      </c>
      <c r="J95" s="604">
        <v>0</v>
      </c>
      <c r="K95" s="633">
        <v>0</v>
      </c>
      <c r="L95" s="685"/>
      <c r="M95" s="604">
        <v>0</v>
      </c>
      <c r="N95" s="604">
        <v>0</v>
      </c>
      <c r="O95" s="683"/>
      <c r="P95" s="683"/>
      <c r="Q95" s="683"/>
      <c r="R95" s="683"/>
      <c r="S95" s="683"/>
      <c r="T95" s="683"/>
      <c r="U95" s="683"/>
      <c r="V95" s="683"/>
      <c r="W95" s="683"/>
      <c r="X95" s="683"/>
      <c r="Y95" s="683"/>
      <c r="Z95" s="683"/>
      <c r="AA95" s="683"/>
      <c r="AB95" s="683"/>
      <c r="AC95" s="683"/>
      <c r="AD95" s="683"/>
      <c r="AE95" s="683"/>
      <c r="AF95" s="683"/>
      <c r="AG95" s="683"/>
      <c r="AH95" s="683"/>
      <c r="AI95" s="683"/>
      <c r="AJ95" s="683"/>
    </row>
    <row r="96" spans="1:36" ht="15">
      <c r="A96" s="539" t="s">
        <v>1549</v>
      </c>
      <c r="B96" s="607">
        <v>0</v>
      </c>
      <c r="C96" s="608">
        <v>0.5</v>
      </c>
      <c r="D96" s="608">
        <v>0</v>
      </c>
      <c r="E96" s="608">
        <v>0.1</v>
      </c>
      <c r="F96" s="608">
        <v>0</v>
      </c>
      <c r="G96" s="608">
        <v>0</v>
      </c>
      <c r="H96" s="608">
        <v>0</v>
      </c>
      <c r="I96" s="608">
        <v>0</v>
      </c>
      <c r="J96" s="608">
        <v>0.5</v>
      </c>
      <c r="K96" s="634">
        <v>0</v>
      </c>
      <c r="L96" s="685"/>
      <c r="M96" s="608">
        <v>0.5</v>
      </c>
      <c r="N96" s="608">
        <v>0.5</v>
      </c>
      <c r="O96" s="683"/>
      <c r="P96" s="683"/>
      <c r="Q96" s="683"/>
      <c r="R96" s="683"/>
      <c r="S96" s="683"/>
      <c r="T96" s="683"/>
      <c r="U96" s="683"/>
      <c r="V96" s="683"/>
      <c r="W96" s="683"/>
      <c r="X96" s="683"/>
      <c r="Y96" s="683"/>
      <c r="Z96" s="683"/>
      <c r="AA96" s="683"/>
      <c r="AB96" s="683"/>
      <c r="AC96" s="683"/>
      <c r="AD96" s="683"/>
      <c r="AE96" s="683"/>
      <c r="AF96" s="683"/>
      <c r="AG96" s="683"/>
      <c r="AH96" s="683"/>
      <c r="AI96" s="683"/>
      <c r="AJ96" s="683"/>
    </row>
    <row r="97" spans="1:36" ht="15">
      <c r="A97" s="539" t="s">
        <v>1072</v>
      </c>
      <c r="B97" s="565">
        <v>1</v>
      </c>
      <c r="C97" s="566">
        <v>1</v>
      </c>
      <c r="D97" s="566">
        <v>1</v>
      </c>
      <c r="E97" s="566">
        <v>1</v>
      </c>
      <c r="F97" s="566">
        <v>1</v>
      </c>
      <c r="G97" s="566">
        <v>1</v>
      </c>
      <c r="H97" s="566">
        <v>1</v>
      </c>
      <c r="I97" s="566">
        <v>1</v>
      </c>
      <c r="J97" s="566">
        <v>1</v>
      </c>
      <c r="K97" s="567">
        <v>1</v>
      </c>
      <c r="L97" s="685"/>
      <c r="M97" s="566">
        <v>1</v>
      </c>
      <c r="N97" s="566">
        <v>1</v>
      </c>
      <c r="O97" s="683"/>
      <c r="P97" s="683"/>
      <c r="Q97" s="683"/>
      <c r="R97" s="683"/>
      <c r="S97" s="683"/>
      <c r="T97" s="683"/>
      <c r="U97" s="683"/>
      <c r="V97" s="683"/>
      <c r="W97" s="683"/>
      <c r="X97" s="683"/>
      <c r="Y97" s="683"/>
      <c r="Z97" s="683"/>
      <c r="AA97" s="683"/>
      <c r="AB97" s="683"/>
      <c r="AC97" s="683"/>
      <c r="AD97" s="683"/>
      <c r="AE97" s="683"/>
      <c r="AF97" s="683"/>
      <c r="AG97" s="683"/>
      <c r="AH97" s="683"/>
      <c r="AI97" s="683"/>
      <c r="AJ97" s="683"/>
    </row>
    <row r="98" spans="1:36" ht="15">
      <c r="A98" s="539" t="s">
        <v>1074</v>
      </c>
      <c r="B98" s="565">
        <v>1</v>
      </c>
      <c r="C98" s="566">
        <v>1</v>
      </c>
      <c r="D98" s="566">
        <v>1</v>
      </c>
      <c r="E98" s="566">
        <v>1</v>
      </c>
      <c r="F98" s="566">
        <v>1</v>
      </c>
      <c r="G98" s="566">
        <v>1</v>
      </c>
      <c r="H98" s="566">
        <v>1</v>
      </c>
      <c r="I98" s="566">
        <v>1</v>
      </c>
      <c r="J98" s="566">
        <v>1</v>
      </c>
      <c r="K98" s="567">
        <v>1</v>
      </c>
      <c r="L98" s="685"/>
      <c r="M98" s="566">
        <v>1</v>
      </c>
      <c r="N98" s="566">
        <v>1</v>
      </c>
      <c r="O98" s="683"/>
      <c r="P98" s="683"/>
      <c r="Q98" s="683"/>
      <c r="R98" s="683"/>
      <c r="S98" s="683"/>
      <c r="T98" s="683"/>
      <c r="U98" s="683"/>
      <c r="V98" s="683"/>
      <c r="W98" s="683"/>
      <c r="X98" s="683"/>
      <c r="Y98" s="683"/>
      <c r="Z98" s="683"/>
      <c r="AA98" s="683"/>
      <c r="AB98" s="683"/>
      <c r="AC98" s="683"/>
      <c r="AD98" s="683"/>
      <c r="AE98" s="683"/>
      <c r="AF98" s="683"/>
      <c r="AG98" s="683"/>
      <c r="AH98" s="683"/>
      <c r="AI98" s="683"/>
      <c r="AJ98" s="683"/>
    </row>
    <row r="99" spans="1:36" ht="15">
      <c r="A99" s="539" t="s">
        <v>1076</v>
      </c>
      <c r="B99" s="612">
        <v>1</v>
      </c>
      <c r="C99" s="613">
        <v>1</v>
      </c>
      <c r="D99" s="613">
        <v>1</v>
      </c>
      <c r="E99" s="613">
        <v>1</v>
      </c>
      <c r="F99" s="613">
        <v>1</v>
      </c>
      <c r="G99" s="613">
        <v>1</v>
      </c>
      <c r="H99" s="613">
        <v>1</v>
      </c>
      <c r="I99" s="613">
        <v>1</v>
      </c>
      <c r="J99" s="613">
        <v>1</v>
      </c>
      <c r="K99" s="635">
        <v>1</v>
      </c>
      <c r="L99" s="685"/>
      <c r="M99" s="613">
        <v>1</v>
      </c>
      <c r="N99" s="613">
        <v>1</v>
      </c>
      <c r="O99" s="683"/>
      <c r="P99" s="683"/>
      <c r="Q99" s="683"/>
      <c r="R99" s="683"/>
      <c r="S99" s="683"/>
      <c r="T99" s="683"/>
      <c r="U99" s="683"/>
      <c r="V99" s="683"/>
      <c r="W99" s="683"/>
      <c r="X99" s="683"/>
      <c r="Y99" s="683"/>
      <c r="Z99" s="683"/>
      <c r="AA99" s="683"/>
      <c r="AB99" s="683"/>
      <c r="AC99" s="683"/>
      <c r="AD99" s="683"/>
      <c r="AE99" s="683"/>
      <c r="AF99" s="683"/>
      <c r="AG99" s="683"/>
      <c r="AH99" s="683"/>
      <c r="AI99" s="683"/>
      <c r="AJ99" s="683"/>
    </row>
    <row r="100" spans="1:36" ht="15.75">
      <c r="A100" s="539" t="s">
        <v>566</v>
      </c>
      <c r="B100" s="565" t="s">
        <v>1611</v>
      </c>
      <c r="C100" s="566" t="s">
        <v>1611</v>
      </c>
      <c r="D100" s="566" t="s">
        <v>1611</v>
      </c>
      <c r="E100" s="566" t="s">
        <v>1612</v>
      </c>
      <c r="F100" s="566" t="s">
        <v>1611</v>
      </c>
      <c r="G100" s="566" t="s">
        <v>1611</v>
      </c>
      <c r="H100" s="566" t="s">
        <v>1611</v>
      </c>
      <c r="I100" s="566" t="s">
        <v>1613</v>
      </c>
      <c r="J100" s="566" t="s">
        <v>1611</v>
      </c>
      <c r="K100" s="567" t="s">
        <v>1614</v>
      </c>
      <c r="L100" s="685"/>
      <c r="M100" s="566" t="s">
        <v>1611</v>
      </c>
      <c r="N100" s="566" t="s">
        <v>1611</v>
      </c>
      <c r="O100" s="683"/>
      <c r="P100" s="683"/>
      <c r="Q100" s="683"/>
      <c r="R100" s="683"/>
      <c r="S100" s="683"/>
      <c r="T100" s="683"/>
      <c r="U100" s="683"/>
      <c r="V100" s="683"/>
      <c r="W100" s="683"/>
      <c r="X100" s="683"/>
      <c r="Y100" s="683"/>
      <c r="Z100" s="683"/>
      <c r="AA100" s="683"/>
      <c r="AB100" s="683"/>
      <c r="AC100" s="683"/>
      <c r="AD100" s="683"/>
      <c r="AE100" s="683"/>
      <c r="AF100" s="683"/>
      <c r="AG100" s="683"/>
      <c r="AH100" s="683"/>
      <c r="AI100" s="683"/>
      <c r="AJ100" s="683"/>
    </row>
    <row r="101" spans="1:36" ht="15.75">
      <c r="A101" s="616" t="s">
        <v>1088</v>
      </c>
      <c r="B101" s="617" t="s">
        <v>1552</v>
      </c>
      <c r="C101" s="617" t="s">
        <v>1551</v>
      </c>
      <c r="D101" s="617" t="s">
        <v>1551</v>
      </c>
      <c r="E101" s="617" t="s">
        <v>1551</v>
      </c>
      <c r="F101" s="617" t="s">
        <v>1551</v>
      </c>
      <c r="G101" s="617" t="s">
        <v>1551</v>
      </c>
      <c r="H101" s="617" t="s">
        <v>1551</v>
      </c>
      <c r="I101" s="617" t="s">
        <v>1551</v>
      </c>
      <c r="J101" s="617" t="s">
        <v>1551</v>
      </c>
      <c r="K101" s="617" t="s">
        <v>1551</v>
      </c>
      <c r="L101" s="685"/>
      <c r="M101" s="618" t="s">
        <v>1552</v>
      </c>
      <c r="N101" s="618" t="s">
        <v>1552</v>
      </c>
      <c r="O101" s="683"/>
      <c r="P101" s="683"/>
      <c r="Q101" s="683"/>
      <c r="R101" s="683"/>
      <c r="S101" s="683"/>
      <c r="T101" s="683"/>
      <c r="U101" s="683"/>
      <c r="V101" s="683"/>
      <c r="W101" s="683"/>
      <c r="X101" s="683"/>
      <c r="Y101" s="683"/>
      <c r="Z101" s="683"/>
      <c r="AA101" s="683"/>
      <c r="AB101" s="683"/>
      <c r="AC101" s="683"/>
      <c r="AD101" s="683"/>
      <c r="AE101" s="683"/>
      <c r="AF101" s="683"/>
      <c r="AG101" s="683"/>
      <c r="AH101" s="683"/>
      <c r="AI101" s="683"/>
      <c r="AJ101" s="683"/>
    </row>
    <row r="102" spans="1:36" ht="15">
      <c r="A102" s="539" t="s">
        <v>1553</v>
      </c>
      <c r="B102" s="578">
        <v>0</v>
      </c>
      <c r="C102" s="579">
        <v>0</v>
      </c>
      <c r="D102" s="579">
        <v>0</v>
      </c>
      <c r="E102" s="579">
        <v>0</v>
      </c>
      <c r="F102" s="579">
        <v>0</v>
      </c>
      <c r="G102" s="579">
        <v>0</v>
      </c>
      <c r="H102" s="579">
        <v>0</v>
      </c>
      <c r="I102" s="579">
        <v>0</v>
      </c>
      <c r="J102" s="579">
        <v>0</v>
      </c>
      <c r="K102" s="580">
        <v>0</v>
      </c>
      <c r="L102" s="685"/>
      <c r="M102" s="579">
        <v>0</v>
      </c>
      <c r="N102" s="579">
        <v>0</v>
      </c>
      <c r="O102" s="683"/>
      <c r="P102" s="683"/>
      <c r="Q102" s="683"/>
      <c r="R102" s="683"/>
      <c r="S102" s="683"/>
      <c r="T102" s="683"/>
      <c r="U102" s="683"/>
      <c r="V102" s="683"/>
      <c r="W102" s="683"/>
      <c r="X102" s="683"/>
      <c r="Y102" s="683"/>
      <c r="Z102" s="683"/>
      <c r="AA102" s="683"/>
      <c r="AB102" s="683"/>
      <c r="AC102" s="683"/>
      <c r="AD102" s="683"/>
      <c r="AE102" s="683"/>
      <c r="AF102" s="683"/>
      <c r="AG102" s="683"/>
      <c r="AH102" s="683"/>
      <c r="AI102" s="683"/>
      <c r="AJ102" s="683"/>
    </row>
    <row r="103" spans="1:36" ht="15.75">
      <c r="A103" s="539" t="s">
        <v>588</v>
      </c>
      <c r="B103" s="621" t="s">
        <v>1615</v>
      </c>
      <c r="C103" s="622" t="s">
        <v>1615</v>
      </c>
      <c r="D103" s="622" t="s">
        <v>1615</v>
      </c>
      <c r="E103" s="622" t="s">
        <v>1615</v>
      </c>
      <c r="F103" s="622" t="s">
        <v>1615</v>
      </c>
      <c r="G103" s="622" t="s">
        <v>1615</v>
      </c>
      <c r="H103" s="622" t="s">
        <v>1615</v>
      </c>
      <c r="I103" s="622" t="s">
        <v>1615</v>
      </c>
      <c r="J103" s="622" t="s">
        <v>1615</v>
      </c>
      <c r="K103" s="636" t="s">
        <v>1615</v>
      </c>
      <c r="L103" s="685"/>
      <c r="M103" s="622" t="s">
        <v>1616</v>
      </c>
      <c r="N103" s="622" t="s">
        <v>1616</v>
      </c>
      <c r="O103" s="683"/>
      <c r="P103" s="683"/>
      <c r="Q103" s="683"/>
      <c r="R103" s="683"/>
      <c r="S103" s="683"/>
      <c r="T103" s="683"/>
      <c r="U103" s="683"/>
      <c r="V103" s="683"/>
      <c r="W103" s="683"/>
      <c r="X103" s="683"/>
      <c r="Y103" s="683"/>
      <c r="Z103" s="683"/>
      <c r="AA103" s="683"/>
      <c r="AB103" s="683"/>
      <c r="AC103" s="683"/>
      <c r="AD103" s="683"/>
      <c r="AE103" s="683"/>
      <c r="AF103" s="683"/>
      <c r="AG103" s="683"/>
      <c r="AH103" s="683"/>
      <c r="AI103" s="683"/>
      <c r="AJ103" s="683"/>
    </row>
    <row r="104" spans="1:36" ht="15">
      <c r="A104" s="539" t="s">
        <v>1556</v>
      </c>
      <c r="B104" s="696">
        <v>100</v>
      </c>
      <c r="C104" s="696">
        <v>100</v>
      </c>
      <c r="D104" s="696">
        <v>100</v>
      </c>
      <c r="E104" s="696">
        <v>100</v>
      </c>
      <c r="F104" s="696">
        <v>100</v>
      </c>
      <c r="G104" s="696">
        <v>100</v>
      </c>
      <c r="H104" s="696">
        <v>100</v>
      </c>
      <c r="I104" s="696">
        <v>100</v>
      </c>
      <c r="J104" s="696">
        <v>100</v>
      </c>
      <c r="K104" s="696">
        <v>100</v>
      </c>
      <c r="L104" s="683"/>
      <c r="M104" s="699">
        <v>100</v>
      </c>
      <c r="N104" s="699">
        <v>100</v>
      </c>
      <c r="O104" s="683"/>
      <c r="P104" s="683"/>
      <c r="Q104" s="683"/>
      <c r="R104" s="683"/>
      <c r="S104" s="683"/>
      <c r="T104" s="683"/>
      <c r="U104" s="683"/>
      <c r="V104" s="683"/>
      <c r="W104" s="683"/>
      <c r="X104" s="683"/>
      <c r="Y104" s="683"/>
      <c r="Z104" s="683"/>
      <c r="AA104" s="683"/>
      <c r="AB104" s="683"/>
      <c r="AC104" s="683"/>
      <c r="AD104" s="683"/>
      <c r="AE104" s="683"/>
      <c r="AF104" s="683"/>
      <c r="AG104" s="683"/>
      <c r="AH104" s="683"/>
      <c r="AI104" s="683"/>
      <c r="AJ104" s="683"/>
    </row>
    <row r="105" spans="1:36" ht="15">
      <c r="A105" s="539" t="s">
        <v>1557</v>
      </c>
      <c r="B105" s="696" t="s">
        <v>1617</v>
      </c>
      <c r="C105" s="697" t="s">
        <v>1618</v>
      </c>
      <c r="D105" s="697" t="s">
        <v>1619</v>
      </c>
      <c r="E105" s="697" t="s">
        <v>1620</v>
      </c>
      <c r="F105" s="697" t="s">
        <v>1621</v>
      </c>
      <c r="G105" s="697" t="s">
        <v>1622</v>
      </c>
      <c r="H105" s="697" t="s">
        <v>1623</v>
      </c>
      <c r="I105" s="697" t="s">
        <v>1123</v>
      </c>
      <c r="J105" s="697" t="s">
        <v>1624</v>
      </c>
      <c r="K105" s="697" t="s">
        <v>1620</v>
      </c>
      <c r="L105" s="685"/>
      <c r="M105" s="697" t="s">
        <v>1625</v>
      </c>
      <c r="N105" s="697" t="s">
        <v>1625</v>
      </c>
      <c r="O105" s="683"/>
      <c r="P105" s="683"/>
      <c r="Q105" s="683"/>
      <c r="R105" s="683"/>
      <c r="S105" s="683"/>
      <c r="T105" s="683"/>
      <c r="U105" s="683"/>
      <c r="V105" s="683"/>
      <c r="W105" s="683"/>
      <c r="X105" s="683"/>
      <c r="Y105" s="683"/>
      <c r="Z105" s="683"/>
      <c r="AA105" s="683"/>
      <c r="AB105" s="683"/>
      <c r="AC105" s="683"/>
      <c r="AD105" s="683"/>
      <c r="AE105" s="683"/>
      <c r="AF105" s="683"/>
      <c r="AG105" s="683"/>
      <c r="AH105" s="683"/>
      <c r="AI105" s="683"/>
      <c r="AJ105" s="683"/>
    </row>
    <row r="106" spans="1:36" ht="15.75">
      <c r="A106" s="539" t="s">
        <v>1568</v>
      </c>
      <c r="B106" s="565" t="s">
        <v>1123</v>
      </c>
      <c r="C106" s="566" t="s">
        <v>1123</v>
      </c>
      <c r="D106" s="566" t="s">
        <v>1123</v>
      </c>
      <c r="E106" s="566" t="s">
        <v>1626</v>
      </c>
      <c r="F106" s="566" t="s">
        <v>1627</v>
      </c>
      <c r="G106" s="566" t="s">
        <v>1123</v>
      </c>
      <c r="H106" s="566" t="s">
        <v>1123</v>
      </c>
      <c r="I106" s="566" t="s">
        <v>1123</v>
      </c>
      <c r="J106" s="566" t="s">
        <v>1123</v>
      </c>
      <c r="K106" s="566" t="s">
        <v>1626</v>
      </c>
      <c r="L106" s="685"/>
      <c r="M106" s="566" t="s">
        <v>1123</v>
      </c>
      <c r="N106" s="566" t="s">
        <v>1123</v>
      </c>
      <c r="O106" s="683"/>
      <c r="P106" s="683"/>
      <c r="Q106" s="683"/>
      <c r="R106" s="683"/>
      <c r="S106" s="683"/>
      <c r="T106" s="683"/>
      <c r="U106" s="683"/>
      <c r="V106" s="683"/>
      <c r="W106" s="683"/>
      <c r="X106" s="683"/>
      <c r="Y106" s="683"/>
      <c r="Z106" s="683"/>
      <c r="AA106" s="683"/>
      <c r="AB106" s="683"/>
      <c r="AC106" s="683"/>
      <c r="AD106" s="683"/>
      <c r="AE106" s="683"/>
      <c r="AF106" s="683"/>
      <c r="AG106" s="683"/>
      <c r="AH106" s="683"/>
      <c r="AI106" s="683"/>
      <c r="AJ106" s="683"/>
    </row>
    <row r="107" spans="1:36" ht="15">
      <c r="A107" s="685"/>
      <c r="B107" s="688"/>
      <c r="C107" s="685"/>
      <c r="D107" s="685"/>
      <c r="E107" s="685"/>
      <c r="F107" s="685"/>
      <c r="G107" s="685"/>
      <c r="H107" s="685"/>
      <c r="I107" s="685"/>
      <c r="J107" s="685"/>
      <c r="K107" s="687"/>
      <c r="L107" s="685"/>
      <c r="M107" s="685"/>
      <c r="N107" s="685"/>
      <c r="O107" s="683"/>
      <c r="P107" s="683"/>
      <c r="Q107" s="683"/>
      <c r="R107" s="683"/>
      <c r="S107" s="683"/>
      <c r="T107" s="683"/>
      <c r="U107" s="683"/>
      <c r="V107" s="683"/>
      <c r="W107" s="683"/>
      <c r="X107" s="683"/>
      <c r="Y107" s="683"/>
      <c r="Z107" s="683"/>
      <c r="AA107" s="683"/>
      <c r="AB107" s="683"/>
      <c r="AC107" s="683"/>
      <c r="AD107" s="683"/>
      <c r="AE107" s="683"/>
      <c r="AF107" s="683"/>
      <c r="AG107" s="683"/>
      <c r="AH107" s="683"/>
      <c r="AI107" s="683"/>
      <c r="AJ107" s="683"/>
    </row>
    <row r="108" spans="1:36" ht="15.75">
      <c r="A108" s="539" t="s">
        <v>1526</v>
      </c>
      <c r="B108" s="637" t="s">
        <v>1628</v>
      </c>
      <c r="C108" s="638" t="s">
        <v>1629</v>
      </c>
      <c r="D108" s="638" t="s">
        <v>1630</v>
      </c>
      <c r="E108" s="638" t="s">
        <v>1631</v>
      </c>
      <c r="F108" s="638" t="s">
        <v>1632</v>
      </c>
      <c r="G108" s="638" t="s">
        <v>1633</v>
      </c>
      <c r="H108" s="638" t="s">
        <v>1634</v>
      </c>
      <c r="I108" s="638" t="s">
        <v>1635</v>
      </c>
      <c r="J108" s="638" t="s">
        <v>1636</v>
      </c>
      <c r="K108" s="639" t="s">
        <v>1637</v>
      </c>
      <c r="L108" s="685"/>
      <c r="M108" s="638" t="s">
        <v>1638</v>
      </c>
      <c r="N108" s="638" t="s">
        <v>1638</v>
      </c>
      <c r="O108" s="683"/>
      <c r="P108" s="683"/>
      <c r="Q108" s="683"/>
      <c r="R108" s="683"/>
      <c r="S108" s="683"/>
      <c r="T108" s="683"/>
      <c r="U108" s="683"/>
      <c r="V108" s="683"/>
      <c r="W108" s="683"/>
      <c r="X108" s="683"/>
      <c r="Y108" s="683"/>
      <c r="Z108" s="683"/>
      <c r="AA108" s="683"/>
      <c r="AB108" s="683"/>
      <c r="AC108" s="683"/>
      <c r="AD108" s="683"/>
      <c r="AE108" s="683"/>
      <c r="AF108" s="683"/>
      <c r="AG108" s="683"/>
      <c r="AH108" s="683"/>
      <c r="AI108" s="683"/>
      <c r="AJ108" s="683"/>
    </row>
    <row r="109" spans="1:36" ht="15">
      <c r="A109" s="539" t="s">
        <v>1536</v>
      </c>
      <c r="B109" s="540" t="s">
        <v>1502</v>
      </c>
      <c r="C109" s="541" t="s">
        <v>1209</v>
      </c>
      <c r="D109" s="542" t="s">
        <v>1211</v>
      </c>
      <c r="E109" s="543" t="s">
        <v>1212</v>
      </c>
      <c r="F109" s="544" t="s">
        <v>1210</v>
      </c>
      <c r="G109" s="545" t="s">
        <v>1213</v>
      </c>
      <c r="H109" s="546" t="s">
        <v>1214</v>
      </c>
      <c r="I109" s="547" t="s">
        <v>1215</v>
      </c>
      <c r="J109" s="548" t="s">
        <v>1216</v>
      </c>
      <c r="K109" s="549" t="s">
        <v>1217</v>
      </c>
      <c r="L109" s="685"/>
      <c r="M109" s="526" t="s">
        <v>1504</v>
      </c>
      <c r="N109" s="537" t="s">
        <v>1516</v>
      </c>
      <c r="O109" s="683"/>
      <c r="P109" s="683"/>
      <c r="Q109" s="683"/>
      <c r="R109" s="683"/>
      <c r="S109" s="683"/>
      <c r="T109" s="683"/>
      <c r="U109" s="683"/>
      <c r="V109" s="683"/>
      <c r="W109" s="683"/>
      <c r="X109" s="683"/>
      <c r="Y109" s="683"/>
      <c r="Z109" s="683"/>
      <c r="AA109" s="683"/>
      <c r="AB109" s="683"/>
      <c r="AC109" s="683"/>
      <c r="AD109" s="683"/>
      <c r="AE109" s="683"/>
      <c r="AF109" s="683"/>
      <c r="AG109" s="683"/>
      <c r="AH109" s="683"/>
      <c r="AI109" s="683"/>
      <c r="AJ109" s="683"/>
    </row>
    <row r="110" spans="1:36" ht="15.75">
      <c r="A110" s="539" t="s">
        <v>1537</v>
      </c>
      <c r="B110" s="550" t="s">
        <v>1506</v>
      </c>
      <c r="C110" s="551" t="s">
        <v>1506</v>
      </c>
      <c r="D110" s="551" t="s">
        <v>1506</v>
      </c>
      <c r="E110" s="551" t="s">
        <v>1506</v>
      </c>
      <c r="F110" s="551" t="s">
        <v>1506</v>
      </c>
      <c r="G110" s="551" t="s">
        <v>1506</v>
      </c>
      <c r="H110" s="551" t="s">
        <v>1506</v>
      </c>
      <c r="I110" s="551" t="s">
        <v>1506</v>
      </c>
      <c r="J110" s="551" t="s">
        <v>1506</v>
      </c>
      <c r="K110" s="552" t="s">
        <v>1506</v>
      </c>
      <c r="L110" s="685"/>
      <c r="M110" s="553" t="s">
        <v>1506</v>
      </c>
      <c r="N110" s="553" t="s">
        <v>1506</v>
      </c>
      <c r="O110" s="683"/>
      <c r="P110" s="683"/>
      <c r="Q110" s="683"/>
      <c r="R110" s="683"/>
      <c r="S110" s="683"/>
      <c r="T110" s="683"/>
      <c r="U110" s="683"/>
      <c r="V110" s="683"/>
      <c r="W110" s="683"/>
      <c r="X110" s="683"/>
      <c r="Y110" s="683"/>
      <c r="Z110" s="683"/>
      <c r="AA110" s="683"/>
      <c r="AB110" s="683"/>
      <c r="AC110" s="683"/>
      <c r="AD110" s="683"/>
      <c r="AE110" s="683"/>
      <c r="AF110" s="683"/>
      <c r="AG110" s="683"/>
      <c r="AH110" s="683"/>
      <c r="AI110" s="683"/>
      <c r="AJ110" s="683"/>
    </row>
    <row r="111" spans="1:36" ht="15.75">
      <c r="A111" s="554" t="s">
        <v>1045</v>
      </c>
      <c r="B111" s="555" t="s">
        <v>1639</v>
      </c>
      <c r="C111" s="556" t="s">
        <v>1639</v>
      </c>
      <c r="D111" s="556" t="s">
        <v>1639</v>
      </c>
      <c r="E111" s="556" t="s">
        <v>1639</v>
      </c>
      <c r="F111" s="556" t="s">
        <v>1639</v>
      </c>
      <c r="G111" s="556" t="s">
        <v>1639</v>
      </c>
      <c r="H111" s="556" t="s">
        <v>1639</v>
      </c>
      <c r="I111" s="556" t="s">
        <v>1639</v>
      </c>
      <c r="J111" s="556" t="s">
        <v>1639</v>
      </c>
      <c r="K111" s="557" t="s">
        <v>1639</v>
      </c>
      <c r="L111" s="685"/>
      <c r="M111" s="558" t="s">
        <v>1640</v>
      </c>
      <c r="N111" s="558" t="s">
        <v>1640</v>
      </c>
      <c r="O111" s="683"/>
      <c r="P111" s="683"/>
      <c r="Q111" s="683"/>
      <c r="R111" s="683"/>
      <c r="S111" s="683"/>
      <c r="T111" s="683"/>
      <c r="U111" s="683"/>
      <c r="V111" s="683"/>
      <c r="W111" s="683"/>
      <c r="X111" s="683"/>
      <c r="Y111" s="683"/>
      <c r="Z111" s="683"/>
      <c r="AA111" s="683"/>
      <c r="AB111" s="683"/>
      <c r="AC111" s="683"/>
      <c r="AD111" s="683"/>
      <c r="AE111" s="683"/>
      <c r="AF111" s="683"/>
      <c r="AG111" s="683"/>
      <c r="AH111" s="683"/>
      <c r="AI111" s="683"/>
      <c r="AJ111" s="683"/>
    </row>
    <row r="112" spans="1:36" ht="15.75">
      <c r="A112" s="559" t="s">
        <v>1539</v>
      </c>
      <c r="B112" s="560" t="s">
        <v>1123</v>
      </c>
      <c r="C112" s="561" t="s">
        <v>1123</v>
      </c>
      <c r="D112" s="561" t="s">
        <v>1123</v>
      </c>
      <c r="E112" s="561" t="s">
        <v>1123</v>
      </c>
      <c r="F112" s="561" t="s">
        <v>1123</v>
      </c>
      <c r="G112" s="561" t="s">
        <v>1123</v>
      </c>
      <c r="H112" s="561" t="s">
        <v>1123</v>
      </c>
      <c r="I112" s="561" t="s">
        <v>1123</v>
      </c>
      <c r="J112" s="561" t="s">
        <v>1123</v>
      </c>
      <c r="K112" s="562" t="s">
        <v>1123</v>
      </c>
      <c r="L112" s="685"/>
      <c r="M112" s="563" t="s">
        <v>1640</v>
      </c>
      <c r="N112" s="563" t="s">
        <v>1640</v>
      </c>
      <c r="O112" s="683"/>
      <c r="P112" s="683"/>
      <c r="Q112" s="683"/>
      <c r="R112" s="683"/>
      <c r="S112" s="683"/>
      <c r="T112" s="683"/>
      <c r="U112" s="683"/>
      <c r="V112" s="683"/>
      <c r="W112" s="683"/>
      <c r="X112" s="683"/>
      <c r="Y112" s="683"/>
      <c r="Z112" s="683"/>
      <c r="AA112" s="683"/>
      <c r="AB112" s="683"/>
      <c r="AC112" s="683"/>
      <c r="AD112" s="683"/>
      <c r="AE112" s="683"/>
      <c r="AF112" s="683"/>
      <c r="AG112" s="683"/>
      <c r="AH112" s="683"/>
      <c r="AI112" s="683"/>
      <c r="AJ112" s="683"/>
    </row>
    <row r="113" spans="1:36" ht="15">
      <c r="A113" s="564" t="s">
        <v>7</v>
      </c>
      <c r="B113" s="565">
        <v>1</v>
      </c>
      <c r="C113" s="566">
        <v>1</v>
      </c>
      <c r="D113" s="566">
        <v>1</v>
      </c>
      <c r="E113" s="566">
        <v>1</v>
      </c>
      <c r="F113" s="566">
        <v>1</v>
      </c>
      <c r="G113" s="566">
        <v>1</v>
      </c>
      <c r="H113" s="566">
        <v>1</v>
      </c>
      <c r="I113" s="566">
        <v>1</v>
      </c>
      <c r="J113" s="566">
        <v>1</v>
      </c>
      <c r="K113" s="567">
        <v>1</v>
      </c>
      <c r="L113" s="685"/>
      <c r="M113" s="568">
        <v>1</v>
      </c>
      <c r="N113" s="568">
        <v>1</v>
      </c>
      <c r="O113" s="683"/>
      <c r="P113" s="683"/>
      <c r="Q113" s="683"/>
      <c r="R113" s="683"/>
      <c r="S113" s="683"/>
      <c r="T113" s="683"/>
      <c r="U113" s="683"/>
      <c r="V113" s="683"/>
      <c r="W113" s="683"/>
      <c r="X113" s="683"/>
      <c r="Y113" s="683"/>
      <c r="Z113" s="683"/>
      <c r="AA113" s="683"/>
      <c r="AB113" s="683"/>
      <c r="AC113" s="683"/>
      <c r="AD113" s="683"/>
      <c r="AE113" s="683"/>
      <c r="AF113" s="683"/>
      <c r="AG113" s="683"/>
      <c r="AH113" s="683"/>
      <c r="AI113" s="683"/>
      <c r="AJ113" s="683"/>
    </row>
    <row r="114" spans="1:36" ht="15">
      <c r="A114" s="569" t="s">
        <v>1050</v>
      </c>
      <c r="B114" s="570">
        <v>1</v>
      </c>
      <c r="C114" s="571">
        <v>1</v>
      </c>
      <c r="D114" s="571">
        <v>1</v>
      </c>
      <c r="E114" s="571">
        <v>1</v>
      </c>
      <c r="F114" s="571">
        <v>1</v>
      </c>
      <c r="G114" s="571">
        <v>1</v>
      </c>
      <c r="H114" s="571">
        <v>1</v>
      </c>
      <c r="I114" s="571">
        <v>1</v>
      </c>
      <c r="J114" s="571">
        <v>1</v>
      </c>
      <c r="K114" s="572">
        <v>1</v>
      </c>
      <c r="L114" s="685"/>
      <c r="M114" s="573">
        <v>1</v>
      </c>
      <c r="N114" s="573">
        <v>1</v>
      </c>
      <c r="O114" s="683"/>
      <c r="P114" s="683"/>
      <c r="Q114" s="683"/>
      <c r="R114" s="683"/>
      <c r="S114" s="683"/>
      <c r="T114" s="683"/>
      <c r="U114" s="683"/>
      <c r="V114" s="683"/>
      <c r="W114" s="683"/>
      <c r="X114" s="683"/>
      <c r="Y114" s="683"/>
      <c r="Z114" s="683"/>
      <c r="AA114" s="683"/>
      <c r="AB114" s="683"/>
      <c r="AC114" s="683"/>
      <c r="AD114" s="683"/>
      <c r="AE114" s="683"/>
      <c r="AF114" s="683"/>
      <c r="AG114" s="683"/>
      <c r="AH114" s="683"/>
      <c r="AI114" s="683"/>
      <c r="AJ114" s="683"/>
    </row>
    <row r="115" spans="1:36" ht="15">
      <c r="A115" s="539" t="s">
        <v>1541</v>
      </c>
      <c r="B115" s="574">
        <v>0</v>
      </c>
      <c r="C115" s="575">
        <v>0</v>
      </c>
      <c r="D115" s="575">
        <v>0</v>
      </c>
      <c r="E115" s="575">
        <v>0</v>
      </c>
      <c r="F115" s="575">
        <v>0</v>
      </c>
      <c r="G115" s="575">
        <v>0</v>
      </c>
      <c r="H115" s="575">
        <v>0</v>
      </c>
      <c r="I115" s="575">
        <v>0</v>
      </c>
      <c r="J115" s="575">
        <v>0</v>
      </c>
      <c r="K115" s="576">
        <v>0.5</v>
      </c>
      <c r="L115" s="685"/>
      <c r="M115" s="577">
        <v>0</v>
      </c>
      <c r="N115" s="577">
        <v>0</v>
      </c>
      <c r="O115" s="683"/>
      <c r="P115" s="683"/>
      <c r="Q115" s="683"/>
      <c r="R115" s="683"/>
      <c r="S115" s="683"/>
      <c r="T115" s="683"/>
      <c r="U115" s="683"/>
      <c r="V115" s="683"/>
      <c r="W115" s="683"/>
      <c r="X115" s="683"/>
      <c r="Y115" s="683"/>
      <c r="Z115" s="683"/>
      <c r="AA115" s="683"/>
      <c r="AB115" s="683"/>
      <c r="AC115" s="683"/>
      <c r="AD115" s="683"/>
      <c r="AE115" s="683"/>
      <c r="AF115" s="683"/>
      <c r="AG115" s="683"/>
      <c r="AH115" s="683"/>
      <c r="AI115" s="683"/>
      <c r="AJ115" s="683"/>
    </row>
    <row r="116" spans="1:36" ht="15">
      <c r="A116" s="539" t="s">
        <v>1542</v>
      </c>
      <c r="B116" s="578">
        <v>0</v>
      </c>
      <c r="C116" s="579">
        <v>0</v>
      </c>
      <c r="D116" s="579">
        <v>0</v>
      </c>
      <c r="E116" s="579">
        <v>0</v>
      </c>
      <c r="F116" s="579">
        <v>0</v>
      </c>
      <c r="G116" s="579">
        <v>0</v>
      </c>
      <c r="H116" s="579">
        <v>0</v>
      </c>
      <c r="I116" s="579">
        <v>0</v>
      </c>
      <c r="J116" s="579">
        <v>0.5</v>
      </c>
      <c r="K116" s="580">
        <v>0</v>
      </c>
      <c r="L116" s="685"/>
      <c r="M116" s="581">
        <v>0</v>
      </c>
      <c r="N116" s="581">
        <v>0</v>
      </c>
      <c r="O116" s="683"/>
      <c r="P116" s="683"/>
      <c r="Q116" s="683"/>
      <c r="R116" s="683"/>
      <c r="S116" s="683"/>
      <c r="T116" s="683"/>
      <c r="U116" s="683"/>
      <c r="V116" s="683"/>
      <c r="W116" s="683"/>
      <c r="X116" s="683"/>
      <c r="Y116" s="683"/>
      <c r="Z116" s="683"/>
      <c r="AA116" s="683"/>
      <c r="AB116" s="683"/>
      <c r="AC116" s="683"/>
      <c r="AD116" s="683"/>
      <c r="AE116" s="683"/>
      <c r="AF116" s="683"/>
      <c r="AG116" s="683"/>
      <c r="AH116" s="683"/>
      <c r="AI116" s="683"/>
      <c r="AJ116" s="683"/>
    </row>
    <row r="117" spans="1:36" ht="15">
      <c r="A117" s="539" t="s">
        <v>1543</v>
      </c>
      <c r="B117" s="582">
        <v>0</v>
      </c>
      <c r="C117" s="583">
        <v>0</v>
      </c>
      <c r="D117" s="583">
        <v>0</v>
      </c>
      <c r="E117" s="583">
        <v>0</v>
      </c>
      <c r="F117" s="583">
        <v>0</v>
      </c>
      <c r="G117" s="583">
        <v>0</v>
      </c>
      <c r="H117" s="583">
        <v>0.5</v>
      </c>
      <c r="I117" s="583">
        <v>0</v>
      </c>
      <c r="J117" s="583">
        <v>0</v>
      </c>
      <c r="K117" s="584">
        <v>0</v>
      </c>
      <c r="L117" s="685"/>
      <c r="M117" s="585">
        <v>0</v>
      </c>
      <c r="N117" s="585">
        <v>0</v>
      </c>
      <c r="O117" s="683"/>
      <c r="P117" s="683"/>
      <c r="Q117" s="683"/>
      <c r="R117" s="683"/>
      <c r="S117" s="683"/>
      <c r="T117" s="683"/>
      <c r="U117" s="683"/>
      <c r="V117" s="683"/>
      <c r="W117" s="683"/>
      <c r="X117" s="683"/>
      <c r="Y117" s="683"/>
      <c r="Z117" s="683"/>
      <c r="AA117" s="683"/>
      <c r="AB117" s="683"/>
      <c r="AC117" s="683"/>
      <c r="AD117" s="683"/>
      <c r="AE117" s="683"/>
      <c r="AF117" s="683"/>
      <c r="AG117" s="683"/>
      <c r="AH117" s="683"/>
      <c r="AI117" s="683"/>
      <c r="AJ117" s="683"/>
    </row>
    <row r="118" spans="1:36" ht="15">
      <c r="A118" s="539" t="s">
        <v>1544</v>
      </c>
      <c r="B118" s="586">
        <v>0</v>
      </c>
      <c r="C118" s="587">
        <v>0</v>
      </c>
      <c r="D118" s="587">
        <v>0.5</v>
      </c>
      <c r="E118" s="587">
        <v>0</v>
      </c>
      <c r="F118" s="587">
        <v>0</v>
      </c>
      <c r="G118" s="587">
        <v>0</v>
      </c>
      <c r="H118" s="587">
        <v>0</v>
      </c>
      <c r="I118" s="587">
        <v>0</v>
      </c>
      <c r="J118" s="587">
        <v>0</v>
      </c>
      <c r="K118" s="588">
        <v>0</v>
      </c>
      <c r="L118" s="685"/>
      <c r="M118" s="589">
        <v>0</v>
      </c>
      <c r="N118" s="589">
        <v>0</v>
      </c>
      <c r="O118" s="683"/>
      <c r="P118" s="683"/>
      <c r="Q118" s="683"/>
      <c r="R118" s="683"/>
      <c r="S118" s="683"/>
      <c r="T118" s="683"/>
      <c r="U118" s="683"/>
      <c r="V118" s="683"/>
      <c r="W118" s="683"/>
      <c r="X118" s="683"/>
      <c r="Y118" s="683"/>
      <c r="Z118" s="683"/>
      <c r="AA118" s="683"/>
      <c r="AB118" s="683"/>
      <c r="AC118" s="683"/>
      <c r="AD118" s="683"/>
      <c r="AE118" s="683"/>
      <c r="AF118" s="683"/>
      <c r="AG118" s="683"/>
      <c r="AH118" s="683"/>
      <c r="AI118" s="683"/>
      <c r="AJ118" s="683"/>
    </row>
    <row r="119" spans="1:36" ht="15">
      <c r="A119" s="590" t="s">
        <v>1545</v>
      </c>
      <c r="B119" s="591">
        <v>0</v>
      </c>
      <c r="C119" s="592">
        <v>0</v>
      </c>
      <c r="D119" s="592">
        <v>0</v>
      </c>
      <c r="E119" s="592">
        <v>0</v>
      </c>
      <c r="F119" s="592">
        <v>0.5</v>
      </c>
      <c r="G119" s="592">
        <v>0</v>
      </c>
      <c r="H119" s="592">
        <v>0</v>
      </c>
      <c r="I119" s="592">
        <v>0</v>
      </c>
      <c r="J119" s="592">
        <v>0</v>
      </c>
      <c r="K119" s="593">
        <v>0</v>
      </c>
      <c r="L119" s="685"/>
      <c r="M119" s="594">
        <v>0</v>
      </c>
      <c r="N119" s="594">
        <v>0</v>
      </c>
      <c r="O119" s="683"/>
      <c r="P119" s="683"/>
      <c r="Q119" s="683"/>
      <c r="R119" s="683"/>
      <c r="S119" s="683"/>
      <c r="T119" s="683"/>
      <c r="U119" s="683"/>
      <c r="V119" s="683"/>
      <c r="W119" s="683"/>
      <c r="X119" s="683"/>
      <c r="Y119" s="683"/>
      <c r="Z119" s="683"/>
      <c r="AA119" s="683"/>
      <c r="AB119" s="683"/>
      <c r="AC119" s="683"/>
      <c r="AD119" s="683"/>
      <c r="AE119" s="683"/>
      <c r="AF119" s="683"/>
      <c r="AG119" s="683"/>
      <c r="AH119" s="683"/>
      <c r="AI119" s="683"/>
      <c r="AJ119" s="683"/>
    </row>
    <row r="120" spans="1:36" ht="15">
      <c r="A120" s="539" t="s">
        <v>1546</v>
      </c>
      <c r="B120" s="595">
        <v>0</v>
      </c>
      <c r="C120" s="596">
        <v>0</v>
      </c>
      <c r="D120" s="596">
        <v>0</v>
      </c>
      <c r="E120" s="596">
        <v>0</v>
      </c>
      <c r="F120" s="596">
        <v>0</v>
      </c>
      <c r="G120" s="596">
        <v>0</v>
      </c>
      <c r="H120" s="596">
        <v>0</v>
      </c>
      <c r="I120" s="596">
        <v>0.5</v>
      </c>
      <c r="J120" s="596">
        <v>0</v>
      </c>
      <c r="K120" s="597">
        <v>0</v>
      </c>
      <c r="L120" s="685"/>
      <c r="M120" s="598">
        <v>0</v>
      </c>
      <c r="N120" s="598">
        <v>0</v>
      </c>
      <c r="O120" s="683"/>
      <c r="P120" s="683"/>
      <c r="Q120" s="683"/>
      <c r="R120" s="683"/>
      <c r="S120" s="683"/>
      <c r="T120" s="683"/>
      <c r="U120" s="683"/>
      <c r="V120" s="683"/>
      <c r="W120" s="683"/>
      <c r="X120" s="683"/>
      <c r="Y120" s="683"/>
      <c r="Z120" s="683"/>
      <c r="AA120" s="683"/>
      <c r="AB120" s="683"/>
      <c r="AC120" s="683"/>
      <c r="AD120" s="683"/>
      <c r="AE120" s="683"/>
      <c r="AF120" s="683"/>
      <c r="AG120" s="683"/>
      <c r="AH120" s="683"/>
      <c r="AI120" s="683"/>
      <c r="AJ120" s="683"/>
    </row>
    <row r="121" spans="1:36" ht="15">
      <c r="A121" s="539" t="s">
        <v>1547</v>
      </c>
      <c r="B121" s="599">
        <v>0</v>
      </c>
      <c r="C121" s="600">
        <v>0</v>
      </c>
      <c r="D121" s="600">
        <v>0</v>
      </c>
      <c r="E121" s="600">
        <v>0.5</v>
      </c>
      <c r="F121" s="600">
        <v>0</v>
      </c>
      <c r="G121" s="600">
        <v>0</v>
      </c>
      <c r="H121" s="600">
        <v>0</v>
      </c>
      <c r="I121" s="600">
        <v>0</v>
      </c>
      <c r="J121" s="600">
        <v>0</v>
      </c>
      <c r="K121" s="632">
        <v>0</v>
      </c>
      <c r="L121" s="685"/>
      <c r="M121" s="602">
        <v>0</v>
      </c>
      <c r="N121" s="602">
        <v>0</v>
      </c>
      <c r="O121" s="683"/>
      <c r="P121" s="683"/>
      <c r="Q121" s="683"/>
      <c r="R121" s="683"/>
      <c r="S121" s="683"/>
      <c r="T121" s="683"/>
      <c r="U121" s="683"/>
      <c r="V121" s="683"/>
      <c r="W121" s="683"/>
      <c r="X121" s="683"/>
      <c r="Y121" s="683"/>
      <c r="Z121" s="683"/>
      <c r="AA121" s="683"/>
      <c r="AB121" s="683"/>
      <c r="AC121" s="683"/>
      <c r="AD121" s="683"/>
      <c r="AE121" s="683"/>
      <c r="AF121" s="683"/>
      <c r="AG121" s="683"/>
      <c r="AH121" s="683"/>
      <c r="AI121" s="683"/>
      <c r="AJ121" s="683"/>
    </row>
    <row r="122" spans="1:36" ht="15">
      <c r="A122" s="539" t="s">
        <v>1548</v>
      </c>
      <c r="B122" s="603">
        <v>0</v>
      </c>
      <c r="C122" s="604">
        <v>0</v>
      </c>
      <c r="D122" s="604">
        <v>0</v>
      </c>
      <c r="E122" s="604">
        <v>0</v>
      </c>
      <c r="F122" s="604">
        <v>0</v>
      </c>
      <c r="G122" s="604">
        <v>0.5</v>
      </c>
      <c r="H122" s="604">
        <v>0</v>
      </c>
      <c r="I122" s="604">
        <v>0</v>
      </c>
      <c r="J122" s="604">
        <v>0</v>
      </c>
      <c r="K122" s="633">
        <v>0</v>
      </c>
      <c r="L122" s="685"/>
      <c r="M122" s="606">
        <v>0</v>
      </c>
      <c r="N122" s="606">
        <v>0</v>
      </c>
      <c r="O122" s="683"/>
      <c r="P122" s="683"/>
      <c r="Q122" s="683"/>
      <c r="R122" s="683"/>
      <c r="S122" s="683"/>
      <c r="T122" s="683"/>
      <c r="U122" s="683"/>
      <c r="V122" s="683"/>
      <c r="W122" s="683"/>
      <c r="X122" s="683"/>
      <c r="Y122" s="683"/>
      <c r="Z122" s="683"/>
      <c r="AA122" s="683"/>
      <c r="AB122" s="683"/>
      <c r="AC122" s="683"/>
      <c r="AD122" s="683"/>
      <c r="AE122" s="683"/>
      <c r="AF122" s="683"/>
      <c r="AG122" s="683"/>
      <c r="AH122" s="683"/>
      <c r="AI122" s="683"/>
      <c r="AJ122" s="683"/>
    </row>
    <row r="123" spans="1:36" ht="15">
      <c r="A123" s="539" t="s">
        <v>1549</v>
      </c>
      <c r="B123" s="607">
        <v>0</v>
      </c>
      <c r="C123" s="608">
        <v>0.5</v>
      </c>
      <c r="D123" s="608">
        <v>0</v>
      </c>
      <c r="E123" s="608">
        <v>0</v>
      </c>
      <c r="F123" s="608">
        <v>0</v>
      </c>
      <c r="G123" s="608">
        <v>0</v>
      </c>
      <c r="H123" s="608">
        <v>0</v>
      </c>
      <c r="I123" s="608">
        <v>0</v>
      </c>
      <c r="J123" s="608">
        <v>0</v>
      </c>
      <c r="K123" s="634">
        <v>0</v>
      </c>
      <c r="L123" s="685"/>
      <c r="M123" s="610">
        <v>0</v>
      </c>
      <c r="N123" s="610">
        <v>0</v>
      </c>
      <c r="O123" s="683"/>
      <c r="P123" s="683"/>
      <c r="Q123" s="683"/>
      <c r="R123" s="683"/>
      <c r="S123" s="683"/>
      <c r="T123" s="683"/>
      <c r="U123" s="683"/>
      <c r="V123" s="683"/>
      <c r="W123" s="683"/>
      <c r="X123" s="683"/>
      <c r="Y123" s="683"/>
      <c r="Z123" s="683"/>
      <c r="AA123" s="683"/>
      <c r="AB123" s="683"/>
      <c r="AC123" s="683"/>
      <c r="AD123" s="683"/>
      <c r="AE123" s="683"/>
      <c r="AF123" s="683"/>
      <c r="AG123" s="683"/>
      <c r="AH123" s="683"/>
      <c r="AI123" s="683"/>
      <c r="AJ123" s="683"/>
    </row>
    <row r="124" spans="1:36" ht="15">
      <c r="A124" s="539" t="s">
        <v>1072</v>
      </c>
      <c r="B124" s="565">
        <v>1</v>
      </c>
      <c r="C124" s="566">
        <v>1</v>
      </c>
      <c r="D124" s="566">
        <v>1</v>
      </c>
      <c r="E124" s="566">
        <v>1</v>
      </c>
      <c r="F124" s="566">
        <v>1</v>
      </c>
      <c r="G124" s="566">
        <v>1</v>
      </c>
      <c r="H124" s="566">
        <v>1</v>
      </c>
      <c r="I124" s="566">
        <v>1</v>
      </c>
      <c r="J124" s="566">
        <v>1</v>
      </c>
      <c r="K124" s="567">
        <v>1</v>
      </c>
      <c r="L124" s="685"/>
      <c r="M124" s="568">
        <v>1</v>
      </c>
      <c r="N124" s="568">
        <v>1</v>
      </c>
      <c r="O124" s="683"/>
      <c r="P124" s="683"/>
      <c r="Q124" s="683"/>
      <c r="R124" s="683"/>
      <c r="S124" s="683"/>
      <c r="T124" s="683"/>
      <c r="U124" s="683"/>
      <c r="V124" s="683"/>
      <c r="W124" s="683"/>
      <c r="X124" s="683"/>
      <c r="Y124" s="683"/>
      <c r="Z124" s="683"/>
      <c r="AA124" s="683"/>
      <c r="AB124" s="683"/>
      <c r="AC124" s="683"/>
      <c r="AD124" s="683"/>
      <c r="AE124" s="683"/>
      <c r="AF124" s="683"/>
      <c r="AG124" s="683"/>
      <c r="AH124" s="683"/>
      <c r="AI124" s="683"/>
      <c r="AJ124" s="683"/>
    </row>
    <row r="125" spans="1:36" ht="15">
      <c r="A125" s="539" t="s">
        <v>1074</v>
      </c>
      <c r="B125" s="565">
        <v>1</v>
      </c>
      <c r="C125" s="566">
        <v>1</v>
      </c>
      <c r="D125" s="566">
        <v>1</v>
      </c>
      <c r="E125" s="566">
        <v>1</v>
      </c>
      <c r="F125" s="566">
        <v>1</v>
      </c>
      <c r="G125" s="566">
        <v>1</v>
      </c>
      <c r="H125" s="566">
        <v>1</v>
      </c>
      <c r="I125" s="566">
        <v>1</v>
      </c>
      <c r="J125" s="566">
        <v>1</v>
      </c>
      <c r="K125" s="567">
        <v>1</v>
      </c>
      <c r="L125" s="685"/>
      <c r="M125" s="568">
        <v>1</v>
      </c>
      <c r="N125" s="568">
        <v>1</v>
      </c>
      <c r="O125" s="683"/>
      <c r="P125" s="683"/>
      <c r="Q125" s="683"/>
      <c r="R125" s="683"/>
      <c r="S125" s="683"/>
      <c r="T125" s="683"/>
      <c r="U125" s="683"/>
      <c r="V125" s="683"/>
      <c r="W125" s="683"/>
      <c r="X125" s="683"/>
      <c r="Y125" s="683"/>
      <c r="Z125" s="683"/>
      <c r="AA125" s="683"/>
      <c r="AB125" s="683"/>
      <c r="AC125" s="683"/>
      <c r="AD125" s="683"/>
      <c r="AE125" s="683"/>
      <c r="AF125" s="683"/>
      <c r="AG125" s="683"/>
      <c r="AH125" s="683"/>
      <c r="AI125" s="683"/>
      <c r="AJ125" s="683"/>
    </row>
    <row r="126" spans="1:36" ht="15">
      <c r="A126" s="539" t="s">
        <v>1076</v>
      </c>
      <c r="B126" s="612">
        <v>1</v>
      </c>
      <c r="C126" s="613">
        <v>1</v>
      </c>
      <c r="D126" s="613">
        <v>1</v>
      </c>
      <c r="E126" s="613">
        <v>1</v>
      </c>
      <c r="F126" s="613">
        <v>1</v>
      </c>
      <c r="G126" s="613">
        <v>1</v>
      </c>
      <c r="H126" s="613">
        <v>1</v>
      </c>
      <c r="I126" s="613">
        <v>1</v>
      </c>
      <c r="J126" s="613">
        <v>1</v>
      </c>
      <c r="K126" s="635">
        <v>1</v>
      </c>
      <c r="L126" s="685"/>
      <c r="M126" s="615">
        <v>1</v>
      </c>
      <c r="N126" s="615">
        <v>1</v>
      </c>
      <c r="O126" s="683"/>
      <c r="P126" s="683"/>
      <c r="Q126" s="683"/>
      <c r="R126" s="683"/>
      <c r="S126" s="683"/>
      <c r="T126" s="683"/>
      <c r="U126" s="683"/>
      <c r="V126" s="683"/>
      <c r="W126" s="683"/>
      <c r="X126" s="683"/>
      <c r="Y126" s="683"/>
      <c r="Z126" s="683"/>
      <c r="AA126" s="683"/>
      <c r="AB126" s="683"/>
      <c r="AC126" s="683"/>
      <c r="AD126" s="683"/>
      <c r="AE126" s="683"/>
      <c r="AF126" s="683"/>
      <c r="AG126" s="683"/>
      <c r="AH126" s="683"/>
      <c r="AI126" s="683"/>
      <c r="AJ126" s="683"/>
    </row>
    <row r="127" spans="1:36" ht="15.75">
      <c r="A127" s="539" t="s">
        <v>566</v>
      </c>
      <c r="B127" s="565" t="s">
        <v>1123</v>
      </c>
      <c r="C127" s="566" t="s">
        <v>1123</v>
      </c>
      <c r="D127" s="566" t="s">
        <v>1123</v>
      </c>
      <c r="E127" s="566" t="s">
        <v>1123</v>
      </c>
      <c r="F127" s="566" t="s">
        <v>1123</v>
      </c>
      <c r="G127" s="566" t="s">
        <v>1123</v>
      </c>
      <c r="H127" s="566" t="s">
        <v>1123</v>
      </c>
      <c r="I127" s="566" t="s">
        <v>1123</v>
      </c>
      <c r="J127" s="566" t="s">
        <v>1123</v>
      </c>
      <c r="K127" s="567" t="s">
        <v>1123</v>
      </c>
      <c r="L127" s="685"/>
      <c r="M127" s="568" t="s">
        <v>1123</v>
      </c>
      <c r="N127" s="568" t="s">
        <v>1123</v>
      </c>
      <c r="O127" s="683"/>
      <c r="P127" s="683"/>
      <c r="Q127" s="683"/>
      <c r="R127" s="683"/>
      <c r="S127" s="683"/>
      <c r="T127" s="683"/>
      <c r="U127" s="683"/>
      <c r="V127" s="683"/>
      <c r="W127" s="683"/>
      <c r="X127" s="683"/>
      <c r="Y127" s="683"/>
      <c r="Z127" s="683"/>
      <c r="AA127" s="683"/>
      <c r="AB127" s="683"/>
      <c r="AC127" s="683"/>
      <c r="AD127" s="683"/>
      <c r="AE127" s="683"/>
      <c r="AF127" s="683"/>
      <c r="AG127" s="683"/>
      <c r="AH127" s="683"/>
      <c r="AI127" s="683"/>
      <c r="AJ127" s="683"/>
    </row>
    <row r="128" spans="1:36" ht="15.75">
      <c r="A128" s="616" t="s">
        <v>1088</v>
      </c>
      <c r="B128" s="617" t="s">
        <v>1552</v>
      </c>
      <c r="C128" s="617" t="s">
        <v>1551</v>
      </c>
      <c r="D128" s="617" t="s">
        <v>1551</v>
      </c>
      <c r="E128" s="617" t="s">
        <v>1551</v>
      </c>
      <c r="F128" s="617" t="s">
        <v>1551</v>
      </c>
      <c r="G128" s="617" t="s">
        <v>1551</v>
      </c>
      <c r="H128" s="617" t="s">
        <v>1551</v>
      </c>
      <c r="I128" s="617" t="s">
        <v>1551</v>
      </c>
      <c r="J128" s="617" t="s">
        <v>1551</v>
      </c>
      <c r="K128" s="617" t="s">
        <v>1551</v>
      </c>
      <c r="L128" s="685"/>
      <c r="M128" s="619" t="s">
        <v>1552</v>
      </c>
      <c r="N128" s="619" t="s">
        <v>1552</v>
      </c>
      <c r="O128" s="683"/>
      <c r="P128" s="683"/>
      <c r="Q128" s="683"/>
      <c r="R128" s="683"/>
      <c r="S128" s="683"/>
      <c r="T128" s="683"/>
      <c r="U128" s="683"/>
      <c r="V128" s="683"/>
      <c r="W128" s="683"/>
      <c r="X128" s="683"/>
      <c r="Y128" s="683"/>
      <c r="Z128" s="683"/>
      <c r="AA128" s="683"/>
      <c r="AB128" s="683"/>
      <c r="AC128" s="683"/>
      <c r="AD128" s="683"/>
      <c r="AE128" s="683"/>
      <c r="AF128" s="683"/>
      <c r="AG128" s="683"/>
      <c r="AH128" s="683"/>
      <c r="AI128" s="683"/>
      <c r="AJ128" s="683"/>
    </row>
    <row r="129" spans="1:36" ht="15">
      <c r="A129" s="539" t="s">
        <v>1553</v>
      </c>
      <c r="B129" s="578">
        <v>0</v>
      </c>
      <c r="C129" s="579">
        <v>0</v>
      </c>
      <c r="D129" s="579">
        <v>0</v>
      </c>
      <c r="E129" s="579">
        <v>0</v>
      </c>
      <c r="F129" s="579">
        <v>0</v>
      </c>
      <c r="G129" s="579">
        <v>0</v>
      </c>
      <c r="H129" s="579">
        <v>0</v>
      </c>
      <c r="I129" s="579">
        <v>0</v>
      </c>
      <c r="J129" s="579">
        <v>0</v>
      </c>
      <c r="K129" s="580">
        <v>0</v>
      </c>
      <c r="L129" s="685"/>
      <c r="M129" s="581">
        <v>0</v>
      </c>
      <c r="N129" s="581">
        <v>0</v>
      </c>
      <c r="O129" s="683"/>
      <c r="P129" s="683"/>
      <c r="Q129" s="683"/>
      <c r="R129" s="683"/>
      <c r="S129" s="683"/>
      <c r="T129" s="683"/>
      <c r="U129" s="683"/>
      <c r="V129" s="683"/>
      <c r="W129" s="683"/>
      <c r="X129" s="683"/>
      <c r="Y129" s="683"/>
      <c r="Z129" s="683"/>
      <c r="AA129" s="683"/>
      <c r="AB129" s="683"/>
      <c r="AC129" s="683"/>
      <c r="AD129" s="683"/>
      <c r="AE129" s="683"/>
      <c r="AF129" s="683"/>
      <c r="AG129" s="683"/>
      <c r="AH129" s="683"/>
      <c r="AI129" s="683"/>
      <c r="AJ129" s="683"/>
    </row>
    <row r="130" spans="1:36" ht="15.75">
      <c r="A130" s="539" t="s">
        <v>588</v>
      </c>
      <c r="B130" s="621" t="s">
        <v>1641</v>
      </c>
      <c r="C130" s="621" t="s">
        <v>1641</v>
      </c>
      <c r="D130" s="621" t="s">
        <v>1641</v>
      </c>
      <c r="E130" s="621" t="s">
        <v>1641</v>
      </c>
      <c r="F130" s="621" t="s">
        <v>1641</v>
      </c>
      <c r="G130" s="621" t="s">
        <v>1641</v>
      </c>
      <c r="H130" s="621" t="s">
        <v>1641</v>
      </c>
      <c r="I130" s="621" t="s">
        <v>1641</v>
      </c>
      <c r="J130" s="621" t="s">
        <v>1641</v>
      </c>
      <c r="K130" s="621" t="s">
        <v>1641</v>
      </c>
      <c r="L130" s="685"/>
      <c r="M130" s="624" t="s">
        <v>1642</v>
      </c>
      <c r="N130" s="624" t="s">
        <v>1642</v>
      </c>
      <c r="O130" s="683"/>
      <c r="P130" s="683"/>
      <c r="Q130" s="683"/>
      <c r="R130" s="683"/>
      <c r="S130" s="683"/>
      <c r="T130" s="683"/>
      <c r="U130" s="683"/>
      <c r="V130" s="683"/>
      <c r="W130" s="683"/>
      <c r="X130" s="683"/>
      <c r="Y130" s="683"/>
      <c r="Z130" s="683"/>
      <c r="AA130" s="683"/>
      <c r="AB130" s="683"/>
      <c r="AC130" s="683"/>
      <c r="AD130" s="683"/>
      <c r="AE130" s="683"/>
      <c r="AF130" s="683"/>
      <c r="AG130" s="683"/>
      <c r="AH130" s="683"/>
      <c r="AI130" s="683"/>
      <c r="AJ130" s="683"/>
    </row>
    <row r="131" spans="1:36" ht="15">
      <c r="A131" s="539" t="s">
        <v>1556</v>
      </c>
      <c r="B131" s="696">
        <v>100</v>
      </c>
      <c r="C131" s="696">
        <v>100</v>
      </c>
      <c r="D131" s="696">
        <v>100</v>
      </c>
      <c r="E131" s="696">
        <v>100</v>
      </c>
      <c r="F131" s="696">
        <v>100</v>
      </c>
      <c r="G131" s="696">
        <v>100</v>
      </c>
      <c r="H131" s="696">
        <v>100</v>
      </c>
      <c r="I131" s="696">
        <v>100</v>
      </c>
      <c r="J131" s="696">
        <v>100</v>
      </c>
      <c r="K131" s="696">
        <v>100</v>
      </c>
      <c r="L131" s="683"/>
      <c r="M131" s="699">
        <v>100</v>
      </c>
      <c r="N131" s="699">
        <v>100</v>
      </c>
      <c r="O131" s="683"/>
      <c r="P131" s="683"/>
      <c r="Q131" s="683"/>
      <c r="R131" s="683"/>
      <c r="S131" s="683"/>
      <c r="T131" s="683"/>
      <c r="U131" s="683"/>
      <c r="V131" s="683"/>
      <c r="W131" s="683"/>
      <c r="X131" s="683"/>
      <c r="Y131" s="683"/>
      <c r="Z131" s="683"/>
      <c r="AA131" s="683"/>
      <c r="AB131" s="683"/>
      <c r="AC131" s="683"/>
      <c r="AD131" s="683"/>
      <c r="AE131" s="683"/>
      <c r="AF131" s="683"/>
      <c r="AG131" s="683"/>
      <c r="AH131" s="683"/>
      <c r="AI131" s="683"/>
      <c r="AJ131" s="683"/>
    </row>
    <row r="132" spans="1:36" ht="15">
      <c r="A132" s="539" t="s">
        <v>1557</v>
      </c>
      <c r="B132" s="696" t="s">
        <v>1643</v>
      </c>
      <c r="C132" s="697" t="s">
        <v>1644</v>
      </c>
      <c r="D132" s="697" t="s">
        <v>1645</v>
      </c>
      <c r="E132" s="697" t="s">
        <v>1646</v>
      </c>
      <c r="F132" s="697" t="s">
        <v>1647</v>
      </c>
      <c r="G132" s="697" t="s">
        <v>1648</v>
      </c>
      <c r="H132" s="697" t="s">
        <v>1649</v>
      </c>
      <c r="I132" s="697" t="s">
        <v>1650</v>
      </c>
      <c r="J132" s="697" t="s">
        <v>1651</v>
      </c>
      <c r="K132" s="700" t="s">
        <v>1652</v>
      </c>
      <c r="L132" s="685"/>
      <c r="M132" s="699" t="s">
        <v>1653</v>
      </c>
      <c r="N132" s="699" t="s">
        <v>1653</v>
      </c>
      <c r="O132" s="683"/>
      <c r="P132" s="683"/>
      <c r="Q132" s="683"/>
      <c r="R132" s="683"/>
      <c r="S132" s="683"/>
      <c r="T132" s="683"/>
      <c r="U132" s="683"/>
      <c r="V132" s="683"/>
      <c r="W132" s="683"/>
      <c r="X132" s="683"/>
      <c r="Y132" s="683"/>
      <c r="Z132" s="683"/>
      <c r="AA132" s="683"/>
      <c r="AB132" s="683"/>
      <c r="AC132" s="683"/>
      <c r="AD132" s="683"/>
      <c r="AE132" s="683"/>
      <c r="AF132" s="683"/>
      <c r="AG132" s="683"/>
      <c r="AH132" s="683"/>
      <c r="AI132" s="683"/>
      <c r="AJ132" s="683"/>
    </row>
    <row r="133" spans="1:36" ht="15.75">
      <c r="A133" s="539" t="s">
        <v>1568</v>
      </c>
      <c r="B133" s="565" t="s">
        <v>1123</v>
      </c>
      <c r="C133" s="566" t="s">
        <v>1123</v>
      </c>
      <c r="D133" s="566" t="s">
        <v>1123</v>
      </c>
      <c r="E133" s="566" t="s">
        <v>1123</v>
      </c>
      <c r="F133" s="566" t="s">
        <v>1123</v>
      </c>
      <c r="G133" s="566" t="s">
        <v>1123</v>
      </c>
      <c r="H133" s="566" t="s">
        <v>1123</v>
      </c>
      <c r="I133" s="566" t="s">
        <v>1123</v>
      </c>
      <c r="J133" s="566" t="s">
        <v>1123</v>
      </c>
      <c r="K133" s="567" t="s">
        <v>1123</v>
      </c>
      <c r="L133" s="685"/>
      <c r="M133" s="568" t="s">
        <v>1654</v>
      </c>
      <c r="N133" s="568" t="s">
        <v>1654</v>
      </c>
      <c r="O133" s="683"/>
      <c r="P133" s="683"/>
      <c r="Q133" s="683"/>
      <c r="R133" s="683"/>
      <c r="S133" s="683"/>
      <c r="T133" s="683"/>
      <c r="U133" s="683"/>
      <c r="V133" s="683"/>
      <c r="W133" s="683"/>
      <c r="X133" s="683"/>
      <c r="Y133" s="683"/>
      <c r="Z133" s="683"/>
      <c r="AA133" s="683"/>
      <c r="AB133" s="683"/>
      <c r="AC133" s="683"/>
      <c r="AD133" s="683"/>
      <c r="AE133" s="683"/>
      <c r="AF133" s="683"/>
      <c r="AG133" s="683"/>
      <c r="AH133" s="683"/>
      <c r="AI133" s="683"/>
      <c r="AJ133" s="683"/>
    </row>
    <row r="134" spans="1:36" ht="15">
      <c r="A134" s="685"/>
      <c r="B134" s="688"/>
      <c r="C134" s="685"/>
      <c r="D134" s="685"/>
      <c r="E134" s="685"/>
      <c r="F134" s="685"/>
      <c r="G134" s="685"/>
      <c r="H134" s="685"/>
      <c r="I134" s="685"/>
      <c r="J134" s="685"/>
      <c r="K134" s="687"/>
      <c r="L134" s="685"/>
      <c r="M134" s="685"/>
      <c r="N134" s="685"/>
      <c r="O134" s="683"/>
      <c r="P134" s="683"/>
      <c r="Q134" s="683"/>
      <c r="R134" s="683"/>
      <c r="S134" s="683"/>
      <c r="T134" s="683"/>
      <c r="U134" s="683"/>
      <c r="V134" s="683"/>
      <c r="W134" s="683"/>
      <c r="X134" s="683"/>
      <c r="Y134" s="683"/>
      <c r="Z134" s="683"/>
      <c r="AA134" s="683"/>
      <c r="AB134" s="683"/>
      <c r="AC134" s="683"/>
      <c r="AD134" s="683"/>
      <c r="AE134" s="683"/>
      <c r="AF134" s="683"/>
      <c r="AG134" s="683"/>
      <c r="AH134" s="683"/>
      <c r="AI134" s="683"/>
      <c r="AJ134" s="683"/>
    </row>
    <row r="135" spans="1:36" ht="15.75">
      <c r="A135" s="539" t="s">
        <v>1526</v>
      </c>
      <c r="B135" s="640" t="s">
        <v>1655</v>
      </c>
      <c r="C135" s="641" t="s">
        <v>1656</v>
      </c>
      <c r="D135" s="641" t="s">
        <v>1657</v>
      </c>
      <c r="E135" s="641" t="s">
        <v>1658</v>
      </c>
      <c r="F135" s="641" t="s">
        <v>1659</v>
      </c>
      <c r="G135" s="641" t="s">
        <v>1660</v>
      </c>
      <c r="H135" s="641" t="s">
        <v>1661</v>
      </c>
      <c r="I135" s="641" t="s">
        <v>1662</v>
      </c>
      <c r="J135" s="641" t="s">
        <v>1663</v>
      </c>
      <c r="K135" s="642" t="s">
        <v>1664</v>
      </c>
      <c r="L135" s="685"/>
      <c r="M135" s="641" t="s">
        <v>1665</v>
      </c>
      <c r="N135" s="641" t="s">
        <v>1665</v>
      </c>
      <c r="O135" s="683"/>
      <c r="P135" s="683"/>
      <c r="Q135" s="683"/>
      <c r="R135" s="683"/>
      <c r="S135" s="683"/>
      <c r="T135" s="683"/>
      <c r="U135" s="683"/>
      <c r="V135" s="683"/>
      <c r="W135" s="683"/>
      <c r="X135" s="683"/>
      <c r="Y135" s="683"/>
      <c r="Z135" s="683"/>
      <c r="AA135" s="683"/>
      <c r="AB135" s="683"/>
      <c r="AC135" s="683"/>
      <c r="AD135" s="683"/>
      <c r="AE135" s="683"/>
      <c r="AF135" s="683"/>
      <c r="AG135" s="683"/>
      <c r="AH135" s="683"/>
      <c r="AI135" s="683"/>
      <c r="AJ135" s="683"/>
    </row>
    <row r="136" spans="1:36" ht="15">
      <c r="A136" s="539" t="s">
        <v>1536</v>
      </c>
      <c r="B136" s="540" t="s">
        <v>1502</v>
      </c>
      <c r="C136" s="541" t="s">
        <v>1209</v>
      </c>
      <c r="D136" s="542" t="s">
        <v>1211</v>
      </c>
      <c r="E136" s="543" t="s">
        <v>1212</v>
      </c>
      <c r="F136" s="544" t="s">
        <v>1210</v>
      </c>
      <c r="G136" s="545" t="s">
        <v>1213</v>
      </c>
      <c r="H136" s="546" t="s">
        <v>1214</v>
      </c>
      <c r="I136" s="547" t="s">
        <v>1215</v>
      </c>
      <c r="J136" s="548" t="s">
        <v>1216</v>
      </c>
      <c r="K136" s="549" t="s">
        <v>1217</v>
      </c>
      <c r="L136" s="685"/>
      <c r="M136" s="526" t="s">
        <v>1504</v>
      </c>
      <c r="N136" s="537" t="s">
        <v>1516</v>
      </c>
      <c r="O136" s="683"/>
      <c r="P136" s="683"/>
      <c r="Q136" s="683"/>
      <c r="R136" s="683"/>
      <c r="S136" s="683"/>
      <c r="T136" s="683"/>
      <c r="U136" s="683"/>
      <c r="V136" s="683"/>
      <c r="W136" s="683"/>
      <c r="X136" s="683"/>
      <c r="Y136" s="683"/>
      <c r="Z136" s="683"/>
      <c r="AA136" s="683"/>
      <c r="AB136" s="683"/>
      <c r="AC136" s="683"/>
      <c r="AD136" s="683"/>
      <c r="AE136" s="683"/>
      <c r="AF136" s="683"/>
      <c r="AG136" s="683"/>
      <c r="AH136" s="683"/>
      <c r="AI136" s="683"/>
      <c r="AJ136" s="683"/>
    </row>
    <row r="137" spans="1:36" ht="15.75">
      <c r="A137" s="539" t="s">
        <v>1537</v>
      </c>
      <c r="B137" s="550" t="s">
        <v>1508</v>
      </c>
      <c r="C137" s="551" t="s">
        <v>1508</v>
      </c>
      <c r="D137" s="551" t="s">
        <v>1508</v>
      </c>
      <c r="E137" s="551" t="s">
        <v>1508</v>
      </c>
      <c r="F137" s="551" t="s">
        <v>1508</v>
      </c>
      <c r="G137" s="551" t="s">
        <v>1508</v>
      </c>
      <c r="H137" s="551" t="s">
        <v>1508</v>
      </c>
      <c r="I137" s="551" t="s">
        <v>1508</v>
      </c>
      <c r="J137" s="551" t="s">
        <v>1508</v>
      </c>
      <c r="K137" s="552" t="s">
        <v>1508</v>
      </c>
      <c r="L137" s="685"/>
      <c r="M137" s="553" t="s">
        <v>1508</v>
      </c>
      <c r="N137" s="553" t="s">
        <v>1508</v>
      </c>
      <c r="O137" s="683"/>
      <c r="P137" s="683"/>
      <c r="Q137" s="683"/>
      <c r="R137" s="683"/>
      <c r="S137" s="683"/>
      <c r="T137" s="683"/>
      <c r="U137" s="683"/>
      <c r="V137" s="683"/>
      <c r="W137" s="683"/>
      <c r="X137" s="683"/>
      <c r="Y137" s="683"/>
      <c r="Z137" s="683"/>
      <c r="AA137" s="683"/>
      <c r="AB137" s="683"/>
      <c r="AC137" s="683"/>
      <c r="AD137" s="683"/>
      <c r="AE137" s="683"/>
      <c r="AF137" s="683"/>
      <c r="AG137" s="683"/>
      <c r="AH137" s="683"/>
      <c r="AI137" s="683"/>
      <c r="AJ137" s="683"/>
    </row>
    <row r="138" spans="1:36" ht="15.75">
      <c r="A138" s="554" t="s">
        <v>1045</v>
      </c>
      <c r="B138" s="555" t="s">
        <v>1640</v>
      </c>
      <c r="C138" s="556" t="s">
        <v>1640</v>
      </c>
      <c r="D138" s="556" t="s">
        <v>1640</v>
      </c>
      <c r="E138" s="556" t="s">
        <v>1640</v>
      </c>
      <c r="F138" s="556" t="s">
        <v>1640</v>
      </c>
      <c r="G138" s="556" t="s">
        <v>1640</v>
      </c>
      <c r="H138" s="556" t="s">
        <v>1640</v>
      </c>
      <c r="I138" s="556" t="s">
        <v>1640</v>
      </c>
      <c r="J138" s="556" t="s">
        <v>1640</v>
      </c>
      <c r="K138" s="557" t="s">
        <v>1640</v>
      </c>
      <c r="L138" s="685"/>
      <c r="M138" s="558" t="s">
        <v>1640</v>
      </c>
      <c r="N138" s="558" t="s">
        <v>1640</v>
      </c>
      <c r="O138" s="683"/>
      <c r="P138" s="683"/>
      <c r="Q138" s="683"/>
      <c r="R138" s="683"/>
      <c r="S138" s="683"/>
      <c r="T138" s="683"/>
      <c r="U138" s="683"/>
      <c r="V138" s="683"/>
      <c r="W138" s="683"/>
      <c r="X138" s="683"/>
      <c r="Y138" s="683"/>
      <c r="Z138" s="683"/>
      <c r="AA138" s="683"/>
      <c r="AB138" s="683"/>
      <c r="AC138" s="683"/>
      <c r="AD138" s="683"/>
      <c r="AE138" s="683"/>
      <c r="AF138" s="683"/>
      <c r="AG138" s="683"/>
      <c r="AH138" s="683"/>
      <c r="AI138" s="683"/>
      <c r="AJ138" s="683"/>
    </row>
    <row r="139" spans="1:36" ht="15.75">
      <c r="A139" s="559" t="s">
        <v>1539</v>
      </c>
      <c r="B139" s="560" t="s">
        <v>1666</v>
      </c>
      <c r="C139" s="561" t="s">
        <v>1666</v>
      </c>
      <c r="D139" s="561" t="s">
        <v>1666</v>
      </c>
      <c r="E139" s="561" t="s">
        <v>1666</v>
      </c>
      <c r="F139" s="561" t="s">
        <v>1666</v>
      </c>
      <c r="G139" s="561" t="s">
        <v>1666</v>
      </c>
      <c r="H139" s="561" t="s">
        <v>1666</v>
      </c>
      <c r="I139" s="561" t="s">
        <v>1666</v>
      </c>
      <c r="J139" s="561" t="s">
        <v>1666</v>
      </c>
      <c r="K139" s="562" t="s">
        <v>1666</v>
      </c>
      <c r="L139" s="685"/>
      <c r="M139" s="563" t="s">
        <v>1666</v>
      </c>
      <c r="N139" s="563" t="s">
        <v>1666</v>
      </c>
      <c r="O139" s="683"/>
      <c r="P139" s="683"/>
      <c r="Q139" s="683"/>
      <c r="R139" s="683"/>
      <c r="S139" s="683"/>
      <c r="T139" s="683"/>
      <c r="U139" s="683"/>
      <c r="V139" s="683"/>
      <c r="W139" s="683"/>
      <c r="X139" s="683"/>
      <c r="Y139" s="683"/>
      <c r="Z139" s="683"/>
      <c r="AA139" s="683"/>
      <c r="AB139" s="683"/>
      <c r="AC139" s="683"/>
      <c r="AD139" s="683"/>
      <c r="AE139" s="683"/>
      <c r="AF139" s="683"/>
      <c r="AG139" s="683"/>
      <c r="AH139" s="683"/>
      <c r="AI139" s="683"/>
      <c r="AJ139" s="683"/>
    </row>
    <row r="140" spans="1:36" ht="15">
      <c r="A140" s="564" t="s">
        <v>7</v>
      </c>
      <c r="B140" s="565">
        <v>3</v>
      </c>
      <c r="C140" s="566">
        <v>2</v>
      </c>
      <c r="D140" s="566">
        <v>2</v>
      </c>
      <c r="E140" s="566">
        <v>2</v>
      </c>
      <c r="F140" s="566">
        <v>2</v>
      </c>
      <c r="G140" s="566">
        <v>2</v>
      </c>
      <c r="H140" s="566">
        <v>2</v>
      </c>
      <c r="I140" s="566">
        <v>2</v>
      </c>
      <c r="J140" s="566">
        <v>2</v>
      </c>
      <c r="K140" s="567">
        <v>2</v>
      </c>
      <c r="L140" s="685"/>
      <c r="M140" s="568">
        <v>2</v>
      </c>
      <c r="N140" s="568">
        <v>2</v>
      </c>
      <c r="O140" s="683"/>
      <c r="P140" s="683"/>
      <c r="Q140" s="683"/>
      <c r="R140" s="683"/>
      <c r="S140" s="683"/>
      <c r="T140" s="683"/>
      <c r="U140" s="683"/>
      <c r="V140" s="683"/>
      <c r="W140" s="683"/>
      <c r="X140" s="683"/>
      <c r="Y140" s="683"/>
      <c r="Z140" s="683"/>
      <c r="AA140" s="683"/>
      <c r="AB140" s="683"/>
      <c r="AC140" s="683"/>
      <c r="AD140" s="683"/>
      <c r="AE140" s="683"/>
      <c r="AF140" s="683"/>
      <c r="AG140" s="683"/>
      <c r="AH140" s="683"/>
      <c r="AI140" s="683"/>
      <c r="AJ140" s="683"/>
    </row>
    <row r="141" spans="1:36" ht="15">
      <c r="A141" s="569" t="s">
        <v>1050</v>
      </c>
      <c r="B141" s="570">
        <v>3</v>
      </c>
      <c r="C141" s="571">
        <v>2</v>
      </c>
      <c r="D141" s="571">
        <v>2</v>
      </c>
      <c r="E141" s="571">
        <v>2</v>
      </c>
      <c r="F141" s="571">
        <v>2</v>
      </c>
      <c r="G141" s="571">
        <v>2</v>
      </c>
      <c r="H141" s="571">
        <v>2</v>
      </c>
      <c r="I141" s="571">
        <v>2</v>
      </c>
      <c r="J141" s="571">
        <v>2</v>
      </c>
      <c r="K141" s="572">
        <v>2</v>
      </c>
      <c r="L141" s="685"/>
      <c r="M141" s="573">
        <v>2</v>
      </c>
      <c r="N141" s="573">
        <v>2</v>
      </c>
      <c r="O141" s="683"/>
      <c r="P141" s="683"/>
      <c r="Q141" s="683"/>
      <c r="R141" s="683"/>
      <c r="S141" s="683"/>
      <c r="T141" s="683"/>
      <c r="U141" s="683"/>
      <c r="V141" s="683"/>
      <c r="W141" s="683"/>
      <c r="X141" s="683"/>
      <c r="Y141" s="683"/>
      <c r="Z141" s="683"/>
      <c r="AA141" s="683"/>
      <c r="AB141" s="683"/>
      <c r="AC141" s="683"/>
      <c r="AD141" s="683"/>
      <c r="AE141" s="683"/>
      <c r="AF141" s="683"/>
      <c r="AG141" s="683"/>
      <c r="AH141" s="683"/>
      <c r="AI141" s="683"/>
      <c r="AJ141" s="683"/>
    </row>
    <row r="142" spans="1:36" ht="15">
      <c r="A142" s="539" t="s">
        <v>1541</v>
      </c>
      <c r="B142" s="574">
        <v>0</v>
      </c>
      <c r="C142" s="575">
        <v>0</v>
      </c>
      <c r="D142" s="575">
        <v>0</v>
      </c>
      <c r="E142" s="575">
        <v>0</v>
      </c>
      <c r="F142" s="575">
        <v>0</v>
      </c>
      <c r="G142" s="575">
        <v>0</v>
      </c>
      <c r="H142" s="575">
        <v>0</v>
      </c>
      <c r="I142" s="575">
        <v>0</v>
      </c>
      <c r="J142" s="575">
        <v>0</v>
      </c>
      <c r="K142" s="576">
        <v>0.5</v>
      </c>
      <c r="L142" s="685"/>
      <c r="M142" s="577">
        <v>0</v>
      </c>
      <c r="N142" s="577">
        <v>0</v>
      </c>
      <c r="O142" s="683"/>
      <c r="P142" s="683"/>
      <c r="Q142" s="683"/>
      <c r="R142" s="683"/>
      <c r="S142" s="683"/>
      <c r="T142" s="683"/>
      <c r="U142" s="683"/>
      <c r="V142" s="683"/>
      <c r="W142" s="683"/>
      <c r="X142" s="683"/>
      <c r="Y142" s="683"/>
      <c r="Z142" s="683"/>
      <c r="AA142" s="683"/>
      <c r="AB142" s="683"/>
      <c r="AC142" s="683"/>
      <c r="AD142" s="683"/>
      <c r="AE142" s="683"/>
      <c r="AF142" s="683"/>
      <c r="AG142" s="683"/>
      <c r="AH142" s="683"/>
      <c r="AI142" s="683"/>
      <c r="AJ142" s="683"/>
    </row>
    <row r="143" spans="1:36" ht="15">
      <c r="A143" s="539" t="s">
        <v>1542</v>
      </c>
      <c r="B143" s="578">
        <v>0</v>
      </c>
      <c r="C143" s="579">
        <v>0</v>
      </c>
      <c r="D143" s="579">
        <v>0</v>
      </c>
      <c r="E143" s="579">
        <v>0</v>
      </c>
      <c r="F143" s="579">
        <v>0</v>
      </c>
      <c r="G143" s="579">
        <v>0</v>
      </c>
      <c r="H143" s="579">
        <v>0</v>
      </c>
      <c r="I143" s="579">
        <v>0</v>
      </c>
      <c r="J143" s="579">
        <v>0.5</v>
      </c>
      <c r="K143" s="580">
        <v>0</v>
      </c>
      <c r="L143" s="685"/>
      <c r="M143" s="581">
        <v>0.5</v>
      </c>
      <c r="N143" s="581">
        <v>0.5</v>
      </c>
      <c r="O143" s="683"/>
      <c r="P143" s="683"/>
      <c r="Q143" s="683"/>
      <c r="R143" s="683"/>
      <c r="S143" s="683"/>
      <c r="T143" s="683"/>
      <c r="U143" s="683"/>
      <c r="V143" s="683"/>
      <c r="W143" s="683"/>
      <c r="X143" s="683"/>
      <c r="Y143" s="683"/>
      <c r="Z143" s="683"/>
      <c r="AA143" s="683"/>
      <c r="AB143" s="683"/>
      <c r="AC143" s="683"/>
      <c r="AD143" s="683"/>
      <c r="AE143" s="683"/>
      <c r="AF143" s="683"/>
      <c r="AG143" s="683"/>
      <c r="AH143" s="683"/>
      <c r="AI143" s="683"/>
      <c r="AJ143" s="683"/>
    </row>
    <row r="144" spans="1:36" ht="15">
      <c r="A144" s="539" t="s">
        <v>1543</v>
      </c>
      <c r="B144" s="582">
        <v>0</v>
      </c>
      <c r="C144" s="583">
        <v>0</v>
      </c>
      <c r="D144" s="583">
        <v>0</v>
      </c>
      <c r="E144" s="583">
        <v>0</v>
      </c>
      <c r="F144" s="583">
        <v>0</v>
      </c>
      <c r="G144" s="583">
        <v>0</v>
      </c>
      <c r="H144" s="583">
        <v>0.5</v>
      </c>
      <c r="I144" s="583">
        <v>0</v>
      </c>
      <c r="J144" s="583">
        <v>0</v>
      </c>
      <c r="K144" s="584">
        <v>0</v>
      </c>
      <c r="L144" s="685"/>
      <c r="M144" s="585">
        <v>0</v>
      </c>
      <c r="N144" s="585">
        <v>0</v>
      </c>
      <c r="O144" s="683"/>
      <c r="P144" s="683"/>
      <c r="Q144" s="683"/>
      <c r="R144" s="683"/>
      <c r="S144" s="683"/>
      <c r="T144" s="683"/>
      <c r="U144" s="683"/>
      <c r="V144" s="683"/>
      <c r="W144" s="683"/>
      <c r="X144" s="683"/>
      <c r="Y144" s="683"/>
      <c r="Z144" s="683"/>
      <c r="AA144" s="683"/>
      <c r="AB144" s="683"/>
      <c r="AC144" s="683"/>
      <c r="AD144" s="683"/>
      <c r="AE144" s="683"/>
      <c r="AF144" s="683"/>
      <c r="AG144" s="683"/>
      <c r="AH144" s="683"/>
      <c r="AI144" s="683"/>
      <c r="AJ144" s="683"/>
    </row>
    <row r="145" spans="1:36" ht="15">
      <c r="A145" s="539" t="s">
        <v>1544</v>
      </c>
      <c r="B145" s="586">
        <v>0</v>
      </c>
      <c r="C145" s="587">
        <v>0</v>
      </c>
      <c r="D145" s="587">
        <v>0.5</v>
      </c>
      <c r="E145" s="587">
        <v>0</v>
      </c>
      <c r="F145" s="587">
        <v>0</v>
      </c>
      <c r="G145" s="587">
        <v>0</v>
      </c>
      <c r="H145" s="587">
        <v>0</v>
      </c>
      <c r="I145" s="587">
        <v>0</v>
      </c>
      <c r="J145" s="587">
        <v>0</v>
      </c>
      <c r="K145" s="588">
        <v>0</v>
      </c>
      <c r="L145" s="685"/>
      <c r="M145" s="589">
        <v>0</v>
      </c>
      <c r="N145" s="589">
        <v>0</v>
      </c>
      <c r="O145" s="683"/>
      <c r="P145" s="683"/>
      <c r="Q145" s="683"/>
      <c r="R145" s="683"/>
      <c r="S145" s="683"/>
      <c r="T145" s="683"/>
      <c r="U145" s="683"/>
      <c r="V145" s="683"/>
      <c r="W145" s="683"/>
      <c r="X145" s="683"/>
      <c r="Y145" s="683"/>
      <c r="Z145" s="683"/>
      <c r="AA145" s="683"/>
      <c r="AB145" s="683"/>
      <c r="AC145" s="683"/>
      <c r="AD145" s="683"/>
      <c r="AE145" s="683"/>
      <c r="AF145" s="683"/>
      <c r="AG145" s="683"/>
      <c r="AH145" s="683"/>
      <c r="AI145" s="683"/>
      <c r="AJ145" s="683"/>
    </row>
    <row r="146" spans="1:36" ht="15">
      <c r="A146" s="590" t="s">
        <v>1545</v>
      </c>
      <c r="B146" s="591">
        <v>0</v>
      </c>
      <c r="C146" s="592">
        <v>0</v>
      </c>
      <c r="D146" s="592">
        <v>0</v>
      </c>
      <c r="E146" s="592">
        <v>0</v>
      </c>
      <c r="F146" s="592">
        <v>0.5</v>
      </c>
      <c r="G146" s="592">
        <v>0</v>
      </c>
      <c r="H146" s="592">
        <v>0</v>
      </c>
      <c r="I146" s="592">
        <v>0</v>
      </c>
      <c r="J146" s="592">
        <v>0</v>
      </c>
      <c r="K146" s="593">
        <v>0</v>
      </c>
      <c r="L146" s="685"/>
      <c r="M146" s="594">
        <v>0</v>
      </c>
      <c r="N146" s="594">
        <v>0</v>
      </c>
      <c r="O146" s="683"/>
      <c r="P146" s="683"/>
      <c r="Q146" s="683"/>
      <c r="R146" s="683"/>
      <c r="S146" s="683"/>
      <c r="T146" s="683"/>
      <c r="U146" s="683"/>
      <c r="V146" s="683"/>
      <c r="W146" s="683"/>
      <c r="X146" s="683"/>
      <c r="Y146" s="683"/>
      <c r="Z146" s="683"/>
      <c r="AA146" s="683"/>
      <c r="AB146" s="683"/>
      <c r="AC146" s="683"/>
      <c r="AD146" s="683"/>
      <c r="AE146" s="683"/>
      <c r="AF146" s="683"/>
      <c r="AG146" s="683"/>
      <c r="AH146" s="683"/>
      <c r="AI146" s="683"/>
      <c r="AJ146" s="683"/>
    </row>
    <row r="147" spans="1:36" ht="15">
      <c r="A147" s="539" t="s">
        <v>1546</v>
      </c>
      <c r="B147" s="595">
        <v>0</v>
      </c>
      <c r="C147" s="596">
        <v>0</v>
      </c>
      <c r="D147" s="596">
        <v>0</v>
      </c>
      <c r="E147" s="596">
        <v>0</v>
      </c>
      <c r="F147" s="596">
        <v>0</v>
      </c>
      <c r="G147" s="596">
        <v>0</v>
      </c>
      <c r="H147" s="596">
        <v>0</v>
      </c>
      <c r="I147" s="596">
        <v>0.5</v>
      </c>
      <c r="J147" s="596">
        <v>0</v>
      </c>
      <c r="K147" s="597">
        <v>0</v>
      </c>
      <c r="L147" s="685"/>
      <c r="M147" s="598">
        <v>0</v>
      </c>
      <c r="N147" s="598">
        <v>0</v>
      </c>
      <c r="O147" s="683"/>
      <c r="P147" s="683"/>
      <c r="Q147" s="683"/>
      <c r="R147" s="683"/>
      <c r="S147" s="683"/>
      <c r="T147" s="683"/>
      <c r="U147" s="683"/>
      <c r="V147" s="683"/>
      <c r="W147" s="683"/>
      <c r="X147" s="683"/>
      <c r="Y147" s="683"/>
      <c r="Z147" s="683"/>
      <c r="AA147" s="683"/>
      <c r="AB147" s="683"/>
      <c r="AC147" s="683"/>
      <c r="AD147" s="683"/>
      <c r="AE147" s="683"/>
      <c r="AF147" s="683"/>
      <c r="AG147" s="683"/>
      <c r="AH147" s="683"/>
      <c r="AI147" s="683"/>
      <c r="AJ147" s="683"/>
    </row>
    <row r="148" spans="1:36" ht="15">
      <c r="A148" s="539" t="s">
        <v>1547</v>
      </c>
      <c r="B148" s="599">
        <v>0</v>
      </c>
      <c r="C148" s="600">
        <v>0</v>
      </c>
      <c r="D148" s="600">
        <v>0</v>
      </c>
      <c r="E148" s="600">
        <v>0.5</v>
      </c>
      <c r="F148" s="600">
        <v>0</v>
      </c>
      <c r="G148" s="600">
        <v>0</v>
      </c>
      <c r="H148" s="600">
        <v>0</v>
      </c>
      <c r="I148" s="600">
        <v>0</v>
      </c>
      <c r="J148" s="600">
        <v>0</v>
      </c>
      <c r="K148" s="632">
        <v>0</v>
      </c>
      <c r="L148" s="685"/>
      <c r="M148" s="602">
        <v>0</v>
      </c>
      <c r="N148" s="602">
        <v>0</v>
      </c>
      <c r="O148" s="683"/>
      <c r="P148" s="683"/>
      <c r="Q148" s="683"/>
      <c r="R148" s="683"/>
      <c r="S148" s="683"/>
      <c r="T148" s="683"/>
      <c r="U148" s="683"/>
      <c r="V148" s="683"/>
      <c r="W148" s="683"/>
      <c r="X148" s="683"/>
      <c r="Y148" s="683"/>
      <c r="Z148" s="683"/>
      <c r="AA148" s="683"/>
      <c r="AB148" s="683"/>
      <c r="AC148" s="683"/>
      <c r="AD148" s="683"/>
      <c r="AE148" s="683"/>
      <c r="AF148" s="683"/>
      <c r="AG148" s="683"/>
      <c r="AH148" s="683"/>
      <c r="AI148" s="683"/>
      <c r="AJ148" s="683"/>
    </row>
    <row r="149" spans="1:36" ht="15">
      <c r="A149" s="539" t="s">
        <v>1548</v>
      </c>
      <c r="B149" s="603">
        <v>0</v>
      </c>
      <c r="C149" s="604">
        <v>0</v>
      </c>
      <c r="D149" s="604">
        <v>0</v>
      </c>
      <c r="E149" s="604">
        <v>0</v>
      </c>
      <c r="F149" s="604">
        <v>0</v>
      </c>
      <c r="G149" s="604">
        <v>0.5</v>
      </c>
      <c r="H149" s="604">
        <v>0</v>
      </c>
      <c r="I149" s="604">
        <v>0</v>
      </c>
      <c r="J149" s="604">
        <v>0</v>
      </c>
      <c r="K149" s="633">
        <v>0</v>
      </c>
      <c r="L149" s="685"/>
      <c r="M149" s="606">
        <v>0</v>
      </c>
      <c r="N149" s="606">
        <v>0</v>
      </c>
      <c r="O149" s="683"/>
      <c r="P149" s="683"/>
      <c r="Q149" s="683"/>
      <c r="R149" s="683"/>
      <c r="S149" s="683"/>
      <c r="T149" s="683"/>
      <c r="U149" s="683"/>
      <c r="V149" s="683"/>
      <c r="W149" s="683"/>
      <c r="X149" s="683"/>
      <c r="Y149" s="683"/>
      <c r="Z149" s="683"/>
      <c r="AA149" s="683"/>
      <c r="AB149" s="683"/>
      <c r="AC149" s="683"/>
      <c r="AD149" s="683"/>
      <c r="AE149" s="683"/>
      <c r="AF149" s="683"/>
      <c r="AG149" s="683"/>
      <c r="AH149" s="683"/>
      <c r="AI149" s="683"/>
      <c r="AJ149" s="683"/>
    </row>
    <row r="150" spans="1:36" ht="15">
      <c r="A150" s="539" t="s">
        <v>1549</v>
      </c>
      <c r="B150" s="607">
        <v>0</v>
      </c>
      <c r="C150" s="608">
        <v>0.5</v>
      </c>
      <c r="D150" s="608">
        <v>0</v>
      </c>
      <c r="E150" s="608">
        <v>0</v>
      </c>
      <c r="F150" s="608">
        <v>0</v>
      </c>
      <c r="G150" s="608">
        <v>0</v>
      </c>
      <c r="H150" s="608">
        <v>0</v>
      </c>
      <c r="I150" s="608">
        <v>0</v>
      </c>
      <c r="J150" s="608">
        <v>0</v>
      </c>
      <c r="K150" s="634">
        <v>0</v>
      </c>
      <c r="L150" s="685"/>
      <c r="M150" s="610">
        <v>0</v>
      </c>
      <c r="N150" s="610">
        <v>0</v>
      </c>
      <c r="O150" s="683"/>
      <c r="P150" s="683"/>
      <c r="Q150" s="683"/>
      <c r="R150" s="683"/>
      <c r="S150" s="683"/>
      <c r="T150" s="683"/>
      <c r="U150" s="683"/>
      <c r="V150" s="683"/>
      <c r="W150" s="683"/>
      <c r="X150" s="683"/>
      <c r="Y150" s="683"/>
      <c r="Z150" s="683"/>
      <c r="AA150" s="683"/>
      <c r="AB150" s="683"/>
      <c r="AC150" s="683"/>
      <c r="AD150" s="683"/>
      <c r="AE150" s="683"/>
      <c r="AF150" s="683"/>
      <c r="AG150" s="683"/>
      <c r="AH150" s="683"/>
      <c r="AI150" s="683"/>
      <c r="AJ150" s="683"/>
    </row>
    <row r="151" spans="1:36" ht="15">
      <c r="A151" s="539" t="s">
        <v>1072</v>
      </c>
      <c r="B151" s="565">
        <v>1</v>
      </c>
      <c r="C151" s="566">
        <v>1</v>
      </c>
      <c r="D151" s="566">
        <v>1</v>
      </c>
      <c r="E151" s="566">
        <v>1</v>
      </c>
      <c r="F151" s="566">
        <v>1</v>
      </c>
      <c r="G151" s="566">
        <v>1</v>
      </c>
      <c r="H151" s="566">
        <v>1</v>
      </c>
      <c r="I151" s="566">
        <v>1</v>
      </c>
      <c r="J151" s="566">
        <v>1</v>
      </c>
      <c r="K151" s="567">
        <v>1</v>
      </c>
      <c r="L151" s="685"/>
      <c r="M151" s="568">
        <v>1</v>
      </c>
      <c r="N151" s="568">
        <v>1</v>
      </c>
      <c r="O151" s="683"/>
      <c r="P151" s="683"/>
      <c r="Q151" s="683"/>
      <c r="R151" s="683"/>
      <c r="S151" s="683"/>
      <c r="T151" s="683"/>
      <c r="U151" s="683"/>
      <c r="V151" s="683"/>
      <c r="W151" s="683"/>
      <c r="X151" s="683"/>
      <c r="Y151" s="683"/>
      <c r="Z151" s="683"/>
      <c r="AA151" s="683"/>
      <c r="AB151" s="683"/>
      <c r="AC151" s="683"/>
      <c r="AD151" s="683"/>
      <c r="AE151" s="683"/>
      <c r="AF151" s="683"/>
      <c r="AG151" s="683"/>
      <c r="AH151" s="683"/>
      <c r="AI151" s="683"/>
      <c r="AJ151" s="683"/>
    </row>
    <row r="152" spans="1:36" ht="15">
      <c r="A152" s="539" t="s">
        <v>1074</v>
      </c>
      <c r="B152" s="565">
        <v>1</v>
      </c>
      <c r="C152" s="566">
        <v>1</v>
      </c>
      <c r="D152" s="566">
        <v>1</v>
      </c>
      <c r="E152" s="566">
        <v>1</v>
      </c>
      <c r="F152" s="566">
        <v>1</v>
      </c>
      <c r="G152" s="566">
        <v>1</v>
      </c>
      <c r="H152" s="566">
        <v>1</v>
      </c>
      <c r="I152" s="566">
        <v>1</v>
      </c>
      <c r="J152" s="566">
        <v>1</v>
      </c>
      <c r="K152" s="567">
        <v>1</v>
      </c>
      <c r="L152" s="685"/>
      <c r="M152" s="568">
        <v>1</v>
      </c>
      <c r="N152" s="568">
        <v>1</v>
      </c>
      <c r="O152" s="683"/>
      <c r="P152" s="683"/>
      <c r="Q152" s="683"/>
      <c r="R152" s="683"/>
      <c r="S152" s="683"/>
      <c r="T152" s="683"/>
      <c r="U152" s="683"/>
      <c r="V152" s="683"/>
      <c r="W152" s="683"/>
      <c r="X152" s="683"/>
      <c r="Y152" s="683"/>
      <c r="Z152" s="683"/>
      <c r="AA152" s="683"/>
      <c r="AB152" s="683"/>
      <c r="AC152" s="683"/>
      <c r="AD152" s="683"/>
      <c r="AE152" s="683"/>
      <c r="AF152" s="683"/>
      <c r="AG152" s="683"/>
      <c r="AH152" s="683"/>
      <c r="AI152" s="683"/>
      <c r="AJ152" s="683"/>
    </row>
    <row r="153" spans="1:36" ht="15">
      <c r="A153" s="539" t="s">
        <v>1076</v>
      </c>
      <c r="B153" s="612">
        <v>1</v>
      </c>
      <c r="C153" s="613">
        <v>1</v>
      </c>
      <c r="D153" s="613">
        <v>1</v>
      </c>
      <c r="E153" s="613">
        <v>1</v>
      </c>
      <c r="F153" s="613">
        <v>1</v>
      </c>
      <c r="G153" s="613">
        <v>1</v>
      </c>
      <c r="H153" s="613">
        <v>1</v>
      </c>
      <c r="I153" s="613">
        <v>1</v>
      </c>
      <c r="J153" s="613">
        <v>1</v>
      </c>
      <c r="K153" s="635">
        <v>1</v>
      </c>
      <c r="L153" s="685"/>
      <c r="M153" s="615">
        <v>1</v>
      </c>
      <c r="N153" s="615">
        <v>1</v>
      </c>
      <c r="O153" s="683"/>
      <c r="P153" s="683"/>
      <c r="Q153" s="683"/>
      <c r="R153" s="683"/>
      <c r="S153" s="683"/>
      <c r="T153" s="683"/>
      <c r="U153" s="683"/>
      <c r="V153" s="683"/>
      <c r="W153" s="683"/>
      <c r="X153" s="683"/>
      <c r="Y153" s="683"/>
      <c r="Z153" s="683"/>
      <c r="AA153" s="683"/>
      <c r="AB153" s="683"/>
      <c r="AC153" s="683"/>
      <c r="AD153" s="683"/>
      <c r="AE153" s="683"/>
      <c r="AF153" s="683"/>
      <c r="AG153" s="683"/>
      <c r="AH153" s="683"/>
      <c r="AI153" s="683"/>
      <c r="AJ153" s="683"/>
    </row>
    <row r="154" spans="1:36" ht="15.75">
      <c r="A154" s="539" t="s">
        <v>566</v>
      </c>
      <c r="B154" s="565" t="s">
        <v>1667</v>
      </c>
      <c r="C154" s="566" t="s">
        <v>1667</v>
      </c>
      <c r="D154" s="566" t="s">
        <v>1667</v>
      </c>
      <c r="E154" s="566" t="s">
        <v>1667</v>
      </c>
      <c r="F154" s="566" t="s">
        <v>1667</v>
      </c>
      <c r="G154" s="566" t="s">
        <v>1667</v>
      </c>
      <c r="H154" s="566" t="s">
        <v>1667</v>
      </c>
      <c r="I154" s="566" t="s">
        <v>1667</v>
      </c>
      <c r="J154" s="566" t="s">
        <v>1667</v>
      </c>
      <c r="K154" s="567" t="s">
        <v>1667</v>
      </c>
      <c r="L154" s="685"/>
      <c r="M154" s="568" t="s">
        <v>1667</v>
      </c>
      <c r="N154" s="568" t="s">
        <v>1667</v>
      </c>
      <c r="O154" s="683"/>
      <c r="P154" s="683"/>
      <c r="Q154" s="683"/>
      <c r="R154" s="683"/>
      <c r="S154" s="683"/>
      <c r="T154" s="683"/>
      <c r="U154" s="683"/>
      <c r="V154" s="683"/>
      <c r="W154" s="683"/>
      <c r="X154" s="683"/>
      <c r="Y154" s="683"/>
      <c r="Z154" s="683"/>
      <c r="AA154" s="683"/>
      <c r="AB154" s="683"/>
      <c r="AC154" s="683"/>
      <c r="AD154" s="683"/>
      <c r="AE154" s="683"/>
      <c r="AF154" s="683"/>
      <c r="AG154" s="683"/>
      <c r="AH154" s="683"/>
      <c r="AI154" s="683"/>
      <c r="AJ154" s="683"/>
    </row>
    <row r="155" spans="1:36" ht="15.75">
      <c r="A155" s="616" t="s">
        <v>1088</v>
      </c>
      <c r="B155" s="617" t="s">
        <v>1668</v>
      </c>
      <c r="C155" s="617" t="s">
        <v>1551</v>
      </c>
      <c r="D155" s="617" t="s">
        <v>1551</v>
      </c>
      <c r="E155" s="617" t="s">
        <v>1551</v>
      </c>
      <c r="F155" s="617" t="s">
        <v>1551</v>
      </c>
      <c r="G155" s="617" t="s">
        <v>1551</v>
      </c>
      <c r="H155" s="617" t="s">
        <v>1551</v>
      </c>
      <c r="I155" s="617" t="s">
        <v>1551</v>
      </c>
      <c r="J155" s="617" t="s">
        <v>1551</v>
      </c>
      <c r="K155" s="617" t="s">
        <v>1551</v>
      </c>
      <c r="L155" s="685"/>
      <c r="M155" s="619" t="s">
        <v>1668</v>
      </c>
      <c r="N155" s="619" t="s">
        <v>1668</v>
      </c>
      <c r="O155" s="683"/>
      <c r="P155" s="683"/>
      <c r="Q155" s="683"/>
      <c r="R155" s="683"/>
      <c r="S155" s="683"/>
      <c r="T155" s="683"/>
      <c r="U155" s="683"/>
      <c r="V155" s="683"/>
      <c r="W155" s="683"/>
      <c r="X155" s="683"/>
      <c r="Y155" s="683"/>
      <c r="Z155" s="683"/>
      <c r="AA155" s="683"/>
      <c r="AB155" s="683"/>
      <c r="AC155" s="683"/>
      <c r="AD155" s="683"/>
      <c r="AE155" s="683"/>
      <c r="AF155" s="683"/>
      <c r="AG155" s="683"/>
      <c r="AH155" s="683"/>
      <c r="AI155" s="683"/>
      <c r="AJ155" s="683"/>
    </row>
    <row r="156" spans="1:36" ht="15">
      <c r="A156" s="539" t="s">
        <v>1553</v>
      </c>
      <c r="B156" s="578">
        <v>0</v>
      </c>
      <c r="C156" s="579">
        <v>0</v>
      </c>
      <c r="D156" s="579">
        <v>0</v>
      </c>
      <c r="E156" s="579">
        <v>0</v>
      </c>
      <c r="F156" s="579">
        <v>0</v>
      </c>
      <c r="G156" s="579">
        <v>0</v>
      </c>
      <c r="H156" s="579">
        <v>0</v>
      </c>
      <c r="I156" s="579">
        <v>0</v>
      </c>
      <c r="J156" s="579">
        <v>0</v>
      </c>
      <c r="K156" s="580">
        <v>0</v>
      </c>
      <c r="L156" s="685"/>
      <c r="M156" s="581">
        <v>0</v>
      </c>
      <c r="N156" s="581">
        <v>0</v>
      </c>
      <c r="O156" s="683"/>
      <c r="P156" s="683"/>
      <c r="Q156" s="683"/>
      <c r="R156" s="683"/>
      <c r="S156" s="683"/>
      <c r="T156" s="683"/>
      <c r="U156" s="683"/>
      <c r="V156" s="683"/>
      <c r="W156" s="683"/>
      <c r="X156" s="683"/>
      <c r="Y156" s="683"/>
      <c r="Z156" s="683"/>
      <c r="AA156" s="683"/>
      <c r="AB156" s="683"/>
      <c r="AC156" s="683"/>
      <c r="AD156" s="683"/>
      <c r="AE156" s="683"/>
      <c r="AF156" s="683"/>
      <c r="AG156" s="683"/>
      <c r="AH156" s="683"/>
      <c r="AI156" s="683"/>
      <c r="AJ156" s="683"/>
    </row>
    <row r="157" spans="1:36" ht="15.75">
      <c r="A157" s="539" t="s">
        <v>588</v>
      </c>
      <c r="B157" s="621" t="s">
        <v>1669</v>
      </c>
      <c r="C157" s="621" t="s">
        <v>1669</v>
      </c>
      <c r="D157" s="621" t="s">
        <v>1669</v>
      </c>
      <c r="E157" s="621" t="s">
        <v>1669</v>
      </c>
      <c r="F157" s="621" t="s">
        <v>1669</v>
      </c>
      <c r="G157" s="621" t="s">
        <v>1669</v>
      </c>
      <c r="H157" s="621" t="s">
        <v>1669</v>
      </c>
      <c r="I157" s="621" t="s">
        <v>1669</v>
      </c>
      <c r="J157" s="621" t="s">
        <v>1669</v>
      </c>
      <c r="K157" s="621" t="s">
        <v>1669</v>
      </c>
      <c r="L157" s="685"/>
      <c r="M157" s="622" t="s">
        <v>1670</v>
      </c>
      <c r="N157" s="622" t="s">
        <v>1670</v>
      </c>
      <c r="O157" s="683"/>
      <c r="P157" s="683"/>
      <c r="Q157" s="683"/>
      <c r="R157" s="683"/>
      <c r="S157" s="683"/>
      <c r="T157" s="683"/>
      <c r="U157" s="683"/>
      <c r="V157" s="683"/>
      <c r="W157" s="683"/>
      <c r="X157" s="683"/>
      <c r="Y157" s="683"/>
      <c r="Z157" s="683"/>
      <c r="AA157" s="683"/>
      <c r="AB157" s="683"/>
      <c r="AC157" s="683"/>
      <c r="AD157" s="683"/>
      <c r="AE157" s="683"/>
      <c r="AF157" s="683"/>
      <c r="AG157" s="683"/>
      <c r="AH157" s="683"/>
      <c r="AI157" s="683"/>
      <c r="AJ157" s="683"/>
    </row>
    <row r="158" spans="1:36" ht="15">
      <c r="A158" s="539" t="s">
        <v>1556</v>
      </c>
      <c r="B158" s="696">
        <v>100</v>
      </c>
      <c r="C158" s="696">
        <v>100</v>
      </c>
      <c r="D158" s="696">
        <v>100</v>
      </c>
      <c r="E158" s="696">
        <v>100</v>
      </c>
      <c r="F158" s="696">
        <v>100</v>
      </c>
      <c r="G158" s="696">
        <v>100</v>
      </c>
      <c r="H158" s="696">
        <v>100</v>
      </c>
      <c r="I158" s="696">
        <v>100</v>
      </c>
      <c r="J158" s="696">
        <v>100</v>
      </c>
      <c r="K158" s="696">
        <v>100</v>
      </c>
      <c r="L158" s="683"/>
      <c r="M158" s="699">
        <v>100</v>
      </c>
      <c r="N158" s="699">
        <v>100</v>
      </c>
      <c r="O158" s="683"/>
      <c r="P158" s="683"/>
      <c r="Q158" s="683"/>
      <c r="R158" s="683"/>
      <c r="S158" s="683"/>
      <c r="T158" s="683"/>
      <c r="U158" s="683"/>
      <c r="V158" s="683"/>
      <c r="W158" s="683"/>
      <c r="X158" s="683"/>
      <c r="Y158" s="683"/>
      <c r="Z158" s="683"/>
      <c r="AA158" s="683"/>
      <c r="AB158" s="683"/>
      <c r="AC158" s="683"/>
      <c r="AD158" s="683"/>
      <c r="AE158" s="683"/>
      <c r="AF158" s="683"/>
      <c r="AG158" s="683"/>
      <c r="AH158" s="683"/>
      <c r="AI158" s="683"/>
      <c r="AJ158" s="683"/>
    </row>
    <row r="159" spans="1:36" ht="15">
      <c r="A159" s="539" t="s">
        <v>1557</v>
      </c>
      <c r="B159" s="696" t="s">
        <v>1671</v>
      </c>
      <c r="C159" s="696" t="s">
        <v>1671</v>
      </c>
      <c r="D159" s="696" t="s">
        <v>1671</v>
      </c>
      <c r="E159" s="696" t="s">
        <v>1671</v>
      </c>
      <c r="F159" s="696" t="s">
        <v>1671</v>
      </c>
      <c r="G159" s="696" t="s">
        <v>1671</v>
      </c>
      <c r="H159" s="696" t="s">
        <v>1671</v>
      </c>
      <c r="I159" s="696" t="s">
        <v>1671</v>
      </c>
      <c r="J159" s="696" t="s">
        <v>1671</v>
      </c>
      <c r="K159" s="696" t="s">
        <v>1671</v>
      </c>
      <c r="L159" s="685"/>
      <c r="M159" s="699" t="s">
        <v>1672</v>
      </c>
      <c r="N159" s="699" t="s">
        <v>1672</v>
      </c>
      <c r="O159" s="683"/>
      <c r="P159" s="683"/>
      <c r="Q159" s="683"/>
      <c r="R159" s="683"/>
      <c r="S159" s="683"/>
      <c r="T159" s="683"/>
      <c r="U159" s="683"/>
      <c r="V159" s="683"/>
      <c r="W159" s="683"/>
      <c r="X159" s="683"/>
      <c r="Y159" s="683"/>
      <c r="Z159" s="683"/>
      <c r="AA159" s="683"/>
      <c r="AB159" s="683"/>
      <c r="AC159" s="683"/>
      <c r="AD159" s="683"/>
      <c r="AE159" s="683"/>
      <c r="AF159" s="683"/>
      <c r="AG159" s="683"/>
      <c r="AH159" s="683"/>
      <c r="AI159" s="683"/>
      <c r="AJ159" s="683"/>
    </row>
    <row r="160" spans="1:36" ht="15.75">
      <c r="A160" s="539" t="s">
        <v>1568</v>
      </c>
      <c r="B160" s="565" t="s">
        <v>1673</v>
      </c>
      <c r="C160" s="565" t="s">
        <v>1673</v>
      </c>
      <c r="D160" s="565" t="s">
        <v>1673</v>
      </c>
      <c r="E160" s="565" t="s">
        <v>1673</v>
      </c>
      <c r="F160" s="565" t="s">
        <v>1673</v>
      </c>
      <c r="G160" s="565" t="s">
        <v>1673</v>
      </c>
      <c r="H160" s="565" t="s">
        <v>1673</v>
      </c>
      <c r="I160" s="565" t="s">
        <v>1673</v>
      </c>
      <c r="J160" s="565" t="s">
        <v>1673</v>
      </c>
      <c r="K160" s="565" t="s">
        <v>1673</v>
      </c>
      <c r="L160" s="685"/>
      <c r="M160" s="568" t="s">
        <v>1123</v>
      </c>
      <c r="N160" s="568" t="s">
        <v>1123</v>
      </c>
      <c r="O160" s="683"/>
      <c r="P160" s="683"/>
      <c r="Q160" s="683"/>
      <c r="R160" s="683"/>
      <c r="S160" s="683"/>
      <c r="T160" s="683"/>
      <c r="U160" s="683"/>
      <c r="V160" s="683"/>
      <c r="W160" s="683"/>
      <c r="X160" s="683"/>
      <c r="Y160" s="683"/>
      <c r="Z160" s="683"/>
      <c r="AA160" s="683"/>
      <c r="AB160" s="683"/>
      <c r="AC160" s="683"/>
      <c r="AD160" s="683"/>
      <c r="AE160" s="683"/>
      <c r="AF160" s="683"/>
      <c r="AG160" s="683"/>
      <c r="AH160" s="683"/>
      <c r="AI160" s="683"/>
      <c r="AJ160" s="683"/>
    </row>
    <row r="161" spans="1:36" ht="15">
      <c r="A161" s="685"/>
      <c r="B161" s="688"/>
      <c r="C161" s="685"/>
      <c r="D161" s="685"/>
      <c r="E161" s="685"/>
      <c r="F161" s="685"/>
      <c r="G161" s="685"/>
      <c r="H161" s="685"/>
      <c r="I161" s="685"/>
      <c r="J161" s="685"/>
      <c r="K161" s="687"/>
      <c r="L161" s="685"/>
      <c r="M161" s="685"/>
      <c r="N161" s="685"/>
      <c r="O161" s="683"/>
      <c r="P161" s="683"/>
      <c r="Q161" s="683"/>
      <c r="R161" s="683"/>
      <c r="S161" s="683"/>
      <c r="T161" s="683"/>
      <c r="U161" s="683"/>
      <c r="V161" s="683"/>
      <c r="W161" s="683"/>
      <c r="X161" s="683"/>
      <c r="Y161" s="683"/>
      <c r="Z161" s="683"/>
      <c r="AA161" s="683"/>
      <c r="AB161" s="683"/>
      <c r="AC161" s="683"/>
      <c r="AD161" s="683"/>
      <c r="AE161" s="683"/>
      <c r="AF161" s="683"/>
      <c r="AG161" s="683"/>
      <c r="AH161" s="683"/>
      <c r="AI161" s="683"/>
      <c r="AJ161" s="683"/>
    </row>
    <row r="162" spans="1:36" ht="15.75">
      <c r="A162" s="539" t="s">
        <v>1526</v>
      </c>
      <c r="B162" s="643" t="s">
        <v>1674</v>
      </c>
      <c r="C162" s="644" t="s">
        <v>1675</v>
      </c>
      <c r="D162" s="644" t="s">
        <v>1676</v>
      </c>
      <c r="E162" s="644" t="s">
        <v>1677</v>
      </c>
      <c r="F162" s="644" t="s">
        <v>1678</v>
      </c>
      <c r="G162" s="644" t="s">
        <v>1679</v>
      </c>
      <c r="H162" s="644" t="s">
        <v>1680</v>
      </c>
      <c r="I162" s="644" t="s">
        <v>1681</v>
      </c>
      <c r="J162" s="644" t="s">
        <v>1682</v>
      </c>
      <c r="K162" s="645" t="s">
        <v>1683</v>
      </c>
      <c r="L162" s="685"/>
      <c r="M162" s="644" t="s">
        <v>1684</v>
      </c>
      <c r="N162" s="644" t="s">
        <v>1684</v>
      </c>
      <c r="O162" s="683"/>
      <c r="P162" s="683"/>
      <c r="Q162" s="683"/>
      <c r="R162" s="683"/>
      <c r="S162" s="683"/>
      <c r="T162" s="683"/>
      <c r="U162" s="683"/>
      <c r="V162" s="683"/>
      <c r="W162" s="683"/>
      <c r="X162" s="683"/>
      <c r="Y162" s="683"/>
      <c r="Z162" s="683"/>
      <c r="AA162" s="683"/>
      <c r="AB162" s="683"/>
      <c r="AC162" s="683"/>
      <c r="AD162" s="683"/>
      <c r="AE162" s="683"/>
      <c r="AF162" s="683"/>
      <c r="AG162" s="683"/>
      <c r="AH162" s="683"/>
      <c r="AI162" s="683"/>
      <c r="AJ162" s="683"/>
    </row>
    <row r="163" spans="1:36" ht="15">
      <c r="A163" s="539" t="s">
        <v>1536</v>
      </c>
      <c r="B163" s="540" t="s">
        <v>1502</v>
      </c>
      <c r="C163" s="541" t="s">
        <v>1209</v>
      </c>
      <c r="D163" s="542" t="s">
        <v>1211</v>
      </c>
      <c r="E163" s="543" t="s">
        <v>1212</v>
      </c>
      <c r="F163" s="544" t="s">
        <v>1210</v>
      </c>
      <c r="G163" s="545" t="s">
        <v>1213</v>
      </c>
      <c r="H163" s="546" t="s">
        <v>1214</v>
      </c>
      <c r="I163" s="547" t="s">
        <v>1215</v>
      </c>
      <c r="J163" s="548" t="s">
        <v>1216</v>
      </c>
      <c r="K163" s="549" t="s">
        <v>1217</v>
      </c>
      <c r="L163" s="685"/>
      <c r="M163" s="526" t="s">
        <v>1504</v>
      </c>
      <c r="N163" s="537" t="s">
        <v>1516</v>
      </c>
      <c r="O163" s="683"/>
      <c r="P163" s="683"/>
      <c r="Q163" s="683"/>
      <c r="R163" s="683"/>
      <c r="S163" s="683"/>
      <c r="T163" s="683"/>
      <c r="U163" s="683"/>
      <c r="V163" s="683"/>
      <c r="W163" s="683"/>
      <c r="X163" s="683"/>
      <c r="Y163" s="683"/>
      <c r="Z163" s="683"/>
      <c r="AA163" s="683"/>
      <c r="AB163" s="683"/>
      <c r="AC163" s="683"/>
      <c r="AD163" s="683"/>
      <c r="AE163" s="683"/>
      <c r="AF163" s="683"/>
      <c r="AG163" s="683"/>
      <c r="AH163" s="683"/>
      <c r="AI163" s="683"/>
      <c r="AJ163" s="683"/>
    </row>
    <row r="164" spans="1:36" ht="15.75">
      <c r="A164" s="539" t="s">
        <v>1537</v>
      </c>
      <c r="B164" s="550" t="s">
        <v>1503</v>
      </c>
      <c r="C164" s="551" t="s">
        <v>1503</v>
      </c>
      <c r="D164" s="551" t="s">
        <v>1503</v>
      </c>
      <c r="E164" s="551" t="s">
        <v>1503</v>
      </c>
      <c r="F164" s="551" t="s">
        <v>1503</v>
      </c>
      <c r="G164" s="551" t="s">
        <v>1503</v>
      </c>
      <c r="H164" s="551" t="s">
        <v>1503</v>
      </c>
      <c r="I164" s="551" t="s">
        <v>1503</v>
      </c>
      <c r="J164" s="551" t="s">
        <v>1503</v>
      </c>
      <c r="K164" s="552" t="s">
        <v>1503</v>
      </c>
      <c r="L164" s="685"/>
      <c r="M164" s="553" t="s">
        <v>1503</v>
      </c>
      <c r="N164" s="553" t="s">
        <v>1503</v>
      </c>
      <c r="O164" s="683"/>
      <c r="P164" s="683"/>
      <c r="Q164" s="683"/>
      <c r="R164" s="683"/>
      <c r="S164" s="683"/>
      <c r="T164" s="683"/>
      <c r="U164" s="683"/>
      <c r="V164" s="683"/>
      <c r="W164" s="683"/>
      <c r="X164" s="683"/>
      <c r="Y164" s="683"/>
      <c r="Z164" s="683"/>
      <c r="AA164" s="683"/>
      <c r="AB164" s="683"/>
      <c r="AC164" s="683"/>
      <c r="AD164" s="683"/>
      <c r="AE164" s="683"/>
      <c r="AF164" s="683"/>
      <c r="AG164" s="683"/>
      <c r="AH164" s="683"/>
      <c r="AI164" s="683"/>
      <c r="AJ164" s="683"/>
    </row>
    <row r="165" spans="1:36" ht="15.75">
      <c r="A165" s="554" t="s">
        <v>1045</v>
      </c>
      <c r="B165" s="555" t="s">
        <v>1685</v>
      </c>
      <c r="C165" s="556" t="s">
        <v>1686</v>
      </c>
      <c r="D165" s="556" t="s">
        <v>1685</v>
      </c>
      <c r="E165" s="556" t="s">
        <v>1540</v>
      </c>
      <c r="F165" s="556" t="s">
        <v>1610</v>
      </c>
      <c r="G165" s="556" t="s">
        <v>1687</v>
      </c>
      <c r="H165" s="556" t="s">
        <v>1685</v>
      </c>
      <c r="I165" s="556" t="s">
        <v>1540</v>
      </c>
      <c r="J165" s="556" t="s">
        <v>1639</v>
      </c>
      <c r="K165" s="557" t="s">
        <v>1685</v>
      </c>
      <c r="L165" s="685"/>
      <c r="M165" s="558" t="s">
        <v>1640</v>
      </c>
      <c r="N165" s="558" t="s">
        <v>1640</v>
      </c>
      <c r="O165" s="683"/>
      <c r="P165" s="683"/>
      <c r="Q165" s="683"/>
      <c r="R165" s="683"/>
      <c r="S165" s="683"/>
      <c r="T165" s="683"/>
      <c r="U165" s="683"/>
      <c r="V165" s="683"/>
      <c r="W165" s="683"/>
      <c r="X165" s="683"/>
      <c r="Y165" s="683"/>
      <c r="Z165" s="683"/>
      <c r="AA165" s="683"/>
      <c r="AB165" s="683"/>
      <c r="AC165" s="683"/>
      <c r="AD165" s="683"/>
      <c r="AE165" s="683"/>
      <c r="AF165" s="683"/>
      <c r="AG165" s="683"/>
      <c r="AH165" s="683"/>
      <c r="AI165" s="683"/>
      <c r="AJ165" s="683"/>
    </row>
    <row r="166" spans="1:36" ht="15.75">
      <c r="A166" s="559" t="s">
        <v>1539</v>
      </c>
      <c r="B166" s="560" t="s">
        <v>1540</v>
      </c>
      <c r="C166" s="561" t="s">
        <v>1610</v>
      </c>
      <c r="D166" s="561" t="s">
        <v>1540</v>
      </c>
      <c r="E166" s="561" t="s">
        <v>1540</v>
      </c>
      <c r="F166" s="561" t="s">
        <v>1540</v>
      </c>
      <c r="G166" s="561" t="s">
        <v>1610</v>
      </c>
      <c r="H166" s="561" t="s">
        <v>1540</v>
      </c>
      <c r="I166" s="561" t="s">
        <v>1540</v>
      </c>
      <c r="J166" s="561" t="s">
        <v>1688</v>
      </c>
      <c r="K166" s="562" t="s">
        <v>1540</v>
      </c>
      <c r="L166" s="685"/>
      <c r="M166" s="563" t="s">
        <v>1640</v>
      </c>
      <c r="N166" s="563" t="s">
        <v>1640</v>
      </c>
      <c r="O166" s="683"/>
      <c r="P166" s="683"/>
      <c r="Q166" s="683"/>
      <c r="R166" s="683"/>
      <c r="S166" s="683"/>
      <c r="T166" s="683"/>
      <c r="U166" s="683"/>
      <c r="V166" s="683"/>
      <c r="W166" s="683"/>
      <c r="X166" s="683"/>
      <c r="Y166" s="683"/>
      <c r="Z166" s="683"/>
      <c r="AA166" s="683"/>
      <c r="AB166" s="683"/>
      <c r="AC166" s="683"/>
      <c r="AD166" s="683"/>
      <c r="AE166" s="683"/>
      <c r="AF166" s="683"/>
      <c r="AG166" s="683"/>
      <c r="AH166" s="683"/>
      <c r="AI166" s="683"/>
      <c r="AJ166" s="683"/>
    </row>
    <row r="167" spans="1:36" ht="15">
      <c r="A167" s="564" t="s">
        <v>7</v>
      </c>
      <c r="B167" s="565">
        <v>1</v>
      </c>
      <c r="C167" s="566">
        <v>1</v>
      </c>
      <c r="D167" s="566">
        <v>1</v>
      </c>
      <c r="E167" s="566">
        <v>1</v>
      </c>
      <c r="F167" s="566">
        <v>1</v>
      </c>
      <c r="G167" s="566">
        <v>1</v>
      </c>
      <c r="H167" s="566">
        <v>1</v>
      </c>
      <c r="I167" s="566">
        <v>2</v>
      </c>
      <c r="J167" s="566">
        <v>2</v>
      </c>
      <c r="K167" s="567">
        <v>1</v>
      </c>
      <c r="L167" s="685"/>
      <c r="M167" s="568">
        <v>1</v>
      </c>
      <c r="N167" s="568">
        <v>1</v>
      </c>
      <c r="O167" s="683"/>
      <c r="P167" s="683"/>
      <c r="Q167" s="683"/>
      <c r="R167" s="683"/>
      <c r="S167" s="683"/>
      <c r="T167" s="683"/>
      <c r="U167" s="683"/>
      <c r="V167" s="683"/>
      <c r="W167" s="683"/>
      <c r="X167" s="683"/>
      <c r="Y167" s="683"/>
      <c r="Z167" s="683"/>
      <c r="AA167" s="683"/>
      <c r="AB167" s="683"/>
      <c r="AC167" s="683"/>
      <c r="AD167" s="683"/>
      <c r="AE167" s="683"/>
      <c r="AF167" s="683"/>
      <c r="AG167" s="683"/>
      <c r="AH167" s="683"/>
      <c r="AI167" s="683"/>
      <c r="AJ167" s="683"/>
    </row>
    <row r="168" spans="1:36" ht="15">
      <c r="A168" s="569" t="s">
        <v>1050</v>
      </c>
      <c r="B168" s="570">
        <v>2</v>
      </c>
      <c r="C168" s="571">
        <v>2</v>
      </c>
      <c r="D168" s="571">
        <v>2</v>
      </c>
      <c r="E168" s="571">
        <v>1</v>
      </c>
      <c r="F168" s="571">
        <v>2</v>
      </c>
      <c r="G168" s="571">
        <v>2</v>
      </c>
      <c r="H168" s="571">
        <v>2</v>
      </c>
      <c r="I168" s="571">
        <v>2</v>
      </c>
      <c r="J168" s="571">
        <v>2</v>
      </c>
      <c r="K168" s="572">
        <v>2</v>
      </c>
      <c r="L168" s="685"/>
      <c r="M168" s="573">
        <v>1</v>
      </c>
      <c r="N168" s="573">
        <v>1</v>
      </c>
      <c r="O168" s="683"/>
      <c r="P168" s="683"/>
      <c r="Q168" s="683"/>
      <c r="R168" s="683"/>
      <c r="S168" s="683"/>
      <c r="T168" s="683"/>
      <c r="U168" s="683"/>
      <c r="V168" s="683"/>
      <c r="W168" s="683"/>
      <c r="X168" s="683"/>
      <c r="Y168" s="683"/>
      <c r="Z168" s="683"/>
      <c r="AA168" s="683"/>
      <c r="AB168" s="683"/>
      <c r="AC168" s="683"/>
      <c r="AD168" s="683"/>
      <c r="AE168" s="683"/>
      <c r="AF168" s="683"/>
      <c r="AG168" s="683"/>
      <c r="AH168" s="683"/>
      <c r="AI168" s="683"/>
      <c r="AJ168" s="683"/>
    </row>
    <row r="169" spans="1:36" ht="15">
      <c r="A169" s="539" t="s">
        <v>1541</v>
      </c>
      <c r="B169" s="574">
        <v>0.1</v>
      </c>
      <c r="C169" s="575">
        <v>0</v>
      </c>
      <c r="D169" s="575">
        <v>0</v>
      </c>
      <c r="E169" s="575">
        <v>0</v>
      </c>
      <c r="F169" s="575">
        <v>0</v>
      </c>
      <c r="G169" s="575">
        <v>0</v>
      </c>
      <c r="H169" s="575">
        <v>0</v>
      </c>
      <c r="I169" s="575">
        <v>0.1</v>
      </c>
      <c r="J169" s="575">
        <v>0</v>
      </c>
      <c r="K169" s="576">
        <v>0.5</v>
      </c>
      <c r="L169" s="685"/>
      <c r="M169" s="577">
        <v>0</v>
      </c>
      <c r="N169" s="577">
        <v>0</v>
      </c>
      <c r="O169" s="683"/>
      <c r="P169" s="683"/>
      <c r="Q169" s="683"/>
      <c r="R169" s="683"/>
      <c r="S169" s="683"/>
      <c r="T169" s="683"/>
      <c r="U169" s="683"/>
      <c r="V169" s="683"/>
      <c r="W169" s="683"/>
      <c r="X169" s="683"/>
      <c r="Y169" s="683"/>
      <c r="Z169" s="683"/>
      <c r="AA169" s="683"/>
      <c r="AB169" s="683"/>
      <c r="AC169" s="683"/>
      <c r="AD169" s="683"/>
      <c r="AE169" s="683"/>
      <c r="AF169" s="683"/>
      <c r="AG169" s="683"/>
      <c r="AH169" s="683"/>
      <c r="AI169" s="683"/>
      <c r="AJ169" s="683"/>
    </row>
    <row r="170" spans="1:36" ht="15">
      <c r="A170" s="539" t="s">
        <v>1542</v>
      </c>
      <c r="B170" s="578">
        <v>0.1</v>
      </c>
      <c r="C170" s="579">
        <v>0</v>
      </c>
      <c r="D170" s="579">
        <v>0.2</v>
      </c>
      <c r="E170" s="579">
        <v>0</v>
      </c>
      <c r="F170" s="579">
        <v>0</v>
      </c>
      <c r="G170" s="579">
        <v>0</v>
      </c>
      <c r="H170" s="579">
        <v>0.2</v>
      </c>
      <c r="I170" s="579">
        <v>0.1</v>
      </c>
      <c r="J170" s="579">
        <v>0.5</v>
      </c>
      <c r="K170" s="580">
        <v>0</v>
      </c>
      <c r="L170" s="685"/>
      <c r="M170" s="581">
        <v>0</v>
      </c>
      <c r="N170" s="581">
        <v>0</v>
      </c>
      <c r="O170" s="683"/>
      <c r="P170" s="683"/>
      <c r="Q170" s="683"/>
      <c r="R170" s="683"/>
      <c r="S170" s="683"/>
      <c r="T170" s="683"/>
      <c r="U170" s="683"/>
      <c r="V170" s="683"/>
      <c r="W170" s="683"/>
      <c r="X170" s="683"/>
      <c r="Y170" s="683"/>
      <c r="Z170" s="683"/>
      <c r="AA170" s="683"/>
      <c r="AB170" s="683"/>
      <c r="AC170" s="683"/>
      <c r="AD170" s="683"/>
      <c r="AE170" s="683"/>
      <c r="AF170" s="683"/>
      <c r="AG170" s="683"/>
      <c r="AH170" s="683"/>
      <c r="AI170" s="683"/>
      <c r="AJ170" s="683"/>
    </row>
    <row r="171" spans="1:36" ht="15">
      <c r="A171" s="539" t="s">
        <v>1543</v>
      </c>
      <c r="B171" s="582">
        <v>0.1</v>
      </c>
      <c r="C171" s="583">
        <v>0.1</v>
      </c>
      <c r="D171" s="583">
        <v>0</v>
      </c>
      <c r="E171" s="583">
        <v>0.2</v>
      </c>
      <c r="F171" s="583">
        <v>0</v>
      </c>
      <c r="G171" s="583">
        <v>0</v>
      </c>
      <c r="H171" s="583">
        <v>0.5</v>
      </c>
      <c r="I171" s="583">
        <v>0.1</v>
      </c>
      <c r="J171" s="583">
        <v>0</v>
      </c>
      <c r="K171" s="584">
        <v>0.2</v>
      </c>
      <c r="L171" s="685"/>
      <c r="M171" s="585">
        <v>0</v>
      </c>
      <c r="N171" s="585">
        <v>0</v>
      </c>
      <c r="O171" s="683"/>
      <c r="P171" s="683"/>
      <c r="Q171" s="683"/>
      <c r="R171" s="683"/>
      <c r="S171" s="683"/>
      <c r="T171" s="683"/>
      <c r="U171" s="683"/>
      <c r="V171" s="683"/>
      <c r="W171" s="683"/>
      <c r="X171" s="683"/>
      <c r="Y171" s="683"/>
      <c r="Z171" s="683"/>
      <c r="AA171" s="683"/>
      <c r="AB171" s="683"/>
      <c r="AC171" s="683"/>
      <c r="AD171" s="683"/>
      <c r="AE171" s="683"/>
      <c r="AF171" s="683"/>
      <c r="AG171" s="683"/>
      <c r="AH171" s="683"/>
      <c r="AI171" s="683"/>
      <c r="AJ171" s="683"/>
    </row>
    <row r="172" spans="1:36" ht="15">
      <c r="A172" s="539" t="s">
        <v>1544</v>
      </c>
      <c r="B172" s="586">
        <v>0.1</v>
      </c>
      <c r="C172" s="587">
        <v>0</v>
      </c>
      <c r="D172" s="587">
        <v>0.5</v>
      </c>
      <c r="E172" s="587">
        <v>0</v>
      </c>
      <c r="F172" s="587">
        <v>0</v>
      </c>
      <c r="G172" s="587">
        <v>0</v>
      </c>
      <c r="H172" s="587">
        <v>0</v>
      </c>
      <c r="I172" s="587">
        <v>0.1</v>
      </c>
      <c r="J172" s="587">
        <v>0</v>
      </c>
      <c r="K172" s="588">
        <v>0</v>
      </c>
      <c r="L172" s="685"/>
      <c r="M172" s="589">
        <v>0</v>
      </c>
      <c r="N172" s="589">
        <v>0</v>
      </c>
      <c r="O172" s="683"/>
      <c r="P172" s="683"/>
      <c r="Q172" s="683"/>
      <c r="R172" s="683"/>
      <c r="S172" s="683"/>
      <c r="T172" s="683"/>
      <c r="U172" s="683"/>
      <c r="V172" s="683"/>
      <c r="W172" s="683"/>
      <c r="X172" s="683"/>
      <c r="Y172" s="683"/>
      <c r="Z172" s="683"/>
      <c r="AA172" s="683"/>
      <c r="AB172" s="683"/>
      <c r="AC172" s="683"/>
      <c r="AD172" s="683"/>
      <c r="AE172" s="683"/>
      <c r="AF172" s="683"/>
      <c r="AG172" s="683"/>
      <c r="AH172" s="683"/>
      <c r="AI172" s="683"/>
      <c r="AJ172" s="683"/>
    </row>
    <row r="173" spans="1:36" ht="15">
      <c r="A173" s="590" t="s">
        <v>1545</v>
      </c>
      <c r="B173" s="591">
        <v>0.1</v>
      </c>
      <c r="C173" s="592">
        <v>0</v>
      </c>
      <c r="D173" s="592">
        <v>0</v>
      </c>
      <c r="E173" s="592">
        <v>0</v>
      </c>
      <c r="F173" s="592">
        <v>0.5</v>
      </c>
      <c r="G173" s="592">
        <v>0</v>
      </c>
      <c r="H173" s="592">
        <v>0</v>
      </c>
      <c r="I173" s="592">
        <v>0.1</v>
      </c>
      <c r="J173" s="592">
        <v>0</v>
      </c>
      <c r="K173" s="593">
        <v>0</v>
      </c>
      <c r="L173" s="685"/>
      <c r="M173" s="594">
        <v>0</v>
      </c>
      <c r="N173" s="594">
        <v>0</v>
      </c>
      <c r="O173" s="683"/>
      <c r="P173" s="683"/>
      <c r="Q173" s="683"/>
      <c r="R173" s="683"/>
      <c r="S173" s="683"/>
      <c r="T173" s="683"/>
      <c r="U173" s="683"/>
      <c r="V173" s="683"/>
      <c r="W173" s="683"/>
      <c r="X173" s="683"/>
      <c r="Y173" s="683"/>
      <c r="Z173" s="683"/>
      <c r="AA173" s="683"/>
      <c r="AB173" s="683"/>
      <c r="AC173" s="683"/>
      <c r="AD173" s="683"/>
      <c r="AE173" s="683"/>
      <c r="AF173" s="683"/>
      <c r="AG173" s="683"/>
      <c r="AH173" s="683"/>
      <c r="AI173" s="683"/>
      <c r="AJ173" s="683"/>
    </row>
    <row r="174" spans="1:36" ht="15">
      <c r="A174" s="539" t="s">
        <v>1546</v>
      </c>
      <c r="B174" s="595">
        <v>0.1</v>
      </c>
      <c r="C174" s="596">
        <v>0</v>
      </c>
      <c r="D174" s="596">
        <v>0</v>
      </c>
      <c r="E174" s="596">
        <v>0</v>
      </c>
      <c r="F174" s="596">
        <v>0</v>
      </c>
      <c r="G174" s="596">
        <v>0</v>
      </c>
      <c r="H174" s="596">
        <v>0</v>
      </c>
      <c r="I174" s="596">
        <v>0.3</v>
      </c>
      <c r="J174" s="596">
        <v>0</v>
      </c>
      <c r="K174" s="597">
        <v>0</v>
      </c>
      <c r="L174" s="685"/>
      <c r="M174" s="598">
        <v>0</v>
      </c>
      <c r="N174" s="598">
        <v>0</v>
      </c>
      <c r="O174" s="683"/>
      <c r="P174" s="683"/>
      <c r="Q174" s="683"/>
      <c r="R174" s="683"/>
      <c r="S174" s="683"/>
      <c r="T174" s="683"/>
      <c r="U174" s="683"/>
      <c r="V174" s="683"/>
      <c r="W174" s="683"/>
      <c r="X174" s="683"/>
      <c r="Y174" s="683"/>
      <c r="Z174" s="683"/>
      <c r="AA174" s="683"/>
      <c r="AB174" s="683"/>
      <c r="AC174" s="683"/>
      <c r="AD174" s="683"/>
      <c r="AE174" s="683"/>
      <c r="AF174" s="683"/>
      <c r="AG174" s="683"/>
      <c r="AH174" s="683"/>
      <c r="AI174" s="683"/>
      <c r="AJ174" s="683"/>
    </row>
    <row r="175" spans="1:36" ht="15">
      <c r="A175" s="539" t="s">
        <v>1547</v>
      </c>
      <c r="B175" s="599">
        <v>0.1</v>
      </c>
      <c r="C175" s="600">
        <v>0</v>
      </c>
      <c r="D175" s="600">
        <v>0</v>
      </c>
      <c r="E175" s="600">
        <v>0.5</v>
      </c>
      <c r="F175" s="600">
        <v>0</v>
      </c>
      <c r="G175" s="600">
        <v>0</v>
      </c>
      <c r="H175" s="600">
        <v>0</v>
      </c>
      <c r="I175" s="600">
        <v>0.1</v>
      </c>
      <c r="J175" s="600">
        <v>0</v>
      </c>
      <c r="K175" s="632">
        <v>0</v>
      </c>
      <c r="L175" s="685"/>
      <c r="M175" s="602">
        <v>0</v>
      </c>
      <c r="N175" s="602">
        <v>0</v>
      </c>
      <c r="O175" s="683"/>
      <c r="P175" s="683"/>
      <c r="Q175" s="683"/>
      <c r="R175" s="683"/>
      <c r="S175" s="683"/>
      <c r="T175" s="683"/>
      <c r="U175" s="683"/>
      <c r="V175" s="683"/>
      <c r="W175" s="683"/>
      <c r="X175" s="683"/>
      <c r="Y175" s="683"/>
      <c r="Z175" s="683"/>
      <c r="AA175" s="683"/>
      <c r="AB175" s="683"/>
      <c r="AC175" s="683"/>
      <c r="AD175" s="683"/>
      <c r="AE175" s="683"/>
      <c r="AF175" s="683"/>
      <c r="AG175" s="683"/>
      <c r="AH175" s="683"/>
      <c r="AI175" s="683"/>
      <c r="AJ175" s="683"/>
    </row>
    <row r="176" spans="1:36" ht="15">
      <c r="A176" s="539" t="s">
        <v>1548</v>
      </c>
      <c r="B176" s="603">
        <v>0.1</v>
      </c>
      <c r="C176" s="604">
        <v>0</v>
      </c>
      <c r="D176" s="604">
        <v>0</v>
      </c>
      <c r="E176" s="604">
        <v>0</v>
      </c>
      <c r="F176" s="604">
        <v>0</v>
      </c>
      <c r="G176" s="604">
        <v>0.5</v>
      </c>
      <c r="H176" s="604">
        <v>0</v>
      </c>
      <c r="I176" s="604">
        <v>0.1</v>
      </c>
      <c r="J176" s="604">
        <v>0</v>
      </c>
      <c r="K176" s="633">
        <v>0</v>
      </c>
      <c r="L176" s="685"/>
      <c r="M176" s="606">
        <v>0</v>
      </c>
      <c r="N176" s="606">
        <v>0</v>
      </c>
      <c r="O176" s="683"/>
      <c r="P176" s="683"/>
      <c r="Q176" s="683"/>
      <c r="R176" s="683"/>
      <c r="S176" s="683"/>
      <c r="T176" s="683"/>
      <c r="U176" s="683"/>
      <c r="V176" s="683"/>
      <c r="W176" s="683"/>
      <c r="X176" s="683"/>
      <c r="Y176" s="683"/>
      <c r="Z176" s="683"/>
      <c r="AA176" s="683"/>
      <c r="AB176" s="683"/>
      <c r="AC176" s="683"/>
      <c r="AD176" s="683"/>
      <c r="AE176" s="683"/>
      <c r="AF176" s="683"/>
      <c r="AG176" s="683"/>
      <c r="AH176" s="683"/>
      <c r="AI176" s="683"/>
      <c r="AJ176" s="683"/>
    </row>
    <row r="177" spans="1:36" ht="15">
      <c r="A177" s="539" t="s">
        <v>1549</v>
      </c>
      <c r="B177" s="607">
        <v>0.1</v>
      </c>
      <c r="C177" s="608">
        <v>0.5</v>
      </c>
      <c r="D177" s="608">
        <v>0</v>
      </c>
      <c r="E177" s="608">
        <v>0</v>
      </c>
      <c r="F177" s="608">
        <v>0</v>
      </c>
      <c r="G177" s="608">
        <v>0</v>
      </c>
      <c r="H177" s="608">
        <v>0</v>
      </c>
      <c r="I177" s="608">
        <v>0.1</v>
      </c>
      <c r="J177" s="608">
        <v>0</v>
      </c>
      <c r="K177" s="634">
        <v>0</v>
      </c>
      <c r="L177" s="685"/>
      <c r="M177" s="610">
        <v>0</v>
      </c>
      <c r="N177" s="610">
        <v>0</v>
      </c>
      <c r="O177" s="683"/>
      <c r="P177" s="683"/>
      <c r="Q177" s="683"/>
      <c r="R177" s="683"/>
      <c r="S177" s="683"/>
      <c r="T177" s="683"/>
      <c r="U177" s="683"/>
      <c r="V177" s="683"/>
      <c r="W177" s="683"/>
      <c r="X177" s="683"/>
      <c r="Y177" s="683"/>
      <c r="Z177" s="683"/>
      <c r="AA177" s="683"/>
      <c r="AB177" s="683"/>
      <c r="AC177" s="683"/>
      <c r="AD177" s="683"/>
      <c r="AE177" s="683"/>
      <c r="AF177" s="683"/>
      <c r="AG177" s="683"/>
      <c r="AH177" s="683"/>
      <c r="AI177" s="683"/>
      <c r="AJ177" s="683"/>
    </row>
    <row r="178" spans="1:36" ht="15">
      <c r="A178" s="539" t="s">
        <v>1072</v>
      </c>
      <c r="B178" s="565">
        <v>1</v>
      </c>
      <c r="C178" s="566">
        <v>1</v>
      </c>
      <c r="D178" s="566">
        <v>1</v>
      </c>
      <c r="E178" s="566">
        <v>1</v>
      </c>
      <c r="F178" s="566">
        <v>1</v>
      </c>
      <c r="G178" s="566">
        <v>1</v>
      </c>
      <c r="H178" s="566">
        <v>1</v>
      </c>
      <c r="I178" s="566">
        <v>1</v>
      </c>
      <c r="J178" s="566">
        <v>1</v>
      </c>
      <c r="K178" s="567">
        <v>1</v>
      </c>
      <c r="L178" s="685"/>
      <c r="M178" s="568">
        <v>1</v>
      </c>
      <c r="N178" s="568">
        <v>1</v>
      </c>
      <c r="O178" s="683"/>
      <c r="P178" s="683"/>
      <c r="Q178" s="683"/>
      <c r="R178" s="683"/>
      <c r="S178" s="683"/>
      <c r="T178" s="683"/>
      <c r="U178" s="683"/>
      <c r="V178" s="683"/>
      <c r="W178" s="683"/>
      <c r="X178" s="683"/>
      <c r="Y178" s="683"/>
      <c r="Z178" s="683"/>
      <c r="AA178" s="683"/>
      <c r="AB178" s="683"/>
      <c r="AC178" s="683"/>
      <c r="AD178" s="683"/>
      <c r="AE178" s="683"/>
      <c r="AF178" s="683"/>
      <c r="AG178" s="683"/>
      <c r="AH178" s="683"/>
      <c r="AI178" s="683"/>
      <c r="AJ178" s="683"/>
    </row>
    <row r="179" spans="1:36" ht="15">
      <c r="A179" s="539" t="s">
        <v>1074</v>
      </c>
      <c r="B179" s="565">
        <v>1</v>
      </c>
      <c r="C179" s="566">
        <v>1</v>
      </c>
      <c r="D179" s="566">
        <v>1</v>
      </c>
      <c r="E179" s="566">
        <v>1</v>
      </c>
      <c r="F179" s="566">
        <v>1</v>
      </c>
      <c r="G179" s="566">
        <v>1</v>
      </c>
      <c r="H179" s="566">
        <v>1</v>
      </c>
      <c r="I179" s="566">
        <v>1</v>
      </c>
      <c r="J179" s="566">
        <v>1</v>
      </c>
      <c r="K179" s="567">
        <v>1</v>
      </c>
      <c r="L179" s="683"/>
      <c r="M179" s="568">
        <v>1</v>
      </c>
      <c r="N179" s="568">
        <v>1</v>
      </c>
      <c r="O179" s="683"/>
      <c r="P179" s="683"/>
      <c r="Q179" s="683"/>
      <c r="R179" s="683"/>
      <c r="S179" s="683"/>
      <c r="T179" s="683"/>
      <c r="U179" s="683"/>
      <c r="V179" s="683"/>
      <c r="W179" s="683"/>
      <c r="X179" s="683"/>
      <c r="Y179" s="683"/>
      <c r="Z179" s="683"/>
      <c r="AA179" s="683"/>
      <c r="AB179" s="683"/>
      <c r="AC179" s="683"/>
      <c r="AD179" s="683"/>
      <c r="AE179" s="683"/>
      <c r="AF179" s="683"/>
      <c r="AG179" s="683"/>
      <c r="AH179" s="683"/>
      <c r="AI179" s="683"/>
      <c r="AJ179" s="683"/>
    </row>
    <row r="180" spans="1:36" ht="15">
      <c r="A180" s="539" t="s">
        <v>1076</v>
      </c>
      <c r="B180" s="612">
        <v>1</v>
      </c>
      <c r="C180" s="613">
        <v>1</v>
      </c>
      <c r="D180" s="613">
        <v>1</v>
      </c>
      <c r="E180" s="613">
        <v>1</v>
      </c>
      <c r="F180" s="613">
        <v>1</v>
      </c>
      <c r="G180" s="613">
        <v>1</v>
      </c>
      <c r="H180" s="613">
        <v>1</v>
      </c>
      <c r="I180" s="613">
        <v>1</v>
      </c>
      <c r="J180" s="613">
        <v>1</v>
      </c>
      <c r="K180" s="635">
        <v>1</v>
      </c>
      <c r="L180" s="683"/>
      <c r="M180" s="615">
        <v>1</v>
      </c>
      <c r="N180" s="615">
        <v>1</v>
      </c>
      <c r="O180" s="683"/>
      <c r="P180" s="683"/>
      <c r="Q180" s="683"/>
      <c r="R180" s="683"/>
      <c r="S180" s="683"/>
      <c r="T180" s="683"/>
      <c r="U180" s="683"/>
      <c r="V180" s="683"/>
      <c r="W180" s="683"/>
      <c r="X180" s="683"/>
      <c r="Y180" s="683"/>
      <c r="Z180" s="683"/>
      <c r="AA180" s="683"/>
      <c r="AB180" s="683"/>
      <c r="AC180" s="683"/>
      <c r="AD180" s="683"/>
      <c r="AE180" s="683"/>
      <c r="AF180" s="683"/>
      <c r="AG180" s="683"/>
      <c r="AH180" s="683"/>
      <c r="AI180" s="683"/>
      <c r="AJ180" s="683"/>
    </row>
    <row r="181" spans="1:36" ht="15.75">
      <c r="A181" s="539" t="s">
        <v>566</v>
      </c>
      <c r="B181" s="565" t="s">
        <v>1689</v>
      </c>
      <c r="C181" s="566" t="s">
        <v>1690</v>
      </c>
      <c r="D181" s="566" t="s">
        <v>1689</v>
      </c>
      <c r="E181" s="566" t="s">
        <v>1691</v>
      </c>
      <c r="F181" s="566" t="s">
        <v>1692</v>
      </c>
      <c r="G181" s="566" t="s">
        <v>1123</v>
      </c>
      <c r="H181" s="566" t="s">
        <v>1689</v>
      </c>
      <c r="I181" s="566" t="s">
        <v>1692</v>
      </c>
      <c r="J181" s="566" t="s">
        <v>1693</v>
      </c>
      <c r="K181" s="567" t="s">
        <v>1689</v>
      </c>
      <c r="L181" s="683"/>
      <c r="M181" s="568" t="s">
        <v>1694</v>
      </c>
      <c r="N181" s="568" t="s">
        <v>1694</v>
      </c>
      <c r="O181" s="683"/>
      <c r="P181" s="683"/>
      <c r="Q181" s="683"/>
      <c r="R181" s="683"/>
      <c r="S181" s="683"/>
      <c r="T181" s="683"/>
      <c r="U181" s="683"/>
      <c r="V181" s="683"/>
      <c r="W181" s="683"/>
      <c r="X181" s="683"/>
      <c r="Y181" s="683"/>
      <c r="Z181" s="683"/>
      <c r="AA181" s="683"/>
      <c r="AB181" s="683"/>
      <c r="AC181" s="683"/>
      <c r="AD181" s="683"/>
      <c r="AE181" s="683"/>
      <c r="AF181" s="683"/>
      <c r="AG181" s="683"/>
      <c r="AH181" s="683"/>
      <c r="AI181" s="683"/>
      <c r="AJ181" s="683"/>
    </row>
    <row r="182" spans="1:36" ht="15.75">
      <c r="A182" s="616" t="s">
        <v>1088</v>
      </c>
      <c r="B182" s="617" t="s">
        <v>1552</v>
      </c>
      <c r="C182" s="617" t="s">
        <v>1551</v>
      </c>
      <c r="D182" s="617" t="s">
        <v>1551</v>
      </c>
      <c r="E182" s="617" t="s">
        <v>1551</v>
      </c>
      <c r="F182" s="617" t="s">
        <v>1551</v>
      </c>
      <c r="G182" s="617" t="s">
        <v>1551</v>
      </c>
      <c r="H182" s="617" t="s">
        <v>1551</v>
      </c>
      <c r="I182" s="617" t="s">
        <v>1551</v>
      </c>
      <c r="J182" s="617" t="s">
        <v>1551</v>
      </c>
      <c r="K182" s="617" t="s">
        <v>1551</v>
      </c>
      <c r="L182" s="683"/>
      <c r="M182" s="619" t="s">
        <v>1552</v>
      </c>
      <c r="N182" s="619" t="s">
        <v>1552</v>
      </c>
      <c r="O182" s="683"/>
      <c r="P182" s="683"/>
      <c r="Q182" s="683"/>
      <c r="R182" s="683"/>
      <c r="S182" s="683"/>
      <c r="T182" s="683"/>
      <c r="U182" s="683"/>
      <c r="V182" s="683"/>
      <c r="W182" s="683"/>
      <c r="X182" s="683"/>
      <c r="Y182" s="683"/>
      <c r="Z182" s="683"/>
      <c r="AA182" s="683"/>
      <c r="AB182" s="683"/>
      <c r="AC182" s="683"/>
      <c r="AD182" s="683"/>
      <c r="AE182" s="683"/>
      <c r="AF182" s="683"/>
      <c r="AG182" s="683"/>
      <c r="AH182" s="683"/>
      <c r="AI182" s="683"/>
      <c r="AJ182" s="683"/>
    </row>
    <row r="183" spans="1:36" ht="15">
      <c r="A183" s="539" t="s">
        <v>1553</v>
      </c>
      <c r="B183" s="578">
        <v>0</v>
      </c>
      <c r="C183" s="579">
        <v>0</v>
      </c>
      <c r="D183" s="579">
        <v>0</v>
      </c>
      <c r="E183" s="579">
        <v>0</v>
      </c>
      <c r="F183" s="579">
        <v>0</v>
      </c>
      <c r="G183" s="579">
        <v>0</v>
      </c>
      <c r="H183" s="579">
        <v>0</v>
      </c>
      <c r="I183" s="579">
        <v>0</v>
      </c>
      <c r="J183" s="579">
        <v>0</v>
      </c>
      <c r="K183" s="580">
        <v>0</v>
      </c>
      <c r="L183" s="683"/>
      <c r="M183" s="581">
        <v>0</v>
      </c>
      <c r="N183" s="581">
        <v>0</v>
      </c>
      <c r="O183" s="683"/>
      <c r="P183" s="683"/>
      <c r="Q183" s="683"/>
      <c r="R183" s="683"/>
      <c r="S183" s="683"/>
      <c r="T183" s="683"/>
      <c r="U183" s="683"/>
      <c r="V183" s="683"/>
      <c r="W183" s="683"/>
      <c r="X183" s="683"/>
      <c r="Y183" s="683"/>
      <c r="Z183" s="683"/>
      <c r="AA183" s="683"/>
      <c r="AB183" s="683"/>
      <c r="AC183" s="683"/>
      <c r="AD183" s="683"/>
      <c r="AE183" s="683"/>
      <c r="AF183" s="683"/>
      <c r="AG183" s="683"/>
      <c r="AH183" s="683"/>
      <c r="AI183" s="683"/>
      <c r="AJ183" s="683"/>
    </row>
    <row r="184" spans="1:36" ht="15.75">
      <c r="A184" s="539" t="s">
        <v>588</v>
      </c>
      <c r="B184" s="621" t="s">
        <v>1695</v>
      </c>
      <c r="C184" s="622" t="s">
        <v>1695</v>
      </c>
      <c r="D184" s="622" t="s">
        <v>1695</v>
      </c>
      <c r="E184" s="622" t="s">
        <v>1695</v>
      </c>
      <c r="F184" s="622" t="s">
        <v>1695</v>
      </c>
      <c r="G184" s="622" t="s">
        <v>1695</v>
      </c>
      <c r="H184" s="622" t="s">
        <v>1695</v>
      </c>
      <c r="I184" s="622" t="s">
        <v>1695</v>
      </c>
      <c r="J184" s="622" t="s">
        <v>1695</v>
      </c>
      <c r="K184" s="622" t="s">
        <v>1695</v>
      </c>
      <c r="L184" s="683"/>
      <c r="M184" s="624" t="s">
        <v>1642</v>
      </c>
      <c r="N184" s="624" t="s">
        <v>1642</v>
      </c>
      <c r="O184" s="683"/>
      <c r="P184" s="683"/>
      <c r="Q184" s="683"/>
      <c r="R184" s="683"/>
      <c r="S184" s="683"/>
      <c r="T184" s="683"/>
      <c r="U184" s="683"/>
      <c r="V184" s="683"/>
      <c r="W184" s="683"/>
      <c r="X184" s="683"/>
      <c r="Y184" s="683"/>
      <c r="Z184" s="683"/>
      <c r="AA184" s="683"/>
      <c r="AB184" s="683"/>
      <c r="AC184" s="683"/>
      <c r="AD184" s="683"/>
      <c r="AE184" s="683"/>
      <c r="AF184" s="683"/>
      <c r="AG184" s="683"/>
      <c r="AH184" s="683"/>
      <c r="AI184" s="683"/>
      <c r="AJ184" s="683"/>
    </row>
    <row r="185" spans="1:36" ht="15">
      <c r="A185" s="539" t="s">
        <v>1556</v>
      </c>
      <c r="B185" s="696">
        <v>100</v>
      </c>
      <c r="C185" s="696">
        <v>100</v>
      </c>
      <c r="D185" s="696">
        <v>100</v>
      </c>
      <c r="E185" s="696">
        <v>100</v>
      </c>
      <c r="F185" s="696">
        <v>100</v>
      </c>
      <c r="G185" s="696">
        <v>100</v>
      </c>
      <c r="H185" s="696">
        <v>100</v>
      </c>
      <c r="I185" s="696">
        <v>100</v>
      </c>
      <c r="J185" s="696">
        <v>100</v>
      </c>
      <c r="K185" s="696">
        <v>100</v>
      </c>
      <c r="L185" s="683"/>
      <c r="M185" s="699">
        <v>100</v>
      </c>
      <c r="N185" s="699">
        <v>100</v>
      </c>
      <c r="O185" s="683"/>
      <c r="P185" s="683"/>
      <c r="Q185" s="683"/>
      <c r="R185" s="683"/>
      <c r="S185" s="683"/>
      <c r="T185" s="683"/>
      <c r="U185" s="683"/>
      <c r="V185" s="683"/>
      <c r="W185" s="683"/>
      <c r="X185" s="683"/>
      <c r="Y185" s="683"/>
      <c r="Z185" s="683"/>
      <c r="AA185" s="683"/>
      <c r="AB185" s="683"/>
      <c r="AC185" s="683"/>
      <c r="AD185" s="683"/>
      <c r="AE185" s="683"/>
      <c r="AF185" s="683"/>
      <c r="AG185" s="683"/>
      <c r="AH185" s="683"/>
      <c r="AI185" s="683"/>
      <c r="AJ185" s="683"/>
    </row>
    <row r="186" spans="1:36" ht="30">
      <c r="A186" s="539" t="s">
        <v>1557</v>
      </c>
      <c r="B186" s="696" t="s">
        <v>1123</v>
      </c>
      <c r="C186" s="697" t="s">
        <v>1696</v>
      </c>
      <c r="D186" s="697" t="s">
        <v>1123</v>
      </c>
      <c r="E186" s="697" t="s">
        <v>1123</v>
      </c>
      <c r="F186" s="697" t="s">
        <v>1697</v>
      </c>
      <c r="G186" s="709" t="s">
        <v>1698</v>
      </c>
      <c r="H186" s="697" t="s">
        <v>1699</v>
      </c>
      <c r="I186" s="697" t="s">
        <v>1700</v>
      </c>
      <c r="J186" s="697" t="s">
        <v>1123</v>
      </c>
      <c r="K186" s="700" t="s">
        <v>1123</v>
      </c>
      <c r="L186" s="683"/>
      <c r="M186" s="699" t="s">
        <v>1123</v>
      </c>
      <c r="N186" s="699" t="s">
        <v>1123</v>
      </c>
      <c r="O186" s="683"/>
      <c r="P186" s="683"/>
      <c r="Q186" s="683"/>
      <c r="R186" s="683"/>
      <c r="S186" s="683"/>
      <c r="T186" s="683"/>
      <c r="U186" s="683"/>
      <c r="V186" s="683"/>
      <c r="W186" s="683"/>
      <c r="X186" s="683"/>
      <c r="Y186" s="683"/>
      <c r="Z186" s="683"/>
      <c r="AA186" s="683"/>
      <c r="AB186" s="683"/>
      <c r="AC186" s="683"/>
      <c r="AD186" s="683"/>
      <c r="AE186" s="683"/>
      <c r="AF186" s="683"/>
      <c r="AG186" s="683"/>
      <c r="AH186" s="683"/>
      <c r="AI186" s="683"/>
      <c r="AJ186" s="683"/>
    </row>
    <row r="187" spans="1:36" ht="15.75">
      <c r="A187" s="539" t="s">
        <v>1568</v>
      </c>
      <c r="B187" s="565" t="s">
        <v>1701</v>
      </c>
      <c r="C187" s="566" t="s">
        <v>1123</v>
      </c>
      <c r="D187" s="566" t="s">
        <v>1702</v>
      </c>
      <c r="E187" s="697" t="s">
        <v>1703</v>
      </c>
      <c r="F187" s="566" t="s">
        <v>1123</v>
      </c>
      <c r="G187" s="566" t="s">
        <v>1123</v>
      </c>
      <c r="H187" s="566" t="s">
        <v>1704</v>
      </c>
      <c r="I187" s="566" t="s">
        <v>1123</v>
      </c>
      <c r="J187" s="566" t="s">
        <v>1123</v>
      </c>
      <c r="K187" s="567" t="s">
        <v>1705</v>
      </c>
      <c r="L187" s="683"/>
      <c r="M187" s="568" t="s">
        <v>1123</v>
      </c>
      <c r="N187" s="568" t="s">
        <v>1123</v>
      </c>
      <c r="O187" s="683"/>
      <c r="P187" s="683"/>
      <c r="Q187" s="683"/>
      <c r="R187" s="683"/>
      <c r="S187" s="683"/>
      <c r="T187" s="683"/>
      <c r="U187" s="683"/>
      <c r="V187" s="683"/>
      <c r="W187" s="683"/>
      <c r="X187" s="683"/>
      <c r="Y187" s="683"/>
      <c r="Z187" s="683"/>
      <c r="AA187" s="683"/>
      <c r="AB187" s="683"/>
      <c r="AC187" s="683"/>
      <c r="AD187" s="683"/>
      <c r="AE187" s="683"/>
      <c r="AF187" s="683"/>
      <c r="AG187" s="683"/>
      <c r="AH187" s="683"/>
      <c r="AI187" s="683"/>
      <c r="AJ187" s="683"/>
    </row>
    <row r="188" spans="1:36" ht="15">
      <c r="A188" s="685"/>
      <c r="B188" s="688"/>
      <c r="C188" s="685"/>
      <c r="D188" s="685"/>
      <c r="E188" s="685"/>
      <c r="F188" s="685"/>
      <c r="G188" s="685"/>
      <c r="H188" s="685"/>
      <c r="I188" s="685"/>
      <c r="J188" s="685"/>
      <c r="K188" s="687"/>
      <c r="L188" s="683"/>
      <c r="M188" s="685"/>
      <c r="N188" s="685"/>
      <c r="O188" s="683"/>
      <c r="P188" s="683"/>
      <c r="Q188" s="683"/>
      <c r="R188" s="683"/>
      <c r="S188" s="683"/>
      <c r="T188" s="683"/>
      <c r="U188" s="683"/>
      <c r="V188" s="683"/>
      <c r="W188" s="683"/>
      <c r="X188" s="683"/>
      <c r="Y188" s="683"/>
      <c r="Z188" s="683"/>
      <c r="AA188" s="683"/>
      <c r="AB188" s="683"/>
      <c r="AC188" s="683"/>
      <c r="AD188" s="683"/>
      <c r="AE188" s="683"/>
      <c r="AF188" s="683"/>
      <c r="AG188" s="683"/>
      <c r="AH188" s="683"/>
      <c r="AI188" s="683"/>
      <c r="AJ188" s="683"/>
    </row>
    <row r="189" spans="1:36" ht="15">
      <c r="A189" s="539" t="s">
        <v>1526</v>
      </c>
      <c r="B189" s="682" t="s">
        <v>1706</v>
      </c>
      <c r="C189" s="682" t="s">
        <v>453</v>
      </c>
      <c r="D189" s="682" t="s">
        <v>1707</v>
      </c>
      <c r="E189" s="682" t="s">
        <v>1708</v>
      </c>
      <c r="F189" s="682" t="s">
        <v>1709</v>
      </c>
      <c r="G189" s="682" t="s">
        <v>1710</v>
      </c>
      <c r="H189" s="682" t="s">
        <v>1711</v>
      </c>
      <c r="I189" s="682" t="s">
        <v>1712</v>
      </c>
      <c r="J189" s="682" t="s">
        <v>1713</v>
      </c>
      <c r="K189" s="682" t="s">
        <v>1714</v>
      </c>
      <c r="L189" s="683"/>
      <c r="M189" s="682" t="s">
        <v>1715</v>
      </c>
      <c r="N189" s="682" t="s">
        <v>1715</v>
      </c>
      <c r="O189" s="683"/>
      <c r="P189" s="683"/>
      <c r="Q189" s="683"/>
      <c r="R189" s="683"/>
      <c r="S189" s="683"/>
      <c r="T189" s="683"/>
      <c r="U189" s="683"/>
      <c r="V189" s="683"/>
      <c r="W189" s="683"/>
      <c r="X189" s="683"/>
      <c r="Y189" s="683"/>
      <c r="Z189" s="683"/>
      <c r="AA189" s="683"/>
      <c r="AB189" s="683"/>
      <c r="AC189" s="683"/>
      <c r="AD189" s="683"/>
      <c r="AE189" s="683"/>
      <c r="AF189" s="683"/>
      <c r="AG189" s="683"/>
      <c r="AH189" s="683"/>
      <c r="AI189" s="683"/>
      <c r="AJ189" s="683"/>
    </row>
    <row r="190" spans="1:36" ht="15">
      <c r="A190" s="539" t="s">
        <v>1536</v>
      </c>
      <c r="B190" s="540" t="s">
        <v>1502</v>
      </c>
      <c r="C190" s="541" t="s">
        <v>1209</v>
      </c>
      <c r="D190" s="542" t="s">
        <v>1211</v>
      </c>
      <c r="E190" s="543" t="s">
        <v>1212</v>
      </c>
      <c r="F190" s="544" t="s">
        <v>1210</v>
      </c>
      <c r="G190" s="545" t="s">
        <v>1213</v>
      </c>
      <c r="H190" s="546" t="s">
        <v>1214</v>
      </c>
      <c r="I190" s="547" t="s">
        <v>1215</v>
      </c>
      <c r="J190" s="548" t="s">
        <v>1216</v>
      </c>
      <c r="K190" s="549" t="s">
        <v>1217</v>
      </c>
      <c r="L190" s="683"/>
      <c r="M190" s="526" t="s">
        <v>1504</v>
      </c>
      <c r="N190" s="537" t="s">
        <v>1516</v>
      </c>
      <c r="O190" s="683"/>
      <c r="P190" s="683"/>
      <c r="Q190" s="683"/>
      <c r="R190" s="683"/>
      <c r="S190" s="683"/>
      <c r="T190" s="683"/>
      <c r="U190" s="683"/>
      <c r="V190" s="683"/>
      <c r="W190" s="683"/>
      <c r="X190" s="683"/>
      <c r="Y190" s="683"/>
      <c r="Z190" s="683"/>
      <c r="AA190" s="683"/>
      <c r="AB190" s="683"/>
      <c r="AC190" s="683"/>
      <c r="AD190" s="683"/>
      <c r="AE190" s="683"/>
      <c r="AF190" s="683"/>
      <c r="AG190" s="683"/>
      <c r="AH190" s="683"/>
      <c r="AI190" s="683"/>
      <c r="AJ190" s="683"/>
    </row>
    <row r="191" spans="1:36" ht="15.75">
      <c r="A191" s="539" t="s">
        <v>1537</v>
      </c>
      <c r="B191" s="550" t="s">
        <v>48</v>
      </c>
      <c r="C191" s="551" t="s">
        <v>48</v>
      </c>
      <c r="D191" s="551" t="s">
        <v>48</v>
      </c>
      <c r="E191" s="551" t="s">
        <v>48</v>
      </c>
      <c r="F191" s="551" t="s">
        <v>48</v>
      </c>
      <c r="G191" s="551" t="s">
        <v>48</v>
      </c>
      <c r="H191" s="551" t="s">
        <v>48</v>
      </c>
      <c r="I191" s="551" t="s">
        <v>48</v>
      </c>
      <c r="J191" s="551" t="s">
        <v>48</v>
      </c>
      <c r="K191" s="552" t="s">
        <v>48</v>
      </c>
      <c r="L191" s="683"/>
      <c r="M191" s="553" t="s">
        <v>48</v>
      </c>
      <c r="N191" s="553" t="s">
        <v>48</v>
      </c>
      <c r="O191" s="683"/>
      <c r="P191" s="683"/>
      <c r="Q191" s="683"/>
      <c r="R191" s="683"/>
      <c r="S191" s="683"/>
      <c r="T191" s="683"/>
      <c r="U191" s="683"/>
      <c r="V191" s="683"/>
      <c r="W191" s="683"/>
      <c r="X191" s="683"/>
      <c r="Y191" s="683"/>
      <c r="Z191" s="683"/>
      <c r="AA191" s="683"/>
      <c r="AB191" s="683"/>
      <c r="AC191" s="683"/>
      <c r="AD191" s="683"/>
      <c r="AE191" s="683"/>
      <c r="AF191" s="683"/>
      <c r="AG191" s="683"/>
      <c r="AH191" s="683"/>
      <c r="AI191" s="683"/>
      <c r="AJ191" s="683"/>
    </row>
    <row r="192" spans="1:36" ht="15.75">
      <c r="A192" s="554" t="s">
        <v>1045</v>
      </c>
      <c r="B192" s="555" t="s">
        <v>1639</v>
      </c>
      <c r="C192" s="555" t="s">
        <v>1716</v>
      </c>
      <c r="D192" s="556" t="s">
        <v>1685</v>
      </c>
      <c r="E192" s="556" t="s">
        <v>1717</v>
      </c>
      <c r="F192" s="556" t="s">
        <v>1688</v>
      </c>
      <c r="G192" s="556" t="s">
        <v>1540</v>
      </c>
      <c r="H192" s="556" t="s">
        <v>1538</v>
      </c>
      <c r="I192" s="556" t="s">
        <v>1685</v>
      </c>
      <c r="J192" s="556" t="s">
        <v>1538</v>
      </c>
      <c r="K192" s="556" t="s">
        <v>1685</v>
      </c>
      <c r="L192" s="683"/>
      <c r="M192" s="556" t="s">
        <v>1538</v>
      </c>
      <c r="N192" s="556" t="s">
        <v>1538</v>
      </c>
      <c r="O192" s="683"/>
      <c r="P192" s="683"/>
      <c r="Q192" s="683"/>
      <c r="R192" s="683"/>
      <c r="S192" s="683"/>
      <c r="T192" s="683"/>
      <c r="U192" s="683"/>
      <c r="V192" s="683"/>
      <c r="W192" s="683"/>
      <c r="X192" s="683"/>
      <c r="Y192" s="683"/>
      <c r="Z192" s="683"/>
      <c r="AA192" s="683"/>
      <c r="AB192" s="683"/>
      <c r="AC192" s="683"/>
      <c r="AD192" s="683"/>
      <c r="AE192" s="683"/>
      <c r="AF192" s="683"/>
      <c r="AG192" s="683"/>
      <c r="AH192" s="683"/>
      <c r="AI192" s="683"/>
      <c r="AJ192" s="683"/>
    </row>
    <row r="193" spans="1:36" ht="15.75">
      <c r="A193" s="559" t="s">
        <v>1539</v>
      </c>
      <c r="B193" s="560" t="s">
        <v>1540</v>
      </c>
      <c r="C193" s="560" t="s">
        <v>1540</v>
      </c>
      <c r="D193" s="560" t="s">
        <v>1540</v>
      </c>
      <c r="E193" s="561" t="s">
        <v>1123</v>
      </c>
      <c r="F193" s="560" t="s">
        <v>1540</v>
      </c>
      <c r="G193" s="560" t="s">
        <v>1540</v>
      </c>
      <c r="H193" s="561" t="s">
        <v>1538</v>
      </c>
      <c r="I193" s="560" t="s">
        <v>1540</v>
      </c>
      <c r="J193" s="560" t="s">
        <v>1538</v>
      </c>
      <c r="K193" s="560" t="s">
        <v>1538</v>
      </c>
      <c r="L193" s="683"/>
      <c r="M193" s="560" t="s">
        <v>1123</v>
      </c>
      <c r="N193" s="560" t="s">
        <v>1123</v>
      </c>
      <c r="O193" s="683"/>
      <c r="P193" s="683"/>
      <c r="Q193" s="683"/>
      <c r="R193" s="683"/>
      <c r="S193" s="683"/>
      <c r="T193" s="683"/>
      <c r="U193" s="683"/>
      <c r="V193" s="683"/>
      <c r="W193" s="683"/>
      <c r="X193" s="683"/>
      <c r="Y193" s="683"/>
      <c r="Z193" s="683"/>
      <c r="AA193" s="683"/>
      <c r="AB193" s="683"/>
      <c r="AC193" s="683"/>
      <c r="AD193" s="683"/>
      <c r="AE193" s="683"/>
      <c r="AF193" s="683"/>
      <c r="AG193" s="683"/>
      <c r="AH193" s="683"/>
      <c r="AI193" s="683"/>
      <c r="AJ193" s="683"/>
    </row>
    <row r="194" spans="1:36" ht="15">
      <c r="A194" s="564" t="s">
        <v>7</v>
      </c>
      <c r="B194" s="565">
        <v>1</v>
      </c>
      <c r="C194" s="565">
        <v>1</v>
      </c>
      <c r="D194" s="565">
        <v>1</v>
      </c>
      <c r="E194" s="565">
        <v>1</v>
      </c>
      <c r="F194" s="565">
        <v>2</v>
      </c>
      <c r="G194" s="565">
        <v>1</v>
      </c>
      <c r="H194" s="565">
        <v>1</v>
      </c>
      <c r="I194" s="565">
        <v>1</v>
      </c>
      <c r="J194" s="565">
        <v>1</v>
      </c>
      <c r="K194" s="565">
        <v>1</v>
      </c>
      <c r="L194" s="683"/>
      <c r="M194" s="565">
        <v>1</v>
      </c>
      <c r="N194" s="565">
        <v>1</v>
      </c>
      <c r="O194" s="683"/>
      <c r="P194" s="683"/>
      <c r="Q194" s="683"/>
      <c r="R194" s="683"/>
      <c r="S194" s="683"/>
      <c r="T194" s="683"/>
      <c r="U194" s="683"/>
      <c r="V194" s="683"/>
      <c r="W194" s="683"/>
      <c r="X194" s="683"/>
      <c r="Y194" s="683"/>
      <c r="Z194" s="683"/>
      <c r="AA194" s="683"/>
      <c r="AB194" s="683"/>
      <c r="AC194" s="683"/>
      <c r="AD194" s="683"/>
      <c r="AE194" s="683"/>
      <c r="AF194" s="683"/>
      <c r="AG194" s="683"/>
      <c r="AH194" s="683"/>
      <c r="AI194" s="683"/>
      <c r="AJ194" s="683"/>
    </row>
    <row r="195" spans="1:36" ht="15">
      <c r="A195" s="569" t="s">
        <v>1050</v>
      </c>
      <c r="B195" s="570">
        <v>1</v>
      </c>
      <c r="C195" s="570">
        <v>1</v>
      </c>
      <c r="D195" s="570">
        <v>3</v>
      </c>
      <c r="E195" s="570">
        <v>1</v>
      </c>
      <c r="F195" s="570">
        <v>1</v>
      </c>
      <c r="G195" s="570">
        <v>1</v>
      </c>
      <c r="H195" s="570">
        <v>1</v>
      </c>
      <c r="I195" s="570">
        <v>1</v>
      </c>
      <c r="J195" s="570">
        <v>1</v>
      </c>
      <c r="K195" s="570">
        <v>1</v>
      </c>
      <c r="L195" s="683"/>
      <c r="M195" s="570">
        <v>1</v>
      </c>
      <c r="N195" s="570">
        <v>1</v>
      </c>
      <c r="O195" s="683"/>
      <c r="P195" s="683"/>
      <c r="Q195" s="683"/>
      <c r="R195" s="683"/>
      <c r="S195" s="683"/>
      <c r="T195" s="683"/>
      <c r="U195" s="683"/>
      <c r="V195" s="683"/>
      <c r="W195" s="683"/>
      <c r="X195" s="683"/>
      <c r="Y195" s="683"/>
      <c r="Z195" s="683"/>
      <c r="AA195" s="683"/>
      <c r="AB195" s="683"/>
      <c r="AC195" s="683"/>
      <c r="AD195" s="683"/>
      <c r="AE195" s="683"/>
      <c r="AF195" s="683"/>
      <c r="AG195" s="683"/>
      <c r="AH195" s="683"/>
      <c r="AI195" s="683"/>
      <c r="AJ195" s="683"/>
    </row>
    <row r="196" spans="1:36" ht="15">
      <c r="A196" s="539" t="s">
        <v>1541</v>
      </c>
      <c r="B196" s="574">
        <v>0</v>
      </c>
      <c r="C196" s="574">
        <v>0</v>
      </c>
      <c r="D196" s="574">
        <v>0</v>
      </c>
      <c r="E196" s="574">
        <v>0</v>
      </c>
      <c r="F196" s="574">
        <v>0</v>
      </c>
      <c r="G196" s="574">
        <v>-0.5</v>
      </c>
      <c r="H196" s="574">
        <v>0</v>
      </c>
      <c r="I196" s="574">
        <v>0</v>
      </c>
      <c r="J196" s="574">
        <v>0</v>
      </c>
      <c r="K196" s="574">
        <v>0</v>
      </c>
      <c r="L196" s="683"/>
      <c r="M196" s="574">
        <v>0</v>
      </c>
      <c r="N196" s="574">
        <v>0</v>
      </c>
      <c r="O196" s="683"/>
      <c r="P196" s="683"/>
      <c r="Q196" s="683"/>
      <c r="R196" s="683"/>
      <c r="S196" s="683"/>
      <c r="T196" s="683"/>
      <c r="U196" s="683"/>
      <c r="V196" s="683"/>
      <c r="W196" s="683"/>
      <c r="X196" s="683"/>
      <c r="Y196" s="683"/>
      <c r="Z196" s="683"/>
      <c r="AA196" s="683"/>
      <c r="AB196" s="683"/>
      <c r="AC196" s="683"/>
      <c r="AD196" s="683"/>
      <c r="AE196" s="683"/>
      <c r="AF196" s="683"/>
      <c r="AG196" s="683"/>
      <c r="AH196" s="683"/>
      <c r="AI196" s="683"/>
      <c r="AJ196" s="683"/>
    </row>
    <row r="197" spans="1:36" ht="15">
      <c r="A197" s="539" t="s">
        <v>1542</v>
      </c>
      <c r="B197" s="578">
        <v>0</v>
      </c>
      <c r="C197" s="578">
        <v>0</v>
      </c>
      <c r="D197" s="578">
        <v>0</v>
      </c>
      <c r="E197" s="578">
        <v>0</v>
      </c>
      <c r="F197" s="578">
        <v>0</v>
      </c>
      <c r="G197" s="578">
        <v>0.5</v>
      </c>
      <c r="H197" s="578">
        <v>0</v>
      </c>
      <c r="I197" s="578">
        <v>0</v>
      </c>
      <c r="J197" s="578">
        <v>0</v>
      </c>
      <c r="K197" s="578">
        <v>0</v>
      </c>
      <c r="L197" s="683"/>
      <c r="M197" s="578">
        <v>0</v>
      </c>
      <c r="N197" s="578">
        <v>0</v>
      </c>
      <c r="O197" s="683"/>
      <c r="P197" s="683"/>
      <c r="Q197" s="683"/>
      <c r="R197" s="683"/>
      <c r="S197" s="683"/>
      <c r="T197" s="683"/>
      <c r="U197" s="683"/>
      <c r="V197" s="683"/>
      <c r="W197" s="683"/>
      <c r="X197" s="683"/>
      <c r="Y197" s="683"/>
      <c r="Z197" s="683"/>
      <c r="AA197" s="683"/>
      <c r="AB197" s="683"/>
      <c r="AC197" s="683"/>
      <c r="AD197" s="683"/>
      <c r="AE197" s="683"/>
      <c r="AF197" s="683"/>
      <c r="AG197" s="683"/>
      <c r="AH197" s="683"/>
      <c r="AI197" s="683"/>
      <c r="AJ197" s="683"/>
    </row>
    <row r="198" spans="1:36" ht="15">
      <c r="A198" s="539" t="s">
        <v>1543</v>
      </c>
      <c r="B198" s="582">
        <v>0</v>
      </c>
      <c r="C198" s="582">
        <v>0</v>
      </c>
      <c r="D198" s="582">
        <v>-1</v>
      </c>
      <c r="E198" s="582">
        <v>0</v>
      </c>
      <c r="F198" s="582">
        <v>0</v>
      </c>
      <c r="G198" s="582">
        <v>0</v>
      </c>
      <c r="H198" s="582">
        <v>0</v>
      </c>
      <c r="I198" s="582">
        <v>0</v>
      </c>
      <c r="J198" s="582">
        <v>0</v>
      </c>
      <c r="K198" s="582">
        <v>0</v>
      </c>
      <c r="L198" s="683"/>
      <c r="M198" s="582">
        <v>0</v>
      </c>
      <c r="N198" s="582">
        <v>0</v>
      </c>
      <c r="O198" s="683"/>
      <c r="P198" s="683"/>
      <c r="Q198" s="683"/>
      <c r="R198" s="683"/>
      <c r="S198" s="683"/>
      <c r="T198" s="683"/>
      <c r="U198" s="683"/>
      <c r="V198" s="683"/>
      <c r="W198" s="683"/>
      <c r="X198" s="683"/>
      <c r="Y198" s="683"/>
      <c r="Z198" s="683"/>
      <c r="AA198" s="683"/>
      <c r="AB198" s="683"/>
      <c r="AC198" s="683"/>
      <c r="AD198" s="683"/>
      <c r="AE198" s="683"/>
      <c r="AF198" s="683"/>
      <c r="AG198" s="683"/>
      <c r="AH198" s="683"/>
      <c r="AI198" s="683"/>
      <c r="AJ198" s="683"/>
    </row>
    <row r="199" spans="1:36" ht="15">
      <c r="A199" s="539" t="s">
        <v>1544</v>
      </c>
      <c r="B199" s="586">
        <v>0</v>
      </c>
      <c r="C199" s="586">
        <v>0</v>
      </c>
      <c r="D199" s="586">
        <v>1</v>
      </c>
      <c r="E199" s="586">
        <v>0</v>
      </c>
      <c r="F199" s="586">
        <v>0</v>
      </c>
      <c r="G199" s="586">
        <v>0</v>
      </c>
      <c r="H199" s="586">
        <v>0</v>
      </c>
      <c r="I199" s="586">
        <v>0</v>
      </c>
      <c r="J199" s="586">
        <v>0</v>
      </c>
      <c r="K199" s="586">
        <v>0</v>
      </c>
      <c r="L199" s="683"/>
      <c r="M199" s="586">
        <v>0</v>
      </c>
      <c r="N199" s="586">
        <v>0</v>
      </c>
      <c r="O199" s="683"/>
      <c r="P199" s="683"/>
      <c r="Q199" s="683"/>
      <c r="R199" s="683"/>
      <c r="S199" s="683"/>
      <c r="T199" s="683"/>
      <c r="U199" s="683"/>
      <c r="V199" s="683"/>
      <c r="W199" s="683"/>
      <c r="X199" s="683"/>
      <c r="Y199" s="683"/>
      <c r="Z199" s="683"/>
      <c r="AA199" s="683"/>
      <c r="AB199" s="683"/>
      <c r="AC199" s="683"/>
      <c r="AD199" s="683"/>
      <c r="AE199" s="683"/>
      <c r="AF199" s="683"/>
      <c r="AG199" s="683"/>
      <c r="AH199" s="683"/>
      <c r="AI199" s="683"/>
      <c r="AJ199" s="683"/>
    </row>
    <row r="200" spans="1:36" ht="15">
      <c r="A200" s="590" t="s">
        <v>1545</v>
      </c>
      <c r="B200" s="646">
        <v>0</v>
      </c>
      <c r="C200" s="646">
        <v>0</v>
      </c>
      <c r="D200" s="646">
        <v>-1</v>
      </c>
      <c r="E200" s="646">
        <v>0</v>
      </c>
      <c r="F200" s="646">
        <v>0</v>
      </c>
      <c r="G200" s="646">
        <v>0</v>
      </c>
      <c r="H200" s="646">
        <v>0</v>
      </c>
      <c r="I200" s="646">
        <v>0</v>
      </c>
      <c r="J200" s="646">
        <v>0</v>
      </c>
      <c r="K200" s="646">
        <v>0</v>
      </c>
      <c r="L200" s="683"/>
      <c r="M200" s="646">
        <v>0</v>
      </c>
      <c r="N200" s="646">
        <v>0</v>
      </c>
      <c r="O200" s="683"/>
      <c r="P200" s="683"/>
      <c r="Q200" s="683"/>
      <c r="R200" s="683"/>
      <c r="S200" s="683"/>
      <c r="T200" s="683"/>
      <c r="U200" s="683"/>
      <c r="V200" s="683"/>
      <c r="W200" s="683"/>
      <c r="X200" s="683"/>
      <c r="Y200" s="683"/>
      <c r="Z200" s="683"/>
      <c r="AA200" s="683"/>
      <c r="AB200" s="683"/>
      <c r="AC200" s="683"/>
      <c r="AD200" s="683"/>
      <c r="AE200" s="683"/>
      <c r="AF200" s="683"/>
      <c r="AG200" s="683"/>
      <c r="AH200" s="683"/>
      <c r="AI200" s="683"/>
      <c r="AJ200" s="683"/>
    </row>
    <row r="201" spans="1:36" ht="15">
      <c r="A201" s="539" t="s">
        <v>1546</v>
      </c>
      <c r="B201" s="595">
        <v>0</v>
      </c>
      <c r="C201" s="595">
        <v>0</v>
      </c>
      <c r="D201" s="595">
        <v>0</v>
      </c>
      <c r="E201" s="595">
        <v>0</v>
      </c>
      <c r="F201" s="595">
        <v>0.5</v>
      </c>
      <c r="G201" s="595">
        <v>0</v>
      </c>
      <c r="H201" s="595">
        <v>0</v>
      </c>
      <c r="I201" s="595">
        <v>0</v>
      </c>
      <c r="J201" s="595">
        <v>0</v>
      </c>
      <c r="K201" s="595">
        <v>0</v>
      </c>
      <c r="L201" s="683"/>
      <c r="M201" s="595">
        <v>0</v>
      </c>
      <c r="N201" s="595">
        <v>0</v>
      </c>
      <c r="O201" s="683"/>
      <c r="P201" s="683"/>
      <c r="Q201" s="683"/>
      <c r="R201" s="683"/>
      <c r="S201" s="683"/>
      <c r="T201" s="683"/>
      <c r="U201" s="683"/>
      <c r="V201" s="683"/>
      <c r="W201" s="683"/>
      <c r="X201" s="683"/>
      <c r="Y201" s="683"/>
      <c r="Z201" s="683"/>
      <c r="AA201" s="683"/>
      <c r="AB201" s="683"/>
      <c r="AC201" s="683"/>
      <c r="AD201" s="683"/>
      <c r="AE201" s="683"/>
      <c r="AF201" s="683"/>
      <c r="AG201" s="683"/>
      <c r="AH201" s="683"/>
      <c r="AI201" s="683"/>
      <c r="AJ201" s="683"/>
    </row>
    <row r="202" spans="1:36" ht="15">
      <c r="A202" s="539" t="s">
        <v>1547</v>
      </c>
      <c r="B202" s="599">
        <v>0</v>
      </c>
      <c r="C202" s="599">
        <v>0</v>
      </c>
      <c r="D202" s="599">
        <v>0</v>
      </c>
      <c r="E202" s="599">
        <v>0</v>
      </c>
      <c r="F202" s="599">
        <v>-0.5</v>
      </c>
      <c r="G202" s="599">
        <v>-0.5</v>
      </c>
      <c r="H202" s="599">
        <v>0</v>
      </c>
      <c r="I202" s="599">
        <v>0</v>
      </c>
      <c r="J202" s="599">
        <v>0</v>
      </c>
      <c r="K202" s="599">
        <v>0</v>
      </c>
      <c r="L202" s="683"/>
      <c r="M202" s="599">
        <v>0</v>
      </c>
      <c r="N202" s="599">
        <v>0</v>
      </c>
      <c r="O202" s="683"/>
      <c r="P202" s="683"/>
      <c r="Q202" s="683"/>
      <c r="R202" s="683"/>
      <c r="S202" s="683"/>
      <c r="T202" s="683"/>
      <c r="U202" s="683"/>
      <c r="V202" s="683"/>
      <c r="W202" s="683"/>
      <c r="X202" s="683"/>
      <c r="Y202" s="683"/>
      <c r="Z202" s="683"/>
      <c r="AA202" s="683"/>
      <c r="AB202" s="683"/>
      <c r="AC202" s="683"/>
      <c r="AD202" s="683"/>
      <c r="AE202" s="683"/>
      <c r="AF202" s="683"/>
      <c r="AG202" s="683"/>
      <c r="AH202" s="683"/>
      <c r="AI202" s="683"/>
      <c r="AJ202" s="683"/>
    </row>
    <row r="203" spans="1:36" ht="15">
      <c r="A203" s="539" t="s">
        <v>1548</v>
      </c>
      <c r="B203" s="603">
        <v>0</v>
      </c>
      <c r="C203" s="603">
        <v>0</v>
      </c>
      <c r="D203" s="603">
        <v>-0.5</v>
      </c>
      <c r="E203" s="603">
        <v>0</v>
      </c>
      <c r="F203" s="603">
        <v>0</v>
      </c>
      <c r="G203" s="603">
        <v>0.5</v>
      </c>
      <c r="H203" s="603">
        <v>0</v>
      </c>
      <c r="I203" s="603">
        <v>0</v>
      </c>
      <c r="J203" s="603">
        <v>0</v>
      </c>
      <c r="K203" s="603">
        <v>0</v>
      </c>
      <c r="L203" s="683"/>
      <c r="M203" s="603">
        <v>0</v>
      </c>
      <c r="N203" s="603">
        <v>0</v>
      </c>
      <c r="O203" s="683"/>
      <c r="P203" s="683"/>
      <c r="Q203" s="683"/>
      <c r="R203" s="683"/>
      <c r="S203" s="683"/>
      <c r="T203" s="683"/>
      <c r="U203" s="683"/>
      <c r="V203" s="683"/>
      <c r="W203" s="683"/>
      <c r="X203" s="683"/>
      <c r="Y203" s="683"/>
      <c r="Z203" s="683"/>
      <c r="AA203" s="683"/>
      <c r="AB203" s="683"/>
      <c r="AC203" s="683"/>
      <c r="AD203" s="683"/>
      <c r="AE203" s="683"/>
      <c r="AF203" s="683"/>
      <c r="AG203" s="683"/>
      <c r="AH203" s="683"/>
      <c r="AI203" s="683"/>
      <c r="AJ203" s="683"/>
    </row>
    <row r="204" spans="1:36" ht="15">
      <c r="A204" s="539" t="s">
        <v>1549</v>
      </c>
      <c r="B204" s="607">
        <v>0</v>
      </c>
      <c r="C204" s="607">
        <v>0</v>
      </c>
      <c r="D204" s="607">
        <v>0.5</v>
      </c>
      <c r="E204" s="607">
        <v>0</v>
      </c>
      <c r="F204" s="607">
        <v>0.5</v>
      </c>
      <c r="G204" s="607">
        <v>0</v>
      </c>
      <c r="H204" s="607">
        <v>0</v>
      </c>
      <c r="I204" s="607">
        <v>0</v>
      </c>
      <c r="J204" s="607">
        <v>0</v>
      </c>
      <c r="K204" s="607">
        <v>0</v>
      </c>
      <c r="L204" s="683"/>
      <c r="M204" s="607">
        <v>0</v>
      </c>
      <c r="N204" s="607">
        <v>0</v>
      </c>
      <c r="O204" s="683"/>
      <c r="P204" s="683"/>
      <c r="Q204" s="683"/>
      <c r="R204" s="683"/>
      <c r="S204" s="683"/>
      <c r="T204" s="683"/>
      <c r="U204" s="683"/>
      <c r="V204" s="683"/>
      <c r="W204" s="683"/>
      <c r="X204" s="683"/>
      <c r="Y204" s="683"/>
      <c r="Z204" s="683"/>
      <c r="AA204" s="683"/>
      <c r="AB204" s="683"/>
      <c r="AC204" s="683"/>
      <c r="AD204" s="683"/>
      <c r="AE204" s="683"/>
      <c r="AF204" s="683"/>
      <c r="AG204" s="683"/>
      <c r="AH204" s="683"/>
      <c r="AI204" s="683"/>
      <c r="AJ204" s="683"/>
    </row>
    <row r="205" spans="1:36" ht="15">
      <c r="A205" s="539" t="s">
        <v>1072</v>
      </c>
      <c r="B205" s="565">
        <v>1</v>
      </c>
      <c r="C205" s="565">
        <v>1</v>
      </c>
      <c r="D205" s="565">
        <v>1</v>
      </c>
      <c r="E205" s="565">
        <v>1</v>
      </c>
      <c r="F205" s="565">
        <v>1</v>
      </c>
      <c r="G205" s="565">
        <v>1</v>
      </c>
      <c r="H205" s="565">
        <v>1</v>
      </c>
      <c r="I205" s="565">
        <v>1</v>
      </c>
      <c r="J205" s="565">
        <v>1</v>
      </c>
      <c r="K205" s="565">
        <v>1</v>
      </c>
      <c r="L205" s="683"/>
      <c r="M205" s="565">
        <v>1</v>
      </c>
      <c r="N205" s="565">
        <v>1</v>
      </c>
      <c r="O205" s="683"/>
      <c r="P205" s="683"/>
      <c r="Q205" s="683"/>
      <c r="R205" s="683"/>
      <c r="S205" s="683"/>
      <c r="T205" s="683"/>
      <c r="U205" s="683"/>
      <c r="V205" s="683"/>
      <c r="W205" s="683"/>
      <c r="X205" s="683"/>
      <c r="Y205" s="683"/>
      <c r="Z205" s="683"/>
      <c r="AA205" s="683"/>
      <c r="AB205" s="683"/>
      <c r="AC205" s="683"/>
      <c r="AD205" s="683"/>
      <c r="AE205" s="683"/>
      <c r="AF205" s="683"/>
      <c r="AG205" s="683"/>
      <c r="AH205" s="683"/>
      <c r="AI205" s="683"/>
      <c r="AJ205" s="683"/>
    </row>
    <row r="206" spans="1:36" ht="15">
      <c r="A206" s="539" t="s">
        <v>1074</v>
      </c>
      <c r="B206" s="565">
        <v>1</v>
      </c>
      <c r="C206" s="565">
        <v>1</v>
      </c>
      <c r="D206" s="565">
        <v>1</v>
      </c>
      <c r="E206" s="565">
        <v>1</v>
      </c>
      <c r="F206" s="565">
        <v>1</v>
      </c>
      <c r="G206" s="565">
        <v>1</v>
      </c>
      <c r="H206" s="565">
        <v>1</v>
      </c>
      <c r="I206" s="565">
        <v>1</v>
      </c>
      <c r="J206" s="565">
        <v>1</v>
      </c>
      <c r="K206" s="565">
        <v>1</v>
      </c>
      <c r="L206" s="683"/>
      <c r="M206" s="565">
        <v>1</v>
      </c>
      <c r="N206" s="565">
        <v>1</v>
      </c>
      <c r="O206" s="683"/>
      <c r="P206" s="683"/>
      <c r="Q206" s="683"/>
      <c r="R206" s="683"/>
      <c r="S206" s="683"/>
      <c r="T206" s="683"/>
      <c r="U206" s="683"/>
      <c r="V206" s="683"/>
      <c r="W206" s="683"/>
      <c r="X206" s="683"/>
      <c r="Y206" s="683"/>
      <c r="Z206" s="683"/>
      <c r="AA206" s="683"/>
      <c r="AB206" s="683"/>
      <c r="AC206" s="683"/>
      <c r="AD206" s="683"/>
      <c r="AE206" s="683"/>
      <c r="AF206" s="683"/>
      <c r="AG206" s="683"/>
      <c r="AH206" s="683"/>
      <c r="AI206" s="683"/>
      <c r="AJ206" s="683"/>
    </row>
    <row r="207" spans="1:36" ht="15" customHeight="1">
      <c r="A207" s="539" t="s">
        <v>1076</v>
      </c>
      <c r="B207" s="612">
        <v>1</v>
      </c>
      <c r="C207" s="612">
        <v>1</v>
      </c>
      <c r="D207" s="612">
        <v>1</v>
      </c>
      <c r="E207" s="612">
        <v>1</v>
      </c>
      <c r="F207" s="612">
        <v>1</v>
      </c>
      <c r="G207" s="612">
        <v>1</v>
      </c>
      <c r="H207" s="612">
        <v>1</v>
      </c>
      <c r="I207" s="612">
        <v>1</v>
      </c>
      <c r="J207" s="612">
        <v>1</v>
      </c>
      <c r="K207" s="612">
        <v>1</v>
      </c>
      <c r="L207" s="683"/>
      <c r="M207" s="612">
        <v>1</v>
      </c>
      <c r="N207" s="612">
        <v>1</v>
      </c>
      <c r="O207" s="683"/>
      <c r="P207" s="683"/>
      <c r="Q207" s="683"/>
      <c r="R207" s="683"/>
      <c r="S207" s="683"/>
      <c r="T207" s="683"/>
      <c r="U207" s="683"/>
      <c r="V207" s="683"/>
      <c r="W207" s="683"/>
      <c r="X207" s="683"/>
      <c r="Y207" s="683"/>
      <c r="Z207" s="683"/>
      <c r="AA207" s="683"/>
      <c r="AB207" s="683"/>
      <c r="AC207" s="683"/>
      <c r="AD207" s="683"/>
      <c r="AE207" s="683"/>
      <c r="AF207" s="683"/>
      <c r="AG207" s="683"/>
      <c r="AH207" s="683"/>
      <c r="AI207" s="683"/>
      <c r="AJ207" s="683"/>
    </row>
    <row r="208" spans="1:36" ht="15.75" customHeight="1">
      <c r="A208" s="539" t="s">
        <v>566</v>
      </c>
      <c r="B208" s="701" t="s">
        <v>1718</v>
      </c>
      <c r="C208" s="701" t="s">
        <v>1719</v>
      </c>
      <c r="D208" s="566" t="s">
        <v>1720</v>
      </c>
      <c r="E208" s="701" t="s">
        <v>1721</v>
      </c>
      <c r="F208" s="701" t="s">
        <v>1722</v>
      </c>
      <c r="G208" s="701" t="s">
        <v>1723</v>
      </c>
      <c r="H208" s="566" t="s">
        <v>1724</v>
      </c>
      <c r="I208" s="701" t="s">
        <v>1725</v>
      </c>
      <c r="J208" s="566" t="s">
        <v>1726</v>
      </c>
      <c r="K208" s="567" t="s">
        <v>1727</v>
      </c>
      <c r="L208" s="683"/>
      <c r="M208" s="701" t="s">
        <v>1728</v>
      </c>
      <c r="N208" s="701" t="s">
        <v>1728</v>
      </c>
      <c r="O208" s="683"/>
      <c r="P208" s="683"/>
      <c r="Q208" s="683"/>
      <c r="R208" s="683"/>
      <c r="S208" s="683"/>
      <c r="T208" s="683"/>
      <c r="U208" s="683"/>
      <c r="V208" s="683"/>
      <c r="W208" s="683"/>
      <c r="X208" s="683"/>
      <c r="Y208" s="683"/>
      <c r="Z208" s="683"/>
      <c r="AA208" s="683"/>
      <c r="AB208" s="683"/>
      <c r="AC208" s="683"/>
      <c r="AD208" s="683"/>
      <c r="AE208" s="683"/>
      <c r="AF208" s="683"/>
      <c r="AG208" s="683"/>
      <c r="AH208" s="683"/>
      <c r="AI208" s="683"/>
      <c r="AJ208" s="683"/>
    </row>
    <row r="209" spans="1:36" ht="15.75">
      <c r="A209" s="616" t="s">
        <v>1088</v>
      </c>
      <c r="B209" s="617" t="s">
        <v>1552</v>
      </c>
      <c r="C209" s="617" t="s">
        <v>1551</v>
      </c>
      <c r="D209" s="617" t="s">
        <v>1551</v>
      </c>
      <c r="E209" s="617" t="s">
        <v>1551</v>
      </c>
      <c r="F209" s="617" t="s">
        <v>1551</v>
      </c>
      <c r="G209" s="617" t="s">
        <v>1551</v>
      </c>
      <c r="H209" s="617" t="s">
        <v>1551</v>
      </c>
      <c r="I209" s="617" t="s">
        <v>1551</v>
      </c>
      <c r="J209" s="617" t="s">
        <v>1551</v>
      </c>
      <c r="K209" s="617" t="s">
        <v>1551</v>
      </c>
      <c r="L209" s="683"/>
      <c r="M209" s="617" t="s">
        <v>1552</v>
      </c>
      <c r="N209" s="617" t="s">
        <v>1552</v>
      </c>
      <c r="O209" s="683"/>
      <c r="P209" s="683"/>
      <c r="Q209" s="683"/>
      <c r="R209" s="683"/>
      <c r="S209" s="683"/>
      <c r="T209" s="683"/>
      <c r="U209" s="683"/>
      <c r="V209" s="683"/>
      <c r="W209" s="683"/>
      <c r="X209" s="683"/>
      <c r="Y209" s="683"/>
      <c r="Z209" s="683"/>
      <c r="AA209" s="683"/>
      <c r="AB209" s="683"/>
      <c r="AC209" s="683"/>
      <c r="AD209" s="683"/>
      <c r="AE209" s="683"/>
      <c r="AF209" s="683"/>
      <c r="AG209" s="683"/>
      <c r="AH209" s="683"/>
      <c r="AI209" s="683"/>
      <c r="AJ209" s="683"/>
    </row>
    <row r="210" spans="1:36" ht="15">
      <c r="A210" s="539" t="s">
        <v>1553</v>
      </c>
      <c r="B210" s="578">
        <v>0</v>
      </c>
      <c r="C210" s="578">
        <v>0</v>
      </c>
      <c r="D210" s="578">
        <v>0</v>
      </c>
      <c r="E210" s="578">
        <v>0</v>
      </c>
      <c r="F210" s="578">
        <v>0</v>
      </c>
      <c r="G210" s="578">
        <v>0</v>
      </c>
      <c r="H210" s="578">
        <v>0</v>
      </c>
      <c r="I210" s="578">
        <v>0</v>
      </c>
      <c r="J210" s="578">
        <v>0</v>
      </c>
      <c r="K210" s="578">
        <v>0</v>
      </c>
      <c r="L210" s="683"/>
      <c r="M210" s="578">
        <v>0</v>
      </c>
      <c r="N210" s="578">
        <v>0</v>
      </c>
      <c r="O210" s="683"/>
      <c r="P210" s="683"/>
      <c r="Q210" s="683"/>
      <c r="R210" s="683"/>
      <c r="S210" s="683"/>
      <c r="T210" s="683"/>
      <c r="U210" s="683"/>
      <c r="V210" s="683"/>
      <c r="W210" s="683"/>
      <c r="X210" s="683"/>
      <c r="Y210" s="683"/>
      <c r="Z210" s="683"/>
      <c r="AA210" s="683"/>
      <c r="AB210" s="683"/>
      <c r="AC210" s="683"/>
      <c r="AD210" s="683"/>
      <c r="AE210" s="683"/>
      <c r="AF210" s="683"/>
      <c r="AG210" s="683"/>
      <c r="AH210" s="683"/>
      <c r="AI210" s="683"/>
      <c r="AJ210" s="683"/>
    </row>
    <row r="211" spans="1:36" ht="15.75">
      <c r="A211" s="539" t="s">
        <v>588</v>
      </c>
      <c r="B211" s="621" t="s">
        <v>1729</v>
      </c>
      <c r="C211" s="621" t="s">
        <v>1729</v>
      </c>
      <c r="D211" s="621" t="s">
        <v>1730</v>
      </c>
      <c r="E211" s="621" t="s">
        <v>1729</v>
      </c>
      <c r="F211" s="621" t="s">
        <v>1729</v>
      </c>
      <c r="G211" s="621" t="s">
        <v>1729</v>
      </c>
      <c r="H211" s="621" t="s">
        <v>1730</v>
      </c>
      <c r="I211" s="621" t="s">
        <v>1730</v>
      </c>
      <c r="J211" s="621" t="s">
        <v>1730</v>
      </c>
      <c r="K211" s="621" t="s">
        <v>1729</v>
      </c>
      <c r="L211" s="683"/>
      <c r="M211" s="621" t="s">
        <v>1731</v>
      </c>
      <c r="N211" s="621" t="s">
        <v>1731</v>
      </c>
      <c r="O211" s="683"/>
      <c r="P211" s="683"/>
      <c r="Q211" s="683"/>
      <c r="R211" s="683"/>
      <c r="S211" s="683"/>
      <c r="T211" s="683"/>
      <c r="U211" s="683"/>
      <c r="V211" s="683"/>
      <c r="W211" s="683"/>
      <c r="X211" s="683"/>
      <c r="Y211" s="683"/>
      <c r="Z211" s="683"/>
      <c r="AA211" s="683"/>
      <c r="AB211" s="683"/>
      <c r="AC211" s="683"/>
      <c r="AD211" s="683"/>
      <c r="AE211" s="683"/>
      <c r="AF211" s="683"/>
      <c r="AG211" s="683"/>
      <c r="AH211" s="683"/>
      <c r="AI211" s="683"/>
      <c r="AJ211" s="683"/>
    </row>
    <row r="212" spans="1:36" ht="15">
      <c r="A212" s="539" t="s">
        <v>1556</v>
      </c>
      <c r="B212" s="696">
        <v>100</v>
      </c>
      <c r="C212" s="696">
        <v>100</v>
      </c>
      <c r="D212" s="696">
        <v>100</v>
      </c>
      <c r="E212" s="696">
        <v>100</v>
      </c>
      <c r="F212" s="696">
        <v>100</v>
      </c>
      <c r="G212" s="696">
        <v>100</v>
      </c>
      <c r="H212" s="696">
        <v>100</v>
      </c>
      <c r="I212" s="696">
        <v>100</v>
      </c>
      <c r="J212" s="696">
        <v>100</v>
      </c>
      <c r="K212" s="696">
        <v>100</v>
      </c>
      <c r="L212" s="683"/>
      <c r="M212" s="699">
        <v>100</v>
      </c>
      <c r="N212" s="699">
        <v>100</v>
      </c>
      <c r="O212" s="683"/>
      <c r="P212" s="683"/>
      <c r="Q212" s="683"/>
      <c r="R212" s="683"/>
      <c r="S212" s="683"/>
      <c r="T212" s="683"/>
      <c r="U212" s="683"/>
      <c r="V212" s="683"/>
      <c r="W212" s="683"/>
      <c r="X212" s="683"/>
      <c r="Y212" s="683"/>
      <c r="Z212" s="683"/>
      <c r="AA212" s="683"/>
      <c r="AB212" s="683"/>
      <c r="AC212" s="683"/>
      <c r="AD212" s="683"/>
      <c r="AE212" s="683"/>
      <c r="AF212" s="683"/>
      <c r="AG212" s="683"/>
      <c r="AH212" s="683"/>
      <c r="AI212" s="683"/>
      <c r="AJ212" s="683"/>
    </row>
    <row r="213" spans="1:36" ht="45">
      <c r="A213" s="539" t="s">
        <v>1557</v>
      </c>
      <c r="B213" s="699" t="s">
        <v>1123</v>
      </c>
      <c r="C213" s="699" t="s">
        <v>1732</v>
      </c>
      <c r="D213" s="697" t="s">
        <v>1733</v>
      </c>
      <c r="E213" s="696" t="s">
        <v>1734</v>
      </c>
      <c r="F213" s="706" t="s">
        <v>1735</v>
      </c>
      <c r="G213" s="699" t="s">
        <v>1123</v>
      </c>
      <c r="H213" s="699" t="s">
        <v>1736</v>
      </c>
      <c r="I213" s="697" t="s">
        <v>1737</v>
      </c>
      <c r="J213" s="697" t="s">
        <v>1123</v>
      </c>
      <c r="K213" s="697" t="s">
        <v>1737</v>
      </c>
      <c r="L213" s="683"/>
      <c r="M213" s="699" t="s">
        <v>1738</v>
      </c>
      <c r="N213" s="699" t="s">
        <v>1738</v>
      </c>
      <c r="O213" s="683"/>
      <c r="P213" s="683"/>
      <c r="Q213" s="683"/>
      <c r="R213" s="683"/>
      <c r="S213" s="683"/>
      <c r="T213" s="683"/>
      <c r="U213" s="683"/>
      <c r="V213" s="683"/>
      <c r="W213" s="683"/>
      <c r="X213" s="683"/>
      <c r="Y213" s="683"/>
      <c r="Z213" s="683"/>
      <c r="AA213" s="683"/>
      <c r="AB213" s="683"/>
      <c r="AC213" s="683"/>
      <c r="AD213" s="683"/>
      <c r="AE213" s="683"/>
      <c r="AF213" s="683"/>
      <c r="AG213" s="683"/>
      <c r="AH213" s="683"/>
      <c r="AI213" s="683"/>
      <c r="AJ213" s="683"/>
    </row>
    <row r="214" spans="1:36" ht="18.75" customHeight="1">
      <c r="A214" s="539" t="s">
        <v>1568</v>
      </c>
      <c r="B214" s="706" t="s">
        <v>1739</v>
      </c>
      <c r="C214" s="699" t="s">
        <v>1740</v>
      </c>
      <c r="D214" s="702" t="s">
        <v>1741</v>
      </c>
      <c r="E214" s="697" t="s">
        <v>1123</v>
      </c>
      <c r="F214" s="699"/>
      <c r="G214" s="699" t="s">
        <v>1123</v>
      </c>
      <c r="H214" s="699" t="s">
        <v>1123</v>
      </c>
      <c r="I214" s="697" t="s">
        <v>1742</v>
      </c>
      <c r="J214" s="709" t="s">
        <v>1743</v>
      </c>
      <c r="K214" s="697" t="s">
        <v>1744</v>
      </c>
      <c r="L214" s="683"/>
      <c r="M214" s="699" t="s">
        <v>1745</v>
      </c>
      <c r="N214" s="699" t="s">
        <v>1745</v>
      </c>
      <c r="O214" s="683"/>
      <c r="P214" s="683"/>
      <c r="Q214" s="683"/>
      <c r="R214" s="683"/>
      <c r="S214" s="683"/>
      <c r="T214" s="683"/>
      <c r="U214" s="683"/>
      <c r="V214" s="683"/>
      <c r="W214" s="683"/>
      <c r="X214" s="683"/>
      <c r="Y214" s="683"/>
      <c r="Z214" s="683"/>
      <c r="AA214" s="683"/>
      <c r="AB214" s="683"/>
      <c r="AC214" s="683"/>
      <c r="AD214" s="683"/>
      <c r="AE214" s="683"/>
      <c r="AF214" s="683"/>
      <c r="AG214" s="683"/>
      <c r="AH214" s="683"/>
      <c r="AI214" s="683"/>
      <c r="AJ214" s="683"/>
    </row>
    <row r="215" spans="1:36" ht="15">
      <c r="A215" s="683"/>
      <c r="B215" s="699"/>
      <c r="C215" s="685"/>
      <c r="D215" s="685"/>
      <c r="E215" s="685"/>
      <c r="F215" s="699"/>
      <c r="G215" s="685"/>
      <c r="H215" s="685"/>
      <c r="I215" s="685"/>
      <c r="J215" s="685"/>
      <c r="K215" s="685"/>
      <c r="L215" s="683"/>
      <c r="M215" s="685"/>
      <c r="N215" s="685"/>
      <c r="O215" s="683"/>
      <c r="P215" s="683"/>
      <c r="Q215" s="683"/>
      <c r="R215" s="683"/>
      <c r="S215" s="683"/>
      <c r="T215" s="683"/>
      <c r="U215" s="683"/>
      <c r="V215" s="683"/>
      <c r="W215" s="683"/>
      <c r="X215" s="683"/>
      <c r="Y215" s="683"/>
      <c r="Z215" s="683"/>
      <c r="AA215" s="683"/>
      <c r="AB215" s="683"/>
      <c r="AC215" s="683"/>
      <c r="AD215" s="683"/>
      <c r="AE215" s="683"/>
      <c r="AF215" s="683"/>
      <c r="AG215" s="683"/>
      <c r="AH215" s="683"/>
      <c r="AI215" s="683"/>
      <c r="AJ215" s="683"/>
    </row>
    <row r="216" spans="1:36" ht="15">
      <c r="A216" s="539" t="s">
        <v>1526</v>
      </c>
      <c r="B216" s="677" t="s">
        <v>1746</v>
      </c>
      <c r="C216" s="677" t="s">
        <v>1747</v>
      </c>
      <c r="D216" s="677" t="s">
        <v>1748</v>
      </c>
      <c r="E216" s="677" t="s">
        <v>1749</v>
      </c>
      <c r="F216" s="677" t="s">
        <v>1750</v>
      </c>
      <c r="G216" s="677" t="s">
        <v>1751</v>
      </c>
      <c r="H216" s="677" t="s">
        <v>1752</v>
      </c>
      <c r="I216" s="677" t="s">
        <v>1753</v>
      </c>
      <c r="J216" s="677" t="s">
        <v>1754</v>
      </c>
      <c r="K216" s="677" t="s">
        <v>1755</v>
      </c>
      <c r="L216" s="683"/>
      <c r="M216" s="678" t="s">
        <v>1756</v>
      </c>
      <c r="N216" s="678" t="s">
        <v>1757</v>
      </c>
      <c r="O216" s="678" t="s">
        <v>1758</v>
      </c>
      <c r="P216" s="199" t="s">
        <v>1759</v>
      </c>
      <c r="Q216" s="199"/>
      <c r="R216" s="683"/>
      <c r="S216" s="683"/>
      <c r="T216" s="683"/>
      <c r="U216" s="683"/>
      <c r="V216" s="683"/>
      <c r="W216" s="683"/>
      <c r="X216" s="683"/>
      <c r="Y216" s="683"/>
      <c r="Z216" s="683"/>
      <c r="AA216" s="683"/>
      <c r="AB216" s="683"/>
      <c r="AC216" s="683"/>
      <c r="AD216" s="683"/>
      <c r="AE216" s="683"/>
      <c r="AF216" s="683"/>
      <c r="AG216" s="683"/>
      <c r="AH216" s="683"/>
      <c r="AI216" s="683"/>
      <c r="AJ216" s="683"/>
    </row>
    <row r="217" spans="1:36" ht="15">
      <c r="A217" s="539" t="s">
        <v>1536</v>
      </c>
      <c r="B217" s="540" t="s">
        <v>1502</v>
      </c>
      <c r="C217" s="541" t="s">
        <v>1209</v>
      </c>
      <c r="D217" s="542" t="s">
        <v>1211</v>
      </c>
      <c r="E217" s="543" t="s">
        <v>1212</v>
      </c>
      <c r="F217" s="544" t="s">
        <v>1210</v>
      </c>
      <c r="G217" s="545" t="s">
        <v>1502</v>
      </c>
      <c r="H217" s="546" t="s">
        <v>1214</v>
      </c>
      <c r="I217" s="547" t="s">
        <v>1215</v>
      </c>
      <c r="J217" s="548" t="s">
        <v>1216</v>
      </c>
      <c r="K217" s="549" t="s">
        <v>1217</v>
      </c>
      <c r="L217" s="683"/>
      <c r="M217" s="526" t="s">
        <v>1504</v>
      </c>
      <c r="N217" s="537" t="s">
        <v>1516</v>
      </c>
      <c r="O217" s="537"/>
      <c r="P217" s="537"/>
      <c r="Q217" s="537"/>
      <c r="R217" s="683"/>
      <c r="S217" s="683"/>
      <c r="T217" s="683"/>
      <c r="U217" s="683"/>
      <c r="V217" s="683"/>
      <c r="W217" s="683"/>
      <c r="X217" s="683"/>
      <c r="Y217" s="683"/>
      <c r="Z217" s="683"/>
      <c r="AA217" s="683"/>
      <c r="AB217" s="683"/>
      <c r="AC217" s="683"/>
      <c r="AD217" s="683"/>
      <c r="AE217" s="683"/>
      <c r="AF217" s="683"/>
      <c r="AG217" s="683"/>
      <c r="AH217" s="683"/>
      <c r="AI217" s="683"/>
      <c r="AJ217" s="683"/>
    </row>
    <row r="218" spans="1:36" ht="15.75">
      <c r="A218" s="539" t="s">
        <v>1537</v>
      </c>
      <c r="B218" s="550" t="s">
        <v>1505</v>
      </c>
      <c r="C218" s="551" t="s">
        <v>1510</v>
      </c>
      <c r="D218" s="551" t="s">
        <v>1510</v>
      </c>
      <c r="E218" s="551" t="s">
        <v>1506</v>
      </c>
      <c r="F218" s="551" t="s">
        <v>1510</v>
      </c>
      <c r="G218" s="550" t="s">
        <v>1505</v>
      </c>
      <c r="H218" s="551" t="s">
        <v>1503</v>
      </c>
      <c r="I218" s="551" t="s">
        <v>1508</v>
      </c>
      <c r="J218" s="551" t="s">
        <v>1508</v>
      </c>
      <c r="K218" s="552" t="s">
        <v>48</v>
      </c>
      <c r="L218" s="683"/>
      <c r="M218" s="52" t="s">
        <v>1510</v>
      </c>
      <c r="N218" s="553" t="s">
        <v>1510</v>
      </c>
      <c r="O218" s="52" t="s">
        <v>1510</v>
      </c>
      <c r="P218" s="52" t="s">
        <v>1760</v>
      </c>
      <c r="Q218" s="683"/>
      <c r="R218" s="683"/>
      <c r="S218" s="683"/>
      <c r="T218" s="683"/>
      <c r="U218" s="683"/>
      <c r="V218" s="683"/>
      <c r="W218" s="683"/>
      <c r="X218" s="683"/>
      <c r="Y218" s="683"/>
      <c r="Z218" s="683"/>
      <c r="AA218" s="683"/>
      <c r="AB218" s="683"/>
      <c r="AC218" s="683"/>
      <c r="AD218" s="683"/>
      <c r="AE218" s="683"/>
      <c r="AF218" s="683"/>
      <c r="AG218" s="683"/>
      <c r="AH218" s="683"/>
      <c r="AI218" s="683"/>
      <c r="AJ218" s="683"/>
    </row>
    <row r="219" spans="1:36" ht="15.75">
      <c r="A219" s="554" t="s">
        <v>1045</v>
      </c>
      <c r="B219" s="555" t="s">
        <v>1686</v>
      </c>
      <c r="C219" s="556" t="s">
        <v>1540</v>
      </c>
      <c r="D219" s="556" t="s">
        <v>1761</v>
      </c>
      <c r="E219" s="556" t="s">
        <v>1540</v>
      </c>
      <c r="F219" s="556" t="s">
        <v>1610</v>
      </c>
      <c r="G219" s="555" t="s">
        <v>1639</v>
      </c>
      <c r="H219" s="556" t="s">
        <v>1538</v>
      </c>
      <c r="I219" s="556" t="s">
        <v>1639</v>
      </c>
      <c r="J219" s="556" t="s">
        <v>1540</v>
      </c>
      <c r="K219" s="557" t="s">
        <v>1540</v>
      </c>
      <c r="L219" s="683"/>
      <c r="M219" s="54" t="s">
        <v>1761</v>
      </c>
      <c r="N219" s="556" t="s">
        <v>1540</v>
      </c>
      <c r="O219" s="54" t="s">
        <v>1762</v>
      </c>
      <c r="P219" s="54" t="s">
        <v>1688</v>
      </c>
      <c r="Q219" s="683"/>
      <c r="R219" s="683"/>
      <c r="S219" s="683"/>
      <c r="T219" s="683"/>
      <c r="U219" s="683"/>
      <c r="V219" s="683"/>
      <c r="W219" s="683"/>
      <c r="X219" s="683"/>
      <c r="Y219" s="683"/>
      <c r="Z219" s="683"/>
      <c r="AA219" s="683"/>
      <c r="AB219" s="683"/>
      <c r="AC219" s="683"/>
      <c r="AD219" s="683"/>
      <c r="AE219" s="683"/>
      <c r="AF219" s="683"/>
      <c r="AG219" s="683"/>
      <c r="AH219" s="683"/>
      <c r="AI219" s="683"/>
      <c r="AJ219" s="683"/>
    </row>
    <row r="220" spans="1:36" ht="15.75">
      <c r="A220" s="559" t="s">
        <v>1539</v>
      </c>
      <c r="B220" s="560" t="s">
        <v>1123</v>
      </c>
      <c r="C220" s="561" t="s">
        <v>1540</v>
      </c>
      <c r="D220" s="561" t="s">
        <v>1540</v>
      </c>
      <c r="E220" s="561" t="s">
        <v>1540</v>
      </c>
      <c r="F220" s="561" t="s">
        <v>1540</v>
      </c>
      <c r="G220" s="560" t="s">
        <v>1123</v>
      </c>
      <c r="H220" s="561" t="s">
        <v>1123</v>
      </c>
      <c r="I220" s="561" t="s">
        <v>1540</v>
      </c>
      <c r="J220" s="561" t="s">
        <v>1540</v>
      </c>
      <c r="K220" s="562" t="s">
        <v>1123</v>
      </c>
      <c r="L220" s="683"/>
      <c r="M220" s="703" t="s">
        <v>1123</v>
      </c>
      <c r="N220" s="563" t="s">
        <v>1540</v>
      </c>
      <c r="O220" s="703" t="s">
        <v>1123</v>
      </c>
      <c r="P220" s="703" t="s">
        <v>1123</v>
      </c>
      <c r="Q220" s="683"/>
      <c r="R220" s="683"/>
      <c r="S220" s="683"/>
      <c r="T220" s="683"/>
      <c r="U220" s="683"/>
      <c r="V220" s="683"/>
      <c r="W220" s="683"/>
      <c r="X220" s="683"/>
      <c r="Y220" s="683"/>
      <c r="Z220" s="683"/>
      <c r="AA220" s="683"/>
      <c r="AB220" s="683"/>
      <c r="AC220" s="683"/>
      <c r="AD220" s="683"/>
      <c r="AE220" s="683"/>
      <c r="AF220" s="683"/>
      <c r="AG220" s="683"/>
      <c r="AH220" s="683"/>
      <c r="AI220" s="683"/>
      <c r="AJ220" s="683"/>
    </row>
    <row r="221" spans="1:36" ht="15">
      <c r="A221" s="564" t="s">
        <v>7</v>
      </c>
      <c r="B221" s="565">
        <v>-5</v>
      </c>
      <c r="C221" s="566">
        <v>3</v>
      </c>
      <c r="D221" s="566">
        <v>1</v>
      </c>
      <c r="E221" s="566">
        <v>0</v>
      </c>
      <c r="F221" s="566">
        <v>0</v>
      </c>
      <c r="G221" s="565">
        <v>1</v>
      </c>
      <c r="H221" s="566">
        <v>2</v>
      </c>
      <c r="I221" s="566">
        <v>2</v>
      </c>
      <c r="J221" s="566">
        <v>4</v>
      </c>
      <c r="K221" s="567">
        <v>5</v>
      </c>
      <c r="L221" s="683"/>
      <c r="M221" s="53">
        <v>1</v>
      </c>
      <c r="N221" s="566">
        <v>4</v>
      </c>
      <c r="O221" s="53">
        <v>1</v>
      </c>
      <c r="P221" s="53">
        <v>1</v>
      </c>
      <c r="Q221" s="683"/>
      <c r="R221" s="683"/>
      <c r="S221" s="683"/>
      <c r="T221" s="683"/>
      <c r="U221" s="683"/>
      <c r="V221" s="683"/>
      <c r="W221" s="683"/>
      <c r="X221" s="683"/>
      <c r="Y221" s="683"/>
      <c r="Z221" s="683"/>
      <c r="AA221" s="683"/>
      <c r="AB221" s="683"/>
      <c r="AC221" s="683"/>
      <c r="AD221" s="683"/>
      <c r="AE221" s="683"/>
      <c r="AF221" s="683"/>
      <c r="AG221" s="683"/>
      <c r="AH221" s="683"/>
      <c r="AI221" s="683"/>
      <c r="AJ221" s="683"/>
    </row>
    <row r="222" spans="1:36" ht="15">
      <c r="A222" s="569" t="s">
        <v>1050</v>
      </c>
      <c r="B222" s="570">
        <v>-5</v>
      </c>
      <c r="C222" s="571">
        <v>3</v>
      </c>
      <c r="D222" s="571">
        <v>1</v>
      </c>
      <c r="E222" s="571">
        <v>10</v>
      </c>
      <c r="F222" s="571">
        <v>0</v>
      </c>
      <c r="G222" s="570">
        <v>1</v>
      </c>
      <c r="H222" s="571">
        <v>2</v>
      </c>
      <c r="I222" s="571">
        <v>2</v>
      </c>
      <c r="J222" s="571">
        <v>4</v>
      </c>
      <c r="K222" s="572">
        <v>5</v>
      </c>
      <c r="L222" s="683"/>
      <c r="M222" s="55">
        <v>1</v>
      </c>
      <c r="N222" s="571">
        <v>4</v>
      </c>
      <c r="O222" s="55">
        <v>1</v>
      </c>
      <c r="P222" s="55">
        <v>1</v>
      </c>
      <c r="Q222" s="683"/>
      <c r="R222" s="683"/>
      <c r="S222" s="683"/>
      <c r="T222" s="683"/>
      <c r="U222" s="683"/>
      <c r="V222" s="683"/>
      <c r="W222" s="683"/>
      <c r="X222" s="683"/>
      <c r="Y222" s="683"/>
      <c r="Z222" s="683"/>
      <c r="AA222" s="683"/>
      <c r="AB222" s="683"/>
      <c r="AC222" s="683"/>
      <c r="AD222" s="683"/>
      <c r="AE222" s="683"/>
      <c r="AF222" s="683"/>
      <c r="AG222" s="683"/>
      <c r="AH222" s="683"/>
      <c r="AI222" s="683"/>
      <c r="AJ222" s="683"/>
    </row>
    <row r="223" spans="1:36" ht="15">
      <c r="A223" s="539" t="s">
        <v>1541</v>
      </c>
      <c r="B223" s="574">
        <v>-0.5</v>
      </c>
      <c r="C223" s="575">
        <v>0</v>
      </c>
      <c r="D223" s="575">
        <v>0.2</v>
      </c>
      <c r="E223" s="575">
        <v>-0.2</v>
      </c>
      <c r="F223" s="575">
        <v>0</v>
      </c>
      <c r="G223" s="574">
        <v>-0.5</v>
      </c>
      <c r="H223" s="575">
        <v>0</v>
      </c>
      <c r="I223" s="575">
        <v>0</v>
      </c>
      <c r="J223" s="575">
        <v>0</v>
      </c>
      <c r="K223" s="576">
        <v>0.8</v>
      </c>
      <c r="L223" s="683"/>
      <c r="M223" s="56">
        <v>-0.5</v>
      </c>
      <c r="N223" s="575">
        <v>0</v>
      </c>
      <c r="O223" s="56">
        <v>-0.5</v>
      </c>
      <c r="P223" s="56">
        <v>-0.5</v>
      </c>
      <c r="Q223" s="683"/>
      <c r="R223" s="683"/>
      <c r="S223" s="683"/>
      <c r="T223" s="683"/>
      <c r="U223" s="683"/>
      <c r="V223" s="683"/>
      <c r="W223" s="683"/>
      <c r="X223" s="683"/>
      <c r="Y223" s="683"/>
      <c r="Z223" s="683"/>
      <c r="AA223" s="683"/>
      <c r="AB223" s="683"/>
      <c r="AC223" s="683"/>
      <c r="AD223" s="683"/>
      <c r="AE223" s="683"/>
      <c r="AF223" s="683"/>
      <c r="AG223" s="683"/>
      <c r="AH223" s="683"/>
      <c r="AI223" s="683"/>
      <c r="AJ223" s="683"/>
    </row>
    <row r="224" spans="1:36" ht="15">
      <c r="A224" s="539" t="s">
        <v>1542</v>
      </c>
      <c r="B224" s="578">
        <v>-0.5</v>
      </c>
      <c r="C224" s="579">
        <v>0</v>
      </c>
      <c r="D224" s="579">
        <v>0</v>
      </c>
      <c r="E224" s="579">
        <v>-0.2</v>
      </c>
      <c r="F224" s="579">
        <v>0</v>
      </c>
      <c r="G224" s="578">
        <v>0.5</v>
      </c>
      <c r="H224" s="579">
        <v>0</v>
      </c>
      <c r="I224" s="579">
        <v>0</v>
      </c>
      <c r="J224" s="579">
        <v>1</v>
      </c>
      <c r="K224" s="580">
        <v>0</v>
      </c>
      <c r="L224" s="683"/>
      <c r="M224" s="57">
        <v>0</v>
      </c>
      <c r="N224" s="579">
        <v>0</v>
      </c>
      <c r="O224" s="57">
        <v>0.5</v>
      </c>
      <c r="P224" s="57">
        <v>0</v>
      </c>
      <c r="Q224" s="683"/>
      <c r="R224" s="683"/>
      <c r="S224" s="683"/>
      <c r="T224" s="683"/>
      <c r="U224" s="683"/>
      <c r="V224" s="683"/>
      <c r="W224" s="683"/>
      <c r="X224" s="683"/>
      <c r="Y224" s="683"/>
      <c r="Z224" s="683"/>
      <c r="AA224" s="683"/>
      <c r="AB224" s="683"/>
      <c r="AC224" s="683"/>
      <c r="AD224" s="683"/>
      <c r="AE224" s="683"/>
      <c r="AF224" s="683"/>
      <c r="AG224" s="683"/>
      <c r="AH224" s="683"/>
      <c r="AI224" s="683"/>
      <c r="AJ224" s="683"/>
    </row>
    <row r="225" spans="1:36" ht="15">
      <c r="A225" s="539" t="s">
        <v>1543</v>
      </c>
      <c r="B225" s="582">
        <v>-0.5</v>
      </c>
      <c r="C225" s="583">
        <v>0</v>
      </c>
      <c r="D225" s="583">
        <v>0</v>
      </c>
      <c r="E225" s="583">
        <v>-0.2</v>
      </c>
      <c r="F225" s="583">
        <v>0</v>
      </c>
      <c r="G225" s="582">
        <v>-0.5</v>
      </c>
      <c r="H225" s="583">
        <v>2</v>
      </c>
      <c r="I225" s="583">
        <v>0</v>
      </c>
      <c r="J225" s="583">
        <v>0</v>
      </c>
      <c r="K225" s="584">
        <v>0</v>
      </c>
      <c r="L225" s="683"/>
      <c r="M225" s="58">
        <v>-0.5</v>
      </c>
      <c r="N225" s="583">
        <v>0</v>
      </c>
      <c r="O225" s="58">
        <v>0.5</v>
      </c>
      <c r="P225" s="58">
        <v>-0.5</v>
      </c>
      <c r="Q225" s="683"/>
      <c r="R225" s="683"/>
      <c r="S225" s="683"/>
      <c r="T225" s="683"/>
      <c r="U225" s="683"/>
      <c r="V225" s="683"/>
      <c r="W225" s="683"/>
      <c r="X225" s="683"/>
      <c r="Y225" s="683"/>
      <c r="Z225" s="683"/>
      <c r="AA225" s="683"/>
      <c r="AB225" s="683"/>
      <c r="AC225" s="683"/>
      <c r="AD225" s="683"/>
      <c r="AE225" s="683"/>
      <c r="AF225" s="683"/>
      <c r="AG225" s="683"/>
      <c r="AH225" s="683"/>
      <c r="AI225" s="683"/>
      <c r="AJ225" s="683"/>
    </row>
    <row r="226" spans="1:36" ht="15">
      <c r="A226" s="539" t="s">
        <v>1544</v>
      </c>
      <c r="B226" s="586">
        <v>-0.5</v>
      </c>
      <c r="C226" s="587">
        <v>0</v>
      </c>
      <c r="D226" s="587">
        <v>0.4</v>
      </c>
      <c r="E226" s="587">
        <v>-0.2</v>
      </c>
      <c r="F226" s="587">
        <v>0</v>
      </c>
      <c r="G226" s="586">
        <v>-0.5</v>
      </c>
      <c r="H226" s="587">
        <v>0</v>
      </c>
      <c r="I226" s="587">
        <v>0</v>
      </c>
      <c r="J226" s="587">
        <v>0</v>
      </c>
      <c r="K226" s="588">
        <v>0</v>
      </c>
      <c r="L226" s="683"/>
      <c r="M226" s="59">
        <v>0.5</v>
      </c>
      <c r="N226" s="587">
        <v>0</v>
      </c>
      <c r="O226" s="59">
        <v>-0.5</v>
      </c>
      <c r="P226" s="59">
        <v>0</v>
      </c>
      <c r="Q226" s="683"/>
      <c r="R226" s="683"/>
      <c r="S226" s="683"/>
      <c r="T226" s="683"/>
      <c r="U226" s="683"/>
      <c r="V226" s="683"/>
      <c r="W226" s="683"/>
      <c r="X226" s="683"/>
      <c r="Y226" s="683"/>
      <c r="Z226" s="683"/>
      <c r="AA226" s="683"/>
      <c r="AB226" s="683"/>
      <c r="AC226" s="683"/>
      <c r="AD226" s="683"/>
      <c r="AE226" s="683"/>
      <c r="AF226" s="683"/>
      <c r="AG226" s="683"/>
      <c r="AH226" s="683"/>
      <c r="AI226" s="683"/>
      <c r="AJ226" s="683"/>
    </row>
    <row r="227" spans="1:36" ht="15">
      <c r="A227" s="590" t="s">
        <v>1545</v>
      </c>
      <c r="B227" s="594">
        <v>-0.5</v>
      </c>
      <c r="C227" s="592">
        <v>0.2</v>
      </c>
      <c r="D227" s="647">
        <v>0</v>
      </c>
      <c r="E227" s="647">
        <v>-0.2</v>
      </c>
      <c r="F227" s="592">
        <v>0.9</v>
      </c>
      <c r="G227" s="646">
        <v>0</v>
      </c>
      <c r="H227" s="592">
        <v>0</v>
      </c>
      <c r="I227" s="592">
        <v>0</v>
      </c>
      <c r="J227" s="592">
        <v>0</v>
      </c>
      <c r="K227" s="593">
        <v>0</v>
      </c>
      <c r="L227" s="683"/>
      <c r="M227" s="691">
        <v>0</v>
      </c>
      <c r="N227" s="592">
        <v>0</v>
      </c>
      <c r="O227" s="691">
        <v>0</v>
      </c>
      <c r="P227" s="691">
        <v>0</v>
      </c>
      <c r="Q227" s="683"/>
      <c r="R227" s="683"/>
      <c r="S227" s="683"/>
      <c r="T227" s="683"/>
      <c r="U227" s="683"/>
      <c r="V227" s="683"/>
      <c r="W227" s="683"/>
      <c r="X227" s="683"/>
      <c r="Y227" s="683"/>
      <c r="Z227" s="683"/>
      <c r="AA227" s="683"/>
      <c r="AB227" s="683"/>
      <c r="AC227" s="683"/>
      <c r="AD227" s="683"/>
      <c r="AE227" s="683"/>
      <c r="AF227" s="683"/>
      <c r="AG227" s="683"/>
      <c r="AH227" s="683"/>
      <c r="AI227" s="683"/>
      <c r="AJ227" s="683"/>
    </row>
    <row r="228" spans="1:36" ht="15">
      <c r="A228" s="539" t="s">
        <v>1546</v>
      </c>
      <c r="B228" s="595">
        <v>-0.5</v>
      </c>
      <c r="C228" s="596">
        <v>0.2</v>
      </c>
      <c r="D228" s="596">
        <v>0</v>
      </c>
      <c r="E228" s="596">
        <v>-0.2</v>
      </c>
      <c r="F228" s="596">
        <v>0</v>
      </c>
      <c r="G228" s="595">
        <v>0</v>
      </c>
      <c r="H228" s="596">
        <v>0</v>
      </c>
      <c r="I228" s="596">
        <v>0</v>
      </c>
      <c r="J228" s="596">
        <v>0</v>
      </c>
      <c r="K228" s="597">
        <v>0</v>
      </c>
      <c r="L228" s="683"/>
      <c r="M228" s="61">
        <v>0</v>
      </c>
      <c r="N228" s="596">
        <v>0</v>
      </c>
      <c r="O228" s="61">
        <v>0</v>
      </c>
      <c r="P228" s="61">
        <v>0</v>
      </c>
      <c r="Q228" s="683"/>
      <c r="R228" s="683"/>
      <c r="S228" s="683"/>
      <c r="T228" s="683"/>
      <c r="U228" s="683"/>
      <c r="V228" s="683"/>
      <c r="W228" s="683"/>
      <c r="X228" s="683"/>
      <c r="Y228" s="683"/>
      <c r="Z228" s="683"/>
      <c r="AA228" s="683"/>
      <c r="AB228" s="683"/>
      <c r="AC228" s="683"/>
      <c r="AD228" s="683"/>
      <c r="AE228" s="683"/>
      <c r="AF228" s="683"/>
      <c r="AG228" s="683"/>
      <c r="AH228" s="683"/>
      <c r="AI228" s="683"/>
      <c r="AJ228" s="683"/>
    </row>
    <row r="229" spans="1:36" ht="15">
      <c r="A229" s="539" t="s">
        <v>1547</v>
      </c>
      <c r="B229" s="599">
        <v>-0.5</v>
      </c>
      <c r="C229" s="600">
        <v>0.2</v>
      </c>
      <c r="D229" s="600">
        <v>0</v>
      </c>
      <c r="E229" s="600">
        <v>-0.2</v>
      </c>
      <c r="F229" s="600">
        <v>0</v>
      </c>
      <c r="G229" s="599">
        <v>0</v>
      </c>
      <c r="H229" s="600">
        <v>0</v>
      </c>
      <c r="I229" s="600">
        <v>0</v>
      </c>
      <c r="J229" s="600">
        <v>0</v>
      </c>
      <c r="K229" s="632">
        <v>0</v>
      </c>
      <c r="L229" s="683"/>
      <c r="M229" s="62">
        <v>0</v>
      </c>
      <c r="N229" s="600">
        <v>0</v>
      </c>
      <c r="O229" s="62">
        <v>-0.5</v>
      </c>
      <c r="P229" s="62">
        <v>0.5</v>
      </c>
      <c r="Q229" s="683"/>
      <c r="R229" s="683"/>
      <c r="S229" s="683"/>
      <c r="T229" s="683"/>
      <c r="U229" s="683"/>
      <c r="V229" s="683"/>
      <c r="W229" s="683"/>
      <c r="X229" s="683"/>
      <c r="Y229" s="683"/>
      <c r="Z229" s="683"/>
      <c r="AA229" s="683"/>
      <c r="AB229" s="683"/>
      <c r="AC229" s="683"/>
      <c r="AD229" s="683"/>
      <c r="AE229" s="683"/>
      <c r="AF229" s="683"/>
      <c r="AG229" s="683"/>
      <c r="AH229" s="683"/>
      <c r="AI229" s="683"/>
      <c r="AJ229" s="683"/>
    </row>
    <row r="230" spans="1:36" ht="15">
      <c r="A230" s="539" t="s">
        <v>1548</v>
      </c>
      <c r="B230" s="603">
        <v>-0.5</v>
      </c>
      <c r="C230" s="604" t="s">
        <v>1461</v>
      </c>
      <c r="D230" s="604">
        <v>0</v>
      </c>
      <c r="E230" s="604">
        <v>-0.2</v>
      </c>
      <c r="F230" s="604">
        <v>0</v>
      </c>
      <c r="G230" s="603">
        <v>0.5</v>
      </c>
      <c r="H230" s="604">
        <v>0</v>
      </c>
      <c r="I230" s="604">
        <v>0</v>
      </c>
      <c r="J230" s="604">
        <v>0</v>
      </c>
      <c r="K230" s="633">
        <v>0</v>
      </c>
      <c r="L230" s="683"/>
      <c r="M230" s="63">
        <v>0</v>
      </c>
      <c r="N230" s="604">
        <v>0</v>
      </c>
      <c r="O230" s="63">
        <v>0</v>
      </c>
      <c r="P230" s="63">
        <v>0</v>
      </c>
      <c r="Q230" s="683"/>
      <c r="R230" s="683"/>
      <c r="S230" s="683"/>
      <c r="T230" s="683"/>
      <c r="U230" s="683"/>
      <c r="V230" s="683"/>
      <c r="W230" s="683"/>
      <c r="X230" s="683"/>
      <c r="Y230" s="683"/>
      <c r="Z230" s="683"/>
      <c r="AA230" s="683"/>
      <c r="AB230" s="683"/>
      <c r="AC230" s="683"/>
      <c r="AD230" s="683"/>
      <c r="AE230" s="683"/>
      <c r="AF230" s="683"/>
      <c r="AG230" s="683"/>
      <c r="AH230" s="683"/>
      <c r="AI230" s="683"/>
      <c r="AJ230" s="683"/>
    </row>
    <row r="231" spans="1:36" ht="15">
      <c r="A231" s="539" t="s">
        <v>1549</v>
      </c>
      <c r="B231" s="607">
        <v>-0.5</v>
      </c>
      <c r="C231" s="608">
        <v>0.5</v>
      </c>
      <c r="D231" s="608">
        <v>0</v>
      </c>
      <c r="E231" s="608">
        <v>-0.2</v>
      </c>
      <c r="F231" s="608">
        <v>0</v>
      </c>
      <c r="G231" s="607">
        <v>0.5</v>
      </c>
      <c r="H231" s="608">
        <v>0</v>
      </c>
      <c r="I231" s="608">
        <v>0</v>
      </c>
      <c r="J231" s="608">
        <v>0</v>
      </c>
      <c r="K231" s="634">
        <v>0</v>
      </c>
      <c r="L231" s="683"/>
      <c r="M231" s="64">
        <v>0</v>
      </c>
      <c r="N231" s="608">
        <v>0.3</v>
      </c>
      <c r="O231" s="64">
        <v>0</v>
      </c>
      <c r="P231" s="64">
        <v>0</v>
      </c>
      <c r="Q231" s="683"/>
      <c r="R231" s="683"/>
      <c r="S231" s="683"/>
      <c r="T231" s="683"/>
      <c r="U231" s="683"/>
      <c r="V231" s="683"/>
      <c r="W231" s="683"/>
      <c r="X231" s="683"/>
      <c r="Y231" s="683"/>
      <c r="Z231" s="683"/>
      <c r="AA231" s="683"/>
      <c r="AB231" s="683"/>
      <c r="AC231" s="683"/>
      <c r="AD231" s="683"/>
      <c r="AE231" s="683"/>
      <c r="AF231" s="683"/>
      <c r="AG231" s="683"/>
      <c r="AH231" s="683"/>
      <c r="AI231" s="683"/>
      <c r="AJ231" s="683"/>
    </row>
    <row r="232" spans="1:36" ht="15">
      <c r="A232" s="539" t="s">
        <v>1072</v>
      </c>
      <c r="B232" s="565">
        <v>1</v>
      </c>
      <c r="C232" s="566">
        <v>1</v>
      </c>
      <c r="D232" s="566">
        <v>1</v>
      </c>
      <c r="E232" s="566">
        <v>1</v>
      </c>
      <c r="F232" s="566">
        <v>1</v>
      </c>
      <c r="G232" s="565">
        <v>1</v>
      </c>
      <c r="H232" s="566">
        <v>1</v>
      </c>
      <c r="I232" s="566">
        <v>1</v>
      </c>
      <c r="J232" s="566">
        <v>1</v>
      </c>
      <c r="K232" s="567">
        <v>1</v>
      </c>
      <c r="L232" s="683"/>
      <c r="M232" s="53">
        <v>1</v>
      </c>
      <c r="N232" s="566">
        <v>1</v>
      </c>
      <c r="O232" s="53">
        <v>1</v>
      </c>
      <c r="P232" s="53">
        <v>1</v>
      </c>
      <c r="Q232" s="683"/>
      <c r="R232" s="683"/>
      <c r="S232" s="683"/>
      <c r="T232" s="683"/>
      <c r="U232" s="683"/>
      <c r="V232" s="683"/>
      <c r="W232" s="683"/>
      <c r="X232" s="683"/>
      <c r="Y232" s="683"/>
      <c r="Z232" s="683"/>
      <c r="AA232" s="683"/>
      <c r="AB232" s="683"/>
      <c r="AC232" s="683"/>
      <c r="AD232" s="683"/>
      <c r="AE232" s="683"/>
      <c r="AF232" s="683"/>
      <c r="AG232" s="683"/>
      <c r="AH232" s="683"/>
      <c r="AI232" s="683"/>
      <c r="AJ232" s="683"/>
    </row>
    <row r="233" spans="1:36" ht="15">
      <c r="A233" s="539" t="s">
        <v>1074</v>
      </c>
      <c r="B233" s="565">
        <v>1</v>
      </c>
      <c r="C233" s="566">
        <v>1</v>
      </c>
      <c r="D233" s="566">
        <v>1</v>
      </c>
      <c r="E233" s="566">
        <v>1</v>
      </c>
      <c r="F233" s="566">
        <v>1</v>
      </c>
      <c r="G233" s="565">
        <v>1</v>
      </c>
      <c r="H233" s="566">
        <v>1</v>
      </c>
      <c r="I233" s="566">
        <v>1</v>
      </c>
      <c r="J233" s="566">
        <v>1</v>
      </c>
      <c r="K233" s="567">
        <v>1</v>
      </c>
      <c r="L233" s="683"/>
      <c r="M233" s="53">
        <v>1</v>
      </c>
      <c r="N233" s="566">
        <v>1</v>
      </c>
      <c r="O233" s="53">
        <v>1</v>
      </c>
      <c r="P233" s="53">
        <v>1</v>
      </c>
      <c r="Q233" s="683"/>
      <c r="R233" s="683"/>
      <c r="S233" s="683"/>
      <c r="T233" s="683"/>
      <c r="U233" s="683"/>
      <c r="V233" s="683"/>
      <c r="W233" s="683"/>
      <c r="X233" s="683"/>
      <c r="Y233" s="683"/>
      <c r="Z233" s="683"/>
      <c r="AA233" s="683"/>
      <c r="AB233" s="683"/>
      <c r="AC233" s="683"/>
      <c r="AD233" s="683"/>
      <c r="AE233" s="683"/>
      <c r="AF233" s="683"/>
      <c r="AG233" s="683"/>
      <c r="AH233" s="683"/>
      <c r="AI233" s="683"/>
      <c r="AJ233" s="683"/>
    </row>
    <row r="234" spans="1:36" ht="15">
      <c r="A234" s="539" t="s">
        <v>1076</v>
      </c>
      <c r="B234" s="612">
        <v>1</v>
      </c>
      <c r="C234" s="613">
        <v>1</v>
      </c>
      <c r="D234" s="613">
        <v>1</v>
      </c>
      <c r="E234" s="613">
        <v>1</v>
      </c>
      <c r="F234" s="613">
        <v>1</v>
      </c>
      <c r="G234" s="612">
        <v>1</v>
      </c>
      <c r="H234" s="613">
        <v>1</v>
      </c>
      <c r="I234" s="613">
        <v>1</v>
      </c>
      <c r="J234" s="613">
        <v>1</v>
      </c>
      <c r="K234" s="635">
        <v>1</v>
      </c>
      <c r="L234" s="683"/>
      <c r="M234" s="65">
        <v>1</v>
      </c>
      <c r="N234" s="613">
        <v>1</v>
      </c>
      <c r="O234" s="65">
        <v>1</v>
      </c>
      <c r="P234" s="65">
        <v>1</v>
      </c>
      <c r="Q234" s="683"/>
      <c r="R234" s="683"/>
      <c r="S234" s="683"/>
      <c r="T234" s="683"/>
      <c r="U234" s="683"/>
      <c r="V234" s="683"/>
      <c r="W234" s="683"/>
      <c r="X234" s="683"/>
      <c r="Y234" s="683"/>
      <c r="Z234" s="683"/>
      <c r="AA234" s="683"/>
      <c r="AB234" s="683"/>
      <c r="AC234" s="683"/>
      <c r="AD234" s="683"/>
      <c r="AE234" s="683"/>
      <c r="AF234" s="683"/>
      <c r="AG234" s="683"/>
      <c r="AH234" s="683"/>
      <c r="AI234" s="683"/>
      <c r="AJ234" s="683"/>
    </row>
    <row r="235" spans="1:36" ht="15.75">
      <c r="A235" s="539" t="s">
        <v>566</v>
      </c>
      <c r="B235" s="565" t="s">
        <v>1763</v>
      </c>
      <c r="C235" s="566" t="s">
        <v>1764</v>
      </c>
      <c r="D235" s="566" t="s">
        <v>1765</v>
      </c>
      <c r="E235" s="566" t="s">
        <v>1766</v>
      </c>
      <c r="F235" s="566" t="s">
        <v>1767</v>
      </c>
      <c r="G235" s="565" t="s">
        <v>1768</v>
      </c>
      <c r="H235" s="566" t="s">
        <v>1123</v>
      </c>
      <c r="I235" s="566" t="s">
        <v>1769</v>
      </c>
      <c r="J235" s="566" t="s">
        <v>1770</v>
      </c>
      <c r="K235" s="567" t="s">
        <v>1771</v>
      </c>
      <c r="L235" s="683"/>
      <c r="M235" s="53" t="s">
        <v>1772</v>
      </c>
      <c r="N235" s="566" t="s">
        <v>1773</v>
      </c>
      <c r="O235" s="53" t="s">
        <v>1774</v>
      </c>
      <c r="P235" s="692" t="s">
        <v>1775</v>
      </c>
      <c r="Q235" s="683"/>
      <c r="R235" s="683"/>
      <c r="S235" s="683"/>
      <c r="T235" s="683"/>
      <c r="U235" s="683"/>
      <c r="V235" s="683"/>
      <c r="W235" s="683"/>
      <c r="X235" s="683"/>
      <c r="Y235" s="683"/>
      <c r="Z235" s="683"/>
      <c r="AA235" s="683"/>
      <c r="AB235" s="683"/>
      <c r="AC235" s="683"/>
      <c r="AD235" s="683"/>
      <c r="AE235" s="683"/>
      <c r="AF235" s="683"/>
      <c r="AG235" s="683"/>
      <c r="AH235" s="683"/>
      <c r="AI235" s="683"/>
      <c r="AJ235" s="683"/>
    </row>
    <row r="236" spans="1:36" ht="15.75">
      <c r="A236" s="616" t="s">
        <v>1088</v>
      </c>
      <c r="B236" s="617" t="s">
        <v>1552</v>
      </c>
      <c r="C236" s="617" t="s">
        <v>1551</v>
      </c>
      <c r="D236" s="617" t="s">
        <v>1551</v>
      </c>
      <c r="E236" s="617" t="s">
        <v>1551</v>
      </c>
      <c r="F236" s="617" t="s">
        <v>1551</v>
      </c>
      <c r="G236" s="617" t="s">
        <v>1552</v>
      </c>
      <c r="H236" s="617" t="s">
        <v>1551</v>
      </c>
      <c r="I236" s="617" t="s">
        <v>1551</v>
      </c>
      <c r="J236" s="617" t="s">
        <v>1551</v>
      </c>
      <c r="K236" s="617" t="s">
        <v>1551</v>
      </c>
      <c r="L236" s="683"/>
      <c r="M236" s="704" t="s">
        <v>1552</v>
      </c>
      <c r="N236" s="618" t="s">
        <v>1552</v>
      </c>
      <c r="O236" s="704" t="s">
        <v>1552</v>
      </c>
      <c r="P236" s="704" t="s">
        <v>1552</v>
      </c>
      <c r="Q236" s="683"/>
      <c r="R236" s="683"/>
      <c r="S236" s="683"/>
      <c r="T236" s="683"/>
      <c r="U236" s="683"/>
      <c r="V236" s="683"/>
      <c r="W236" s="683"/>
      <c r="X236" s="683"/>
      <c r="Y236" s="683"/>
      <c r="Z236" s="683"/>
      <c r="AA236" s="683"/>
      <c r="AB236" s="683"/>
      <c r="AC236" s="683"/>
      <c r="AD236" s="683"/>
      <c r="AE236" s="683"/>
      <c r="AF236" s="683"/>
      <c r="AG236" s="683"/>
      <c r="AH236" s="683"/>
      <c r="AI236" s="683"/>
      <c r="AJ236" s="683"/>
    </row>
    <row r="237" spans="1:36" ht="15">
      <c r="A237" s="539" t="s">
        <v>1553</v>
      </c>
      <c r="B237" s="578">
        <v>0</v>
      </c>
      <c r="C237" s="579">
        <v>0.3</v>
      </c>
      <c r="D237" s="579">
        <v>0.2</v>
      </c>
      <c r="E237" s="579">
        <v>0</v>
      </c>
      <c r="F237" s="579">
        <v>0</v>
      </c>
      <c r="G237" s="578">
        <v>0</v>
      </c>
      <c r="H237" s="579">
        <v>0</v>
      </c>
      <c r="I237" s="579">
        <v>0</v>
      </c>
      <c r="J237" s="579">
        <v>0</v>
      </c>
      <c r="K237" s="580">
        <v>0</v>
      </c>
      <c r="L237" s="683"/>
      <c r="M237" s="57">
        <v>0</v>
      </c>
      <c r="N237" s="579">
        <v>0</v>
      </c>
      <c r="O237" s="57">
        <v>0</v>
      </c>
      <c r="P237" s="57">
        <v>0</v>
      </c>
      <c r="Q237" s="683"/>
      <c r="R237" s="683"/>
      <c r="S237" s="683"/>
      <c r="T237" s="683"/>
      <c r="U237" s="683"/>
      <c r="V237" s="683"/>
      <c r="W237" s="683"/>
      <c r="X237" s="683"/>
      <c r="Y237" s="683"/>
      <c r="Z237" s="683"/>
      <c r="AA237" s="683"/>
      <c r="AB237" s="683"/>
      <c r="AC237" s="683"/>
      <c r="AD237" s="683"/>
      <c r="AE237" s="683"/>
      <c r="AF237" s="683"/>
      <c r="AG237" s="683"/>
      <c r="AH237" s="683"/>
      <c r="AI237" s="683"/>
      <c r="AJ237" s="683"/>
    </row>
    <row r="238" spans="1:36" ht="15.75">
      <c r="A238" s="539" t="s">
        <v>588</v>
      </c>
      <c r="B238" s="621" t="s">
        <v>1776</v>
      </c>
      <c r="C238" s="622" t="s">
        <v>1777</v>
      </c>
      <c r="D238" s="622" t="s">
        <v>1778</v>
      </c>
      <c r="E238" s="622" t="s">
        <v>1779</v>
      </c>
      <c r="F238" s="622" t="s">
        <v>1780</v>
      </c>
      <c r="G238" s="621" t="s">
        <v>1781</v>
      </c>
      <c r="H238" s="622" t="s">
        <v>1782</v>
      </c>
      <c r="I238" s="622" t="s">
        <v>1783</v>
      </c>
      <c r="J238" s="622" t="s">
        <v>1784</v>
      </c>
      <c r="K238" s="636" t="s">
        <v>1785</v>
      </c>
      <c r="L238" s="683"/>
      <c r="M238" s="622" t="s">
        <v>1786</v>
      </c>
      <c r="N238" s="622" t="s">
        <v>1787</v>
      </c>
      <c r="O238" s="66" t="s">
        <v>1787</v>
      </c>
      <c r="P238" s="66" t="s">
        <v>1787</v>
      </c>
      <c r="Q238" s="683"/>
      <c r="R238" s="683"/>
      <c r="S238" s="683"/>
      <c r="T238" s="683"/>
      <c r="U238" s="683"/>
      <c r="V238" s="683"/>
      <c r="W238" s="683"/>
      <c r="X238" s="683"/>
      <c r="Y238" s="683"/>
      <c r="Z238" s="683"/>
      <c r="AA238" s="683"/>
      <c r="AB238" s="683"/>
      <c r="AC238" s="683"/>
      <c r="AD238" s="683"/>
      <c r="AE238" s="683"/>
      <c r="AF238" s="683"/>
      <c r="AG238" s="683"/>
      <c r="AH238" s="683"/>
      <c r="AI238" s="683"/>
      <c r="AJ238" s="683"/>
    </row>
    <row r="239" spans="1:36" ht="15">
      <c r="A239" s="539" t="s">
        <v>1556</v>
      </c>
      <c r="B239" s="696">
        <v>200</v>
      </c>
      <c r="C239" s="697">
        <v>200</v>
      </c>
      <c r="D239" s="697">
        <v>200</v>
      </c>
      <c r="E239" s="697">
        <v>200</v>
      </c>
      <c r="F239" s="697">
        <v>200</v>
      </c>
      <c r="G239" s="696">
        <v>200</v>
      </c>
      <c r="H239" s="697">
        <v>200</v>
      </c>
      <c r="I239" s="697">
        <v>200</v>
      </c>
      <c r="J239" s="697">
        <v>200</v>
      </c>
      <c r="K239" s="700">
        <v>200</v>
      </c>
      <c r="L239" s="683"/>
      <c r="M239" s="50">
        <v>200</v>
      </c>
      <c r="N239" s="697">
        <v>200</v>
      </c>
      <c r="O239" s="50">
        <v>200</v>
      </c>
      <c r="P239" s="50">
        <v>200</v>
      </c>
      <c r="Q239" s="683"/>
      <c r="R239" s="683"/>
      <c r="S239" s="683"/>
      <c r="T239" s="683"/>
      <c r="U239" s="683"/>
      <c r="V239" s="683"/>
      <c r="W239" s="683"/>
      <c r="X239" s="683"/>
      <c r="Y239" s="683"/>
      <c r="Z239" s="683"/>
      <c r="AA239" s="683"/>
      <c r="AB239" s="683"/>
      <c r="AC239" s="683"/>
      <c r="AD239" s="683"/>
      <c r="AE239" s="683"/>
      <c r="AF239" s="683"/>
      <c r="AG239" s="683"/>
      <c r="AH239" s="683"/>
      <c r="AI239" s="683"/>
      <c r="AJ239" s="683"/>
    </row>
    <row r="240" spans="1:36" ht="30">
      <c r="A240" s="539" t="s">
        <v>1557</v>
      </c>
      <c r="B240" s="1078" t="s">
        <v>1788</v>
      </c>
      <c r="C240" s="697" t="s">
        <v>1123</v>
      </c>
      <c r="D240" s="697" t="s">
        <v>1789</v>
      </c>
      <c r="E240" s="697" t="s">
        <v>1790</v>
      </c>
      <c r="F240" s="697" t="s">
        <v>1791</v>
      </c>
      <c r="G240" s="696" t="s">
        <v>1792</v>
      </c>
      <c r="H240" s="709" t="s">
        <v>1793</v>
      </c>
      <c r="I240" s="697" t="s">
        <v>1673</v>
      </c>
      <c r="J240" s="697" t="s">
        <v>1794</v>
      </c>
      <c r="K240" s="700" t="s">
        <v>1795</v>
      </c>
      <c r="L240" s="683"/>
      <c r="M240" s="50" t="s">
        <v>1796</v>
      </c>
      <c r="N240" s="697" t="s">
        <v>1123</v>
      </c>
      <c r="O240" s="50" t="s">
        <v>1797</v>
      </c>
      <c r="P240" s="50" t="s">
        <v>1797</v>
      </c>
      <c r="Q240" s="683"/>
      <c r="R240" s="683"/>
      <c r="S240" s="683"/>
      <c r="T240" s="683"/>
      <c r="U240" s="683"/>
      <c r="V240" s="683"/>
      <c r="W240" s="683"/>
      <c r="X240" s="683"/>
      <c r="Y240" s="683"/>
      <c r="Z240" s="683"/>
      <c r="AA240" s="683"/>
      <c r="AB240" s="683"/>
      <c r="AC240" s="683"/>
      <c r="AD240" s="683"/>
      <c r="AE240" s="683"/>
      <c r="AF240" s="683"/>
      <c r="AG240" s="683"/>
      <c r="AH240" s="683"/>
      <c r="AI240" s="683"/>
      <c r="AJ240" s="683"/>
    </row>
    <row r="241" spans="1:36" ht="30">
      <c r="A241" s="539" t="s">
        <v>1568</v>
      </c>
      <c r="B241" s="707" t="s">
        <v>1798</v>
      </c>
      <c r="C241" s="648" t="s">
        <v>1799</v>
      </c>
      <c r="D241" s="702" t="s">
        <v>1800</v>
      </c>
      <c r="E241" s="702" t="s">
        <v>1801</v>
      </c>
      <c r="F241" s="702" t="s">
        <v>1802</v>
      </c>
      <c r="G241" s="705" t="s">
        <v>1803</v>
      </c>
      <c r="H241" s="702" t="s">
        <v>1123</v>
      </c>
      <c r="I241" s="648" t="s">
        <v>1804</v>
      </c>
      <c r="J241" s="708" t="s">
        <v>1805</v>
      </c>
      <c r="K241" s="649" t="s">
        <v>1806</v>
      </c>
      <c r="L241" s="683"/>
      <c r="M241" s="50" t="s">
        <v>1807</v>
      </c>
      <c r="N241" s="697" t="s">
        <v>1808</v>
      </c>
      <c r="O241" s="50" t="s">
        <v>1809</v>
      </c>
      <c r="P241" s="1192" t="s">
        <v>1810</v>
      </c>
      <c r="Q241" s="683"/>
      <c r="R241" s="683"/>
      <c r="S241" s="683"/>
      <c r="T241" s="683"/>
      <c r="U241" s="683"/>
      <c r="V241" s="683"/>
      <c r="W241" s="683"/>
      <c r="X241" s="683"/>
      <c r="Y241" s="683"/>
      <c r="Z241" s="683"/>
      <c r="AA241" s="683"/>
      <c r="AB241" s="683"/>
      <c r="AC241" s="683"/>
      <c r="AD241" s="683"/>
      <c r="AE241" s="683"/>
      <c r="AF241" s="683"/>
      <c r="AG241" s="683"/>
      <c r="AH241" s="683"/>
      <c r="AI241" s="683"/>
      <c r="AJ241" s="683"/>
    </row>
    <row r="242" spans="1:36" ht="15">
      <c r="A242" s="683"/>
      <c r="B242" s="683"/>
      <c r="C242" s="685"/>
      <c r="D242" s="685"/>
      <c r="E242" s="685"/>
      <c r="F242" s="685"/>
      <c r="G242" s="685"/>
      <c r="H242" s="685"/>
      <c r="I242" s="685"/>
      <c r="J242" s="685"/>
      <c r="K242" s="685"/>
      <c r="L242" s="683"/>
      <c r="M242" s="685"/>
      <c r="N242" s="685"/>
      <c r="O242" s="50"/>
      <c r="P242" s="50"/>
      <c r="Q242" s="683"/>
      <c r="R242" s="683"/>
      <c r="S242" s="683"/>
      <c r="T242" s="683"/>
      <c r="U242" s="683"/>
      <c r="V242" s="683"/>
      <c r="W242" s="683"/>
      <c r="X242" s="683"/>
      <c r="Y242" s="683"/>
      <c r="Z242" s="683"/>
      <c r="AA242" s="683"/>
      <c r="AB242" s="683"/>
      <c r="AC242" s="683"/>
      <c r="AD242" s="683"/>
      <c r="AE242" s="683"/>
      <c r="AF242" s="683"/>
      <c r="AG242" s="683"/>
      <c r="AH242" s="683"/>
      <c r="AI242" s="683"/>
      <c r="AJ242" s="683"/>
    </row>
    <row r="243" spans="1:36" ht="12.75" customHeight="1">
      <c r="A243" s="683"/>
      <c r="B243" s="1455" t="s">
        <v>1811</v>
      </c>
      <c r="C243" s="1455"/>
      <c r="D243" s="1455"/>
      <c r="E243" s="1455"/>
      <c r="F243" s="1455"/>
      <c r="G243" s="1455"/>
      <c r="H243" s="1455"/>
      <c r="I243" s="1455"/>
      <c r="J243" s="1455"/>
      <c r="K243" s="1455"/>
      <c r="L243" s="683"/>
      <c r="M243" s="683"/>
      <c r="N243" s="683"/>
      <c r="O243" s="683"/>
      <c r="P243" s="683"/>
      <c r="Q243" s="683"/>
      <c r="R243" s="683"/>
      <c r="S243" s="683"/>
      <c r="T243" s="683"/>
      <c r="U243" s="683"/>
      <c r="V243" s="683"/>
      <c r="W243" s="683"/>
      <c r="X243" s="683"/>
      <c r="Y243" s="683"/>
      <c r="Z243" s="683"/>
      <c r="AA243" s="683"/>
      <c r="AB243" s="683"/>
      <c r="AC243" s="683"/>
      <c r="AD243" s="683"/>
      <c r="AE243" s="683"/>
      <c r="AF243" s="683"/>
      <c r="AG243" s="683"/>
      <c r="AH243" s="683"/>
      <c r="AI243" s="683"/>
      <c r="AJ243" s="683"/>
    </row>
    <row r="244" spans="1:36" ht="12.75" customHeight="1">
      <c r="A244" s="683"/>
      <c r="B244" s="1455"/>
      <c r="C244" s="1455"/>
      <c r="D244" s="1455"/>
      <c r="E244" s="1455"/>
      <c r="F244" s="1455"/>
      <c r="G244" s="1455"/>
      <c r="H244" s="1455"/>
      <c r="I244" s="1455"/>
      <c r="J244" s="1455"/>
      <c r="K244" s="1455"/>
      <c r="L244" s="683"/>
      <c r="M244" s="683"/>
      <c r="N244" s="683"/>
      <c r="O244" s="683"/>
      <c r="P244" s="683"/>
      <c r="Q244" s="683"/>
      <c r="R244" s="683"/>
      <c r="S244" s="683"/>
      <c r="T244" s="683"/>
      <c r="U244" s="683"/>
      <c r="V244" s="683"/>
      <c r="W244" s="683"/>
      <c r="X244" s="683"/>
      <c r="Y244" s="683"/>
      <c r="Z244" s="683"/>
      <c r="AA244" s="683"/>
      <c r="AB244" s="683"/>
      <c r="AC244" s="683"/>
      <c r="AD244" s="683"/>
      <c r="AE244" s="683"/>
      <c r="AF244" s="683"/>
      <c r="AG244" s="683"/>
      <c r="AH244" s="683"/>
      <c r="AI244" s="683"/>
      <c r="AJ244" s="683"/>
    </row>
    <row r="245" spans="1:36" ht="12.75" customHeight="1">
      <c r="A245" s="683"/>
      <c r="B245" s="1455"/>
      <c r="C245" s="1455"/>
      <c r="D245" s="1455"/>
      <c r="E245" s="1455"/>
      <c r="F245" s="1455"/>
      <c r="G245" s="1455"/>
      <c r="H245" s="1455"/>
      <c r="I245" s="1455"/>
      <c r="J245" s="1455"/>
      <c r="K245" s="1455"/>
      <c r="L245" s="683"/>
      <c r="M245" s="683"/>
      <c r="N245" s="683"/>
      <c r="O245" s="683"/>
      <c r="P245" s="683"/>
      <c r="Q245" s="683"/>
      <c r="R245" s="683"/>
      <c r="S245" s="683"/>
      <c r="T245" s="683"/>
      <c r="U245" s="683"/>
      <c r="V245" s="683"/>
      <c r="W245" s="683"/>
      <c r="X245" s="683"/>
      <c r="Y245" s="683"/>
      <c r="Z245" s="683"/>
      <c r="AA245" s="683"/>
      <c r="AB245" s="683"/>
      <c r="AC245" s="683"/>
      <c r="AD245" s="683"/>
      <c r="AE245" s="683"/>
      <c r="AF245" s="683"/>
      <c r="AG245" s="683"/>
      <c r="AH245" s="683"/>
      <c r="AI245" s="683"/>
      <c r="AJ245" s="683"/>
    </row>
    <row r="246" spans="1:36" ht="12.75" customHeight="1">
      <c r="A246" s="683"/>
      <c r="B246" s="1455"/>
      <c r="C246" s="1455"/>
      <c r="D246" s="1455"/>
      <c r="E246" s="1455"/>
      <c r="F246" s="1455"/>
      <c r="G246" s="1455"/>
      <c r="H246" s="1455"/>
      <c r="I246" s="1455"/>
      <c r="J246" s="1455"/>
      <c r="K246" s="1455"/>
      <c r="L246" s="683"/>
      <c r="M246" s="683"/>
      <c r="N246" s="683"/>
      <c r="O246" s="683"/>
      <c r="P246" s="683"/>
      <c r="Q246" s="683"/>
      <c r="R246" s="683"/>
      <c r="S246" s="683"/>
      <c r="T246" s="683"/>
      <c r="U246" s="683"/>
      <c r="V246" s="683"/>
      <c r="W246" s="683"/>
      <c r="X246" s="683"/>
      <c r="Y246" s="683"/>
      <c r="Z246" s="683"/>
      <c r="AA246" s="683"/>
      <c r="AB246" s="683"/>
      <c r="AC246" s="683"/>
      <c r="AD246" s="683"/>
      <c r="AE246" s="683"/>
      <c r="AF246" s="683"/>
      <c r="AG246" s="683"/>
      <c r="AH246" s="683"/>
      <c r="AI246" s="683"/>
      <c r="AJ246" s="683"/>
    </row>
    <row r="247" spans="1:36" ht="12.75" customHeight="1">
      <c r="A247" s="683"/>
      <c r="B247" s="1455"/>
      <c r="C247" s="1455"/>
      <c r="D247" s="1455"/>
      <c r="E247" s="1455"/>
      <c r="F247" s="1455"/>
      <c r="G247" s="1455"/>
      <c r="H247" s="1455"/>
      <c r="I247" s="1455"/>
      <c r="J247" s="1455"/>
      <c r="K247" s="1455"/>
      <c r="L247" s="683"/>
      <c r="M247" s="683"/>
      <c r="N247" s="683"/>
      <c r="O247" s="683"/>
      <c r="P247" s="683"/>
      <c r="Q247" s="683"/>
      <c r="R247" s="683"/>
      <c r="S247" s="683"/>
      <c r="T247" s="683"/>
      <c r="U247" s="683"/>
      <c r="V247" s="683"/>
      <c r="W247" s="683"/>
      <c r="X247" s="683"/>
      <c r="Y247" s="683"/>
      <c r="Z247" s="683"/>
      <c r="AA247" s="683"/>
      <c r="AB247" s="683"/>
      <c r="AC247" s="683"/>
      <c r="AD247" s="683"/>
      <c r="AE247" s="683"/>
      <c r="AF247" s="683"/>
      <c r="AG247" s="683"/>
      <c r="AH247" s="683"/>
      <c r="AI247" s="683"/>
      <c r="AJ247" s="683"/>
    </row>
    <row r="248" spans="1:36" ht="12.75" customHeight="1">
      <c r="A248" s="683"/>
      <c r="B248" s="1455"/>
      <c r="C248" s="1455"/>
      <c r="D248" s="1455"/>
      <c r="E248" s="1455"/>
      <c r="F248" s="1455"/>
      <c r="G248" s="1455"/>
      <c r="H248" s="1455"/>
      <c r="I248" s="1455"/>
      <c r="J248" s="1455"/>
      <c r="K248" s="1455"/>
      <c r="L248" s="683"/>
      <c r="M248" s="683"/>
      <c r="N248" s="683"/>
      <c r="O248" s="683"/>
      <c r="P248" s="683"/>
      <c r="Q248" s="683"/>
      <c r="R248" s="683"/>
      <c r="S248" s="683"/>
      <c r="T248" s="683"/>
      <c r="U248" s="683"/>
      <c r="V248" s="683"/>
      <c r="W248" s="683"/>
      <c r="X248" s="683"/>
      <c r="Y248" s="683"/>
      <c r="Z248" s="683"/>
      <c r="AA248" s="683"/>
      <c r="AB248" s="683"/>
      <c r="AC248" s="683"/>
      <c r="AD248" s="683"/>
      <c r="AE248" s="683"/>
      <c r="AF248" s="683"/>
      <c r="AG248" s="683"/>
      <c r="AH248" s="683"/>
      <c r="AI248" s="683"/>
      <c r="AJ248" s="683"/>
    </row>
    <row r="249" spans="1:36" ht="15">
      <c r="A249" s="683"/>
      <c r="B249" s="683"/>
      <c r="C249" s="683"/>
      <c r="D249" s="683"/>
      <c r="E249" s="683"/>
      <c r="F249" s="683"/>
      <c r="G249" s="683"/>
      <c r="H249" s="685"/>
      <c r="I249" s="685"/>
      <c r="J249" s="685"/>
      <c r="K249" s="685"/>
      <c r="L249" s="683"/>
      <c r="M249" s="685"/>
      <c r="N249" s="685"/>
      <c r="O249" s="683"/>
      <c r="P249" s="683"/>
      <c r="Q249" s="683"/>
      <c r="R249" s="683"/>
      <c r="S249" s="683"/>
      <c r="T249" s="683"/>
      <c r="U249" s="683"/>
      <c r="V249" s="683"/>
      <c r="W249" s="683"/>
      <c r="X249" s="683"/>
      <c r="Y249" s="683"/>
      <c r="Z249" s="683"/>
      <c r="AA249" s="683"/>
      <c r="AB249" s="683"/>
      <c r="AC249" s="683"/>
      <c r="AD249" s="683"/>
      <c r="AE249" s="683"/>
      <c r="AF249" s="683"/>
      <c r="AG249" s="683"/>
      <c r="AH249" s="683"/>
      <c r="AI249" s="683"/>
      <c r="AJ249" s="683"/>
    </row>
    <row r="250" spans="1:36" ht="15.75">
      <c r="A250" s="631" t="s">
        <v>1526</v>
      </c>
      <c r="B250" s="673" t="s">
        <v>1812</v>
      </c>
      <c r="C250" s="673" t="s">
        <v>1813</v>
      </c>
      <c r="D250" s="673" t="s">
        <v>1814</v>
      </c>
      <c r="E250" s="673" t="s">
        <v>1815</v>
      </c>
      <c r="F250" s="673" t="s">
        <v>1816</v>
      </c>
      <c r="G250" s="673" t="s">
        <v>1817</v>
      </c>
      <c r="H250" s="673" t="s">
        <v>1818</v>
      </c>
      <c r="I250" s="673" t="s">
        <v>1819</v>
      </c>
      <c r="J250" s="673" t="s">
        <v>1820</v>
      </c>
      <c r="K250" s="673" t="s">
        <v>1821</v>
      </c>
      <c r="L250" s="683"/>
      <c r="M250" s="673" t="s">
        <v>1822</v>
      </c>
      <c r="N250" s="673" t="s">
        <v>1822</v>
      </c>
      <c r="O250" s="683"/>
      <c r="P250" s="683"/>
      <c r="Q250" s="683"/>
      <c r="R250" s="683"/>
      <c r="S250" s="683"/>
      <c r="T250" s="683"/>
      <c r="U250" s="683"/>
      <c r="V250" s="683"/>
      <c r="W250" s="683"/>
      <c r="X250" s="683"/>
      <c r="Y250" s="683"/>
      <c r="Z250" s="683"/>
      <c r="AA250" s="683"/>
      <c r="AB250" s="683"/>
      <c r="AC250" s="683"/>
      <c r="AD250" s="683"/>
      <c r="AE250" s="683"/>
      <c r="AF250" s="683"/>
      <c r="AG250" s="683"/>
      <c r="AH250" s="683"/>
      <c r="AI250" s="683"/>
      <c r="AJ250" s="683"/>
    </row>
    <row r="251" spans="1:36" ht="15">
      <c r="A251" s="631" t="s">
        <v>1536</v>
      </c>
      <c r="B251" s="525" t="s">
        <v>1502</v>
      </c>
      <c r="C251" s="527" t="s">
        <v>1209</v>
      </c>
      <c r="D251" s="528" t="s">
        <v>1211</v>
      </c>
      <c r="E251" s="529" t="s">
        <v>1212</v>
      </c>
      <c r="F251" s="530" t="s">
        <v>1210</v>
      </c>
      <c r="G251" s="531" t="s">
        <v>1213</v>
      </c>
      <c r="H251" s="532" t="s">
        <v>1214</v>
      </c>
      <c r="I251" s="533" t="s">
        <v>1215</v>
      </c>
      <c r="J251" s="534" t="s">
        <v>1216</v>
      </c>
      <c r="K251" s="536" t="s">
        <v>1217</v>
      </c>
      <c r="L251" s="683"/>
      <c r="M251" s="526" t="s">
        <v>1504</v>
      </c>
      <c r="N251" s="537" t="s">
        <v>1516</v>
      </c>
      <c r="O251" s="683"/>
      <c r="P251" s="683"/>
      <c r="Q251" s="683"/>
      <c r="R251" s="683"/>
      <c r="S251" s="683"/>
      <c r="T251" s="683"/>
      <c r="U251" s="683"/>
      <c r="V251" s="683"/>
      <c r="W251" s="683"/>
      <c r="X251" s="683"/>
      <c r="Y251" s="683"/>
      <c r="Z251" s="683"/>
      <c r="AA251" s="683"/>
      <c r="AB251" s="683"/>
      <c r="AC251" s="683"/>
      <c r="AD251" s="683"/>
      <c r="AE251" s="683"/>
      <c r="AF251" s="683"/>
      <c r="AG251" s="683"/>
      <c r="AH251" s="683"/>
      <c r="AI251" s="683"/>
      <c r="AJ251" s="683"/>
    </row>
    <row r="252" spans="1:36" ht="15.75">
      <c r="A252" s="631" t="s">
        <v>1537</v>
      </c>
      <c r="B252" s="553" t="s">
        <v>1505</v>
      </c>
      <c r="C252" s="553" t="s">
        <v>1505</v>
      </c>
      <c r="D252" s="553" t="s">
        <v>1505</v>
      </c>
      <c r="E252" s="553" t="s">
        <v>1505</v>
      </c>
      <c r="F252" s="553" t="s">
        <v>1505</v>
      </c>
      <c r="G252" s="553" t="s">
        <v>1505</v>
      </c>
      <c r="H252" s="553" t="s">
        <v>1505</v>
      </c>
      <c r="I252" s="553" t="s">
        <v>1505</v>
      </c>
      <c r="J252" s="553" t="s">
        <v>1505</v>
      </c>
      <c r="K252" s="553" t="s">
        <v>1505</v>
      </c>
      <c r="L252" s="683"/>
      <c r="M252" s="553" t="s">
        <v>1505</v>
      </c>
      <c r="N252" s="553" t="s">
        <v>1505</v>
      </c>
      <c r="O252" s="683"/>
      <c r="P252" s="683"/>
      <c r="Q252" s="683"/>
      <c r="R252" s="683"/>
      <c r="S252" s="683"/>
      <c r="T252" s="683"/>
      <c r="U252" s="683"/>
      <c r="V252" s="683"/>
      <c r="W252" s="683"/>
      <c r="X252" s="683"/>
      <c r="Y252" s="683"/>
      <c r="Z252" s="683"/>
      <c r="AA252" s="683"/>
      <c r="AB252" s="683"/>
      <c r="AC252" s="683"/>
      <c r="AD252" s="683"/>
      <c r="AE252" s="683"/>
      <c r="AF252" s="683"/>
      <c r="AG252" s="683"/>
      <c r="AH252" s="683"/>
      <c r="AI252" s="683"/>
      <c r="AJ252" s="683"/>
    </row>
    <row r="253" spans="1:36" ht="15.75">
      <c r="A253" s="650" t="s">
        <v>1045</v>
      </c>
      <c r="B253" s="651" t="s">
        <v>1823</v>
      </c>
      <c r="C253" s="651" t="s">
        <v>1824</v>
      </c>
      <c r="D253" s="651" t="s">
        <v>1824</v>
      </c>
      <c r="E253" s="651" t="s">
        <v>1824</v>
      </c>
      <c r="F253" s="651" t="s">
        <v>1824</v>
      </c>
      <c r="G253" s="651" t="s">
        <v>1825</v>
      </c>
      <c r="H253" s="651" t="s">
        <v>1824</v>
      </c>
      <c r="I253" s="651" t="s">
        <v>1824</v>
      </c>
      <c r="J253" s="651" t="s">
        <v>1824</v>
      </c>
      <c r="K253" s="651" t="s">
        <v>1687</v>
      </c>
      <c r="L253" s="683"/>
      <c r="M253" s="651" t="s">
        <v>1824</v>
      </c>
      <c r="N253" s="651" t="s">
        <v>1824</v>
      </c>
      <c r="O253" s="683"/>
      <c r="P253" s="683"/>
      <c r="Q253" s="683"/>
      <c r="R253" s="683"/>
      <c r="S253" s="683"/>
      <c r="T253" s="683"/>
      <c r="U253" s="683"/>
      <c r="V253" s="683"/>
      <c r="W253" s="683"/>
      <c r="X253" s="683"/>
      <c r="Y253" s="683"/>
      <c r="Z253" s="683"/>
      <c r="AA253" s="683"/>
      <c r="AB253" s="683"/>
      <c r="AC253" s="683"/>
      <c r="AD253" s="683"/>
      <c r="AE253" s="683"/>
      <c r="AF253" s="683"/>
      <c r="AG253" s="683"/>
      <c r="AH253" s="683"/>
      <c r="AI253" s="683"/>
      <c r="AJ253" s="683"/>
    </row>
    <row r="254" spans="1:36" ht="15.75">
      <c r="A254" s="652" t="s">
        <v>1539</v>
      </c>
      <c r="B254" s="563" t="s">
        <v>1123</v>
      </c>
      <c r="C254" s="563" t="s">
        <v>1123</v>
      </c>
      <c r="D254" s="563" t="s">
        <v>1123</v>
      </c>
      <c r="E254" s="563" t="s">
        <v>1123</v>
      </c>
      <c r="F254" s="563" t="s">
        <v>1123</v>
      </c>
      <c r="G254" s="563" t="s">
        <v>1123</v>
      </c>
      <c r="H254" s="563" t="s">
        <v>1123</v>
      </c>
      <c r="I254" s="563" t="s">
        <v>1123</v>
      </c>
      <c r="J254" s="563" t="s">
        <v>1123</v>
      </c>
      <c r="K254" s="563" t="s">
        <v>1123</v>
      </c>
      <c r="L254" s="683"/>
      <c r="M254" s="563" t="s">
        <v>1123</v>
      </c>
      <c r="N254" s="563" t="s">
        <v>1123</v>
      </c>
      <c r="O254" s="683"/>
      <c r="P254" s="683"/>
      <c r="Q254" s="683"/>
      <c r="R254" s="683"/>
      <c r="S254" s="683"/>
      <c r="T254" s="683"/>
      <c r="U254" s="683"/>
      <c r="V254" s="683"/>
      <c r="W254" s="683"/>
      <c r="X254" s="683"/>
      <c r="Y254" s="683"/>
      <c r="Z254" s="683"/>
      <c r="AA254" s="683"/>
      <c r="AB254" s="683"/>
      <c r="AC254" s="683"/>
      <c r="AD254" s="683"/>
      <c r="AE254" s="683"/>
      <c r="AF254" s="683"/>
      <c r="AG254" s="683"/>
      <c r="AH254" s="683"/>
      <c r="AI254" s="683"/>
      <c r="AJ254" s="683"/>
    </row>
    <row r="255" spans="1:36" ht="15">
      <c r="A255" s="653" t="s">
        <v>7</v>
      </c>
      <c r="B255" s="568">
        <v>4</v>
      </c>
      <c r="C255" s="568">
        <v>4</v>
      </c>
      <c r="D255" s="568">
        <v>4</v>
      </c>
      <c r="E255" s="568">
        <v>4</v>
      </c>
      <c r="F255" s="568">
        <v>4</v>
      </c>
      <c r="G255" s="568">
        <v>4</v>
      </c>
      <c r="H255" s="568">
        <v>4</v>
      </c>
      <c r="I255" s="568">
        <v>4</v>
      </c>
      <c r="J255" s="568">
        <v>4</v>
      </c>
      <c r="K255" s="568">
        <v>0</v>
      </c>
      <c r="L255" s="683"/>
      <c r="M255" s="568">
        <v>4</v>
      </c>
      <c r="N255" s="568">
        <v>4</v>
      </c>
      <c r="O255" s="683"/>
      <c r="P255" s="683"/>
      <c r="Q255" s="683"/>
      <c r="R255" s="683"/>
      <c r="S255" s="683"/>
      <c r="T255" s="683"/>
      <c r="U255" s="683"/>
      <c r="V255" s="683"/>
      <c r="W255" s="683"/>
      <c r="X255" s="683"/>
      <c r="Y255" s="683"/>
      <c r="Z255" s="683"/>
      <c r="AA255" s="683"/>
      <c r="AB255" s="683"/>
      <c r="AC255" s="683"/>
      <c r="AD255" s="683"/>
      <c r="AE255" s="683"/>
      <c r="AF255" s="683"/>
      <c r="AG255" s="683"/>
      <c r="AH255" s="683"/>
      <c r="AI255" s="683"/>
      <c r="AJ255" s="683"/>
    </row>
    <row r="256" spans="1:36" ht="15">
      <c r="A256" s="654" t="s">
        <v>1050</v>
      </c>
      <c r="B256" s="573">
        <v>4</v>
      </c>
      <c r="C256" s="573">
        <v>4</v>
      </c>
      <c r="D256" s="573">
        <v>4</v>
      </c>
      <c r="E256" s="573">
        <v>4</v>
      </c>
      <c r="F256" s="573">
        <v>4</v>
      </c>
      <c r="G256" s="573">
        <v>4</v>
      </c>
      <c r="H256" s="573">
        <v>4</v>
      </c>
      <c r="I256" s="573">
        <v>4</v>
      </c>
      <c r="J256" s="573">
        <v>4</v>
      </c>
      <c r="K256" s="573">
        <v>0</v>
      </c>
      <c r="L256" s="683"/>
      <c r="M256" s="573">
        <v>4</v>
      </c>
      <c r="N256" s="573">
        <v>4</v>
      </c>
      <c r="O256" s="683"/>
      <c r="P256" s="683"/>
      <c r="Q256" s="683"/>
      <c r="R256" s="683"/>
      <c r="S256" s="683"/>
      <c r="T256" s="683"/>
      <c r="U256" s="683"/>
      <c r="V256" s="683"/>
      <c r="W256" s="683"/>
      <c r="X256" s="683"/>
      <c r="Y256" s="683"/>
      <c r="Z256" s="683"/>
      <c r="AA256" s="683"/>
      <c r="AB256" s="683"/>
      <c r="AC256" s="683"/>
      <c r="AD256" s="683"/>
      <c r="AE256" s="683"/>
      <c r="AF256" s="683"/>
      <c r="AG256" s="683"/>
      <c r="AH256" s="683"/>
      <c r="AI256" s="683"/>
      <c r="AJ256" s="683"/>
    </row>
    <row r="257" spans="1:36" ht="15">
      <c r="A257" s="631" t="s">
        <v>1541</v>
      </c>
      <c r="B257" s="577">
        <v>0</v>
      </c>
      <c r="C257" s="577">
        <v>0</v>
      </c>
      <c r="D257" s="577">
        <v>0</v>
      </c>
      <c r="E257" s="577">
        <v>0</v>
      </c>
      <c r="F257" s="577">
        <v>0</v>
      </c>
      <c r="G257" s="577">
        <v>0</v>
      </c>
      <c r="H257" s="577">
        <v>0</v>
      </c>
      <c r="I257" s="577">
        <v>0</v>
      </c>
      <c r="J257" s="577">
        <v>0</v>
      </c>
      <c r="K257" s="577">
        <v>1</v>
      </c>
      <c r="L257" s="683"/>
      <c r="M257" s="577">
        <v>0</v>
      </c>
      <c r="N257" s="577">
        <v>0</v>
      </c>
      <c r="O257" s="683"/>
      <c r="P257" s="683"/>
      <c r="Q257" s="683"/>
      <c r="R257" s="683"/>
      <c r="S257" s="683"/>
      <c r="T257" s="683"/>
      <c r="U257" s="683"/>
      <c r="V257" s="683"/>
      <c r="W257" s="683"/>
      <c r="X257" s="683"/>
      <c r="Y257" s="683"/>
      <c r="Z257" s="683"/>
      <c r="AA257" s="683"/>
      <c r="AB257" s="683"/>
      <c r="AC257" s="683"/>
      <c r="AD257" s="683"/>
      <c r="AE257" s="683"/>
      <c r="AF257" s="683"/>
      <c r="AG257" s="683"/>
      <c r="AH257" s="683"/>
      <c r="AI257" s="683"/>
      <c r="AJ257" s="683"/>
    </row>
    <row r="258" spans="1:36" ht="15">
      <c r="A258" s="631" t="s">
        <v>1542</v>
      </c>
      <c r="B258" s="581">
        <v>0</v>
      </c>
      <c r="C258" s="581">
        <v>0</v>
      </c>
      <c r="D258" s="581">
        <v>0</v>
      </c>
      <c r="E258" s="581">
        <v>0</v>
      </c>
      <c r="F258" s="581">
        <v>0</v>
      </c>
      <c r="G258" s="581">
        <v>0</v>
      </c>
      <c r="H258" s="581">
        <v>0</v>
      </c>
      <c r="I258" s="581">
        <v>0</v>
      </c>
      <c r="J258" s="581">
        <v>1</v>
      </c>
      <c r="K258" s="581">
        <v>0</v>
      </c>
      <c r="L258" s="683"/>
      <c r="M258" s="581">
        <v>1</v>
      </c>
      <c r="N258" s="581">
        <v>1</v>
      </c>
      <c r="O258" s="683"/>
      <c r="P258" s="683"/>
      <c r="Q258" s="683"/>
      <c r="R258" s="683"/>
      <c r="S258" s="683"/>
      <c r="T258" s="683"/>
      <c r="U258" s="683"/>
      <c r="V258" s="683"/>
      <c r="W258" s="683"/>
      <c r="X258" s="683"/>
      <c r="Y258" s="683"/>
      <c r="Z258" s="683"/>
      <c r="AA258" s="683"/>
      <c r="AB258" s="683"/>
      <c r="AC258" s="683"/>
      <c r="AD258" s="683"/>
      <c r="AE258" s="683"/>
      <c r="AF258" s="683"/>
      <c r="AG258" s="683"/>
      <c r="AH258" s="683"/>
      <c r="AI258" s="683"/>
      <c r="AJ258" s="683"/>
    </row>
    <row r="259" spans="1:36" ht="15">
      <c r="A259" s="631" t="s">
        <v>1543</v>
      </c>
      <c r="B259" s="585">
        <v>0</v>
      </c>
      <c r="C259" s="585">
        <v>0</v>
      </c>
      <c r="D259" s="585">
        <v>0</v>
      </c>
      <c r="E259" s="585">
        <v>0</v>
      </c>
      <c r="F259" s="585">
        <v>0</v>
      </c>
      <c r="G259" s="585">
        <v>0</v>
      </c>
      <c r="H259" s="585">
        <v>1</v>
      </c>
      <c r="I259" s="585">
        <v>0</v>
      </c>
      <c r="J259" s="585">
        <v>0</v>
      </c>
      <c r="K259" s="585">
        <v>0</v>
      </c>
      <c r="L259" s="683"/>
      <c r="M259" s="585">
        <v>0</v>
      </c>
      <c r="N259" s="585">
        <v>0</v>
      </c>
      <c r="O259" s="683"/>
      <c r="P259" s="683"/>
      <c r="Q259" s="683"/>
      <c r="R259" s="683"/>
      <c r="S259" s="683"/>
      <c r="T259" s="683"/>
      <c r="U259" s="683"/>
      <c r="V259" s="683"/>
      <c r="W259" s="683"/>
      <c r="X259" s="683"/>
      <c r="Y259" s="683"/>
      <c r="Z259" s="683"/>
      <c r="AA259" s="683"/>
      <c r="AB259" s="683"/>
      <c r="AC259" s="683"/>
      <c r="AD259" s="683"/>
      <c r="AE259" s="683"/>
      <c r="AF259" s="683"/>
      <c r="AG259" s="683"/>
      <c r="AH259" s="683"/>
      <c r="AI259" s="683"/>
      <c r="AJ259" s="683"/>
    </row>
    <row r="260" spans="1:36" ht="15">
      <c r="A260" s="631" t="s">
        <v>1544</v>
      </c>
      <c r="B260" s="589">
        <v>0</v>
      </c>
      <c r="C260" s="589">
        <v>0</v>
      </c>
      <c r="D260" s="589">
        <v>1</v>
      </c>
      <c r="E260" s="589">
        <v>0</v>
      </c>
      <c r="F260" s="589">
        <v>0</v>
      </c>
      <c r="G260" s="589">
        <v>0</v>
      </c>
      <c r="H260" s="589">
        <v>0</v>
      </c>
      <c r="I260" s="589">
        <v>0</v>
      </c>
      <c r="J260" s="589">
        <v>0</v>
      </c>
      <c r="K260" s="589">
        <v>0</v>
      </c>
      <c r="L260" s="683"/>
      <c r="M260" s="589">
        <v>0</v>
      </c>
      <c r="N260" s="589">
        <v>0</v>
      </c>
      <c r="O260" s="683"/>
      <c r="P260" s="683"/>
      <c r="Q260" s="683"/>
      <c r="R260" s="683"/>
      <c r="S260" s="683"/>
      <c r="T260" s="683"/>
      <c r="U260" s="683"/>
      <c r="V260" s="683"/>
      <c r="W260" s="683"/>
      <c r="X260" s="683"/>
      <c r="Y260" s="683"/>
      <c r="Z260" s="683"/>
      <c r="AA260" s="683"/>
      <c r="AB260" s="683"/>
      <c r="AC260" s="683"/>
      <c r="AD260" s="683"/>
      <c r="AE260" s="683"/>
      <c r="AF260" s="683"/>
      <c r="AG260" s="683"/>
      <c r="AH260" s="683"/>
      <c r="AI260" s="683"/>
      <c r="AJ260" s="683"/>
    </row>
    <row r="261" spans="1:36" ht="15">
      <c r="A261" s="655" t="s">
        <v>1545</v>
      </c>
      <c r="B261" s="594">
        <v>0</v>
      </c>
      <c r="C261" s="594">
        <v>0</v>
      </c>
      <c r="D261" s="594">
        <v>0</v>
      </c>
      <c r="E261" s="594">
        <v>0</v>
      </c>
      <c r="F261" s="594">
        <v>1</v>
      </c>
      <c r="G261" s="594">
        <v>0</v>
      </c>
      <c r="H261" s="594">
        <v>0</v>
      </c>
      <c r="I261" s="594">
        <v>0</v>
      </c>
      <c r="J261" s="594">
        <v>0</v>
      </c>
      <c r="K261" s="594">
        <v>0</v>
      </c>
      <c r="L261" s="683"/>
      <c r="M261" s="594">
        <v>0</v>
      </c>
      <c r="N261" s="594">
        <v>0</v>
      </c>
      <c r="O261" s="683"/>
      <c r="P261" s="683"/>
      <c r="Q261" s="683"/>
      <c r="R261" s="683"/>
      <c r="S261" s="683"/>
      <c r="T261" s="683"/>
      <c r="U261" s="683"/>
      <c r="V261" s="683"/>
      <c r="W261" s="683"/>
      <c r="X261" s="683"/>
      <c r="Y261" s="683"/>
      <c r="Z261" s="683"/>
      <c r="AA261" s="683"/>
      <c r="AB261" s="683"/>
      <c r="AC261" s="683"/>
      <c r="AD261" s="683"/>
      <c r="AE261" s="683"/>
      <c r="AF261" s="683"/>
      <c r="AG261" s="683"/>
      <c r="AH261" s="683"/>
      <c r="AI261" s="683"/>
      <c r="AJ261" s="683"/>
    </row>
    <row r="262" spans="1:36" ht="15">
      <c r="A262" s="631" t="s">
        <v>1546</v>
      </c>
      <c r="B262" s="598">
        <v>0</v>
      </c>
      <c r="C262" s="598">
        <v>0</v>
      </c>
      <c r="D262" s="598">
        <v>0</v>
      </c>
      <c r="E262" s="598">
        <v>0</v>
      </c>
      <c r="F262" s="598">
        <v>0</v>
      </c>
      <c r="G262" s="598">
        <v>0</v>
      </c>
      <c r="H262" s="598">
        <v>0</v>
      </c>
      <c r="I262" s="598">
        <v>1</v>
      </c>
      <c r="J262" s="598">
        <v>0</v>
      </c>
      <c r="K262" s="598">
        <v>0</v>
      </c>
      <c r="L262" s="683"/>
      <c r="M262" s="598">
        <v>0</v>
      </c>
      <c r="N262" s="598">
        <v>0</v>
      </c>
      <c r="O262" s="683"/>
      <c r="P262" s="683"/>
      <c r="Q262" s="683"/>
      <c r="R262" s="683"/>
      <c r="S262" s="683"/>
      <c r="T262" s="683"/>
      <c r="U262" s="683"/>
      <c r="V262" s="683"/>
      <c r="W262" s="683"/>
      <c r="X262" s="683"/>
      <c r="Y262" s="683"/>
      <c r="Z262" s="683"/>
      <c r="AA262" s="683"/>
      <c r="AB262" s="683"/>
      <c r="AC262" s="683"/>
      <c r="AD262" s="683"/>
      <c r="AE262" s="683"/>
      <c r="AF262" s="683"/>
      <c r="AG262" s="683"/>
      <c r="AH262" s="683"/>
      <c r="AI262" s="683"/>
      <c r="AJ262" s="683"/>
    </row>
    <row r="263" spans="1:36" ht="15">
      <c r="A263" s="631" t="s">
        <v>1547</v>
      </c>
      <c r="B263" s="602">
        <v>0</v>
      </c>
      <c r="C263" s="602">
        <v>0</v>
      </c>
      <c r="D263" s="602">
        <v>0</v>
      </c>
      <c r="E263" s="602">
        <v>1</v>
      </c>
      <c r="F263" s="602">
        <v>0</v>
      </c>
      <c r="G263" s="602">
        <v>0</v>
      </c>
      <c r="H263" s="602">
        <v>0</v>
      </c>
      <c r="I263" s="602">
        <v>0</v>
      </c>
      <c r="J263" s="602">
        <v>0</v>
      </c>
      <c r="K263" s="602">
        <v>0</v>
      </c>
      <c r="L263" s="683"/>
      <c r="M263" s="602">
        <v>0</v>
      </c>
      <c r="N263" s="602">
        <v>0</v>
      </c>
      <c r="O263" s="683"/>
      <c r="P263" s="683"/>
      <c r="Q263" s="683"/>
      <c r="R263" s="683"/>
      <c r="S263" s="683"/>
      <c r="T263" s="683"/>
      <c r="U263" s="683"/>
      <c r="V263" s="683"/>
      <c r="W263" s="683"/>
      <c r="X263" s="683"/>
      <c r="Y263" s="683"/>
      <c r="Z263" s="683"/>
      <c r="AA263" s="683"/>
      <c r="AB263" s="683"/>
      <c r="AC263" s="683"/>
      <c r="AD263" s="683"/>
      <c r="AE263" s="683"/>
      <c r="AF263" s="683"/>
      <c r="AG263" s="683"/>
      <c r="AH263" s="683"/>
      <c r="AI263" s="683"/>
      <c r="AJ263" s="683"/>
    </row>
    <row r="264" spans="1:36" ht="15">
      <c r="A264" s="631" t="s">
        <v>1548</v>
      </c>
      <c r="B264" s="606">
        <v>1</v>
      </c>
      <c r="C264" s="606">
        <v>0</v>
      </c>
      <c r="D264" s="606">
        <v>0</v>
      </c>
      <c r="E264" s="606">
        <v>0</v>
      </c>
      <c r="F264" s="606">
        <v>0</v>
      </c>
      <c r="G264" s="606">
        <v>1</v>
      </c>
      <c r="H264" s="606">
        <v>0</v>
      </c>
      <c r="I264" s="606">
        <v>0</v>
      </c>
      <c r="J264" s="606">
        <v>0</v>
      </c>
      <c r="K264" s="606">
        <v>0</v>
      </c>
      <c r="L264" s="683"/>
      <c r="M264" s="606">
        <v>0</v>
      </c>
      <c r="N264" s="606">
        <v>0</v>
      </c>
      <c r="O264" s="683"/>
      <c r="P264" s="683"/>
      <c r="Q264" s="683"/>
      <c r="R264" s="683"/>
      <c r="S264" s="683"/>
      <c r="T264" s="683"/>
      <c r="U264" s="683"/>
      <c r="V264" s="683"/>
      <c r="W264" s="683"/>
      <c r="X264" s="683"/>
      <c r="Y264" s="683"/>
      <c r="Z264" s="683"/>
      <c r="AA264" s="683"/>
      <c r="AB264" s="683"/>
      <c r="AC264" s="683"/>
      <c r="AD264" s="683"/>
      <c r="AE264" s="683"/>
      <c r="AF264" s="683"/>
      <c r="AG264" s="683"/>
      <c r="AH264" s="683"/>
      <c r="AI264" s="683"/>
      <c r="AJ264" s="683"/>
    </row>
    <row r="265" spans="1:36" ht="15">
      <c r="A265" s="631" t="s">
        <v>1549</v>
      </c>
      <c r="B265" s="610">
        <v>1</v>
      </c>
      <c r="C265" s="610">
        <v>1</v>
      </c>
      <c r="D265" s="610">
        <v>0</v>
      </c>
      <c r="E265" s="610">
        <v>0</v>
      </c>
      <c r="F265" s="610">
        <v>0</v>
      </c>
      <c r="G265" s="610">
        <v>0</v>
      </c>
      <c r="H265" s="610">
        <v>0</v>
      </c>
      <c r="I265" s="610">
        <v>0</v>
      </c>
      <c r="J265" s="610">
        <v>0</v>
      </c>
      <c r="K265" s="610">
        <v>0</v>
      </c>
      <c r="L265" s="683"/>
      <c r="M265" s="610">
        <v>0</v>
      </c>
      <c r="N265" s="610">
        <v>0</v>
      </c>
      <c r="O265" s="683"/>
      <c r="P265" s="683"/>
      <c r="Q265" s="683"/>
      <c r="R265" s="683"/>
      <c r="S265" s="683"/>
      <c r="T265" s="683"/>
      <c r="U265" s="683"/>
      <c r="V265" s="683"/>
      <c r="W265" s="683"/>
      <c r="X265" s="683"/>
      <c r="Y265" s="683"/>
      <c r="Z265" s="683"/>
      <c r="AA265" s="683"/>
      <c r="AB265" s="683"/>
      <c r="AC265" s="683"/>
      <c r="AD265" s="683"/>
      <c r="AE265" s="683"/>
      <c r="AF265" s="683"/>
      <c r="AG265" s="683"/>
      <c r="AH265" s="683"/>
      <c r="AI265" s="683"/>
      <c r="AJ265" s="683"/>
    </row>
    <row r="266" spans="1:36" ht="15">
      <c r="A266" s="631" t="s">
        <v>1072</v>
      </c>
      <c r="B266" s="568">
        <v>4</v>
      </c>
      <c r="C266" s="568">
        <v>4</v>
      </c>
      <c r="D266" s="568">
        <v>4</v>
      </c>
      <c r="E266" s="568">
        <v>4</v>
      </c>
      <c r="F266" s="568">
        <v>4</v>
      </c>
      <c r="G266" s="568" t="s">
        <v>1826</v>
      </c>
      <c r="H266" s="568">
        <v>4</v>
      </c>
      <c r="I266" s="568">
        <v>4</v>
      </c>
      <c r="J266" s="568">
        <v>4</v>
      </c>
      <c r="K266" s="568">
        <v>4</v>
      </c>
      <c r="L266" s="683"/>
      <c r="M266" s="568">
        <v>1</v>
      </c>
      <c r="N266" s="568">
        <v>1</v>
      </c>
      <c r="O266" s="683"/>
      <c r="P266" s="683"/>
      <c r="Q266" s="683"/>
      <c r="R266" s="683"/>
      <c r="S266" s="683"/>
      <c r="T266" s="683"/>
      <c r="U266" s="683"/>
      <c r="V266" s="683"/>
      <c r="W266" s="683"/>
      <c r="X266" s="683"/>
      <c r="Y266" s="683"/>
      <c r="Z266" s="683"/>
      <c r="AA266" s="683"/>
      <c r="AB266" s="683"/>
      <c r="AC266" s="683"/>
      <c r="AD266" s="683"/>
      <c r="AE266" s="683"/>
      <c r="AF266" s="683"/>
      <c r="AG266" s="683"/>
      <c r="AH266" s="683"/>
      <c r="AI266" s="683"/>
      <c r="AJ266" s="683"/>
    </row>
    <row r="267" spans="1:36" ht="15">
      <c r="A267" s="631" t="s">
        <v>1074</v>
      </c>
      <c r="B267" s="568">
        <v>4</v>
      </c>
      <c r="C267" s="568">
        <v>4</v>
      </c>
      <c r="D267" s="568">
        <v>4</v>
      </c>
      <c r="E267" s="568">
        <v>4</v>
      </c>
      <c r="F267" s="568">
        <v>4</v>
      </c>
      <c r="G267" s="568">
        <v>4</v>
      </c>
      <c r="H267" s="568">
        <v>4</v>
      </c>
      <c r="I267" s="568">
        <v>4</v>
      </c>
      <c r="J267" s="568">
        <v>4</v>
      </c>
      <c r="K267" s="568">
        <v>4</v>
      </c>
      <c r="L267" s="683"/>
      <c r="M267" s="568">
        <v>1</v>
      </c>
      <c r="N267" s="568">
        <v>1</v>
      </c>
      <c r="O267" s="683"/>
      <c r="P267" s="683"/>
      <c r="Q267" s="683"/>
      <c r="R267" s="683"/>
      <c r="S267" s="683"/>
      <c r="T267" s="683"/>
      <c r="U267" s="683"/>
      <c r="V267" s="683"/>
      <c r="W267" s="683"/>
      <c r="X267" s="683"/>
      <c r="Y267" s="683"/>
      <c r="Z267" s="683"/>
      <c r="AA267" s="683"/>
      <c r="AB267" s="683"/>
      <c r="AC267" s="683"/>
      <c r="AD267" s="683"/>
      <c r="AE267" s="683"/>
      <c r="AF267" s="683"/>
      <c r="AG267" s="683"/>
      <c r="AH267" s="683"/>
      <c r="AI267" s="683"/>
      <c r="AJ267" s="683"/>
    </row>
    <row r="268" spans="1:36" ht="15">
      <c r="A268" s="631" t="s">
        <v>1076</v>
      </c>
      <c r="B268" s="615">
        <v>4</v>
      </c>
      <c r="C268" s="615">
        <v>4</v>
      </c>
      <c r="D268" s="615">
        <v>4</v>
      </c>
      <c r="E268" s="615">
        <v>4</v>
      </c>
      <c r="F268" s="615">
        <v>4</v>
      </c>
      <c r="G268" s="615">
        <v>4</v>
      </c>
      <c r="H268" s="615">
        <v>4</v>
      </c>
      <c r="I268" s="615">
        <v>4</v>
      </c>
      <c r="J268" s="615">
        <v>4</v>
      </c>
      <c r="K268" s="615">
        <v>4</v>
      </c>
      <c r="L268" s="683"/>
      <c r="M268" s="615">
        <v>1</v>
      </c>
      <c r="N268" s="615">
        <v>1</v>
      </c>
      <c r="O268" s="683"/>
      <c r="P268" s="683"/>
      <c r="Q268" s="683"/>
      <c r="R268" s="683"/>
      <c r="S268" s="683"/>
      <c r="T268" s="683"/>
      <c r="U268" s="683"/>
      <c r="V268" s="683"/>
      <c r="W268" s="683"/>
      <c r="X268" s="683"/>
      <c r="Y268" s="683"/>
      <c r="Z268" s="683"/>
      <c r="AA268" s="683"/>
      <c r="AB268" s="683"/>
      <c r="AC268" s="683"/>
      <c r="AD268" s="683"/>
      <c r="AE268" s="683"/>
      <c r="AF268" s="683"/>
      <c r="AG268" s="683"/>
      <c r="AH268" s="683"/>
      <c r="AI268" s="683"/>
      <c r="AJ268" s="683"/>
    </row>
    <row r="269" spans="1:36" ht="15.75">
      <c r="A269" s="631" t="s">
        <v>566</v>
      </c>
      <c r="B269" s="568" t="s">
        <v>1827</v>
      </c>
      <c r="C269" s="568" t="s">
        <v>1827</v>
      </c>
      <c r="D269" s="568" t="s">
        <v>1827</v>
      </c>
      <c r="E269" s="568" t="s">
        <v>1827</v>
      </c>
      <c r="F269" s="568" t="s">
        <v>1827</v>
      </c>
      <c r="G269" s="568" t="s">
        <v>1827</v>
      </c>
      <c r="H269" s="568" t="s">
        <v>1827</v>
      </c>
      <c r="I269" s="568" t="s">
        <v>1827</v>
      </c>
      <c r="J269" s="568" t="s">
        <v>1827</v>
      </c>
      <c r="K269" s="568" t="s">
        <v>1827</v>
      </c>
      <c r="L269" s="683"/>
      <c r="M269" s="568" t="s">
        <v>1827</v>
      </c>
      <c r="N269" s="568" t="s">
        <v>1827</v>
      </c>
      <c r="O269" s="683"/>
      <c r="P269" s="683"/>
      <c r="Q269" s="683"/>
      <c r="R269" s="683"/>
      <c r="S269" s="683"/>
      <c r="T269" s="683"/>
      <c r="U269" s="683"/>
      <c r="V269" s="683"/>
      <c r="W269" s="683"/>
      <c r="X269" s="683"/>
      <c r="Y269" s="683"/>
      <c r="Z269" s="683"/>
      <c r="AA269" s="683"/>
      <c r="AB269" s="683"/>
      <c r="AC269" s="683"/>
      <c r="AD269" s="683"/>
      <c r="AE269" s="683"/>
      <c r="AF269" s="683"/>
      <c r="AG269" s="683"/>
      <c r="AH269" s="683"/>
      <c r="AI269" s="683"/>
      <c r="AJ269" s="683"/>
    </row>
    <row r="270" spans="1:36" ht="15.75">
      <c r="A270" s="656" t="s">
        <v>1088</v>
      </c>
      <c r="B270" s="619" t="s">
        <v>1551</v>
      </c>
      <c r="C270" s="619" t="s">
        <v>1551</v>
      </c>
      <c r="D270" s="619" t="s">
        <v>1551</v>
      </c>
      <c r="E270" s="619" t="s">
        <v>1551</v>
      </c>
      <c r="F270" s="619" t="s">
        <v>1551</v>
      </c>
      <c r="G270" s="619" t="s">
        <v>1551</v>
      </c>
      <c r="H270" s="619" t="s">
        <v>1551</v>
      </c>
      <c r="I270" s="619" t="s">
        <v>1551</v>
      </c>
      <c r="J270" s="619" t="s">
        <v>1551</v>
      </c>
      <c r="K270" s="619" t="s">
        <v>1551</v>
      </c>
      <c r="L270" s="683"/>
      <c r="M270" s="619" t="s">
        <v>1551</v>
      </c>
      <c r="N270" s="619" t="s">
        <v>1551</v>
      </c>
      <c r="O270" s="683"/>
      <c r="P270" s="683"/>
      <c r="Q270" s="683"/>
      <c r="R270" s="683"/>
      <c r="S270" s="683"/>
      <c r="T270" s="683"/>
      <c r="U270" s="683"/>
      <c r="V270" s="683"/>
      <c r="W270" s="683"/>
      <c r="X270" s="683"/>
      <c r="Y270" s="683"/>
      <c r="Z270" s="683"/>
      <c r="AA270" s="683"/>
      <c r="AB270" s="683"/>
      <c r="AC270" s="683"/>
      <c r="AD270" s="683"/>
      <c r="AE270" s="683"/>
      <c r="AF270" s="683"/>
      <c r="AG270" s="683"/>
      <c r="AH270" s="683"/>
      <c r="AI270" s="683"/>
      <c r="AJ270" s="683"/>
    </row>
    <row r="271" spans="1:36" ht="15">
      <c r="A271" s="631" t="s">
        <v>1828</v>
      </c>
      <c r="B271" s="581">
        <v>0</v>
      </c>
      <c r="C271" s="581">
        <v>0</v>
      </c>
      <c r="D271" s="581">
        <v>0</v>
      </c>
      <c r="E271" s="581">
        <v>0</v>
      </c>
      <c r="F271" s="581">
        <v>0</v>
      </c>
      <c r="G271" s="581">
        <v>0</v>
      </c>
      <c r="H271" s="581">
        <v>0</v>
      </c>
      <c r="I271" s="581">
        <v>0</v>
      </c>
      <c r="J271" s="581">
        <v>0</v>
      </c>
      <c r="K271" s="581">
        <v>0</v>
      </c>
      <c r="L271" s="683"/>
      <c r="M271" s="581">
        <v>0</v>
      </c>
      <c r="N271" s="581">
        <v>0</v>
      </c>
      <c r="O271" s="683"/>
      <c r="P271" s="683"/>
      <c r="Q271" s="683"/>
      <c r="R271" s="683"/>
      <c r="S271" s="683"/>
      <c r="T271" s="683"/>
      <c r="U271" s="683"/>
      <c r="V271" s="683"/>
      <c r="W271" s="683"/>
      <c r="X271" s="683"/>
      <c r="Y271" s="683"/>
      <c r="Z271" s="683"/>
      <c r="AA271" s="683"/>
      <c r="AB271" s="683"/>
      <c r="AC271" s="683"/>
      <c r="AD271" s="683"/>
      <c r="AE271" s="683"/>
      <c r="AF271" s="683"/>
      <c r="AG271" s="683"/>
      <c r="AH271" s="683"/>
      <c r="AI271" s="683"/>
      <c r="AJ271" s="683"/>
    </row>
    <row r="272" spans="1:36" ht="15.75">
      <c r="A272" s="631" t="s">
        <v>588</v>
      </c>
      <c r="B272" s="624" t="s">
        <v>1829</v>
      </c>
      <c r="C272" s="624" t="s">
        <v>1829</v>
      </c>
      <c r="D272" s="624" t="s">
        <v>1829</v>
      </c>
      <c r="E272" s="624" t="s">
        <v>1829</v>
      </c>
      <c r="F272" s="624" t="s">
        <v>1829</v>
      </c>
      <c r="G272" s="624" t="s">
        <v>1829</v>
      </c>
      <c r="H272" s="624" t="s">
        <v>1829</v>
      </c>
      <c r="I272" s="624" t="s">
        <v>1829</v>
      </c>
      <c r="J272" s="624" t="s">
        <v>1829</v>
      </c>
      <c r="K272" s="624" t="s">
        <v>1829</v>
      </c>
      <c r="L272" s="683"/>
      <c r="M272" s="624" t="s">
        <v>1830</v>
      </c>
      <c r="N272" s="624" t="s">
        <v>1830</v>
      </c>
      <c r="O272" s="683"/>
      <c r="P272" s="683"/>
      <c r="Q272" s="683"/>
      <c r="R272" s="683"/>
      <c r="S272" s="683"/>
      <c r="T272" s="683"/>
      <c r="U272" s="683"/>
      <c r="V272" s="683"/>
      <c r="W272" s="683"/>
      <c r="X272" s="683"/>
      <c r="Y272" s="683"/>
      <c r="Z272" s="683"/>
      <c r="AA272" s="683"/>
      <c r="AB272" s="683"/>
      <c r="AC272" s="683"/>
      <c r="AD272" s="683"/>
      <c r="AE272" s="683"/>
      <c r="AF272" s="683"/>
      <c r="AG272" s="683"/>
      <c r="AH272" s="683"/>
      <c r="AI272" s="683"/>
      <c r="AJ272" s="683"/>
    </row>
    <row r="273" spans="1:36" ht="15">
      <c r="A273" s="631" t="s">
        <v>1556</v>
      </c>
      <c r="B273" s="699">
        <v>400</v>
      </c>
      <c r="C273" s="699">
        <v>400</v>
      </c>
      <c r="D273" s="699">
        <v>400</v>
      </c>
      <c r="E273" s="699">
        <v>400</v>
      </c>
      <c r="F273" s="699">
        <v>400</v>
      </c>
      <c r="G273" s="699">
        <v>400</v>
      </c>
      <c r="H273" s="699">
        <v>400</v>
      </c>
      <c r="I273" s="699">
        <v>400</v>
      </c>
      <c r="J273" s="699">
        <v>400</v>
      </c>
      <c r="K273" s="699">
        <v>400</v>
      </c>
      <c r="L273" s="683"/>
      <c r="M273" s="699">
        <v>400</v>
      </c>
      <c r="N273" s="699">
        <v>400</v>
      </c>
      <c r="O273" s="683"/>
      <c r="P273" s="683"/>
      <c r="Q273" s="683"/>
      <c r="R273" s="683"/>
      <c r="S273" s="683"/>
      <c r="T273" s="683"/>
      <c r="U273" s="683"/>
      <c r="V273" s="683"/>
      <c r="W273" s="683"/>
      <c r="X273" s="683"/>
      <c r="Y273" s="683"/>
      <c r="Z273" s="683"/>
      <c r="AA273" s="683"/>
      <c r="AB273" s="683"/>
      <c r="AC273" s="683"/>
      <c r="AD273" s="683"/>
      <c r="AE273" s="683"/>
      <c r="AF273" s="683"/>
      <c r="AG273" s="683"/>
      <c r="AH273" s="683"/>
      <c r="AI273" s="683"/>
      <c r="AJ273" s="683"/>
    </row>
    <row r="274" spans="1:36" ht="15">
      <c r="A274" s="631" t="s">
        <v>1097</v>
      </c>
      <c r="B274" s="699">
        <v>4</v>
      </c>
      <c r="C274" s="699">
        <v>4</v>
      </c>
      <c r="D274" s="699">
        <v>4</v>
      </c>
      <c r="E274" s="699">
        <v>4</v>
      </c>
      <c r="F274" s="699">
        <v>4</v>
      </c>
      <c r="G274" s="699">
        <v>4</v>
      </c>
      <c r="H274" s="699">
        <v>4</v>
      </c>
      <c r="I274" s="699">
        <v>4</v>
      </c>
      <c r="J274" s="699">
        <v>4</v>
      </c>
      <c r="K274" s="699">
        <v>4</v>
      </c>
      <c r="L274" s="683"/>
      <c r="M274" s="699">
        <v>2</v>
      </c>
      <c r="N274" s="699">
        <v>2</v>
      </c>
      <c r="O274" s="683"/>
      <c r="P274" s="683"/>
      <c r="Q274" s="683"/>
      <c r="R274" s="683"/>
      <c r="S274" s="683"/>
      <c r="T274" s="683"/>
      <c r="U274" s="683"/>
      <c r="V274" s="683"/>
      <c r="W274" s="683"/>
      <c r="X274" s="683"/>
      <c r="Y274" s="683"/>
      <c r="Z274" s="683"/>
      <c r="AA274" s="683"/>
      <c r="AB274" s="683"/>
      <c r="AC274" s="683"/>
      <c r="AD274" s="683"/>
      <c r="AE274" s="683"/>
      <c r="AF274" s="683"/>
      <c r="AG274" s="683"/>
      <c r="AH274" s="683"/>
      <c r="AI274" s="683"/>
      <c r="AJ274" s="683"/>
    </row>
    <row r="275" spans="1:36" ht="15">
      <c r="A275" s="631" t="s">
        <v>1557</v>
      </c>
      <c r="B275" s="699" t="s">
        <v>1558</v>
      </c>
      <c r="C275" s="699" t="s">
        <v>1559</v>
      </c>
      <c r="D275" s="699" t="s">
        <v>1560</v>
      </c>
      <c r="E275" s="699" t="s">
        <v>1561</v>
      </c>
      <c r="F275" s="699" t="s">
        <v>1562</v>
      </c>
      <c r="G275" s="699" t="s">
        <v>1563</v>
      </c>
      <c r="H275" s="699" t="s">
        <v>1558</v>
      </c>
      <c r="I275" s="699" t="s">
        <v>1564</v>
      </c>
      <c r="J275" s="699" t="s">
        <v>1565</v>
      </c>
      <c r="K275" s="699" t="s">
        <v>1566</v>
      </c>
      <c r="L275" s="683"/>
      <c r="M275" s="699" t="s">
        <v>1831</v>
      </c>
      <c r="N275" s="699" t="s">
        <v>1831</v>
      </c>
      <c r="O275" s="683"/>
      <c r="P275" s="683"/>
      <c r="Q275" s="683"/>
      <c r="R275" s="683"/>
      <c r="S275" s="683"/>
      <c r="T275" s="683"/>
      <c r="U275" s="683"/>
      <c r="V275" s="683"/>
      <c r="W275" s="683"/>
      <c r="X275" s="683"/>
      <c r="Y275" s="683"/>
      <c r="Z275" s="683"/>
      <c r="AA275" s="683"/>
      <c r="AB275" s="683"/>
      <c r="AC275" s="683"/>
      <c r="AD275" s="683"/>
      <c r="AE275" s="683"/>
      <c r="AF275" s="683"/>
      <c r="AG275" s="683"/>
      <c r="AH275" s="683"/>
      <c r="AI275" s="683"/>
      <c r="AJ275" s="683"/>
    </row>
    <row r="276" spans="1:36" ht="15">
      <c r="A276" s="631" t="s">
        <v>1568</v>
      </c>
      <c r="B276" s="683" t="s">
        <v>1123</v>
      </c>
      <c r="C276" s="683" t="s">
        <v>1832</v>
      </c>
      <c r="D276" s="683" t="s">
        <v>1833</v>
      </c>
      <c r="E276" s="683" t="s">
        <v>1834</v>
      </c>
      <c r="F276" s="683" t="s">
        <v>1835</v>
      </c>
      <c r="G276" s="683" t="s">
        <v>1123</v>
      </c>
      <c r="H276" s="683" t="s">
        <v>1836</v>
      </c>
      <c r="I276" s="683" t="s">
        <v>1837</v>
      </c>
      <c r="J276" s="683" t="s">
        <v>1838</v>
      </c>
      <c r="K276" s="683" t="s">
        <v>1697</v>
      </c>
      <c r="L276" s="683"/>
      <c r="M276" s="683" t="s">
        <v>1839</v>
      </c>
      <c r="N276" s="683" t="s">
        <v>1839</v>
      </c>
      <c r="O276" s="683"/>
      <c r="P276" s="683"/>
      <c r="Q276" s="683"/>
      <c r="R276" s="683"/>
      <c r="S276" s="683"/>
      <c r="T276" s="683"/>
      <c r="U276" s="683"/>
      <c r="V276" s="683"/>
      <c r="W276" s="683"/>
      <c r="X276" s="683"/>
      <c r="Y276" s="683"/>
      <c r="Z276" s="683"/>
      <c r="AA276" s="683"/>
      <c r="AB276" s="683"/>
      <c r="AC276" s="683"/>
      <c r="AD276" s="683"/>
      <c r="AE276" s="683"/>
      <c r="AF276" s="683"/>
      <c r="AG276" s="683"/>
      <c r="AH276" s="683"/>
      <c r="AI276" s="683"/>
      <c r="AJ276" s="683"/>
    </row>
    <row r="277" spans="1:36" ht="27.75">
      <c r="A277" s="631" t="s">
        <v>1840</v>
      </c>
      <c r="B277" s="683" t="s">
        <v>1123</v>
      </c>
      <c r="C277" s="683" t="s">
        <v>1123</v>
      </c>
      <c r="D277" s="683" t="s">
        <v>1123</v>
      </c>
      <c r="E277" s="684" t="s">
        <v>1841</v>
      </c>
      <c r="F277" s="683" t="s">
        <v>1123</v>
      </c>
      <c r="G277" s="683" t="s">
        <v>1123</v>
      </c>
      <c r="H277" s="683" t="s">
        <v>1123</v>
      </c>
      <c r="I277" s="683" t="s">
        <v>1123</v>
      </c>
      <c r="J277" s="683" t="s">
        <v>1123</v>
      </c>
      <c r="K277" s="683" t="s">
        <v>1123</v>
      </c>
      <c r="L277" s="683"/>
      <c r="M277" s="683" t="s">
        <v>1123</v>
      </c>
      <c r="N277" s="683" t="s">
        <v>1123</v>
      </c>
      <c r="O277" s="683"/>
      <c r="P277" s="683"/>
      <c r="Q277" s="683"/>
      <c r="R277" s="683"/>
      <c r="S277" s="683"/>
      <c r="T277" s="683"/>
      <c r="U277" s="683"/>
      <c r="V277" s="683"/>
      <c r="W277" s="683"/>
      <c r="X277" s="683"/>
      <c r="Y277" s="683"/>
      <c r="Z277" s="683"/>
      <c r="AA277" s="683"/>
      <c r="AB277" s="683"/>
      <c r="AC277" s="683"/>
      <c r="AD277" s="683"/>
      <c r="AE277" s="683"/>
      <c r="AF277" s="683"/>
      <c r="AG277" s="683"/>
      <c r="AH277" s="683"/>
      <c r="AI277" s="683"/>
      <c r="AJ277" s="683"/>
    </row>
    <row r="279" spans="1:36" ht="15">
      <c r="A279" s="631" t="s">
        <v>1526</v>
      </c>
      <c r="B279" s="675" t="s">
        <v>1842</v>
      </c>
      <c r="C279" s="675" t="s">
        <v>1843</v>
      </c>
      <c r="D279" s="675" t="s">
        <v>1844</v>
      </c>
      <c r="E279" s="675" t="s">
        <v>1845</v>
      </c>
      <c r="F279" s="675" t="s">
        <v>1846</v>
      </c>
      <c r="G279" s="675" t="s">
        <v>1847</v>
      </c>
      <c r="H279" s="675" t="s">
        <v>1848</v>
      </c>
      <c r="I279" s="675" t="s">
        <v>1849</v>
      </c>
      <c r="J279" s="675" t="s">
        <v>1850</v>
      </c>
      <c r="K279" s="675" t="s">
        <v>1851</v>
      </c>
      <c r="L279" s="683"/>
      <c r="M279" s="675" t="s">
        <v>1852</v>
      </c>
      <c r="N279" s="675" t="s">
        <v>1852</v>
      </c>
      <c r="O279" s="683"/>
      <c r="P279" s="683"/>
      <c r="Q279" s="683"/>
      <c r="R279" s="683"/>
      <c r="S279" s="683"/>
      <c r="T279" s="683"/>
      <c r="U279" s="683"/>
      <c r="V279" s="683"/>
      <c r="W279" s="683"/>
      <c r="X279" s="683"/>
      <c r="Y279" s="683"/>
      <c r="Z279" s="683"/>
      <c r="AA279" s="683"/>
      <c r="AB279" s="683"/>
      <c r="AC279" s="683"/>
      <c r="AD279" s="683"/>
      <c r="AE279" s="683"/>
      <c r="AF279" s="683"/>
      <c r="AG279" s="683"/>
      <c r="AH279" s="683"/>
      <c r="AI279" s="683"/>
      <c r="AJ279" s="683"/>
    </row>
    <row r="280" spans="1:36" ht="15">
      <c r="A280" s="631" t="s">
        <v>1536</v>
      </c>
      <c r="B280" s="525" t="s">
        <v>1502</v>
      </c>
      <c r="C280" s="527" t="s">
        <v>1209</v>
      </c>
      <c r="D280" s="528" t="s">
        <v>1211</v>
      </c>
      <c r="E280" s="529" t="s">
        <v>1212</v>
      </c>
      <c r="F280" s="530" t="s">
        <v>1210</v>
      </c>
      <c r="G280" s="531" t="s">
        <v>1213</v>
      </c>
      <c r="H280" s="532" t="s">
        <v>1214</v>
      </c>
      <c r="I280" s="533" t="s">
        <v>1215</v>
      </c>
      <c r="J280" s="534" t="s">
        <v>1216</v>
      </c>
      <c r="K280" s="536" t="s">
        <v>1217</v>
      </c>
      <c r="L280" s="683"/>
      <c r="M280" s="526" t="s">
        <v>1504</v>
      </c>
      <c r="N280" s="537" t="s">
        <v>1516</v>
      </c>
      <c r="O280" s="683"/>
      <c r="P280" s="683"/>
      <c r="Q280" s="683"/>
      <c r="R280" s="683"/>
      <c r="S280" s="683"/>
      <c r="T280" s="683"/>
      <c r="U280" s="683"/>
      <c r="V280" s="683"/>
      <c r="W280" s="683"/>
      <c r="X280" s="683"/>
      <c r="Y280" s="683"/>
      <c r="Z280" s="683"/>
      <c r="AA280" s="683"/>
      <c r="AB280" s="683"/>
      <c r="AC280" s="683"/>
      <c r="AD280" s="683"/>
      <c r="AE280" s="683"/>
      <c r="AF280" s="683"/>
      <c r="AG280" s="683"/>
      <c r="AH280" s="683"/>
      <c r="AI280" s="683"/>
      <c r="AJ280" s="683"/>
    </row>
    <row r="281" spans="1:36" ht="15">
      <c r="A281" s="631" t="s">
        <v>1537</v>
      </c>
      <c r="B281" s="631" t="s">
        <v>1510</v>
      </c>
      <c r="C281" s="631" t="s">
        <v>1510</v>
      </c>
      <c r="D281" s="631" t="s">
        <v>1510</v>
      </c>
      <c r="E281" s="631" t="s">
        <v>1510</v>
      </c>
      <c r="F281" s="631" t="s">
        <v>1510</v>
      </c>
      <c r="G281" s="631" t="s">
        <v>1510</v>
      </c>
      <c r="H281" s="631" t="s">
        <v>1510</v>
      </c>
      <c r="I281" s="631" t="s">
        <v>1510</v>
      </c>
      <c r="J281" s="631" t="s">
        <v>1510</v>
      </c>
      <c r="K281" s="631" t="s">
        <v>1510</v>
      </c>
      <c r="L281" s="683"/>
      <c r="M281" s="631" t="s">
        <v>1510</v>
      </c>
      <c r="N281" s="631" t="s">
        <v>1510</v>
      </c>
      <c r="O281" s="683"/>
      <c r="P281" s="683"/>
      <c r="Q281" s="683"/>
      <c r="R281" s="683"/>
      <c r="S281" s="683"/>
      <c r="T281" s="683"/>
      <c r="U281" s="683"/>
      <c r="V281" s="683"/>
      <c r="W281" s="683"/>
      <c r="X281" s="683"/>
      <c r="Y281" s="683"/>
      <c r="Z281" s="683"/>
      <c r="AA281" s="683"/>
      <c r="AB281" s="683"/>
      <c r="AC281" s="683"/>
      <c r="AD281" s="683"/>
      <c r="AE281" s="683"/>
      <c r="AF281" s="683"/>
      <c r="AG281" s="683"/>
      <c r="AH281" s="683"/>
      <c r="AI281" s="683"/>
      <c r="AJ281" s="683"/>
    </row>
    <row r="282" spans="1:36" ht="15.75">
      <c r="A282" s="650" t="s">
        <v>1045</v>
      </c>
      <c r="B282" s="558" t="s">
        <v>1824</v>
      </c>
      <c r="C282" s="558" t="s">
        <v>1687</v>
      </c>
      <c r="D282" s="558" t="s">
        <v>1687</v>
      </c>
      <c r="E282" s="558" t="s">
        <v>1687</v>
      </c>
      <c r="F282" s="558" t="s">
        <v>1687</v>
      </c>
      <c r="G282" s="558" t="s">
        <v>1687</v>
      </c>
      <c r="H282" s="556" t="s">
        <v>1687</v>
      </c>
      <c r="I282" s="556" t="s">
        <v>1687</v>
      </c>
      <c r="J282" s="556" t="s">
        <v>1639</v>
      </c>
      <c r="K282" s="556" t="s">
        <v>1687</v>
      </c>
      <c r="L282" s="683"/>
      <c r="M282" s="556" t="s">
        <v>1639</v>
      </c>
      <c r="N282" s="556" t="s">
        <v>1639</v>
      </c>
      <c r="O282" s="683"/>
      <c r="P282" s="683"/>
      <c r="Q282" s="683"/>
      <c r="R282" s="683"/>
      <c r="S282" s="683"/>
      <c r="T282" s="683"/>
      <c r="U282" s="683"/>
      <c r="V282" s="683"/>
      <c r="W282" s="683"/>
      <c r="X282" s="683"/>
      <c r="Y282" s="683"/>
      <c r="Z282" s="683"/>
      <c r="AA282" s="683"/>
      <c r="AB282" s="683"/>
      <c r="AC282" s="683"/>
      <c r="AD282" s="683"/>
      <c r="AE282" s="683"/>
      <c r="AF282" s="683"/>
      <c r="AG282" s="683"/>
      <c r="AH282" s="683"/>
      <c r="AI282" s="683"/>
      <c r="AJ282" s="683"/>
    </row>
    <row r="283" spans="1:36" ht="15.75">
      <c r="A283" s="652" t="s">
        <v>1539</v>
      </c>
      <c r="B283" s="563" t="s">
        <v>1123</v>
      </c>
      <c r="C283" s="563" t="s">
        <v>1123</v>
      </c>
      <c r="D283" s="563" t="s">
        <v>1123</v>
      </c>
      <c r="E283" s="563" t="s">
        <v>1824</v>
      </c>
      <c r="F283" s="563" t="s">
        <v>1687</v>
      </c>
      <c r="G283" s="563" t="s">
        <v>1853</v>
      </c>
      <c r="H283" s="563" t="s">
        <v>1123</v>
      </c>
      <c r="I283" s="563" t="s">
        <v>1123</v>
      </c>
      <c r="J283" s="563" t="s">
        <v>1123</v>
      </c>
      <c r="K283" s="563" t="s">
        <v>1123</v>
      </c>
      <c r="L283" s="683"/>
      <c r="M283" s="563" t="s">
        <v>1123</v>
      </c>
      <c r="N283" s="563" t="s">
        <v>1123</v>
      </c>
      <c r="O283" s="683"/>
      <c r="P283" s="683"/>
      <c r="Q283" s="683"/>
      <c r="R283" s="683"/>
      <c r="S283" s="683"/>
      <c r="T283" s="683"/>
      <c r="U283" s="683"/>
      <c r="V283" s="683"/>
      <c r="W283" s="683"/>
      <c r="X283" s="683"/>
      <c r="Y283" s="683"/>
      <c r="Z283" s="683"/>
      <c r="AA283" s="683"/>
      <c r="AB283" s="683"/>
      <c r="AC283" s="683"/>
      <c r="AD283" s="683"/>
      <c r="AE283" s="683"/>
      <c r="AF283" s="683"/>
      <c r="AG283" s="683"/>
      <c r="AH283" s="683"/>
      <c r="AI283" s="683"/>
      <c r="AJ283" s="683"/>
    </row>
    <row r="284" spans="1:36" ht="15">
      <c r="A284" s="653" t="s">
        <v>7</v>
      </c>
      <c r="B284" s="568">
        <v>4</v>
      </c>
      <c r="C284" s="568">
        <v>4</v>
      </c>
      <c r="D284" s="568">
        <v>4</v>
      </c>
      <c r="E284" s="568">
        <v>4</v>
      </c>
      <c r="F284" s="568">
        <v>4</v>
      </c>
      <c r="G284" s="568">
        <v>4</v>
      </c>
      <c r="H284" s="566">
        <v>4</v>
      </c>
      <c r="I284" s="566">
        <v>6</v>
      </c>
      <c r="J284" s="566">
        <v>0</v>
      </c>
      <c r="K284" s="566">
        <v>4</v>
      </c>
      <c r="L284" s="683"/>
      <c r="M284" s="566">
        <v>0</v>
      </c>
      <c r="N284" s="566">
        <v>0</v>
      </c>
      <c r="O284" s="683"/>
      <c r="P284" s="683"/>
      <c r="Q284" s="683"/>
      <c r="R284" s="683"/>
      <c r="S284" s="683"/>
      <c r="T284" s="683"/>
      <c r="U284" s="683"/>
      <c r="V284" s="683"/>
      <c r="W284" s="683"/>
      <c r="X284" s="683"/>
      <c r="Y284" s="683"/>
      <c r="Z284" s="683"/>
      <c r="AA284" s="683"/>
      <c r="AB284" s="683"/>
      <c r="AC284" s="683"/>
      <c r="AD284" s="683"/>
      <c r="AE284" s="683"/>
      <c r="AF284" s="683"/>
      <c r="AG284" s="683"/>
      <c r="AH284" s="683"/>
      <c r="AI284" s="683"/>
      <c r="AJ284" s="683"/>
    </row>
    <row r="285" spans="1:36" ht="15">
      <c r="A285" s="654" t="s">
        <v>1050</v>
      </c>
      <c r="B285" s="573">
        <v>4</v>
      </c>
      <c r="C285" s="573">
        <v>4</v>
      </c>
      <c r="D285" s="573">
        <v>4</v>
      </c>
      <c r="E285" s="573">
        <v>4</v>
      </c>
      <c r="F285" s="573">
        <v>4</v>
      </c>
      <c r="G285" s="573">
        <v>4</v>
      </c>
      <c r="H285" s="571">
        <v>4</v>
      </c>
      <c r="I285" s="571">
        <v>4</v>
      </c>
      <c r="J285" s="571">
        <v>0</v>
      </c>
      <c r="K285" s="571">
        <v>4</v>
      </c>
      <c r="L285" s="683"/>
      <c r="M285" s="571">
        <v>0</v>
      </c>
      <c r="N285" s="571">
        <v>0</v>
      </c>
      <c r="O285" s="683"/>
      <c r="P285" s="683"/>
      <c r="Q285" s="683"/>
      <c r="R285" s="683"/>
      <c r="S285" s="683"/>
      <c r="T285" s="683"/>
      <c r="U285" s="683"/>
      <c r="V285" s="683"/>
      <c r="W285" s="683"/>
      <c r="X285" s="683"/>
      <c r="Y285" s="683"/>
      <c r="Z285" s="683"/>
      <c r="AA285" s="683"/>
      <c r="AB285" s="683"/>
      <c r="AC285" s="683"/>
      <c r="AD285" s="683"/>
      <c r="AE285" s="683"/>
      <c r="AF285" s="683"/>
      <c r="AG285" s="683"/>
      <c r="AH285" s="683"/>
      <c r="AI285" s="683"/>
      <c r="AJ285" s="683"/>
    </row>
    <row r="286" spans="1:36" ht="15">
      <c r="A286" s="631" t="s">
        <v>1541</v>
      </c>
      <c r="B286" s="577">
        <v>0</v>
      </c>
      <c r="C286" s="577">
        <v>0</v>
      </c>
      <c r="D286" s="577">
        <v>0</v>
      </c>
      <c r="E286" s="577">
        <v>0</v>
      </c>
      <c r="F286" s="577">
        <v>0</v>
      </c>
      <c r="G286" s="577">
        <v>0</v>
      </c>
      <c r="H286" s="577">
        <v>0</v>
      </c>
      <c r="I286" s="577">
        <v>0</v>
      </c>
      <c r="J286" s="577">
        <v>0</v>
      </c>
      <c r="K286" s="577">
        <v>0.2</v>
      </c>
      <c r="L286" s="683"/>
      <c r="M286" s="577">
        <v>0</v>
      </c>
      <c r="N286" s="577">
        <v>0</v>
      </c>
      <c r="O286" s="683"/>
      <c r="P286" s="683"/>
      <c r="Q286" s="683"/>
      <c r="R286" s="683"/>
      <c r="S286" s="683"/>
      <c r="T286" s="683"/>
      <c r="U286" s="683"/>
      <c r="V286" s="683"/>
      <c r="W286" s="683"/>
      <c r="X286" s="683"/>
      <c r="Y286" s="683"/>
      <c r="Z286" s="683"/>
      <c r="AA286" s="683"/>
      <c r="AB286" s="683"/>
      <c r="AC286" s="683"/>
      <c r="AD286" s="683"/>
      <c r="AE286" s="683"/>
      <c r="AF286" s="683"/>
      <c r="AG286" s="683"/>
      <c r="AH286" s="683"/>
      <c r="AI286" s="683"/>
      <c r="AJ286" s="683"/>
    </row>
    <row r="287" spans="1:36" ht="15">
      <c r="A287" s="631" t="s">
        <v>1542</v>
      </c>
      <c r="B287" s="581">
        <v>0</v>
      </c>
      <c r="C287" s="581">
        <v>0</v>
      </c>
      <c r="D287" s="581">
        <v>0</v>
      </c>
      <c r="E287" s="581">
        <v>0</v>
      </c>
      <c r="F287" s="581">
        <v>0</v>
      </c>
      <c r="G287" s="581">
        <v>0</v>
      </c>
      <c r="H287" s="581">
        <v>0</v>
      </c>
      <c r="I287" s="581">
        <v>0</v>
      </c>
      <c r="J287" s="581">
        <v>0.2</v>
      </c>
      <c r="K287" s="581">
        <v>0</v>
      </c>
      <c r="L287" s="683"/>
      <c r="M287" s="581">
        <v>0</v>
      </c>
      <c r="N287" s="581">
        <v>0</v>
      </c>
      <c r="O287" s="683"/>
      <c r="P287" s="683"/>
      <c r="Q287" s="683"/>
      <c r="R287" s="683"/>
      <c r="S287" s="683"/>
      <c r="T287" s="683"/>
      <c r="U287" s="683"/>
      <c r="V287" s="683"/>
      <c r="W287" s="683"/>
      <c r="X287" s="683"/>
      <c r="Y287" s="683"/>
      <c r="Z287" s="683"/>
      <c r="AA287" s="683"/>
      <c r="AB287" s="683"/>
      <c r="AC287" s="683"/>
      <c r="AD287" s="683"/>
      <c r="AE287" s="683"/>
      <c r="AF287" s="683"/>
      <c r="AG287" s="683"/>
      <c r="AH287" s="683"/>
      <c r="AI287" s="683"/>
      <c r="AJ287" s="683"/>
    </row>
    <row r="288" spans="1:36" ht="15">
      <c r="A288" s="631" t="s">
        <v>1543</v>
      </c>
      <c r="B288" s="585">
        <v>0</v>
      </c>
      <c r="C288" s="585">
        <v>0</v>
      </c>
      <c r="D288" s="585">
        <v>0</v>
      </c>
      <c r="E288" s="585">
        <v>0</v>
      </c>
      <c r="F288" s="585">
        <v>0</v>
      </c>
      <c r="G288" s="585">
        <v>0</v>
      </c>
      <c r="H288" s="585">
        <v>0.2</v>
      </c>
      <c r="I288" s="585">
        <v>0</v>
      </c>
      <c r="J288" s="585">
        <v>0</v>
      </c>
      <c r="K288" s="585">
        <v>0</v>
      </c>
      <c r="L288" s="683"/>
      <c r="M288" s="585">
        <v>0</v>
      </c>
      <c r="N288" s="585">
        <v>0</v>
      </c>
      <c r="O288" s="683"/>
      <c r="P288" s="683"/>
      <c r="Q288" s="683"/>
      <c r="R288" s="683"/>
      <c r="S288" s="683"/>
      <c r="T288" s="683"/>
      <c r="U288" s="683"/>
      <c r="V288" s="683"/>
      <c r="W288" s="683"/>
      <c r="X288" s="683"/>
      <c r="Y288" s="683"/>
      <c r="Z288" s="683"/>
      <c r="AA288" s="683"/>
      <c r="AB288" s="683"/>
      <c r="AC288" s="683"/>
      <c r="AD288" s="683"/>
      <c r="AE288" s="683"/>
      <c r="AF288" s="683"/>
      <c r="AG288" s="683"/>
      <c r="AH288" s="683"/>
      <c r="AI288" s="683"/>
      <c r="AJ288" s="683"/>
    </row>
    <row r="289" spans="1:36" ht="15">
      <c r="A289" s="631" t="s">
        <v>1544</v>
      </c>
      <c r="B289" s="589">
        <v>0</v>
      </c>
      <c r="C289" s="589">
        <v>0</v>
      </c>
      <c r="D289" s="589">
        <v>0.2</v>
      </c>
      <c r="E289" s="589">
        <v>0</v>
      </c>
      <c r="F289" s="589">
        <v>0</v>
      </c>
      <c r="G289" s="589">
        <v>0</v>
      </c>
      <c r="H289" s="589">
        <v>0</v>
      </c>
      <c r="I289" s="589">
        <v>0</v>
      </c>
      <c r="J289" s="589">
        <v>0</v>
      </c>
      <c r="K289" s="589">
        <v>0</v>
      </c>
      <c r="L289" s="683"/>
      <c r="M289" s="589">
        <v>0</v>
      </c>
      <c r="N289" s="589">
        <v>0</v>
      </c>
      <c r="O289" s="683"/>
      <c r="P289" s="683"/>
      <c r="Q289" s="683"/>
      <c r="R289" s="683"/>
      <c r="S289" s="683"/>
      <c r="T289" s="683"/>
      <c r="U289" s="683"/>
      <c r="V289" s="683"/>
      <c r="W289" s="683"/>
      <c r="X289" s="683"/>
      <c r="Y289" s="683"/>
      <c r="Z289" s="683"/>
      <c r="AA289" s="683"/>
      <c r="AB289" s="683"/>
      <c r="AC289" s="683"/>
      <c r="AD289" s="683"/>
      <c r="AE289" s="683"/>
      <c r="AF289" s="683"/>
      <c r="AG289" s="683"/>
      <c r="AH289" s="683"/>
      <c r="AI289" s="683"/>
      <c r="AJ289" s="683"/>
    </row>
    <row r="290" spans="1:36" ht="15">
      <c r="A290" s="655" t="s">
        <v>1545</v>
      </c>
      <c r="B290" s="594">
        <v>0</v>
      </c>
      <c r="C290" s="594">
        <v>0</v>
      </c>
      <c r="D290" s="594">
        <v>0</v>
      </c>
      <c r="E290" s="594">
        <v>0</v>
      </c>
      <c r="F290" s="594">
        <v>0</v>
      </c>
      <c r="G290" s="594">
        <v>0</v>
      </c>
      <c r="H290" s="594">
        <v>0</v>
      </c>
      <c r="I290" s="594">
        <v>0</v>
      </c>
      <c r="J290" s="594">
        <v>0</v>
      </c>
      <c r="K290" s="594">
        <v>0</v>
      </c>
      <c r="L290" s="683"/>
      <c r="M290" s="594">
        <v>0</v>
      </c>
      <c r="N290" s="594">
        <v>0</v>
      </c>
      <c r="O290" s="683"/>
      <c r="P290" s="683"/>
      <c r="Q290" s="683"/>
      <c r="R290" s="683"/>
      <c r="S290" s="683"/>
      <c r="T290" s="683"/>
      <c r="U290" s="683"/>
      <c r="V290" s="683"/>
      <c r="W290" s="683"/>
      <c r="X290" s="683"/>
      <c r="Y290" s="683"/>
      <c r="Z290" s="683"/>
      <c r="AA290" s="683"/>
      <c r="AB290" s="683"/>
      <c r="AC290" s="683"/>
      <c r="AD290" s="683"/>
      <c r="AE290" s="683"/>
      <c r="AF290" s="683"/>
      <c r="AG290" s="683"/>
      <c r="AH290" s="683"/>
      <c r="AI290" s="683"/>
      <c r="AJ290" s="683"/>
    </row>
    <row r="291" spans="1:36" ht="15">
      <c r="A291" s="631" t="s">
        <v>1546</v>
      </c>
      <c r="B291" s="598">
        <v>0</v>
      </c>
      <c r="C291" s="598">
        <v>0</v>
      </c>
      <c r="D291" s="598">
        <v>0</v>
      </c>
      <c r="E291" s="598">
        <v>0</v>
      </c>
      <c r="F291" s="598">
        <v>0</v>
      </c>
      <c r="G291" s="598">
        <v>0</v>
      </c>
      <c r="H291" s="598">
        <v>0</v>
      </c>
      <c r="I291" s="598">
        <v>0.2</v>
      </c>
      <c r="J291" s="598">
        <v>0</v>
      </c>
      <c r="K291" s="598">
        <v>0</v>
      </c>
      <c r="L291" s="683"/>
      <c r="M291" s="598">
        <v>0</v>
      </c>
      <c r="N291" s="598">
        <v>0</v>
      </c>
      <c r="O291" s="683"/>
      <c r="P291" s="683"/>
      <c r="Q291" s="683"/>
      <c r="R291" s="683"/>
      <c r="S291" s="683"/>
      <c r="T291" s="683"/>
      <c r="U291" s="683"/>
      <c r="V291" s="683"/>
      <c r="W291" s="683"/>
      <c r="X291" s="683"/>
      <c r="Y291" s="683"/>
      <c r="Z291" s="683"/>
      <c r="AA291" s="683"/>
      <c r="AB291" s="683"/>
      <c r="AC291" s="683"/>
      <c r="AD291" s="683"/>
      <c r="AE291" s="683"/>
      <c r="AF291" s="683"/>
      <c r="AG291" s="683"/>
      <c r="AH291" s="683"/>
      <c r="AI291" s="683"/>
      <c r="AJ291" s="683"/>
    </row>
    <row r="292" spans="1:36" ht="15">
      <c r="A292" s="631" t="s">
        <v>1547</v>
      </c>
      <c r="B292" s="602">
        <v>0</v>
      </c>
      <c r="C292" s="602">
        <v>0</v>
      </c>
      <c r="D292" s="602">
        <v>0</v>
      </c>
      <c r="E292" s="602">
        <v>0.2</v>
      </c>
      <c r="F292" s="602">
        <v>0</v>
      </c>
      <c r="G292" s="602">
        <v>0</v>
      </c>
      <c r="H292" s="602">
        <v>0</v>
      </c>
      <c r="I292" s="602">
        <v>0</v>
      </c>
      <c r="J292" s="602">
        <v>0</v>
      </c>
      <c r="K292" s="602">
        <v>0</v>
      </c>
      <c r="L292" s="683"/>
      <c r="M292" s="602">
        <v>0</v>
      </c>
      <c r="N292" s="602">
        <v>0</v>
      </c>
      <c r="O292" s="683"/>
      <c r="P292" s="683"/>
      <c r="Q292" s="683"/>
      <c r="R292" s="683"/>
      <c r="S292" s="683"/>
      <c r="T292" s="683"/>
      <c r="U292" s="683"/>
      <c r="V292" s="683"/>
      <c r="W292" s="683"/>
      <c r="X292" s="683"/>
      <c r="Y292" s="683"/>
      <c r="Z292" s="683"/>
      <c r="AA292" s="683"/>
      <c r="AB292" s="683"/>
      <c r="AC292" s="683"/>
      <c r="AD292" s="683"/>
      <c r="AE292" s="683"/>
      <c r="AF292" s="683"/>
      <c r="AG292" s="683"/>
      <c r="AH292" s="683"/>
      <c r="AI292" s="683"/>
      <c r="AJ292" s="683"/>
    </row>
    <row r="293" spans="1:36" ht="15">
      <c r="A293" s="631" t="s">
        <v>1548</v>
      </c>
      <c r="B293" s="606">
        <v>0</v>
      </c>
      <c r="C293" s="606">
        <v>0</v>
      </c>
      <c r="D293" s="606">
        <v>0</v>
      </c>
      <c r="E293" s="606">
        <v>0</v>
      </c>
      <c r="F293" s="606">
        <v>0</v>
      </c>
      <c r="G293" s="606">
        <v>0.2</v>
      </c>
      <c r="H293" s="606">
        <v>0</v>
      </c>
      <c r="I293" s="606">
        <v>0</v>
      </c>
      <c r="J293" s="606">
        <v>0</v>
      </c>
      <c r="K293" s="606">
        <v>0</v>
      </c>
      <c r="L293" s="683"/>
      <c r="M293" s="606">
        <v>0</v>
      </c>
      <c r="N293" s="606">
        <v>0</v>
      </c>
      <c r="O293" s="683"/>
      <c r="P293" s="683"/>
      <c r="Q293" s="683"/>
      <c r="R293" s="683"/>
      <c r="S293" s="683"/>
      <c r="T293" s="683"/>
      <c r="U293" s="683"/>
      <c r="V293" s="683"/>
      <c r="W293" s="683"/>
      <c r="X293" s="683"/>
      <c r="Y293" s="683"/>
      <c r="Z293" s="683"/>
      <c r="AA293" s="683"/>
      <c r="AB293" s="683"/>
      <c r="AC293" s="683"/>
      <c r="AD293" s="683"/>
      <c r="AE293" s="683"/>
      <c r="AF293" s="683"/>
      <c r="AG293" s="683"/>
      <c r="AH293" s="683"/>
      <c r="AI293" s="683"/>
      <c r="AJ293" s="683"/>
    </row>
    <row r="294" spans="1:36" ht="15">
      <c r="A294" s="631" t="s">
        <v>1549</v>
      </c>
      <c r="B294" s="610">
        <v>0</v>
      </c>
      <c r="C294" s="610">
        <v>0.2</v>
      </c>
      <c r="D294" s="610">
        <v>0</v>
      </c>
      <c r="E294" s="610">
        <v>0</v>
      </c>
      <c r="F294" s="610">
        <v>0</v>
      </c>
      <c r="G294" s="610">
        <v>0</v>
      </c>
      <c r="H294" s="610">
        <v>0</v>
      </c>
      <c r="I294" s="610">
        <v>0</v>
      </c>
      <c r="J294" s="610">
        <v>0</v>
      </c>
      <c r="K294" s="610">
        <v>0</v>
      </c>
      <c r="L294" s="683"/>
      <c r="M294" s="610">
        <v>0.2</v>
      </c>
      <c r="N294" s="610">
        <v>0.2</v>
      </c>
      <c r="O294" s="683"/>
      <c r="P294" s="683"/>
      <c r="Q294" s="683"/>
      <c r="R294" s="683"/>
      <c r="S294" s="683"/>
      <c r="T294" s="683"/>
      <c r="U294" s="683"/>
      <c r="V294" s="683"/>
      <c r="W294" s="683"/>
      <c r="X294" s="683"/>
      <c r="Y294" s="683"/>
      <c r="Z294" s="683"/>
      <c r="AA294" s="683"/>
      <c r="AB294" s="683"/>
      <c r="AC294" s="683"/>
      <c r="AD294" s="683"/>
      <c r="AE294" s="683"/>
      <c r="AF294" s="683"/>
      <c r="AG294" s="683"/>
      <c r="AH294" s="683"/>
      <c r="AI294" s="683"/>
      <c r="AJ294" s="683"/>
    </row>
    <row r="295" spans="1:36" ht="15">
      <c r="A295" s="631" t="s">
        <v>1072</v>
      </c>
      <c r="B295" s="568">
        <v>4</v>
      </c>
      <c r="C295" s="568">
        <v>4</v>
      </c>
      <c r="D295" s="568">
        <v>4</v>
      </c>
      <c r="E295" s="568">
        <v>4</v>
      </c>
      <c r="F295" s="568">
        <v>4</v>
      </c>
      <c r="G295" s="568">
        <v>4</v>
      </c>
      <c r="H295" s="568">
        <v>4</v>
      </c>
      <c r="I295" s="568">
        <v>4</v>
      </c>
      <c r="J295" s="568">
        <v>4</v>
      </c>
      <c r="K295" s="568">
        <v>4</v>
      </c>
      <c r="L295" s="683"/>
      <c r="M295" s="566">
        <v>1</v>
      </c>
      <c r="N295" s="566">
        <v>1</v>
      </c>
      <c r="O295" s="683"/>
      <c r="P295" s="683"/>
      <c r="Q295" s="683"/>
      <c r="R295" s="683"/>
      <c r="S295" s="683"/>
      <c r="T295" s="683"/>
      <c r="U295" s="683"/>
      <c r="V295" s="683"/>
      <c r="W295" s="683"/>
      <c r="X295" s="683"/>
      <c r="Y295" s="683"/>
      <c r="Z295" s="683"/>
      <c r="AA295" s="683"/>
      <c r="AB295" s="683"/>
      <c r="AC295" s="683"/>
      <c r="AD295" s="683"/>
      <c r="AE295" s="683"/>
      <c r="AF295" s="683"/>
      <c r="AG295" s="683"/>
      <c r="AH295" s="683"/>
      <c r="AI295" s="683"/>
      <c r="AJ295" s="683"/>
    </row>
    <row r="296" spans="1:36" ht="15">
      <c r="A296" s="631" t="s">
        <v>1074</v>
      </c>
      <c r="B296" s="568">
        <v>4</v>
      </c>
      <c r="C296" s="568">
        <v>4</v>
      </c>
      <c r="D296" s="568">
        <v>4</v>
      </c>
      <c r="E296" s="568">
        <v>4</v>
      </c>
      <c r="F296" s="568">
        <v>4</v>
      </c>
      <c r="G296" s="568">
        <v>4</v>
      </c>
      <c r="H296" s="568">
        <v>4</v>
      </c>
      <c r="I296" s="568">
        <v>4</v>
      </c>
      <c r="J296" s="568">
        <v>4</v>
      </c>
      <c r="K296" s="568">
        <v>4</v>
      </c>
      <c r="L296" s="683"/>
      <c r="M296" s="566">
        <v>1</v>
      </c>
      <c r="N296" s="566">
        <v>1</v>
      </c>
      <c r="O296" s="683"/>
      <c r="P296" s="683"/>
      <c r="Q296" s="683"/>
      <c r="R296" s="683"/>
      <c r="S296" s="683"/>
      <c r="T296" s="683"/>
      <c r="U296" s="683"/>
      <c r="V296" s="683"/>
      <c r="W296" s="683"/>
      <c r="X296" s="683"/>
      <c r="Y296" s="683"/>
      <c r="Z296" s="683"/>
      <c r="AA296" s="683"/>
      <c r="AB296" s="683"/>
      <c r="AC296" s="683"/>
      <c r="AD296" s="683"/>
      <c r="AE296" s="683"/>
      <c r="AF296" s="683"/>
      <c r="AG296" s="683"/>
      <c r="AH296" s="683"/>
      <c r="AI296" s="683"/>
      <c r="AJ296" s="683"/>
    </row>
    <row r="297" spans="1:36" ht="15">
      <c r="A297" s="631" t="s">
        <v>1076</v>
      </c>
      <c r="B297" s="615">
        <v>4</v>
      </c>
      <c r="C297" s="615">
        <v>4</v>
      </c>
      <c r="D297" s="615">
        <v>4</v>
      </c>
      <c r="E297" s="615">
        <v>4</v>
      </c>
      <c r="F297" s="615">
        <v>4</v>
      </c>
      <c r="G297" s="615">
        <v>4</v>
      </c>
      <c r="H297" s="615">
        <v>4</v>
      </c>
      <c r="I297" s="615">
        <v>4</v>
      </c>
      <c r="J297" s="615">
        <v>4</v>
      </c>
      <c r="K297" s="615">
        <v>4</v>
      </c>
      <c r="L297" s="683"/>
      <c r="M297" s="613">
        <v>1</v>
      </c>
      <c r="N297" s="613">
        <v>1</v>
      </c>
      <c r="O297" s="683"/>
      <c r="P297" s="683"/>
      <c r="Q297" s="683"/>
      <c r="R297" s="683"/>
      <c r="S297" s="683"/>
      <c r="T297" s="683"/>
      <c r="U297" s="683"/>
      <c r="V297" s="683"/>
      <c r="W297" s="683"/>
      <c r="X297" s="683"/>
      <c r="Y297" s="683"/>
      <c r="Z297" s="683"/>
      <c r="AA297" s="683"/>
      <c r="AB297" s="683"/>
      <c r="AC297" s="683"/>
      <c r="AD297" s="683"/>
      <c r="AE297" s="683"/>
      <c r="AF297" s="683"/>
      <c r="AG297" s="683"/>
      <c r="AH297" s="683"/>
      <c r="AI297" s="683"/>
      <c r="AJ297" s="683"/>
    </row>
    <row r="298" spans="1:36" ht="15.75">
      <c r="A298" s="631" t="s">
        <v>566</v>
      </c>
      <c r="B298" s="568" t="s">
        <v>1854</v>
      </c>
      <c r="C298" s="568" t="s">
        <v>1855</v>
      </c>
      <c r="D298" s="568" t="s">
        <v>1854</v>
      </c>
      <c r="E298" s="568" t="s">
        <v>1856</v>
      </c>
      <c r="F298" s="568" t="s">
        <v>1857</v>
      </c>
      <c r="G298" s="568" t="s">
        <v>1123</v>
      </c>
      <c r="H298" s="568" t="s">
        <v>1854</v>
      </c>
      <c r="I298" s="568" t="s">
        <v>1854</v>
      </c>
      <c r="J298" s="568" t="s">
        <v>1854</v>
      </c>
      <c r="K298" s="568" t="s">
        <v>1854</v>
      </c>
      <c r="L298" s="683"/>
      <c r="M298" s="568" t="s">
        <v>1854</v>
      </c>
      <c r="N298" s="568" t="s">
        <v>1854</v>
      </c>
      <c r="O298" s="683"/>
      <c r="P298" s="683"/>
      <c r="Q298" s="683"/>
      <c r="R298" s="683"/>
      <c r="S298" s="683"/>
      <c r="T298" s="683"/>
      <c r="U298" s="683"/>
      <c r="V298" s="683"/>
      <c r="W298" s="683"/>
      <c r="X298" s="683"/>
      <c r="Y298" s="683"/>
      <c r="Z298" s="683"/>
      <c r="AA298" s="683"/>
      <c r="AB298" s="683"/>
      <c r="AC298" s="683"/>
      <c r="AD298" s="683"/>
      <c r="AE298" s="683"/>
      <c r="AF298" s="683"/>
      <c r="AG298" s="683"/>
      <c r="AH298" s="683"/>
      <c r="AI298" s="683"/>
      <c r="AJ298" s="683"/>
    </row>
    <row r="299" spans="1:36" ht="15.75">
      <c r="A299" s="656" t="s">
        <v>1088</v>
      </c>
      <c r="B299" s="619" t="s">
        <v>1551</v>
      </c>
      <c r="C299" s="619" t="s">
        <v>1551</v>
      </c>
      <c r="D299" s="619" t="s">
        <v>1551</v>
      </c>
      <c r="E299" s="619" t="s">
        <v>1551</v>
      </c>
      <c r="F299" s="619" t="s">
        <v>1551</v>
      </c>
      <c r="G299" s="619" t="s">
        <v>1551</v>
      </c>
      <c r="H299" s="618" t="s">
        <v>1551</v>
      </c>
      <c r="I299" s="618" t="s">
        <v>1551</v>
      </c>
      <c r="J299" s="618" t="s">
        <v>1551</v>
      </c>
      <c r="K299" s="618" t="s">
        <v>1551</v>
      </c>
      <c r="L299" s="683"/>
      <c r="M299" s="618" t="s">
        <v>1551</v>
      </c>
      <c r="N299" s="618" t="s">
        <v>1551</v>
      </c>
      <c r="O299" s="683"/>
      <c r="P299" s="683"/>
      <c r="Q299" s="683"/>
      <c r="R299" s="683"/>
      <c r="S299" s="683"/>
      <c r="T299" s="683"/>
      <c r="U299" s="683"/>
      <c r="V299" s="683"/>
      <c r="W299" s="683"/>
      <c r="X299" s="683"/>
      <c r="Y299" s="683"/>
      <c r="Z299" s="683"/>
      <c r="AA299" s="683"/>
      <c r="AB299" s="683"/>
      <c r="AC299" s="683"/>
      <c r="AD299" s="683"/>
      <c r="AE299" s="683"/>
      <c r="AF299" s="683"/>
      <c r="AG299" s="683"/>
      <c r="AH299" s="683"/>
      <c r="AI299" s="683"/>
      <c r="AJ299" s="683"/>
    </row>
    <row r="300" spans="1:36" ht="15">
      <c r="A300" s="631" t="s">
        <v>1828</v>
      </c>
      <c r="B300" s="581">
        <v>0</v>
      </c>
      <c r="C300" s="581">
        <v>0</v>
      </c>
      <c r="D300" s="581">
        <v>0</v>
      </c>
      <c r="E300" s="581">
        <v>0</v>
      </c>
      <c r="F300" s="581">
        <v>0</v>
      </c>
      <c r="G300" s="581">
        <v>0</v>
      </c>
      <c r="H300" s="579">
        <v>0</v>
      </c>
      <c r="I300" s="579">
        <v>0</v>
      </c>
      <c r="J300" s="579">
        <v>0</v>
      </c>
      <c r="K300" s="579">
        <v>0</v>
      </c>
      <c r="L300" s="683"/>
      <c r="M300" s="579">
        <v>0</v>
      </c>
      <c r="N300" s="579">
        <v>0</v>
      </c>
      <c r="O300" s="683"/>
      <c r="P300" s="683"/>
      <c r="Q300" s="683"/>
      <c r="R300" s="683"/>
      <c r="S300" s="683"/>
      <c r="T300" s="683"/>
      <c r="U300" s="683"/>
      <c r="V300" s="683"/>
      <c r="W300" s="683"/>
      <c r="X300" s="683"/>
      <c r="Y300" s="683"/>
      <c r="Z300" s="683"/>
      <c r="AA300" s="683"/>
      <c r="AB300" s="683"/>
      <c r="AC300" s="683"/>
      <c r="AD300" s="683"/>
      <c r="AE300" s="683"/>
      <c r="AF300" s="683"/>
      <c r="AG300" s="683"/>
      <c r="AH300" s="683"/>
      <c r="AI300" s="683"/>
      <c r="AJ300" s="683"/>
    </row>
    <row r="301" spans="1:36" ht="15.75">
      <c r="A301" s="631" t="s">
        <v>588</v>
      </c>
      <c r="B301" s="624" t="s">
        <v>1858</v>
      </c>
      <c r="C301" s="624" t="s">
        <v>1859</v>
      </c>
      <c r="D301" s="624" t="s">
        <v>1860</v>
      </c>
      <c r="E301" s="624" t="s">
        <v>1861</v>
      </c>
      <c r="F301" s="624" t="s">
        <v>1862</v>
      </c>
      <c r="G301" s="624" t="s">
        <v>1863</v>
      </c>
      <c r="H301" s="624" t="s">
        <v>1864</v>
      </c>
      <c r="I301" s="624" t="s">
        <v>1865</v>
      </c>
      <c r="J301" s="624" t="s">
        <v>1866</v>
      </c>
      <c r="K301" s="624" t="s">
        <v>1867</v>
      </c>
      <c r="L301" s="683"/>
      <c r="M301" s="624" t="s">
        <v>1859</v>
      </c>
      <c r="N301" s="624" t="s">
        <v>1859</v>
      </c>
      <c r="O301" s="683"/>
      <c r="P301" s="683"/>
      <c r="Q301" s="683"/>
      <c r="R301" s="683"/>
      <c r="S301" s="683"/>
      <c r="T301" s="683"/>
      <c r="U301" s="683"/>
      <c r="V301" s="683"/>
      <c r="W301" s="683"/>
      <c r="X301" s="683"/>
      <c r="Y301" s="683"/>
      <c r="Z301" s="683"/>
      <c r="AA301" s="683"/>
      <c r="AB301" s="683"/>
      <c r="AC301" s="683"/>
      <c r="AD301" s="683"/>
      <c r="AE301" s="683"/>
      <c r="AF301" s="683"/>
      <c r="AG301" s="683"/>
      <c r="AH301" s="683"/>
      <c r="AI301" s="683"/>
      <c r="AJ301" s="683"/>
    </row>
    <row r="302" spans="1:36" ht="15">
      <c r="A302" s="631" t="s">
        <v>1556</v>
      </c>
      <c r="B302" s="699">
        <v>400</v>
      </c>
      <c r="C302" s="699">
        <v>400</v>
      </c>
      <c r="D302" s="699">
        <v>400</v>
      </c>
      <c r="E302" s="699">
        <v>400</v>
      </c>
      <c r="F302" s="699">
        <v>400</v>
      </c>
      <c r="G302" s="699">
        <v>400</v>
      </c>
      <c r="H302" s="699">
        <v>400</v>
      </c>
      <c r="I302" s="699">
        <v>400</v>
      </c>
      <c r="J302" s="699">
        <v>400</v>
      </c>
      <c r="K302" s="699">
        <v>400</v>
      </c>
      <c r="L302" s="683"/>
      <c r="M302" s="699">
        <v>400</v>
      </c>
      <c r="N302" s="699">
        <v>400</v>
      </c>
      <c r="O302" s="683"/>
      <c r="P302" s="683"/>
      <c r="Q302" s="683"/>
      <c r="R302" s="683"/>
      <c r="S302" s="683"/>
      <c r="T302" s="683"/>
      <c r="U302" s="683"/>
      <c r="V302" s="683"/>
      <c r="W302" s="683"/>
      <c r="X302" s="683"/>
      <c r="Y302" s="683"/>
      <c r="Z302" s="683"/>
      <c r="AA302" s="683"/>
      <c r="AB302" s="683"/>
      <c r="AC302" s="683"/>
      <c r="AD302" s="683"/>
      <c r="AE302" s="683"/>
      <c r="AF302" s="683"/>
      <c r="AG302" s="683"/>
      <c r="AH302" s="683"/>
      <c r="AI302" s="683"/>
      <c r="AJ302" s="683"/>
    </row>
    <row r="303" spans="1:36" ht="15">
      <c r="A303" s="631" t="s">
        <v>1097</v>
      </c>
      <c r="B303" s="699">
        <v>4</v>
      </c>
      <c r="C303" s="699">
        <v>4</v>
      </c>
      <c r="D303" s="699">
        <v>4</v>
      </c>
      <c r="E303" s="699">
        <v>4</v>
      </c>
      <c r="F303" s="699">
        <v>4</v>
      </c>
      <c r="G303" s="699">
        <v>4</v>
      </c>
      <c r="H303" s="699">
        <v>4</v>
      </c>
      <c r="I303" s="699">
        <v>4</v>
      </c>
      <c r="J303" s="699">
        <v>4</v>
      </c>
      <c r="K303" s="699">
        <v>4</v>
      </c>
      <c r="L303" s="683"/>
      <c r="M303" s="697">
        <v>2</v>
      </c>
      <c r="N303" s="697">
        <v>2</v>
      </c>
      <c r="O303" s="683"/>
      <c r="P303" s="683"/>
      <c r="Q303" s="683"/>
      <c r="R303" s="683"/>
      <c r="S303" s="683"/>
      <c r="T303" s="683"/>
      <c r="U303" s="683"/>
      <c r="V303" s="683"/>
      <c r="W303" s="683"/>
      <c r="X303" s="683"/>
      <c r="Y303" s="683"/>
      <c r="Z303" s="683"/>
      <c r="AA303" s="683"/>
      <c r="AB303" s="683"/>
      <c r="AC303" s="683"/>
      <c r="AD303" s="683"/>
      <c r="AE303" s="683"/>
      <c r="AF303" s="683"/>
      <c r="AG303" s="683"/>
      <c r="AH303" s="683"/>
      <c r="AI303" s="683"/>
      <c r="AJ303" s="683"/>
    </row>
    <row r="304" spans="1:36" ht="15">
      <c r="A304" s="631" t="s">
        <v>1557</v>
      </c>
      <c r="B304" s="699" t="s">
        <v>1123</v>
      </c>
      <c r="C304" s="699" t="s">
        <v>1868</v>
      </c>
      <c r="D304" s="699" t="s">
        <v>1869</v>
      </c>
      <c r="E304" s="699" t="s">
        <v>1789</v>
      </c>
      <c r="F304" s="699" t="s">
        <v>1870</v>
      </c>
      <c r="G304" s="699" t="s">
        <v>1871</v>
      </c>
      <c r="H304" s="699" t="s">
        <v>1872</v>
      </c>
      <c r="I304" s="699" t="s">
        <v>1873</v>
      </c>
      <c r="J304" s="699" t="s">
        <v>1874</v>
      </c>
      <c r="K304" s="699" t="s">
        <v>1697</v>
      </c>
      <c r="L304" s="683"/>
      <c r="M304" s="699" t="s">
        <v>1875</v>
      </c>
      <c r="N304" s="699" t="s">
        <v>1875</v>
      </c>
      <c r="O304" s="683"/>
      <c r="P304" s="683"/>
      <c r="Q304" s="683"/>
      <c r="R304" s="683"/>
      <c r="S304" s="683"/>
      <c r="T304" s="683"/>
      <c r="U304" s="683"/>
      <c r="V304" s="683"/>
      <c r="W304" s="683"/>
      <c r="X304" s="683"/>
      <c r="Y304" s="683"/>
      <c r="Z304" s="683"/>
      <c r="AA304" s="683"/>
      <c r="AB304" s="683"/>
      <c r="AC304" s="683"/>
      <c r="AD304" s="683"/>
      <c r="AE304" s="683"/>
      <c r="AF304" s="683"/>
      <c r="AG304" s="683"/>
      <c r="AH304" s="683"/>
      <c r="AI304" s="683"/>
      <c r="AJ304" s="683"/>
    </row>
    <row r="305" spans="1:36" ht="15">
      <c r="A305" s="631" t="s">
        <v>1568</v>
      </c>
      <c r="B305" s="683" t="s">
        <v>1876</v>
      </c>
      <c r="C305" s="683" t="s">
        <v>1123</v>
      </c>
      <c r="D305" s="683" t="s">
        <v>1876</v>
      </c>
      <c r="E305" s="683" t="s">
        <v>1877</v>
      </c>
      <c r="F305" s="684" t="s">
        <v>1878</v>
      </c>
      <c r="G305" s="683" t="s">
        <v>1879</v>
      </c>
      <c r="H305" s="683" t="s">
        <v>1880</v>
      </c>
      <c r="I305" s="683" t="s">
        <v>1881</v>
      </c>
      <c r="J305" s="683" t="s">
        <v>1123</v>
      </c>
      <c r="K305" s="683" t="s">
        <v>1876</v>
      </c>
      <c r="L305" s="683"/>
      <c r="M305" s="683" t="s">
        <v>1123</v>
      </c>
      <c r="N305" s="683" t="s">
        <v>1123</v>
      </c>
      <c r="O305" s="683"/>
      <c r="P305" s="683"/>
      <c r="Q305" s="683"/>
      <c r="R305" s="683"/>
      <c r="S305" s="683"/>
      <c r="T305" s="683"/>
      <c r="U305" s="683"/>
      <c r="V305" s="683"/>
      <c r="W305" s="683"/>
      <c r="X305" s="683"/>
      <c r="Y305" s="683"/>
      <c r="Z305" s="683"/>
      <c r="AA305" s="683"/>
      <c r="AB305" s="683"/>
      <c r="AC305" s="683"/>
      <c r="AD305" s="683"/>
      <c r="AE305" s="683"/>
      <c r="AF305" s="683"/>
      <c r="AG305" s="683"/>
      <c r="AH305" s="683"/>
      <c r="AI305" s="683"/>
      <c r="AJ305" s="683"/>
    </row>
    <row r="306" spans="1:36" ht="15">
      <c r="A306" s="631" t="s">
        <v>1840</v>
      </c>
      <c r="B306" s="679" t="s">
        <v>1123</v>
      </c>
      <c r="C306" s="683" t="s">
        <v>1123</v>
      </c>
      <c r="D306" s="683" t="s">
        <v>1123</v>
      </c>
      <c r="E306" s="683" t="s">
        <v>1882</v>
      </c>
      <c r="F306" s="683" t="s">
        <v>1883</v>
      </c>
      <c r="G306" s="683" t="s">
        <v>1884</v>
      </c>
      <c r="H306" s="683" t="s">
        <v>1123</v>
      </c>
      <c r="I306" s="683" t="s">
        <v>1123</v>
      </c>
      <c r="J306" s="683" t="s">
        <v>1123</v>
      </c>
      <c r="K306" s="683" t="s">
        <v>1123</v>
      </c>
      <c r="L306" s="683"/>
      <c r="M306" s="683" t="s">
        <v>1123</v>
      </c>
      <c r="N306" s="683" t="s">
        <v>1123</v>
      </c>
      <c r="O306" s="683"/>
      <c r="P306" s="683"/>
      <c r="Q306" s="683"/>
      <c r="R306" s="683"/>
      <c r="S306" s="683"/>
      <c r="T306" s="683"/>
      <c r="U306" s="683"/>
      <c r="V306" s="683"/>
      <c r="W306" s="683"/>
      <c r="X306" s="683"/>
      <c r="Y306" s="683"/>
      <c r="Z306" s="683"/>
      <c r="AA306" s="683"/>
      <c r="AB306" s="683"/>
      <c r="AC306" s="683"/>
      <c r="AD306" s="683"/>
      <c r="AE306" s="683"/>
      <c r="AF306" s="683"/>
      <c r="AG306" s="683"/>
      <c r="AH306" s="683"/>
      <c r="AI306" s="683"/>
      <c r="AJ306" s="683"/>
    </row>
    <row r="307" spans="1:36" ht="14.25" customHeight="1">
      <c r="A307" s="683"/>
      <c r="B307" s="683"/>
      <c r="C307" s="683"/>
      <c r="D307" s="683"/>
      <c r="E307" s="683"/>
      <c r="F307" s="683"/>
      <c r="G307" s="683"/>
      <c r="H307" s="683"/>
      <c r="I307" s="683"/>
      <c r="J307" s="683"/>
      <c r="K307" s="683"/>
      <c r="L307" s="683"/>
      <c r="M307" s="683"/>
      <c r="N307" s="683"/>
      <c r="O307" s="683"/>
      <c r="P307" s="683"/>
      <c r="Q307" s="683"/>
      <c r="R307" s="683"/>
      <c r="S307" s="683"/>
      <c r="T307" s="683"/>
      <c r="U307" s="683"/>
      <c r="V307" s="683"/>
      <c r="W307" s="683"/>
      <c r="X307" s="683"/>
      <c r="Y307" s="683"/>
      <c r="Z307" s="683"/>
      <c r="AA307" s="683"/>
      <c r="AB307" s="683"/>
      <c r="AC307" s="683"/>
      <c r="AD307" s="683"/>
      <c r="AE307" s="683"/>
      <c r="AF307" s="683"/>
      <c r="AG307" s="683"/>
      <c r="AH307" s="683"/>
      <c r="AI307" s="683"/>
      <c r="AJ307" s="683"/>
    </row>
    <row r="308" spans="1:36" ht="15">
      <c r="A308" s="631" t="s">
        <v>1526</v>
      </c>
      <c r="B308" s="675" t="s">
        <v>1885</v>
      </c>
      <c r="C308" s="675" t="s">
        <v>1886</v>
      </c>
      <c r="D308" s="675" t="s">
        <v>1887</v>
      </c>
      <c r="E308" s="675" t="s">
        <v>1888</v>
      </c>
      <c r="F308" s="675" t="s">
        <v>1889</v>
      </c>
      <c r="G308" s="675" t="s">
        <v>1890</v>
      </c>
      <c r="H308" s="675" t="s">
        <v>1891</v>
      </c>
      <c r="I308" s="675" t="s">
        <v>1892</v>
      </c>
      <c r="J308" s="675" t="s">
        <v>1893</v>
      </c>
      <c r="K308" s="675" t="s">
        <v>1894</v>
      </c>
      <c r="L308" s="683"/>
      <c r="M308" s="675" t="s">
        <v>1895</v>
      </c>
      <c r="N308" s="675" t="s">
        <v>1895</v>
      </c>
      <c r="O308" s="683"/>
      <c r="P308" s="683"/>
      <c r="Q308" s="683"/>
      <c r="R308" s="683"/>
      <c r="S308" s="683"/>
      <c r="T308" s="683"/>
      <c r="U308" s="683"/>
      <c r="V308" s="683"/>
      <c r="W308" s="683"/>
      <c r="X308" s="683"/>
      <c r="Y308" s="683"/>
      <c r="Z308" s="683"/>
      <c r="AA308" s="683"/>
      <c r="AB308" s="683"/>
      <c r="AC308" s="683"/>
      <c r="AD308" s="683"/>
      <c r="AE308" s="683"/>
      <c r="AF308" s="683"/>
      <c r="AG308" s="683"/>
      <c r="AH308" s="683"/>
      <c r="AI308" s="683"/>
      <c r="AJ308" s="683"/>
    </row>
    <row r="309" spans="1:36" ht="15">
      <c r="A309" s="631" t="s">
        <v>1536</v>
      </c>
      <c r="B309" s="525" t="s">
        <v>1502</v>
      </c>
      <c r="C309" s="527" t="s">
        <v>1209</v>
      </c>
      <c r="D309" s="528" t="s">
        <v>1211</v>
      </c>
      <c r="E309" s="529" t="s">
        <v>1212</v>
      </c>
      <c r="F309" s="530" t="s">
        <v>1210</v>
      </c>
      <c r="G309" s="531" t="s">
        <v>1213</v>
      </c>
      <c r="H309" s="532" t="s">
        <v>1214</v>
      </c>
      <c r="I309" s="533" t="s">
        <v>1215</v>
      </c>
      <c r="J309" s="534" t="s">
        <v>1216</v>
      </c>
      <c r="K309" s="536" t="s">
        <v>1217</v>
      </c>
      <c r="L309" s="683"/>
      <c r="M309" s="526" t="s">
        <v>1504</v>
      </c>
      <c r="N309" s="537" t="s">
        <v>1516</v>
      </c>
      <c r="O309" s="683"/>
      <c r="P309" s="683"/>
      <c r="Q309" s="683"/>
      <c r="R309" s="683"/>
      <c r="S309" s="683"/>
      <c r="T309" s="683"/>
      <c r="U309" s="683"/>
      <c r="V309" s="683"/>
      <c r="W309" s="683"/>
      <c r="X309" s="683"/>
      <c r="Y309" s="683"/>
      <c r="Z309" s="683"/>
      <c r="AA309" s="683"/>
      <c r="AB309" s="683"/>
      <c r="AC309" s="683"/>
      <c r="AD309" s="683"/>
      <c r="AE309" s="683"/>
      <c r="AF309" s="683"/>
      <c r="AG309" s="683"/>
      <c r="AH309" s="683"/>
      <c r="AI309" s="683"/>
      <c r="AJ309" s="683"/>
    </row>
    <row r="310" spans="1:36" ht="15">
      <c r="A310" s="631" t="s">
        <v>1537</v>
      </c>
      <c r="B310" s="631" t="s">
        <v>1510</v>
      </c>
      <c r="C310" s="631" t="s">
        <v>1510</v>
      </c>
      <c r="D310" s="631" t="s">
        <v>1510</v>
      </c>
      <c r="E310" s="631" t="s">
        <v>1510</v>
      </c>
      <c r="F310" s="631" t="s">
        <v>1510</v>
      </c>
      <c r="G310" s="631" t="s">
        <v>1510</v>
      </c>
      <c r="H310" s="631" t="s">
        <v>1510</v>
      </c>
      <c r="I310" s="631" t="s">
        <v>1510</v>
      </c>
      <c r="J310" s="631" t="s">
        <v>1510</v>
      </c>
      <c r="K310" s="539" t="s">
        <v>1510</v>
      </c>
      <c r="L310" s="683"/>
      <c r="M310" s="631" t="s">
        <v>1510</v>
      </c>
      <c r="N310" s="631" t="s">
        <v>1510</v>
      </c>
      <c r="O310" s="683"/>
      <c r="P310" s="683"/>
      <c r="Q310" s="683"/>
      <c r="R310" s="683"/>
      <c r="S310" s="683"/>
      <c r="T310" s="683"/>
      <c r="U310" s="683"/>
      <c r="V310" s="683"/>
      <c r="W310" s="683"/>
      <c r="X310" s="683"/>
      <c r="Y310" s="683"/>
      <c r="Z310" s="683"/>
      <c r="AA310" s="683"/>
      <c r="AB310" s="683"/>
      <c r="AC310" s="683"/>
      <c r="AD310" s="683"/>
      <c r="AE310" s="683"/>
      <c r="AF310" s="683"/>
      <c r="AG310" s="683"/>
      <c r="AH310" s="683"/>
      <c r="AI310" s="683"/>
      <c r="AJ310" s="683"/>
    </row>
    <row r="311" spans="1:36" ht="15.75">
      <c r="A311" s="650" t="s">
        <v>1045</v>
      </c>
      <c r="B311" s="558" t="s">
        <v>1896</v>
      </c>
      <c r="C311" s="558" t="s">
        <v>1825</v>
      </c>
      <c r="D311" s="558" t="s">
        <v>1824</v>
      </c>
      <c r="E311" s="558" t="s">
        <v>1824</v>
      </c>
      <c r="F311" s="558" t="s">
        <v>1824</v>
      </c>
      <c r="G311" s="558" t="s">
        <v>1824</v>
      </c>
      <c r="H311" s="558" t="s">
        <v>1824</v>
      </c>
      <c r="I311" s="558" t="s">
        <v>1897</v>
      </c>
      <c r="J311" s="558" t="s">
        <v>1824</v>
      </c>
      <c r="K311" s="558" t="s">
        <v>1896</v>
      </c>
      <c r="L311" s="683"/>
      <c r="M311" s="558" t="s">
        <v>1824</v>
      </c>
      <c r="N311" s="558" t="s">
        <v>1824</v>
      </c>
      <c r="O311" s="683"/>
      <c r="P311" s="683"/>
      <c r="Q311" s="683"/>
      <c r="R311" s="683"/>
      <c r="S311" s="683"/>
      <c r="T311" s="683"/>
      <c r="U311" s="683"/>
      <c r="V311" s="683"/>
      <c r="W311" s="683"/>
      <c r="X311" s="683"/>
      <c r="Y311" s="683"/>
      <c r="Z311" s="683"/>
      <c r="AA311" s="683"/>
      <c r="AB311" s="683"/>
      <c r="AC311" s="683"/>
      <c r="AD311" s="683"/>
      <c r="AE311" s="683"/>
      <c r="AF311" s="683"/>
      <c r="AG311" s="683"/>
      <c r="AH311" s="683"/>
      <c r="AI311" s="683"/>
      <c r="AJ311" s="683"/>
    </row>
    <row r="312" spans="1:36" ht="15.75">
      <c r="A312" s="652" t="s">
        <v>1539</v>
      </c>
      <c r="B312" s="563" t="s">
        <v>1824</v>
      </c>
      <c r="C312" s="563" t="s">
        <v>1123</v>
      </c>
      <c r="D312" s="563" t="s">
        <v>1824</v>
      </c>
      <c r="E312" s="563" t="s">
        <v>1824</v>
      </c>
      <c r="F312" s="563" t="s">
        <v>1824</v>
      </c>
      <c r="G312" s="563" t="s">
        <v>1824</v>
      </c>
      <c r="H312" s="563" t="s">
        <v>1824</v>
      </c>
      <c r="I312" s="563" t="s">
        <v>1123</v>
      </c>
      <c r="J312" s="563" t="s">
        <v>1824</v>
      </c>
      <c r="K312" s="563" t="s">
        <v>1824</v>
      </c>
      <c r="L312" s="683"/>
      <c r="M312" s="563" t="s">
        <v>1824</v>
      </c>
      <c r="N312" s="563" t="s">
        <v>1824</v>
      </c>
      <c r="O312" s="683"/>
      <c r="P312" s="683"/>
      <c r="Q312" s="683"/>
      <c r="R312" s="683"/>
      <c r="S312" s="683"/>
      <c r="T312" s="683"/>
      <c r="U312" s="683"/>
      <c r="V312" s="683"/>
      <c r="W312" s="683"/>
      <c r="X312" s="683"/>
      <c r="Y312" s="683"/>
      <c r="Z312" s="683"/>
      <c r="AA312" s="683"/>
      <c r="AB312" s="683"/>
      <c r="AC312" s="683"/>
      <c r="AD312" s="683"/>
      <c r="AE312" s="683"/>
      <c r="AF312" s="683"/>
      <c r="AG312" s="683"/>
      <c r="AH312" s="683"/>
      <c r="AI312" s="683"/>
      <c r="AJ312" s="683"/>
    </row>
    <row r="313" spans="1:36" ht="15">
      <c r="A313" s="653" t="s">
        <v>7</v>
      </c>
      <c r="B313" s="568">
        <v>4</v>
      </c>
      <c r="C313" s="568">
        <v>5</v>
      </c>
      <c r="D313" s="568">
        <v>4</v>
      </c>
      <c r="E313" s="568">
        <v>4</v>
      </c>
      <c r="F313" s="568">
        <v>4</v>
      </c>
      <c r="G313" s="568">
        <v>4</v>
      </c>
      <c r="H313" s="568">
        <v>4</v>
      </c>
      <c r="I313" s="568">
        <v>5</v>
      </c>
      <c r="J313" s="568">
        <v>4</v>
      </c>
      <c r="K313" s="566">
        <v>5</v>
      </c>
      <c r="L313" s="38"/>
      <c r="M313" s="568">
        <v>4</v>
      </c>
      <c r="N313" s="568">
        <v>4</v>
      </c>
      <c r="O313" s="683"/>
      <c r="P313" s="683"/>
      <c r="Q313" s="683"/>
      <c r="R313" s="683"/>
      <c r="S313" s="683"/>
      <c r="T313" s="683"/>
      <c r="U313" s="683"/>
      <c r="V313" s="683"/>
      <c r="W313" s="683"/>
      <c r="X313" s="683"/>
      <c r="Y313" s="683"/>
      <c r="Z313" s="683"/>
      <c r="AA313" s="683"/>
      <c r="AB313" s="683"/>
      <c r="AC313" s="683"/>
      <c r="AD313" s="683"/>
      <c r="AE313" s="683"/>
      <c r="AF313" s="683"/>
      <c r="AG313" s="683"/>
      <c r="AH313" s="683"/>
      <c r="AI313" s="683"/>
      <c r="AJ313" s="683"/>
    </row>
    <row r="314" spans="1:36" ht="15">
      <c r="A314" s="654" t="s">
        <v>1050</v>
      </c>
      <c r="B314" s="573">
        <v>4</v>
      </c>
      <c r="C314" s="573">
        <v>2</v>
      </c>
      <c r="D314" s="573">
        <v>4</v>
      </c>
      <c r="E314" s="573">
        <v>4</v>
      </c>
      <c r="F314" s="573">
        <v>4</v>
      </c>
      <c r="G314" s="573">
        <v>4</v>
      </c>
      <c r="H314" s="573">
        <v>4</v>
      </c>
      <c r="I314" s="573">
        <v>4</v>
      </c>
      <c r="J314" s="573">
        <v>4</v>
      </c>
      <c r="K314" s="571">
        <v>3</v>
      </c>
      <c r="L314" s="38"/>
      <c r="M314" s="573">
        <v>4</v>
      </c>
      <c r="N314" s="573">
        <v>4</v>
      </c>
      <c r="O314" s="683"/>
      <c r="P314" s="683"/>
      <c r="Q314" s="683"/>
      <c r="R314" s="683"/>
      <c r="S314" s="683"/>
      <c r="T314" s="683"/>
      <c r="U314" s="683"/>
      <c r="V314" s="683"/>
      <c r="W314" s="683"/>
      <c r="X314" s="683"/>
      <c r="Y314" s="683"/>
      <c r="Z314" s="683"/>
      <c r="AA314" s="683"/>
      <c r="AB314" s="683"/>
      <c r="AC314" s="683"/>
      <c r="AD314" s="683"/>
      <c r="AE314" s="683"/>
      <c r="AF314" s="683"/>
      <c r="AG314" s="683"/>
      <c r="AH314" s="683"/>
      <c r="AI314" s="683"/>
      <c r="AJ314" s="683"/>
    </row>
    <row r="315" spans="1:36" ht="15">
      <c r="A315" s="631" t="s">
        <v>1541</v>
      </c>
      <c r="B315" s="577">
        <v>-0.4</v>
      </c>
      <c r="C315" s="577">
        <v>0</v>
      </c>
      <c r="D315" s="577">
        <v>0</v>
      </c>
      <c r="E315" s="577">
        <v>0</v>
      </c>
      <c r="F315" s="577">
        <v>0.2</v>
      </c>
      <c r="G315" s="577">
        <v>0</v>
      </c>
      <c r="H315" s="577">
        <v>0</v>
      </c>
      <c r="I315" s="577">
        <v>0</v>
      </c>
      <c r="J315" s="577">
        <v>0</v>
      </c>
      <c r="K315" s="575">
        <v>-0.5</v>
      </c>
      <c r="L315" s="38"/>
      <c r="M315" s="577">
        <v>0</v>
      </c>
      <c r="N315" s="577">
        <v>0</v>
      </c>
      <c r="O315" s="683"/>
      <c r="P315" s="683"/>
      <c r="Q315" s="683"/>
      <c r="R315" s="683"/>
      <c r="S315" s="683"/>
      <c r="T315" s="683"/>
      <c r="U315" s="683"/>
      <c r="V315" s="683"/>
      <c r="W315" s="683"/>
      <c r="X315" s="683"/>
      <c r="Y315" s="683"/>
      <c r="Z315" s="683"/>
      <c r="AA315" s="683"/>
      <c r="AB315" s="683"/>
      <c r="AC315" s="683"/>
      <c r="AD315" s="683"/>
      <c r="AE315" s="683"/>
      <c r="AF315" s="683"/>
      <c r="AG315" s="683"/>
      <c r="AH315" s="683"/>
      <c r="AI315" s="683"/>
      <c r="AJ315" s="683"/>
    </row>
    <row r="316" spans="1:36" ht="15">
      <c r="A316" s="631" t="s">
        <v>1542</v>
      </c>
      <c r="B316" s="581">
        <v>0.4</v>
      </c>
      <c r="C316" s="581">
        <v>0</v>
      </c>
      <c r="D316" s="581">
        <v>0</v>
      </c>
      <c r="E316" s="581">
        <v>0</v>
      </c>
      <c r="F316" s="581">
        <v>0</v>
      </c>
      <c r="G316" s="581">
        <v>0</v>
      </c>
      <c r="H316" s="581">
        <v>0</v>
      </c>
      <c r="I316" s="581">
        <v>0</v>
      </c>
      <c r="J316" s="581">
        <v>0</v>
      </c>
      <c r="K316" s="579">
        <v>0.5</v>
      </c>
      <c r="L316" s="38"/>
      <c r="M316" s="581">
        <v>0</v>
      </c>
      <c r="N316" s="581">
        <v>0</v>
      </c>
      <c r="O316" s="683"/>
      <c r="P316" s="683"/>
      <c r="Q316" s="683"/>
      <c r="R316" s="683"/>
      <c r="S316" s="683"/>
      <c r="T316" s="683"/>
      <c r="U316" s="683"/>
      <c r="V316" s="683"/>
      <c r="W316" s="683"/>
      <c r="X316" s="683"/>
      <c r="Y316" s="683"/>
      <c r="Z316" s="683"/>
      <c r="AA316" s="683"/>
      <c r="AB316" s="683"/>
      <c r="AC316" s="683"/>
      <c r="AD316" s="683"/>
      <c r="AE316" s="683"/>
      <c r="AF316" s="683"/>
      <c r="AG316" s="683"/>
      <c r="AH316" s="683"/>
      <c r="AI316" s="683"/>
      <c r="AJ316" s="683"/>
    </row>
    <row r="317" spans="1:36" ht="15">
      <c r="A317" s="631" t="s">
        <v>1543</v>
      </c>
      <c r="B317" s="585">
        <v>-0.3</v>
      </c>
      <c r="C317" s="585">
        <v>0</v>
      </c>
      <c r="D317" s="585">
        <v>-0.4</v>
      </c>
      <c r="E317" s="585">
        <v>0</v>
      </c>
      <c r="F317" s="585">
        <v>-0.1</v>
      </c>
      <c r="G317" s="585">
        <v>0</v>
      </c>
      <c r="H317" s="585">
        <v>0.8</v>
      </c>
      <c r="I317" s="585">
        <v>0</v>
      </c>
      <c r="J317" s="585">
        <v>-0.4</v>
      </c>
      <c r="K317" s="583">
        <v>0.5</v>
      </c>
      <c r="L317" s="38"/>
      <c r="M317" s="585">
        <v>-0.4</v>
      </c>
      <c r="N317" s="585">
        <v>-0.4</v>
      </c>
      <c r="O317" s="683"/>
      <c r="P317" s="683"/>
      <c r="Q317" s="683"/>
      <c r="R317" s="683"/>
      <c r="S317" s="683"/>
      <c r="T317" s="683"/>
      <c r="U317" s="683"/>
      <c r="V317" s="683"/>
      <c r="W317" s="683"/>
      <c r="X317" s="683"/>
      <c r="Y317" s="683"/>
      <c r="Z317" s="683"/>
      <c r="AA317" s="683"/>
      <c r="AB317" s="683"/>
      <c r="AC317" s="683"/>
      <c r="AD317" s="683"/>
      <c r="AE317" s="683"/>
      <c r="AF317" s="683"/>
      <c r="AG317" s="683"/>
      <c r="AH317" s="683"/>
      <c r="AI317" s="683"/>
      <c r="AJ317" s="683"/>
    </row>
    <row r="318" spans="1:36" ht="15">
      <c r="A318" s="631" t="s">
        <v>1544</v>
      </c>
      <c r="B318" s="589">
        <v>-0.3</v>
      </c>
      <c r="C318" s="589">
        <v>0</v>
      </c>
      <c r="D318" s="589">
        <v>0.2</v>
      </c>
      <c r="E318" s="589">
        <v>-0.7</v>
      </c>
      <c r="F318" s="589">
        <v>-0.6</v>
      </c>
      <c r="G318" s="589">
        <v>0</v>
      </c>
      <c r="H318" s="589">
        <v>-0.8</v>
      </c>
      <c r="I318" s="589">
        <v>0</v>
      </c>
      <c r="J318" s="589">
        <v>0</v>
      </c>
      <c r="K318" s="587">
        <v>-0.5</v>
      </c>
      <c r="L318" s="38"/>
      <c r="M318" s="589">
        <v>0</v>
      </c>
      <c r="N318" s="589">
        <v>0</v>
      </c>
      <c r="O318" s="683"/>
      <c r="P318" s="683"/>
      <c r="Q318" s="683"/>
      <c r="R318" s="683"/>
      <c r="S318" s="683"/>
      <c r="T318" s="683"/>
      <c r="U318" s="683"/>
      <c r="V318" s="683"/>
      <c r="W318" s="683"/>
      <c r="X318" s="683"/>
      <c r="Y318" s="683"/>
      <c r="Z318" s="683"/>
      <c r="AA318" s="683"/>
      <c r="AB318" s="683"/>
      <c r="AC318" s="683"/>
      <c r="AD318" s="683"/>
      <c r="AE318" s="683"/>
      <c r="AF318" s="683"/>
      <c r="AG318" s="683"/>
      <c r="AH318" s="683"/>
      <c r="AI318" s="683"/>
      <c r="AJ318" s="683"/>
    </row>
    <row r="319" spans="1:36" ht="15">
      <c r="A319" s="655" t="s">
        <v>1545</v>
      </c>
      <c r="B319" s="594">
        <v>0.3</v>
      </c>
      <c r="C319" s="594">
        <v>0</v>
      </c>
      <c r="D319" s="594">
        <v>0</v>
      </c>
      <c r="E319" s="594">
        <v>0</v>
      </c>
      <c r="F319" s="594">
        <v>0.2</v>
      </c>
      <c r="G319" s="594">
        <v>-0.8</v>
      </c>
      <c r="H319" s="594">
        <v>0.3</v>
      </c>
      <c r="I319" s="594">
        <v>0</v>
      </c>
      <c r="J319" s="594">
        <v>0</v>
      </c>
      <c r="K319" s="592">
        <v>0.5</v>
      </c>
      <c r="L319" s="38"/>
      <c r="M319" s="594">
        <v>0</v>
      </c>
      <c r="N319" s="594">
        <v>0</v>
      </c>
      <c r="O319" s="683"/>
      <c r="P319" s="683"/>
      <c r="Q319" s="683"/>
      <c r="R319" s="683"/>
      <c r="S319" s="683"/>
      <c r="T319" s="683"/>
      <c r="U319" s="683"/>
      <c r="V319" s="683"/>
      <c r="W319" s="683"/>
      <c r="X319" s="683"/>
      <c r="Y319" s="683"/>
      <c r="Z319" s="683"/>
      <c r="AA319" s="683"/>
      <c r="AB319" s="683"/>
      <c r="AC319" s="683"/>
      <c r="AD319" s="683"/>
      <c r="AE319" s="683"/>
      <c r="AF319" s="683"/>
      <c r="AG319" s="683"/>
      <c r="AH319" s="683"/>
      <c r="AI319" s="683"/>
      <c r="AJ319" s="683"/>
    </row>
    <row r="320" spans="1:36" ht="15">
      <c r="A320" s="631" t="s">
        <v>1546</v>
      </c>
      <c r="B320" s="598">
        <v>-0.8</v>
      </c>
      <c r="C320" s="598">
        <v>0</v>
      </c>
      <c r="D320" s="598">
        <v>0</v>
      </c>
      <c r="E320" s="598">
        <v>0</v>
      </c>
      <c r="F320" s="598">
        <v>0.2</v>
      </c>
      <c r="G320" s="598">
        <v>0</v>
      </c>
      <c r="H320" s="598">
        <v>0</v>
      </c>
      <c r="I320" s="598">
        <v>0.2</v>
      </c>
      <c r="J320" s="598">
        <v>0</v>
      </c>
      <c r="K320" s="596">
        <v>0</v>
      </c>
      <c r="L320" s="38"/>
      <c r="M320" s="598">
        <v>0</v>
      </c>
      <c r="N320" s="598">
        <v>0</v>
      </c>
      <c r="O320" s="683"/>
      <c r="P320" s="683"/>
      <c r="Q320" s="683"/>
      <c r="R320" s="683"/>
      <c r="S320" s="683"/>
      <c r="T320" s="683"/>
      <c r="U320" s="683"/>
      <c r="V320" s="683"/>
      <c r="W320" s="683"/>
      <c r="X320" s="683"/>
      <c r="Y320" s="683"/>
      <c r="Z320" s="683"/>
      <c r="AA320" s="683"/>
      <c r="AB320" s="683"/>
      <c r="AC320" s="683"/>
      <c r="AD320" s="683"/>
      <c r="AE320" s="683"/>
      <c r="AF320" s="683"/>
      <c r="AG320" s="683"/>
      <c r="AH320" s="683"/>
      <c r="AI320" s="683"/>
      <c r="AJ320" s="683"/>
    </row>
    <row r="321" spans="1:36" ht="15">
      <c r="A321" s="631" t="s">
        <v>1547</v>
      </c>
      <c r="B321" s="602">
        <v>0.6</v>
      </c>
      <c r="C321" s="602">
        <v>0</v>
      </c>
      <c r="D321" s="602">
        <v>0</v>
      </c>
      <c r="E321" s="602">
        <v>0.2</v>
      </c>
      <c r="F321" s="602">
        <v>-0.6</v>
      </c>
      <c r="G321" s="602">
        <v>0</v>
      </c>
      <c r="H321" s="602">
        <v>-0.2</v>
      </c>
      <c r="I321" s="602">
        <v>0</v>
      </c>
      <c r="J321" s="602">
        <v>0</v>
      </c>
      <c r="K321" s="600">
        <v>-0.2</v>
      </c>
      <c r="L321" s="38"/>
      <c r="M321" s="602">
        <v>0</v>
      </c>
      <c r="N321" s="602">
        <v>0</v>
      </c>
      <c r="O321" s="683"/>
      <c r="P321" s="683"/>
      <c r="Q321" s="683"/>
      <c r="R321" s="683"/>
      <c r="S321" s="683"/>
      <c r="T321" s="683"/>
      <c r="U321" s="683"/>
      <c r="V321" s="683"/>
      <c r="W321" s="683"/>
      <c r="X321" s="683"/>
      <c r="Y321" s="683"/>
      <c r="Z321" s="683"/>
      <c r="AA321" s="683"/>
      <c r="AB321" s="683"/>
      <c r="AC321" s="683"/>
      <c r="AD321" s="683"/>
      <c r="AE321" s="683"/>
      <c r="AF321" s="683"/>
      <c r="AG321" s="683"/>
      <c r="AH321" s="683"/>
      <c r="AI321" s="683"/>
      <c r="AJ321" s="683"/>
    </row>
    <row r="322" spans="1:36" ht="15">
      <c r="A322" s="631" t="s">
        <v>1548</v>
      </c>
      <c r="B322" s="606">
        <v>-0.3</v>
      </c>
      <c r="C322" s="606">
        <v>0</v>
      </c>
      <c r="D322" s="606">
        <v>0</v>
      </c>
      <c r="E322" s="606">
        <v>0</v>
      </c>
      <c r="F322" s="606">
        <v>0</v>
      </c>
      <c r="G322" s="606">
        <v>0.3</v>
      </c>
      <c r="H322" s="606">
        <v>-0.2</v>
      </c>
      <c r="I322" s="606">
        <v>0</v>
      </c>
      <c r="J322" s="606">
        <v>0</v>
      </c>
      <c r="K322" s="604">
        <v>0</v>
      </c>
      <c r="L322" s="38"/>
      <c r="M322" s="606">
        <v>0</v>
      </c>
      <c r="N322" s="606">
        <v>0</v>
      </c>
      <c r="O322" s="683"/>
      <c r="P322" s="683"/>
      <c r="Q322" s="683"/>
      <c r="R322" s="683"/>
      <c r="S322" s="683"/>
      <c r="T322" s="683"/>
      <c r="U322" s="683"/>
      <c r="V322" s="683"/>
      <c r="W322" s="683"/>
      <c r="X322" s="683"/>
      <c r="Y322" s="683"/>
      <c r="Z322" s="683"/>
      <c r="AA322" s="683"/>
      <c r="AB322" s="683"/>
      <c r="AC322" s="683"/>
      <c r="AD322" s="683"/>
      <c r="AE322" s="683"/>
      <c r="AF322" s="683"/>
      <c r="AG322" s="683"/>
      <c r="AH322" s="683"/>
      <c r="AI322" s="683"/>
      <c r="AJ322" s="683"/>
    </row>
    <row r="323" spans="1:36" ht="15">
      <c r="A323" s="631" t="s">
        <v>1549</v>
      </c>
      <c r="B323" s="610">
        <v>0</v>
      </c>
      <c r="C323" s="610">
        <v>0</v>
      </c>
      <c r="D323" s="610">
        <v>0</v>
      </c>
      <c r="E323" s="610">
        <v>0</v>
      </c>
      <c r="F323" s="610">
        <v>0.2</v>
      </c>
      <c r="G323" s="610">
        <v>0</v>
      </c>
      <c r="H323" s="610">
        <v>0</v>
      </c>
      <c r="I323" s="610">
        <v>0</v>
      </c>
      <c r="J323" s="610">
        <v>0.3</v>
      </c>
      <c r="K323" s="608">
        <v>0</v>
      </c>
      <c r="L323" s="38"/>
      <c r="M323" s="610">
        <v>0.3</v>
      </c>
      <c r="N323" s="610">
        <v>0.3</v>
      </c>
      <c r="O323" s="683"/>
      <c r="P323" s="683"/>
      <c r="Q323" s="683"/>
      <c r="R323" s="683"/>
      <c r="S323" s="683"/>
      <c r="T323" s="683"/>
      <c r="U323" s="683"/>
      <c r="V323" s="683"/>
      <c r="W323" s="683"/>
      <c r="X323" s="683"/>
      <c r="Y323" s="683"/>
      <c r="Z323" s="683"/>
      <c r="AA323" s="683"/>
      <c r="AB323" s="683"/>
      <c r="AC323" s="683"/>
      <c r="AD323" s="683"/>
      <c r="AE323" s="683"/>
      <c r="AF323" s="683"/>
      <c r="AG323" s="683"/>
      <c r="AH323" s="683"/>
      <c r="AI323" s="683"/>
      <c r="AJ323" s="683"/>
    </row>
    <row r="324" spans="1:36" ht="15">
      <c r="A324" s="631" t="s">
        <v>1072</v>
      </c>
      <c r="B324" s="568">
        <v>4</v>
      </c>
      <c r="C324" s="568">
        <v>4</v>
      </c>
      <c r="D324" s="568">
        <v>4</v>
      </c>
      <c r="E324" s="568">
        <v>4</v>
      </c>
      <c r="F324" s="568">
        <v>4</v>
      </c>
      <c r="G324" s="568">
        <v>4</v>
      </c>
      <c r="H324" s="568">
        <v>4</v>
      </c>
      <c r="I324" s="568">
        <v>4</v>
      </c>
      <c r="J324" s="568">
        <v>4</v>
      </c>
      <c r="K324" s="568">
        <v>4</v>
      </c>
      <c r="L324" s="38"/>
      <c r="M324" s="568">
        <v>1</v>
      </c>
      <c r="N324" s="568">
        <v>1</v>
      </c>
      <c r="O324" s="683"/>
      <c r="P324" s="683"/>
      <c r="Q324" s="683"/>
      <c r="R324" s="683"/>
      <c r="S324" s="683"/>
      <c r="T324" s="683"/>
      <c r="U324" s="683"/>
      <c r="V324" s="683"/>
      <c r="W324" s="683"/>
      <c r="X324" s="683"/>
      <c r="Y324" s="683"/>
      <c r="Z324" s="683"/>
      <c r="AA324" s="683"/>
      <c r="AB324" s="683"/>
      <c r="AC324" s="683"/>
      <c r="AD324" s="683"/>
      <c r="AE324" s="683"/>
      <c r="AF324" s="683"/>
      <c r="AG324" s="683"/>
      <c r="AH324" s="683"/>
      <c r="AI324" s="683"/>
      <c r="AJ324" s="683"/>
    </row>
    <row r="325" spans="1:36" ht="15">
      <c r="A325" s="631" t="s">
        <v>1074</v>
      </c>
      <c r="B325" s="568">
        <v>4</v>
      </c>
      <c r="C325" s="568">
        <v>4</v>
      </c>
      <c r="D325" s="568">
        <v>4</v>
      </c>
      <c r="E325" s="568">
        <v>4</v>
      </c>
      <c r="F325" s="568">
        <v>4</v>
      </c>
      <c r="G325" s="568">
        <v>4</v>
      </c>
      <c r="H325" s="568">
        <v>4</v>
      </c>
      <c r="I325" s="568">
        <v>4</v>
      </c>
      <c r="J325" s="568">
        <v>4</v>
      </c>
      <c r="K325" s="568">
        <v>4</v>
      </c>
      <c r="L325" s="39"/>
      <c r="M325" s="568">
        <v>1</v>
      </c>
      <c r="N325" s="568">
        <v>1</v>
      </c>
      <c r="O325" s="683"/>
      <c r="P325" s="683"/>
      <c r="Q325" s="683"/>
      <c r="R325" s="683"/>
      <c r="S325" s="683"/>
      <c r="T325" s="683"/>
      <c r="U325" s="683"/>
      <c r="V325" s="683"/>
      <c r="W325" s="683"/>
      <c r="X325" s="683"/>
      <c r="Y325" s="683"/>
      <c r="Z325" s="683"/>
      <c r="AA325" s="683"/>
      <c r="AB325" s="683"/>
      <c r="AC325" s="683"/>
      <c r="AD325" s="683"/>
      <c r="AE325" s="683"/>
      <c r="AF325" s="683"/>
      <c r="AG325" s="683"/>
      <c r="AH325" s="683"/>
      <c r="AI325" s="683"/>
      <c r="AJ325" s="683"/>
    </row>
    <row r="326" spans="1:36" ht="15">
      <c r="A326" s="631" t="s">
        <v>1076</v>
      </c>
      <c r="B326" s="615">
        <v>4</v>
      </c>
      <c r="C326" s="615">
        <v>4</v>
      </c>
      <c r="D326" s="615">
        <v>4</v>
      </c>
      <c r="E326" s="615">
        <v>4</v>
      </c>
      <c r="F326" s="615">
        <v>4</v>
      </c>
      <c r="G326" s="615">
        <v>4</v>
      </c>
      <c r="H326" s="615">
        <v>4</v>
      </c>
      <c r="I326" s="615">
        <v>4</v>
      </c>
      <c r="J326" s="615">
        <v>4</v>
      </c>
      <c r="K326" s="615">
        <v>4</v>
      </c>
      <c r="L326" s="39"/>
      <c r="M326" s="615">
        <v>1</v>
      </c>
      <c r="N326" s="615">
        <v>1</v>
      </c>
      <c r="O326" s="683"/>
      <c r="P326" s="683"/>
      <c r="Q326" s="683"/>
      <c r="R326" s="683"/>
      <c r="S326" s="683"/>
      <c r="T326" s="683"/>
      <c r="U326" s="683"/>
      <c r="V326" s="683"/>
      <c r="W326" s="683"/>
      <c r="X326" s="683"/>
      <c r="Y326" s="683"/>
      <c r="Z326" s="683"/>
      <c r="AA326" s="683"/>
      <c r="AB326" s="683"/>
      <c r="AC326" s="683"/>
      <c r="AD326" s="683"/>
      <c r="AE326" s="683"/>
      <c r="AF326" s="683"/>
      <c r="AG326" s="683"/>
      <c r="AH326" s="683"/>
      <c r="AI326" s="683"/>
      <c r="AJ326" s="683"/>
    </row>
    <row r="327" spans="1:36" ht="15">
      <c r="A327" s="631" t="s">
        <v>566</v>
      </c>
      <c r="B327" s="568" t="s">
        <v>1898</v>
      </c>
      <c r="C327" s="568" t="s">
        <v>1899</v>
      </c>
      <c r="D327" s="699" t="s">
        <v>1900</v>
      </c>
      <c r="E327" s="699" t="s">
        <v>1900</v>
      </c>
      <c r="F327" s="699" t="s">
        <v>1901</v>
      </c>
      <c r="G327" s="699" t="s">
        <v>1900</v>
      </c>
      <c r="H327" s="699" t="s">
        <v>1902</v>
      </c>
      <c r="I327" s="699" t="s">
        <v>1903</v>
      </c>
      <c r="J327" s="699" t="s">
        <v>1900</v>
      </c>
      <c r="K327" s="697" t="s">
        <v>1904</v>
      </c>
      <c r="L327" s="39"/>
      <c r="M327" s="699" t="s">
        <v>1900</v>
      </c>
      <c r="N327" s="699" t="s">
        <v>1900</v>
      </c>
      <c r="O327" s="683"/>
      <c r="P327" s="683"/>
      <c r="Q327" s="683"/>
      <c r="R327" s="683"/>
      <c r="S327" s="683"/>
      <c r="T327" s="683"/>
      <c r="U327" s="683"/>
      <c r="V327" s="683"/>
      <c r="W327" s="683"/>
      <c r="X327" s="683"/>
      <c r="Y327" s="683"/>
      <c r="Z327" s="683"/>
      <c r="AA327" s="683"/>
      <c r="AB327" s="683"/>
      <c r="AC327" s="683"/>
      <c r="AD327" s="683"/>
      <c r="AE327" s="683"/>
      <c r="AF327" s="683"/>
      <c r="AG327" s="683"/>
      <c r="AH327" s="683"/>
      <c r="AI327" s="683"/>
      <c r="AJ327" s="683"/>
    </row>
    <row r="328" spans="1:36" ht="15.75">
      <c r="A328" s="656" t="s">
        <v>1088</v>
      </c>
      <c r="B328" s="619" t="s">
        <v>1551</v>
      </c>
      <c r="C328" s="619" t="s">
        <v>1551</v>
      </c>
      <c r="D328" s="619" t="s">
        <v>1551</v>
      </c>
      <c r="E328" s="619" t="s">
        <v>1551</v>
      </c>
      <c r="F328" s="619" t="s">
        <v>1551</v>
      </c>
      <c r="G328" s="619" t="s">
        <v>1551</v>
      </c>
      <c r="H328" s="619" t="s">
        <v>1551</v>
      </c>
      <c r="I328" s="619" t="s">
        <v>1551</v>
      </c>
      <c r="J328" s="619" t="s">
        <v>1551</v>
      </c>
      <c r="K328" s="618" t="s">
        <v>1551</v>
      </c>
      <c r="L328" s="39"/>
      <c r="M328" s="619" t="s">
        <v>1551</v>
      </c>
      <c r="N328" s="619" t="s">
        <v>1551</v>
      </c>
      <c r="O328" s="683"/>
      <c r="P328" s="683"/>
      <c r="Q328" s="683"/>
      <c r="R328" s="683"/>
      <c r="S328" s="683"/>
      <c r="T328" s="683"/>
      <c r="U328" s="683"/>
      <c r="V328" s="683"/>
      <c r="W328" s="683"/>
      <c r="X328" s="683"/>
      <c r="Y328" s="683"/>
      <c r="Z328" s="683"/>
      <c r="AA328" s="683"/>
      <c r="AB328" s="683"/>
      <c r="AC328" s="683"/>
      <c r="AD328" s="683"/>
      <c r="AE328" s="683"/>
      <c r="AF328" s="683"/>
      <c r="AG328" s="683"/>
      <c r="AH328" s="683"/>
      <c r="AI328" s="683"/>
      <c r="AJ328" s="683"/>
    </row>
    <row r="329" spans="1:36" ht="15">
      <c r="A329" s="631" t="s">
        <v>1828</v>
      </c>
      <c r="B329" s="581">
        <v>0</v>
      </c>
      <c r="C329" s="581">
        <v>0</v>
      </c>
      <c r="D329" s="581">
        <v>0</v>
      </c>
      <c r="E329" s="581">
        <v>0</v>
      </c>
      <c r="F329" s="581">
        <v>0</v>
      </c>
      <c r="G329" s="581">
        <v>0</v>
      </c>
      <c r="H329" s="581">
        <v>0</v>
      </c>
      <c r="I329" s="581">
        <v>0</v>
      </c>
      <c r="J329" s="581">
        <v>0</v>
      </c>
      <c r="K329" s="579">
        <v>0</v>
      </c>
      <c r="L329" s="39"/>
      <c r="M329" s="581">
        <v>0</v>
      </c>
      <c r="N329" s="581">
        <v>0</v>
      </c>
      <c r="O329" s="683"/>
      <c r="P329" s="683"/>
      <c r="Q329" s="683"/>
      <c r="R329" s="683"/>
      <c r="S329" s="683"/>
      <c r="T329" s="683"/>
      <c r="U329" s="683"/>
      <c r="V329" s="683"/>
      <c r="W329" s="683"/>
      <c r="X329" s="683"/>
      <c r="Y329" s="683"/>
      <c r="Z329" s="683"/>
      <c r="AA329" s="683"/>
      <c r="AB329" s="683"/>
      <c r="AC329" s="683"/>
      <c r="AD329" s="683"/>
      <c r="AE329" s="683"/>
      <c r="AF329" s="683"/>
      <c r="AG329" s="683"/>
      <c r="AH329" s="683"/>
      <c r="AI329" s="683"/>
      <c r="AJ329" s="683"/>
    </row>
    <row r="330" spans="1:36" ht="15.75">
      <c r="A330" s="631" t="s">
        <v>588</v>
      </c>
      <c r="B330" s="621" t="s">
        <v>1905</v>
      </c>
      <c r="C330" s="621" t="s">
        <v>1906</v>
      </c>
      <c r="D330" s="621" t="s">
        <v>1907</v>
      </c>
      <c r="E330" s="621" t="s">
        <v>1908</v>
      </c>
      <c r="F330" s="621" t="s">
        <v>1905</v>
      </c>
      <c r="G330" s="621" t="s">
        <v>1909</v>
      </c>
      <c r="H330" s="621" t="s">
        <v>1910</v>
      </c>
      <c r="I330" s="621" t="s">
        <v>1911</v>
      </c>
      <c r="J330" s="621" t="s">
        <v>1912</v>
      </c>
      <c r="K330" s="621" t="s">
        <v>1913</v>
      </c>
      <c r="L330" s="39"/>
      <c r="M330" s="624" t="s">
        <v>1914</v>
      </c>
      <c r="N330" s="624" t="s">
        <v>1914</v>
      </c>
      <c r="O330" s="683"/>
      <c r="P330" s="683"/>
      <c r="Q330" s="683"/>
      <c r="R330" s="683"/>
      <c r="S330" s="683"/>
      <c r="T330" s="683"/>
      <c r="U330" s="683"/>
      <c r="V330" s="683"/>
      <c r="W330" s="683"/>
      <c r="X330" s="683"/>
      <c r="Y330" s="683"/>
      <c r="Z330" s="683"/>
      <c r="AA330" s="683"/>
      <c r="AB330" s="683"/>
      <c r="AC330" s="683"/>
      <c r="AD330" s="683"/>
      <c r="AE330" s="683"/>
      <c r="AF330" s="683"/>
      <c r="AG330" s="683"/>
      <c r="AH330" s="683"/>
      <c r="AI330" s="683"/>
      <c r="AJ330" s="683"/>
    </row>
    <row r="331" spans="1:36" ht="15">
      <c r="A331" s="631" t="s">
        <v>1556</v>
      </c>
      <c r="B331" s="699">
        <v>400</v>
      </c>
      <c r="C331" s="699">
        <v>400</v>
      </c>
      <c r="D331" s="699">
        <v>400</v>
      </c>
      <c r="E331" s="699">
        <v>400</v>
      </c>
      <c r="F331" s="699">
        <v>400</v>
      </c>
      <c r="G331" s="699">
        <v>400</v>
      </c>
      <c r="H331" s="699">
        <v>400</v>
      </c>
      <c r="I331" s="699">
        <v>400</v>
      </c>
      <c r="J331" s="699">
        <v>400</v>
      </c>
      <c r="K331" s="699">
        <v>400</v>
      </c>
      <c r="L331" s="39"/>
      <c r="M331" s="699">
        <v>400</v>
      </c>
      <c r="N331" s="699">
        <v>400</v>
      </c>
      <c r="O331" s="683"/>
      <c r="P331" s="683"/>
      <c r="Q331" s="683"/>
      <c r="R331" s="683"/>
      <c r="S331" s="683"/>
      <c r="T331" s="683"/>
      <c r="U331" s="683"/>
      <c r="V331" s="683"/>
      <c r="W331" s="683"/>
      <c r="X331" s="683"/>
      <c r="Y331" s="683"/>
      <c r="Z331" s="683"/>
      <c r="AA331" s="683"/>
      <c r="AB331" s="683"/>
      <c r="AC331" s="683"/>
      <c r="AD331" s="683"/>
      <c r="AE331" s="683"/>
      <c r="AF331" s="683"/>
      <c r="AG331" s="683"/>
      <c r="AH331" s="683"/>
      <c r="AI331" s="683"/>
      <c r="AJ331" s="683"/>
    </row>
    <row r="332" spans="1:36" ht="15">
      <c r="A332" s="631" t="s">
        <v>1097</v>
      </c>
      <c r="B332" s="699">
        <v>4</v>
      </c>
      <c r="C332" s="699">
        <v>4</v>
      </c>
      <c r="D332" s="699">
        <v>4</v>
      </c>
      <c r="E332" s="699">
        <v>4</v>
      </c>
      <c r="F332" s="699">
        <v>4</v>
      </c>
      <c r="G332" s="699">
        <v>4</v>
      </c>
      <c r="H332" s="699">
        <v>4</v>
      </c>
      <c r="I332" s="699">
        <v>4</v>
      </c>
      <c r="J332" s="699">
        <v>4</v>
      </c>
      <c r="K332" s="699">
        <v>4</v>
      </c>
      <c r="L332" s="39"/>
      <c r="M332" s="699">
        <v>2</v>
      </c>
      <c r="N332" s="699">
        <v>2</v>
      </c>
      <c r="O332" s="683"/>
      <c r="P332" s="683"/>
      <c r="Q332" s="683"/>
      <c r="R332" s="683"/>
      <c r="S332" s="683"/>
      <c r="T332" s="683"/>
      <c r="U332" s="683"/>
      <c r="V332" s="683"/>
      <c r="W332" s="683"/>
      <c r="X332" s="683"/>
      <c r="Y332" s="683"/>
      <c r="Z332" s="683"/>
      <c r="AA332" s="683"/>
      <c r="AB332" s="683"/>
      <c r="AC332" s="683"/>
      <c r="AD332" s="683"/>
      <c r="AE332" s="683"/>
      <c r="AF332" s="683"/>
      <c r="AG332" s="683"/>
      <c r="AH332" s="683"/>
      <c r="AI332" s="683"/>
      <c r="AJ332" s="683"/>
    </row>
    <row r="333" spans="1:36" ht="15">
      <c r="A333" s="631" t="s">
        <v>1557</v>
      </c>
      <c r="B333" s="699" t="s">
        <v>1699</v>
      </c>
      <c r="C333" s="699" t="s">
        <v>1915</v>
      </c>
      <c r="D333" s="706" t="s">
        <v>1916</v>
      </c>
      <c r="E333" s="699" t="s">
        <v>1917</v>
      </c>
      <c r="F333" s="699" t="s">
        <v>1918</v>
      </c>
      <c r="G333" s="706" t="s">
        <v>1916</v>
      </c>
      <c r="H333" s="699" t="s">
        <v>1918</v>
      </c>
      <c r="I333" s="699" t="s">
        <v>1123</v>
      </c>
      <c r="J333" s="699" t="s">
        <v>1919</v>
      </c>
      <c r="K333" s="566" t="s">
        <v>1123</v>
      </c>
      <c r="L333" s="39"/>
      <c r="M333" s="699" t="s">
        <v>1920</v>
      </c>
      <c r="N333" s="699" t="s">
        <v>1920</v>
      </c>
      <c r="O333" s="683"/>
      <c r="P333" s="683"/>
      <c r="Q333" s="683"/>
      <c r="R333" s="683"/>
      <c r="S333" s="683"/>
      <c r="T333" s="683"/>
      <c r="U333" s="683"/>
      <c r="V333" s="683"/>
      <c r="W333" s="683"/>
      <c r="X333" s="683"/>
      <c r="Y333" s="683"/>
      <c r="Z333" s="683"/>
      <c r="AA333" s="683"/>
      <c r="AB333" s="683"/>
      <c r="AC333" s="683"/>
      <c r="AD333" s="683"/>
      <c r="AE333" s="683"/>
      <c r="AF333" s="683"/>
      <c r="AG333" s="683"/>
      <c r="AH333" s="683"/>
      <c r="AI333" s="683"/>
      <c r="AJ333" s="683"/>
    </row>
    <row r="334" spans="1:36" ht="30">
      <c r="A334" s="631" t="s">
        <v>1568</v>
      </c>
      <c r="B334" s="706" t="s">
        <v>1921</v>
      </c>
      <c r="C334" s="683" t="s">
        <v>1922</v>
      </c>
      <c r="D334" s="699" t="s">
        <v>1923</v>
      </c>
      <c r="E334" s="706" t="s">
        <v>1924</v>
      </c>
      <c r="F334" s="699" t="s">
        <v>1925</v>
      </c>
      <c r="G334" s="706" t="s">
        <v>1926</v>
      </c>
      <c r="H334" s="706" t="s">
        <v>1927</v>
      </c>
      <c r="I334" s="699" t="s">
        <v>1123</v>
      </c>
      <c r="J334" s="699" t="s">
        <v>1928</v>
      </c>
      <c r="K334" s="697" t="s">
        <v>1929</v>
      </c>
      <c r="L334" s="39"/>
      <c r="M334" s="699" t="s">
        <v>1930</v>
      </c>
      <c r="N334" s="699" t="s">
        <v>1930</v>
      </c>
      <c r="O334" s="683"/>
      <c r="P334" s="683"/>
      <c r="Q334" s="683"/>
      <c r="R334" s="683"/>
      <c r="S334" s="683"/>
      <c r="T334" s="683"/>
      <c r="U334" s="683"/>
      <c r="V334" s="683"/>
      <c r="W334" s="683"/>
      <c r="X334" s="683"/>
      <c r="Y334" s="683"/>
      <c r="Z334" s="683"/>
      <c r="AA334" s="683"/>
      <c r="AB334" s="683"/>
      <c r="AC334" s="683"/>
      <c r="AD334" s="683"/>
      <c r="AE334" s="683"/>
      <c r="AF334" s="683"/>
      <c r="AG334" s="683"/>
      <c r="AH334" s="683"/>
      <c r="AI334" s="683"/>
      <c r="AJ334" s="683"/>
    </row>
    <row r="335" spans="1:36" ht="15">
      <c r="A335" s="631" t="s">
        <v>1840</v>
      </c>
      <c r="B335" s="683" t="s">
        <v>1931</v>
      </c>
      <c r="C335" s="683" t="s">
        <v>1123</v>
      </c>
      <c r="D335" s="683" t="s">
        <v>1123</v>
      </c>
      <c r="E335" s="683" t="s">
        <v>1123</v>
      </c>
      <c r="F335" s="683" t="s">
        <v>1123</v>
      </c>
      <c r="G335" s="683" t="s">
        <v>1123</v>
      </c>
      <c r="H335" s="683" t="s">
        <v>1123</v>
      </c>
      <c r="I335" s="683" t="s">
        <v>1123</v>
      </c>
      <c r="J335" s="683" t="s">
        <v>1123</v>
      </c>
      <c r="K335" s="697" t="s">
        <v>1932</v>
      </c>
      <c r="L335" s="39"/>
      <c r="M335" s="683" t="s">
        <v>1123</v>
      </c>
      <c r="N335" s="683" t="s">
        <v>1123</v>
      </c>
      <c r="O335" s="683"/>
      <c r="P335" s="683"/>
      <c r="Q335" s="683"/>
      <c r="R335" s="683"/>
      <c r="S335" s="683"/>
      <c r="T335" s="683"/>
      <c r="U335" s="683"/>
      <c r="V335" s="683"/>
      <c r="W335" s="683"/>
      <c r="X335" s="683"/>
      <c r="Y335" s="683"/>
      <c r="Z335" s="683"/>
      <c r="AA335" s="683"/>
      <c r="AB335" s="683"/>
      <c r="AC335" s="683"/>
      <c r="AD335" s="683"/>
      <c r="AE335" s="683"/>
      <c r="AF335" s="683"/>
      <c r="AG335" s="683"/>
      <c r="AH335" s="683"/>
      <c r="AI335" s="683"/>
      <c r="AJ335" s="683"/>
    </row>
    <row r="336" spans="1:36" ht="14.25" customHeight="1">
      <c r="A336" s="683"/>
      <c r="B336" s="683"/>
      <c r="C336" s="683"/>
      <c r="D336" s="683"/>
      <c r="E336" s="683"/>
      <c r="F336" s="683"/>
      <c r="G336" s="683"/>
      <c r="H336" s="683"/>
      <c r="I336" s="683"/>
      <c r="J336" s="683"/>
      <c r="K336" s="683"/>
      <c r="L336" s="39"/>
      <c r="M336" s="683"/>
      <c r="N336" s="683"/>
      <c r="O336" s="683"/>
      <c r="P336" s="683"/>
      <c r="Q336" s="683"/>
      <c r="R336" s="683"/>
      <c r="S336" s="683"/>
      <c r="T336" s="683"/>
      <c r="U336" s="683"/>
      <c r="V336" s="683"/>
      <c r="W336" s="683"/>
      <c r="X336" s="683"/>
      <c r="Y336" s="683"/>
      <c r="Z336" s="683"/>
      <c r="AA336" s="683"/>
      <c r="AB336" s="683"/>
      <c r="AC336" s="683"/>
      <c r="AD336" s="683"/>
      <c r="AE336" s="683"/>
      <c r="AF336" s="683"/>
      <c r="AG336" s="683"/>
      <c r="AH336" s="683"/>
      <c r="AI336" s="683"/>
      <c r="AJ336" s="683"/>
    </row>
    <row r="337" spans="1:36" ht="15.75">
      <c r="A337" s="631" t="s">
        <v>1526</v>
      </c>
      <c r="B337" s="638" t="s">
        <v>1933</v>
      </c>
      <c r="C337" s="638" t="s">
        <v>1934</v>
      </c>
      <c r="D337" s="638" t="s">
        <v>1935</v>
      </c>
      <c r="E337" s="638" t="s">
        <v>1936</v>
      </c>
      <c r="F337" s="638" t="s">
        <v>1937</v>
      </c>
      <c r="G337" s="638" t="s">
        <v>1938</v>
      </c>
      <c r="H337" s="638" t="s">
        <v>1939</v>
      </c>
      <c r="I337" s="638" t="s">
        <v>1940</v>
      </c>
      <c r="J337" s="638" t="s">
        <v>1941</v>
      </c>
      <c r="K337" s="638" t="s">
        <v>1942</v>
      </c>
      <c r="L337" s="39"/>
      <c r="M337" s="638" t="s">
        <v>1943</v>
      </c>
      <c r="N337" s="638" t="s">
        <v>1943</v>
      </c>
      <c r="O337" s="683"/>
      <c r="P337" s="683"/>
      <c r="Q337" s="683"/>
      <c r="R337" s="683"/>
      <c r="S337" s="683"/>
      <c r="T337" s="683"/>
      <c r="U337" s="683"/>
      <c r="V337" s="683"/>
      <c r="W337" s="683"/>
      <c r="X337" s="683"/>
      <c r="Y337" s="683"/>
      <c r="Z337" s="683"/>
      <c r="AA337" s="683"/>
      <c r="AB337" s="683"/>
      <c r="AC337" s="683"/>
      <c r="AD337" s="683"/>
      <c r="AE337" s="683"/>
      <c r="AF337" s="683"/>
      <c r="AG337" s="683"/>
      <c r="AH337" s="683"/>
      <c r="AI337" s="683"/>
      <c r="AJ337" s="683"/>
    </row>
    <row r="338" spans="1:36" ht="15">
      <c r="A338" s="631" t="s">
        <v>1536</v>
      </c>
      <c r="B338" s="525" t="s">
        <v>1502</v>
      </c>
      <c r="C338" s="527" t="s">
        <v>1209</v>
      </c>
      <c r="D338" s="528" t="s">
        <v>1211</v>
      </c>
      <c r="E338" s="529" t="s">
        <v>1212</v>
      </c>
      <c r="F338" s="530" t="s">
        <v>1210</v>
      </c>
      <c r="G338" s="531" t="s">
        <v>1213</v>
      </c>
      <c r="H338" s="532" t="s">
        <v>1214</v>
      </c>
      <c r="I338" s="533" t="s">
        <v>1215</v>
      </c>
      <c r="J338" s="534" t="s">
        <v>1216</v>
      </c>
      <c r="K338" s="536" t="s">
        <v>1217</v>
      </c>
      <c r="L338" s="39"/>
      <c r="M338" s="526" t="s">
        <v>1504</v>
      </c>
      <c r="N338" s="537" t="s">
        <v>1516</v>
      </c>
      <c r="O338" s="683"/>
      <c r="P338" s="683"/>
      <c r="Q338" s="683"/>
      <c r="R338" s="683"/>
      <c r="S338" s="683"/>
      <c r="T338" s="683"/>
      <c r="U338" s="683"/>
      <c r="V338" s="683"/>
      <c r="W338" s="683"/>
      <c r="X338" s="683"/>
      <c r="Y338" s="683"/>
      <c r="Z338" s="683"/>
      <c r="AA338" s="683"/>
      <c r="AB338" s="683"/>
      <c r="AC338" s="683"/>
      <c r="AD338" s="683"/>
      <c r="AE338" s="683"/>
      <c r="AF338" s="683"/>
      <c r="AG338" s="683"/>
      <c r="AH338" s="683"/>
      <c r="AI338" s="683"/>
      <c r="AJ338" s="683"/>
    </row>
    <row r="339" spans="1:36" ht="15">
      <c r="A339" s="631" t="s">
        <v>1537</v>
      </c>
      <c r="B339" s="631" t="s">
        <v>1506</v>
      </c>
      <c r="C339" s="631" t="s">
        <v>1506</v>
      </c>
      <c r="D339" s="631" t="s">
        <v>1506</v>
      </c>
      <c r="E339" s="631" t="s">
        <v>1506</v>
      </c>
      <c r="F339" s="631" t="s">
        <v>1506</v>
      </c>
      <c r="G339" s="631" t="s">
        <v>1506</v>
      </c>
      <c r="H339" s="631" t="s">
        <v>1506</v>
      </c>
      <c r="I339" s="631" t="s">
        <v>1506</v>
      </c>
      <c r="J339" s="631" t="s">
        <v>1506</v>
      </c>
      <c r="K339" s="631" t="s">
        <v>1506</v>
      </c>
      <c r="L339" s="39"/>
      <c r="M339" s="539" t="s">
        <v>1506</v>
      </c>
      <c r="N339" s="631" t="s">
        <v>1506</v>
      </c>
      <c r="O339" s="683"/>
      <c r="P339" s="683"/>
      <c r="Q339" s="683"/>
      <c r="R339" s="683"/>
      <c r="S339" s="683"/>
      <c r="T339" s="683"/>
      <c r="U339" s="683"/>
      <c r="V339" s="683"/>
      <c r="W339" s="683"/>
      <c r="X339" s="683"/>
      <c r="Y339" s="683"/>
      <c r="Z339" s="683"/>
      <c r="AA339" s="683"/>
      <c r="AB339" s="683"/>
      <c r="AC339" s="683"/>
      <c r="AD339" s="683"/>
      <c r="AE339" s="683"/>
      <c r="AF339" s="683"/>
      <c r="AG339" s="683"/>
      <c r="AH339" s="683"/>
      <c r="AI339" s="683"/>
      <c r="AJ339" s="683"/>
    </row>
    <row r="340" spans="1:36" ht="15.75">
      <c r="A340" s="650" t="s">
        <v>1045</v>
      </c>
      <c r="B340" s="558" t="s">
        <v>1823</v>
      </c>
      <c r="C340" s="558" t="s">
        <v>1896</v>
      </c>
      <c r="D340" s="651" t="s">
        <v>1944</v>
      </c>
      <c r="E340" s="558" t="s">
        <v>1896</v>
      </c>
      <c r="F340" s="558" t="s">
        <v>1686</v>
      </c>
      <c r="G340" s="558" t="s">
        <v>1824</v>
      </c>
      <c r="H340" s="558" t="s">
        <v>1896</v>
      </c>
      <c r="I340" s="558" t="s">
        <v>1823</v>
      </c>
      <c r="J340" s="558" t="s">
        <v>1897</v>
      </c>
      <c r="K340" s="558" t="s">
        <v>1896</v>
      </c>
      <c r="L340" s="40"/>
      <c r="M340" s="558" t="s">
        <v>1896</v>
      </c>
      <c r="N340" s="558" t="s">
        <v>1896</v>
      </c>
      <c r="O340" s="683"/>
      <c r="P340" s="683"/>
      <c r="Q340" s="683"/>
      <c r="R340" s="683"/>
      <c r="S340" s="683"/>
      <c r="T340" s="683"/>
      <c r="U340" s="683"/>
      <c r="V340" s="683"/>
      <c r="W340" s="683"/>
      <c r="X340" s="683"/>
      <c r="Y340" s="683"/>
      <c r="Z340" s="683"/>
      <c r="AA340" s="683"/>
      <c r="AB340" s="683"/>
      <c r="AC340" s="683"/>
      <c r="AD340" s="683"/>
      <c r="AE340" s="683"/>
      <c r="AF340" s="683"/>
      <c r="AG340" s="683"/>
      <c r="AH340" s="683"/>
      <c r="AI340" s="683"/>
      <c r="AJ340" s="683"/>
    </row>
    <row r="341" spans="1:36" ht="15.75">
      <c r="A341" s="652" t="s">
        <v>1539</v>
      </c>
      <c r="B341" s="563" t="s">
        <v>1897</v>
      </c>
      <c r="C341" s="563" t="s">
        <v>1824</v>
      </c>
      <c r="D341" s="563" t="s">
        <v>1945</v>
      </c>
      <c r="E341" s="563" t="s">
        <v>1824</v>
      </c>
      <c r="F341" s="563" t="s">
        <v>1824</v>
      </c>
      <c r="G341" s="563" t="s">
        <v>1824</v>
      </c>
      <c r="H341" s="563" t="s">
        <v>1946</v>
      </c>
      <c r="I341" s="563" t="s">
        <v>1824</v>
      </c>
      <c r="J341" s="563" t="s">
        <v>1824</v>
      </c>
      <c r="K341" s="563" t="s">
        <v>1824</v>
      </c>
      <c r="L341" s="40"/>
      <c r="M341" s="563" t="s">
        <v>1123</v>
      </c>
      <c r="N341" s="563" t="s">
        <v>1123</v>
      </c>
      <c r="O341" s="683"/>
      <c r="P341" s="683"/>
      <c r="Q341" s="683"/>
      <c r="R341" s="683"/>
      <c r="S341" s="683"/>
      <c r="T341" s="683"/>
      <c r="U341" s="683"/>
      <c r="V341" s="683"/>
      <c r="W341" s="683"/>
      <c r="X341" s="683"/>
      <c r="Y341" s="683"/>
      <c r="Z341" s="683"/>
      <c r="AA341" s="683"/>
      <c r="AB341" s="683"/>
      <c r="AC341" s="683"/>
      <c r="AD341" s="683"/>
      <c r="AE341" s="683"/>
      <c r="AF341" s="683"/>
      <c r="AG341" s="683"/>
      <c r="AH341" s="683"/>
      <c r="AI341" s="683"/>
      <c r="AJ341" s="683"/>
    </row>
    <row r="342" spans="1:36" ht="15">
      <c r="A342" s="653" t="s">
        <v>7</v>
      </c>
      <c r="B342" s="568">
        <v>3</v>
      </c>
      <c r="C342" s="568">
        <v>5</v>
      </c>
      <c r="D342" s="568">
        <v>0</v>
      </c>
      <c r="E342" s="568">
        <v>4</v>
      </c>
      <c r="F342" s="568">
        <v>2</v>
      </c>
      <c r="G342" s="568">
        <v>3</v>
      </c>
      <c r="H342" s="568">
        <v>5</v>
      </c>
      <c r="I342" s="568">
        <v>3</v>
      </c>
      <c r="J342" s="568">
        <v>3</v>
      </c>
      <c r="K342" s="568">
        <v>5</v>
      </c>
      <c r="L342" s="40"/>
      <c r="M342" s="568">
        <v>5</v>
      </c>
      <c r="N342" s="568">
        <v>5</v>
      </c>
      <c r="O342" s="683"/>
      <c r="P342" s="683"/>
      <c r="Q342" s="683"/>
      <c r="R342" s="683"/>
      <c r="S342" s="683"/>
      <c r="T342" s="683"/>
      <c r="U342" s="683"/>
      <c r="V342" s="683"/>
      <c r="W342" s="683"/>
      <c r="X342" s="683"/>
      <c r="Y342" s="683"/>
      <c r="Z342" s="683"/>
      <c r="AA342" s="683"/>
      <c r="AB342" s="683"/>
      <c r="AC342" s="683"/>
      <c r="AD342" s="683"/>
      <c r="AE342" s="683"/>
      <c r="AF342" s="683"/>
      <c r="AG342" s="683"/>
      <c r="AH342" s="683"/>
      <c r="AI342" s="683"/>
      <c r="AJ342" s="683"/>
    </row>
    <row r="343" spans="1:36" ht="15">
      <c r="A343" s="654" t="s">
        <v>1050</v>
      </c>
      <c r="B343" s="573">
        <v>3</v>
      </c>
      <c r="C343" s="573">
        <v>4</v>
      </c>
      <c r="D343" s="573">
        <v>0</v>
      </c>
      <c r="E343" s="573">
        <v>4</v>
      </c>
      <c r="F343" s="573">
        <v>5</v>
      </c>
      <c r="G343" s="573">
        <v>3</v>
      </c>
      <c r="H343" s="573">
        <v>5</v>
      </c>
      <c r="I343" s="573">
        <v>3</v>
      </c>
      <c r="J343" s="573">
        <v>3</v>
      </c>
      <c r="K343" s="573">
        <v>3</v>
      </c>
      <c r="L343" s="40"/>
      <c r="M343" s="573">
        <v>4</v>
      </c>
      <c r="N343" s="573">
        <v>4</v>
      </c>
      <c r="O343" s="683"/>
      <c r="P343" s="683"/>
      <c r="Q343" s="683"/>
      <c r="R343" s="683"/>
      <c r="S343" s="683"/>
      <c r="T343" s="683"/>
      <c r="U343" s="683"/>
      <c r="V343" s="683"/>
      <c r="W343" s="683"/>
      <c r="X343" s="683"/>
      <c r="Y343" s="683"/>
      <c r="Z343" s="683"/>
      <c r="AA343" s="683"/>
      <c r="AB343" s="683"/>
      <c r="AC343" s="683"/>
      <c r="AD343" s="683"/>
      <c r="AE343" s="683"/>
      <c r="AF343" s="683"/>
      <c r="AG343" s="683"/>
      <c r="AH343" s="683"/>
      <c r="AI343" s="683"/>
      <c r="AJ343" s="683"/>
    </row>
    <row r="344" spans="1:36" ht="15">
      <c r="A344" s="631" t="s">
        <v>1541</v>
      </c>
      <c r="B344" s="577">
        <v>0.2</v>
      </c>
      <c r="C344" s="577">
        <v>0.2</v>
      </c>
      <c r="D344" s="577">
        <v>0.5</v>
      </c>
      <c r="E344" s="577">
        <v>0.2</v>
      </c>
      <c r="F344" s="577">
        <v>0.4</v>
      </c>
      <c r="G344" s="577">
        <v>0</v>
      </c>
      <c r="H344" s="577">
        <v>0.1</v>
      </c>
      <c r="I344" s="577">
        <v>0</v>
      </c>
      <c r="J344" s="577">
        <v>0.2</v>
      </c>
      <c r="K344" s="577">
        <v>0.5</v>
      </c>
      <c r="L344" s="40"/>
      <c r="M344" s="577">
        <v>-0.2</v>
      </c>
      <c r="N344" s="577">
        <v>-0.2</v>
      </c>
      <c r="O344" s="683"/>
      <c r="P344" s="683"/>
      <c r="Q344" s="683"/>
      <c r="R344" s="683"/>
      <c r="S344" s="683"/>
      <c r="T344" s="683"/>
      <c r="U344" s="683"/>
      <c r="V344" s="683"/>
      <c r="W344" s="683"/>
      <c r="X344" s="683"/>
      <c r="Y344" s="683"/>
      <c r="Z344" s="683"/>
      <c r="AA344" s="683"/>
      <c r="AB344" s="683"/>
      <c r="AC344" s="683"/>
      <c r="AD344" s="683"/>
      <c r="AE344" s="683"/>
      <c r="AF344" s="683"/>
      <c r="AG344" s="683"/>
      <c r="AH344" s="683"/>
      <c r="AI344" s="683"/>
      <c r="AJ344" s="683"/>
    </row>
    <row r="345" spans="1:36" ht="15">
      <c r="A345" s="631" t="s">
        <v>1542</v>
      </c>
      <c r="B345" s="581">
        <v>0.2</v>
      </c>
      <c r="C345" s="581">
        <v>-0.2</v>
      </c>
      <c r="D345" s="581">
        <v>0.5</v>
      </c>
      <c r="E345" s="581">
        <v>-0.2</v>
      </c>
      <c r="F345" s="581">
        <v>-0.4</v>
      </c>
      <c r="G345" s="581">
        <v>0</v>
      </c>
      <c r="H345" s="581">
        <v>0.1</v>
      </c>
      <c r="I345" s="581">
        <v>0</v>
      </c>
      <c r="J345" s="581">
        <v>0.2</v>
      </c>
      <c r="K345" s="581">
        <v>0.5</v>
      </c>
      <c r="L345" s="40"/>
      <c r="M345" s="581">
        <v>0.2</v>
      </c>
      <c r="N345" s="581">
        <v>0.2</v>
      </c>
      <c r="O345" s="683"/>
      <c r="P345" s="683"/>
      <c r="Q345" s="683"/>
      <c r="R345" s="683"/>
      <c r="S345" s="683"/>
      <c r="T345" s="683"/>
      <c r="U345" s="683"/>
      <c r="V345" s="683"/>
      <c r="W345" s="683"/>
      <c r="X345" s="683"/>
      <c r="Y345" s="683"/>
      <c r="Z345" s="683"/>
      <c r="AA345" s="683"/>
      <c r="AB345" s="683"/>
      <c r="AC345" s="683"/>
      <c r="AD345" s="683"/>
      <c r="AE345" s="683"/>
      <c r="AF345" s="683"/>
      <c r="AG345" s="683"/>
      <c r="AH345" s="683"/>
      <c r="AI345" s="683"/>
      <c r="AJ345" s="683"/>
    </row>
    <row r="346" spans="1:36" ht="15">
      <c r="A346" s="631" t="s">
        <v>1543</v>
      </c>
      <c r="B346" s="585">
        <v>0.2</v>
      </c>
      <c r="C346" s="585">
        <v>-1</v>
      </c>
      <c r="D346" s="585">
        <v>0.5</v>
      </c>
      <c r="E346" s="585">
        <v>-1</v>
      </c>
      <c r="F346" s="585">
        <v>0</v>
      </c>
      <c r="G346" s="585">
        <v>0</v>
      </c>
      <c r="H346" s="585">
        <v>0.1</v>
      </c>
      <c r="I346" s="585">
        <v>0</v>
      </c>
      <c r="J346" s="585">
        <v>0.2</v>
      </c>
      <c r="K346" s="585">
        <v>0.5</v>
      </c>
      <c r="L346" s="40"/>
      <c r="M346" s="585">
        <v>-1</v>
      </c>
      <c r="N346" s="585">
        <v>-1</v>
      </c>
      <c r="O346" s="683"/>
      <c r="P346" s="683"/>
      <c r="Q346" s="683"/>
      <c r="R346" s="683"/>
      <c r="S346" s="683"/>
      <c r="T346" s="683"/>
      <c r="U346" s="683"/>
      <c r="V346" s="683"/>
      <c r="W346" s="683"/>
      <c r="X346" s="683"/>
      <c r="Y346" s="683"/>
      <c r="Z346" s="683"/>
      <c r="AA346" s="683"/>
      <c r="AB346" s="683"/>
      <c r="AC346" s="683"/>
      <c r="AD346" s="683"/>
      <c r="AE346" s="683"/>
      <c r="AF346" s="683"/>
      <c r="AG346" s="683"/>
      <c r="AH346" s="683"/>
      <c r="AI346" s="683"/>
      <c r="AJ346" s="683"/>
    </row>
    <row r="347" spans="1:36" ht="15">
      <c r="A347" s="631" t="s">
        <v>1544</v>
      </c>
      <c r="B347" s="589">
        <v>0.2</v>
      </c>
      <c r="C347" s="589">
        <v>0.2</v>
      </c>
      <c r="D347" s="589">
        <v>0.5</v>
      </c>
      <c r="E347" s="589">
        <v>0.2</v>
      </c>
      <c r="F347" s="589">
        <v>0</v>
      </c>
      <c r="G347" s="589">
        <v>0</v>
      </c>
      <c r="H347" s="589">
        <v>0.1</v>
      </c>
      <c r="I347" s="589">
        <v>0</v>
      </c>
      <c r="J347" s="589">
        <v>0.2</v>
      </c>
      <c r="K347" s="589">
        <v>-0.5</v>
      </c>
      <c r="L347" s="40"/>
      <c r="M347" s="589">
        <v>0.2</v>
      </c>
      <c r="N347" s="589">
        <v>0.2</v>
      </c>
      <c r="O347" s="683"/>
      <c r="P347" s="683"/>
      <c r="Q347" s="683"/>
      <c r="R347" s="683"/>
      <c r="S347" s="683"/>
      <c r="T347" s="683"/>
      <c r="U347" s="683"/>
      <c r="V347" s="683"/>
      <c r="W347" s="683"/>
      <c r="X347" s="683"/>
      <c r="Y347" s="683"/>
      <c r="Z347" s="683"/>
      <c r="AA347" s="683"/>
      <c r="AB347" s="683"/>
      <c r="AC347" s="683"/>
      <c r="AD347" s="683"/>
      <c r="AE347" s="683"/>
      <c r="AF347" s="683"/>
      <c r="AG347" s="683"/>
      <c r="AH347" s="683"/>
      <c r="AI347" s="683"/>
      <c r="AJ347" s="683"/>
    </row>
    <row r="348" spans="1:36" ht="15">
      <c r="A348" s="655" t="s">
        <v>1545</v>
      </c>
      <c r="B348" s="594">
        <v>0.2</v>
      </c>
      <c r="C348" s="594">
        <v>0.8</v>
      </c>
      <c r="D348" s="594">
        <v>0.5</v>
      </c>
      <c r="E348" s="594">
        <v>0.8</v>
      </c>
      <c r="F348" s="594">
        <v>0.2</v>
      </c>
      <c r="G348" s="594">
        <v>0</v>
      </c>
      <c r="H348" s="594">
        <v>0.1</v>
      </c>
      <c r="I348" s="594">
        <v>0.5</v>
      </c>
      <c r="J348" s="594">
        <v>0.2</v>
      </c>
      <c r="K348" s="594">
        <v>0.5</v>
      </c>
      <c r="L348" s="40"/>
      <c r="M348" s="594">
        <v>0.8</v>
      </c>
      <c r="N348" s="594">
        <v>0.8</v>
      </c>
      <c r="O348" s="683"/>
      <c r="P348" s="683"/>
      <c r="Q348" s="683"/>
      <c r="R348" s="683"/>
      <c r="S348" s="683"/>
      <c r="T348" s="683"/>
      <c r="U348" s="683"/>
      <c r="V348" s="683"/>
      <c r="W348" s="683"/>
      <c r="X348" s="683"/>
      <c r="Y348" s="683"/>
      <c r="Z348" s="683"/>
      <c r="AA348" s="683"/>
      <c r="AB348" s="683"/>
      <c r="AC348" s="683"/>
      <c r="AD348" s="683"/>
      <c r="AE348" s="683"/>
      <c r="AF348" s="683"/>
      <c r="AG348" s="683"/>
      <c r="AH348" s="683"/>
      <c r="AI348" s="683"/>
      <c r="AJ348" s="683"/>
    </row>
    <row r="349" spans="1:36" ht="15">
      <c r="A349" s="631" t="s">
        <v>1546</v>
      </c>
      <c r="B349" s="598">
        <v>0.2</v>
      </c>
      <c r="C349" s="598">
        <v>0.2</v>
      </c>
      <c r="D349" s="598">
        <v>0.5</v>
      </c>
      <c r="E349" s="598">
        <v>0.2</v>
      </c>
      <c r="F349" s="598">
        <v>-0.2</v>
      </c>
      <c r="G349" s="598">
        <v>0</v>
      </c>
      <c r="H349" s="598">
        <v>0.1</v>
      </c>
      <c r="I349" s="598">
        <v>-0.5</v>
      </c>
      <c r="J349" s="598">
        <v>0.2</v>
      </c>
      <c r="K349" s="598">
        <v>0</v>
      </c>
      <c r="L349" s="683"/>
      <c r="M349" s="598">
        <v>0.2</v>
      </c>
      <c r="N349" s="598">
        <v>0.2</v>
      </c>
      <c r="O349" s="683"/>
      <c r="P349" s="683"/>
      <c r="Q349" s="683"/>
      <c r="R349" s="683"/>
      <c r="S349" s="683"/>
      <c r="T349" s="683"/>
      <c r="U349" s="683"/>
      <c r="V349" s="683"/>
      <c r="W349" s="683"/>
      <c r="X349" s="683"/>
      <c r="Y349" s="683"/>
      <c r="Z349" s="683"/>
      <c r="AA349" s="683"/>
      <c r="AB349" s="683"/>
      <c r="AC349" s="683"/>
      <c r="AD349" s="683"/>
      <c r="AE349" s="683"/>
      <c r="AF349" s="683"/>
      <c r="AG349" s="683"/>
      <c r="AH349" s="683"/>
      <c r="AI349" s="683"/>
      <c r="AJ349" s="683"/>
    </row>
    <row r="350" spans="1:36" ht="15">
      <c r="A350" s="631" t="s">
        <v>1547</v>
      </c>
      <c r="B350" s="602">
        <v>0.2</v>
      </c>
      <c r="C350" s="602">
        <v>-0.8</v>
      </c>
      <c r="D350" s="602">
        <v>0.5</v>
      </c>
      <c r="E350" s="602">
        <v>-0.8</v>
      </c>
      <c r="F350" s="602">
        <v>0</v>
      </c>
      <c r="G350" s="602">
        <v>0</v>
      </c>
      <c r="H350" s="602">
        <v>0.1</v>
      </c>
      <c r="I350" s="602">
        <v>0.5</v>
      </c>
      <c r="J350" s="602">
        <v>0.2</v>
      </c>
      <c r="K350" s="602">
        <v>0.2</v>
      </c>
      <c r="L350" s="683"/>
      <c r="M350" s="602">
        <v>-0.5</v>
      </c>
      <c r="N350" s="602">
        <v>-0.5</v>
      </c>
      <c r="O350" s="683"/>
      <c r="P350" s="683"/>
      <c r="Q350" s="683"/>
      <c r="R350" s="683"/>
      <c r="S350" s="683"/>
      <c r="T350" s="683"/>
      <c r="U350" s="683"/>
      <c r="V350" s="683"/>
      <c r="W350" s="683"/>
      <c r="X350" s="683"/>
      <c r="Y350" s="683"/>
      <c r="Z350" s="683"/>
      <c r="AA350" s="683"/>
      <c r="AB350" s="683"/>
      <c r="AC350" s="683"/>
      <c r="AD350" s="683"/>
      <c r="AE350" s="683"/>
      <c r="AF350" s="683"/>
      <c r="AG350" s="683"/>
      <c r="AH350" s="683"/>
      <c r="AI350" s="683"/>
      <c r="AJ350" s="683"/>
    </row>
    <row r="351" spans="1:36" ht="15">
      <c r="A351" s="631" t="s">
        <v>1548</v>
      </c>
      <c r="B351" s="606">
        <v>0.2</v>
      </c>
      <c r="C351" s="606">
        <v>0.4</v>
      </c>
      <c r="D351" s="606">
        <v>0.5</v>
      </c>
      <c r="E351" s="606">
        <v>0.4</v>
      </c>
      <c r="F351" s="606">
        <v>0</v>
      </c>
      <c r="G351" s="606">
        <v>1</v>
      </c>
      <c r="H351" s="606">
        <v>0.1</v>
      </c>
      <c r="I351" s="606">
        <v>0</v>
      </c>
      <c r="J351" s="606">
        <v>0.2</v>
      </c>
      <c r="K351" s="606">
        <v>0.2</v>
      </c>
      <c r="L351" s="683"/>
      <c r="M351" s="606">
        <v>0.5</v>
      </c>
      <c r="N351" s="606">
        <v>0.5</v>
      </c>
      <c r="O351" s="683"/>
      <c r="P351" s="683"/>
      <c r="Q351" s="683"/>
      <c r="R351" s="683"/>
      <c r="S351" s="683"/>
      <c r="T351" s="683"/>
      <c r="U351" s="683"/>
      <c r="V351" s="683"/>
      <c r="W351" s="683"/>
      <c r="X351" s="683"/>
      <c r="Y351" s="683"/>
      <c r="Z351" s="683"/>
      <c r="AA351" s="683"/>
      <c r="AB351" s="683"/>
      <c r="AC351" s="683"/>
      <c r="AD351" s="683"/>
      <c r="AE351" s="683"/>
      <c r="AF351" s="683"/>
      <c r="AG351" s="683"/>
      <c r="AH351" s="683"/>
      <c r="AI351" s="683"/>
      <c r="AJ351" s="683"/>
    </row>
    <row r="352" spans="1:36" ht="15">
      <c r="A352" s="631" t="s">
        <v>1549</v>
      </c>
      <c r="B352" s="610">
        <v>0.2</v>
      </c>
      <c r="C352" s="610">
        <v>1</v>
      </c>
      <c r="D352" s="610">
        <v>0.5</v>
      </c>
      <c r="E352" s="610">
        <v>1</v>
      </c>
      <c r="F352" s="610">
        <v>0</v>
      </c>
      <c r="G352" s="610">
        <v>0</v>
      </c>
      <c r="H352" s="610">
        <v>0.1</v>
      </c>
      <c r="I352" s="610">
        <v>0</v>
      </c>
      <c r="J352" s="610">
        <v>0.2</v>
      </c>
      <c r="K352" s="610">
        <v>0</v>
      </c>
      <c r="L352" s="683"/>
      <c r="M352" s="610">
        <v>1</v>
      </c>
      <c r="N352" s="610">
        <v>1</v>
      </c>
      <c r="O352" s="683"/>
      <c r="P352" s="683"/>
      <c r="Q352" s="683"/>
      <c r="R352" s="683"/>
      <c r="S352" s="683"/>
      <c r="T352" s="683"/>
      <c r="U352" s="683"/>
      <c r="V352" s="683"/>
      <c r="W352" s="683"/>
      <c r="X352" s="683"/>
      <c r="Y352" s="683"/>
      <c r="Z352" s="683"/>
      <c r="AA352" s="683"/>
      <c r="AB352" s="683"/>
      <c r="AC352" s="683"/>
      <c r="AD352" s="683"/>
      <c r="AE352" s="683"/>
      <c r="AF352" s="683"/>
      <c r="AG352" s="683"/>
      <c r="AH352" s="683"/>
      <c r="AI352" s="683"/>
      <c r="AJ352" s="683"/>
    </row>
    <row r="353" spans="1:36" ht="15">
      <c r="A353" s="631" t="s">
        <v>1072</v>
      </c>
      <c r="B353" s="568">
        <v>4</v>
      </c>
      <c r="C353" s="568">
        <v>4</v>
      </c>
      <c r="D353" s="568">
        <v>4</v>
      </c>
      <c r="E353" s="568">
        <v>4</v>
      </c>
      <c r="F353" s="568">
        <v>4</v>
      </c>
      <c r="G353" s="568">
        <v>4</v>
      </c>
      <c r="H353" s="568">
        <v>4</v>
      </c>
      <c r="I353" s="568">
        <v>4</v>
      </c>
      <c r="J353" s="568">
        <v>4</v>
      </c>
      <c r="K353" s="568">
        <v>4</v>
      </c>
      <c r="L353" s="683"/>
      <c r="M353" s="568">
        <v>1</v>
      </c>
      <c r="N353" s="568">
        <v>1</v>
      </c>
      <c r="O353" s="683"/>
      <c r="P353" s="683"/>
      <c r="Q353" s="683"/>
      <c r="R353" s="683"/>
      <c r="S353" s="683"/>
      <c r="T353" s="683"/>
      <c r="U353" s="683"/>
      <c r="V353" s="683"/>
      <c r="W353" s="683"/>
      <c r="X353" s="683"/>
      <c r="Y353" s="683"/>
      <c r="Z353" s="683"/>
      <c r="AA353" s="683"/>
      <c r="AB353" s="683"/>
      <c r="AC353" s="683"/>
      <c r="AD353" s="683"/>
      <c r="AE353" s="683"/>
      <c r="AF353" s="683"/>
      <c r="AG353" s="683"/>
      <c r="AH353" s="683"/>
      <c r="AI353" s="683"/>
      <c r="AJ353" s="683"/>
    </row>
    <row r="354" spans="1:36" ht="15">
      <c r="A354" s="631" t="s">
        <v>1074</v>
      </c>
      <c r="B354" s="568">
        <v>4</v>
      </c>
      <c r="C354" s="568">
        <v>4</v>
      </c>
      <c r="D354" s="568">
        <v>4</v>
      </c>
      <c r="E354" s="568">
        <v>4</v>
      </c>
      <c r="F354" s="568">
        <v>4</v>
      </c>
      <c r="G354" s="568">
        <v>4</v>
      </c>
      <c r="H354" s="568">
        <v>4</v>
      </c>
      <c r="I354" s="568">
        <v>4</v>
      </c>
      <c r="J354" s="568">
        <v>4</v>
      </c>
      <c r="K354" s="568">
        <v>4</v>
      </c>
      <c r="L354" s="683"/>
      <c r="M354" s="568">
        <v>1</v>
      </c>
      <c r="N354" s="568">
        <v>1</v>
      </c>
      <c r="O354" s="683"/>
      <c r="P354" s="683"/>
      <c r="Q354" s="683"/>
      <c r="R354" s="683"/>
      <c r="S354" s="683"/>
      <c r="T354" s="683"/>
      <c r="U354" s="683"/>
      <c r="V354" s="683"/>
      <c r="W354" s="683"/>
      <c r="X354" s="683"/>
      <c r="Y354" s="683"/>
      <c r="Z354" s="683"/>
      <c r="AA354" s="683"/>
      <c r="AB354" s="683"/>
      <c r="AC354" s="683"/>
      <c r="AD354" s="683"/>
      <c r="AE354" s="683"/>
      <c r="AF354" s="683"/>
      <c r="AG354" s="683"/>
      <c r="AH354" s="683"/>
      <c r="AI354" s="683"/>
      <c r="AJ354" s="683"/>
    </row>
    <row r="355" spans="1:36" ht="15">
      <c r="A355" s="631" t="s">
        <v>1076</v>
      </c>
      <c r="B355" s="615">
        <v>4</v>
      </c>
      <c r="C355" s="615">
        <v>4</v>
      </c>
      <c r="D355" s="615">
        <v>4</v>
      </c>
      <c r="E355" s="615">
        <v>4</v>
      </c>
      <c r="F355" s="615">
        <v>4</v>
      </c>
      <c r="G355" s="615">
        <v>4</v>
      </c>
      <c r="H355" s="615">
        <v>4</v>
      </c>
      <c r="I355" s="615">
        <v>4</v>
      </c>
      <c r="J355" s="615">
        <v>4</v>
      </c>
      <c r="K355" s="615">
        <v>4</v>
      </c>
      <c r="L355" s="683"/>
      <c r="M355" s="615">
        <v>1</v>
      </c>
      <c r="N355" s="615">
        <v>1</v>
      </c>
      <c r="O355" s="683"/>
      <c r="P355" s="683"/>
      <c r="Q355" s="683"/>
      <c r="R355" s="683"/>
      <c r="S355" s="683"/>
      <c r="T355" s="683"/>
      <c r="U355" s="683"/>
      <c r="V355" s="683"/>
      <c r="W355" s="683"/>
      <c r="X355" s="683"/>
      <c r="Y355" s="683"/>
      <c r="Z355" s="683"/>
      <c r="AA355" s="683"/>
      <c r="AB355" s="683"/>
      <c r="AC355" s="683"/>
      <c r="AD355" s="683"/>
      <c r="AE355" s="683"/>
      <c r="AF355" s="683"/>
      <c r="AG355" s="683"/>
      <c r="AH355" s="683"/>
      <c r="AI355" s="683"/>
      <c r="AJ355" s="683"/>
    </row>
    <row r="356" spans="1:36" ht="15">
      <c r="A356" s="631" t="s">
        <v>566</v>
      </c>
      <c r="B356" s="699" t="s">
        <v>1947</v>
      </c>
      <c r="C356" s="699" t="s">
        <v>1948</v>
      </c>
      <c r="D356" s="699" t="s">
        <v>1123</v>
      </c>
      <c r="E356" s="699" t="s">
        <v>1948</v>
      </c>
      <c r="F356" s="699" t="s">
        <v>1949</v>
      </c>
      <c r="G356" s="699" t="s">
        <v>1950</v>
      </c>
      <c r="H356" s="699" t="s">
        <v>1951</v>
      </c>
      <c r="I356" s="699" t="s">
        <v>1952</v>
      </c>
      <c r="J356" s="699" t="s">
        <v>1953</v>
      </c>
      <c r="K356" s="699" t="s">
        <v>1904</v>
      </c>
      <c r="L356" s="683"/>
      <c r="M356" s="699" t="s">
        <v>1948</v>
      </c>
      <c r="N356" s="699" t="s">
        <v>1948</v>
      </c>
      <c r="O356" s="683"/>
      <c r="P356" s="683"/>
      <c r="Q356" s="683"/>
      <c r="R356" s="683"/>
      <c r="S356" s="683"/>
      <c r="T356" s="683"/>
      <c r="U356" s="683"/>
      <c r="V356" s="683"/>
      <c r="W356" s="683"/>
      <c r="X356" s="683"/>
      <c r="Y356" s="683"/>
      <c r="Z356" s="683"/>
      <c r="AA356" s="683"/>
      <c r="AB356" s="683"/>
      <c r="AC356" s="683"/>
      <c r="AD356" s="683"/>
      <c r="AE356" s="683"/>
      <c r="AF356" s="683"/>
      <c r="AG356" s="683"/>
      <c r="AH356" s="683"/>
      <c r="AI356" s="683"/>
      <c r="AJ356" s="683"/>
    </row>
    <row r="357" spans="1:36" ht="15.75">
      <c r="A357" s="656" t="s">
        <v>1088</v>
      </c>
      <c r="B357" s="619" t="s">
        <v>1551</v>
      </c>
      <c r="C357" s="619" t="s">
        <v>1551</v>
      </c>
      <c r="D357" s="619" t="s">
        <v>1551</v>
      </c>
      <c r="E357" s="619" t="s">
        <v>1551</v>
      </c>
      <c r="F357" s="619" t="s">
        <v>1551</v>
      </c>
      <c r="G357" s="619" t="s">
        <v>1551</v>
      </c>
      <c r="H357" s="619" t="s">
        <v>1551</v>
      </c>
      <c r="I357" s="619" t="s">
        <v>1551</v>
      </c>
      <c r="J357" s="619" t="s">
        <v>1551</v>
      </c>
      <c r="K357" s="619" t="s">
        <v>1551</v>
      </c>
      <c r="L357" s="683"/>
      <c r="M357" s="619" t="s">
        <v>1551</v>
      </c>
      <c r="N357" s="619" t="s">
        <v>1551</v>
      </c>
      <c r="O357" s="683"/>
      <c r="P357" s="683"/>
      <c r="Q357" s="683"/>
      <c r="R357" s="683"/>
      <c r="S357" s="683"/>
      <c r="T357" s="683"/>
      <c r="U357" s="683"/>
      <c r="V357" s="683"/>
      <c r="W357" s="683"/>
      <c r="X357" s="683"/>
      <c r="Y357" s="683"/>
      <c r="Z357" s="683"/>
      <c r="AA357" s="683"/>
      <c r="AB357" s="683"/>
      <c r="AC357" s="683"/>
      <c r="AD357" s="683"/>
      <c r="AE357" s="683"/>
      <c r="AF357" s="683"/>
      <c r="AG357" s="683"/>
      <c r="AH357" s="683"/>
      <c r="AI357" s="683"/>
      <c r="AJ357" s="683"/>
    </row>
    <row r="358" spans="1:36" ht="15">
      <c r="A358" s="631" t="s">
        <v>1828</v>
      </c>
      <c r="B358" s="581">
        <v>0</v>
      </c>
      <c r="C358" s="581">
        <v>0</v>
      </c>
      <c r="D358" s="581">
        <v>0</v>
      </c>
      <c r="E358" s="581">
        <v>0</v>
      </c>
      <c r="F358" s="581">
        <v>0</v>
      </c>
      <c r="G358" s="581">
        <v>0</v>
      </c>
      <c r="H358" s="581">
        <v>0</v>
      </c>
      <c r="I358" s="581">
        <v>0</v>
      </c>
      <c r="J358" s="581">
        <v>0</v>
      </c>
      <c r="K358" s="581">
        <v>0</v>
      </c>
      <c r="L358" s="683"/>
      <c r="M358" s="581">
        <v>0</v>
      </c>
      <c r="N358" s="581">
        <v>0</v>
      </c>
      <c r="O358" s="683"/>
      <c r="P358" s="683"/>
      <c r="Q358" s="683"/>
      <c r="R358" s="683"/>
      <c r="S358" s="683"/>
      <c r="T358" s="683"/>
      <c r="U358" s="683"/>
      <c r="V358" s="683"/>
      <c r="W358" s="683"/>
      <c r="X358" s="683"/>
      <c r="Y358" s="683"/>
      <c r="Z358" s="683"/>
      <c r="AA358" s="683"/>
      <c r="AB358" s="683"/>
      <c r="AC358" s="683"/>
      <c r="AD358" s="683"/>
      <c r="AE358" s="683"/>
      <c r="AF358" s="683"/>
      <c r="AG358" s="683"/>
      <c r="AH358" s="683"/>
      <c r="AI358" s="683"/>
      <c r="AJ358" s="683"/>
    </row>
    <row r="359" spans="1:36" ht="15.75">
      <c r="A359" s="631" t="s">
        <v>588</v>
      </c>
      <c r="B359" s="621" t="s">
        <v>1954</v>
      </c>
      <c r="C359" s="621" t="s">
        <v>1955</v>
      </c>
      <c r="D359" s="621" t="s">
        <v>1956</v>
      </c>
      <c r="E359" s="621" t="s">
        <v>1957</v>
      </c>
      <c r="F359" s="621" t="s">
        <v>1958</v>
      </c>
      <c r="G359" s="621" t="s">
        <v>1959</v>
      </c>
      <c r="H359" s="621" t="s">
        <v>1954</v>
      </c>
      <c r="I359" s="621" t="s">
        <v>1960</v>
      </c>
      <c r="J359" s="621" t="s">
        <v>1961</v>
      </c>
      <c r="K359" s="621" t="s">
        <v>1962</v>
      </c>
      <c r="L359" s="683"/>
      <c r="M359" s="624" t="s">
        <v>1963</v>
      </c>
      <c r="N359" s="624" t="s">
        <v>1963</v>
      </c>
      <c r="O359" s="683"/>
      <c r="P359" s="683"/>
      <c r="Q359" s="683"/>
      <c r="R359" s="683"/>
      <c r="S359" s="683"/>
      <c r="T359" s="683"/>
      <c r="U359" s="683"/>
      <c r="V359" s="683"/>
      <c r="W359" s="683"/>
      <c r="X359" s="683"/>
      <c r="Y359" s="683"/>
      <c r="Z359" s="683"/>
      <c r="AA359" s="683"/>
      <c r="AB359" s="683"/>
      <c r="AC359" s="683"/>
      <c r="AD359" s="683"/>
      <c r="AE359" s="683"/>
      <c r="AF359" s="683"/>
      <c r="AG359" s="683"/>
      <c r="AH359" s="683"/>
      <c r="AI359" s="683"/>
      <c r="AJ359" s="683"/>
    </row>
    <row r="360" spans="1:36" ht="15">
      <c r="A360" s="631" t="s">
        <v>1556</v>
      </c>
      <c r="B360" s="699">
        <v>400</v>
      </c>
      <c r="C360" s="699">
        <v>400</v>
      </c>
      <c r="D360" s="699">
        <v>400</v>
      </c>
      <c r="E360" s="699">
        <v>400</v>
      </c>
      <c r="F360" s="699">
        <v>400</v>
      </c>
      <c r="G360" s="699">
        <v>400</v>
      </c>
      <c r="H360" s="699">
        <v>400</v>
      </c>
      <c r="I360" s="699">
        <v>400</v>
      </c>
      <c r="J360" s="699">
        <v>400</v>
      </c>
      <c r="K360" s="699">
        <v>400</v>
      </c>
      <c r="L360" s="683"/>
      <c r="M360" s="699">
        <v>400</v>
      </c>
      <c r="N360" s="699">
        <v>400</v>
      </c>
      <c r="O360" s="683"/>
      <c r="P360" s="683"/>
      <c r="Q360" s="683"/>
      <c r="R360" s="683"/>
      <c r="S360" s="683"/>
      <c r="T360" s="683"/>
      <c r="U360" s="683"/>
      <c r="V360" s="683"/>
      <c r="W360" s="683"/>
      <c r="X360" s="683"/>
      <c r="Y360" s="683"/>
      <c r="Z360" s="683"/>
      <c r="AA360" s="683"/>
      <c r="AB360" s="683"/>
      <c r="AC360" s="683"/>
      <c r="AD360" s="683"/>
      <c r="AE360" s="683"/>
      <c r="AF360" s="683"/>
      <c r="AG360" s="683"/>
      <c r="AH360" s="683"/>
      <c r="AI360" s="683"/>
      <c r="AJ360" s="683"/>
    </row>
    <row r="361" spans="1:36" ht="15">
      <c r="A361" s="631" t="s">
        <v>1097</v>
      </c>
      <c r="B361" s="699">
        <v>4</v>
      </c>
      <c r="C361" s="699">
        <v>4</v>
      </c>
      <c r="D361" s="699">
        <v>4</v>
      </c>
      <c r="E361" s="699">
        <v>4</v>
      </c>
      <c r="F361" s="699">
        <v>4</v>
      </c>
      <c r="G361" s="699">
        <v>4</v>
      </c>
      <c r="H361" s="699">
        <v>4</v>
      </c>
      <c r="I361" s="699">
        <v>4</v>
      </c>
      <c r="J361" s="699">
        <v>4</v>
      </c>
      <c r="K361" s="699">
        <v>4</v>
      </c>
      <c r="L361" s="683"/>
      <c r="M361" s="699">
        <v>2</v>
      </c>
      <c r="N361" s="699">
        <v>2</v>
      </c>
      <c r="O361" s="683"/>
      <c r="P361" s="683"/>
      <c r="Q361" s="683"/>
      <c r="R361" s="683"/>
      <c r="S361" s="683"/>
      <c r="T361" s="683"/>
      <c r="U361" s="683"/>
      <c r="V361" s="683"/>
      <c r="W361" s="683"/>
      <c r="X361" s="683"/>
      <c r="Y361" s="683"/>
      <c r="Z361" s="683"/>
      <c r="AA361" s="683"/>
      <c r="AB361" s="683"/>
      <c r="AC361" s="683"/>
      <c r="AD361" s="683"/>
      <c r="AE361" s="683"/>
      <c r="AF361" s="683"/>
      <c r="AG361" s="683"/>
      <c r="AH361" s="683"/>
      <c r="AI361" s="683"/>
      <c r="AJ361" s="683"/>
    </row>
    <row r="362" spans="1:36" ht="30">
      <c r="A362" s="631" t="s">
        <v>1557</v>
      </c>
      <c r="B362" s="699" t="s">
        <v>1964</v>
      </c>
      <c r="C362" s="699" t="s">
        <v>1965</v>
      </c>
      <c r="D362" s="706" t="s">
        <v>1966</v>
      </c>
      <c r="E362" s="699" t="s">
        <v>1965</v>
      </c>
      <c r="F362" s="699" t="s">
        <v>1967</v>
      </c>
      <c r="G362" s="699" t="s">
        <v>1968</v>
      </c>
      <c r="H362" s="699"/>
      <c r="I362" s="699" t="s">
        <v>1967</v>
      </c>
      <c r="J362" s="699" t="s">
        <v>1969</v>
      </c>
      <c r="K362" s="568" t="s">
        <v>1123</v>
      </c>
      <c r="L362" s="683"/>
      <c r="M362" s="699" t="s">
        <v>1970</v>
      </c>
      <c r="N362" s="699" t="s">
        <v>1970</v>
      </c>
      <c r="O362" s="683"/>
      <c r="P362" s="683"/>
      <c r="Q362" s="683"/>
      <c r="R362" s="683"/>
      <c r="S362" s="683"/>
      <c r="T362" s="683"/>
      <c r="U362" s="683"/>
      <c r="V362" s="683"/>
      <c r="W362" s="683"/>
      <c r="X362" s="683"/>
      <c r="Y362" s="683"/>
      <c r="Z362" s="683"/>
      <c r="AA362" s="683"/>
      <c r="AB362" s="683"/>
      <c r="AC362" s="683"/>
      <c r="AD362" s="683"/>
      <c r="AE362" s="683"/>
      <c r="AF362" s="683"/>
      <c r="AG362" s="683"/>
      <c r="AH362" s="683"/>
      <c r="AI362" s="683"/>
      <c r="AJ362" s="683"/>
    </row>
    <row r="363" spans="1:36" ht="45">
      <c r="A363" s="631" t="s">
        <v>1568</v>
      </c>
      <c r="B363" s="699" t="s">
        <v>1971</v>
      </c>
      <c r="C363" s="699" t="s">
        <v>1972</v>
      </c>
      <c r="D363" s="699" t="s">
        <v>1973</v>
      </c>
      <c r="E363" s="699" t="s">
        <v>1974</v>
      </c>
      <c r="F363" s="706" t="s">
        <v>1975</v>
      </c>
      <c r="G363" s="706" t="s">
        <v>1976</v>
      </c>
      <c r="H363" s="706" t="s">
        <v>1977</v>
      </c>
      <c r="I363" s="699" t="s">
        <v>1978</v>
      </c>
      <c r="J363" s="699" t="s">
        <v>1979</v>
      </c>
      <c r="K363" s="697" t="s">
        <v>1929</v>
      </c>
      <c r="L363" s="683"/>
      <c r="M363" s="699" t="s">
        <v>1980</v>
      </c>
      <c r="N363" s="699" t="s">
        <v>1980</v>
      </c>
      <c r="O363" s="683"/>
      <c r="P363" s="683"/>
      <c r="Q363" s="683"/>
      <c r="R363" s="683"/>
      <c r="S363" s="683"/>
      <c r="T363" s="683"/>
      <c r="U363" s="683"/>
      <c r="V363" s="683"/>
      <c r="W363" s="683"/>
      <c r="X363" s="683"/>
      <c r="Y363" s="683"/>
      <c r="Z363" s="683"/>
      <c r="AA363" s="683"/>
      <c r="AB363" s="683"/>
      <c r="AC363" s="683"/>
      <c r="AD363" s="683"/>
      <c r="AE363" s="683"/>
      <c r="AF363" s="683"/>
      <c r="AG363" s="683"/>
      <c r="AH363" s="683"/>
      <c r="AI363" s="683"/>
      <c r="AJ363" s="683"/>
    </row>
    <row r="364" spans="1:36" ht="15">
      <c r="A364" s="631" t="s">
        <v>1840</v>
      </c>
      <c r="B364" s="683" t="s">
        <v>1123</v>
      </c>
      <c r="C364" s="683" t="s">
        <v>1123</v>
      </c>
      <c r="D364" s="683" t="s">
        <v>1981</v>
      </c>
      <c r="E364" s="683" t="s">
        <v>1123</v>
      </c>
      <c r="F364" s="683" t="s">
        <v>1982</v>
      </c>
      <c r="G364" s="683" t="s">
        <v>1983</v>
      </c>
      <c r="H364" s="683" t="s">
        <v>1123</v>
      </c>
      <c r="I364" s="683" t="s">
        <v>1123</v>
      </c>
      <c r="J364" s="683" t="s">
        <v>1123</v>
      </c>
      <c r="K364" s="699" t="s">
        <v>1984</v>
      </c>
      <c r="L364" s="683"/>
      <c r="M364" s="683" t="s">
        <v>1123</v>
      </c>
      <c r="N364" s="683" t="s">
        <v>1123</v>
      </c>
      <c r="O364" s="683" t="s">
        <v>1985</v>
      </c>
      <c r="P364" s="640" t="s">
        <v>1986</v>
      </c>
      <c r="Q364" s="640" t="s">
        <v>1986</v>
      </c>
      <c r="R364" s="683"/>
      <c r="S364" s="683"/>
      <c r="T364" s="683"/>
      <c r="U364" s="683"/>
      <c r="V364" s="683"/>
      <c r="W364" s="683"/>
      <c r="X364" s="683"/>
      <c r="Y364" s="683"/>
      <c r="Z364" s="683"/>
      <c r="AA364" s="683"/>
      <c r="AB364" s="683"/>
      <c r="AC364" s="683"/>
      <c r="AD364" s="683"/>
      <c r="AE364" s="683"/>
      <c r="AF364" s="683"/>
      <c r="AG364" s="683"/>
      <c r="AH364" s="683"/>
      <c r="AI364" s="683"/>
      <c r="AJ364" s="683"/>
    </row>
    <row r="365" spans="1:36" ht="15">
      <c r="A365" s="631"/>
      <c r="B365" s="683"/>
      <c r="C365" s="683"/>
      <c r="D365" s="683"/>
      <c r="E365" s="683"/>
      <c r="F365" s="683"/>
      <c r="G365" s="683"/>
      <c r="H365" s="683"/>
      <c r="I365" s="683"/>
      <c r="J365" s="683"/>
      <c r="K365" s="683"/>
      <c r="L365" s="683"/>
      <c r="M365" s="683"/>
      <c r="N365" s="683"/>
      <c r="O365" s="685"/>
      <c r="P365" s="526" t="s">
        <v>1504</v>
      </c>
      <c r="Q365" s="537" t="s">
        <v>1516</v>
      </c>
      <c r="R365" s="683"/>
      <c r="S365" s="683"/>
      <c r="T365" s="683"/>
      <c r="U365" s="683"/>
      <c r="V365" s="683"/>
      <c r="W365" s="683"/>
      <c r="X365" s="683"/>
      <c r="Y365" s="683"/>
      <c r="Z365" s="683"/>
      <c r="AA365" s="683"/>
      <c r="AB365" s="683"/>
      <c r="AC365" s="683"/>
      <c r="AD365" s="683"/>
      <c r="AE365" s="683"/>
      <c r="AF365" s="683"/>
      <c r="AG365" s="683"/>
      <c r="AH365" s="683"/>
      <c r="AI365" s="683"/>
      <c r="AJ365" s="683"/>
    </row>
    <row r="366" spans="1:36" ht="15.75">
      <c r="A366" s="631" t="s">
        <v>1526</v>
      </c>
      <c r="B366" s="640" t="s">
        <v>1987</v>
      </c>
      <c r="C366" s="640" t="s">
        <v>1988</v>
      </c>
      <c r="D366" s="640" t="s">
        <v>1989</v>
      </c>
      <c r="E366" s="640" t="s">
        <v>1990</v>
      </c>
      <c r="F366" s="640" t="s">
        <v>1991</v>
      </c>
      <c r="G366" s="640" t="s">
        <v>1992</v>
      </c>
      <c r="H366" s="640" t="s">
        <v>1993</v>
      </c>
      <c r="I366" s="640" t="s">
        <v>1994</v>
      </c>
      <c r="J366" s="640" t="s">
        <v>1995</v>
      </c>
      <c r="K366" s="640" t="s">
        <v>1996</v>
      </c>
      <c r="L366" s="683"/>
      <c r="M366" s="640" t="s">
        <v>1986</v>
      </c>
      <c r="N366" s="640" t="s">
        <v>1986</v>
      </c>
      <c r="O366" s="1084"/>
      <c r="P366" s="631" t="s">
        <v>1510</v>
      </c>
      <c r="Q366" s="631" t="s">
        <v>1508</v>
      </c>
      <c r="R366" s="683"/>
      <c r="S366" s="683"/>
      <c r="T366" s="683"/>
      <c r="U366" s="683"/>
      <c r="V366" s="683"/>
      <c r="W366" s="683"/>
      <c r="X366" s="683"/>
      <c r="Y366" s="683"/>
      <c r="Z366" s="683"/>
      <c r="AA366" s="683"/>
      <c r="AB366" s="683"/>
      <c r="AC366" s="683"/>
      <c r="AD366" s="683"/>
      <c r="AE366" s="683"/>
      <c r="AF366" s="683"/>
      <c r="AG366" s="683"/>
      <c r="AH366" s="683"/>
      <c r="AI366" s="683"/>
      <c r="AJ366" s="683"/>
    </row>
    <row r="367" spans="1:36" ht="15">
      <c r="A367" s="631" t="s">
        <v>1536</v>
      </c>
      <c r="B367" s="525" t="s">
        <v>1502</v>
      </c>
      <c r="C367" s="527" t="s">
        <v>1209</v>
      </c>
      <c r="D367" s="528" t="s">
        <v>1211</v>
      </c>
      <c r="E367" s="529" t="s">
        <v>1212</v>
      </c>
      <c r="F367" s="530" t="s">
        <v>1210</v>
      </c>
      <c r="G367" s="531" t="s">
        <v>1213</v>
      </c>
      <c r="H367" s="532" t="s">
        <v>1214</v>
      </c>
      <c r="I367" s="533" t="s">
        <v>1215</v>
      </c>
      <c r="J367" s="534" t="s">
        <v>1216</v>
      </c>
      <c r="K367" s="536" t="s">
        <v>1217</v>
      </c>
      <c r="L367" s="683"/>
      <c r="M367" s="526" t="s">
        <v>1504</v>
      </c>
      <c r="N367" s="1083" t="s">
        <v>1516</v>
      </c>
      <c r="O367" s="1085"/>
      <c r="P367" s="558" t="s">
        <v>1896</v>
      </c>
      <c r="Q367" s="558" t="s">
        <v>1896</v>
      </c>
      <c r="R367" s="683"/>
      <c r="S367" s="683"/>
      <c r="T367" s="683"/>
      <c r="U367" s="683"/>
      <c r="V367" s="683"/>
      <c r="W367" s="683"/>
      <c r="X367" s="683"/>
      <c r="Y367" s="683"/>
      <c r="Z367" s="683"/>
      <c r="AA367" s="683"/>
      <c r="AB367" s="683"/>
      <c r="AC367" s="683"/>
      <c r="AD367" s="683"/>
      <c r="AE367" s="683"/>
      <c r="AF367" s="683"/>
      <c r="AG367" s="683"/>
      <c r="AH367" s="683"/>
      <c r="AI367" s="683"/>
      <c r="AJ367" s="683"/>
    </row>
    <row r="368" spans="1:36" ht="15">
      <c r="A368" s="631" t="s">
        <v>1537</v>
      </c>
      <c r="B368" s="631" t="s">
        <v>1508</v>
      </c>
      <c r="C368" s="631" t="s">
        <v>1508</v>
      </c>
      <c r="D368" s="631" t="s">
        <v>1508</v>
      </c>
      <c r="E368" s="631" t="s">
        <v>1508</v>
      </c>
      <c r="F368" s="631" t="s">
        <v>1508</v>
      </c>
      <c r="G368" s="631" t="s">
        <v>1508</v>
      </c>
      <c r="H368" s="539" t="s">
        <v>1508</v>
      </c>
      <c r="I368" s="539" t="s">
        <v>1508</v>
      </c>
      <c r="J368" s="539" t="s">
        <v>1508</v>
      </c>
      <c r="K368" s="539" t="s">
        <v>1508</v>
      </c>
      <c r="L368" s="683"/>
      <c r="M368" s="539" t="s">
        <v>1510</v>
      </c>
      <c r="N368" s="539" t="s">
        <v>1508</v>
      </c>
      <c r="O368" s="1085"/>
      <c r="P368" s="563" t="s">
        <v>1123</v>
      </c>
      <c r="Q368" s="563" t="s">
        <v>1123</v>
      </c>
      <c r="R368" s="683"/>
      <c r="S368" s="683"/>
      <c r="T368" s="683"/>
      <c r="U368" s="683"/>
      <c r="V368" s="683"/>
      <c r="W368" s="683"/>
      <c r="X368" s="683"/>
      <c r="Y368" s="683"/>
      <c r="Z368" s="683"/>
      <c r="AA368" s="683"/>
      <c r="AB368" s="683"/>
      <c r="AC368" s="683"/>
      <c r="AD368" s="683"/>
      <c r="AE368" s="683"/>
      <c r="AF368" s="683"/>
      <c r="AG368" s="683"/>
      <c r="AH368" s="683"/>
      <c r="AI368" s="683"/>
      <c r="AJ368" s="683"/>
    </row>
    <row r="369" spans="1:36" ht="15.75">
      <c r="A369" s="650" t="s">
        <v>1045</v>
      </c>
      <c r="B369" s="558" t="s">
        <v>1896</v>
      </c>
      <c r="C369" s="558" t="s">
        <v>1824</v>
      </c>
      <c r="D369" s="558" t="s">
        <v>1896</v>
      </c>
      <c r="E369" s="558" t="s">
        <v>1896</v>
      </c>
      <c r="F369" s="558" t="s">
        <v>1997</v>
      </c>
      <c r="G369" s="558" t="s">
        <v>1896</v>
      </c>
      <c r="H369" s="558" t="s">
        <v>1896</v>
      </c>
      <c r="I369" s="558" t="s">
        <v>1824</v>
      </c>
      <c r="J369" s="651" t="s">
        <v>1998</v>
      </c>
      <c r="K369" s="558" t="s">
        <v>1687</v>
      </c>
      <c r="L369" s="683"/>
      <c r="M369" s="558" t="s">
        <v>1896</v>
      </c>
      <c r="N369" s="556" t="s">
        <v>1896</v>
      </c>
      <c r="O369" s="1085">
        <f>125-30-5-9</f>
        <v>81</v>
      </c>
      <c r="P369" s="568">
        <v>5</v>
      </c>
      <c r="Q369" s="568">
        <v>5</v>
      </c>
      <c r="R369" s="683"/>
      <c r="S369" s="683"/>
      <c r="T369" s="683"/>
      <c r="U369" s="683"/>
      <c r="V369" s="683"/>
      <c r="W369" s="683"/>
      <c r="X369" s="683"/>
      <c r="Y369" s="683"/>
      <c r="Z369" s="683"/>
      <c r="AA369" s="683"/>
      <c r="AB369" s="683"/>
      <c r="AC369" s="683"/>
      <c r="AD369" s="683"/>
      <c r="AE369" s="683"/>
      <c r="AF369" s="683"/>
      <c r="AG369" s="683"/>
      <c r="AH369" s="683"/>
      <c r="AI369" s="683"/>
      <c r="AJ369" s="683"/>
    </row>
    <row r="370" spans="1:36" ht="15.75">
      <c r="A370" s="652" t="s">
        <v>1539</v>
      </c>
      <c r="B370" s="563" t="s">
        <v>1824</v>
      </c>
      <c r="C370" s="563" t="s">
        <v>1123</v>
      </c>
      <c r="D370" s="563" t="s">
        <v>1824</v>
      </c>
      <c r="E370" s="563" t="s">
        <v>1824</v>
      </c>
      <c r="F370" s="563" t="s">
        <v>1824</v>
      </c>
      <c r="G370" s="563" t="s">
        <v>1824</v>
      </c>
      <c r="H370" s="563" t="s">
        <v>1824</v>
      </c>
      <c r="I370" s="563" t="s">
        <v>1824</v>
      </c>
      <c r="J370" s="563" t="s">
        <v>1123</v>
      </c>
      <c r="K370" s="563" t="s">
        <v>1123</v>
      </c>
      <c r="L370" s="683"/>
      <c r="M370" s="563" t="s">
        <v>1123</v>
      </c>
      <c r="N370" s="561" t="s">
        <v>1123</v>
      </c>
      <c r="O370" s="1085" t="s">
        <v>1461</v>
      </c>
      <c r="P370" s="573">
        <v>4</v>
      </c>
      <c r="Q370" s="573">
        <v>4</v>
      </c>
      <c r="R370" s="683"/>
      <c r="S370" s="683"/>
      <c r="T370" s="683"/>
      <c r="U370" s="683"/>
      <c r="V370" s="683"/>
      <c r="W370" s="683"/>
      <c r="X370" s="683"/>
      <c r="Y370" s="683"/>
      <c r="Z370" s="683"/>
      <c r="AA370" s="683"/>
      <c r="AB370" s="683"/>
      <c r="AC370" s="683"/>
      <c r="AD370" s="683"/>
      <c r="AE370" s="683"/>
      <c r="AF370" s="683"/>
      <c r="AG370" s="683"/>
      <c r="AH370" s="683"/>
      <c r="AI370" s="683"/>
      <c r="AJ370" s="683"/>
    </row>
    <row r="371" spans="1:36" ht="15">
      <c r="A371" s="653" t="s">
        <v>7</v>
      </c>
      <c r="B371" s="568">
        <v>5</v>
      </c>
      <c r="C371" s="568">
        <v>5</v>
      </c>
      <c r="D371" s="568">
        <v>6</v>
      </c>
      <c r="E371" s="568">
        <v>5</v>
      </c>
      <c r="F371" s="568">
        <v>6</v>
      </c>
      <c r="G371" s="568">
        <v>6</v>
      </c>
      <c r="H371" s="568">
        <v>6</v>
      </c>
      <c r="I371" s="568">
        <v>3</v>
      </c>
      <c r="J371" s="568">
        <v>0</v>
      </c>
      <c r="K371" s="568">
        <v>5</v>
      </c>
      <c r="L371" s="683"/>
      <c r="M371" s="568">
        <v>5</v>
      </c>
      <c r="N371" s="566">
        <v>5</v>
      </c>
      <c r="O371" s="1085" t="s">
        <v>1999</v>
      </c>
      <c r="P371" s="577">
        <v>-0.2</v>
      </c>
      <c r="Q371" s="577">
        <v>-0.2</v>
      </c>
      <c r="R371" s="683"/>
      <c r="S371" s="683"/>
      <c r="T371" s="683"/>
      <c r="U371" s="683"/>
      <c r="V371" s="683"/>
      <c r="W371" s="683"/>
      <c r="X371" s="683"/>
      <c r="Y371" s="683"/>
      <c r="Z371" s="683"/>
      <c r="AA371" s="683"/>
      <c r="AB371" s="683"/>
      <c r="AC371" s="683"/>
      <c r="AD371" s="683"/>
      <c r="AE371" s="683"/>
      <c r="AF371" s="683"/>
      <c r="AG371" s="683"/>
      <c r="AH371" s="683"/>
      <c r="AI371" s="683"/>
      <c r="AJ371" s="683"/>
    </row>
    <row r="372" spans="1:36" ht="15">
      <c r="A372" s="654" t="s">
        <v>1050</v>
      </c>
      <c r="B372" s="573">
        <v>5</v>
      </c>
      <c r="C372" s="573">
        <v>2</v>
      </c>
      <c r="D372" s="573">
        <v>2</v>
      </c>
      <c r="E372" s="573">
        <v>4</v>
      </c>
      <c r="F372" s="573">
        <v>3</v>
      </c>
      <c r="G372" s="573">
        <v>3</v>
      </c>
      <c r="H372" s="573">
        <v>3</v>
      </c>
      <c r="I372" s="573">
        <v>3</v>
      </c>
      <c r="J372" s="573">
        <v>0</v>
      </c>
      <c r="K372" s="573">
        <v>2</v>
      </c>
      <c r="L372" s="683"/>
      <c r="M372" s="573">
        <v>4</v>
      </c>
      <c r="N372" s="571">
        <v>4</v>
      </c>
      <c r="O372" s="1085" t="s">
        <v>2000</v>
      </c>
      <c r="P372" s="581">
        <v>0.2</v>
      </c>
      <c r="Q372" s="581">
        <v>0.2</v>
      </c>
      <c r="R372" s="683"/>
      <c r="S372" s="683"/>
      <c r="T372" s="683"/>
      <c r="U372" s="683"/>
      <c r="V372" s="683"/>
      <c r="W372" s="683"/>
      <c r="X372" s="683"/>
      <c r="Y372" s="683"/>
      <c r="Z372" s="683"/>
      <c r="AA372" s="683"/>
      <c r="AB372" s="683"/>
      <c r="AC372" s="683"/>
      <c r="AD372" s="683"/>
      <c r="AE372" s="683"/>
      <c r="AF372" s="683"/>
      <c r="AG372" s="683"/>
      <c r="AH372" s="683"/>
      <c r="AI372" s="683"/>
      <c r="AJ372" s="683"/>
    </row>
    <row r="373" spans="1:36" ht="15">
      <c r="A373" s="631" t="s">
        <v>1541</v>
      </c>
      <c r="B373" s="577">
        <v>0.2</v>
      </c>
      <c r="C373" s="577">
        <v>0.1</v>
      </c>
      <c r="D373" s="577">
        <v>0</v>
      </c>
      <c r="E373" s="577">
        <v>0.2</v>
      </c>
      <c r="F373" s="577">
        <v>0</v>
      </c>
      <c r="G373" s="577">
        <v>0</v>
      </c>
      <c r="H373" s="577">
        <v>0</v>
      </c>
      <c r="I373" s="577">
        <v>-0.2</v>
      </c>
      <c r="J373" s="577">
        <v>0</v>
      </c>
      <c r="K373" s="577">
        <v>0.5</v>
      </c>
      <c r="L373" s="683"/>
      <c r="M373" s="577">
        <v>-0.2</v>
      </c>
      <c r="N373" s="575">
        <v>-0.2</v>
      </c>
      <c r="O373" s="1085"/>
      <c r="P373" s="585">
        <v>-1</v>
      </c>
      <c r="Q373" s="585">
        <v>-1</v>
      </c>
      <c r="R373" s="683"/>
      <c r="S373" s="683"/>
      <c r="T373" s="683"/>
      <c r="U373" s="683"/>
      <c r="V373" s="683"/>
      <c r="W373" s="683"/>
      <c r="X373" s="683"/>
      <c r="Y373" s="683"/>
      <c r="Z373" s="683"/>
      <c r="AA373" s="683"/>
      <c r="AB373" s="683"/>
      <c r="AC373" s="683"/>
      <c r="AD373" s="683"/>
      <c r="AE373" s="683"/>
      <c r="AF373" s="683"/>
      <c r="AG373" s="683"/>
      <c r="AH373" s="683"/>
      <c r="AI373" s="683"/>
      <c r="AJ373" s="683"/>
    </row>
    <row r="374" spans="1:36" ht="15">
      <c r="A374" s="631" t="s">
        <v>1542</v>
      </c>
      <c r="B374" s="581">
        <v>0.2</v>
      </c>
      <c r="C374" s="581">
        <v>0.1</v>
      </c>
      <c r="D374" s="581">
        <v>0</v>
      </c>
      <c r="E374" s="581">
        <v>0.2</v>
      </c>
      <c r="F374" s="581">
        <v>0</v>
      </c>
      <c r="G374" s="581">
        <v>0</v>
      </c>
      <c r="H374" s="581">
        <v>0</v>
      </c>
      <c r="I374" s="581">
        <v>0.2</v>
      </c>
      <c r="J374" s="581">
        <v>0</v>
      </c>
      <c r="K374" s="581">
        <v>0</v>
      </c>
      <c r="L374" s="683"/>
      <c r="M374" s="581">
        <v>0.2</v>
      </c>
      <c r="N374" s="579">
        <v>0.2</v>
      </c>
      <c r="O374" s="1085"/>
      <c r="P374" s="589">
        <v>0.2</v>
      </c>
      <c r="Q374" s="589">
        <v>0.2</v>
      </c>
      <c r="R374" s="683"/>
      <c r="S374" s="683"/>
      <c r="T374" s="683"/>
      <c r="U374" s="683"/>
      <c r="V374" s="683"/>
      <c r="W374" s="683"/>
      <c r="X374" s="683"/>
      <c r="Y374" s="683"/>
      <c r="Z374" s="683"/>
      <c r="AA374" s="683"/>
      <c r="AB374" s="683"/>
      <c r="AC374" s="683"/>
      <c r="AD374" s="683"/>
      <c r="AE374" s="683"/>
      <c r="AF374" s="683"/>
      <c r="AG374" s="683"/>
      <c r="AH374" s="683"/>
      <c r="AI374" s="683"/>
      <c r="AJ374" s="683"/>
    </row>
    <row r="375" spans="1:36" ht="15">
      <c r="A375" s="631" t="s">
        <v>1543</v>
      </c>
      <c r="B375" s="585">
        <v>0.2</v>
      </c>
      <c r="C375" s="585">
        <v>-1</v>
      </c>
      <c r="D375" s="585">
        <v>0</v>
      </c>
      <c r="E375" s="585">
        <v>0.2</v>
      </c>
      <c r="F375" s="585">
        <v>0</v>
      </c>
      <c r="G375" s="585">
        <v>0</v>
      </c>
      <c r="H375" s="585">
        <v>0</v>
      </c>
      <c r="I375" s="585">
        <v>0</v>
      </c>
      <c r="J375" s="585">
        <v>0</v>
      </c>
      <c r="K375" s="585">
        <v>0</v>
      </c>
      <c r="L375" s="683"/>
      <c r="M375" s="585">
        <v>-1</v>
      </c>
      <c r="N375" s="583">
        <v>-1</v>
      </c>
      <c r="O375" s="1085"/>
      <c r="P375" s="594">
        <v>0.8</v>
      </c>
      <c r="Q375" s="594">
        <v>0.8</v>
      </c>
      <c r="R375" s="683"/>
      <c r="S375" s="683"/>
      <c r="T375" s="683"/>
      <c r="U375" s="683"/>
      <c r="V375" s="683"/>
      <c r="W375" s="683"/>
      <c r="X375" s="683"/>
      <c r="Y375" s="683"/>
      <c r="Z375" s="683"/>
      <c r="AA375" s="683"/>
      <c r="AB375" s="683"/>
      <c r="AC375" s="683"/>
      <c r="AD375" s="683"/>
      <c r="AE375" s="683"/>
      <c r="AF375" s="683"/>
      <c r="AG375" s="683"/>
      <c r="AH375" s="683"/>
      <c r="AI375" s="683"/>
      <c r="AJ375" s="683"/>
    </row>
    <row r="376" spans="1:36" ht="15">
      <c r="A376" s="631" t="s">
        <v>1544</v>
      </c>
      <c r="B376" s="589">
        <v>0.2</v>
      </c>
      <c r="C376" s="589">
        <v>0.4</v>
      </c>
      <c r="D376" s="589">
        <v>-1</v>
      </c>
      <c r="E376" s="589">
        <v>0.2</v>
      </c>
      <c r="F376" s="589">
        <v>-1</v>
      </c>
      <c r="G376" s="589">
        <v>-1</v>
      </c>
      <c r="H376" s="589">
        <v>-1</v>
      </c>
      <c r="I376" s="589">
        <v>0</v>
      </c>
      <c r="J376" s="589">
        <v>0</v>
      </c>
      <c r="K376" s="589">
        <v>-1</v>
      </c>
      <c r="L376" s="683"/>
      <c r="M376" s="589">
        <v>0.2</v>
      </c>
      <c r="N376" s="587">
        <v>0.2</v>
      </c>
      <c r="O376" s="1085"/>
      <c r="P376" s="598">
        <v>0.2</v>
      </c>
      <c r="Q376" s="598">
        <v>0.2</v>
      </c>
      <c r="R376" s="683"/>
      <c r="S376" s="683"/>
      <c r="T376" s="683"/>
      <c r="U376" s="683"/>
      <c r="V376" s="683"/>
      <c r="W376" s="683"/>
      <c r="X376" s="683"/>
      <c r="Y376" s="683"/>
      <c r="Z376" s="683"/>
      <c r="AA376" s="683"/>
      <c r="AB376" s="683"/>
      <c r="AC376" s="683"/>
      <c r="AD376" s="683"/>
      <c r="AE376" s="683"/>
      <c r="AF376" s="683"/>
      <c r="AG376" s="683"/>
      <c r="AH376" s="683"/>
      <c r="AI376" s="683"/>
      <c r="AJ376" s="683"/>
    </row>
    <row r="377" spans="1:36" ht="15">
      <c r="A377" s="655" t="s">
        <v>1545</v>
      </c>
      <c r="B377" s="594">
        <v>0.2</v>
      </c>
      <c r="C377" s="594">
        <v>0.7</v>
      </c>
      <c r="D377" s="594">
        <v>0.5</v>
      </c>
      <c r="E377" s="594">
        <v>0.8</v>
      </c>
      <c r="F377" s="594">
        <v>0.5</v>
      </c>
      <c r="G377" s="594">
        <v>0.5</v>
      </c>
      <c r="H377" s="594">
        <v>0.5</v>
      </c>
      <c r="I377" s="594">
        <v>0.5</v>
      </c>
      <c r="J377" s="594">
        <v>0</v>
      </c>
      <c r="K377" s="594">
        <v>0.5</v>
      </c>
      <c r="L377" s="683"/>
      <c r="M377" s="594">
        <v>0.8</v>
      </c>
      <c r="N377" s="592">
        <v>0.8</v>
      </c>
      <c r="O377" s="1085"/>
      <c r="P377" s="602">
        <v>-0.5</v>
      </c>
      <c r="Q377" s="602">
        <v>-0.5</v>
      </c>
      <c r="R377" s="683"/>
      <c r="S377" s="683"/>
      <c r="T377" s="683"/>
      <c r="U377" s="683"/>
      <c r="V377" s="683"/>
      <c r="W377" s="683"/>
      <c r="X377" s="683"/>
      <c r="Y377" s="683"/>
      <c r="Z377" s="683"/>
      <c r="AA377" s="683"/>
      <c r="AB377" s="683"/>
      <c r="AC377" s="683"/>
      <c r="AD377" s="683"/>
      <c r="AE377" s="683"/>
      <c r="AF377" s="683"/>
      <c r="AG377" s="683"/>
      <c r="AH377" s="683"/>
      <c r="AI377" s="683"/>
      <c r="AJ377" s="683"/>
    </row>
    <row r="378" spans="1:36" ht="15">
      <c r="A378" s="631" t="s">
        <v>1546</v>
      </c>
      <c r="B378" s="598">
        <v>0.2</v>
      </c>
      <c r="C378" s="598">
        <v>-0.3</v>
      </c>
      <c r="D378" s="598">
        <v>0.5</v>
      </c>
      <c r="E378" s="598">
        <v>-0.8</v>
      </c>
      <c r="F378" s="598">
        <v>0.5</v>
      </c>
      <c r="G378" s="598">
        <v>0.5</v>
      </c>
      <c r="H378" s="598">
        <v>0.5</v>
      </c>
      <c r="I378" s="598">
        <v>-0.5</v>
      </c>
      <c r="J378" s="598">
        <v>0</v>
      </c>
      <c r="K378" s="598">
        <v>0.5</v>
      </c>
      <c r="L378" s="683"/>
      <c r="M378" s="598">
        <v>0.2</v>
      </c>
      <c r="N378" s="596">
        <v>0.2</v>
      </c>
      <c r="O378" s="1085"/>
      <c r="P378" s="606">
        <v>0.5</v>
      </c>
      <c r="Q378" s="606">
        <v>0.5</v>
      </c>
      <c r="R378" s="683"/>
      <c r="S378" s="683"/>
      <c r="T378" s="683"/>
      <c r="U378" s="683"/>
      <c r="V378" s="683"/>
      <c r="W378" s="683"/>
      <c r="X378" s="683"/>
      <c r="Y378" s="683"/>
      <c r="Z378" s="683"/>
      <c r="AA378" s="683"/>
      <c r="AB378" s="683"/>
      <c r="AC378" s="683"/>
      <c r="AD378" s="683"/>
      <c r="AE378" s="683"/>
      <c r="AF378" s="683"/>
      <c r="AG378" s="683"/>
      <c r="AH378" s="683"/>
      <c r="AI378" s="683"/>
      <c r="AJ378" s="683"/>
    </row>
    <row r="379" spans="1:36" ht="15">
      <c r="A379" s="631" t="s">
        <v>1547</v>
      </c>
      <c r="B379" s="602">
        <v>0.2</v>
      </c>
      <c r="C379" s="602">
        <v>-1</v>
      </c>
      <c r="D379" s="602">
        <v>-0.8</v>
      </c>
      <c r="E379" s="602">
        <v>0</v>
      </c>
      <c r="F379" s="602">
        <v>-0.8</v>
      </c>
      <c r="G379" s="602">
        <v>-0.8</v>
      </c>
      <c r="H379" s="602">
        <v>-0.8</v>
      </c>
      <c r="I379" s="602">
        <v>-0.8</v>
      </c>
      <c r="J379" s="602">
        <v>0</v>
      </c>
      <c r="K379" s="602">
        <v>-0.8</v>
      </c>
      <c r="L379" s="683"/>
      <c r="M379" s="602">
        <v>-0.5</v>
      </c>
      <c r="N379" s="600">
        <v>-0.5</v>
      </c>
      <c r="O379" s="1085"/>
      <c r="P379" s="610">
        <v>1</v>
      </c>
      <c r="Q379" s="610">
        <v>1</v>
      </c>
      <c r="R379" s="683"/>
      <c r="S379" s="683"/>
      <c r="T379" s="683"/>
      <c r="U379" s="683"/>
      <c r="V379" s="683"/>
      <c r="W379" s="683"/>
      <c r="X379" s="683"/>
      <c r="Y379" s="683"/>
      <c r="Z379" s="683"/>
      <c r="AA379" s="683"/>
      <c r="AB379" s="683"/>
      <c r="AC379" s="683"/>
      <c r="AD379" s="683"/>
      <c r="AE379" s="683"/>
      <c r="AF379" s="683"/>
      <c r="AG379" s="683"/>
      <c r="AH379" s="683"/>
      <c r="AI379" s="683"/>
      <c r="AJ379" s="683"/>
    </row>
    <row r="380" spans="1:36" ht="15">
      <c r="A380" s="631" t="s">
        <v>1548</v>
      </c>
      <c r="B380" s="606">
        <v>0.2</v>
      </c>
      <c r="C380" s="606">
        <v>1</v>
      </c>
      <c r="D380" s="606">
        <v>0</v>
      </c>
      <c r="E380" s="606">
        <v>1</v>
      </c>
      <c r="F380" s="606">
        <v>0</v>
      </c>
      <c r="G380" s="606">
        <v>0</v>
      </c>
      <c r="H380" s="606">
        <v>0</v>
      </c>
      <c r="I380" s="606">
        <v>1</v>
      </c>
      <c r="J380" s="606">
        <v>0</v>
      </c>
      <c r="K380" s="606">
        <v>0</v>
      </c>
      <c r="L380" s="683"/>
      <c r="M380" s="606">
        <v>0.5</v>
      </c>
      <c r="N380" s="604">
        <v>0.5</v>
      </c>
      <c r="O380" s="1085"/>
      <c r="P380" s="568">
        <v>1</v>
      </c>
      <c r="Q380" s="568">
        <v>1</v>
      </c>
      <c r="R380" s="683"/>
      <c r="S380" s="683"/>
      <c r="T380" s="683"/>
      <c r="U380" s="683"/>
      <c r="V380" s="683"/>
      <c r="W380" s="683"/>
      <c r="X380" s="683"/>
      <c r="Y380" s="683"/>
      <c r="Z380" s="683"/>
      <c r="AA380" s="683"/>
      <c r="AB380" s="683"/>
      <c r="AC380" s="683"/>
      <c r="AD380" s="683"/>
      <c r="AE380" s="683"/>
      <c r="AF380" s="683"/>
      <c r="AG380" s="683"/>
      <c r="AH380" s="683"/>
      <c r="AI380" s="683"/>
      <c r="AJ380" s="683"/>
    </row>
    <row r="381" spans="1:36" ht="15">
      <c r="A381" s="631" t="s">
        <v>1549</v>
      </c>
      <c r="B381" s="610">
        <v>0.2</v>
      </c>
      <c r="C381" s="610">
        <v>0.5</v>
      </c>
      <c r="D381" s="610">
        <v>0</v>
      </c>
      <c r="E381" s="610">
        <v>1</v>
      </c>
      <c r="F381" s="610">
        <v>0</v>
      </c>
      <c r="G381" s="610">
        <v>0</v>
      </c>
      <c r="H381" s="610">
        <v>0</v>
      </c>
      <c r="I381" s="610">
        <v>1</v>
      </c>
      <c r="J381" s="610">
        <v>0</v>
      </c>
      <c r="K381" s="610">
        <v>0</v>
      </c>
      <c r="L381" s="683"/>
      <c r="M381" s="610">
        <v>1</v>
      </c>
      <c r="N381" s="608">
        <v>1</v>
      </c>
      <c r="O381" s="1085"/>
      <c r="P381" s="568">
        <v>1</v>
      </c>
      <c r="Q381" s="568">
        <v>1</v>
      </c>
      <c r="R381" s="683"/>
      <c r="S381" s="683"/>
      <c r="T381" s="683"/>
      <c r="U381" s="683"/>
      <c r="V381" s="683"/>
      <c r="W381" s="683"/>
      <c r="X381" s="683"/>
      <c r="Y381" s="683"/>
      <c r="Z381" s="683"/>
      <c r="AA381" s="683"/>
      <c r="AB381" s="683"/>
      <c r="AC381" s="683"/>
      <c r="AD381" s="683"/>
      <c r="AE381" s="683"/>
      <c r="AF381" s="683"/>
      <c r="AG381" s="683"/>
      <c r="AH381" s="683"/>
      <c r="AI381" s="683"/>
      <c r="AJ381" s="683"/>
    </row>
    <row r="382" spans="1:36" ht="15">
      <c r="A382" s="631" t="s">
        <v>1072</v>
      </c>
      <c r="B382" s="568">
        <v>4</v>
      </c>
      <c r="C382" s="568">
        <v>4</v>
      </c>
      <c r="D382" s="568">
        <v>4</v>
      </c>
      <c r="E382" s="568">
        <v>4</v>
      </c>
      <c r="F382" s="568">
        <v>4</v>
      </c>
      <c r="G382" s="568">
        <v>4</v>
      </c>
      <c r="H382" s="568">
        <v>4</v>
      </c>
      <c r="I382" s="568">
        <v>4</v>
      </c>
      <c r="J382" s="568">
        <v>4</v>
      </c>
      <c r="K382" s="568">
        <v>4</v>
      </c>
      <c r="L382" s="683"/>
      <c r="M382" s="568">
        <v>1</v>
      </c>
      <c r="N382" s="566">
        <v>1</v>
      </c>
      <c r="O382" s="1085"/>
      <c r="P382" s="615">
        <v>1</v>
      </c>
      <c r="Q382" s="615">
        <v>1</v>
      </c>
      <c r="R382" s="683"/>
      <c r="S382" s="683"/>
      <c r="T382" s="683"/>
      <c r="U382" s="683"/>
      <c r="V382" s="683"/>
      <c r="W382" s="683"/>
      <c r="X382" s="683"/>
      <c r="Y382" s="683"/>
      <c r="Z382" s="683"/>
      <c r="AA382" s="683"/>
      <c r="AB382" s="683"/>
      <c r="AC382" s="683"/>
      <c r="AD382" s="683"/>
      <c r="AE382" s="683"/>
      <c r="AF382" s="683"/>
      <c r="AG382" s="683"/>
      <c r="AH382" s="683"/>
      <c r="AI382" s="683"/>
      <c r="AJ382" s="683"/>
    </row>
    <row r="383" spans="1:36" ht="15">
      <c r="A383" s="631" t="s">
        <v>1074</v>
      </c>
      <c r="B383" s="568">
        <v>4</v>
      </c>
      <c r="C383" s="568">
        <v>4</v>
      </c>
      <c r="D383" s="568">
        <v>4</v>
      </c>
      <c r="E383" s="568">
        <v>4</v>
      </c>
      <c r="F383" s="568">
        <v>4</v>
      </c>
      <c r="G383" s="568">
        <v>4</v>
      </c>
      <c r="H383" s="568">
        <v>4</v>
      </c>
      <c r="I383" s="568">
        <v>4</v>
      </c>
      <c r="J383" s="568">
        <v>4</v>
      </c>
      <c r="K383" s="568">
        <v>4</v>
      </c>
      <c r="L383" s="683"/>
      <c r="M383" s="568">
        <v>1</v>
      </c>
      <c r="N383" s="566">
        <v>1</v>
      </c>
      <c r="O383" s="1085"/>
      <c r="P383" s="699" t="s">
        <v>1948</v>
      </c>
      <c r="Q383" s="699" t="s">
        <v>1948</v>
      </c>
      <c r="R383" s="683"/>
      <c r="S383" s="683"/>
      <c r="T383" s="683"/>
      <c r="U383" s="683"/>
      <c r="V383" s="683"/>
      <c r="W383" s="683"/>
      <c r="X383" s="683"/>
      <c r="Y383" s="683"/>
      <c r="Z383" s="683"/>
      <c r="AA383" s="683"/>
      <c r="AB383" s="683"/>
      <c r="AC383" s="683"/>
      <c r="AD383" s="683"/>
      <c r="AE383" s="683"/>
      <c r="AF383" s="683"/>
      <c r="AG383" s="683"/>
      <c r="AH383" s="683"/>
      <c r="AI383" s="683"/>
      <c r="AJ383" s="683"/>
    </row>
    <row r="384" spans="1:36" ht="15">
      <c r="A384" s="631" t="s">
        <v>1076</v>
      </c>
      <c r="B384" s="615">
        <v>4</v>
      </c>
      <c r="C384" s="615">
        <v>4</v>
      </c>
      <c r="D384" s="615">
        <v>4</v>
      </c>
      <c r="E384" s="615">
        <v>4</v>
      </c>
      <c r="F384" s="615">
        <v>4</v>
      </c>
      <c r="G384" s="615">
        <v>4</v>
      </c>
      <c r="H384" s="615">
        <v>4</v>
      </c>
      <c r="I384" s="615">
        <v>4</v>
      </c>
      <c r="J384" s="615">
        <v>4</v>
      </c>
      <c r="K384" s="615">
        <v>4</v>
      </c>
      <c r="L384" s="683"/>
      <c r="M384" s="615">
        <v>1</v>
      </c>
      <c r="N384" s="613">
        <v>1</v>
      </c>
      <c r="O384" s="1085"/>
      <c r="P384" s="619" t="s">
        <v>1551</v>
      </c>
      <c r="Q384" s="619" t="s">
        <v>1551</v>
      </c>
      <c r="R384" s="683"/>
      <c r="S384" s="683"/>
      <c r="T384" s="683"/>
      <c r="U384" s="683"/>
      <c r="V384" s="683"/>
      <c r="W384" s="683"/>
      <c r="X384" s="683"/>
      <c r="Y384" s="683"/>
      <c r="Z384" s="683"/>
      <c r="AA384" s="683"/>
      <c r="AB384" s="683"/>
      <c r="AC384" s="683"/>
      <c r="AD384" s="683"/>
      <c r="AE384" s="683"/>
      <c r="AF384" s="683"/>
      <c r="AG384" s="683"/>
      <c r="AH384" s="683"/>
      <c r="AI384" s="683"/>
      <c r="AJ384" s="683"/>
    </row>
    <row r="385" spans="1:36" ht="15">
      <c r="A385" s="631" t="s">
        <v>566</v>
      </c>
      <c r="B385" s="699" t="s">
        <v>2001</v>
      </c>
      <c r="C385" s="699" t="s">
        <v>2002</v>
      </c>
      <c r="D385" s="699" t="s">
        <v>1948</v>
      </c>
      <c r="E385" s="699" t="s">
        <v>1948</v>
      </c>
      <c r="F385" s="699" t="s">
        <v>1948</v>
      </c>
      <c r="G385" s="699" t="s">
        <v>2003</v>
      </c>
      <c r="H385" s="699" t="s">
        <v>1948</v>
      </c>
      <c r="I385" s="699" t="s">
        <v>2004</v>
      </c>
      <c r="J385" s="699" t="s">
        <v>2005</v>
      </c>
      <c r="K385" s="699" t="s">
        <v>1948</v>
      </c>
      <c r="L385" s="683"/>
      <c r="M385" s="699" t="s">
        <v>1948</v>
      </c>
      <c r="N385" s="697" t="s">
        <v>1948</v>
      </c>
      <c r="O385" s="1085"/>
      <c r="P385" s="581">
        <v>0</v>
      </c>
      <c r="Q385" s="581">
        <v>0</v>
      </c>
      <c r="R385" s="683"/>
      <c r="S385" s="683"/>
      <c r="T385" s="683"/>
      <c r="U385" s="683"/>
      <c r="V385" s="683"/>
      <c r="W385" s="683"/>
      <c r="X385" s="683"/>
      <c r="Y385" s="683"/>
      <c r="Z385" s="683"/>
      <c r="AA385" s="683"/>
      <c r="AB385" s="683"/>
      <c r="AC385" s="683"/>
      <c r="AD385" s="683"/>
      <c r="AE385" s="683"/>
      <c r="AF385" s="683"/>
      <c r="AG385" s="683"/>
      <c r="AH385" s="683"/>
      <c r="AI385" s="683"/>
      <c r="AJ385" s="683"/>
    </row>
    <row r="386" spans="1:36" ht="15.75">
      <c r="A386" s="656" t="s">
        <v>1088</v>
      </c>
      <c r="B386" s="619" t="s">
        <v>1551</v>
      </c>
      <c r="C386" s="619" t="s">
        <v>1551</v>
      </c>
      <c r="D386" s="619" t="s">
        <v>1551</v>
      </c>
      <c r="E386" s="619" t="s">
        <v>1551</v>
      </c>
      <c r="F386" s="619" t="s">
        <v>1551</v>
      </c>
      <c r="G386" s="619" t="s">
        <v>1551</v>
      </c>
      <c r="H386" s="619" t="s">
        <v>1551</v>
      </c>
      <c r="I386" s="619" t="s">
        <v>1551</v>
      </c>
      <c r="J386" s="619" t="s">
        <v>1551</v>
      </c>
      <c r="K386" s="619" t="s">
        <v>1551</v>
      </c>
      <c r="L386" s="683"/>
      <c r="M386" s="619" t="s">
        <v>1551</v>
      </c>
      <c r="N386" s="618" t="s">
        <v>1551</v>
      </c>
      <c r="O386" s="1085"/>
      <c r="P386" s="624" t="s">
        <v>1963</v>
      </c>
      <c r="Q386" s="624" t="s">
        <v>1963</v>
      </c>
      <c r="R386" s="683"/>
      <c r="S386" s="683"/>
      <c r="T386" s="683"/>
      <c r="U386" s="683"/>
      <c r="V386" s="683"/>
      <c r="W386" s="683"/>
      <c r="X386" s="683"/>
      <c r="Y386" s="683"/>
      <c r="Z386" s="683"/>
      <c r="AA386" s="683"/>
      <c r="AB386" s="683"/>
      <c r="AC386" s="683"/>
      <c r="AD386" s="683"/>
      <c r="AE386" s="683"/>
      <c r="AF386" s="683"/>
      <c r="AG386" s="683"/>
      <c r="AH386" s="683"/>
      <c r="AI386" s="683"/>
      <c r="AJ386" s="683"/>
    </row>
    <row r="387" spans="1:36" ht="15">
      <c r="A387" s="631" t="s">
        <v>1828</v>
      </c>
      <c r="B387" s="581">
        <v>0.2</v>
      </c>
      <c r="C387" s="581">
        <v>0</v>
      </c>
      <c r="D387" s="581">
        <v>0</v>
      </c>
      <c r="E387" s="581">
        <v>0.2</v>
      </c>
      <c r="F387" s="581">
        <v>0</v>
      </c>
      <c r="G387" s="581">
        <v>0</v>
      </c>
      <c r="H387" s="581">
        <v>0</v>
      </c>
      <c r="I387" s="581">
        <v>0</v>
      </c>
      <c r="J387" s="581">
        <v>0.5</v>
      </c>
      <c r="K387" s="581">
        <v>0</v>
      </c>
      <c r="L387" s="683"/>
      <c r="M387" s="581">
        <v>0</v>
      </c>
      <c r="N387" s="579">
        <v>0</v>
      </c>
      <c r="O387" s="1085"/>
      <c r="P387" s="699">
        <v>400</v>
      </c>
      <c r="Q387" s="699">
        <v>400</v>
      </c>
      <c r="R387" s="683"/>
      <c r="S387" s="683"/>
      <c r="T387" s="683"/>
      <c r="U387" s="683"/>
      <c r="V387" s="683"/>
      <c r="W387" s="683"/>
      <c r="X387" s="683"/>
      <c r="Y387" s="683"/>
      <c r="Z387" s="683"/>
      <c r="AA387" s="683"/>
      <c r="AB387" s="683"/>
      <c r="AC387" s="683"/>
      <c r="AD387" s="683"/>
      <c r="AE387" s="683"/>
      <c r="AF387" s="683"/>
      <c r="AG387" s="683"/>
      <c r="AH387" s="683"/>
      <c r="AI387" s="683"/>
      <c r="AJ387" s="683"/>
    </row>
    <row r="388" spans="1:36" ht="30" customHeight="1">
      <c r="A388" s="631" t="s">
        <v>588</v>
      </c>
      <c r="B388" s="624" t="s">
        <v>2006</v>
      </c>
      <c r="C388" s="624" t="s">
        <v>2007</v>
      </c>
      <c r="D388" s="624" t="s">
        <v>2006</v>
      </c>
      <c r="E388" s="624" t="s">
        <v>2006</v>
      </c>
      <c r="F388" s="624" t="s">
        <v>2006</v>
      </c>
      <c r="G388" s="624" t="s">
        <v>2007</v>
      </c>
      <c r="H388" s="624" t="s">
        <v>2006</v>
      </c>
      <c r="I388" s="624" t="s">
        <v>2006</v>
      </c>
      <c r="J388" s="624" t="s">
        <v>2006</v>
      </c>
      <c r="K388" s="624" t="s">
        <v>2006</v>
      </c>
      <c r="L388" s="683"/>
      <c r="M388" s="624" t="s">
        <v>2008</v>
      </c>
      <c r="N388" s="622" t="s">
        <v>2008</v>
      </c>
      <c r="O388" s="1085"/>
      <c r="P388" s="699">
        <v>2</v>
      </c>
      <c r="Q388" s="699">
        <v>2</v>
      </c>
      <c r="R388" s="683"/>
      <c r="S388" s="683"/>
      <c r="T388" s="683"/>
      <c r="U388" s="683"/>
      <c r="V388" s="683"/>
      <c r="W388" s="683"/>
      <c r="X388" s="683"/>
      <c r="Y388" s="683"/>
      <c r="Z388" s="683"/>
      <c r="AA388" s="683"/>
      <c r="AB388" s="683"/>
      <c r="AC388" s="683"/>
      <c r="AD388" s="683"/>
      <c r="AE388" s="683"/>
      <c r="AF388" s="683"/>
      <c r="AG388" s="683"/>
      <c r="AH388" s="683"/>
      <c r="AI388" s="683"/>
      <c r="AJ388" s="683"/>
    </row>
    <row r="389" spans="1:36" ht="15">
      <c r="A389" s="631" t="s">
        <v>1556</v>
      </c>
      <c r="B389" s="699">
        <v>400</v>
      </c>
      <c r="C389" s="699">
        <v>400</v>
      </c>
      <c r="D389" s="699">
        <v>400</v>
      </c>
      <c r="E389" s="699">
        <v>400</v>
      </c>
      <c r="F389" s="699">
        <v>400</v>
      </c>
      <c r="G389" s="699">
        <v>400</v>
      </c>
      <c r="H389" s="699">
        <v>400</v>
      </c>
      <c r="I389" s="699">
        <v>400</v>
      </c>
      <c r="J389" s="699">
        <v>400</v>
      </c>
      <c r="K389" s="699">
        <v>400</v>
      </c>
      <c r="L389" s="683"/>
      <c r="M389" s="699">
        <v>400</v>
      </c>
      <c r="N389" s="697">
        <v>400</v>
      </c>
      <c r="O389" s="1085"/>
      <c r="P389" s="699" t="s">
        <v>1970</v>
      </c>
      <c r="Q389" s="699" t="s">
        <v>1970</v>
      </c>
      <c r="R389" s="683"/>
      <c r="S389" s="683"/>
      <c r="T389" s="683"/>
      <c r="U389" s="683"/>
      <c r="V389" s="683"/>
      <c r="W389" s="683"/>
      <c r="X389" s="683"/>
      <c r="Y389" s="683"/>
      <c r="Z389" s="683"/>
      <c r="AA389" s="683"/>
      <c r="AB389" s="683"/>
      <c r="AC389" s="683"/>
      <c r="AD389" s="683"/>
      <c r="AE389" s="683"/>
      <c r="AF389" s="683"/>
      <c r="AG389" s="683"/>
      <c r="AH389" s="683"/>
      <c r="AI389" s="683"/>
      <c r="AJ389" s="683"/>
    </row>
    <row r="390" spans="1:36" ht="15">
      <c r="A390" s="631" t="s">
        <v>1097</v>
      </c>
      <c r="B390" s="699">
        <v>4</v>
      </c>
      <c r="C390" s="699">
        <v>4</v>
      </c>
      <c r="D390" s="699">
        <v>4</v>
      </c>
      <c r="E390" s="699">
        <v>4</v>
      </c>
      <c r="F390" s="699">
        <v>4</v>
      </c>
      <c r="G390" s="699">
        <v>4</v>
      </c>
      <c r="H390" s="699">
        <v>4</v>
      </c>
      <c r="I390" s="699">
        <v>4</v>
      </c>
      <c r="J390" s="699">
        <v>4</v>
      </c>
      <c r="K390" s="699">
        <v>4</v>
      </c>
      <c r="L390" s="683"/>
      <c r="M390" s="699">
        <v>2</v>
      </c>
      <c r="N390" s="697">
        <v>2</v>
      </c>
      <c r="O390" s="1086"/>
      <c r="P390" s="699" t="s">
        <v>1980</v>
      </c>
      <c r="Q390" s="699" t="s">
        <v>1980</v>
      </c>
      <c r="R390" s="683"/>
      <c r="S390" s="683"/>
      <c r="T390" s="683"/>
      <c r="U390" s="683"/>
      <c r="V390" s="683"/>
      <c r="W390" s="683"/>
      <c r="X390" s="683"/>
      <c r="Y390" s="683"/>
      <c r="Z390" s="683"/>
      <c r="AA390" s="683"/>
      <c r="AB390" s="683"/>
      <c r="AC390" s="683"/>
      <c r="AD390" s="683"/>
      <c r="AE390" s="683"/>
      <c r="AF390" s="683"/>
      <c r="AG390" s="683"/>
      <c r="AH390" s="683"/>
      <c r="AI390" s="683"/>
      <c r="AJ390" s="683"/>
    </row>
    <row r="391" spans="1:36" ht="15">
      <c r="A391" s="631" t="s">
        <v>1557</v>
      </c>
      <c r="B391" s="699"/>
      <c r="C391" s="699" t="s">
        <v>2009</v>
      </c>
      <c r="D391" s="699" t="s">
        <v>2010</v>
      </c>
      <c r="E391" s="699" t="s">
        <v>2011</v>
      </c>
      <c r="F391" s="699" t="s">
        <v>2010</v>
      </c>
      <c r="G391" s="699" t="s">
        <v>2012</v>
      </c>
      <c r="H391" s="699" t="s">
        <v>2010</v>
      </c>
      <c r="I391" s="699" t="s">
        <v>2013</v>
      </c>
      <c r="J391" s="699" t="s">
        <v>2014</v>
      </c>
      <c r="K391" s="699" t="s">
        <v>1697</v>
      </c>
      <c r="L391" s="683"/>
      <c r="M391" s="699" t="s">
        <v>1970</v>
      </c>
      <c r="N391" s="699" t="s">
        <v>1970</v>
      </c>
      <c r="O391" s="685"/>
      <c r="P391" s="683" t="s">
        <v>1123</v>
      </c>
      <c r="Q391" s="683" t="s">
        <v>1123</v>
      </c>
      <c r="R391" s="683"/>
      <c r="S391" s="683"/>
      <c r="T391" s="683"/>
      <c r="U391" s="683"/>
      <c r="V391" s="683"/>
      <c r="W391" s="683"/>
      <c r="X391" s="683"/>
      <c r="Y391" s="683"/>
      <c r="Z391" s="683"/>
      <c r="AA391" s="683"/>
      <c r="AB391" s="683"/>
      <c r="AC391" s="683"/>
      <c r="AD391" s="683"/>
      <c r="AE391" s="683"/>
      <c r="AF391" s="683"/>
      <c r="AG391" s="683"/>
      <c r="AH391" s="683"/>
      <c r="AI391" s="683"/>
      <c r="AJ391" s="683"/>
    </row>
    <row r="392" spans="1:36" ht="15">
      <c r="A392" s="631" t="s">
        <v>1568</v>
      </c>
      <c r="B392" s="699" t="s">
        <v>2015</v>
      </c>
      <c r="C392" s="699" t="s">
        <v>1123</v>
      </c>
      <c r="D392" s="699" t="s">
        <v>2016</v>
      </c>
      <c r="E392" s="699" t="s">
        <v>2017</v>
      </c>
      <c r="F392" s="699" t="s">
        <v>2018</v>
      </c>
      <c r="G392" s="699" t="s">
        <v>1123</v>
      </c>
      <c r="H392" s="699" t="s">
        <v>2019</v>
      </c>
      <c r="I392" s="699" t="s">
        <v>2020</v>
      </c>
      <c r="J392" s="699" t="s">
        <v>1123</v>
      </c>
      <c r="K392" s="699" t="s">
        <v>2021</v>
      </c>
      <c r="L392" s="683"/>
      <c r="M392" s="699" t="s">
        <v>1980</v>
      </c>
      <c r="N392" s="699" t="s">
        <v>1980</v>
      </c>
      <c r="O392" s="683"/>
      <c r="P392" s="683"/>
      <c r="Q392" s="683"/>
      <c r="R392" s="683"/>
      <c r="S392" s="683"/>
      <c r="T392" s="683"/>
      <c r="U392" s="683"/>
      <c r="V392" s="683"/>
      <c r="W392" s="683"/>
      <c r="X392" s="683"/>
      <c r="Y392" s="683"/>
      <c r="Z392" s="683"/>
      <c r="AA392" s="683"/>
      <c r="AB392" s="683"/>
      <c r="AC392" s="683"/>
      <c r="AD392" s="683"/>
      <c r="AE392" s="683"/>
      <c r="AF392" s="683"/>
      <c r="AG392" s="683"/>
      <c r="AH392" s="683"/>
      <c r="AI392" s="683"/>
      <c r="AJ392" s="683"/>
    </row>
    <row r="393" spans="1:36" ht="15">
      <c r="A393" s="631" t="s">
        <v>1840</v>
      </c>
      <c r="B393" s="683" t="s">
        <v>1123</v>
      </c>
      <c r="C393" s="683" t="s">
        <v>1123</v>
      </c>
      <c r="D393" s="683" t="s">
        <v>2022</v>
      </c>
      <c r="E393" s="683" t="s">
        <v>1123</v>
      </c>
      <c r="F393" s="683" t="s">
        <v>2023</v>
      </c>
      <c r="G393" s="683" t="s">
        <v>1123</v>
      </c>
      <c r="H393" s="683" t="s">
        <v>1123</v>
      </c>
      <c r="I393" s="683" t="s">
        <v>1123</v>
      </c>
      <c r="J393" s="683" t="s">
        <v>1123</v>
      </c>
      <c r="K393" s="683" t="s">
        <v>1123</v>
      </c>
      <c r="L393" s="683"/>
      <c r="M393" s="683" t="s">
        <v>1123</v>
      </c>
      <c r="N393" s="683" t="s">
        <v>1123</v>
      </c>
      <c r="O393" s="683"/>
      <c r="P393" s="683"/>
      <c r="Q393" s="683"/>
      <c r="R393" s="683"/>
      <c r="S393" s="683"/>
      <c r="T393" s="683"/>
      <c r="U393" s="683"/>
      <c r="V393" s="683"/>
      <c r="W393" s="683"/>
      <c r="X393" s="683"/>
      <c r="Y393" s="683"/>
      <c r="Z393" s="683"/>
      <c r="AA393" s="683"/>
      <c r="AB393" s="683"/>
      <c r="AC393" s="683"/>
      <c r="AD393" s="683"/>
      <c r="AE393" s="683"/>
      <c r="AF393" s="683"/>
      <c r="AG393" s="683"/>
      <c r="AH393" s="683"/>
      <c r="AI393" s="683"/>
      <c r="AJ393" s="683"/>
    </row>
    <row r="394" spans="1:36" ht="15">
      <c r="A394" s="683"/>
      <c r="B394" s="683"/>
      <c r="C394" s="683"/>
      <c r="D394" s="683"/>
      <c r="E394" s="683"/>
      <c r="F394" s="683"/>
      <c r="G394" s="683"/>
      <c r="H394" s="685"/>
      <c r="I394" s="685"/>
      <c r="J394" s="685"/>
      <c r="K394" s="685"/>
      <c r="L394" s="683"/>
      <c r="M394" s="685"/>
      <c r="N394" s="685"/>
      <c r="O394" s="683"/>
      <c r="P394" s="683"/>
      <c r="Q394" s="683"/>
      <c r="R394" s="683"/>
      <c r="S394" s="683"/>
      <c r="T394" s="683"/>
      <c r="U394" s="683"/>
      <c r="V394" s="683"/>
      <c r="W394" s="683"/>
      <c r="X394" s="683"/>
      <c r="Y394" s="683"/>
      <c r="Z394" s="683"/>
      <c r="AA394" s="683"/>
      <c r="AB394" s="683"/>
      <c r="AC394" s="683"/>
      <c r="AD394" s="683"/>
      <c r="AE394" s="683"/>
      <c r="AF394" s="683"/>
      <c r="AG394" s="683"/>
      <c r="AH394" s="683"/>
      <c r="AI394" s="683"/>
      <c r="AJ394" s="683"/>
    </row>
    <row r="395" spans="1:36" ht="15">
      <c r="A395" s="631" t="s">
        <v>1526</v>
      </c>
      <c r="B395" s="657" t="s">
        <v>414</v>
      </c>
      <c r="C395" s="657" t="s">
        <v>2024</v>
      </c>
      <c r="D395" s="657" t="s">
        <v>2025</v>
      </c>
      <c r="E395" s="657" t="s">
        <v>2026</v>
      </c>
      <c r="F395" s="657" t="s">
        <v>2027</v>
      </c>
      <c r="G395" s="657" t="s">
        <v>2028</v>
      </c>
      <c r="H395" s="658" t="s">
        <v>2029</v>
      </c>
      <c r="I395" s="658" t="s">
        <v>2030</v>
      </c>
      <c r="J395" s="658" t="s">
        <v>2031</v>
      </c>
      <c r="K395" s="658" t="s">
        <v>2032</v>
      </c>
      <c r="L395" s="683"/>
      <c r="M395" s="658" t="s">
        <v>2033</v>
      </c>
      <c r="N395" s="658" t="s">
        <v>2033</v>
      </c>
      <c r="O395" s="683"/>
      <c r="P395" s="683"/>
      <c r="Q395" s="683"/>
      <c r="R395" s="683"/>
      <c r="S395" s="683"/>
      <c r="T395" s="683"/>
      <c r="U395" s="683"/>
      <c r="V395" s="683"/>
      <c r="W395" s="683"/>
      <c r="X395" s="683"/>
      <c r="Y395" s="683"/>
      <c r="Z395" s="683"/>
      <c r="AA395" s="683"/>
      <c r="AB395" s="683"/>
      <c r="AC395" s="683"/>
      <c r="AD395" s="683"/>
      <c r="AE395" s="683"/>
      <c r="AF395" s="683"/>
      <c r="AG395" s="683"/>
      <c r="AH395" s="683"/>
      <c r="AI395" s="683"/>
      <c r="AJ395" s="683"/>
    </row>
    <row r="396" spans="1:36" ht="15">
      <c r="A396" s="631" t="s">
        <v>1536</v>
      </c>
      <c r="B396" s="525" t="s">
        <v>1502</v>
      </c>
      <c r="C396" s="527" t="s">
        <v>1209</v>
      </c>
      <c r="D396" s="528" t="s">
        <v>1211</v>
      </c>
      <c r="E396" s="529" t="s">
        <v>1212</v>
      </c>
      <c r="F396" s="530" t="s">
        <v>1210</v>
      </c>
      <c r="G396" s="531" t="s">
        <v>1213</v>
      </c>
      <c r="H396" s="532" t="s">
        <v>1214</v>
      </c>
      <c r="I396" s="533" t="s">
        <v>1215</v>
      </c>
      <c r="J396" s="534" t="s">
        <v>1216</v>
      </c>
      <c r="K396" s="536" t="s">
        <v>1217</v>
      </c>
      <c r="L396" s="683"/>
      <c r="M396" s="526" t="s">
        <v>1504</v>
      </c>
      <c r="N396" s="537" t="s">
        <v>1516</v>
      </c>
      <c r="O396" s="683"/>
      <c r="P396" s="683"/>
      <c r="Q396" s="683"/>
      <c r="R396" s="683"/>
      <c r="S396" s="683"/>
      <c r="T396" s="683"/>
      <c r="U396" s="683"/>
      <c r="V396" s="683"/>
      <c r="W396" s="683"/>
      <c r="X396" s="683"/>
      <c r="Y396" s="683"/>
      <c r="Z396" s="683"/>
      <c r="AA396" s="683"/>
      <c r="AB396" s="683"/>
      <c r="AC396" s="683"/>
      <c r="AD396" s="683"/>
      <c r="AE396" s="683"/>
      <c r="AF396" s="683"/>
      <c r="AG396" s="683"/>
      <c r="AH396" s="683"/>
      <c r="AI396" s="683"/>
      <c r="AJ396" s="683"/>
    </row>
    <row r="397" spans="1:36" ht="15">
      <c r="A397" s="631" t="s">
        <v>1537</v>
      </c>
      <c r="B397" s="631" t="s">
        <v>1503</v>
      </c>
      <c r="C397" s="631" t="s">
        <v>1503</v>
      </c>
      <c r="D397" s="631" t="s">
        <v>1503</v>
      </c>
      <c r="E397" s="631" t="s">
        <v>1503</v>
      </c>
      <c r="F397" s="631" t="s">
        <v>1503</v>
      </c>
      <c r="G397" s="631" t="s">
        <v>1503</v>
      </c>
      <c r="H397" s="539" t="s">
        <v>1503</v>
      </c>
      <c r="I397" s="539" t="s">
        <v>1503</v>
      </c>
      <c r="J397" s="539" t="s">
        <v>1503</v>
      </c>
      <c r="K397" s="539" t="s">
        <v>1503</v>
      </c>
      <c r="L397" s="683"/>
      <c r="M397" s="539" t="s">
        <v>1503</v>
      </c>
      <c r="N397" s="539" t="s">
        <v>1503</v>
      </c>
      <c r="O397" s="683"/>
      <c r="P397" s="683"/>
      <c r="Q397" s="683"/>
      <c r="R397" s="683"/>
      <c r="S397" s="683"/>
      <c r="T397" s="683"/>
      <c r="U397" s="683"/>
      <c r="V397" s="683"/>
      <c r="W397" s="683"/>
      <c r="X397" s="683"/>
      <c r="Y397" s="683"/>
      <c r="Z397" s="683"/>
      <c r="AA397" s="683"/>
      <c r="AB397" s="683"/>
      <c r="AC397" s="683"/>
      <c r="AD397" s="683"/>
      <c r="AE397" s="683"/>
      <c r="AF397" s="683"/>
      <c r="AG397" s="683"/>
      <c r="AH397" s="683"/>
      <c r="AI397" s="683"/>
      <c r="AJ397" s="683"/>
    </row>
    <row r="398" spans="1:36" ht="15.75">
      <c r="A398" s="650" t="s">
        <v>1045</v>
      </c>
      <c r="B398" s="558" t="s">
        <v>1824</v>
      </c>
      <c r="C398" s="558" t="s">
        <v>1824</v>
      </c>
      <c r="D398" s="558" t="s">
        <v>2034</v>
      </c>
      <c r="E398" s="558" t="s">
        <v>1687</v>
      </c>
      <c r="F398" s="558" t="s">
        <v>1896</v>
      </c>
      <c r="G398" s="558" t="s">
        <v>1687</v>
      </c>
      <c r="H398" s="558" t="s">
        <v>1896</v>
      </c>
      <c r="I398" s="558" t="s">
        <v>1896</v>
      </c>
      <c r="J398" s="651" t="s">
        <v>1945</v>
      </c>
      <c r="K398" s="558" t="s">
        <v>2034</v>
      </c>
      <c r="L398" s="683"/>
      <c r="M398" s="558" t="s">
        <v>1824</v>
      </c>
      <c r="N398" s="558" t="s">
        <v>1824</v>
      </c>
      <c r="O398" s="683"/>
      <c r="P398" s="683"/>
      <c r="Q398" s="683"/>
      <c r="R398" s="683"/>
      <c r="S398" s="683"/>
      <c r="T398" s="683"/>
      <c r="U398" s="683"/>
      <c r="V398" s="683"/>
      <c r="W398" s="683"/>
      <c r="X398" s="683"/>
      <c r="Y398" s="683"/>
      <c r="Z398" s="683"/>
      <c r="AA398" s="683"/>
      <c r="AB398" s="683"/>
      <c r="AC398" s="683"/>
      <c r="AD398" s="683"/>
      <c r="AE398" s="683"/>
      <c r="AF398" s="683"/>
      <c r="AG398" s="683"/>
      <c r="AH398" s="683"/>
      <c r="AI398" s="683"/>
      <c r="AJ398" s="683"/>
    </row>
    <row r="399" spans="1:36" ht="15.75">
      <c r="A399" s="652" t="s">
        <v>1539</v>
      </c>
      <c r="B399" s="563" t="s">
        <v>1824</v>
      </c>
      <c r="C399" s="563" t="s">
        <v>1824</v>
      </c>
      <c r="D399" s="563" t="s">
        <v>1824</v>
      </c>
      <c r="E399" s="563" t="s">
        <v>1123</v>
      </c>
      <c r="F399" s="563" t="s">
        <v>1824</v>
      </c>
      <c r="G399" s="563" t="s">
        <v>1824</v>
      </c>
      <c r="H399" s="563" t="s">
        <v>1824</v>
      </c>
      <c r="I399" s="563" t="s">
        <v>1824</v>
      </c>
      <c r="J399" s="563" t="s">
        <v>1123</v>
      </c>
      <c r="K399" s="563" t="s">
        <v>1896</v>
      </c>
      <c r="L399" s="683"/>
      <c r="M399" s="563" t="s">
        <v>1824</v>
      </c>
      <c r="N399" s="563" t="s">
        <v>1824</v>
      </c>
      <c r="O399" s="683"/>
      <c r="P399" s="683"/>
      <c r="Q399" s="683"/>
      <c r="R399" s="683"/>
      <c r="S399" s="683"/>
      <c r="T399" s="683"/>
      <c r="U399" s="683"/>
      <c r="V399" s="683"/>
      <c r="W399" s="683"/>
      <c r="X399" s="683"/>
      <c r="Y399" s="683"/>
      <c r="Z399" s="683"/>
      <c r="AA399" s="683"/>
      <c r="AB399" s="683"/>
      <c r="AC399" s="683"/>
      <c r="AD399" s="683"/>
      <c r="AE399" s="683"/>
      <c r="AF399" s="683"/>
      <c r="AG399" s="683"/>
      <c r="AH399" s="683"/>
      <c r="AI399" s="683"/>
      <c r="AJ399" s="683"/>
    </row>
    <row r="400" spans="1:36" ht="15">
      <c r="A400" s="653" t="s">
        <v>7</v>
      </c>
      <c r="B400" s="568">
        <v>4</v>
      </c>
      <c r="C400" s="568">
        <v>3</v>
      </c>
      <c r="D400" s="568">
        <v>2</v>
      </c>
      <c r="E400" s="568">
        <v>4</v>
      </c>
      <c r="F400" s="568">
        <v>4</v>
      </c>
      <c r="G400" s="568">
        <v>4</v>
      </c>
      <c r="H400" s="566">
        <v>5</v>
      </c>
      <c r="I400" s="566">
        <v>5</v>
      </c>
      <c r="J400" s="568">
        <v>-5</v>
      </c>
      <c r="K400" s="568">
        <v>2</v>
      </c>
      <c r="L400" s="683"/>
      <c r="M400" s="566">
        <v>2</v>
      </c>
      <c r="N400" s="566">
        <v>2</v>
      </c>
      <c r="O400" s="683"/>
      <c r="P400" s="683"/>
      <c r="Q400" s="683"/>
      <c r="R400" s="683"/>
      <c r="S400" s="683"/>
      <c r="T400" s="683"/>
      <c r="U400" s="683"/>
      <c r="V400" s="683"/>
      <c r="W400" s="683"/>
      <c r="X400" s="683"/>
      <c r="Y400" s="683"/>
      <c r="Z400" s="683"/>
      <c r="AA400" s="683"/>
      <c r="AB400" s="683"/>
      <c r="AC400" s="683"/>
      <c r="AD400" s="683"/>
      <c r="AE400" s="683"/>
      <c r="AF400" s="683"/>
      <c r="AG400" s="683"/>
      <c r="AH400" s="683"/>
      <c r="AI400" s="683"/>
      <c r="AJ400" s="683"/>
    </row>
    <row r="401" spans="1:36" ht="15">
      <c r="A401" s="654" t="s">
        <v>1050</v>
      </c>
      <c r="B401" s="573">
        <v>4</v>
      </c>
      <c r="C401" s="573">
        <v>3</v>
      </c>
      <c r="D401" s="573">
        <v>5</v>
      </c>
      <c r="E401" s="573">
        <v>2</v>
      </c>
      <c r="F401" s="573">
        <v>4</v>
      </c>
      <c r="G401" s="573">
        <v>4</v>
      </c>
      <c r="H401" s="571">
        <v>3</v>
      </c>
      <c r="I401" s="571">
        <v>3</v>
      </c>
      <c r="J401" s="573">
        <v>-5</v>
      </c>
      <c r="K401" s="573">
        <v>2</v>
      </c>
      <c r="L401" s="683"/>
      <c r="M401" s="571">
        <v>2</v>
      </c>
      <c r="N401" s="571">
        <v>2</v>
      </c>
      <c r="O401" s="683"/>
      <c r="P401" s="683"/>
      <c r="Q401" s="683"/>
      <c r="R401" s="683"/>
      <c r="S401" s="683"/>
      <c r="T401" s="683"/>
      <c r="U401" s="683"/>
      <c r="V401" s="683"/>
      <c r="W401" s="683"/>
      <c r="X401" s="683"/>
      <c r="Y401" s="683"/>
      <c r="Z401" s="683"/>
      <c r="AA401" s="683"/>
      <c r="AB401" s="683"/>
      <c r="AC401" s="683"/>
      <c r="AD401" s="683"/>
      <c r="AE401" s="683"/>
      <c r="AF401" s="683"/>
      <c r="AG401" s="683"/>
      <c r="AH401" s="683"/>
      <c r="AI401" s="683"/>
      <c r="AJ401" s="683"/>
    </row>
    <row r="402" spans="1:36" ht="15">
      <c r="A402" s="631" t="s">
        <v>1541</v>
      </c>
      <c r="B402" s="577">
        <v>-0.2</v>
      </c>
      <c r="C402" s="577">
        <v>-0.2</v>
      </c>
      <c r="D402" s="577">
        <v>0</v>
      </c>
      <c r="E402" s="577">
        <v>0</v>
      </c>
      <c r="F402" s="577">
        <v>0.5</v>
      </c>
      <c r="G402" s="577">
        <v>0</v>
      </c>
      <c r="H402" s="575">
        <v>-0.5</v>
      </c>
      <c r="I402" s="575">
        <v>-0.5</v>
      </c>
      <c r="J402" s="577">
        <v>-0.5</v>
      </c>
      <c r="K402" s="577">
        <v>1</v>
      </c>
      <c r="L402" s="683"/>
      <c r="M402" s="575">
        <v>-0.5</v>
      </c>
      <c r="N402" s="575">
        <v>-0.5</v>
      </c>
      <c r="O402" s="683"/>
      <c r="P402" s="683"/>
      <c r="Q402" s="683"/>
      <c r="R402" s="683"/>
      <c r="S402" s="683"/>
      <c r="T402" s="683"/>
      <c r="U402" s="683"/>
      <c r="V402" s="683"/>
      <c r="W402" s="683"/>
      <c r="X402" s="683"/>
      <c r="Y402" s="683"/>
      <c r="Z402" s="683"/>
      <c r="AA402" s="683"/>
      <c r="AB402" s="683"/>
      <c r="AC402" s="683"/>
      <c r="AD402" s="683"/>
      <c r="AE402" s="683"/>
      <c r="AF402" s="683"/>
      <c r="AG402" s="683"/>
      <c r="AH402" s="683"/>
      <c r="AI402" s="683"/>
      <c r="AJ402" s="683"/>
    </row>
    <row r="403" spans="1:36" ht="15">
      <c r="A403" s="631" t="s">
        <v>1542</v>
      </c>
      <c r="B403" s="581">
        <v>0.2</v>
      </c>
      <c r="C403" s="581">
        <v>0.2</v>
      </c>
      <c r="D403" s="581">
        <v>0.5</v>
      </c>
      <c r="E403" s="581">
        <v>0.2</v>
      </c>
      <c r="F403" s="581">
        <v>0.5</v>
      </c>
      <c r="G403" s="581">
        <v>0</v>
      </c>
      <c r="H403" s="579">
        <v>0.5</v>
      </c>
      <c r="I403" s="579">
        <v>0.5</v>
      </c>
      <c r="J403" s="581">
        <v>-0.5</v>
      </c>
      <c r="K403" s="581">
        <v>-0.5</v>
      </c>
      <c r="L403" s="683"/>
      <c r="M403" s="579">
        <v>0</v>
      </c>
      <c r="N403" s="579">
        <v>0</v>
      </c>
      <c r="O403" s="683"/>
      <c r="P403" s="683"/>
      <c r="Q403" s="683"/>
      <c r="R403" s="683"/>
      <c r="S403" s="683"/>
      <c r="T403" s="683"/>
      <c r="U403" s="683"/>
      <c r="V403" s="683"/>
      <c r="W403" s="683"/>
      <c r="X403" s="683"/>
      <c r="Y403" s="683"/>
      <c r="Z403" s="683"/>
      <c r="AA403" s="683"/>
      <c r="AB403" s="683"/>
      <c r="AC403" s="683"/>
      <c r="AD403" s="683"/>
      <c r="AE403" s="683"/>
      <c r="AF403" s="683"/>
      <c r="AG403" s="683"/>
      <c r="AH403" s="683"/>
      <c r="AI403" s="683"/>
      <c r="AJ403" s="683"/>
    </row>
    <row r="404" spans="1:36" ht="15">
      <c r="A404" s="631" t="s">
        <v>1543</v>
      </c>
      <c r="B404" s="585">
        <v>0.8</v>
      </c>
      <c r="C404" s="585">
        <v>-0.2</v>
      </c>
      <c r="D404" s="585">
        <v>-0.5</v>
      </c>
      <c r="E404" s="585">
        <v>0.1</v>
      </c>
      <c r="F404" s="585">
        <v>0.5</v>
      </c>
      <c r="G404" s="585">
        <v>0.5</v>
      </c>
      <c r="H404" s="583">
        <v>0.5</v>
      </c>
      <c r="I404" s="583">
        <v>0.5</v>
      </c>
      <c r="J404" s="585">
        <v>-0.5</v>
      </c>
      <c r="K404" s="585">
        <v>0</v>
      </c>
      <c r="L404" s="683"/>
      <c r="M404" s="583">
        <v>0.5</v>
      </c>
      <c r="N404" s="583">
        <v>0.5</v>
      </c>
      <c r="O404" s="683"/>
      <c r="P404" s="683"/>
      <c r="Q404" s="683"/>
      <c r="R404" s="683"/>
      <c r="S404" s="683"/>
      <c r="T404" s="683"/>
      <c r="U404" s="683"/>
      <c r="V404" s="683"/>
      <c r="W404" s="683"/>
      <c r="X404" s="683"/>
      <c r="Y404" s="683"/>
      <c r="Z404" s="683"/>
      <c r="AA404" s="683"/>
      <c r="AB404" s="683"/>
      <c r="AC404" s="683"/>
      <c r="AD404" s="683"/>
      <c r="AE404" s="683"/>
      <c r="AF404" s="683"/>
      <c r="AG404" s="683"/>
      <c r="AH404" s="683"/>
      <c r="AI404" s="683"/>
      <c r="AJ404" s="683"/>
    </row>
    <row r="405" spans="1:36" ht="15">
      <c r="A405" s="631" t="s">
        <v>1544</v>
      </c>
      <c r="B405" s="589">
        <v>0</v>
      </c>
      <c r="C405" s="589">
        <v>0</v>
      </c>
      <c r="D405" s="589">
        <v>0.5</v>
      </c>
      <c r="E405" s="589">
        <v>0.2</v>
      </c>
      <c r="F405" s="589">
        <v>0.5</v>
      </c>
      <c r="G405" s="589">
        <v>-0.5</v>
      </c>
      <c r="H405" s="587">
        <v>-0.5</v>
      </c>
      <c r="I405" s="587">
        <v>-0.5</v>
      </c>
      <c r="J405" s="589">
        <v>-0.5</v>
      </c>
      <c r="K405" s="589">
        <v>0</v>
      </c>
      <c r="L405" s="683"/>
      <c r="M405" s="587">
        <v>-0.5</v>
      </c>
      <c r="N405" s="587">
        <v>-0.5</v>
      </c>
      <c r="O405" s="683"/>
      <c r="P405" s="683"/>
      <c r="Q405" s="683"/>
      <c r="R405" s="683"/>
      <c r="S405" s="683"/>
      <c r="T405" s="683"/>
      <c r="U405" s="683"/>
      <c r="V405" s="683"/>
      <c r="W405" s="683"/>
      <c r="X405" s="683"/>
      <c r="Y405" s="683"/>
      <c r="Z405" s="683"/>
      <c r="AA405" s="683"/>
      <c r="AB405" s="683"/>
      <c r="AC405" s="683"/>
      <c r="AD405" s="683"/>
      <c r="AE405" s="683"/>
      <c r="AF405" s="683"/>
      <c r="AG405" s="683"/>
      <c r="AH405" s="683"/>
      <c r="AI405" s="683"/>
      <c r="AJ405" s="683"/>
    </row>
    <row r="406" spans="1:36" ht="15">
      <c r="A406" s="655" t="s">
        <v>1545</v>
      </c>
      <c r="B406" s="594">
        <v>0</v>
      </c>
      <c r="C406" s="594">
        <v>0.3</v>
      </c>
      <c r="D406" s="594">
        <v>0</v>
      </c>
      <c r="E406" s="594">
        <v>0.1</v>
      </c>
      <c r="F406" s="594">
        <v>0.5</v>
      </c>
      <c r="G406" s="594">
        <v>0.5</v>
      </c>
      <c r="H406" s="592">
        <v>0.5</v>
      </c>
      <c r="I406" s="592">
        <v>0.5</v>
      </c>
      <c r="J406" s="594">
        <v>-0.5</v>
      </c>
      <c r="K406" s="594">
        <v>0</v>
      </c>
      <c r="L406" s="683"/>
      <c r="M406" s="592">
        <v>0.5</v>
      </c>
      <c r="N406" s="592">
        <v>0.5</v>
      </c>
      <c r="O406" s="683"/>
      <c r="P406" s="683"/>
      <c r="Q406" s="683"/>
      <c r="R406" s="683"/>
      <c r="S406" s="683"/>
      <c r="T406" s="683"/>
      <c r="U406" s="683"/>
      <c r="V406" s="683"/>
      <c r="W406" s="683"/>
      <c r="X406" s="683"/>
      <c r="Y406" s="683"/>
      <c r="Z406" s="683"/>
      <c r="AA406" s="683"/>
      <c r="AB406" s="683"/>
      <c r="AC406" s="683"/>
      <c r="AD406" s="683"/>
      <c r="AE406" s="683"/>
      <c r="AF406" s="683"/>
      <c r="AG406" s="683"/>
      <c r="AH406" s="683"/>
      <c r="AI406" s="683"/>
      <c r="AJ406" s="683"/>
    </row>
    <row r="407" spans="1:36" ht="15">
      <c r="A407" s="631" t="s">
        <v>1546</v>
      </c>
      <c r="B407" s="598">
        <v>0</v>
      </c>
      <c r="C407" s="598">
        <v>0.2</v>
      </c>
      <c r="D407" s="598">
        <v>0</v>
      </c>
      <c r="E407" s="598">
        <v>0.1</v>
      </c>
      <c r="F407" s="598">
        <v>0.5</v>
      </c>
      <c r="G407" s="598">
        <v>0</v>
      </c>
      <c r="H407" s="596">
        <v>0</v>
      </c>
      <c r="I407" s="596">
        <v>0</v>
      </c>
      <c r="J407" s="598">
        <v>-0.5</v>
      </c>
      <c r="K407" s="598">
        <v>0</v>
      </c>
      <c r="L407" s="683"/>
      <c r="M407" s="596">
        <v>0</v>
      </c>
      <c r="N407" s="596">
        <v>0</v>
      </c>
      <c r="O407" s="683"/>
      <c r="P407" s="683"/>
      <c r="Q407" s="683"/>
      <c r="R407" s="683"/>
      <c r="S407" s="683"/>
      <c r="T407" s="683"/>
      <c r="U407" s="683"/>
      <c r="V407" s="683"/>
      <c r="W407" s="683"/>
      <c r="X407" s="683"/>
      <c r="Y407" s="683"/>
      <c r="Z407" s="683"/>
      <c r="AA407" s="683"/>
      <c r="AB407" s="683"/>
      <c r="AC407" s="683"/>
      <c r="AD407" s="683"/>
      <c r="AE407" s="683"/>
      <c r="AF407" s="683"/>
      <c r="AG407" s="683"/>
      <c r="AH407" s="683"/>
      <c r="AI407" s="683"/>
      <c r="AJ407" s="683"/>
    </row>
    <row r="408" spans="1:36" ht="15">
      <c r="A408" s="631" t="s">
        <v>1547</v>
      </c>
      <c r="B408" s="602">
        <v>0</v>
      </c>
      <c r="C408" s="602">
        <v>0</v>
      </c>
      <c r="D408" s="602">
        <v>0</v>
      </c>
      <c r="E408" s="602">
        <v>0.4</v>
      </c>
      <c r="F408" s="602">
        <v>0.5</v>
      </c>
      <c r="G408" s="602">
        <v>0</v>
      </c>
      <c r="H408" s="600">
        <v>-0.2</v>
      </c>
      <c r="I408" s="600">
        <v>-0.2</v>
      </c>
      <c r="J408" s="602">
        <v>-0.5</v>
      </c>
      <c r="K408" s="602">
        <v>0.5</v>
      </c>
      <c r="L408" s="683"/>
      <c r="M408" s="600">
        <v>-0.2</v>
      </c>
      <c r="N408" s="600">
        <v>-0.2</v>
      </c>
      <c r="O408" s="683"/>
      <c r="P408" s="683"/>
      <c r="Q408" s="683"/>
      <c r="R408" s="683"/>
      <c r="S408" s="683"/>
      <c r="T408" s="683"/>
      <c r="U408" s="683"/>
      <c r="V408" s="683"/>
      <c r="W408" s="683"/>
      <c r="X408" s="683"/>
      <c r="Y408" s="683"/>
      <c r="Z408" s="683"/>
      <c r="AA408" s="683"/>
      <c r="AB408" s="683"/>
      <c r="AC408" s="683"/>
      <c r="AD408" s="683"/>
      <c r="AE408" s="683"/>
      <c r="AF408" s="683"/>
      <c r="AG408" s="683"/>
      <c r="AH408" s="683"/>
      <c r="AI408" s="683"/>
      <c r="AJ408" s="683"/>
    </row>
    <row r="409" spans="1:36" ht="15">
      <c r="A409" s="631" t="s">
        <v>1548</v>
      </c>
      <c r="B409" s="606">
        <v>0</v>
      </c>
      <c r="C409" s="606">
        <v>0</v>
      </c>
      <c r="D409" s="606">
        <v>0.5</v>
      </c>
      <c r="E409" s="606">
        <v>0.2</v>
      </c>
      <c r="F409" s="606">
        <v>0.5</v>
      </c>
      <c r="G409" s="606">
        <v>0</v>
      </c>
      <c r="H409" s="604">
        <v>0</v>
      </c>
      <c r="I409" s="604">
        <v>0</v>
      </c>
      <c r="J409" s="606">
        <v>-0.5</v>
      </c>
      <c r="K409" s="606">
        <v>0</v>
      </c>
      <c r="L409" s="683"/>
      <c r="M409" s="604">
        <v>0</v>
      </c>
      <c r="N409" s="604">
        <v>0</v>
      </c>
      <c r="O409" s="683"/>
      <c r="P409" s="683"/>
      <c r="Q409" s="683"/>
      <c r="R409" s="683"/>
      <c r="S409" s="683"/>
      <c r="T409" s="683"/>
      <c r="U409" s="683"/>
      <c r="V409" s="683"/>
      <c r="W409" s="683"/>
      <c r="X409" s="683"/>
      <c r="Y409" s="683"/>
      <c r="Z409" s="683"/>
      <c r="AA409" s="683"/>
      <c r="AB409" s="683"/>
      <c r="AC409" s="683"/>
      <c r="AD409" s="683"/>
      <c r="AE409" s="683"/>
      <c r="AF409" s="683"/>
      <c r="AG409" s="683"/>
      <c r="AH409" s="683"/>
      <c r="AI409" s="683"/>
      <c r="AJ409" s="683"/>
    </row>
    <row r="410" spans="1:36" ht="15">
      <c r="A410" s="631" t="s">
        <v>1549</v>
      </c>
      <c r="B410" s="610">
        <v>0</v>
      </c>
      <c r="C410" s="610">
        <v>0.5</v>
      </c>
      <c r="D410" s="610">
        <v>0</v>
      </c>
      <c r="E410" s="610">
        <v>-0.5</v>
      </c>
      <c r="F410" s="610">
        <v>0.5</v>
      </c>
      <c r="G410" s="610">
        <v>0</v>
      </c>
      <c r="H410" s="608">
        <v>0</v>
      </c>
      <c r="I410" s="608">
        <v>0</v>
      </c>
      <c r="J410" s="610">
        <v>-0.5</v>
      </c>
      <c r="K410" s="610">
        <v>0</v>
      </c>
      <c r="L410" s="683"/>
      <c r="M410" s="608">
        <v>0</v>
      </c>
      <c r="N410" s="608">
        <v>0</v>
      </c>
      <c r="O410" s="683"/>
      <c r="P410" s="683"/>
      <c r="Q410" s="683"/>
      <c r="R410" s="683"/>
      <c r="S410" s="683"/>
      <c r="T410" s="683"/>
      <c r="U410" s="683"/>
      <c r="V410" s="683"/>
      <c r="W410" s="683"/>
      <c r="X410" s="683"/>
      <c r="Y410" s="683"/>
      <c r="Z410" s="683"/>
      <c r="AA410" s="683"/>
      <c r="AB410" s="683"/>
      <c r="AC410" s="683"/>
      <c r="AD410" s="683"/>
      <c r="AE410" s="683"/>
      <c r="AF410" s="683"/>
      <c r="AG410" s="683"/>
      <c r="AH410" s="683"/>
      <c r="AI410" s="683"/>
      <c r="AJ410" s="683"/>
    </row>
    <row r="411" spans="1:36" ht="15">
      <c r="A411" s="631" t="s">
        <v>1072</v>
      </c>
      <c r="B411" s="568">
        <v>4</v>
      </c>
      <c r="C411" s="568">
        <v>4</v>
      </c>
      <c r="D411" s="568">
        <v>4</v>
      </c>
      <c r="E411" s="568">
        <v>4</v>
      </c>
      <c r="F411" s="568">
        <v>4</v>
      </c>
      <c r="G411" s="568">
        <v>4</v>
      </c>
      <c r="H411" s="568">
        <v>4</v>
      </c>
      <c r="I411" s="568">
        <v>4</v>
      </c>
      <c r="J411" s="568">
        <v>0</v>
      </c>
      <c r="K411" s="568">
        <v>4</v>
      </c>
      <c r="L411" s="683"/>
      <c r="M411" s="566">
        <v>1</v>
      </c>
      <c r="N411" s="566">
        <v>1</v>
      </c>
      <c r="O411" s="683"/>
      <c r="P411" s="683"/>
      <c r="Q411" s="683"/>
      <c r="R411" s="683"/>
      <c r="S411" s="683"/>
      <c r="T411" s="683"/>
      <c r="U411" s="683"/>
      <c r="V411" s="683"/>
      <c r="W411" s="683"/>
      <c r="X411" s="683"/>
      <c r="Y411" s="683"/>
      <c r="Z411" s="683"/>
      <c r="AA411" s="683"/>
      <c r="AB411" s="683"/>
      <c r="AC411" s="683"/>
      <c r="AD411" s="683"/>
      <c r="AE411" s="683"/>
      <c r="AF411" s="683"/>
      <c r="AG411" s="683"/>
      <c r="AH411" s="683"/>
      <c r="AI411" s="683"/>
      <c r="AJ411" s="683"/>
    </row>
    <row r="412" spans="1:36" ht="15">
      <c r="A412" s="631" t="s">
        <v>1074</v>
      </c>
      <c r="B412" s="568">
        <v>4</v>
      </c>
      <c r="C412" s="568">
        <v>4</v>
      </c>
      <c r="D412" s="568">
        <v>4</v>
      </c>
      <c r="E412" s="568">
        <v>4</v>
      </c>
      <c r="F412" s="568">
        <v>4</v>
      </c>
      <c r="G412" s="568">
        <v>4</v>
      </c>
      <c r="H412" s="568">
        <v>4</v>
      </c>
      <c r="I412" s="568">
        <v>4</v>
      </c>
      <c r="J412" s="568">
        <v>0</v>
      </c>
      <c r="K412" s="568">
        <v>4</v>
      </c>
      <c r="L412" s="683"/>
      <c r="M412" s="566">
        <v>1</v>
      </c>
      <c r="N412" s="566">
        <v>1</v>
      </c>
      <c r="O412" s="683"/>
      <c r="P412" s="683"/>
      <c r="Q412" s="683"/>
      <c r="R412" s="683"/>
      <c r="S412" s="683"/>
      <c r="T412" s="683"/>
      <c r="U412" s="683"/>
      <c r="V412" s="683"/>
      <c r="W412" s="683"/>
      <c r="X412" s="683"/>
      <c r="Y412" s="683"/>
      <c r="Z412" s="683"/>
      <c r="AA412" s="683"/>
      <c r="AB412" s="683"/>
      <c r="AC412" s="683"/>
      <c r="AD412" s="683"/>
      <c r="AE412" s="683"/>
      <c r="AF412" s="683"/>
      <c r="AG412" s="683"/>
      <c r="AH412" s="683"/>
      <c r="AI412" s="683"/>
      <c r="AJ412" s="683"/>
    </row>
    <row r="413" spans="1:36" ht="15">
      <c r="A413" s="631" t="s">
        <v>1076</v>
      </c>
      <c r="B413" s="615">
        <v>4</v>
      </c>
      <c r="C413" s="615">
        <v>4</v>
      </c>
      <c r="D413" s="615">
        <v>4</v>
      </c>
      <c r="E413" s="615">
        <v>4</v>
      </c>
      <c r="F413" s="615">
        <v>4</v>
      </c>
      <c r="G413" s="615">
        <v>4</v>
      </c>
      <c r="H413" s="615">
        <v>4</v>
      </c>
      <c r="I413" s="615">
        <v>4</v>
      </c>
      <c r="J413" s="615">
        <v>0</v>
      </c>
      <c r="K413" s="615">
        <v>4</v>
      </c>
      <c r="L413" s="683"/>
      <c r="M413" s="613">
        <v>1</v>
      </c>
      <c r="N413" s="613">
        <v>1</v>
      </c>
      <c r="O413" s="683"/>
      <c r="P413" s="683"/>
      <c r="Q413" s="683"/>
      <c r="R413" s="683"/>
      <c r="S413" s="683"/>
      <c r="T413" s="683"/>
      <c r="U413" s="683"/>
      <c r="V413" s="683"/>
      <c r="W413" s="683"/>
      <c r="X413" s="683"/>
      <c r="Y413" s="683"/>
      <c r="Z413" s="683"/>
      <c r="AA413" s="683"/>
      <c r="AB413" s="683"/>
      <c r="AC413" s="683"/>
      <c r="AD413" s="683"/>
      <c r="AE413" s="683"/>
      <c r="AF413" s="683"/>
      <c r="AG413" s="683"/>
      <c r="AH413" s="683"/>
      <c r="AI413" s="683"/>
      <c r="AJ413" s="683"/>
    </row>
    <row r="414" spans="1:36" ht="15">
      <c r="A414" s="631" t="s">
        <v>566</v>
      </c>
      <c r="B414" s="699" t="s">
        <v>2035</v>
      </c>
      <c r="C414" s="699" t="s">
        <v>2035</v>
      </c>
      <c r="D414" s="699" t="s">
        <v>2036</v>
      </c>
      <c r="E414" s="699" t="s">
        <v>1899</v>
      </c>
      <c r="F414" s="699" t="s">
        <v>2035</v>
      </c>
      <c r="G414" s="568" t="s">
        <v>2037</v>
      </c>
      <c r="H414" s="697" t="s">
        <v>1904</v>
      </c>
      <c r="I414" s="697" t="s">
        <v>2038</v>
      </c>
      <c r="J414" s="699" t="s">
        <v>1123</v>
      </c>
      <c r="K414" s="699" t="s">
        <v>2039</v>
      </c>
      <c r="L414" s="683"/>
      <c r="M414" s="697" t="s">
        <v>2040</v>
      </c>
      <c r="N414" s="697" t="s">
        <v>2040</v>
      </c>
      <c r="O414" s="683"/>
      <c r="P414" s="683"/>
      <c r="Q414" s="683"/>
      <c r="R414" s="683"/>
      <c r="S414" s="683"/>
      <c r="T414" s="683"/>
      <c r="U414" s="683"/>
      <c r="V414" s="683"/>
      <c r="W414" s="683"/>
      <c r="X414" s="683"/>
      <c r="Y414" s="683"/>
      <c r="Z414" s="683"/>
      <c r="AA414" s="683"/>
      <c r="AB414" s="683"/>
      <c r="AC414" s="683"/>
      <c r="AD414" s="683"/>
      <c r="AE414" s="683"/>
      <c r="AF414" s="683"/>
      <c r="AG414" s="683"/>
      <c r="AH414" s="683"/>
      <c r="AI414" s="683"/>
      <c r="AJ414" s="683"/>
    </row>
    <row r="415" spans="1:36" ht="15.75">
      <c r="A415" s="656" t="s">
        <v>1088</v>
      </c>
      <c r="B415" s="619" t="s">
        <v>1551</v>
      </c>
      <c r="C415" s="619" t="s">
        <v>1551</v>
      </c>
      <c r="D415" s="619" t="s">
        <v>1551</v>
      </c>
      <c r="E415" s="619" t="s">
        <v>1551</v>
      </c>
      <c r="F415" s="619" t="s">
        <v>1551</v>
      </c>
      <c r="G415" s="619" t="s">
        <v>1551</v>
      </c>
      <c r="H415" s="618" t="s">
        <v>1551</v>
      </c>
      <c r="I415" s="618" t="s">
        <v>1551</v>
      </c>
      <c r="J415" s="619" t="s">
        <v>1551</v>
      </c>
      <c r="K415" s="619" t="s">
        <v>1551</v>
      </c>
      <c r="L415" s="683"/>
      <c r="M415" s="618" t="s">
        <v>1551</v>
      </c>
      <c r="N415" s="618" t="s">
        <v>1551</v>
      </c>
      <c r="O415" s="683"/>
      <c r="P415" s="683"/>
      <c r="Q415" s="683"/>
      <c r="R415" s="683"/>
      <c r="S415" s="683"/>
      <c r="T415" s="683"/>
      <c r="U415" s="683"/>
      <c r="V415" s="683"/>
      <c r="W415" s="683"/>
      <c r="X415" s="683"/>
      <c r="Y415" s="683"/>
      <c r="Z415" s="683"/>
      <c r="AA415" s="683"/>
      <c r="AB415" s="683"/>
      <c r="AC415" s="683"/>
      <c r="AD415" s="683"/>
      <c r="AE415" s="683"/>
      <c r="AF415" s="683"/>
      <c r="AG415" s="683"/>
      <c r="AH415" s="683"/>
      <c r="AI415" s="683"/>
      <c r="AJ415" s="683"/>
    </row>
    <row r="416" spans="1:36" ht="15">
      <c r="A416" s="631" t="s">
        <v>1828</v>
      </c>
      <c r="B416" s="581">
        <v>0</v>
      </c>
      <c r="C416" s="581">
        <v>0</v>
      </c>
      <c r="D416" s="581">
        <v>0</v>
      </c>
      <c r="E416" s="581">
        <v>0</v>
      </c>
      <c r="F416" s="581">
        <v>0</v>
      </c>
      <c r="G416" s="581">
        <v>0</v>
      </c>
      <c r="H416" s="579">
        <v>0</v>
      </c>
      <c r="I416" s="579">
        <v>0</v>
      </c>
      <c r="J416" s="581">
        <v>0</v>
      </c>
      <c r="K416" s="581">
        <v>0</v>
      </c>
      <c r="L416" s="683"/>
      <c r="M416" s="579">
        <v>0</v>
      </c>
      <c r="N416" s="579">
        <v>0</v>
      </c>
      <c r="O416" s="683"/>
      <c r="P416" s="683"/>
      <c r="Q416" s="683"/>
      <c r="R416" s="683"/>
      <c r="S416" s="683"/>
      <c r="T416" s="683"/>
      <c r="U416" s="683"/>
      <c r="V416" s="683"/>
      <c r="W416" s="683"/>
      <c r="X416" s="683"/>
      <c r="Y416" s="683"/>
      <c r="Z416" s="683"/>
      <c r="AA416" s="683"/>
      <c r="AB416" s="683"/>
      <c r="AC416" s="683"/>
      <c r="AD416" s="683"/>
      <c r="AE416" s="683"/>
      <c r="AF416" s="683"/>
      <c r="AG416" s="683"/>
      <c r="AH416" s="683"/>
      <c r="AI416" s="683"/>
      <c r="AJ416" s="683"/>
    </row>
    <row r="417" spans="1:36" ht="27" customHeight="1">
      <c r="A417" s="631" t="s">
        <v>588</v>
      </c>
      <c r="B417" s="624" t="s">
        <v>1909</v>
      </c>
      <c r="C417" s="624" t="s">
        <v>1909</v>
      </c>
      <c r="D417" s="624" t="s">
        <v>1909</v>
      </c>
      <c r="E417" s="624" t="s">
        <v>1909</v>
      </c>
      <c r="F417" s="624" t="s">
        <v>1909</v>
      </c>
      <c r="G417" s="624" t="s">
        <v>1909</v>
      </c>
      <c r="H417" s="624" t="s">
        <v>1909</v>
      </c>
      <c r="I417" s="624" t="s">
        <v>1909</v>
      </c>
      <c r="J417" s="624" t="s">
        <v>1909</v>
      </c>
      <c r="K417" s="624" t="s">
        <v>1909</v>
      </c>
      <c r="L417" s="683"/>
      <c r="M417" s="622" t="s">
        <v>2041</v>
      </c>
      <c r="N417" s="622" t="s">
        <v>2041</v>
      </c>
      <c r="O417" s="683"/>
      <c r="P417" s="683"/>
      <c r="Q417" s="683"/>
      <c r="R417" s="683"/>
      <c r="S417" s="683"/>
      <c r="T417" s="683"/>
      <c r="U417" s="683"/>
      <c r="V417" s="683"/>
      <c r="W417" s="683"/>
      <c r="X417" s="683"/>
      <c r="Y417" s="683"/>
      <c r="Z417" s="683"/>
      <c r="AA417" s="683"/>
      <c r="AB417" s="683"/>
      <c r="AC417" s="683"/>
      <c r="AD417" s="683"/>
      <c r="AE417" s="683"/>
      <c r="AF417" s="683"/>
      <c r="AG417" s="683"/>
      <c r="AH417" s="683"/>
      <c r="AI417" s="683"/>
      <c r="AJ417" s="683"/>
    </row>
    <row r="418" spans="1:36" ht="15">
      <c r="A418" s="631" t="s">
        <v>1556</v>
      </c>
      <c r="B418" s="699">
        <v>400</v>
      </c>
      <c r="C418" s="699">
        <v>400</v>
      </c>
      <c r="D418" s="699">
        <v>400</v>
      </c>
      <c r="E418" s="699">
        <v>400</v>
      </c>
      <c r="F418" s="699">
        <v>400</v>
      </c>
      <c r="G418" s="699">
        <v>400</v>
      </c>
      <c r="H418" s="699">
        <v>400</v>
      </c>
      <c r="I418" s="699">
        <v>400</v>
      </c>
      <c r="J418" s="699">
        <v>400</v>
      </c>
      <c r="K418" s="699">
        <v>400</v>
      </c>
      <c r="L418" s="683"/>
      <c r="M418" s="699">
        <v>400</v>
      </c>
      <c r="N418" s="699">
        <v>400</v>
      </c>
      <c r="O418" s="683"/>
      <c r="P418" s="683"/>
      <c r="Q418" s="683"/>
      <c r="R418" s="683"/>
      <c r="S418" s="683"/>
      <c r="T418" s="683"/>
      <c r="U418" s="683"/>
      <c r="V418" s="683"/>
      <c r="W418" s="683"/>
      <c r="X418" s="683"/>
      <c r="Y418" s="683"/>
      <c r="Z418" s="683"/>
      <c r="AA418" s="683"/>
      <c r="AB418" s="683"/>
      <c r="AC418" s="683"/>
      <c r="AD418" s="683"/>
      <c r="AE418" s="683"/>
      <c r="AF418" s="683"/>
      <c r="AG418" s="683"/>
      <c r="AH418" s="683"/>
      <c r="AI418" s="683"/>
      <c r="AJ418" s="683"/>
    </row>
    <row r="419" spans="1:36" ht="15">
      <c r="A419" s="631" t="s">
        <v>1097</v>
      </c>
      <c r="B419" s="699">
        <v>4</v>
      </c>
      <c r="C419" s="699">
        <v>4</v>
      </c>
      <c r="D419" s="699">
        <v>4</v>
      </c>
      <c r="E419" s="699">
        <v>4</v>
      </c>
      <c r="F419" s="699">
        <v>4</v>
      </c>
      <c r="G419" s="699">
        <v>4</v>
      </c>
      <c r="H419" s="699">
        <v>4</v>
      </c>
      <c r="I419" s="699">
        <v>4</v>
      </c>
      <c r="J419" s="699">
        <v>4</v>
      </c>
      <c r="K419" s="699">
        <v>4</v>
      </c>
      <c r="L419" s="683"/>
      <c r="M419" s="697">
        <v>3</v>
      </c>
      <c r="N419" s="697">
        <v>3</v>
      </c>
      <c r="O419" s="683"/>
      <c r="P419" s="683"/>
      <c r="Q419" s="683"/>
      <c r="R419" s="683"/>
      <c r="S419" s="683"/>
      <c r="T419" s="683"/>
      <c r="U419" s="683"/>
      <c r="V419" s="683"/>
      <c r="W419" s="683"/>
      <c r="X419" s="683"/>
      <c r="Y419" s="683"/>
      <c r="Z419" s="683"/>
      <c r="AA419" s="683"/>
      <c r="AB419" s="683"/>
      <c r="AC419" s="683"/>
      <c r="AD419" s="683"/>
      <c r="AE419" s="683"/>
      <c r="AF419" s="683"/>
      <c r="AG419" s="683"/>
      <c r="AH419" s="683"/>
      <c r="AI419" s="683"/>
      <c r="AJ419" s="683"/>
    </row>
    <row r="420" spans="1:36" ht="21.75" customHeight="1">
      <c r="A420" s="631" t="s">
        <v>1557</v>
      </c>
      <c r="B420" s="568" t="s">
        <v>1123</v>
      </c>
      <c r="C420" s="568" t="s">
        <v>2042</v>
      </c>
      <c r="D420" s="568" t="s">
        <v>2043</v>
      </c>
      <c r="E420" s="568" t="s">
        <v>2044</v>
      </c>
      <c r="F420" s="699" t="s">
        <v>2045</v>
      </c>
      <c r="G420" s="699" t="s">
        <v>2046</v>
      </c>
      <c r="H420" s="566" t="s">
        <v>1123</v>
      </c>
      <c r="I420" s="566" t="s">
        <v>1123</v>
      </c>
      <c r="J420" s="699" t="s">
        <v>2047</v>
      </c>
      <c r="K420" s="706" t="s">
        <v>2048</v>
      </c>
      <c r="L420" s="683"/>
      <c r="M420" s="566" t="s">
        <v>1123</v>
      </c>
      <c r="N420" s="566" t="s">
        <v>1123</v>
      </c>
      <c r="O420" s="683"/>
      <c r="P420" s="683"/>
      <c r="Q420" s="683"/>
      <c r="R420" s="683"/>
      <c r="S420" s="683"/>
      <c r="T420" s="683"/>
      <c r="U420" s="683"/>
      <c r="V420" s="683"/>
      <c r="W420" s="683"/>
      <c r="X420" s="683"/>
      <c r="Y420" s="683"/>
      <c r="Z420" s="683"/>
      <c r="AA420" s="683"/>
      <c r="AB420" s="683"/>
      <c r="AC420" s="683"/>
      <c r="AD420" s="683"/>
      <c r="AE420" s="683"/>
      <c r="AF420" s="683"/>
      <c r="AG420" s="683"/>
      <c r="AH420" s="683"/>
      <c r="AI420" s="683"/>
      <c r="AJ420" s="683"/>
    </row>
    <row r="421" spans="1:36" ht="21.75" customHeight="1">
      <c r="A421" s="631" t="s">
        <v>1568</v>
      </c>
      <c r="B421" s="568" t="s">
        <v>2049</v>
      </c>
      <c r="C421" s="568" t="s">
        <v>2050</v>
      </c>
      <c r="D421" s="568" t="s">
        <v>2051</v>
      </c>
      <c r="E421" s="568" t="s">
        <v>2052</v>
      </c>
      <c r="F421" s="706" t="s">
        <v>2053</v>
      </c>
      <c r="G421" s="699" t="s">
        <v>2054</v>
      </c>
      <c r="H421" s="697" t="s">
        <v>1929</v>
      </c>
      <c r="I421" s="697" t="s">
        <v>1123</v>
      </c>
      <c r="J421" s="699" t="s">
        <v>2055</v>
      </c>
      <c r="K421" s="706" t="s">
        <v>2056</v>
      </c>
      <c r="L421" s="683"/>
      <c r="M421" s="697" t="s">
        <v>2057</v>
      </c>
      <c r="N421" s="697" t="s">
        <v>2057</v>
      </c>
      <c r="O421" s="683"/>
      <c r="P421" s="683"/>
      <c r="Q421" s="683"/>
      <c r="R421" s="683"/>
      <c r="S421" s="683"/>
      <c r="T421" s="683"/>
      <c r="U421" s="683"/>
      <c r="V421" s="683"/>
      <c r="W421" s="683"/>
      <c r="X421" s="683"/>
      <c r="Y421" s="683"/>
      <c r="Z421" s="683"/>
      <c r="AA421" s="683"/>
      <c r="AB421" s="683"/>
      <c r="AC421" s="683"/>
      <c r="AD421" s="683"/>
      <c r="AE421" s="683"/>
      <c r="AF421" s="683"/>
      <c r="AG421" s="683"/>
      <c r="AH421" s="683"/>
      <c r="AI421" s="683"/>
      <c r="AJ421" s="683"/>
    </row>
    <row r="422" spans="1:36" ht="21.75" customHeight="1">
      <c r="A422" s="631" t="s">
        <v>1840</v>
      </c>
      <c r="B422" s="568" t="s">
        <v>2058</v>
      </c>
      <c r="C422" s="568" t="s">
        <v>1123</v>
      </c>
      <c r="D422" s="568" t="s">
        <v>1123</v>
      </c>
      <c r="E422" s="568" t="s">
        <v>1123</v>
      </c>
      <c r="F422" s="568" t="s">
        <v>1123</v>
      </c>
      <c r="G422" s="684" t="s">
        <v>2059</v>
      </c>
      <c r="H422" s="697" t="s">
        <v>2060</v>
      </c>
      <c r="I422" s="709" t="s">
        <v>2061</v>
      </c>
      <c r="J422" s="683" t="s">
        <v>2062</v>
      </c>
      <c r="K422" s="683" t="s">
        <v>2063</v>
      </c>
      <c r="L422" s="683"/>
      <c r="M422" s="697" t="s">
        <v>2064</v>
      </c>
      <c r="N422" s="697" t="s">
        <v>2064</v>
      </c>
      <c r="O422" s="683"/>
      <c r="P422" s="683"/>
      <c r="Q422" s="683"/>
      <c r="R422" s="683"/>
      <c r="S422" s="683"/>
      <c r="T422" s="683"/>
      <c r="U422" s="683"/>
      <c r="V422" s="683"/>
      <c r="W422" s="683"/>
      <c r="X422" s="683"/>
      <c r="Y422" s="683"/>
      <c r="Z422" s="683"/>
      <c r="AA422" s="683"/>
      <c r="AB422" s="683"/>
      <c r="AC422" s="683"/>
      <c r="AD422" s="683"/>
      <c r="AE422" s="683"/>
      <c r="AF422" s="683"/>
      <c r="AG422" s="683"/>
      <c r="AH422" s="683"/>
      <c r="AI422" s="683"/>
      <c r="AJ422" s="683"/>
    </row>
    <row r="423" spans="1:36" ht="15">
      <c r="A423" s="683"/>
      <c r="B423" s="683"/>
      <c r="C423" s="683"/>
      <c r="D423" s="683"/>
      <c r="E423" s="683"/>
      <c r="F423" s="683"/>
      <c r="G423" s="683"/>
      <c r="H423" s="685"/>
      <c r="I423" s="685"/>
      <c r="J423" s="685"/>
      <c r="K423" s="685"/>
      <c r="L423" s="683"/>
      <c r="M423" s="685"/>
      <c r="N423" s="685"/>
      <c r="O423" s="683"/>
      <c r="P423" s="683"/>
      <c r="Q423" s="683"/>
      <c r="R423" s="683"/>
      <c r="S423" s="683"/>
      <c r="T423" s="683"/>
      <c r="U423" s="683"/>
      <c r="V423" s="683"/>
      <c r="W423" s="683"/>
      <c r="X423" s="683"/>
      <c r="Y423" s="683"/>
      <c r="Z423" s="683"/>
      <c r="AA423" s="683"/>
      <c r="AB423" s="683"/>
      <c r="AC423" s="683"/>
      <c r="AD423" s="683"/>
      <c r="AE423" s="683"/>
      <c r="AF423" s="683"/>
      <c r="AG423" s="683"/>
      <c r="AH423" s="683"/>
      <c r="AI423" s="683"/>
      <c r="AJ423" s="683"/>
    </row>
    <row r="424" spans="1:36" ht="15">
      <c r="A424" s="539" t="s">
        <v>1526</v>
      </c>
      <c r="B424" s="682" t="s">
        <v>2065</v>
      </c>
      <c r="C424" s="682" t="s">
        <v>2066</v>
      </c>
      <c r="D424" s="682" t="s">
        <v>2067</v>
      </c>
      <c r="E424" s="682" t="s">
        <v>2068</v>
      </c>
      <c r="F424" s="682" t="s">
        <v>2069</v>
      </c>
      <c r="G424" s="682" t="s">
        <v>2070</v>
      </c>
      <c r="H424" s="682" t="s">
        <v>2071</v>
      </c>
      <c r="I424" s="682" t="s">
        <v>2072</v>
      </c>
      <c r="J424" s="682" t="s">
        <v>2073</v>
      </c>
      <c r="K424" s="682" t="s">
        <v>2074</v>
      </c>
      <c r="L424" s="685"/>
      <c r="M424" s="682" t="s">
        <v>2075</v>
      </c>
      <c r="N424" s="682" t="s">
        <v>2075</v>
      </c>
      <c r="O424" s="683"/>
      <c r="P424" s="683"/>
      <c r="Q424" s="683"/>
      <c r="R424" s="683"/>
      <c r="S424" s="683"/>
      <c r="T424" s="683"/>
      <c r="U424" s="683"/>
      <c r="V424" s="683"/>
      <c r="W424" s="683"/>
      <c r="X424" s="683"/>
      <c r="Y424" s="683"/>
      <c r="Z424" s="683"/>
      <c r="AA424" s="683"/>
      <c r="AB424" s="683"/>
      <c r="AC424" s="683"/>
      <c r="AD424" s="683"/>
      <c r="AE424" s="683"/>
      <c r="AF424" s="683"/>
      <c r="AG424" s="683"/>
      <c r="AH424" s="683"/>
      <c r="AI424" s="683"/>
      <c r="AJ424" s="683"/>
    </row>
    <row r="425" spans="1:36" ht="15">
      <c r="A425" s="539" t="s">
        <v>1536</v>
      </c>
      <c r="B425" s="540" t="s">
        <v>1502</v>
      </c>
      <c r="C425" s="541" t="s">
        <v>1209</v>
      </c>
      <c r="D425" s="542" t="s">
        <v>1211</v>
      </c>
      <c r="E425" s="543" t="s">
        <v>1212</v>
      </c>
      <c r="F425" s="544" t="s">
        <v>1210</v>
      </c>
      <c r="G425" s="545" t="s">
        <v>1213</v>
      </c>
      <c r="H425" s="546" t="s">
        <v>1214</v>
      </c>
      <c r="I425" s="547" t="s">
        <v>1215</v>
      </c>
      <c r="J425" s="548" t="s">
        <v>1216</v>
      </c>
      <c r="K425" s="549" t="s">
        <v>1217</v>
      </c>
      <c r="L425" s="685"/>
      <c r="M425" s="526" t="s">
        <v>1504</v>
      </c>
      <c r="N425" s="537" t="s">
        <v>1516</v>
      </c>
      <c r="O425" s="683"/>
      <c r="P425" s="683"/>
      <c r="Q425" s="683"/>
      <c r="R425" s="683"/>
      <c r="S425" s="683"/>
      <c r="T425" s="683"/>
      <c r="U425" s="683"/>
      <c r="V425" s="683"/>
      <c r="W425" s="683"/>
      <c r="X425" s="683"/>
      <c r="Y425" s="683"/>
      <c r="Z425" s="683"/>
      <c r="AA425" s="683"/>
      <c r="AB425" s="683"/>
      <c r="AC425" s="683"/>
      <c r="AD425" s="683"/>
      <c r="AE425" s="683"/>
      <c r="AF425" s="683"/>
      <c r="AG425" s="683"/>
      <c r="AH425" s="683"/>
      <c r="AI425" s="683"/>
      <c r="AJ425" s="683"/>
    </row>
    <row r="426" spans="1:36" ht="15.75">
      <c r="A426" s="539" t="s">
        <v>1537</v>
      </c>
      <c r="B426" s="550" t="s">
        <v>48</v>
      </c>
      <c r="C426" s="552" t="s">
        <v>48</v>
      </c>
      <c r="D426" s="550" t="s">
        <v>48</v>
      </c>
      <c r="E426" s="550" t="s">
        <v>48</v>
      </c>
      <c r="F426" s="551" t="s">
        <v>48</v>
      </c>
      <c r="G426" s="551" t="s">
        <v>48</v>
      </c>
      <c r="H426" s="551" t="s">
        <v>48</v>
      </c>
      <c r="I426" s="551" t="s">
        <v>48</v>
      </c>
      <c r="J426" s="551" t="s">
        <v>48</v>
      </c>
      <c r="K426" s="552" t="s">
        <v>48</v>
      </c>
      <c r="L426" s="685"/>
      <c r="M426" s="550" t="s">
        <v>48</v>
      </c>
      <c r="N426" s="550" t="s">
        <v>48</v>
      </c>
      <c r="O426" s="683"/>
      <c r="P426" s="683"/>
      <c r="Q426" s="683"/>
      <c r="R426" s="683"/>
      <c r="S426" s="683"/>
      <c r="T426" s="683"/>
      <c r="U426" s="683"/>
      <c r="V426" s="683"/>
      <c r="W426" s="683"/>
      <c r="X426" s="683"/>
      <c r="Y426" s="683"/>
      <c r="Z426" s="683"/>
      <c r="AA426" s="683"/>
      <c r="AB426" s="683"/>
      <c r="AC426" s="683"/>
      <c r="AD426" s="683"/>
      <c r="AE426" s="683"/>
      <c r="AF426" s="683"/>
      <c r="AG426" s="683"/>
      <c r="AH426" s="683"/>
      <c r="AI426" s="683"/>
      <c r="AJ426" s="683"/>
    </row>
    <row r="427" spans="1:36" ht="15.75">
      <c r="A427" s="554" t="s">
        <v>1045</v>
      </c>
      <c r="B427" s="558" t="s">
        <v>1687</v>
      </c>
      <c r="C427" s="877" t="s">
        <v>1687</v>
      </c>
      <c r="D427" s="558" t="s">
        <v>1687</v>
      </c>
      <c r="E427" s="558" t="s">
        <v>1687</v>
      </c>
      <c r="F427" s="558" t="s">
        <v>1687</v>
      </c>
      <c r="G427" s="558" t="s">
        <v>1687</v>
      </c>
      <c r="H427" s="558" t="s">
        <v>1687</v>
      </c>
      <c r="I427" s="558" t="s">
        <v>1687</v>
      </c>
      <c r="J427" s="558" t="s">
        <v>1687</v>
      </c>
      <c r="K427" s="558" t="s">
        <v>1687</v>
      </c>
      <c r="L427" s="685"/>
      <c r="M427" s="558" t="s">
        <v>1687</v>
      </c>
      <c r="N427" s="558" t="s">
        <v>1687</v>
      </c>
      <c r="O427" s="683"/>
      <c r="P427" s="683"/>
      <c r="Q427" s="683"/>
      <c r="R427" s="683"/>
      <c r="S427" s="683"/>
      <c r="T427" s="683"/>
      <c r="U427" s="683"/>
      <c r="V427" s="683"/>
      <c r="W427" s="683"/>
      <c r="X427" s="683"/>
      <c r="Y427" s="683"/>
      <c r="Z427" s="683"/>
      <c r="AA427" s="683"/>
      <c r="AB427" s="683"/>
      <c r="AC427" s="683"/>
      <c r="AD427" s="683"/>
      <c r="AE427" s="683"/>
      <c r="AF427" s="683"/>
      <c r="AG427" s="683"/>
      <c r="AH427" s="683"/>
      <c r="AI427" s="683"/>
      <c r="AJ427" s="683"/>
    </row>
    <row r="428" spans="1:36" ht="15.75">
      <c r="A428" s="559" t="s">
        <v>1539</v>
      </c>
      <c r="B428" s="563" t="s">
        <v>1824</v>
      </c>
      <c r="C428" s="563" t="s">
        <v>1824</v>
      </c>
      <c r="D428" s="563" t="s">
        <v>1824</v>
      </c>
      <c r="E428" s="563" t="s">
        <v>1824</v>
      </c>
      <c r="F428" s="563" t="s">
        <v>1824</v>
      </c>
      <c r="G428" s="563" t="s">
        <v>1824</v>
      </c>
      <c r="H428" s="563" t="s">
        <v>1824</v>
      </c>
      <c r="I428" s="563" t="s">
        <v>1824</v>
      </c>
      <c r="J428" s="563" t="s">
        <v>1824</v>
      </c>
      <c r="K428" s="563" t="s">
        <v>1824</v>
      </c>
      <c r="L428" s="685"/>
      <c r="M428" s="563" t="s">
        <v>1824</v>
      </c>
      <c r="N428" s="563" t="s">
        <v>1824</v>
      </c>
      <c r="O428" s="683"/>
      <c r="P428" s="683"/>
      <c r="Q428" s="683"/>
      <c r="R428" s="683"/>
      <c r="S428" s="683"/>
      <c r="T428" s="683"/>
      <c r="U428" s="683"/>
      <c r="V428" s="683"/>
      <c r="W428" s="683"/>
      <c r="X428" s="683"/>
      <c r="Y428" s="683"/>
      <c r="Z428" s="683"/>
      <c r="AA428" s="683"/>
      <c r="AB428" s="683"/>
      <c r="AC428" s="683"/>
      <c r="AD428" s="683"/>
      <c r="AE428" s="683"/>
      <c r="AF428" s="683"/>
      <c r="AG428" s="683"/>
      <c r="AH428" s="683"/>
      <c r="AI428" s="683"/>
      <c r="AJ428" s="683"/>
    </row>
    <row r="429" spans="1:36" ht="15">
      <c r="A429" s="564" t="s">
        <v>7</v>
      </c>
      <c r="B429" s="568">
        <v>-5</v>
      </c>
      <c r="C429" s="568">
        <v>-5</v>
      </c>
      <c r="D429" s="568">
        <v>-5</v>
      </c>
      <c r="E429" s="568">
        <v>-5</v>
      </c>
      <c r="F429" s="568">
        <v>-5</v>
      </c>
      <c r="G429" s="568">
        <v>-5</v>
      </c>
      <c r="H429" s="568">
        <v>-5</v>
      </c>
      <c r="I429" s="568">
        <v>-5</v>
      </c>
      <c r="J429" s="568">
        <v>-5</v>
      </c>
      <c r="K429" s="568">
        <v>-5</v>
      </c>
      <c r="L429" s="685"/>
      <c r="M429" s="568">
        <v>5</v>
      </c>
      <c r="N429" s="568">
        <v>0</v>
      </c>
      <c r="O429" s="683"/>
      <c r="P429" s="683"/>
      <c r="Q429" s="683"/>
      <c r="R429" s="683"/>
      <c r="S429" s="683"/>
      <c r="T429" s="683"/>
      <c r="U429" s="683"/>
      <c r="V429" s="683"/>
      <c r="W429" s="683"/>
      <c r="X429" s="683"/>
      <c r="Y429" s="683"/>
      <c r="Z429" s="683"/>
      <c r="AA429" s="683"/>
      <c r="AB429" s="683"/>
      <c r="AC429" s="683"/>
      <c r="AD429" s="683"/>
      <c r="AE429" s="683"/>
      <c r="AF429" s="683"/>
      <c r="AG429" s="683"/>
      <c r="AH429" s="683"/>
      <c r="AI429" s="683"/>
      <c r="AJ429" s="683"/>
    </row>
    <row r="430" spans="1:36" ht="15">
      <c r="A430" s="569" t="s">
        <v>1050</v>
      </c>
      <c r="B430" s="573">
        <v>5</v>
      </c>
      <c r="C430" s="573">
        <v>0</v>
      </c>
      <c r="D430" s="573">
        <v>0</v>
      </c>
      <c r="E430" s="573">
        <v>0</v>
      </c>
      <c r="F430" s="573">
        <v>0</v>
      </c>
      <c r="G430" s="573">
        <v>0</v>
      </c>
      <c r="H430" s="573">
        <v>0</v>
      </c>
      <c r="I430" s="573">
        <v>0</v>
      </c>
      <c r="J430" s="573">
        <v>0</v>
      </c>
      <c r="K430" s="573">
        <v>0</v>
      </c>
      <c r="L430" s="685"/>
      <c r="M430" s="573">
        <v>-5</v>
      </c>
      <c r="N430" s="573">
        <v>5</v>
      </c>
      <c r="O430" s="683"/>
      <c r="P430" s="683"/>
      <c r="Q430" s="683"/>
      <c r="R430" s="683"/>
      <c r="S430" s="683"/>
      <c r="T430" s="683"/>
      <c r="U430" s="683"/>
      <c r="V430" s="683"/>
      <c r="W430" s="683"/>
      <c r="X430" s="683"/>
      <c r="Y430" s="683"/>
      <c r="Z430" s="683"/>
      <c r="AA430" s="683"/>
      <c r="AB430" s="683"/>
      <c r="AC430" s="683"/>
      <c r="AD430" s="683"/>
      <c r="AE430" s="683"/>
      <c r="AF430" s="683"/>
      <c r="AG430" s="683"/>
      <c r="AH430" s="683"/>
      <c r="AI430" s="683"/>
      <c r="AJ430" s="683"/>
    </row>
    <row r="431" spans="1:36" ht="15">
      <c r="A431" s="539" t="s">
        <v>1541</v>
      </c>
      <c r="B431" s="577">
        <v>-0.2</v>
      </c>
      <c r="C431" s="577">
        <v>-0.2</v>
      </c>
      <c r="D431" s="577">
        <v>-0.2</v>
      </c>
      <c r="E431" s="577">
        <v>-0.2</v>
      </c>
      <c r="F431" s="577">
        <v>-0.2</v>
      </c>
      <c r="G431" s="577">
        <v>-0.2</v>
      </c>
      <c r="H431" s="577">
        <v>-0.2</v>
      </c>
      <c r="I431" s="577">
        <v>-0.2</v>
      </c>
      <c r="J431" s="577">
        <v>-1</v>
      </c>
      <c r="K431" s="577">
        <v>1</v>
      </c>
      <c r="L431" s="685"/>
      <c r="M431" s="577">
        <v>-0.2</v>
      </c>
      <c r="N431" s="577">
        <v>0</v>
      </c>
      <c r="O431" s="683"/>
      <c r="P431" s="683"/>
      <c r="Q431" s="683"/>
      <c r="R431" s="683"/>
      <c r="S431" s="683"/>
      <c r="T431" s="683"/>
      <c r="U431" s="683"/>
      <c r="V431" s="683"/>
      <c r="W431" s="683"/>
      <c r="X431" s="683"/>
      <c r="Y431" s="683"/>
      <c r="Z431" s="683"/>
      <c r="AA431" s="683"/>
      <c r="AB431" s="683"/>
      <c r="AC431" s="683"/>
      <c r="AD431" s="683"/>
      <c r="AE431" s="683"/>
      <c r="AF431" s="683"/>
      <c r="AG431" s="683"/>
      <c r="AH431" s="683"/>
      <c r="AI431" s="683"/>
      <c r="AJ431" s="683"/>
    </row>
    <row r="432" spans="1:36" ht="15">
      <c r="A432" s="539" t="s">
        <v>1542</v>
      </c>
      <c r="B432" s="581">
        <v>-0.2</v>
      </c>
      <c r="C432" s="581">
        <v>-0.2</v>
      </c>
      <c r="D432" s="581">
        <v>-0.2</v>
      </c>
      <c r="E432" s="581">
        <v>-0.2</v>
      </c>
      <c r="F432" s="581">
        <v>-0.2</v>
      </c>
      <c r="G432" s="581">
        <v>-0.2</v>
      </c>
      <c r="H432" s="581">
        <v>-0.2</v>
      </c>
      <c r="I432" s="581">
        <v>-0.2</v>
      </c>
      <c r="J432" s="581">
        <v>1</v>
      </c>
      <c r="K432" s="581">
        <v>-1</v>
      </c>
      <c r="L432" s="685"/>
      <c r="M432" s="581">
        <v>-0.2</v>
      </c>
      <c r="N432" s="581">
        <v>0</v>
      </c>
      <c r="O432" s="683"/>
      <c r="P432" s="683"/>
      <c r="Q432" s="683"/>
      <c r="R432" s="683"/>
      <c r="S432" s="683"/>
      <c r="T432" s="683"/>
      <c r="U432" s="683"/>
      <c r="V432" s="683"/>
      <c r="W432" s="683"/>
      <c r="X432" s="683"/>
      <c r="Y432" s="683"/>
      <c r="Z432" s="683"/>
      <c r="AA432" s="683"/>
      <c r="AB432" s="683"/>
      <c r="AC432" s="683"/>
      <c r="AD432" s="683"/>
      <c r="AE432" s="683"/>
      <c r="AF432" s="683"/>
      <c r="AG432" s="683"/>
      <c r="AH432" s="683"/>
      <c r="AI432" s="683"/>
      <c r="AJ432" s="683"/>
    </row>
    <row r="433" spans="1:36" ht="15">
      <c r="A433" s="539" t="s">
        <v>1543</v>
      </c>
      <c r="B433" s="585">
        <v>-0.2</v>
      </c>
      <c r="C433" s="585">
        <v>-0.2</v>
      </c>
      <c r="D433" s="585">
        <v>-1</v>
      </c>
      <c r="E433" s="585">
        <v>-0.2</v>
      </c>
      <c r="F433" s="585">
        <v>-0.2</v>
      </c>
      <c r="G433" s="585">
        <v>-0.2</v>
      </c>
      <c r="H433" s="585">
        <v>1</v>
      </c>
      <c r="I433" s="585">
        <v>-0.2</v>
      </c>
      <c r="J433" s="585">
        <v>-0.2</v>
      </c>
      <c r="K433" s="585">
        <v>-0.2</v>
      </c>
      <c r="L433" s="685"/>
      <c r="M433" s="585">
        <v>-0.2</v>
      </c>
      <c r="N433" s="585">
        <v>0</v>
      </c>
      <c r="O433" s="683"/>
      <c r="P433" s="683"/>
      <c r="Q433" s="683"/>
      <c r="R433" s="683"/>
      <c r="S433" s="683"/>
      <c r="T433" s="683"/>
      <c r="U433" s="683"/>
      <c r="V433" s="683"/>
      <c r="W433" s="683"/>
      <c r="X433" s="683"/>
      <c r="Y433" s="683"/>
      <c r="Z433" s="683"/>
      <c r="AA433" s="683"/>
      <c r="AB433" s="683"/>
      <c r="AC433" s="683"/>
      <c r="AD433" s="683"/>
      <c r="AE433" s="683"/>
      <c r="AF433" s="683"/>
      <c r="AG433" s="683"/>
      <c r="AH433" s="683"/>
      <c r="AI433" s="683"/>
      <c r="AJ433" s="683"/>
    </row>
    <row r="434" spans="1:36" ht="15">
      <c r="A434" s="539" t="s">
        <v>1544</v>
      </c>
      <c r="B434" s="589">
        <v>-0.2</v>
      </c>
      <c r="C434" s="589">
        <v>-0.2</v>
      </c>
      <c r="D434" s="589">
        <v>1</v>
      </c>
      <c r="E434" s="589">
        <v>-0.2</v>
      </c>
      <c r="F434" s="589">
        <v>-0.2</v>
      </c>
      <c r="G434" s="589">
        <v>-0.2</v>
      </c>
      <c r="H434" s="589">
        <v>-1</v>
      </c>
      <c r="I434" s="589">
        <v>-0.2</v>
      </c>
      <c r="J434" s="589">
        <v>-0.2</v>
      </c>
      <c r="K434" s="589">
        <v>-0.2</v>
      </c>
      <c r="L434" s="685"/>
      <c r="M434" s="589">
        <v>-0.2</v>
      </c>
      <c r="N434" s="589">
        <v>0</v>
      </c>
      <c r="O434" s="683"/>
      <c r="P434" s="683"/>
      <c r="Q434" s="683"/>
      <c r="R434" s="683"/>
      <c r="S434" s="683"/>
      <c r="T434" s="683"/>
      <c r="U434" s="683"/>
      <c r="V434" s="683"/>
      <c r="W434" s="683"/>
      <c r="X434" s="683"/>
      <c r="Y434" s="683"/>
      <c r="Z434" s="683"/>
      <c r="AA434" s="683"/>
      <c r="AB434" s="683"/>
      <c r="AC434" s="683"/>
      <c r="AD434" s="683"/>
      <c r="AE434" s="683"/>
      <c r="AF434" s="683"/>
      <c r="AG434" s="683"/>
      <c r="AH434" s="683"/>
      <c r="AI434" s="683"/>
      <c r="AJ434" s="683"/>
    </row>
    <row r="435" spans="1:36" ht="15">
      <c r="A435" s="590" t="s">
        <v>1545</v>
      </c>
      <c r="B435" s="594">
        <v>-0.2</v>
      </c>
      <c r="C435" s="594">
        <v>-0.2</v>
      </c>
      <c r="D435" s="594">
        <v>-0.2</v>
      </c>
      <c r="E435" s="594">
        <v>-0.2</v>
      </c>
      <c r="F435" s="594">
        <v>1</v>
      </c>
      <c r="G435" s="594">
        <v>-0.2</v>
      </c>
      <c r="H435" s="594">
        <v>-0.2</v>
      </c>
      <c r="I435" s="594">
        <v>-1</v>
      </c>
      <c r="J435" s="594">
        <v>-0.2</v>
      </c>
      <c r="K435" s="594">
        <v>-0.2</v>
      </c>
      <c r="L435" s="685"/>
      <c r="M435" s="594">
        <v>-0.2</v>
      </c>
      <c r="N435" s="594">
        <v>0</v>
      </c>
      <c r="O435" s="683"/>
      <c r="P435" s="683"/>
      <c r="Q435" s="683"/>
      <c r="R435" s="683"/>
      <c r="S435" s="683"/>
      <c r="T435" s="683"/>
      <c r="U435" s="683"/>
      <c r="V435" s="683"/>
      <c r="W435" s="683"/>
      <c r="X435" s="683"/>
      <c r="Y435" s="683"/>
      <c r="Z435" s="683"/>
      <c r="AA435" s="683"/>
      <c r="AB435" s="683"/>
      <c r="AC435" s="683"/>
      <c r="AD435" s="683"/>
      <c r="AE435" s="683"/>
      <c r="AF435" s="683"/>
      <c r="AG435" s="683"/>
      <c r="AH435" s="683"/>
      <c r="AI435" s="683"/>
      <c r="AJ435" s="683"/>
    </row>
    <row r="436" spans="1:36" ht="15">
      <c r="A436" s="539" t="s">
        <v>1546</v>
      </c>
      <c r="B436" s="598">
        <v>-0.2</v>
      </c>
      <c r="C436" s="598">
        <v>-0.2</v>
      </c>
      <c r="D436" s="598">
        <v>-0.2</v>
      </c>
      <c r="E436" s="598">
        <v>-1</v>
      </c>
      <c r="F436" s="598">
        <v>-0.2</v>
      </c>
      <c r="G436" s="598">
        <v>-0.2</v>
      </c>
      <c r="H436" s="598">
        <v>-0.2</v>
      </c>
      <c r="I436" s="598">
        <v>1</v>
      </c>
      <c r="J436" s="598">
        <v>-0.2</v>
      </c>
      <c r="K436" s="598">
        <v>-0.2</v>
      </c>
      <c r="L436" s="685"/>
      <c r="M436" s="598">
        <v>-0.2</v>
      </c>
      <c r="N436" s="598">
        <v>0</v>
      </c>
      <c r="O436" s="683"/>
      <c r="P436" s="683"/>
      <c r="Q436" s="683"/>
      <c r="R436" s="683"/>
      <c r="S436" s="683"/>
      <c r="T436" s="683"/>
      <c r="U436" s="683"/>
      <c r="V436" s="683"/>
      <c r="W436" s="683"/>
      <c r="X436" s="683"/>
      <c r="Y436" s="683"/>
      <c r="Z436" s="683"/>
      <c r="AA436" s="683"/>
      <c r="AB436" s="683"/>
      <c r="AC436" s="683"/>
      <c r="AD436" s="683"/>
      <c r="AE436" s="683"/>
      <c r="AF436" s="683"/>
      <c r="AG436" s="683"/>
      <c r="AH436" s="683"/>
      <c r="AI436" s="683"/>
      <c r="AJ436" s="683"/>
    </row>
    <row r="437" spans="1:36" ht="15">
      <c r="A437" s="539" t="s">
        <v>1547</v>
      </c>
      <c r="B437" s="602">
        <v>-0.2</v>
      </c>
      <c r="C437" s="602">
        <v>-0.2</v>
      </c>
      <c r="D437" s="602">
        <v>-0.2</v>
      </c>
      <c r="E437" s="602">
        <v>1</v>
      </c>
      <c r="F437" s="602">
        <v>-1</v>
      </c>
      <c r="G437" s="602">
        <v>-0.2</v>
      </c>
      <c r="H437" s="602">
        <v>-0.2</v>
      </c>
      <c r="I437" s="602">
        <v>-0.2</v>
      </c>
      <c r="J437" s="602">
        <v>-0.2</v>
      </c>
      <c r="K437" s="602">
        <v>-0.2</v>
      </c>
      <c r="L437" s="685"/>
      <c r="M437" s="602">
        <v>-0.2</v>
      </c>
      <c r="N437" s="602">
        <v>0</v>
      </c>
      <c r="O437" s="683"/>
      <c r="P437" s="683"/>
      <c r="Q437" s="683"/>
      <c r="R437" s="683"/>
      <c r="S437" s="683"/>
      <c r="T437" s="683"/>
      <c r="U437" s="683"/>
      <c r="V437" s="683"/>
      <c r="W437" s="683"/>
      <c r="X437" s="683"/>
      <c r="Y437" s="683"/>
      <c r="Z437" s="683"/>
      <c r="AA437" s="683"/>
      <c r="AB437" s="683"/>
      <c r="AC437" s="683"/>
      <c r="AD437" s="683"/>
      <c r="AE437" s="683"/>
      <c r="AF437" s="683"/>
      <c r="AG437" s="683"/>
      <c r="AH437" s="683"/>
      <c r="AI437" s="683"/>
      <c r="AJ437" s="683"/>
    </row>
    <row r="438" spans="1:36" ht="15">
      <c r="A438" s="539" t="s">
        <v>1548</v>
      </c>
      <c r="B438" s="606">
        <v>-0.2</v>
      </c>
      <c r="C438" s="606">
        <v>-1</v>
      </c>
      <c r="D438" s="606">
        <v>-0.2</v>
      </c>
      <c r="E438" s="606">
        <v>-0.2</v>
      </c>
      <c r="F438" s="606">
        <v>-0.2</v>
      </c>
      <c r="G438" s="606">
        <v>1</v>
      </c>
      <c r="H438" s="606">
        <v>-0.2</v>
      </c>
      <c r="I438" s="606">
        <v>-0.2</v>
      </c>
      <c r="J438" s="606">
        <v>-0.2</v>
      </c>
      <c r="K438" s="606">
        <v>-0.2</v>
      </c>
      <c r="L438" s="685"/>
      <c r="M438" s="606">
        <v>-0.2</v>
      </c>
      <c r="N438" s="606">
        <v>0</v>
      </c>
      <c r="O438" s="683"/>
      <c r="P438" s="683"/>
      <c r="Q438" s="683"/>
      <c r="R438" s="683"/>
      <c r="S438" s="683"/>
      <c r="T438" s="683"/>
      <c r="U438" s="683"/>
      <c r="V438" s="683"/>
      <c r="W438" s="683"/>
      <c r="X438" s="683"/>
      <c r="Y438" s="683"/>
      <c r="Z438" s="683"/>
      <c r="AA438" s="683"/>
      <c r="AB438" s="683"/>
      <c r="AC438" s="683"/>
      <c r="AD438" s="683"/>
      <c r="AE438" s="683"/>
      <c r="AF438" s="683"/>
      <c r="AG438" s="683"/>
      <c r="AH438" s="683"/>
      <c r="AI438" s="683"/>
      <c r="AJ438" s="683"/>
    </row>
    <row r="439" spans="1:36" ht="15">
      <c r="A439" s="539" t="s">
        <v>1549</v>
      </c>
      <c r="B439" s="610">
        <v>-0.2</v>
      </c>
      <c r="C439" s="610">
        <v>1</v>
      </c>
      <c r="D439" s="610">
        <v>-0.2</v>
      </c>
      <c r="E439" s="610">
        <v>-0.2</v>
      </c>
      <c r="F439" s="610">
        <v>-0.2</v>
      </c>
      <c r="G439" s="610">
        <v>-1</v>
      </c>
      <c r="H439" s="610">
        <v>-0.2</v>
      </c>
      <c r="I439" s="610">
        <v>-0.2</v>
      </c>
      <c r="J439" s="610">
        <v>-0.2</v>
      </c>
      <c r="K439" s="610">
        <v>-0.2</v>
      </c>
      <c r="L439" s="685"/>
      <c r="M439" s="610">
        <v>-0.2</v>
      </c>
      <c r="N439" s="610">
        <v>0</v>
      </c>
      <c r="O439" s="683"/>
      <c r="P439" s="683"/>
      <c r="Q439" s="683"/>
      <c r="R439" s="683"/>
      <c r="S439" s="683"/>
      <c r="T439" s="683"/>
      <c r="U439" s="683"/>
      <c r="V439" s="683"/>
      <c r="W439" s="683"/>
      <c r="X439" s="683"/>
      <c r="Y439" s="683"/>
      <c r="Z439" s="683"/>
      <c r="AA439" s="683"/>
      <c r="AB439" s="683"/>
      <c r="AC439" s="683"/>
      <c r="AD439" s="683"/>
      <c r="AE439" s="683"/>
      <c r="AF439" s="683"/>
      <c r="AG439" s="683"/>
      <c r="AH439" s="683"/>
      <c r="AI439" s="683"/>
      <c r="AJ439" s="683"/>
    </row>
    <row r="440" spans="1:36" ht="15">
      <c r="A440" s="539" t="s">
        <v>1072</v>
      </c>
      <c r="B440" s="568">
        <v>4</v>
      </c>
      <c r="C440" s="568">
        <v>4</v>
      </c>
      <c r="D440" s="568">
        <v>4</v>
      </c>
      <c r="E440" s="568">
        <v>4</v>
      </c>
      <c r="F440" s="568">
        <v>4</v>
      </c>
      <c r="G440" s="568">
        <v>4</v>
      </c>
      <c r="H440" s="568">
        <v>4</v>
      </c>
      <c r="I440" s="568">
        <v>4</v>
      </c>
      <c r="J440" s="568">
        <v>4</v>
      </c>
      <c r="K440" s="568">
        <v>4</v>
      </c>
      <c r="L440" s="685"/>
      <c r="M440" s="568">
        <v>2</v>
      </c>
      <c r="N440" s="568">
        <v>2</v>
      </c>
      <c r="O440" s="683"/>
      <c r="P440" s="683"/>
      <c r="Q440" s="683"/>
      <c r="R440" s="683"/>
      <c r="S440" s="683"/>
      <c r="T440" s="683"/>
      <c r="U440" s="683"/>
      <c r="V440" s="683"/>
      <c r="W440" s="683"/>
      <c r="X440" s="683"/>
      <c r="Y440" s="683"/>
      <c r="Z440" s="683"/>
      <c r="AA440" s="683"/>
      <c r="AB440" s="683"/>
      <c r="AC440" s="683"/>
      <c r="AD440" s="683"/>
      <c r="AE440" s="683"/>
      <c r="AF440" s="683"/>
      <c r="AG440" s="683"/>
      <c r="AH440" s="683"/>
      <c r="AI440" s="683"/>
      <c r="AJ440" s="683"/>
    </row>
    <row r="441" spans="1:36" ht="15">
      <c r="A441" s="539" t="s">
        <v>1074</v>
      </c>
      <c r="B441" s="568">
        <v>4</v>
      </c>
      <c r="C441" s="568">
        <v>4</v>
      </c>
      <c r="D441" s="568">
        <v>4</v>
      </c>
      <c r="E441" s="568">
        <v>4</v>
      </c>
      <c r="F441" s="568">
        <v>4</v>
      </c>
      <c r="G441" s="568">
        <v>4</v>
      </c>
      <c r="H441" s="568">
        <v>4</v>
      </c>
      <c r="I441" s="568">
        <v>4</v>
      </c>
      <c r="J441" s="568">
        <v>4</v>
      </c>
      <c r="K441" s="568">
        <v>4</v>
      </c>
      <c r="L441" s="685"/>
      <c r="M441" s="568">
        <v>0</v>
      </c>
      <c r="N441" s="568">
        <v>0</v>
      </c>
      <c r="O441" s="683"/>
      <c r="P441" s="683"/>
      <c r="Q441" s="683"/>
      <c r="R441" s="683"/>
      <c r="S441" s="683"/>
      <c r="T441" s="683"/>
      <c r="U441" s="683"/>
      <c r="V441" s="683"/>
      <c r="W441" s="683"/>
      <c r="X441" s="683"/>
      <c r="Y441" s="683"/>
      <c r="Z441" s="683"/>
      <c r="AA441" s="683"/>
      <c r="AB441" s="683"/>
      <c r="AC441" s="683"/>
      <c r="AD441" s="683"/>
      <c r="AE441" s="683"/>
      <c r="AF441" s="683"/>
      <c r="AG441" s="683"/>
      <c r="AH441" s="683"/>
      <c r="AI441" s="683"/>
      <c r="AJ441" s="683"/>
    </row>
    <row r="442" spans="1:36" ht="15">
      <c r="A442" s="539" t="s">
        <v>1076</v>
      </c>
      <c r="B442" s="615">
        <v>4</v>
      </c>
      <c r="C442" s="615">
        <v>4</v>
      </c>
      <c r="D442" s="615">
        <v>4</v>
      </c>
      <c r="E442" s="615">
        <v>4</v>
      </c>
      <c r="F442" s="615">
        <v>4</v>
      </c>
      <c r="G442" s="615">
        <v>4</v>
      </c>
      <c r="H442" s="615">
        <v>4</v>
      </c>
      <c r="I442" s="615">
        <v>4</v>
      </c>
      <c r="J442" s="615">
        <v>4</v>
      </c>
      <c r="K442" s="615">
        <v>4</v>
      </c>
      <c r="L442" s="685"/>
      <c r="M442" s="615">
        <v>0</v>
      </c>
      <c r="N442" s="615">
        <v>0</v>
      </c>
      <c r="O442" s="683"/>
      <c r="P442" s="683"/>
      <c r="Q442" s="683"/>
      <c r="R442" s="683"/>
      <c r="S442" s="683"/>
      <c r="T442" s="683"/>
      <c r="U442" s="683"/>
      <c r="V442" s="683"/>
      <c r="W442" s="683"/>
      <c r="X442" s="683"/>
      <c r="Y442" s="683"/>
      <c r="Z442" s="683"/>
      <c r="AA442" s="683"/>
      <c r="AB442" s="683"/>
      <c r="AC442" s="683"/>
      <c r="AD442" s="683"/>
      <c r="AE442" s="683"/>
      <c r="AF442" s="683"/>
      <c r="AG442" s="683"/>
      <c r="AH442" s="683"/>
      <c r="AI442" s="683"/>
      <c r="AJ442" s="683"/>
    </row>
    <row r="443" spans="1:36" ht="15">
      <c r="A443" s="539" t="s">
        <v>566</v>
      </c>
      <c r="B443" s="699" t="s">
        <v>2076</v>
      </c>
      <c r="C443" s="699" t="s">
        <v>2077</v>
      </c>
      <c r="D443" s="699" t="s">
        <v>2078</v>
      </c>
      <c r="E443" s="699" t="s">
        <v>2079</v>
      </c>
      <c r="F443" s="699" t="s">
        <v>2080</v>
      </c>
      <c r="G443" s="699" t="s">
        <v>2081</v>
      </c>
      <c r="H443" s="699" t="s">
        <v>2082</v>
      </c>
      <c r="I443" s="699" t="s">
        <v>2083</v>
      </c>
      <c r="J443" s="699" t="s">
        <v>2084</v>
      </c>
      <c r="K443" s="699" t="s">
        <v>2085</v>
      </c>
      <c r="L443" s="685"/>
      <c r="M443" s="699" t="s">
        <v>2086</v>
      </c>
      <c r="N443" s="699" t="s">
        <v>2086</v>
      </c>
      <c r="O443" s="683"/>
      <c r="P443" s="683"/>
      <c r="Q443" s="683"/>
      <c r="R443" s="683"/>
      <c r="S443" s="683"/>
      <c r="T443" s="683"/>
      <c r="U443" s="683"/>
      <c r="V443" s="683"/>
      <c r="W443" s="683"/>
      <c r="X443" s="683"/>
      <c r="Y443" s="683"/>
      <c r="Z443" s="683"/>
      <c r="AA443" s="683"/>
      <c r="AB443" s="683"/>
      <c r="AC443" s="683"/>
      <c r="AD443" s="683"/>
      <c r="AE443" s="683"/>
      <c r="AF443" s="683"/>
      <c r="AG443" s="683"/>
      <c r="AH443" s="683"/>
      <c r="AI443" s="683"/>
      <c r="AJ443" s="683"/>
    </row>
    <row r="444" spans="1:36" ht="15.75">
      <c r="A444" s="616" t="s">
        <v>1088</v>
      </c>
      <c r="B444" s="619" t="s">
        <v>1551</v>
      </c>
      <c r="C444" s="619" t="s">
        <v>1551</v>
      </c>
      <c r="D444" s="619" t="s">
        <v>1551</v>
      </c>
      <c r="E444" s="619" t="s">
        <v>1551</v>
      </c>
      <c r="F444" s="619" t="s">
        <v>1551</v>
      </c>
      <c r="G444" s="619" t="s">
        <v>1551</v>
      </c>
      <c r="H444" s="619" t="s">
        <v>1551</v>
      </c>
      <c r="I444" s="619" t="s">
        <v>1551</v>
      </c>
      <c r="J444" s="619" t="s">
        <v>1551</v>
      </c>
      <c r="K444" s="619" t="s">
        <v>1551</v>
      </c>
      <c r="L444" s="685"/>
      <c r="M444" s="619" t="s">
        <v>1551</v>
      </c>
      <c r="N444" s="619" t="s">
        <v>1551</v>
      </c>
      <c r="O444" s="683"/>
      <c r="P444" s="683"/>
      <c r="Q444" s="683"/>
      <c r="R444" s="683"/>
      <c r="S444" s="683"/>
      <c r="T444" s="683"/>
      <c r="U444" s="683"/>
      <c r="V444" s="683"/>
      <c r="W444" s="683"/>
      <c r="X444" s="683"/>
      <c r="Y444" s="683"/>
      <c r="Z444" s="683"/>
      <c r="AA444" s="683"/>
      <c r="AB444" s="683"/>
      <c r="AC444" s="683"/>
      <c r="AD444" s="683"/>
      <c r="AE444" s="683"/>
      <c r="AF444" s="683"/>
      <c r="AG444" s="683"/>
      <c r="AH444" s="683"/>
      <c r="AI444" s="683"/>
      <c r="AJ444" s="683"/>
    </row>
    <row r="445" spans="1:36" ht="15">
      <c r="A445" s="539" t="s">
        <v>1553</v>
      </c>
      <c r="B445" s="581">
        <v>0</v>
      </c>
      <c r="C445" s="581">
        <v>0</v>
      </c>
      <c r="D445" s="581">
        <v>0</v>
      </c>
      <c r="E445" s="581">
        <v>0</v>
      </c>
      <c r="F445" s="581">
        <v>0</v>
      </c>
      <c r="G445" s="581">
        <v>0</v>
      </c>
      <c r="H445" s="581">
        <v>0</v>
      </c>
      <c r="I445" s="581">
        <v>0</v>
      </c>
      <c r="J445" s="581">
        <v>0</v>
      </c>
      <c r="K445" s="581">
        <v>0</v>
      </c>
      <c r="L445" s="685"/>
      <c r="M445" s="581">
        <v>0</v>
      </c>
      <c r="N445" s="581">
        <v>0</v>
      </c>
      <c r="O445" s="683"/>
      <c r="P445" s="683"/>
      <c r="Q445" s="683"/>
      <c r="R445" s="683"/>
      <c r="S445" s="683"/>
      <c r="T445" s="683"/>
      <c r="U445" s="683"/>
      <c r="V445" s="683"/>
      <c r="W445" s="683"/>
      <c r="X445" s="683"/>
      <c r="Y445" s="683"/>
      <c r="Z445" s="683"/>
      <c r="AA445" s="683"/>
      <c r="AB445" s="683"/>
      <c r="AC445" s="683"/>
      <c r="AD445" s="683"/>
      <c r="AE445" s="683"/>
      <c r="AF445" s="683"/>
      <c r="AG445" s="683"/>
      <c r="AH445" s="683"/>
      <c r="AI445" s="683"/>
      <c r="AJ445" s="683"/>
    </row>
    <row r="446" spans="1:36" ht="15.75">
      <c r="A446" s="539" t="s">
        <v>588</v>
      </c>
      <c r="B446" s="624" t="s">
        <v>1956</v>
      </c>
      <c r="C446" s="624" t="s">
        <v>2087</v>
      </c>
      <c r="D446" s="624" t="s">
        <v>2088</v>
      </c>
      <c r="E446" s="624" t="s">
        <v>2089</v>
      </c>
      <c r="F446" s="624" t="s">
        <v>2090</v>
      </c>
      <c r="G446" s="624" t="s">
        <v>2091</v>
      </c>
      <c r="H446" s="624" t="s">
        <v>2092</v>
      </c>
      <c r="I446" s="624" t="s">
        <v>2093</v>
      </c>
      <c r="J446" s="624" t="s">
        <v>2094</v>
      </c>
      <c r="K446" s="624" t="s">
        <v>2095</v>
      </c>
      <c r="L446" s="685"/>
      <c r="M446" s="624" t="s">
        <v>2096</v>
      </c>
      <c r="N446" s="624" t="s">
        <v>1787</v>
      </c>
      <c r="O446" s="683"/>
      <c r="P446" s="683"/>
      <c r="Q446" s="683"/>
      <c r="R446" s="683"/>
      <c r="S446" s="683"/>
      <c r="T446" s="683"/>
      <c r="U446" s="683"/>
      <c r="V446" s="683"/>
      <c r="W446" s="683"/>
      <c r="X446" s="683"/>
      <c r="Y446" s="683"/>
      <c r="Z446" s="683"/>
      <c r="AA446" s="683"/>
      <c r="AB446" s="683"/>
      <c r="AC446" s="683"/>
      <c r="AD446" s="683"/>
      <c r="AE446" s="683"/>
      <c r="AF446" s="683"/>
      <c r="AG446" s="683"/>
      <c r="AH446" s="683"/>
      <c r="AI446" s="683"/>
      <c r="AJ446" s="683"/>
    </row>
    <row r="447" spans="1:36" ht="15">
      <c r="A447" s="539" t="s">
        <v>1556</v>
      </c>
      <c r="B447" s="699">
        <v>400</v>
      </c>
      <c r="C447" s="699">
        <v>400</v>
      </c>
      <c r="D447" s="699">
        <v>400</v>
      </c>
      <c r="E447" s="699">
        <v>400</v>
      </c>
      <c r="F447" s="699">
        <v>400</v>
      </c>
      <c r="G447" s="699">
        <v>400</v>
      </c>
      <c r="H447" s="699">
        <v>400</v>
      </c>
      <c r="I447" s="699">
        <v>400</v>
      </c>
      <c r="J447" s="699">
        <v>400</v>
      </c>
      <c r="K447" s="699">
        <v>400</v>
      </c>
      <c r="L447" s="683"/>
      <c r="M447" s="699">
        <v>400</v>
      </c>
      <c r="N447" s="699">
        <v>400</v>
      </c>
      <c r="O447" s="683"/>
      <c r="P447" s="683"/>
      <c r="Q447" s="683"/>
      <c r="R447" s="683"/>
      <c r="S447" s="683"/>
      <c r="T447" s="683"/>
      <c r="U447" s="683"/>
      <c r="V447" s="683"/>
      <c r="W447" s="683"/>
      <c r="X447" s="683"/>
      <c r="Y447" s="683"/>
      <c r="Z447" s="683"/>
      <c r="AA447" s="683"/>
      <c r="AB447" s="683"/>
      <c r="AC447" s="683"/>
      <c r="AD447" s="683"/>
      <c r="AE447" s="683"/>
      <c r="AF447" s="683"/>
      <c r="AG447" s="683"/>
      <c r="AH447" s="683"/>
      <c r="AI447" s="683"/>
      <c r="AJ447" s="683"/>
    </row>
    <row r="448" spans="1:36" ht="15">
      <c r="A448" s="539" t="s">
        <v>1557</v>
      </c>
      <c r="B448" s="696" t="s">
        <v>1697</v>
      </c>
      <c r="C448" s="696" t="s">
        <v>1697</v>
      </c>
      <c r="D448" s="696" t="s">
        <v>489</v>
      </c>
      <c r="E448" s="696" t="s">
        <v>489</v>
      </c>
      <c r="F448" s="696" t="s">
        <v>489</v>
      </c>
      <c r="G448" s="696" t="s">
        <v>489</v>
      </c>
      <c r="H448" s="696" t="s">
        <v>489</v>
      </c>
      <c r="I448" s="696" t="s">
        <v>489</v>
      </c>
      <c r="J448" s="696" t="s">
        <v>489</v>
      </c>
      <c r="K448" s="696" t="s">
        <v>489</v>
      </c>
      <c r="L448" s="685"/>
      <c r="M448" s="696" t="s">
        <v>489</v>
      </c>
      <c r="N448" s="696" t="s">
        <v>489</v>
      </c>
      <c r="O448" s="683"/>
      <c r="P448" s="683"/>
      <c r="Q448" s="683"/>
      <c r="R448" s="683"/>
      <c r="S448" s="683"/>
      <c r="T448" s="683"/>
      <c r="U448" s="683"/>
      <c r="V448" s="683"/>
      <c r="W448" s="683"/>
      <c r="X448" s="683"/>
      <c r="Y448" s="683"/>
      <c r="Z448" s="683"/>
      <c r="AA448" s="683"/>
      <c r="AB448" s="683"/>
      <c r="AC448" s="683"/>
      <c r="AD448" s="683"/>
      <c r="AE448" s="683"/>
      <c r="AF448" s="683"/>
      <c r="AG448" s="683"/>
      <c r="AH448" s="683"/>
      <c r="AI448" s="683"/>
      <c r="AJ448" s="683"/>
    </row>
    <row r="449" spans="1:36" ht="30">
      <c r="A449" s="539" t="s">
        <v>1568</v>
      </c>
      <c r="B449" s="707" t="s">
        <v>2097</v>
      </c>
      <c r="C449" s="28" t="s">
        <v>2098</v>
      </c>
      <c r="D449" s="707" t="s">
        <v>2099</v>
      </c>
      <c r="E449" s="707" t="s">
        <v>2100</v>
      </c>
      <c r="F449" s="708" t="s">
        <v>2101</v>
      </c>
      <c r="G449" s="708" t="s">
        <v>2102</v>
      </c>
      <c r="H449" s="708" t="s">
        <v>2103</v>
      </c>
      <c r="I449" s="708" t="s">
        <v>2104</v>
      </c>
      <c r="J449" s="708" t="s">
        <v>2105</v>
      </c>
      <c r="K449" s="28" t="s">
        <v>2106</v>
      </c>
      <c r="L449" s="685"/>
      <c r="M449" s="707" t="s">
        <v>2107</v>
      </c>
      <c r="N449" s="707" t="s">
        <v>2107</v>
      </c>
      <c r="O449" s="683"/>
      <c r="P449" s="683"/>
      <c r="Q449" s="683"/>
      <c r="R449" s="683"/>
      <c r="S449" s="683"/>
      <c r="T449" s="683"/>
      <c r="U449" s="683"/>
      <c r="V449" s="683"/>
      <c r="W449" s="683"/>
      <c r="X449" s="683"/>
      <c r="Y449" s="683"/>
      <c r="Z449" s="683"/>
      <c r="AA449" s="683"/>
      <c r="AB449" s="683"/>
      <c r="AC449" s="683"/>
      <c r="AD449" s="683"/>
      <c r="AE449" s="683"/>
      <c r="AF449" s="683"/>
      <c r="AG449" s="683"/>
      <c r="AH449" s="683"/>
      <c r="AI449" s="683"/>
      <c r="AJ449" s="683"/>
    </row>
    <row r="450" spans="1:36" ht="30">
      <c r="A450" s="539" t="s">
        <v>1840</v>
      </c>
      <c r="B450" s="706" t="s">
        <v>2108</v>
      </c>
      <c r="C450" s="706" t="s">
        <v>2109</v>
      </c>
      <c r="D450" s="706" t="s">
        <v>2110</v>
      </c>
      <c r="E450" s="706" t="s">
        <v>2111</v>
      </c>
      <c r="F450" s="706" t="s">
        <v>2112</v>
      </c>
      <c r="G450" s="706" t="s">
        <v>2113</v>
      </c>
      <c r="H450" s="706" t="s">
        <v>2114</v>
      </c>
      <c r="I450" s="706" t="s">
        <v>2115</v>
      </c>
      <c r="J450" s="706" t="s">
        <v>2116</v>
      </c>
      <c r="K450" s="706" t="s">
        <v>2117</v>
      </c>
      <c r="L450" s="683"/>
      <c r="M450" s="706" t="s">
        <v>2118</v>
      </c>
      <c r="N450" s="706" t="s">
        <v>2118</v>
      </c>
      <c r="O450" s="683"/>
      <c r="P450" s="683"/>
      <c r="Q450" s="683"/>
      <c r="R450" s="683"/>
      <c r="S450" s="683"/>
      <c r="T450" s="683"/>
      <c r="U450" s="683"/>
      <c r="V450" s="683"/>
      <c r="W450" s="683"/>
      <c r="X450" s="683"/>
      <c r="Y450" s="683"/>
      <c r="Z450" s="683"/>
      <c r="AA450" s="683"/>
      <c r="AB450" s="683"/>
      <c r="AC450" s="683"/>
      <c r="AD450" s="683"/>
      <c r="AE450" s="683"/>
      <c r="AF450" s="683"/>
      <c r="AG450" s="683"/>
      <c r="AH450" s="683"/>
      <c r="AI450" s="683"/>
      <c r="AJ450" s="683"/>
    </row>
    <row r="451" spans="1:36" ht="15">
      <c r="A451" s="683"/>
      <c r="B451" s="683"/>
      <c r="C451" s="683"/>
      <c r="D451" s="683"/>
      <c r="E451" s="683"/>
      <c r="F451" s="683"/>
      <c r="G451" s="683"/>
      <c r="H451" s="685"/>
      <c r="I451" s="685"/>
      <c r="J451" s="685"/>
      <c r="K451" s="685"/>
      <c r="L451" s="683"/>
      <c r="M451" s="685"/>
      <c r="N451" s="685"/>
      <c r="O451" s="683"/>
      <c r="P451" s="683"/>
      <c r="Q451" s="683"/>
      <c r="R451" s="683"/>
      <c r="S451" s="683"/>
      <c r="T451" s="683"/>
      <c r="U451" s="683"/>
      <c r="V451" s="683"/>
      <c r="W451" s="683"/>
      <c r="X451" s="683"/>
      <c r="Y451" s="683"/>
      <c r="Z451" s="683"/>
      <c r="AA451" s="683"/>
      <c r="AB451" s="683"/>
      <c r="AC451" s="683"/>
      <c r="AD451" s="683"/>
      <c r="AE451" s="683"/>
      <c r="AF451" s="683"/>
      <c r="AG451" s="683"/>
      <c r="AH451" s="683"/>
      <c r="AI451" s="683"/>
      <c r="AJ451" s="683"/>
    </row>
    <row r="452" spans="1:36" ht="15">
      <c r="A452" s="631" t="s">
        <v>1526</v>
      </c>
      <c r="B452" s="677" t="s">
        <v>2119</v>
      </c>
      <c r="C452" s="677" t="s">
        <v>2120</v>
      </c>
      <c r="D452" s="677" t="s">
        <v>2121</v>
      </c>
      <c r="E452" s="677" t="s">
        <v>2122</v>
      </c>
      <c r="F452" s="677" t="s">
        <v>2123</v>
      </c>
      <c r="G452" s="677" t="s">
        <v>2124</v>
      </c>
      <c r="H452" s="677" t="s">
        <v>2125</v>
      </c>
      <c r="I452" s="677" t="s">
        <v>2126</v>
      </c>
      <c r="J452" s="677" t="s">
        <v>2127</v>
      </c>
      <c r="K452" s="677" t="s">
        <v>2128</v>
      </c>
      <c r="L452" s="683"/>
      <c r="M452" s="678" t="s">
        <v>2129</v>
      </c>
      <c r="N452" s="678" t="s">
        <v>2130</v>
      </c>
      <c r="O452" s="678" t="s">
        <v>2131</v>
      </c>
      <c r="P452" s="199" t="s">
        <v>2132</v>
      </c>
      <c r="Q452" s="199" t="s">
        <v>2133</v>
      </c>
      <c r="R452" s="199" t="s">
        <v>2134</v>
      </c>
      <c r="S452" s="199" t="s">
        <v>2135</v>
      </c>
      <c r="T452" s="199" t="s">
        <v>2136</v>
      </c>
      <c r="U452" s="683"/>
      <c r="V452" s="683"/>
      <c r="W452" s="683"/>
      <c r="X452" s="683"/>
      <c r="Y452" s="683"/>
      <c r="Z452" s="683"/>
      <c r="AA452" s="683"/>
      <c r="AB452" s="683"/>
      <c r="AC452" s="683"/>
      <c r="AD452" s="683"/>
      <c r="AE452" s="683"/>
      <c r="AF452" s="683"/>
      <c r="AG452" s="683"/>
      <c r="AH452" s="683"/>
      <c r="AI452" s="683"/>
      <c r="AJ452" s="683"/>
    </row>
    <row r="453" spans="1:36" ht="15">
      <c r="A453" s="631" t="s">
        <v>1536</v>
      </c>
      <c r="B453" s="525" t="s">
        <v>1502</v>
      </c>
      <c r="C453" s="527" t="s">
        <v>1209</v>
      </c>
      <c r="D453" s="528" t="s">
        <v>1211</v>
      </c>
      <c r="E453" s="529" t="s">
        <v>1212</v>
      </c>
      <c r="F453" s="530" t="s">
        <v>1210</v>
      </c>
      <c r="G453" s="531" t="s">
        <v>1213</v>
      </c>
      <c r="H453" s="532" t="s">
        <v>1214</v>
      </c>
      <c r="I453" s="533" t="s">
        <v>1215</v>
      </c>
      <c r="J453" s="534" t="s">
        <v>1216</v>
      </c>
      <c r="K453" s="536" t="s">
        <v>1217</v>
      </c>
      <c r="L453" s="683"/>
      <c r="M453" s="526" t="s">
        <v>1504</v>
      </c>
      <c r="N453" s="537" t="s">
        <v>1516</v>
      </c>
      <c r="O453" s="537" t="s">
        <v>1516</v>
      </c>
      <c r="P453" s="537" t="s">
        <v>1516</v>
      </c>
      <c r="Q453" s="537" t="s">
        <v>1516</v>
      </c>
      <c r="R453" s="537" t="s">
        <v>1516</v>
      </c>
      <c r="S453" s="537" t="s">
        <v>1516</v>
      </c>
      <c r="T453" s="537" t="s">
        <v>1516</v>
      </c>
      <c r="U453" s="683"/>
      <c r="V453" s="683"/>
      <c r="W453" s="683"/>
      <c r="X453" s="683"/>
      <c r="Y453" s="683"/>
      <c r="Z453" s="683"/>
      <c r="AA453" s="683"/>
      <c r="AB453" s="683"/>
      <c r="AC453" s="683"/>
      <c r="AD453" s="683"/>
      <c r="AE453" s="683"/>
      <c r="AF453" s="683"/>
      <c r="AG453" s="683"/>
      <c r="AH453" s="683"/>
      <c r="AI453" s="683"/>
      <c r="AJ453" s="683"/>
    </row>
    <row r="454" spans="1:36" ht="15">
      <c r="A454" s="631" t="s">
        <v>1537</v>
      </c>
      <c r="B454" s="631" t="s">
        <v>1510</v>
      </c>
      <c r="C454" s="631" t="s">
        <v>1505</v>
      </c>
      <c r="D454" s="631" t="s">
        <v>1510</v>
      </c>
      <c r="E454" s="631" t="s">
        <v>1506</v>
      </c>
      <c r="F454" s="631" t="s">
        <v>1510</v>
      </c>
      <c r="G454" s="631" t="s">
        <v>1503</v>
      </c>
      <c r="H454" s="539" t="s">
        <v>1508</v>
      </c>
      <c r="I454" s="539" t="s">
        <v>1510</v>
      </c>
      <c r="J454" s="553" t="s">
        <v>1508</v>
      </c>
      <c r="K454" s="539" t="s">
        <v>48</v>
      </c>
      <c r="L454" s="683"/>
      <c r="M454" s="539" t="s">
        <v>1510</v>
      </c>
      <c r="N454" s="539" t="s">
        <v>2137</v>
      </c>
      <c r="O454" s="539" t="s">
        <v>2137</v>
      </c>
      <c r="P454" s="51" t="s">
        <v>2137</v>
      </c>
      <c r="Q454" s="51" t="s">
        <v>2137</v>
      </c>
      <c r="R454" s="51" t="s">
        <v>2137</v>
      </c>
      <c r="S454" s="51" t="s">
        <v>2137</v>
      </c>
      <c r="T454" s="51" t="s">
        <v>2137</v>
      </c>
      <c r="U454" s="683"/>
      <c r="V454" s="683"/>
      <c r="W454" s="683"/>
      <c r="X454" s="683"/>
      <c r="Y454" s="683"/>
      <c r="Z454" s="683"/>
      <c r="AA454" s="683"/>
      <c r="AB454" s="683"/>
      <c r="AC454" s="683"/>
      <c r="AD454" s="683"/>
      <c r="AE454" s="683"/>
      <c r="AF454" s="683"/>
      <c r="AG454" s="683"/>
      <c r="AH454" s="683"/>
      <c r="AI454" s="683"/>
      <c r="AJ454" s="683"/>
    </row>
    <row r="455" spans="1:36" ht="15.75">
      <c r="A455" s="650" t="s">
        <v>1045</v>
      </c>
      <c r="B455" s="558" t="s">
        <v>1824</v>
      </c>
      <c r="C455" s="558" t="s">
        <v>1896</v>
      </c>
      <c r="D455" s="558" t="s">
        <v>1896</v>
      </c>
      <c r="E455" s="558" t="s">
        <v>2138</v>
      </c>
      <c r="F455" s="558" t="s">
        <v>2138</v>
      </c>
      <c r="G455" s="558" t="s">
        <v>2138</v>
      </c>
      <c r="H455" s="556" t="s">
        <v>1687</v>
      </c>
      <c r="I455" s="556" t="s">
        <v>1824</v>
      </c>
      <c r="J455" s="556" t="s">
        <v>1824</v>
      </c>
      <c r="K455" s="556" t="s">
        <v>1824</v>
      </c>
      <c r="L455" s="683"/>
      <c r="M455" s="556" t="s">
        <v>1824</v>
      </c>
      <c r="N455" s="54" t="s">
        <v>1896</v>
      </c>
      <c r="O455" s="54" t="s">
        <v>1824</v>
      </c>
      <c r="P455" s="54" t="s">
        <v>2139</v>
      </c>
      <c r="Q455" s="651" t="s">
        <v>1824</v>
      </c>
      <c r="R455" s="651" t="s">
        <v>1824</v>
      </c>
      <c r="S455" s="651" t="s">
        <v>2140</v>
      </c>
      <c r="T455" s="558" t="s">
        <v>2141</v>
      </c>
      <c r="U455" s="683"/>
      <c r="V455" s="683"/>
      <c r="W455" s="683"/>
      <c r="X455" s="683"/>
      <c r="Y455" s="683"/>
      <c r="Z455" s="683"/>
      <c r="AA455" s="683"/>
      <c r="AB455" s="683"/>
      <c r="AC455" s="683"/>
      <c r="AD455" s="683"/>
      <c r="AE455" s="683"/>
      <c r="AF455" s="683"/>
      <c r="AG455" s="683"/>
      <c r="AH455" s="683"/>
      <c r="AI455" s="683"/>
      <c r="AJ455" s="683"/>
    </row>
    <row r="456" spans="1:36" ht="15.75">
      <c r="A456" s="652" t="s">
        <v>1539</v>
      </c>
      <c r="B456" s="563" t="s">
        <v>1824</v>
      </c>
      <c r="C456" s="563" t="s">
        <v>1824</v>
      </c>
      <c r="D456" s="563" t="s">
        <v>1123</v>
      </c>
      <c r="E456" s="563" t="s">
        <v>1824</v>
      </c>
      <c r="F456" s="563" t="s">
        <v>1123</v>
      </c>
      <c r="G456" s="563" t="s">
        <v>1824</v>
      </c>
      <c r="H456" s="561" t="s">
        <v>1824</v>
      </c>
      <c r="I456" s="561" t="s">
        <v>1824</v>
      </c>
      <c r="J456" s="563" t="s">
        <v>1824</v>
      </c>
      <c r="K456" s="561" t="s">
        <v>1123</v>
      </c>
      <c r="L456" s="683"/>
      <c r="M456" s="561" t="s">
        <v>1123</v>
      </c>
      <c r="N456" s="703" t="s">
        <v>1824</v>
      </c>
      <c r="O456" s="703" t="s">
        <v>1824</v>
      </c>
      <c r="P456" s="703" t="s">
        <v>1824</v>
      </c>
      <c r="Q456" s="563" t="s">
        <v>1824</v>
      </c>
      <c r="R456" s="563" t="s">
        <v>1824</v>
      </c>
      <c r="S456" s="563" t="s">
        <v>1824</v>
      </c>
      <c r="T456" s="563" t="s">
        <v>1824</v>
      </c>
      <c r="U456" s="683"/>
      <c r="V456" s="683"/>
      <c r="W456" s="683"/>
      <c r="X456" s="683"/>
      <c r="Y456" s="683"/>
      <c r="Z456" s="683"/>
      <c r="AA456" s="683"/>
      <c r="AB456" s="683"/>
      <c r="AC456" s="683"/>
      <c r="AD456" s="683"/>
      <c r="AE456" s="683"/>
      <c r="AF456" s="683"/>
      <c r="AG456" s="683"/>
      <c r="AH456" s="683"/>
      <c r="AI456" s="683"/>
      <c r="AJ456" s="683"/>
    </row>
    <row r="457" spans="1:36" ht="15">
      <c r="A457" s="653" t="s">
        <v>7</v>
      </c>
      <c r="B457" s="568">
        <v>4</v>
      </c>
      <c r="C457" s="568">
        <v>5</v>
      </c>
      <c r="D457" s="568">
        <v>3</v>
      </c>
      <c r="E457" s="568">
        <v>3</v>
      </c>
      <c r="F457" s="568">
        <v>3</v>
      </c>
      <c r="G457" s="568">
        <v>3</v>
      </c>
      <c r="H457" s="566">
        <v>4</v>
      </c>
      <c r="I457" s="566">
        <v>4</v>
      </c>
      <c r="J457" s="566">
        <v>6</v>
      </c>
      <c r="K457" s="566">
        <v>4</v>
      </c>
      <c r="L457" s="683"/>
      <c r="M457" s="566">
        <v>4</v>
      </c>
      <c r="N457" s="53">
        <v>5</v>
      </c>
      <c r="O457" s="53">
        <v>4</v>
      </c>
      <c r="P457" s="53">
        <v>3</v>
      </c>
      <c r="Q457" s="568">
        <v>5</v>
      </c>
      <c r="R457" s="566">
        <v>4</v>
      </c>
      <c r="S457" s="568">
        <v>3</v>
      </c>
      <c r="T457" s="568">
        <v>3</v>
      </c>
      <c r="U457" s="683"/>
      <c r="V457" s="683"/>
      <c r="W457" s="683"/>
      <c r="X457" s="683"/>
      <c r="Y457" s="683"/>
      <c r="Z457" s="683"/>
      <c r="AA457" s="683"/>
      <c r="AB457" s="683"/>
      <c r="AC457" s="683"/>
      <c r="AD457" s="683"/>
      <c r="AE457" s="683"/>
      <c r="AF457" s="683"/>
      <c r="AG457" s="683"/>
      <c r="AH457" s="683"/>
      <c r="AI457" s="683"/>
      <c r="AJ457" s="683"/>
    </row>
    <row r="458" spans="1:36" ht="15">
      <c r="A458" s="654" t="s">
        <v>1050</v>
      </c>
      <c r="B458" s="573">
        <v>4</v>
      </c>
      <c r="C458" s="573">
        <v>5</v>
      </c>
      <c r="D458" s="573">
        <v>3</v>
      </c>
      <c r="E458" s="573">
        <v>3</v>
      </c>
      <c r="F458" s="573">
        <v>3</v>
      </c>
      <c r="G458" s="573">
        <v>3</v>
      </c>
      <c r="H458" s="571">
        <v>4</v>
      </c>
      <c r="I458" s="571">
        <v>4</v>
      </c>
      <c r="J458" s="571">
        <v>6</v>
      </c>
      <c r="K458" s="571">
        <v>4</v>
      </c>
      <c r="L458" s="683"/>
      <c r="M458" s="571">
        <v>4</v>
      </c>
      <c r="N458" s="55">
        <v>5</v>
      </c>
      <c r="O458" s="55">
        <v>4</v>
      </c>
      <c r="P458" s="55">
        <v>3</v>
      </c>
      <c r="Q458" s="573">
        <v>2</v>
      </c>
      <c r="R458" s="573">
        <v>4</v>
      </c>
      <c r="S458" s="573">
        <v>3</v>
      </c>
      <c r="T458" s="573">
        <v>5</v>
      </c>
      <c r="U458" s="683"/>
      <c r="V458" s="683"/>
      <c r="W458" s="683"/>
      <c r="X458" s="683"/>
      <c r="Y458" s="683"/>
      <c r="Z458" s="683"/>
      <c r="AA458" s="683"/>
      <c r="AB458" s="683"/>
      <c r="AC458" s="683"/>
      <c r="AD458" s="683"/>
      <c r="AE458" s="683"/>
      <c r="AF458" s="683"/>
      <c r="AG458" s="683"/>
      <c r="AH458" s="683"/>
      <c r="AI458" s="683"/>
      <c r="AJ458" s="683"/>
    </row>
    <row r="459" spans="1:36" ht="15">
      <c r="A459" s="631" t="s">
        <v>1541</v>
      </c>
      <c r="B459" s="577">
        <v>0</v>
      </c>
      <c r="C459" s="577">
        <v>-0.5</v>
      </c>
      <c r="D459" s="577">
        <v>0</v>
      </c>
      <c r="E459" s="577">
        <v>-2</v>
      </c>
      <c r="F459" s="577">
        <v>0</v>
      </c>
      <c r="G459" s="577">
        <v>0</v>
      </c>
      <c r="H459" s="575">
        <v>0.5</v>
      </c>
      <c r="I459" s="575">
        <v>0.5</v>
      </c>
      <c r="J459" s="575">
        <v>0</v>
      </c>
      <c r="K459" s="575">
        <v>0.5</v>
      </c>
      <c r="L459" s="683"/>
      <c r="M459" s="575">
        <v>0.5</v>
      </c>
      <c r="N459" s="56">
        <v>-0.5</v>
      </c>
      <c r="O459" s="56">
        <v>0.5</v>
      </c>
      <c r="P459" s="56">
        <v>0</v>
      </c>
      <c r="Q459" s="577">
        <v>0</v>
      </c>
      <c r="R459" s="577">
        <v>0</v>
      </c>
      <c r="S459" s="577">
        <v>0</v>
      </c>
      <c r="T459" s="577">
        <v>-0.3</v>
      </c>
      <c r="U459" s="683"/>
      <c r="V459" s="683"/>
      <c r="W459" s="683"/>
      <c r="X459" s="683"/>
      <c r="Y459" s="683"/>
      <c r="Z459" s="683"/>
      <c r="AA459" s="683"/>
      <c r="AB459" s="683"/>
      <c r="AC459" s="683"/>
      <c r="AD459" s="683"/>
      <c r="AE459" s="683"/>
      <c r="AF459" s="683"/>
      <c r="AG459" s="683"/>
      <c r="AH459" s="683"/>
      <c r="AI459" s="683"/>
      <c r="AJ459" s="683"/>
    </row>
    <row r="460" spans="1:36" ht="15">
      <c r="A460" s="631" t="s">
        <v>1542</v>
      </c>
      <c r="B460" s="581">
        <v>0</v>
      </c>
      <c r="C460" s="581">
        <v>0.5</v>
      </c>
      <c r="D460" s="581">
        <v>0</v>
      </c>
      <c r="E460" s="581">
        <v>0.5</v>
      </c>
      <c r="F460" s="581">
        <v>0</v>
      </c>
      <c r="G460" s="581">
        <v>0</v>
      </c>
      <c r="H460" s="579">
        <v>0.5</v>
      </c>
      <c r="I460" s="579">
        <v>0.5</v>
      </c>
      <c r="J460" s="579">
        <v>0.8</v>
      </c>
      <c r="K460" s="579">
        <v>0.5</v>
      </c>
      <c r="L460" s="683"/>
      <c r="M460" s="579">
        <v>0</v>
      </c>
      <c r="N460" s="57">
        <v>0.5</v>
      </c>
      <c r="O460" s="57">
        <v>0.5</v>
      </c>
      <c r="P460" s="57">
        <v>0</v>
      </c>
      <c r="Q460" s="581">
        <v>0</v>
      </c>
      <c r="R460" s="581">
        <v>0</v>
      </c>
      <c r="S460" s="581">
        <v>-0.5</v>
      </c>
      <c r="T460" s="581">
        <v>0.4</v>
      </c>
      <c r="U460" s="683"/>
      <c r="V460" s="683"/>
      <c r="W460" s="683"/>
      <c r="X460" s="683"/>
      <c r="Y460" s="683"/>
      <c r="Z460" s="683"/>
      <c r="AA460" s="683"/>
      <c r="AB460" s="683"/>
      <c r="AC460" s="683"/>
      <c r="AD460" s="683"/>
      <c r="AE460" s="683"/>
      <c r="AF460" s="683"/>
      <c r="AG460" s="683"/>
      <c r="AH460" s="683"/>
      <c r="AI460" s="683"/>
      <c r="AJ460" s="683"/>
    </row>
    <row r="461" spans="1:36" ht="15">
      <c r="A461" s="631" t="s">
        <v>1543</v>
      </c>
      <c r="B461" s="585">
        <v>0</v>
      </c>
      <c r="C461" s="585">
        <v>0</v>
      </c>
      <c r="D461" s="585">
        <v>0</v>
      </c>
      <c r="E461" s="585">
        <v>-0.1</v>
      </c>
      <c r="F461" s="585">
        <v>0</v>
      </c>
      <c r="G461" s="585">
        <v>0</v>
      </c>
      <c r="H461" s="583">
        <v>1.5</v>
      </c>
      <c r="I461" s="583">
        <v>0</v>
      </c>
      <c r="J461" s="583">
        <v>0</v>
      </c>
      <c r="K461" s="583">
        <v>0</v>
      </c>
      <c r="L461" s="683"/>
      <c r="M461" s="583">
        <v>0</v>
      </c>
      <c r="N461" s="58">
        <v>0</v>
      </c>
      <c r="O461" s="58">
        <v>0</v>
      </c>
      <c r="P461" s="58">
        <v>0</v>
      </c>
      <c r="Q461" s="585">
        <v>0</v>
      </c>
      <c r="R461" s="585">
        <v>0</v>
      </c>
      <c r="S461" s="585">
        <v>-0.5</v>
      </c>
      <c r="T461" s="585">
        <v>0.2</v>
      </c>
      <c r="U461" s="683"/>
      <c r="V461" s="683"/>
      <c r="W461" s="683"/>
      <c r="X461" s="683"/>
      <c r="Y461" s="683"/>
      <c r="Z461" s="683"/>
      <c r="AA461" s="683"/>
      <c r="AB461" s="683"/>
      <c r="AC461" s="683"/>
      <c r="AD461" s="683"/>
      <c r="AE461" s="683"/>
      <c r="AF461" s="683"/>
      <c r="AG461" s="683"/>
      <c r="AH461" s="683"/>
      <c r="AI461" s="683"/>
      <c r="AJ461" s="683"/>
    </row>
    <row r="462" spans="1:36" ht="15">
      <c r="A462" s="631" t="s">
        <v>1544</v>
      </c>
      <c r="B462" s="589">
        <v>0</v>
      </c>
      <c r="C462" s="589">
        <v>0</v>
      </c>
      <c r="D462" s="589">
        <v>0</v>
      </c>
      <c r="E462" s="589">
        <v>0.5</v>
      </c>
      <c r="F462" s="589">
        <v>0</v>
      </c>
      <c r="G462" s="589">
        <v>0</v>
      </c>
      <c r="H462" s="587">
        <v>-1</v>
      </c>
      <c r="I462" s="587">
        <v>0</v>
      </c>
      <c r="J462" s="587">
        <v>0</v>
      </c>
      <c r="K462" s="587">
        <v>0</v>
      </c>
      <c r="L462" s="683"/>
      <c r="M462" s="587">
        <v>0</v>
      </c>
      <c r="N462" s="59">
        <v>0</v>
      </c>
      <c r="O462" s="59">
        <v>0</v>
      </c>
      <c r="P462" s="59">
        <v>0</v>
      </c>
      <c r="Q462" s="589">
        <v>0</v>
      </c>
      <c r="R462" s="589">
        <v>0</v>
      </c>
      <c r="S462" s="589">
        <v>0</v>
      </c>
      <c r="T462" s="589">
        <v>-0.4</v>
      </c>
      <c r="U462" s="683"/>
      <c r="V462" s="683"/>
      <c r="W462" s="683"/>
      <c r="X462" s="683"/>
      <c r="Y462" s="683"/>
      <c r="Z462" s="683"/>
      <c r="AA462" s="683"/>
      <c r="AB462" s="683"/>
      <c r="AC462" s="683"/>
      <c r="AD462" s="683"/>
      <c r="AE462" s="683"/>
      <c r="AF462" s="683"/>
      <c r="AG462" s="683"/>
      <c r="AH462" s="683"/>
      <c r="AI462" s="683"/>
      <c r="AJ462" s="683"/>
    </row>
    <row r="463" spans="1:36" ht="15">
      <c r="A463" s="655" t="s">
        <v>1545</v>
      </c>
      <c r="B463" s="594">
        <v>0</v>
      </c>
      <c r="C463" s="594">
        <v>0</v>
      </c>
      <c r="D463" s="594">
        <v>0</v>
      </c>
      <c r="E463" s="594">
        <v>0.5</v>
      </c>
      <c r="F463" s="594">
        <v>0</v>
      </c>
      <c r="G463" s="594">
        <v>0</v>
      </c>
      <c r="H463" s="592">
        <v>0</v>
      </c>
      <c r="I463" s="592">
        <v>0</v>
      </c>
      <c r="J463" s="592">
        <v>0</v>
      </c>
      <c r="K463" s="592">
        <v>0</v>
      </c>
      <c r="L463" s="683"/>
      <c r="M463" s="592">
        <v>0</v>
      </c>
      <c r="N463" s="695">
        <v>0</v>
      </c>
      <c r="O463" s="695">
        <v>0</v>
      </c>
      <c r="P463" s="695">
        <v>0</v>
      </c>
      <c r="Q463" s="594">
        <v>0</v>
      </c>
      <c r="R463" s="594">
        <v>0</v>
      </c>
      <c r="S463" s="594">
        <v>0.5</v>
      </c>
      <c r="T463" s="594">
        <v>0</v>
      </c>
      <c r="U463" s="683"/>
      <c r="V463" s="683"/>
      <c r="W463" s="683"/>
      <c r="X463" s="683"/>
      <c r="Y463" s="683"/>
      <c r="Z463" s="683"/>
      <c r="AA463" s="683"/>
      <c r="AB463" s="683"/>
      <c r="AC463" s="683"/>
      <c r="AD463" s="683"/>
      <c r="AE463" s="683"/>
      <c r="AF463" s="683"/>
      <c r="AG463" s="683"/>
      <c r="AH463" s="683"/>
      <c r="AI463" s="683"/>
      <c r="AJ463" s="683"/>
    </row>
    <row r="464" spans="1:36" ht="15">
      <c r="A464" s="631" t="s">
        <v>1546</v>
      </c>
      <c r="B464" s="598">
        <v>0</v>
      </c>
      <c r="C464" s="598">
        <v>0.5</v>
      </c>
      <c r="D464" s="598">
        <v>0</v>
      </c>
      <c r="E464" s="598">
        <v>-0.1</v>
      </c>
      <c r="F464" s="598">
        <v>0</v>
      </c>
      <c r="G464" s="598">
        <v>0</v>
      </c>
      <c r="H464" s="596">
        <v>0</v>
      </c>
      <c r="I464" s="596">
        <v>0</v>
      </c>
      <c r="J464" s="596">
        <v>0</v>
      </c>
      <c r="K464" s="596">
        <v>0</v>
      </c>
      <c r="L464" s="683"/>
      <c r="M464" s="596">
        <v>0</v>
      </c>
      <c r="N464" s="61">
        <v>0.5</v>
      </c>
      <c r="O464" s="61">
        <v>0</v>
      </c>
      <c r="P464" s="61">
        <v>0</v>
      </c>
      <c r="Q464" s="598">
        <v>0</v>
      </c>
      <c r="R464" s="598">
        <v>0</v>
      </c>
      <c r="S464" s="598">
        <v>-0.5</v>
      </c>
      <c r="T464" s="598">
        <v>0</v>
      </c>
      <c r="U464" s="683"/>
      <c r="V464" s="683"/>
      <c r="W464" s="683"/>
      <c r="X464" s="683"/>
      <c r="Y464" s="683"/>
      <c r="Z464" s="683"/>
      <c r="AA464" s="683"/>
      <c r="AB464" s="683"/>
      <c r="AC464" s="683"/>
      <c r="AD464" s="683"/>
      <c r="AE464" s="683"/>
      <c r="AF464" s="683"/>
      <c r="AG464" s="683"/>
      <c r="AH464" s="683"/>
      <c r="AI464" s="683"/>
      <c r="AJ464" s="683"/>
    </row>
    <row r="465" spans="1:36" ht="15">
      <c r="A465" s="631" t="s">
        <v>1547</v>
      </c>
      <c r="B465" s="602">
        <v>0</v>
      </c>
      <c r="C465" s="602">
        <v>0</v>
      </c>
      <c r="D465" s="602">
        <v>0</v>
      </c>
      <c r="E465" s="602">
        <v>0.5</v>
      </c>
      <c r="F465" s="602">
        <v>0</v>
      </c>
      <c r="G465" s="602">
        <v>0</v>
      </c>
      <c r="H465" s="600">
        <v>0</v>
      </c>
      <c r="I465" s="600">
        <v>0</v>
      </c>
      <c r="J465" s="600">
        <v>0</v>
      </c>
      <c r="K465" s="600">
        <v>0</v>
      </c>
      <c r="L465" s="683"/>
      <c r="M465" s="600">
        <v>0</v>
      </c>
      <c r="N465" s="62">
        <v>0</v>
      </c>
      <c r="O465" s="62">
        <v>0</v>
      </c>
      <c r="P465" s="62">
        <v>0</v>
      </c>
      <c r="Q465" s="602">
        <v>0</v>
      </c>
      <c r="R465" s="602">
        <v>0</v>
      </c>
      <c r="S465" s="602">
        <v>0</v>
      </c>
      <c r="T465" s="602">
        <v>0</v>
      </c>
      <c r="U465" s="683"/>
      <c r="V465" s="683"/>
      <c r="W465" s="683"/>
      <c r="X465" s="683"/>
      <c r="Y465" s="683"/>
      <c r="Z465" s="683"/>
      <c r="AA465" s="683"/>
      <c r="AB465" s="683"/>
      <c r="AC465" s="683"/>
      <c r="AD465" s="683"/>
      <c r="AE465" s="683"/>
      <c r="AF465" s="683"/>
      <c r="AG465" s="683"/>
      <c r="AH465" s="683"/>
      <c r="AI465" s="683"/>
      <c r="AJ465" s="683"/>
    </row>
    <row r="466" spans="1:36" ht="15">
      <c r="A466" s="631" t="s">
        <v>1548</v>
      </c>
      <c r="B466" s="606">
        <v>0</v>
      </c>
      <c r="C466" s="606">
        <v>0</v>
      </c>
      <c r="D466" s="606">
        <v>0</v>
      </c>
      <c r="E466" s="606">
        <v>0</v>
      </c>
      <c r="F466" s="606">
        <v>0</v>
      </c>
      <c r="G466" s="606">
        <v>0</v>
      </c>
      <c r="H466" s="604">
        <v>0</v>
      </c>
      <c r="I466" s="604">
        <v>0</v>
      </c>
      <c r="J466" s="604">
        <v>0</v>
      </c>
      <c r="K466" s="604">
        <v>0</v>
      </c>
      <c r="L466" s="683"/>
      <c r="M466" s="604">
        <v>0</v>
      </c>
      <c r="N466" s="63">
        <v>0</v>
      </c>
      <c r="O466" s="63">
        <v>0</v>
      </c>
      <c r="P466" s="63">
        <v>0</v>
      </c>
      <c r="Q466" s="606">
        <v>0</v>
      </c>
      <c r="R466" s="606">
        <v>0</v>
      </c>
      <c r="S466" s="606">
        <v>0</v>
      </c>
      <c r="T466" s="606">
        <v>0.3</v>
      </c>
      <c r="U466" s="683"/>
      <c r="V466" s="683"/>
      <c r="W466" s="683"/>
      <c r="X466" s="683"/>
      <c r="Y466" s="683"/>
      <c r="Z466" s="683"/>
      <c r="AA466" s="683"/>
      <c r="AB466" s="683"/>
      <c r="AC466" s="683"/>
      <c r="AD466" s="683"/>
      <c r="AE466" s="683"/>
      <c r="AF466" s="683"/>
      <c r="AG466" s="683"/>
      <c r="AH466" s="683"/>
      <c r="AI466" s="683"/>
      <c r="AJ466" s="683"/>
    </row>
    <row r="467" spans="1:36" ht="15">
      <c r="A467" s="631" t="s">
        <v>1549</v>
      </c>
      <c r="B467" s="610">
        <v>0</v>
      </c>
      <c r="C467" s="610">
        <v>0</v>
      </c>
      <c r="D467" s="610">
        <v>0</v>
      </c>
      <c r="E467" s="610">
        <v>0</v>
      </c>
      <c r="F467" s="610">
        <v>0</v>
      </c>
      <c r="G467" s="610">
        <v>0</v>
      </c>
      <c r="H467" s="608">
        <v>0</v>
      </c>
      <c r="I467" s="608">
        <v>0</v>
      </c>
      <c r="J467" s="608">
        <v>0</v>
      </c>
      <c r="K467" s="608">
        <v>0</v>
      </c>
      <c r="L467" s="683"/>
      <c r="M467" s="608">
        <v>0.5</v>
      </c>
      <c r="N467" s="64">
        <v>0</v>
      </c>
      <c r="O467" s="64">
        <v>0</v>
      </c>
      <c r="P467" s="64">
        <v>0</v>
      </c>
      <c r="Q467" s="610">
        <v>0</v>
      </c>
      <c r="R467" s="610">
        <v>0</v>
      </c>
      <c r="S467" s="610">
        <v>0</v>
      </c>
      <c r="T467" s="610">
        <v>0</v>
      </c>
      <c r="U467" s="683"/>
      <c r="V467" s="683"/>
      <c r="W467" s="683"/>
      <c r="X467" s="683"/>
      <c r="Y467" s="683"/>
      <c r="Z467" s="683"/>
      <c r="AA467" s="683"/>
      <c r="AB467" s="683"/>
      <c r="AC467" s="683"/>
      <c r="AD467" s="683"/>
      <c r="AE467" s="683"/>
      <c r="AF467" s="683"/>
      <c r="AG467" s="683"/>
      <c r="AH467" s="683"/>
      <c r="AI467" s="683"/>
      <c r="AJ467" s="683"/>
    </row>
    <row r="468" spans="1:36" ht="15">
      <c r="A468" s="631" t="s">
        <v>1072</v>
      </c>
      <c r="B468" s="568">
        <v>4</v>
      </c>
      <c r="C468" s="568">
        <v>4</v>
      </c>
      <c r="D468" s="568">
        <v>4</v>
      </c>
      <c r="E468" s="568">
        <v>4</v>
      </c>
      <c r="F468" s="568">
        <v>4</v>
      </c>
      <c r="G468" s="568">
        <v>4</v>
      </c>
      <c r="H468" s="568">
        <v>4</v>
      </c>
      <c r="I468" s="568">
        <v>4</v>
      </c>
      <c r="J468" s="568">
        <v>4</v>
      </c>
      <c r="K468" s="568">
        <v>4</v>
      </c>
      <c r="L468" s="683"/>
      <c r="M468" s="566">
        <v>1</v>
      </c>
      <c r="N468" s="53">
        <v>1</v>
      </c>
      <c r="O468" s="53">
        <v>1</v>
      </c>
      <c r="P468" s="53">
        <v>1</v>
      </c>
      <c r="Q468" s="568">
        <v>1</v>
      </c>
      <c r="R468" s="568">
        <v>1</v>
      </c>
      <c r="S468" s="568">
        <v>1</v>
      </c>
      <c r="T468" s="568">
        <v>1</v>
      </c>
      <c r="U468" s="683"/>
      <c r="V468" s="683"/>
      <c r="W468" s="683"/>
      <c r="X468" s="683"/>
      <c r="Y468" s="683"/>
      <c r="Z468" s="683"/>
      <c r="AA468" s="683"/>
      <c r="AB468" s="683"/>
      <c r="AC468" s="683"/>
      <c r="AD468" s="683"/>
      <c r="AE468" s="683"/>
      <c r="AF468" s="683"/>
      <c r="AG468" s="683"/>
      <c r="AH468" s="683"/>
      <c r="AI468" s="683"/>
      <c r="AJ468" s="683"/>
    </row>
    <row r="469" spans="1:36" ht="15">
      <c r="A469" s="631" t="s">
        <v>1074</v>
      </c>
      <c r="B469" s="568">
        <v>4</v>
      </c>
      <c r="C469" s="568">
        <v>4</v>
      </c>
      <c r="D469" s="568">
        <v>4</v>
      </c>
      <c r="E469" s="568">
        <v>4</v>
      </c>
      <c r="F469" s="568">
        <v>4</v>
      </c>
      <c r="G469" s="568">
        <v>4</v>
      </c>
      <c r="H469" s="568">
        <v>4</v>
      </c>
      <c r="I469" s="568">
        <v>4</v>
      </c>
      <c r="J469" s="568">
        <v>4</v>
      </c>
      <c r="K469" s="568">
        <v>4</v>
      </c>
      <c r="L469" s="683"/>
      <c r="M469" s="566">
        <v>1</v>
      </c>
      <c r="N469" s="53">
        <v>1</v>
      </c>
      <c r="O469" s="53">
        <v>1</v>
      </c>
      <c r="P469" s="53">
        <v>1</v>
      </c>
      <c r="Q469" s="568">
        <v>1</v>
      </c>
      <c r="R469" s="568">
        <v>1</v>
      </c>
      <c r="S469" s="568">
        <v>1</v>
      </c>
      <c r="T469" s="568">
        <v>1</v>
      </c>
      <c r="U469" s="683"/>
      <c r="V469" s="683"/>
      <c r="W469" s="683"/>
      <c r="X469" s="683"/>
      <c r="Y469" s="683"/>
      <c r="Z469" s="683"/>
      <c r="AA469" s="683"/>
      <c r="AB469" s="683"/>
      <c r="AC469" s="683"/>
      <c r="AD469" s="683"/>
      <c r="AE469" s="683"/>
      <c r="AF469" s="683"/>
      <c r="AG469" s="683"/>
      <c r="AH469" s="683"/>
      <c r="AI469" s="683"/>
      <c r="AJ469" s="683"/>
    </row>
    <row r="470" spans="1:36" ht="15">
      <c r="A470" s="631" t="s">
        <v>1076</v>
      </c>
      <c r="B470" s="615">
        <v>4</v>
      </c>
      <c r="C470" s="615">
        <v>4</v>
      </c>
      <c r="D470" s="615">
        <v>4</v>
      </c>
      <c r="E470" s="615">
        <v>4</v>
      </c>
      <c r="F470" s="615">
        <v>4</v>
      </c>
      <c r="G470" s="615">
        <v>4</v>
      </c>
      <c r="H470" s="615">
        <v>4</v>
      </c>
      <c r="I470" s="615">
        <v>4</v>
      </c>
      <c r="J470" s="615">
        <v>4</v>
      </c>
      <c r="K470" s="615">
        <v>4</v>
      </c>
      <c r="L470" s="683"/>
      <c r="M470" s="613">
        <v>1</v>
      </c>
      <c r="N470" s="65">
        <v>1</v>
      </c>
      <c r="O470" s="65">
        <v>1</v>
      </c>
      <c r="P470" s="65">
        <v>1</v>
      </c>
      <c r="Q470" s="615">
        <v>1</v>
      </c>
      <c r="R470" s="615">
        <v>1</v>
      </c>
      <c r="S470" s="615">
        <v>1</v>
      </c>
      <c r="T470" s="615">
        <v>1</v>
      </c>
      <c r="U470" s="683"/>
      <c r="V470" s="683"/>
      <c r="W470" s="683"/>
      <c r="X470" s="683"/>
      <c r="Y470" s="683"/>
      <c r="Z470" s="683"/>
      <c r="AA470" s="683"/>
      <c r="AB470" s="683"/>
      <c r="AC470" s="683"/>
      <c r="AD470" s="683"/>
      <c r="AE470" s="683"/>
      <c r="AF470" s="683"/>
      <c r="AG470" s="683"/>
      <c r="AH470" s="683"/>
      <c r="AI470" s="683"/>
      <c r="AJ470" s="683"/>
    </row>
    <row r="471" spans="1:36" ht="15">
      <c r="A471" s="631" t="s">
        <v>566</v>
      </c>
      <c r="B471" s="699" t="s">
        <v>2142</v>
      </c>
      <c r="C471" s="699" t="s">
        <v>2143</v>
      </c>
      <c r="D471" s="699" t="s">
        <v>2144</v>
      </c>
      <c r="E471" s="699" t="s">
        <v>1123</v>
      </c>
      <c r="F471" s="699" t="s">
        <v>2145</v>
      </c>
      <c r="G471" s="699" t="s">
        <v>1123</v>
      </c>
      <c r="H471" s="697" t="s">
        <v>2146</v>
      </c>
      <c r="I471" s="697" t="s">
        <v>2147</v>
      </c>
      <c r="J471" s="566" t="s">
        <v>2148</v>
      </c>
      <c r="K471" s="697" t="s">
        <v>2149</v>
      </c>
      <c r="L471" s="683"/>
      <c r="M471" s="697" t="s">
        <v>1123</v>
      </c>
      <c r="N471" s="50" t="s">
        <v>2143</v>
      </c>
      <c r="O471" s="50" t="s">
        <v>2150</v>
      </c>
      <c r="P471" s="50" t="s">
        <v>1123</v>
      </c>
      <c r="Q471" s="568" t="s">
        <v>2151</v>
      </c>
      <c r="R471" s="568" t="s">
        <v>2152</v>
      </c>
      <c r="S471" s="568" t="s">
        <v>2153</v>
      </c>
      <c r="T471" s="568" t="s">
        <v>2154</v>
      </c>
      <c r="U471" s="683"/>
      <c r="V471" s="683"/>
      <c r="W471" s="683"/>
      <c r="X471" s="683"/>
      <c r="Y471" s="683"/>
      <c r="Z471" s="683"/>
      <c r="AA471" s="683"/>
      <c r="AB471" s="683"/>
      <c r="AC471" s="683"/>
      <c r="AD471" s="683"/>
      <c r="AE471" s="683"/>
      <c r="AF471" s="683"/>
      <c r="AG471" s="683"/>
      <c r="AH471" s="683"/>
      <c r="AI471" s="683"/>
      <c r="AJ471" s="683"/>
    </row>
    <row r="472" spans="1:36" ht="15.75">
      <c r="A472" s="656" t="s">
        <v>1088</v>
      </c>
      <c r="B472" s="619" t="s">
        <v>1551</v>
      </c>
      <c r="C472" s="619" t="s">
        <v>1551</v>
      </c>
      <c r="D472" s="619" t="s">
        <v>1551</v>
      </c>
      <c r="E472" s="619" t="s">
        <v>1551</v>
      </c>
      <c r="F472" s="619" t="s">
        <v>1551</v>
      </c>
      <c r="G472" s="619" t="s">
        <v>1551</v>
      </c>
      <c r="H472" s="618" t="s">
        <v>1551</v>
      </c>
      <c r="I472" s="618" t="s">
        <v>1551</v>
      </c>
      <c r="J472" s="618" t="s">
        <v>2155</v>
      </c>
      <c r="K472" s="618" t="s">
        <v>1551</v>
      </c>
      <c r="L472" s="683"/>
      <c r="M472" s="618" t="s">
        <v>1551</v>
      </c>
      <c r="N472" s="704" t="s">
        <v>1551</v>
      </c>
      <c r="O472" s="704" t="s">
        <v>1551</v>
      </c>
      <c r="P472" s="704" t="s">
        <v>1551</v>
      </c>
      <c r="Q472" s="619" t="s">
        <v>1551</v>
      </c>
      <c r="R472" s="619" t="s">
        <v>1551</v>
      </c>
      <c r="S472" s="619" t="s">
        <v>1551</v>
      </c>
      <c r="T472" s="619" t="s">
        <v>1551</v>
      </c>
      <c r="U472" s="683"/>
      <c r="V472" s="683"/>
      <c r="W472" s="683"/>
      <c r="X472" s="683"/>
      <c r="Y472" s="683"/>
      <c r="Z472" s="683"/>
      <c r="AA472" s="683"/>
      <c r="AB472" s="683"/>
      <c r="AC472" s="683"/>
      <c r="AD472" s="683"/>
      <c r="AE472" s="683"/>
      <c r="AF472" s="683"/>
      <c r="AG472" s="683"/>
      <c r="AH472" s="683"/>
      <c r="AI472" s="683"/>
      <c r="AJ472" s="683"/>
    </row>
    <row r="473" spans="1:36" ht="15">
      <c r="A473" s="631" t="s">
        <v>1828</v>
      </c>
      <c r="B473" s="581">
        <v>0</v>
      </c>
      <c r="C473" s="581">
        <v>0</v>
      </c>
      <c r="D473" s="581">
        <v>0</v>
      </c>
      <c r="E473" s="581">
        <v>0</v>
      </c>
      <c r="F473" s="581">
        <v>0</v>
      </c>
      <c r="G473" s="581">
        <v>0</v>
      </c>
      <c r="H473" s="579">
        <v>0</v>
      </c>
      <c r="I473" s="579">
        <v>0</v>
      </c>
      <c r="J473" s="579">
        <v>0</v>
      </c>
      <c r="K473" s="579">
        <v>0</v>
      </c>
      <c r="L473" s="683"/>
      <c r="M473" s="579">
        <v>0</v>
      </c>
      <c r="N473" s="57">
        <v>0</v>
      </c>
      <c r="O473" s="57">
        <v>0</v>
      </c>
      <c r="P473" s="57">
        <v>0</v>
      </c>
      <c r="Q473" s="581">
        <v>0</v>
      </c>
      <c r="R473" s="581">
        <v>0</v>
      </c>
      <c r="S473" s="581">
        <v>0</v>
      </c>
      <c r="T473" s="581">
        <v>0</v>
      </c>
      <c r="U473" s="683"/>
      <c r="V473" s="683"/>
      <c r="W473" s="683"/>
      <c r="X473" s="683"/>
      <c r="Y473" s="683"/>
      <c r="Z473" s="683"/>
      <c r="AA473" s="683"/>
      <c r="AB473" s="683"/>
      <c r="AC473" s="683"/>
      <c r="AD473" s="683"/>
      <c r="AE473" s="683"/>
      <c r="AF473" s="683"/>
      <c r="AG473" s="683"/>
      <c r="AH473" s="683"/>
      <c r="AI473" s="683"/>
      <c r="AJ473" s="683"/>
    </row>
    <row r="474" spans="1:36" ht="15.75">
      <c r="A474" s="631" t="s">
        <v>588</v>
      </c>
      <c r="B474" s="624" t="s">
        <v>2156</v>
      </c>
      <c r="C474" s="624" t="s">
        <v>2157</v>
      </c>
      <c r="D474" s="624" t="s">
        <v>2158</v>
      </c>
      <c r="E474" s="624" t="s">
        <v>2159</v>
      </c>
      <c r="F474" s="624" t="s">
        <v>2160</v>
      </c>
      <c r="G474" s="624" t="s">
        <v>2161</v>
      </c>
      <c r="H474" s="622" t="s">
        <v>2162</v>
      </c>
      <c r="I474" s="622" t="s">
        <v>2163</v>
      </c>
      <c r="J474" s="622" t="s">
        <v>2164</v>
      </c>
      <c r="K474" s="622" t="s">
        <v>2165</v>
      </c>
      <c r="L474" s="683"/>
      <c r="M474" s="622" t="s">
        <v>2166</v>
      </c>
      <c r="N474" s="66" t="s">
        <v>1787</v>
      </c>
      <c r="O474" s="66" t="s">
        <v>1787</v>
      </c>
      <c r="P474" s="66" t="s">
        <v>1787</v>
      </c>
      <c r="Q474" s="66" t="s">
        <v>1787</v>
      </c>
      <c r="R474" s="66" t="s">
        <v>1787</v>
      </c>
      <c r="S474" s="66" t="s">
        <v>1787</v>
      </c>
      <c r="T474" s="66" t="s">
        <v>1787</v>
      </c>
      <c r="U474" s="683"/>
      <c r="V474" s="683"/>
      <c r="W474" s="683"/>
      <c r="X474" s="683"/>
      <c r="Y474" s="683"/>
      <c r="Z474" s="683"/>
      <c r="AA474" s="683"/>
      <c r="AB474" s="683"/>
      <c r="AC474" s="683"/>
      <c r="AD474" s="683"/>
      <c r="AE474" s="683"/>
      <c r="AF474" s="683"/>
      <c r="AG474" s="683"/>
      <c r="AH474" s="683"/>
      <c r="AI474" s="683"/>
      <c r="AJ474" s="683"/>
    </row>
    <row r="475" spans="1:36" ht="15">
      <c r="A475" s="631" t="s">
        <v>1556</v>
      </c>
      <c r="B475" s="699">
        <v>600</v>
      </c>
      <c r="C475" s="699">
        <v>600</v>
      </c>
      <c r="D475" s="699">
        <v>600</v>
      </c>
      <c r="E475" s="699">
        <v>600</v>
      </c>
      <c r="F475" s="699">
        <v>600</v>
      </c>
      <c r="G475" s="699">
        <v>600</v>
      </c>
      <c r="H475" s="709">
        <v>600</v>
      </c>
      <c r="I475" s="709">
        <v>600</v>
      </c>
      <c r="J475" s="697">
        <v>600</v>
      </c>
      <c r="K475" s="709">
        <v>600</v>
      </c>
      <c r="L475" s="683"/>
      <c r="M475" s="709">
        <v>600</v>
      </c>
      <c r="N475" s="50">
        <v>600</v>
      </c>
      <c r="O475" s="50">
        <v>600</v>
      </c>
      <c r="P475" s="50">
        <v>600</v>
      </c>
      <c r="Q475" s="699">
        <v>600</v>
      </c>
      <c r="R475" s="699">
        <v>600</v>
      </c>
      <c r="S475" s="699">
        <v>600</v>
      </c>
      <c r="T475" s="699">
        <v>600</v>
      </c>
      <c r="U475" s="683"/>
      <c r="V475" s="683"/>
      <c r="W475" s="683"/>
      <c r="X475" s="683"/>
      <c r="Y475" s="683"/>
      <c r="Z475" s="683"/>
      <c r="AA475" s="683"/>
      <c r="AB475" s="683"/>
      <c r="AC475" s="683"/>
      <c r="AD475" s="683"/>
      <c r="AE475" s="683"/>
      <c r="AF475" s="683"/>
      <c r="AG475" s="683"/>
      <c r="AH475" s="683"/>
      <c r="AI475" s="683"/>
      <c r="AJ475" s="683"/>
    </row>
    <row r="476" spans="1:36" ht="15">
      <c r="A476" s="631" t="s">
        <v>1097</v>
      </c>
      <c r="B476" s="699">
        <v>5</v>
      </c>
      <c r="C476" s="699">
        <v>5</v>
      </c>
      <c r="D476" s="699">
        <v>5</v>
      </c>
      <c r="E476" s="699">
        <v>5</v>
      </c>
      <c r="F476" s="699">
        <v>5</v>
      </c>
      <c r="G476" s="699">
        <v>5</v>
      </c>
      <c r="H476" s="699">
        <v>5</v>
      </c>
      <c r="I476" s="699">
        <v>5</v>
      </c>
      <c r="J476" s="699">
        <v>5</v>
      </c>
      <c r="K476" s="699">
        <v>5</v>
      </c>
      <c r="L476" s="683"/>
      <c r="M476" s="689">
        <v>3</v>
      </c>
      <c r="N476" s="50">
        <v>3</v>
      </c>
      <c r="O476" s="50">
        <v>3</v>
      </c>
      <c r="P476" s="50">
        <v>3</v>
      </c>
      <c r="Q476" s="699">
        <v>3</v>
      </c>
      <c r="R476" s="699">
        <v>3</v>
      </c>
      <c r="S476" s="699">
        <v>3</v>
      </c>
      <c r="T476" s="699">
        <v>3</v>
      </c>
      <c r="U476" s="683"/>
      <c r="V476" s="683"/>
      <c r="W476" s="683"/>
      <c r="X476" s="683"/>
      <c r="Y476" s="683"/>
      <c r="Z476" s="683"/>
      <c r="AA476" s="683"/>
      <c r="AB476" s="683"/>
      <c r="AC476" s="683"/>
      <c r="AD476" s="683"/>
      <c r="AE476" s="683"/>
      <c r="AF476" s="683"/>
      <c r="AG476" s="683"/>
      <c r="AH476" s="683"/>
      <c r="AI476" s="683"/>
      <c r="AJ476" s="683"/>
    </row>
    <row r="477" spans="1:36" ht="22.5" customHeight="1">
      <c r="A477" s="631" t="s">
        <v>1557</v>
      </c>
      <c r="B477" s="706" t="s">
        <v>2167</v>
      </c>
      <c r="C477" s="706" t="s">
        <v>2168</v>
      </c>
      <c r="D477" s="706" t="s">
        <v>1123</v>
      </c>
      <c r="E477" s="706" t="s">
        <v>2169</v>
      </c>
      <c r="F477" s="706" t="s">
        <v>2170</v>
      </c>
      <c r="G477" s="706" t="s">
        <v>2171</v>
      </c>
      <c r="H477" s="709" t="s">
        <v>2172</v>
      </c>
      <c r="I477" s="709" t="s">
        <v>2173</v>
      </c>
      <c r="J477" s="697" t="s">
        <v>1794</v>
      </c>
      <c r="K477" s="709" t="s">
        <v>2174</v>
      </c>
      <c r="L477" s="683"/>
      <c r="M477" s="709" t="s">
        <v>2175</v>
      </c>
      <c r="N477" s="50" t="s">
        <v>2176</v>
      </c>
      <c r="O477" s="1192" t="s">
        <v>2177</v>
      </c>
      <c r="P477" s="50" t="s">
        <v>2178</v>
      </c>
      <c r="Q477" s="699" t="s">
        <v>2179</v>
      </c>
      <c r="R477" s="699" t="s">
        <v>2180</v>
      </c>
      <c r="S477" s="699" t="s">
        <v>2181</v>
      </c>
      <c r="T477" s="699" t="s">
        <v>2182</v>
      </c>
      <c r="U477" s="683"/>
      <c r="V477" s="683"/>
      <c r="W477" s="683"/>
      <c r="X477" s="683"/>
      <c r="Y477" s="683"/>
      <c r="Z477" s="683"/>
      <c r="AA477" s="683"/>
      <c r="AB477" s="683"/>
      <c r="AC477" s="683"/>
      <c r="AD477" s="683"/>
      <c r="AE477" s="683"/>
      <c r="AF477" s="683"/>
      <c r="AG477" s="683"/>
      <c r="AH477" s="683"/>
      <c r="AI477" s="683"/>
      <c r="AJ477" s="683"/>
    </row>
    <row r="478" spans="1:36" ht="22.5" customHeight="1">
      <c r="A478" s="631" t="s">
        <v>1568</v>
      </c>
      <c r="B478" s="706" t="s">
        <v>2183</v>
      </c>
      <c r="C478" s="706" t="s">
        <v>2184</v>
      </c>
      <c r="D478" s="706" t="s">
        <v>2185</v>
      </c>
      <c r="E478" s="706" t="s">
        <v>2186</v>
      </c>
      <c r="F478" s="706" t="s">
        <v>2187</v>
      </c>
      <c r="G478" s="706" t="s">
        <v>2188</v>
      </c>
      <c r="H478" s="709" t="s">
        <v>2189</v>
      </c>
      <c r="I478" s="709" t="s">
        <v>2190</v>
      </c>
      <c r="J478" s="709" t="s">
        <v>2191</v>
      </c>
      <c r="K478" s="709" t="s">
        <v>1123</v>
      </c>
      <c r="L478" s="683"/>
      <c r="M478" s="709" t="s">
        <v>1123</v>
      </c>
      <c r="N478" s="50" t="s">
        <v>2192</v>
      </c>
      <c r="O478" s="50" t="s">
        <v>2193</v>
      </c>
      <c r="P478" s="50" t="s">
        <v>2194</v>
      </c>
      <c r="Q478" s="699" t="s">
        <v>2195</v>
      </c>
      <c r="R478" s="699" t="s">
        <v>2196</v>
      </c>
      <c r="S478" s="699" t="s">
        <v>2197</v>
      </c>
      <c r="T478" s="699" t="s">
        <v>2198</v>
      </c>
      <c r="U478" s="683"/>
      <c r="V478" s="683"/>
      <c r="W478" s="683"/>
      <c r="X478" s="683"/>
      <c r="Y478" s="683"/>
      <c r="Z478" s="683"/>
      <c r="AA478" s="683"/>
      <c r="AB478" s="683"/>
      <c r="AC478" s="683"/>
      <c r="AD478" s="683"/>
      <c r="AE478" s="683"/>
      <c r="AF478" s="683"/>
      <c r="AG478" s="683"/>
      <c r="AH478" s="683"/>
      <c r="AI478" s="683"/>
      <c r="AJ478" s="683"/>
    </row>
    <row r="479" spans="1:36" ht="22.5" customHeight="1">
      <c r="A479" s="631" t="s">
        <v>1840</v>
      </c>
      <c r="B479" s="699" t="s">
        <v>2199</v>
      </c>
      <c r="C479" s="706"/>
      <c r="D479" s="706" t="s">
        <v>2200</v>
      </c>
      <c r="E479" s="706" t="s">
        <v>1123</v>
      </c>
      <c r="F479" s="706" t="s">
        <v>2201</v>
      </c>
      <c r="G479" s="706" t="s">
        <v>2202</v>
      </c>
      <c r="H479" s="709" t="s">
        <v>2203</v>
      </c>
      <c r="I479" s="709" t="s">
        <v>2204</v>
      </c>
      <c r="J479" s="709" t="s">
        <v>1123</v>
      </c>
      <c r="K479" s="709" t="s">
        <v>1123</v>
      </c>
      <c r="L479" s="683"/>
      <c r="M479" s="709" t="s">
        <v>1123</v>
      </c>
      <c r="N479" s="709" t="s">
        <v>1123</v>
      </c>
      <c r="O479" s="50" t="s">
        <v>2205</v>
      </c>
      <c r="P479" s="50" t="s">
        <v>2206</v>
      </c>
      <c r="Q479" s="699" t="s">
        <v>2207</v>
      </c>
      <c r="R479" s="699" t="s">
        <v>2208</v>
      </c>
      <c r="S479" s="699" t="s">
        <v>2209</v>
      </c>
      <c r="T479" s="699" t="s">
        <v>2210</v>
      </c>
      <c r="U479" s="683"/>
      <c r="V479" s="683"/>
      <c r="W479" s="683"/>
      <c r="X479" s="683"/>
      <c r="Y479" s="683"/>
      <c r="Z479" s="683"/>
      <c r="AA479" s="683"/>
      <c r="AB479" s="683"/>
      <c r="AC479" s="683"/>
      <c r="AD479" s="683"/>
      <c r="AE479" s="683"/>
      <c r="AF479" s="683"/>
      <c r="AG479" s="683"/>
      <c r="AH479" s="683"/>
      <c r="AI479" s="683"/>
      <c r="AJ479" s="683"/>
    </row>
    <row r="480" spans="1:36" ht="12.75" customHeight="1">
      <c r="A480" s="631"/>
      <c r="B480" s="706"/>
      <c r="C480" s="706"/>
      <c r="D480" s="706"/>
      <c r="E480" s="706"/>
      <c r="F480" s="706"/>
      <c r="G480" s="706"/>
      <c r="H480" s="709"/>
      <c r="I480" s="709"/>
      <c r="J480" s="709"/>
      <c r="K480" s="709"/>
      <c r="L480" s="683"/>
      <c r="M480" s="709"/>
      <c r="N480" s="709"/>
      <c r="O480" s="683"/>
      <c r="P480" s="50"/>
      <c r="Q480" s="699" t="s">
        <v>2211</v>
      </c>
      <c r="R480" s="683"/>
      <c r="S480" s="683"/>
      <c r="T480" s="699" t="s">
        <v>2212</v>
      </c>
      <c r="U480" s="683"/>
      <c r="V480" s="683"/>
      <c r="W480" s="683"/>
      <c r="X480" s="683"/>
      <c r="Y480" s="683"/>
      <c r="Z480" s="683"/>
      <c r="AA480" s="683"/>
      <c r="AB480" s="683"/>
      <c r="AC480" s="683"/>
      <c r="AD480" s="683"/>
      <c r="AE480" s="683"/>
      <c r="AF480" s="683"/>
      <c r="AG480" s="683"/>
      <c r="AH480" s="683"/>
      <c r="AI480" s="683"/>
      <c r="AJ480" s="683"/>
    </row>
    <row r="481" spans="1:36" ht="15">
      <c r="A481" s="683"/>
      <c r="B481" s="1456" t="s">
        <v>2213</v>
      </c>
      <c r="C481" s="1456"/>
      <c r="D481" s="1456"/>
      <c r="E481" s="1456"/>
      <c r="F481" s="1456"/>
      <c r="G481" s="1456"/>
      <c r="H481" s="1456"/>
      <c r="I481" s="1456"/>
      <c r="J481" s="1456"/>
      <c r="K481" s="1456"/>
      <c r="L481" s="683"/>
      <c r="M481" s="683"/>
      <c r="N481" s="683"/>
      <c r="O481" s="683"/>
      <c r="P481" s="683"/>
      <c r="Q481" s="683"/>
      <c r="R481" s="683"/>
      <c r="S481" s="683"/>
      <c r="T481" s="683"/>
      <c r="U481" s="683"/>
      <c r="V481" s="683"/>
      <c r="W481" s="683"/>
      <c r="X481" s="683"/>
      <c r="Y481" s="683"/>
      <c r="Z481" s="683"/>
      <c r="AA481" s="683"/>
      <c r="AB481" s="683"/>
      <c r="AC481" s="683"/>
      <c r="AD481" s="683"/>
      <c r="AE481" s="683"/>
      <c r="AF481" s="683"/>
      <c r="AG481" s="683"/>
      <c r="AH481" s="683"/>
      <c r="AI481" s="683"/>
      <c r="AJ481" s="683"/>
    </row>
    <row r="482" spans="1:36" ht="15">
      <c r="A482" s="683"/>
      <c r="B482" s="1456"/>
      <c r="C482" s="1456"/>
      <c r="D482" s="1456"/>
      <c r="E482" s="1456"/>
      <c r="F482" s="1456"/>
      <c r="G482" s="1456"/>
      <c r="H482" s="1456"/>
      <c r="I482" s="1456"/>
      <c r="J482" s="1456"/>
      <c r="K482" s="1456"/>
      <c r="L482" s="683"/>
      <c r="M482" s="683"/>
      <c r="N482" s="683"/>
      <c r="O482" s="683"/>
      <c r="P482" s="683"/>
      <c r="Q482" s="683"/>
      <c r="R482" s="683"/>
      <c r="S482" s="683"/>
      <c r="T482" s="683"/>
      <c r="U482" s="683"/>
      <c r="V482" s="683"/>
      <c r="W482" s="683"/>
      <c r="X482" s="683"/>
      <c r="Y482" s="683"/>
      <c r="Z482" s="683"/>
      <c r="AA482" s="683"/>
      <c r="AB482" s="683"/>
      <c r="AC482" s="683"/>
      <c r="AD482" s="683"/>
      <c r="AE482" s="683"/>
      <c r="AF482" s="683"/>
      <c r="AG482" s="683"/>
      <c r="AH482" s="683"/>
      <c r="AI482" s="683"/>
      <c r="AJ482" s="683"/>
    </row>
    <row r="483" spans="1:36" ht="15">
      <c r="A483" s="683"/>
      <c r="B483" s="1456"/>
      <c r="C483" s="1456"/>
      <c r="D483" s="1456"/>
      <c r="E483" s="1456"/>
      <c r="F483" s="1456"/>
      <c r="G483" s="1456"/>
      <c r="H483" s="1456"/>
      <c r="I483" s="1456"/>
      <c r="J483" s="1456"/>
      <c r="K483" s="1456"/>
      <c r="L483" s="683"/>
      <c r="M483" s="683"/>
      <c r="N483" s="683"/>
      <c r="O483" s="683"/>
      <c r="P483" s="683"/>
      <c r="Q483" s="683"/>
      <c r="R483" s="683"/>
      <c r="S483" s="683"/>
      <c r="T483" s="683"/>
      <c r="U483" s="683"/>
      <c r="V483" s="683"/>
      <c r="W483" s="683"/>
      <c r="X483" s="683"/>
      <c r="Y483" s="683"/>
      <c r="Z483" s="683"/>
      <c r="AA483" s="683"/>
      <c r="AB483" s="683"/>
      <c r="AC483" s="683"/>
      <c r="AD483" s="683"/>
      <c r="AE483" s="683"/>
      <c r="AF483" s="683"/>
      <c r="AG483" s="683"/>
      <c r="AH483" s="683"/>
      <c r="AI483" s="683"/>
      <c r="AJ483" s="683"/>
    </row>
    <row r="484" spans="1:36" ht="15">
      <c r="A484" s="683"/>
      <c r="B484" s="1456"/>
      <c r="C484" s="1456"/>
      <c r="D484" s="1456"/>
      <c r="E484" s="1456"/>
      <c r="F484" s="1456"/>
      <c r="G484" s="1456"/>
      <c r="H484" s="1456"/>
      <c r="I484" s="1456"/>
      <c r="J484" s="1456"/>
      <c r="K484" s="1456"/>
      <c r="L484" s="683"/>
      <c r="M484" s="683"/>
      <c r="N484" s="683"/>
      <c r="O484" s="683"/>
      <c r="P484" s="683"/>
      <c r="Q484" s="683"/>
      <c r="R484" s="683"/>
      <c r="S484" s="683"/>
      <c r="T484" s="683"/>
      <c r="U484" s="683"/>
      <c r="V484" s="683"/>
      <c r="W484" s="683"/>
      <c r="X484" s="683"/>
      <c r="Y484" s="683"/>
      <c r="Z484" s="683"/>
      <c r="AA484" s="683"/>
      <c r="AB484" s="683"/>
      <c r="AC484" s="683"/>
      <c r="AD484" s="683"/>
      <c r="AE484" s="683"/>
      <c r="AF484" s="683"/>
      <c r="AG484" s="683"/>
      <c r="AH484" s="683"/>
      <c r="AI484" s="683"/>
      <c r="AJ484" s="683"/>
    </row>
    <row r="485" spans="1:36" ht="15">
      <c r="A485" s="683"/>
      <c r="B485" s="1456"/>
      <c r="C485" s="1456"/>
      <c r="D485" s="1456"/>
      <c r="E485" s="1456"/>
      <c r="F485" s="1456"/>
      <c r="G485" s="1456"/>
      <c r="H485" s="1456"/>
      <c r="I485" s="1456"/>
      <c r="J485" s="1456"/>
      <c r="K485" s="1456"/>
      <c r="L485" s="683"/>
      <c r="M485" s="683"/>
      <c r="N485" s="683"/>
      <c r="O485" s="683"/>
      <c r="P485" s="683"/>
      <c r="Q485" s="683"/>
      <c r="R485" s="683"/>
      <c r="S485" s="683"/>
      <c r="T485" s="683"/>
      <c r="U485" s="683"/>
      <c r="V485" s="683"/>
      <c r="W485" s="683"/>
      <c r="X485" s="683"/>
      <c r="Y485" s="683"/>
      <c r="Z485" s="683"/>
      <c r="AA485" s="683"/>
      <c r="AB485" s="683"/>
      <c r="AC485" s="683"/>
      <c r="AD485" s="683"/>
      <c r="AE485" s="683"/>
      <c r="AF485" s="683"/>
      <c r="AG485" s="683"/>
      <c r="AH485" s="683"/>
      <c r="AI485" s="683"/>
      <c r="AJ485" s="683"/>
    </row>
    <row r="486" spans="1:36" ht="15">
      <c r="A486" s="683"/>
      <c r="B486" s="683"/>
      <c r="C486" s="683"/>
      <c r="D486" s="683"/>
      <c r="E486" s="683"/>
      <c r="F486" s="683"/>
      <c r="G486" s="683"/>
      <c r="H486" s="685"/>
      <c r="I486" s="685"/>
      <c r="J486" s="685"/>
      <c r="K486" s="685"/>
      <c r="L486" s="683"/>
      <c r="M486" s="683"/>
      <c r="N486" s="685"/>
      <c r="O486" s="683"/>
      <c r="P486" s="683"/>
      <c r="Q486" s="683"/>
      <c r="R486" s="683"/>
      <c r="S486" s="683"/>
      <c r="T486" s="683"/>
      <c r="U486" s="683"/>
      <c r="V486" s="683"/>
      <c r="W486" s="683"/>
      <c r="X486" s="683"/>
      <c r="Y486" s="683"/>
      <c r="Z486" s="683"/>
      <c r="AA486" s="683"/>
      <c r="AB486" s="683"/>
      <c r="AC486" s="683"/>
      <c r="AD486" s="683"/>
      <c r="AE486" s="683"/>
      <c r="AF486" s="683"/>
      <c r="AG486" s="683"/>
      <c r="AH486" s="683"/>
      <c r="AI486" s="683"/>
      <c r="AJ486" s="683"/>
    </row>
    <row r="487" spans="1:36" ht="15">
      <c r="A487" s="631" t="s">
        <v>1526</v>
      </c>
      <c r="B487" s="680" t="s">
        <v>2214</v>
      </c>
      <c r="C487" s="680" t="s">
        <v>2215</v>
      </c>
      <c r="D487" s="680" t="s">
        <v>2216</v>
      </c>
      <c r="E487" s="680" t="s">
        <v>2217</v>
      </c>
      <c r="F487" s="680" t="s">
        <v>2218</v>
      </c>
      <c r="G487" s="680" t="s">
        <v>2219</v>
      </c>
      <c r="H487" s="680" t="s">
        <v>2220</v>
      </c>
      <c r="I487" s="680" t="s">
        <v>2221</v>
      </c>
      <c r="J487" s="680" t="s">
        <v>2222</v>
      </c>
      <c r="K487" s="680" t="s">
        <v>2223</v>
      </c>
      <c r="L487" s="683"/>
      <c r="M487" s="680" t="s">
        <v>2224</v>
      </c>
      <c r="N487" s="680" t="s">
        <v>2224</v>
      </c>
      <c r="O487" s="683"/>
      <c r="P487" s="683"/>
      <c r="Q487" s="683"/>
      <c r="R487" s="683"/>
      <c r="S487" s="683"/>
      <c r="T487" s="683"/>
      <c r="U487" s="683"/>
      <c r="V487" s="683"/>
      <c r="W487" s="683"/>
      <c r="X487" s="683"/>
      <c r="Y487" s="683"/>
      <c r="Z487" s="683"/>
      <c r="AA487" s="683"/>
      <c r="AB487" s="683"/>
      <c r="AC487" s="683"/>
      <c r="AD487" s="683"/>
      <c r="AE487" s="683"/>
      <c r="AF487" s="683"/>
      <c r="AG487" s="683"/>
      <c r="AH487" s="683"/>
      <c r="AI487" s="683"/>
      <c r="AJ487" s="683"/>
    </row>
    <row r="488" spans="1:36" ht="15">
      <c r="A488" s="631" t="s">
        <v>1536</v>
      </c>
      <c r="B488" s="525" t="s">
        <v>1502</v>
      </c>
      <c r="C488" s="527" t="s">
        <v>1209</v>
      </c>
      <c r="D488" s="528" t="s">
        <v>1211</v>
      </c>
      <c r="E488" s="529" t="s">
        <v>1212</v>
      </c>
      <c r="F488" s="530" t="s">
        <v>1210</v>
      </c>
      <c r="G488" s="531" t="s">
        <v>1213</v>
      </c>
      <c r="H488" s="532" t="s">
        <v>1214</v>
      </c>
      <c r="I488" s="533" t="s">
        <v>1215</v>
      </c>
      <c r="J488" s="534" t="s">
        <v>1216</v>
      </c>
      <c r="K488" s="536" t="s">
        <v>1217</v>
      </c>
      <c r="L488" s="683"/>
      <c r="M488" s="526" t="s">
        <v>1504</v>
      </c>
      <c r="N488" s="537" t="s">
        <v>1516</v>
      </c>
      <c r="O488" s="683"/>
      <c r="P488" s="683"/>
      <c r="Q488" s="683"/>
      <c r="R488" s="683"/>
      <c r="S488" s="683"/>
      <c r="T488" s="683"/>
      <c r="U488" s="683"/>
      <c r="V488" s="683"/>
      <c r="W488" s="683"/>
      <c r="X488" s="683"/>
      <c r="Y488" s="683"/>
      <c r="Z488" s="683"/>
      <c r="AA488" s="683"/>
      <c r="AB488" s="683"/>
      <c r="AC488" s="683"/>
      <c r="AD488" s="683"/>
      <c r="AE488" s="683"/>
      <c r="AF488" s="683"/>
      <c r="AG488" s="683"/>
      <c r="AH488" s="683"/>
      <c r="AI488" s="683"/>
      <c r="AJ488" s="683"/>
    </row>
    <row r="489" spans="1:36" ht="17.25" customHeight="1">
      <c r="A489" s="631" t="s">
        <v>1537</v>
      </c>
      <c r="B489" s="631" t="s">
        <v>1510</v>
      </c>
      <c r="C489" s="631" t="s">
        <v>1510</v>
      </c>
      <c r="D489" s="631" t="s">
        <v>1506</v>
      </c>
      <c r="E489" s="631" t="s">
        <v>1503</v>
      </c>
      <c r="F489" s="631" t="s">
        <v>2225</v>
      </c>
      <c r="G489" s="631" t="s">
        <v>1503</v>
      </c>
      <c r="H489" s="631" t="s">
        <v>1508</v>
      </c>
      <c r="I489" s="631" t="s">
        <v>1505</v>
      </c>
      <c r="J489" s="631" t="s">
        <v>1505</v>
      </c>
      <c r="K489" s="631" t="s">
        <v>1506</v>
      </c>
      <c r="L489" s="683"/>
      <c r="M489" s="631"/>
      <c r="N489" s="631"/>
      <c r="O489" s="683"/>
      <c r="P489" s="683"/>
      <c r="Q489" s="683"/>
      <c r="R489" s="683"/>
      <c r="S489" s="683"/>
      <c r="T489" s="683"/>
      <c r="U489" s="683"/>
      <c r="V489" s="683"/>
      <c r="W489" s="683"/>
      <c r="X489" s="683"/>
      <c r="Y489" s="683"/>
      <c r="Z489" s="683"/>
      <c r="AA489" s="683"/>
      <c r="AB489" s="683"/>
      <c r="AC489" s="683"/>
      <c r="AD489" s="683"/>
      <c r="AE489" s="683"/>
      <c r="AF489" s="683"/>
      <c r="AG489" s="683"/>
      <c r="AH489" s="683"/>
      <c r="AI489" s="683"/>
      <c r="AJ489" s="683"/>
    </row>
    <row r="490" spans="1:36" ht="17.25" customHeight="1">
      <c r="A490" s="650" t="s">
        <v>1045</v>
      </c>
      <c r="B490" s="558" t="s">
        <v>2226</v>
      </c>
      <c r="C490" s="558" t="s">
        <v>2227</v>
      </c>
      <c r="D490" s="558" t="s">
        <v>2227</v>
      </c>
      <c r="E490" s="558" t="s">
        <v>2226</v>
      </c>
      <c r="F490" s="558" t="s">
        <v>2227</v>
      </c>
      <c r="G490" s="558" t="s">
        <v>2228</v>
      </c>
      <c r="H490" s="558" t="s">
        <v>2226</v>
      </c>
      <c r="I490" s="558" t="s">
        <v>2226</v>
      </c>
      <c r="J490" s="558" t="s">
        <v>2226</v>
      </c>
      <c r="K490" s="558" t="s">
        <v>2226</v>
      </c>
      <c r="L490" s="683"/>
      <c r="M490" s="558"/>
      <c r="N490" s="558"/>
      <c r="O490" s="683"/>
      <c r="P490" s="683"/>
      <c r="Q490" s="683"/>
      <c r="R490" s="683"/>
      <c r="S490" s="683"/>
      <c r="T490" s="683"/>
      <c r="U490" s="683"/>
      <c r="V490" s="683"/>
      <c r="W490" s="683"/>
      <c r="X490" s="683"/>
      <c r="Y490" s="683"/>
      <c r="Z490" s="683"/>
      <c r="AA490" s="683"/>
      <c r="AB490" s="683"/>
      <c r="AC490" s="683"/>
      <c r="AD490" s="683"/>
      <c r="AE490" s="683"/>
      <c r="AF490" s="683"/>
      <c r="AG490" s="683"/>
      <c r="AH490" s="683"/>
      <c r="AI490" s="683"/>
      <c r="AJ490" s="683"/>
    </row>
    <row r="491" spans="1:36" ht="17.25" customHeight="1">
      <c r="A491" s="652" t="s">
        <v>1539</v>
      </c>
      <c r="B491" s="563" t="s">
        <v>1945</v>
      </c>
      <c r="C491" s="563" t="s">
        <v>2229</v>
      </c>
      <c r="D491" s="563" t="s">
        <v>1824</v>
      </c>
      <c r="E491" s="563" t="s">
        <v>2229</v>
      </c>
      <c r="F491" s="563" t="s">
        <v>1945</v>
      </c>
      <c r="G491" s="563" t="s">
        <v>2229</v>
      </c>
      <c r="H491" s="563" t="s">
        <v>1945</v>
      </c>
      <c r="I491" s="563" t="s">
        <v>2226</v>
      </c>
      <c r="J491" s="563" t="s">
        <v>1945</v>
      </c>
      <c r="K491" s="563" t="s">
        <v>2226</v>
      </c>
      <c r="L491" s="683"/>
      <c r="M491" s="563"/>
      <c r="N491" s="563"/>
      <c r="O491" s="683"/>
      <c r="P491" s="683"/>
      <c r="Q491" s="683"/>
      <c r="R491" s="683"/>
      <c r="S491" s="683"/>
      <c r="T491" s="683"/>
      <c r="U491" s="683"/>
      <c r="V491" s="683"/>
      <c r="W491" s="683"/>
      <c r="X491" s="683"/>
      <c r="Y491" s="683"/>
      <c r="Z491" s="683"/>
      <c r="AA491" s="683"/>
      <c r="AB491" s="683"/>
      <c r="AC491" s="683"/>
      <c r="AD491" s="683"/>
      <c r="AE491" s="683"/>
      <c r="AF491" s="683"/>
      <c r="AG491" s="683"/>
      <c r="AH491" s="683"/>
      <c r="AI491" s="683"/>
      <c r="AJ491" s="683"/>
    </row>
    <row r="492" spans="1:36" ht="17.25" customHeight="1">
      <c r="A492" s="653" t="s">
        <v>7</v>
      </c>
      <c r="B492" s="573">
        <v>5</v>
      </c>
      <c r="C492" s="573">
        <v>5</v>
      </c>
      <c r="D492" s="573">
        <v>4</v>
      </c>
      <c r="E492" s="573">
        <v>3</v>
      </c>
      <c r="F492" s="573">
        <v>5</v>
      </c>
      <c r="G492" s="573">
        <v>5</v>
      </c>
      <c r="H492" s="573">
        <v>4</v>
      </c>
      <c r="I492" s="573">
        <v>6</v>
      </c>
      <c r="J492" s="573" t="s">
        <v>2230</v>
      </c>
      <c r="K492" s="573">
        <v>3</v>
      </c>
      <c r="L492" s="683"/>
      <c r="M492" s="573"/>
      <c r="N492" s="573"/>
      <c r="O492" s="683"/>
      <c r="P492" s="683"/>
      <c r="Q492" s="683"/>
      <c r="R492" s="683"/>
      <c r="S492" s="683"/>
      <c r="T492" s="683"/>
      <c r="U492" s="683"/>
      <c r="V492" s="683"/>
      <c r="W492" s="683"/>
      <c r="X492" s="683"/>
      <c r="Y492" s="683"/>
      <c r="Z492" s="683"/>
      <c r="AA492" s="683"/>
      <c r="AB492" s="683"/>
      <c r="AC492" s="683"/>
      <c r="AD492" s="683"/>
      <c r="AE492" s="683"/>
      <c r="AF492" s="683"/>
      <c r="AG492" s="683"/>
      <c r="AH492" s="683"/>
      <c r="AI492" s="683"/>
      <c r="AJ492" s="683"/>
    </row>
    <row r="493" spans="1:36" ht="17.25" customHeight="1">
      <c r="A493" s="654" t="s">
        <v>2231</v>
      </c>
      <c r="B493" s="573">
        <v>4</v>
      </c>
      <c r="C493" s="573">
        <v>5</v>
      </c>
      <c r="D493" s="573">
        <v>4</v>
      </c>
      <c r="E493" s="573">
        <v>3</v>
      </c>
      <c r="F493" s="573">
        <v>5</v>
      </c>
      <c r="G493" s="573">
        <v>5</v>
      </c>
      <c r="H493" s="573">
        <v>6</v>
      </c>
      <c r="I493" s="573">
        <v>5</v>
      </c>
      <c r="J493" s="573" t="s">
        <v>2232</v>
      </c>
      <c r="K493" s="573">
        <v>6</v>
      </c>
      <c r="L493" s="683"/>
      <c r="M493" s="573"/>
      <c r="N493" s="573"/>
      <c r="O493" s="683"/>
      <c r="P493" s="683"/>
      <c r="Q493" s="683"/>
      <c r="R493" s="683"/>
      <c r="S493" s="683"/>
      <c r="T493" s="683"/>
      <c r="U493" s="683"/>
      <c r="V493" s="683"/>
      <c r="W493" s="683"/>
      <c r="X493" s="683"/>
      <c r="Y493" s="683"/>
      <c r="Z493" s="683"/>
      <c r="AA493" s="683"/>
      <c r="AB493" s="683"/>
      <c r="AC493" s="683"/>
      <c r="AD493" s="683"/>
      <c r="AE493" s="683"/>
      <c r="AF493" s="683"/>
      <c r="AG493" s="683"/>
      <c r="AH493" s="683"/>
      <c r="AI493" s="683"/>
      <c r="AJ493" s="683"/>
    </row>
    <row r="494" spans="1:36" ht="17.25" customHeight="1">
      <c r="A494" s="631" t="s">
        <v>1541</v>
      </c>
      <c r="B494" s="577">
        <v>0.2</v>
      </c>
      <c r="C494" s="577">
        <v>0</v>
      </c>
      <c r="D494" s="577">
        <v>0</v>
      </c>
      <c r="E494" s="577">
        <v>0</v>
      </c>
      <c r="F494" s="577">
        <v>0</v>
      </c>
      <c r="G494" s="577">
        <v>-0.2</v>
      </c>
      <c r="H494" s="577">
        <v>-0.2</v>
      </c>
      <c r="I494" s="577">
        <v>-1</v>
      </c>
      <c r="J494" s="577" t="s">
        <v>2233</v>
      </c>
      <c r="K494" s="577">
        <v>1</v>
      </c>
      <c r="L494" s="683"/>
      <c r="M494" s="577"/>
      <c r="N494" s="577"/>
      <c r="O494" s="683"/>
      <c r="P494" s="683"/>
      <c r="Q494" s="683"/>
      <c r="R494" s="683"/>
      <c r="S494" s="683"/>
      <c r="T494" s="683"/>
      <c r="U494" s="683"/>
      <c r="V494" s="683"/>
      <c r="W494" s="683"/>
      <c r="X494" s="683"/>
      <c r="Y494" s="683"/>
      <c r="Z494" s="683"/>
      <c r="AA494" s="683"/>
      <c r="AB494" s="683"/>
      <c r="AC494" s="683"/>
      <c r="AD494" s="683"/>
      <c r="AE494" s="683"/>
      <c r="AF494" s="683"/>
      <c r="AG494" s="683"/>
      <c r="AH494" s="683"/>
      <c r="AI494" s="683"/>
      <c r="AJ494" s="683"/>
    </row>
    <row r="495" spans="1:36" ht="17.25" customHeight="1">
      <c r="A495" s="631" t="s">
        <v>1542</v>
      </c>
      <c r="B495" s="581">
        <v>0</v>
      </c>
      <c r="C495" s="581">
        <v>-0.5</v>
      </c>
      <c r="D495" s="581">
        <v>0</v>
      </c>
      <c r="E495" s="581">
        <v>0.2</v>
      </c>
      <c r="F495" s="581">
        <v>0</v>
      </c>
      <c r="G495" s="581">
        <v>0.2</v>
      </c>
      <c r="H495" s="581">
        <v>0.2</v>
      </c>
      <c r="I495" s="581">
        <v>0.5</v>
      </c>
      <c r="J495" s="581" t="s">
        <v>2233</v>
      </c>
      <c r="K495" s="581">
        <v>0.2</v>
      </c>
      <c r="L495" s="683"/>
      <c r="M495" s="581"/>
      <c r="N495" s="581"/>
      <c r="O495" s="683"/>
      <c r="P495" s="683"/>
      <c r="Q495" s="683"/>
      <c r="R495" s="683"/>
      <c r="S495" s="683"/>
      <c r="T495" s="683"/>
      <c r="U495" s="683"/>
      <c r="V495" s="683"/>
      <c r="W495" s="683"/>
      <c r="X495" s="683"/>
      <c r="Y495" s="683"/>
      <c r="Z495" s="683"/>
      <c r="AA495" s="683"/>
      <c r="AB495" s="683"/>
      <c r="AC495" s="683"/>
      <c r="AD495" s="683"/>
      <c r="AE495" s="683"/>
      <c r="AF495" s="683"/>
      <c r="AG495" s="683"/>
      <c r="AH495" s="683"/>
      <c r="AI495" s="683"/>
      <c r="AJ495" s="683"/>
    </row>
    <row r="496" spans="1:36" ht="17.25" customHeight="1">
      <c r="A496" s="631" t="s">
        <v>1543</v>
      </c>
      <c r="B496" s="585">
        <v>0</v>
      </c>
      <c r="C496" s="585">
        <v>0</v>
      </c>
      <c r="D496" s="585">
        <v>-0.5</v>
      </c>
      <c r="E496" s="585">
        <v>0</v>
      </c>
      <c r="F496" s="585">
        <v>0.4</v>
      </c>
      <c r="G496" s="585">
        <v>0.4</v>
      </c>
      <c r="H496" s="585">
        <v>1.5</v>
      </c>
      <c r="I496" s="585">
        <v>0</v>
      </c>
      <c r="J496" s="585" t="s">
        <v>2233</v>
      </c>
      <c r="K496" s="585">
        <v>0</v>
      </c>
      <c r="L496" s="683"/>
      <c r="M496" s="585"/>
      <c r="N496" s="585"/>
      <c r="O496" s="683"/>
      <c r="P496" s="683"/>
      <c r="Q496" s="683"/>
      <c r="R496" s="683"/>
      <c r="S496" s="683"/>
      <c r="T496" s="683"/>
      <c r="U496" s="683"/>
      <c r="V496" s="683"/>
      <c r="W496" s="683"/>
      <c r="X496" s="683"/>
      <c r="Y496" s="683"/>
      <c r="Z496" s="683"/>
      <c r="AA496" s="683"/>
      <c r="AB496" s="683"/>
      <c r="AC496" s="683"/>
      <c r="AD496" s="683"/>
      <c r="AE496" s="683"/>
      <c r="AF496" s="683"/>
      <c r="AG496" s="683"/>
      <c r="AH496" s="683"/>
      <c r="AI496" s="683"/>
      <c r="AJ496" s="683"/>
    </row>
    <row r="497" spans="1:36" ht="17.25" customHeight="1">
      <c r="A497" s="631" t="s">
        <v>1544</v>
      </c>
      <c r="B497" s="589">
        <v>0</v>
      </c>
      <c r="C497" s="589">
        <v>0</v>
      </c>
      <c r="D497" s="589">
        <v>2</v>
      </c>
      <c r="E497" s="589">
        <v>0</v>
      </c>
      <c r="F497" s="589">
        <v>-0.5</v>
      </c>
      <c r="G497" s="589">
        <v>-0.2</v>
      </c>
      <c r="H497" s="589">
        <v>-1</v>
      </c>
      <c r="I497" s="589">
        <v>0</v>
      </c>
      <c r="J497" s="589" t="s">
        <v>2233</v>
      </c>
      <c r="K497" s="589">
        <v>0.2</v>
      </c>
      <c r="L497" s="683"/>
      <c r="M497" s="589"/>
      <c r="N497" s="589"/>
      <c r="O497" s="683"/>
      <c r="P497" s="683"/>
      <c r="Q497" s="683"/>
      <c r="R497" s="683"/>
      <c r="S497" s="683"/>
      <c r="T497" s="683"/>
      <c r="U497" s="683"/>
      <c r="V497" s="683"/>
      <c r="W497" s="683"/>
      <c r="X497" s="683"/>
      <c r="Y497" s="683"/>
      <c r="Z497" s="683"/>
      <c r="AA497" s="683"/>
      <c r="AB497" s="683"/>
      <c r="AC497" s="683"/>
      <c r="AD497" s="683"/>
      <c r="AE497" s="683"/>
      <c r="AF497" s="683"/>
      <c r="AG497" s="683"/>
      <c r="AH497" s="683"/>
      <c r="AI497" s="683"/>
      <c r="AJ497" s="683"/>
    </row>
    <row r="498" spans="1:36" ht="17.25" customHeight="1">
      <c r="A498" s="655" t="s">
        <v>1545</v>
      </c>
      <c r="B498" s="594">
        <v>0.7</v>
      </c>
      <c r="C498" s="594">
        <v>0</v>
      </c>
      <c r="D498" s="594">
        <v>0</v>
      </c>
      <c r="E498" s="594">
        <v>0</v>
      </c>
      <c r="F498" s="594">
        <v>0.2</v>
      </c>
      <c r="G498" s="594">
        <v>0</v>
      </c>
      <c r="H498" s="594">
        <v>0.3</v>
      </c>
      <c r="I498" s="594">
        <v>0</v>
      </c>
      <c r="J498" s="594" t="s">
        <v>2233</v>
      </c>
      <c r="K498" s="594">
        <v>0.2</v>
      </c>
      <c r="L498" s="683"/>
      <c r="M498" s="594"/>
      <c r="N498" s="594"/>
      <c r="O498" s="683"/>
      <c r="P498" s="683"/>
      <c r="Q498" s="683"/>
      <c r="R498" s="683"/>
      <c r="S498" s="683"/>
      <c r="T498" s="683"/>
      <c r="U498" s="683"/>
      <c r="V498" s="683"/>
      <c r="W498" s="683"/>
      <c r="X498" s="683"/>
      <c r="Y498" s="683"/>
      <c r="Z498" s="683"/>
      <c r="AA498" s="683"/>
      <c r="AB498" s="683"/>
      <c r="AC498" s="683"/>
      <c r="AD498" s="683"/>
      <c r="AE498" s="683"/>
      <c r="AF498" s="683"/>
      <c r="AG498" s="683"/>
      <c r="AH498" s="683"/>
      <c r="AI498" s="683"/>
      <c r="AJ498" s="683"/>
    </row>
    <row r="499" spans="1:36" ht="17.25" customHeight="1">
      <c r="A499" s="631" t="s">
        <v>1546</v>
      </c>
      <c r="B499" s="598">
        <v>0</v>
      </c>
      <c r="C499" s="598">
        <v>0</v>
      </c>
      <c r="D499" s="598">
        <v>0</v>
      </c>
      <c r="E499" s="598">
        <v>0</v>
      </c>
      <c r="F499" s="598">
        <v>0.2</v>
      </c>
      <c r="G499" s="598">
        <v>-0.3</v>
      </c>
      <c r="H499" s="598">
        <v>-0.3</v>
      </c>
      <c r="I499" s="598">
        <v>0</v>
      </c>
      <c r="J499" s="598" t="s">
        <v>2233</v>
      </c>
      <c r="K499" s="598">
        <v>0</v>
      </c>
      <c r="L499" s="683"/>
      <c r="M499" s="598"/>
      <c r="N499" s="598"/>
      <c r="O499" s="683"/>
      <c r="P499" s="683"/>
      <c r="Q499" s="683"/>
      <c r="R499" s="683"/>
      <c r="S499" s="683"/>
      <c r="T499" s="683"/>
      <c r="U499" s="683"/>
      <c r="V499" s="683"/>
      <c r="W499" s="683"/>
      <c r="X499" s="683"/>
      <c r="Y499" s="683"/>
      <c r="Z499" s="683"/>
      <c r="AA499" s="683"/>
      <c r="AB499" s="683"/>
      <c r="AC499" s="683"/>
      <c r="AD499" s="683"/>
      <c r="AE499" s="683"/>
      <c r="AF499" s="683"/>
      <c r="AG499" s="683"/>
      <c r="AH499" s="683"/>
      <c r="AI499" s="683"/>
      <c r="AJ499" s="683"/>
    </row>
    <row r="500" spans="1:36" ht="17.25" customHeight="1">
      <c r="A500" s="631" t="s">
        <v>1547</v>
      </c>
      <c r="B500" s="602">
        <v>-1</v>
      </c>
      <c r="C500" s="602">
        <v>-0.5</v>
      </c>
      <c r="D500" s="602">
        <v>0</v>
      </c>
      <c r="E500" s="602">
        <v>0.2</v>
      </c>
      <c r="F500" s="602">
        <v>-1</v>
      </c>
      <c r="G500" s="602">
        <v>0</v>
      </c>
      <c r="H500" s="602">
        <v>0</v>
      </c>
      <c r="I500" s="602">
        <v>0</v>
      </c>
      <c r="J500" s="602" t="s">
        <v>2233</v>
      </c>
      <c r="K500" s="602">
        <v>0</v>
      </c>
      <c r="L500" s="683"/>
      <c r="M500" s="602"/>
      <c r="N500" s="602"/>
      <c r="O500" s="683"/>
      <c r="P500" s="683"/>
      <c r="Q500" s="683"/>
      <c r="R500" s="683"/>
      <c r="S500" s="683"/>
      <c r="T500" s="683"/>
      <c r="U500" s="683"/>
      <c r="V500" s="683"/>
      <c r="W500" s="683"/>
      <c r="X500" s="683"/>
      <c r="Y500" s="683"/>
      <c r="Z500" s="683"/>
      <c r="AA500" s="683"/>
      <c r="AB500" s="683"/>
      <c r="AC500" s="683"/>
      <c r="AD500" s="683"/>
      <c r="AE500" s="683"/>
      <c r="AF500" s="683"/>
      <c r="AG500" s="683"/>
      <c r="AH500" s="683"/>
      <c r="AI500" s="683"/>
      <c r="AJ500" s="683"/>
    </row>
    <row r="501" spans="1:36" ht="17.25" customHeight="1">
      <c r="A501" s="631" t="s">
        <v>1548</v>
      </c>
      <c r="B501" s="606">
        <v>-0.5</v>
      </c>
      <c r="C501" s="606">
        <v>-0.5</v>
      </c>
      <c r="D501" s="606">
        <v>0.5</v>
      </c>
      <c r="E501" s="606">
        <v>0</v>
      </c>
      <c r="F501" s="606">
        <v>1</v>
      </c>
      <c r="G501" s="606">
        <v>0.5</v>
      </c>
      <c r="H501" s="606">
        <v>0</v>
      </c>
      <c r="I501" s="606">
        <v>1</v>
      </c>
      <c r="J501" s="606" t="s">
        <v>2233</v>
      </c>
      <c r="K501" s="606">
        <v>-0.5</v>
      </c>
      <c r="L501" s="683"/>
      <c r="M501" s="606"/>
      <c r="N501" s="606"/>
      <c r="O501" s="683"/>
      <c r="P501" s="683"/>
      <c r="Q501" s="683"/>
      <c r="R501" s="683"/>
      <c r="S501" s="683"/>
      <c r="T501" s="683"/>
      <c r="U501" s="683"/>
      <c r="V501" s="683"/>
      <c r="W501" s="683"/>
      <c r="X501" s="683"/>
      <c r="Y501" s="683"/>
      <c r="Z501" s="683"/>
      <c r="AA501" s="683"/>
      <c r="AB501" s="683"/>
      <c r="AC501" s="683"/>
      <c r="AD501" s="683"/>
      <c r="AE501" s="683"/>
      <c r="AF501" s="683"/>
      <c r="AG501" s="683"/>
      <c r="AH501" s="683"/>
      <c r="AI501" s="683"/>
      <c r="AJ501" s="683"/>
    </row>
    <row r="502" spans="1:36" ht="17.25" customHeight="1">
      <c r="A502" s="631" t="s">
        <v>1549</v>
      </c>
      <c r="B502" s="610">
        <v>0</v>
      </c>
      <c r="C502" s="610">
        <v>0.5</v>
      </c>
      <c r="D502" s="610">
        <f>-50%</f>
        <v>-0.5</v>
      </c>
      <c r="E502" s="610">
        <v>0.2</v>
      </c>
      <c r="F502" s="610">
        <v>1</v>
      </c>
      <c r="G502" s="610">
        <v>-0.5</v>
      </c>
      <c r="H502" s="610">
        <v>-0.5</v>
      </c>
      <c r="I502" s="610">
        <v>1</v>
      </c>
      <c r="J502" s="610" t="s">
        <v>2233</v>
      </c>
      <c r="K502" s="610">
        <v>-0.5</v>
      </c>
      <c r="L502" s="683"/>
      <c r="M502" s="610"/>
      <c r="N502" s="610"/>
      <c r="O502" s="683"/>
      <c r="P502" s="683"/>
      <c r="Q502" s="683"/>
      <c r="R502" s="683"/>
      <c r="S502" s="683"/>
      <c r="T502" s="683"/>
      <c r="U502" s="683"/>
      <c r="V502" s="683"/>
      <c r="W502" s="683"/>
      <c r="X502" s="683"/>
      <c r="Y502" s="683"/>
      <c r="Z502" s="683"/>
      <c r="AA502" s="683"/>
      <c r="AB502" s="683"/>
      <c r="AC502" s="683"/>
      <c r="AD502" s="683"/>
      <c r="AE502" s="683"/>
      <c r="AF502" s="683"/>
      <c r="AG502" s="683"/>
      <c r="AH502" s="683"/>
      <c r="AI502" s="683"/>
      <c r="AJ502" s="683"/>
    </row>
    <row r="503" spans="1:36" ht="17.25" customHeight="1">
      <c r="A503" s="631" t="s">
        <v>1072</v>
      </c>
      <c r="B503" s="568">
        <v>6</v>
      </c>
      <c r="C503" s="568">
        <v>10</v>
      </c>
      <c r="D503" s="568">
        <v>2</v>
      </c>
      <c r="E503" s="568">
        <v>3</v>
      </c>
      <c r="F503" s="568">
        <v>8</v>
      </c>
      <c r="G503" s="568">
        <v>8</v>
      </c>
      <c r="H503" s="568">
        <v>2</v>
      </c>
      <c r="I503" s="568">
        <v>2</v>
      </c>
      <c r="J503" s="568">
        <v>5</v>
      </c>
      <c r="K503" s="568">
        <v>2</v>
      </c>
      <c r="L503" s="683"/>
      <c r="M503" s="568"/>
      <c r="N503" s="568"/>
      <c r="O503" s="683"/>
      <c r="P503" s="683"/>
      <c r="Q503" s="683"/>
      <c r="R503" s="683"/>
      <c r="S503" s="683"/>
      <c r="T503" s="683"/>
      <c r="U503" s="683"/>
      <c r="V503" s="683"/>
      <c r="W503" s="683"/>
      <c r="X503" s="683"/>
      <c r="Y503" s="683"/>
      <c r="Z503" s="683"/>
      <c r="AA503" s="683"/>
      <c r="AB503" s="683"/>
      <c r="AC503" s="683"/>
      <c r="AD503" s="683"/>
      <c r="AE503" s="683"/>
      <c r="AF503" s="683"/>
      <c r="AG503" s="683"/>
      <c r="AH503" s="683"/>
      <c r="AI503" s="683"/>
      <c r="AJ503" s="683"/>
    </row>
    <row r="504" spans="1:36" ht="17.25" customHeight="1">
      <c r="A504" s="631" t="s">
        <v>1074</v>
      </c>
      <c r="B504" s="568">
        <v>6</v>
      </c>
      <c r="C504" s="568">
        <v>0</v>
      </c>
      <c r="D504" s="568">
        <v>-2</v>
      </c>
      <c r="E504" s="568">
        <v>3</v>
      </c>
      <c r="F504" s="568">
        <v>0</v>
      </c>
      <c r="G504" s="568">
        <v>0</v>
      </c>
      <c r="H504" s="568">
        <v>5</v>
      </c>
      <c r="I504" s="568">
        <v>5</v>
      </c>
      <c r="J504" s="568">
        <v>5</v>
      </c>
      <c r="K504" s="568">
        <v>5</v>
      </c>
      <c r="L504" s="683"/>
      <c r="M504" s="568"/>
      <c r="N504" s="568"/>
      <c r="O504" s="683"/>
      <c r="P504" s="683"/>
      <c r="Q504" s="683"/>
      <c r="R504" s="683"/>
      <c r="S504" s="683"/>
      <c r="T504" s="683"/>
      <c r="U504" s="683"/>
      <c r="V504" s="683"/>
      <c r="W504" s="683"/>
      <c r="X504" s="683"/>
      <c r="Y504" s="683"/>
      <c r="Z504" s="683"/>
      <c r="AA504" s="683"/>
      <c r="AB504" s="683"/>
      <c r="AC504" s="683"/>
      <c r="AD504" s="683"/>
      <c r="AE504" s="683"/>
      <c r="AF504" s="683"/>
      <c r="AG504" s="683"/>
      <c r="AH504" s="683"/>
      <c r="AI504" s="683"/>
      <c r="AJ504" s="683"/>
    </row>
    <row r="505" spans="1:36" ht="17.25" customHeight="1">
      <c r="A505" s="631" t="s">
        <v>1076</v>
      </c>
      <c r="B505" s="615">
        <v>0</v>
      </c>
      <c r="C505" s="615">
        <v>0</v>
      </c>
      <c r="D505" s="615">
        <v>8</v>
      </c>
      <c r="E505" s="615">
        <v>3</v>
      </c>
      <c r="F505" s="615">
        <v>0</v>
      </c>
      <c r="G505" s="615">
        <v>0</v>
      </c>
      <c r="H505" s="615">
        <v>5</v>
      </c>
      <c r="I505" s="615">
        <v>5</v>
      </c>
      <c r="J505" s="615">
        <v>5</v>
      </c>
      <c r="K505" s="615">
        <v>5</v>
      </c>
      <c r="L505" s="683"/>
      <c r="M505" s="615"/>
      <c r="N505" s="615"/>
      <c r="O505" s="683"/>
      <c r="P505" s="683"/>
      <c r="Q505" s="683"/>
      <c r="R505" s="683"/>
      <c r="S505" s="683"/>
      <c r="T505" s="683"/>
      <c r="U505" s="683"/>
      <c r="V505" s="683"/>
      <c r="W505" s="683"/>
      <c r="X505" s="683"/>
      <c r="Y505" s="683"/>
      <c r="Z505" s="683"/>
      <c r="AA505" s="683"/>
      <c r="AB505" s="683"/>
      <c r="AC505" s="683"/>
      <c r="AD505" s="683"/>
      <c r="AE505" s="683"/>
      <c r="AF505" s="683"/>
      <c r="AG505" s="683"/>
      <c r="AH505" s="683"/>
      <c r="AI505" s="683"/>
      <c r="AJ505" s="683"/>
    </row>
    <row r="506" spans="1:36" ht="17.25" customHeight="1">
      <c r="A506" s="631" t="s">
        <v>566</v>
      </c>
      <c r="B506" s="699" t="s">
        <v>2234</v>
      </c>
      <c r="C506" s="699" t="s">
        <v>2235</v>
      </c>
      <c r="D506" s="699" t="s">
        <v>2236</v>
      </c>
      <c r="E506" s="699" t="s">
        <v>2237</v>
      </c>
      <c r="F506" s="699" t="s">
        <v>2238</v>
      </c>
      <c r="G506" s="699" t="s">
        <v>2234</v>
      </c>
      <c r="H506" s="699" t="s">
        <v>2239</v>
      </c>
      <c r="I506" s="699" t="s">
        <v>2240</v>
      </c>
      <c r="J506" s="699" t="s">
        <v>2241</v>
      </c>
      <c r="K506" s="699" t="s">
        <v>2242</v>
      </c>
      <c r="L506" s="683"/>
      <c r="M506" s="699"/>
      <c r="N506" s="699"/>
      <c r="O506" s="683"/>
      <c r="P506" s="683"/>
      <c r="Q506" s="683"/>
      <c r="R506" s="683"/>
      <c r="S506" s="683"/>
      <c r="T506" s="683"/>
      <c r="U506" s="683"/>
      <c r="V506" s="683"/>
      <c r="W506" s="683"/>
      <c r="X506" s="683"/>
      <c r="Y506" s="683"/>
      <c r="Z506" s="683"/>
      <c r="AA506" s="683"/>
      <c r="AB506" s="683"/>
      <c r="AC506" s="683"/>
      <c r="AD506" s="683"/>
      <c r="AE506" s="683"/>
      <c r="AF506" s="683"/>
      <c r="AG506" s="683"/>
      <c r="AH506" s="683"/>
      <c r="AI506" s="683"/>
      <c r="AJ506" s="683"/>
    </row>
    <row r="507" spans="1:36" ht="17.25" customHeight="1">
      <c r="A507" s="656" t="s">
        <v>1088</v>
      </c>
      <c r="B507" s="619">
        <v>3</v>
      </c>
      <c r="C507" s="619">
        <v>3</v>
      </c>
      <c r="D507" s="619">
        <v>3</v>
      </c>
      <c r="E507" s="619">
        <v>3</v>
      </c>
      <c r="F507" s="619">
        <v>3</v>
      </c>
      <c r="G507" s="619">
        <v>3</v>
      </c>
      <c r="H507" s="619">
        <v>3</v>
      </c>
      <c r="I507" s="619">
        <v>3</v>
      </c>
      <c r="J507" s="619">
        <v>3</v>
      </c>
      <c r="K507" s="619">
        <v>3</v>
      </c>
      <c r="L507" s="683"/>
      <c r="M507" s="619"/>
      <c r="N507" s="619"/>
      <c r="O507" s="683"/>
      <c r="P507" s="683"/>
      <c r="Q507" s="683"/>
      <c r="R507" s="683"/>
      <c r="S507" s="683"/>
      <c r="T507" s="683"/>
      <c r="U507" s="683"/>
      <c r="V507" s="683"/>
      <c r="W507" s="683"/>
      <c r="X507" s="683"/>
      <c r="Y507" s="683"/>
      <c r="Z507" s="683"/>
      <c r="AA507" s="683"/>
      <c r="AB507" s="683"/>
      <c r="AC507" s="683"/>
      <c r="AD507" s="683"/>
      <c r="AE507" s="683"/>
      <c r="AF507" s="683"/>
      <c r="AG507" s="683"/>
      <c r="AH507" s="683"/>
      <c r="AI507" s="683"/>
      <c r="AJ507" s="683"/>
    </row>
    <row r="508" spans="1:36" ht="17.25" customHeight="1">
      <c r="A508" s="631" t="s">
        <v>1553</v>
      </c>
      <c r="B508" s="581">
        <v>0</v>
      </c>
      <c r="C508" s="581">
        <v>0</v>
      </c>
      <c r="D508" s="581">
        <v>0</v>
      </c>
      <c r="E508" s="581">
        <v>0</v>
      </c>
      <c r="F508" s="581">
        <v>0</v>
      </c>
      <c r="G508" s="581">
        <v>0</v>
      </c>
      <c r="H508" s="581">
        <v>0</v>
      </c>
      <c r="I508" s="581">
        <v>0</v>
      </c>
      <c r="J508" s="581">
        <v>0</v>
      </c>
      <c r="K508" s="581">
        <v>0</v>
      </c>
      <c r="L508" s="683"/>
      <c r="M508" s="581"/>
      <c r="N508" s="581"/>
      <c r="O508" s="683"/>
      <c r="P508" s="683"/>
      <c r="Q508" s="683"/>
      <c r="R508" s="683"/>
      <c r="S508" s="683"/>
      <c r="T508" s="683"/>
      <c r="U508" s="683"/>
      <c r="V508" s="683"/>
      <c r="W508" s="683"/>
      <c r="X508" s="683"/>
      <c r="Y508" s="683"/>
      <c r="Z508" s="683"/>
      <c r="AA508" s="683"/>
      <c r="AB508" s="683"/>
      <c r="AC508" s="683"/>
      <c r="AD508" s="683"/>
      <c r="AE508" s="683"/>
      <c r="AF508" s="683"/>
      <c r="AG508" s="683"/>
      <c r="AH508" s="683"/>
      <c r="AI508" s="683"/>
      <c r="AJ508" s="683"/>
    </row>
    <row r="509" spans="1:36" ht="17.25" customHeight="1">
      <c r="A509" s="631" t="s">
        <v>1556</v>
      </c>
      <c r="B509" s="699">
        <v>800</v>
      </c>
      <c r="C509" s="699">
        <v>800</v>
      </c>
      <c r="D509" s="699">
        <v>800</v>
      </c>
      <c r="E509" s="699">
        <v>800</v>
      </c>
      <c r="F509" s="699">
        <v>800</v>
      </c>
      <c r="G509" s="699">
        <v>800</v>
      </c>
      <c r="H509" s="699">
        <v>800</v>
      </c>
      <c r="I509" s="699">
        <v>800</v>
      </c>
      <c r="J509" s="699">
        <v>800</v>
      </c>
      <c r="K509" s="699">
        <v>800</v>
      </c>
      <c r="L509" s="683"/>
      <c r="M509" s="699"/>
      <c r="N509" s="699"/>
      <c r="O509" s="683"/>
      <c r="P509" s="683"/>
      <c r="Q509" s="683"/>
      <c r="R509" s="683"/>
      <c r="S509" s="683"/>
      <c r="T509" s="683"/>
      <c r="U509" s="683"/>
      <c r="V509" s="683"/>
      <c r="W509" s="683"/>
      <c r="X509" s="683"/>
      <c r="Y509" s="683"/>
      <c r="Z509" s="683"/>
      <c r="AA509" s="683"/>
      <c r="AB509" s="683"/>
      <c r="AC509" s="683"/>
      <c r="AD509" s="683"/>
      <c r="AE509" s="683"/>
      <c r="AF509" s="683"/>
      <c r="AG509" s="683"/>
      <c r="AH509" s="683"/>
      <c r="AI509" s="683"/>
      <c r="AJ509" s="683"/>
    </row>
    <row r="510" spans="1:36" ht="15">
      <c r="A510" s="631" t="s">
        <v>1097</v>
      </c>
      <c r="B510" s="699">
        <v>6</v>
      </c>
      <c r="C510" s="699">
        <v>6</v>
      </c>
      <c r="D510" s="699">
        <v>6</v>
      </c>
      <c r="E510" s="699">
        <v>6</v>
      </c>
      <c r="F510" s="699">
        <v>6</v>
      </c>
      <c r="G510" s="699">
        <v>6</v>
      </c>
      <c r="H510" s="699">
        <v>6</v>
      </c>
      <c r="I510" s="699">
        <v>6</v>
      </c>
      <c r="J510" s="699">
        <v>6</v>
      </c>
      <c r="K510" s="699">
        <v>6</v>
      </c>
      <c r="L510" s="683"/>
      <c r="M510" s="699"/>
      <c r="N510" s="699"/>
      <c r="O510" s="683"/>
      <c r="P510" s="683"/>
      <c r="Q510" s="683"/>
      <c r="R510" s="683"/>
      <c r="S510" s="683"/>
      <c r="T510" s="683"/>
      <c r="U510" s="683"/>
      <c r="V510" s="683"/>
      <c r="W510" s="683"/>
      <c r="X510" s="683"/>
      <c r="Y510" s="683"/>
      <c r="Z510" s="683"/>
      <c r="AA510" s="683"/>
      <c r="AB510" s="683"/>
      <c r="AC510" s="683"/>
      <c r="AD510" s="683"/>
      <c r="AE510" s="683"/>
      <c r="AF510" s="683"/>
      <c r="AG510" s="683"/>
      <c r="AH510" s="683"/>
      <c r="AI510" s="683"/>
      <c r="AJ510" s="683"/>
    </row>
    <row r="511" spans="1:36" ht="57" customHeight="1">
      <c r="A511" s="631" t="s">
        <v>1557</v>
      </c>
      <c r="B511" s="706" t="s">
        <v>2243</v>
      </c>
      <c r="C511" s="706" t="s">
        <v>1123</v>
      </c>
      <c r="D511" s="706" t="s">
        <v>2244</v>
      </c>
      <c r="E511" s="706" t="s">
        <v>2245</v>
      </c>
      <c r="F511" s="706" t="s">
        <v>2246</v>
      </c>
      <c r="G511" s="706" t="s">
        <v>2247</v>
      </c>
      <c r="H511" s="706" t="s">
        <v>2248</v>
      </c>
      <c r="I511" s="706" t="s">
        <v>2249</v>
      </c>
      <c r="J511" s="706" t="s">
        <v>2250</v>
      </c>
      <c r="K511" s="706" t="s">
        <v>2251</v>
      </c>
      <c r="L511" s="683"/>
      <c r="M511" s="706"/>
      <c r="N511" s="706"/>
      <c r="O511" s="683"/>
      <c r="P511" s="683"/>
      <c r="Q511" s="683"/>
      <c r="R511" s="683"/>
      <c r="S511" s="683"/>
      <c r="T511" s="683"/>
      <c r="U511" s="683"/>
      <c r="V511" s="683"/>
      <c r="W511" s="683"/>
      <c r="X511" s="683"/>
      <c r="Y511" s="683"/>
      <c r="Z511" s="683"/>
      <c r="AA511" s="683"/>
      <c r="AB511" s="683"/>
      <c r="AC511" s="683"/>
      <c r="AD511" s="683"/>
      <c r="AE511" s="683"/>
      <c r="AF511" s="683"/>
      <c r="AG511" s="683"/>
      <c r="AH511" s="683"/>
      <c r="AI511" s="683"/>
      <c r="AJ511" s="683"/>
    </row>
    <row r="512" spans="1:36" ht="57" customHeight="1">
      <c r="A512" s="631" t="s">
        <v>1568</v>
      </c>
      <c r="B512" s="706" t="s">
        <v>2252</v>
      </c>
      <c r="C512" s="706" t="s">
        <v>2253</v>
      </c>
      <c r="D512" s="706" t="s">
        <v>2254</v>
      </c>
      <c r="E512" s="706" t="s">
        <v>2255</v>
      </c>
      <c r="F512" s="706" t="s">
        <v>2256</v>
      </c>
      <c r="G512" s="706" t="s">
        <v>2257</v>
      </c>
      <c r="H512" s="706" t="s">
        <v>2258</v>
      </c>
      <c r="I512" s="706" t="s">
        <v>2259</v>
      </c>
      <c r="J512" s="706" t="s">
        <v>2260</v>
      </c>
      <c r="K512" s="706" t="s">
        <v>2261</v>
      </c>
      <c r="L512" s="683"/>
      <c r="M512" s="706"/>
      <c r="N512" s="706"/>
      <c r="O512" s="683"/>
      <c r="P512" s="683"/>
      <c r="Q512" s="683"/>
      <c r="R512" s="683"/>
      <c r="S512" s="683"/>
      <c r="T512" s="683"/>
      <c r="U512" s="683"/>
      <c r="V512" s="683"/>
      <c r="W512" s="683"/>
      <c r="X512" s="683"/>
      <c r="Y512" s="683"/>
      <c r="Z512" s="683"/>
      <c r="AA512" s="683"/>
      <c r="AB512" s="683"/>
      <c r="AC512" s="683"/>
      <c r="AD512" s="683"/>
      <c r="AE512" s="683"/>
      <c r="AF512" s="683"/>
      <c r="AG512" s="683"/>
      <c r="AH512" s="683"/>
      <c r="AI512" s="683"/>
      <c r="AJ512" s="683"/>
    </row>
    <row r="513" spans="1:36" ht="57" customHeight="1">
      <c r="A513" s="631" t="s">
        <v>2262</v>
      </c>
      <c r="B513" s="706" t="s">
        <v>2263</v>
      </c>
      <c r="C513" s="706" t="s">
        <v>2264</v>
      </c>
      <c r="D513" s="706" t="s">
        <v>2265</v>
      </c>
      <c r="E513" s="706" t="s">
        <v>2266</v>
      </c>
      <c r="F513" s="706" t="s">
        <v>2267</v>
      </c>
      <c r="G513" s="706" t="s">
        <v>2268</v>
      </c>
      <c r="H513" s="706" t="s">
        <v>2269</v>
      </c>
      <c r="I513" s="706" t="s">
        <v>2270</v>
      </c>
      <c r="J513" s="706" t="s">
        <v>2271</v>
      </c>
      <c r="K513" s="706" t="s">
        <v>2272</v>
      </c>
      <c r="L513" s="683"/>
      <c r="M513" s="706"/>
      <c r="N513" s="706"/>
      <c r="O513" s="683"/>
      <c r="P513" s="683"/>
      <c r="Q513" s="683"/>
      <c r="R513" s="683"/>
      <c r="S513" s="683"/>
      <c r="T513" s="683"/>
      <c r="U513" s="683"/>
      <c r="V513" s="683"/>
      <c r="W513" s="683"/>
      <c r="X513" s="683"/>
      <c r="Y513" s="683"/>
      <c r="Z513" s="683"/>
      <c r="AA513" s="683"/>
      <c r="AB513" s="683"/>
      <c r="AC513" s="683"/>
      <c r="AD513" s="683"/>
      <c r="AE513" s="683"/>
      <c r="AF513" s="683"/>
      <c r="AG513" s="683"/>
      <c r="AH513" s="683"/>
      <c r="AI513" s="683"/>
      <c r="AJ513" s="683"/>
    </row>
    <row r="514" spans="1:36" ht="57" customHeight="1">
      <c r="A514" s="631" t="s">
        <v>2273</v>
      </c>
      <c r="B514" s="706" t="s">
        <v>2274</v>
      </c>
      <c r="C514" s="706" t="s">
        <v>2275</v>
      </c>
      <c r="D514" s="706" t="s">
        <v>2276</v>
      </c>
      <c r="E514" s="706" t="s">
        <v>2277</v>
      </c>
      <c r="F514" s="706" t="s">
        <v>2278</v>
      </c>
      <c r="G514" s="706" t="s">
        <v>2279</v>
      </c>
      <c r="H514" s="706" t="s">
        <v>2280</v>
      </c>
      <c r="I514" s="706" t="s">
        <v>2281</v>
      </c>
      <c r="J514" s="706" t="s">
        <v>2282</v>
      </c>
      <c r="K514" s="706" t="s">
        <v>2283</v>
      </c>
      <c r="L514" s="683"/>
      <c r="M514" s="706"/>
      <c r="N514" s="706"/>
      <c r="O514" s="683"/>
      <c r="P514" s="683"/>
      <c r="Q514" s="683"/>
      <c r="R514" s="683"/>
      <c r="S514" s="683"/>
      <c r="T514" s="683"/>
      <c r="U514" s="683"/>
      <c r="V514" s="683"/>
      <c r="W514" s="683"/>
      <c r="X514" s="683"/>
      <c r="Y514" s="683"/>
      <c r="Z514" s="683"/>
      <c r="AA514" s="683"/>
      <c r="AB514" s="683"/>
      <c r="AC514" s="683"/>
      <c r="AD514" s="683"/>
      <c r="AE514" s="683"/>
      <c r="AF514" s="683"/>
      <c r="AG514" s="683"/>
      <c r="AH514" s="683"/>
      <c r="AI514" s="683"/>
      <c r="AJ514" s="683"/>
    </row>
    <row r="515" spans="1:36" ht="68.25" customHeight="1">
      <c r="A515" s="631" t="s">
        <v>2284</v>
      </c>
      <c r="B515" s="568" t="s">
        <v>2285</v>
      </c>
      <c r="C515" s="568" t="s">
        <v>2286</v>
      </c>
      <c r="D515" s="568" t="s">
        <v>2287</v>
      </c>
      <c r="E515" s="568" t="s">
        <v>2288</v>
      </c>
      <c r="F515" s="568" t="s">
        <v>2289</v>
      </c>
      <c r="G515" s="568" t="s">
        <v>2290</v>
      </c>
      <c r="H515" s="568" t="s">
        <v>2291</v>
      </c>
      <c r="I515" s="568" t="s">
        <v>2292</v>
      </c>
      <c r="J515" s="568" t="s">
        <v>2293</v>
      </c>
      <c r="K515" s="568" t="s">
        <v>2294</v>
      </c>
      <c r="L515" s="683"/>
      <c r="M515" s="568"/>
      <c r="N515" s="568"/>
      <c r="O515" s="683"/>
      <c r="P515" s="683"/>
      <c r="Q515" s="683"/>
      <c r="R515" s="683"/>
      <c r="S515" s="683"/>
      <c r="T515" s="683"/>
      <c r="U515" s="683"/>
      <c r="V515" s="683"/>
      <c r="W515" s="683"/>
      <c r="X515" s="683"/>
      <c r="Y515" s="683"/>
      <c r="Z515" s="683"/>
      <c r="AA515" s="683"/>
      <c r="AB515" s="683"/>
      <c r="AC515" s="683"/>
      <c r="AD515" s="683"/>
      <c r="AE515" s="683"/>
      <c r="AF515" s="683"/>
      <c r="AG515" s="683"/>
      <c r="AH515" s="683"/>
      <c r="AI515" s="683"/>
      <c r="AJ515" s="683"/>
    </row>
    <row r="516" spans="1:36" ht="30" customHeight="1">
      <c r="A516" s="631" t="s">
        <v>588</v>
      </c>
      <c r="B516" s="624" t="s">
        <v>2295</v>
      </c>
      <c r="C516" s="624" t="s">
        <v>2296</v>
      </c>
      <c r="D516" s="624" t="s">
        <v>2297</v>
      </c>
      <c r="E516" s="624" t="s">
        <v>2298</v>
      </c>
      <c r="F516" s="624" t="s">
        <v>2299</v>
      </c>
      <c r="G516" s="624" t="s">
        <v>2300</v>
      </c>
      <c r="H516" s="624" t="s">
        <v>2301</v>
      </c>
      <c r="I516" s="624" t="s">
        <v>2302</v>
      </c>
      <c r="J516" s="624" t="s">
        <v>2303</v>
      </c>
      <c r="K516" s="624" t="s">
        <v>2304</v>
      </c>
      <c r="L516" s="683"/>
      <c r="M516" s="624"/>
      <c r="N516" s="624"/>
      <c r="O516" s="683"/>
      <c r="P516" s="683"/>
      <c r="Q516" s="683"/>
      <c r="R516" s="683"/>
      <c r="S516" s="683"/>
      <c r="T516" s="683"/>
      <c r="U516" s="683"/>
      <c r="V516" s="683"/>
      <c r="W516" s="683"/>
      <c r="X516" s="683"/>
      <c r="Y516" s="683"/>
      <c r="Z516" s="683"/>
      <c r="AA516" s="683"/>
      <c r="AB516" s="683"/>
      <c r="AC516" s="683"/>
      <c r="AD516" s="683"/>
      <c r="AE516" s="683"/>
      <c r="AF516" s="683"/>
      <c r="AG516" s="683"/>
      <c r="AH516" s="683"/>
      <c r="AI516" s="683"/>
      <c r="AJ516" s="683"/>
    </row>
    <row r="517" spans="1:36" ht="15">
      <c r="A517" s="683"/>
      <c r="B517" s="683"/>
      <c r="C517" s="683"/>
      <c r="D517" s="683"/>
      <c r="E517" s="683"/>
      <c r="F517" s="683"/>
      <c r="G517" s="683"/>
      <c r="H517" s="685"/>
      <c r="I517" s="685"/>
      <c r="J517" s="685"/>
      <c r="K517" s="685"/>
      <c r="L517" s="683"/>
      <c r="M517" s="683"/>
      <c r="N517" s="685"/>
      <c r="O517" s="683"/>
      <c r="P517" s="683"/>
      <c r="Q517" s="683"/>
      <c r="R517" s="683"/>
      <c r="S517" s="683"/>
      <c r="T517" s="683"/>
      <c r="U517" s="683"/>
      <c r="V517" s="683"/>
      <c r="W517" s="683"/>
      <c r="X517" s="683"/>
      <c r="Y517" s="683"/>
      <c r="Z517" s="683"/>
      <c r="AA517" s="683"/>
      <c r="AB517" s="683"/>
      <c r="AC517" s="683"/>
      <c r="AD517" s="683"/>
      <c r="AE517" s="683"/>
      <c r="AF517" s="683"/>
      <c r="AG517" s="683"/>
      <c r="AH517" s="683"/>
      <c r="AI517" s="683"/>
      <c r="AJ517" s="683"/>
    </row>
    <row r="518" spans="1:36" ht="15">
      <c r="A518" s="631" t="s">
        <v>1526</v>
      </c>
      <c r="B518" s="680" t="s">
        <v>2305</v>
      </c>
      <c r="C518" s="680" t="s">
        <v>2306</v>
      </c>
      <c r="D518" s="680" t="s">
        <v>2307</v>
      </c>
      <c r="E518" s="680" t="s">
        <v>2308</v>
      </c>
      <c r="F518" s="680" t="s">
        <v>2309</v>
      </c>
      <c r="G518" s="680" t="s">
        <v>2310</v>
      </c>
      <c r="H518" s="680" t="s">
        <v>2311</v>
      </c>
      <c r="I518" s="680" t="s">
        <v>2312</v>
      </c>
      <c r="J518" s="680" t="s">
        <v>2313</v>
      </c>
      <c r="K518" s="680" t="s">
        <v>2314</v>
      </c>
      <c r="L518" s="683"/>
      <c r="M518" s="685"/>
      <c r="N518" s="685"/>
      <c r="O518" s="683"/>
      <c r="P518" s="683"/>
      <c r="Q518" s="683"/>
      <c r="R518" s="683"/>
      <c r="S518" s="683"/>
      <c r="T518" s="683"/>
      <c r="U518" s="683"/>
      <c r="V518" s="683"/>
      <c r="W518" s="683"/>
      <c r="X518" s="683"/>
      <c r="Y518" s="683"/>
      <c r="Z518" s="683"/>
      <c r="AA518" s="683"/>
      <c r="AB518" s="683"/>
      <c r="AC518" s="683"/>
      <c r="AD518" s="683"/>
      <c r="AE518" s="683"/>
      <c r="AF518" s="683"/>
      <c r="AG518" s="683"/>
      <c r="AH518" s="683"/>
      <c r="AI518" s="683"/>
      <c r="AJ518" s="683"/>
    </row>
    <row r="519" spans="1:36" ht="15">
      <c r="A519" s="631" t="s">
        <v>1536</v>
      </c>
      <c r="B519" s="525" t="s">
        <v>1502</v>
      </c>
      <c r="C519" s="527" t="s">
        <v>1209</v>
      </c>
      <c r="D519" s="528" t="s">
        <v>1211</v>
      </c>
      <c r="E519" s="529" t="s">
        <v>1212</v>
      </c>
      <c r="F519" s="530" t="s">
        <v>1210</v>
      </c>
      <c r="G519" s="531" t="s">
        <v>1213</v>
      </c>
      <c r="H519" s="532" t="s">
        <v>1214</v>
      </c>
      <c r="I519" s="533" t="s">
        <v>1215</v>
      </c>
      <c r="J519" s="534" t="s">
        <v>1216</v>
      </c>
      <c r="K519" s="536" t="s">
        <v>1217</v>
      </c>
      <c r="L519" s="683"/>
      <c r="M519" s="685"/>
      <c r="N519" s="685"/>
      <c r="O519" s="683"/>
      <c r="P519" s="683"/>
      <c r="Q519" s="683"/>
      <c r="R519" s="683"/>
      <c r="S519" s="683"/>
      <c r="T519" s="683"/>
      <c r="U519" s="683"/>
      <c r="V519" s="683"/>
      <c r="W519" s="683"/>
      <c r="X519" s="683"/>
      <c r="Y519" s="683"/>
      <c r="Z519" s="683"/>
      <c r="AA519" s="683"/>
      <c r="AB519" s="683"/>
      <c r="AC519" s="683"/>
      <c r="AD519" s="683"/>
      <c r="AE519" s="683"/>
      <c r="AF519" s="683"/>
      <c r="AG519" s="683"/>
      <c r="AH519" s="683"/>
      <c r="AI519" s="683"/>
      <c r="AJ519" s="683"/>
    </row>
    <row r="520" spans="1:36" ht="15">
      <c r="A520" s="631" t="s">
        <v>1537</v>
      </c>
      <c r="B520" s="631" t="s">
        <v>1510</v>
      </c>
      <c r="C520" s="631" t="s">
        <v>1510</v>
      </c>
      <c r="D520" s="631" t="s">
        <v>48</v>
      </c>
      <c r="E520" s="631" t="s">
        <v>48</v>
      </c>
      <c r="F520" s="631" t="s">
        <v>1506</v>
      </c>
      <c r="G520" s="631" t="s">
        <v>1505</v>
      </c>
      <c r="H520" s="631" t="s">
        <v>1503</v>
      </c>
      <c r="I520" s="631" t="s">
        <v>1508</v>
      </c>
      <c r="J520" s="631" t="s">
        <v>1510</v>
      </c>
      <c r="K520" s="631" t="s">
        <v>48</v>
      </c>
      <c r="L520" s="683"/>
      <c r="M520" s="685"/>
      <c r="N520" s="685"/>
      <c r="O520" s="683"/>
      <c r="P520" s="683"/>
      <c r="Q520" s="683"/>
      <c r="R520" s="683"/>
      <c r="S520" s="683"/>
      <c r="T520" s="683"/>
      <c r="U520" s="683"/>
      <c r="V520" s="683"/>
      <c r="W520" s="683"/>
      <c r="X520" s="683"/>
      <c r="Y520" s="683"/>
      <c r="Z520" s="683"/>
      <c r="AA520" s="683"/>
      <c r="AB520" s="683"/>
      <c r="AC520" s="683"/>
      <c r="AD520" s="683"/>
      <c r="AE520" s="683"/>
      <c r="AF520" s="683"/>
      <c r="AG520" s="683"/>
      <c r="AH520" s="683"/>
      <c r="AI520" s="683"/>
      <c r="AJ520" s="683"/>
    </row>
    <row r="521" spans="1:36" ht="32.25">
      <c r="A521" s="650" t="s">
        <v>1045</v>
      </c>
      <c r="B521" s="558" t="s">
        <v>1945</v>
      </c>
      <c r="C521" s="558" t="s">
        <v>2315</v>
      </c>
      <c r="D521" s="558" t="s">
        <v>2316</v>
      </c>
      <c r="E521" s="558" t="s">
        <v>2227</v>
      </c>
      <c r="F521" s="558" t="s">
        <v>2227</v>
      </c>
      <c r="G521" s="558" t="s">
        <v>2227</v>
      </c>
      <c r="H521" s="558" t="s">
        <v>2226</v>
      </c>
      <c r="I521" s="558" t="s">
        <v>1945</v>
      </c>
      <c r="J521" s="558" t="s">
        <v>2226</v>
      </c>
      <c r="K521" s="558" t="s">
        <v>2227</v>
      </c>
      <c r="L521" s="683"/>
      <c r="M521" s="685"/>
      <c r="N521" s="685"/>
      <c r="O521" s="683"/>
      <c r="P521" s="683"/>
      <c r="Q521" s="683"/>
      <c r="R521" s="683"/>
      <c r="S521" s="683"/>
      <c r="T521" s="683"/>
      <c r="U521" s="683"/>
      <c r="V521" s="683"/>
      <c r="W521" s="683"/>
      <c r="X521" s="683"/>
      <c r="Y521" s="683"/>
      <c r="Z521" s="683"/>
      <c r="AA521" s="683"/>
      <c r="AB521" s="683"/>
      <c r="AC521" s="683"/>
      <c r="AD521" s="683"/>
      <c r="AE521" s="683"/>
      <c r="AF521" s="683"/>
      <c r="AG521" s="683"/>
      <c r="AH521" s="683"/>
      <c r="AI521" s="683"/>
      <c r="AJ521" s="683"/>
    </row>
    <row r="522" spans="1:36" ht="16.5">
      <c r="A522" s="652" t="s">
        <v>1539</v>
      </c>
      <c r="B522" s="563" t="s">
        <v>1945</v>
      </c>
      <c r="C522" s="563" t="s">
        <v>2317</v>
      </c>
      <c r="D522" s="563" t="s">
        <v>1123</v>
      </c>
      <c r="E522" s="563" t="s">
        <v>2229</v>
      </c>
      <c r="F522" s="563" t="s">
        <v>2226</v>
      </c>
      <c r="G522" s="563" t="s">
        <v>2318</v>
      </c>
      <c r="H522" s="563" t="s">
        <v>1945</v>
      </c>
      <c r="I522" s="563" t="s">
        <v>1824</v>
      </c>
      <c r="J522" s="563" t="s">
        <v>1945</v>
      </c>
      <c r="K522" s="563" t="s">
        <v>1123</v>
      </c>
      <c r="L522" s="683"/>
      <c r="M522" s="685"/>
      <c r="N522" s="685"/>
      <c r="O522" s="683"/>
      <c r="P522" s="683"/>
      <c r="Q522" s="683"/>
      <c r="R522" s="683"/>
      <c r="S522" s="683"/>
      <c r="T522" s="683"/>
      <c r="U522" s="683"/>
      <c r="V522" s="683"/>
      <c r="W522" s="683"/>
      <c r="X522" s="683"/>
      <c r="Y522" s="683"/>
      <c r="Z522" s="683"/>
      <c r="AA522" s="683"/>
      <c r="AB522" s="683"/>
      <c r="AC522" s="683"/>
      <c r="AD522" s="683"/>
      <c r="AE522" s="683"/>
      <c r="AF522" s="683"/>
      <c r="AG522" s="683"/>
      <c r="AH522" s="683"/>
      <c r="AI522" s="683"/>
      <c r="AJ522" s="683"/>
    </row>
    <row r="523" spans="1:36" ht="15">
      <c r="A523" s="653" t="s">
        <v>7</v>
      </c>
      <c r="B523" s="573">
        <v>5</v>
      </c>
      <c r="C523" s="573">
        <v>4</v>
      </c>
      <c r="D523" s="568">
        <v>3</v>
      </c>
      <c r="E523" s="573">
        <v>4</v>
      </c>
      <c r="F523" s="573">
        <v>5</v>
      </c>
      <c r="G523" s="573">
        <v>5</v>
      </c>
      <c r="H523" s="573">
        <v>4</v>
      </c>
      <c r="I523" s="573">
        <v>3</v>
      </c>
      <c r="J523" s="573">
        <v>4</v>
      </c>
      <c r="K523" s="573">
        <v>0</v>
      </c>
      <c r="L523" s="683"/>
      <c r="M523" s="685"/>
      <c r="N523" s="685"/>
      <c r="O523" s="683"/>
      <c r="P523" s="683"/>
      <c r="Q523" s="683"/>
      <c r="R523" s="683"/>
      <c r="S523" s="683"/>
      <c r="T523" s="683"/>
      <c r="U523" s="683"/>
      <c r="V523" s="683"/>
      <c r="W523" s="683"/>
      <c r="X523" s="683"/>
      <c r="Y523" s="683"/>
      <c r="Z523" s="683"/>
      <c r="AA523" s="683"/>
      <c r="AB523" s="683"/>
      <c r="AC523" s="683"/>
      <c r="AD523" s="683"/>
      <c r="AE523" s="683"/>
      <c r="AF523" s="683"/>
      <c r="AG523" s="683"/>
      <c r="AH523" s="683"/>
      <c r="AI523" s="683"/>
      <c r="AJ523" s="683"/>
    </row>
    <row r="524" spans="1:36" ht="15">
      <c r="A524" s="654" t="s">
        <v>1050</v>
      </c>
      <c r="B524" s="573">
        <v>1</v>
      </c>
      <c r="C524" s="573">
        <v>4</v>
      </c>
      <c r="D524" s="573">
        <v>3</v>
      </c>
      <c r="E524" s="573">
        <v>5</v>
      </c>
      <c r="F524" s="573">
        <v>4</v>
      </c>
      <c r="G524" s="573">
        <v>5</v>
      </c>
      <c r="H524" s="573">
        <v>4</v>
      </c>
      <c r="I524" s="573">
        <v>3</v>
      </c>
      <c r="J524" s="573">
        <v>4</v>
      </c>
      <c r="K524" s="573">
        <v>0</v>
      </c>
      <c r="L524" s="683"/>
      <c r="M524" s="685"/>
      <c r="N524" s="685"/>
      <c r="O524" s="683"/>
      <c r="P524" s="683"/>
      <c r="Q524" s="683"/>
      <c r="R524" s="683"/>
      <c r="S524" s="683"/>
      <c r="T524" s="683"/>
      <c r="U524" s="683"/>
      <c r="V524" s="683"/>
      <c r="W524" s="683"/>
      <c r="X524" s="683"/>
      <c r="Y524" s="683"/>
      <c r="Z524" s="683"/>
      <c r="AA524" s="683"/>
      <c r="AB524" s="683"/>
      <c r="AC524" s="683"/>
      <c r="AD524" s="683"/>
      <c r="AE524" s="683"/>
      <c r="AF524" s="683"/>
      <c r="AG524" s="683"/>
      <c r="AH524" s="683"/>
      <c r="AI524" s="683"/>
      <c r="AJ524" s="683"/>
    </row>
    <row r="525" spans="1:36" ht="15">
      <c r="A525" s="631" t="s">
        <v>1541</v>
      </c>
      <c r="B525" s="577">
        <v>0.1</v>
      </c>
      <c r="C525" s="577">
        <v>-0.2</v>
      </c>
      <c r="D525" s="577">
        <v>0.5</v>
      </c>
      <c r="E525" s="577">
        <v>1</v>
      </c>
      <c r="F525" s="577">
        <v>0.5</v>
      </c>
      <c r="G525" s="577">
        <v>-0.1</v>
      </c>
      <c r="H525" s="577">
        <v>0.3</v>
      </c>
      <c r="I525" s="577">
        <v>-1</v>
      </c>
      <c r="J525" s="577">
        <v>-0.5</v>
      </c>
      <c r="K525" s="577">
        <v>0</v>
      </c>
      <c r="L525" s="683"/>
      <c r="M525" s="685"/>
      <c r="N525" s="685"/>
      <c r="O525" s="683"/>
      <c r="P525" s="683"/>
      <c r="Q525" s="683"/>
      <c r="R525" s="683"/>
      <c r="S525" s="683"/>
      <c r="T525" s="683"/>
      <c r="U525" s="683"/>
      <c r="V525" s="683"/>
      <c r="W525" s="683"/>
      <c r="X525" s="683"/>
      <c r="Y525" s="683"/>
      <c r="Z525" s="683"/>
      <c r="AA525" s="683"/>
      <c r="AB525" s="683"/>
      <c r="AC525" s="683"/>
      <c r="AD525" s="683"/>
      <c r="AE525" s="683"/>
      <c r="AF525" s="683"/>
      <c r="AG525" s="683"/>
      <c r="AH525" s="683"/>
      <c r="AI525" s="683"/>
      <c r="AJ525" s="683"/>
    </row>
    <row r="526" spans="1:36" ht="15">
      <c r="A526" s="631" t="s">
        <v>1542</v>
      </c>
      <c r="B526" s="581">
        <v>0.1</v>
      </c>
      <c r="C526" s="581">
        <v>0</v>
      </c>
      <c r="D526" s="581">
        <v>0</v>
      </c>
      <c r="E526" s="581">
        <v>-0.5</v>
      </c>
      <c r="F526" s="581">
        <v>-0.5</v>
      </c>
      <c r="G526" s="581">
        <v>0.3</v>
      </c>
      <c r="H526" s="581">
        <v>0</v>
      </c>
      <c r="I526" s="581">
        <v>0.3</v>
      </c>
      <c r="J526" s="581">
        <v>0.5</v>
      </c>
      <c r="K526" s="581">
        <v>0</v>
      </c>
      <c r="L526" s="683"/>
      <c r="M526" s="685"/>
      <c r="N526" s="685"/>
      <c r="O526" s="683"/>
      <c r="P526" s="683"/>
      <c r="Q526" s="683"/>
      <c r="R526" s="683"/>
      <c r="S526" s="683"/>
      <c r="T526" s="683"/>
      <c r="U526" s="683"/>
      <c r="V526" s="683"/>
      <c r="W526" s="683"/>
      <c r="X526" s="683"/>
      <c r="Y526" s="683"/>
      <c r="Z526" s="683"/>
      <c r="AA526" s="683"/>
      <c r="AB526" s="683"/>
      <c r="AC526" s="683"/>
      <c r="AD526" s="683"/>
      <c r="AE526" s="683"/>
      <c r="AF526" s="683"/>
      <c r="AG526" s="683"/>
      <c r="AH526" s="683"/>
      <c r="AI526" s="683"/>
      <c r="AJ526" s="683"/>
    </row>
    <row r="527" spans="1:36" ht="15">
      <c r="A527" s="631" t="s">
        <v>1543</v>
      </c>
      <c r="B527" s="585">
        <v>0.1</v>
      </c>
      <c r="C527" s="585">
        <v>0.1</v>
      </c>
      <c r="D527" s="585">
        <v>-0.5</v>
      </c>
      <c r="E527" s="585">
        <v>0</v>
      </c>
      <c r="F527" s="585">
        <v>0.5</v>
      </c>
      <c r="G527" s="585">
        <v>0.1</v>
      </c>
      <c r="H527" s="585">
        <v>0.7</v>
      </c>
      <c r="I527" s="585">
        <v>0.2</v>
      </c>
      <c r="J527" s="585">
        <v>-0.5</v>
      </c>
      <c r="K527" s="585">
        <v>0</v>
      </c>
      <c r="L527" s="683"/>
      <c r="M527" s="685"/>
      <c r="N527" s="685"/>
      <c r="O527" s="683"/>
      <c r="P527" s="683"/>
      <c r="Q527" s="683"/>
      <c r="R527" s="683"/>
      <c r="S527" s="683"/>
      <c r="T527" s="683"/>
      <c r="U527" s="683"/>
      <c r="V527" s="683"/>
      <c r="W527" s="683"/>
      <c r="X527" s="683"/>
      <c r="Y527" s="683"/>
      <c r="Z527" s="683"/>
      <c r="AA527" s="683"/>
      <c r="AB527" s="683"/>
      <c r="AC527" s="683"/>
      <c r="AD527" s="683"/>
      <c r="AE527" s="683"/>
      <c r="AF527" s="683"/>
      <c r="AG527" s="683"/>
      <c r="AH527" s="683"/>
      <c r="AI527" s="683"/>
      <c r="AJ527" s="683"/>
    </row>
    <row r="528" spans="1:36" ht="15">
      <c r="A528" s="631" t="s">
        <v>1544</v>
      </c>
      <c r="B528" s="589">
        <v>0.1</v>
      </c>
      <c r="C528" s="589">
        <v>0.3</v>
      </c>
      <c r="D528" s="589">
        <v>0.5</v>
      </c>
      <c r="E528" s="589">
        <v>0</v>
      </c>
      <c r="F528" s="589">
        <v>-1</v>
      </c>
      <c r="G528" s="589">
        <v>0</v>
      </c>
      <c r="H528" s="589">
        <v>-0.5</v>
      </c>
      <c r="I528" s="589">
        <v>0.2</v>
      </c>
      <c r="J528" s="589">
        <v>0.5</v>
      </c>
      <c r="K528" s="589">
        <v>0</v>
      </c>
      <c r="L528" s="683"/>
      <c r="M528" s="685"/>
      <c r="N528" s="685"/>
      <c r="O528" s="683"/>
      <c r="P528" s="683"/>
      <c r="Q528" s="683"/>
      <c r="R528" s="683"/>
      <c r="S528" s="683"/>
      <c r="T528" s="683"/>
      <c r="U528" s="683"/>
      <c r="V528" s="683"/>
      <c r="W528" s="683"/>
      <c r="X528" s="683"/>
      <c r="Y528" s="683"/>
      <c r="Z528" s="683"/>
      <c r="AA528" s="683"/>
      <c r="AB528" s="683"/>
      <c r="AC528" s="683"/>
      <c r="AD528" s="683"/>
      <c r="AE528" s="683"/>
      <c r="AF528" s="683"/>
      <c r="AG528" s="683"/>
      <c r="AH528" s="683"/>
      <c r="AI528" s="683"/>
      <c r="AJ528" s="683"/>
    </row>
    <row r="529" spans="1:36" ht="15">
      <c r="A529" s="655" t="s">
        <v>1545</v>
      </c>
      <c r="B529" s="594">
        <v>0.1</v>
      </c>
      <c r="C529" s="594">
        <v>0.5</v>
      </c>
      <c r="D529" s="594">
        <v>-0.5</v>
      </c>
      <c r="E529" s="594">
        <v>0</v>
      </c>
      <c r="F529" s="594">
        <v>0.5</v>
      </c>
      <c r="G529" s="594">
        <v>0</v>
      </c>
      <c r="H529" s="594">
        <v>0</v>
      </c>
      <c r="I529" s="594">
        <v>0.2</v>
      </c>
      <c r="J529" s="594">
        <v>0</v>
      </c>
      <c r="K529" s="594">
        <v>0</v>
      </c>
      <c r="L529" s="683"/>
      <c r="M529" s="685"/>
      <c r="N529" s="685"/>
      <c r="O529" s="683"/>
      <c r="P529" s="683"/>
      <c r="Q529" s="683"/>
      <c r="R529" s="683"/>
      <c r="S529" s="683"/>
      <c r="T529" s="683"/>
      <c r="U529" s="683"/>
      <c r="V529" s="683"/>
      <c r="W529" s="683"/>
      <c r="X529" s="683"/>
      <c r="Y529" s="683"/>
      <c r="Z529" s="683"/>
      <c r="AA529" s="683"/>
      <c r="AB529" s="683"/>
      <c r="AC529" s="683"/>
      <c r="AD529" s="683"/>
      <c r="AE529" s="683"/>
      <c r="AF529" s="683"/>
      <c r="AG529" s="683"/>
      <c r="AH529" s="683"/>
      <c r="AI529" s="683"/>
      <c r="AJ529" s="683"/>
    </row>
    <row r="530" spans="1:36" ht="15">
      <c r="A530" s="631" t="s">
        <v>1546</v>
      </c>
      <c r="B530" s="598">
        <v>0.1</v>
      </c>
      <c r="C530" s="598">
        <v>0.4</v>
      </c>
      <c r="D530" s="598">
        <v>-0.5</v>
      </c>
      <c r="E530" s="598">
        <v>0</v>
      </c>
      <c r="F530" s="598">
        <v>0.5</v>
      </c>
      <c r="G530" s="598">
        <v>-0.3</v>
      </c>
      <c r="H530" s="598">
        <v>0.1</v>
      </c>
      <c r="I530" s="598">
        <v>-0.8</v>
      </c>
      <c r="J530" s="598">
        <v>0</v>
      </c>
      <c r="K530" s="598">
        <v>0</v>
      </c>
      <c r="L530" s="683"/>
      <c r="M530" s="685"/>
      <c r="N530" s="685"/>
      <c r="O530" s="683"/>
      <c r="P530" s="683"/>
      <c r="Q530" s="683"/>
      <c r="R530" s="683"/>
      <c r="S530" s="683"/>
      <c r="T530" s="683"/>
      <c r="U530" s="683"/>
      <c r="V530" s="683"/>
      <c r="W530" s="683"/>
      <c r="X530" s="683"/>
      <c r="Y530" s="683"/>
      <c r="Z530" s="683"/>
      <c r="AA530" s="683"/>
      <c r="AB530" s="683"/>
      <c r="AC530" s="683"/>
      <c r="AD530" s="683"/>
      <c r="AE530" s="683"/>
      <c r="AF530" s="683"/>
      <c r="AG530" s="683"/>
      <c r="AH530" s="683"/>
      <c r="AI530" s="683"/>
      <c r="AJ530" s="683"/>
    </row>
    <row r="531" spans="1:36" ht="15">
      <c r="A531" s="631" t="s">
        <v>1547</v>
      </c>
      <c r="B531" s="602">
        <v>0.1</v>
      </c>
      <c r="C531" s="602">
        <v>-0.3</v>
      </c>
      <c r="D531" s="602">
        <v>-0.5</v>
      </c>
      <c r="E531" s="602">
        <v>0</v>
      </c>
      <c r="F531" s="602">
        <v>-1</v>
      </c>
      <c r="G531" s="602">
        <v>-0.5</v>
      </c>
      <c r="H531" s="602">
        <v>-0.2</v>
      </c>
      <c r="I531" s="602">
        <v>-0.4</v>
      </c>
      <c r="J531" s="602">
        <v>0</v>
      </c>
      <c r="K531" s="602">
        <v>0</v>
      </c>
      <c r="L531" s="683"/>
      <c r="M531" s="685"/>
      <c r="N531" s="685"/>
      <c r="O531" s="683"/>
      <c r="P531" s="683"/>
      <c r="Q531" s="683"/>
      <c r="R531" s="683"/>
      <c r="S531" s="683"/>
      <c r="T531" s="683"/>
      <c r="U531" s="683"/>
      <c r="V531" s="683"/>
      <c r="W531" s="683"/>
      <c r="X531" s="683"/>
      <c r="Y531" s="683"/>
      <c r="Z531" s="683"/>
      <c r="AA531" s="683"/>
      <c r="AB531" s="683"/>
      <c r="AC531" s="683"/>
      <c r="AD531" s="683"/>
      <c r="AE531" s="683"/>
      <c r="AF531" s="683"/>
      <c r="AG531" s="683"/>
      <c r="AH531" s="683"/>
      <c r="AI531" s="683"/>
      <c r="AJ531" s="683"/>
    </row>
    <row r="532" spans="1:36" ht="15">
      <c r="A532" s="631" t="s">
        <v>1548</v>
      </c>
      <c r="B532" s="606">
        <v>0.1</v>
      </c>
      <c r="C532" s="606">
        <v>-0.2</v>
      </c>
      <c r="D532" s="606">
        <v>0</v>
      </c>
      <c r="E532" s="606">
        <v>0</v>
      </c>
      <c r="F532" s="606">
        <v>-0.5</v>
      </c>
      <c r="G532" s="606">
        <v>0.7</v>
      </c>
      <c r="H532" s="606">
        <v>0.2</v>
      </c>
      <c r="I532" s="606">
        <v>0.6</v>
      </c>
      <c r="J532" s="606">
        <v>0.5</v>
      </c>
      <c r="K532" s="606">
        <v>1</v>
      </c>
      <c r="L532" s="683"/>
      <c r="M532" s="685"/>
      <c r="N532" s="685"/>
      <c r="O532" s="683"/>
      <c r="P532" s="683"/>
      <c r="Q532" s="683"/>
      <c r="R532" s="683"/>
      <c r="S532" s="683"/>
      <c r="T532" s="683"/>
      <c r="U532" s="683"/>
      <c r="V532" s="683"/>
      <c r="W532" s="683"/>
      <c r="X532" s="683"/>
      <c r="Y532" s="683"/>
      <c r="Z532" s="683"/>
      <c r="AA532" s="683"/>
      <c r="AB532" s="683"/>
      <c r="AC532" s="683"/>
      <c r="AD532" s="683"/>
      <c r="AE532" s="683"/>
      <c r="AF532" s="683"/>
      <c r="AG532" s="683"/>
      <c r="AH532" s="683"/>
      <c r="AI532" s="683"/>
      <c r="AJ532" s="683"/>
    </row>
    <row r="533" spans="1:36" ht="15">
      <c r="A533" s="631" t="s">
        <v>1549</v>
      </c>
      <c r="B533" s="610">
        <v>0.1</v>
      </c>
      <c r="C533" s="610">
        <v>0.5</v>
      </c>
      <c r="D533" s="610">
        <v>0</v>
      </c>
      <c r="E533" s="610">
        <v>0</v>
      </c>
      <c r="F533" s="610">
        <v>-0.5</v>
      </c>
      <c r="G533" s="610">
        <v>0.5</v>
      </c>
      <c r="H533" s="610">
        <v>0.1</v>
      </c>
      <c r="I533" s="610">
        <v>1</v>
      </c>
      <c r="J533" s="610">
        <v>0.5</v>
      </c>
      <c r="K533" s="610">
        <v>1</v>
      </c>
      <c r="L533" s="683"/>
      <c r="M533" s="685"/>
      <c r="N533" s="685"/>
      <c r="O533" s="683"/>
      <c r="P533" s="683"/>
      <c r="Q533" s="683"/>
      <c r="R533" s="683"/>
      <c r="S533" s="683"/>
      <c r="T533" s="683"/>
      <c r="U533" s="683"/>
      <c r="V533" s="683"/>
      <c r="W533" s="683"/>
      <c r="X533" s="683"/>
      <c r="Y533" s="683"/>
      <c r="Z533" s="683"/>
      <c r="AA533" s="683"/>
      <c r="AB533" s="683"/>
      <c r="AC533" s="683"/>
      <c r="AD533" s="683"/>
      <c r="AE533" s="683"/>
      <c r="AF533" s="683"/>
      <c r="AG533" s="683"/>
      <c r="AH533" s="683"/>
      <c r="AI533" s="683"/>
      <c r="AJ533" s="683"/>
    </row>
    <row r="534" spans="1:36" ht="15">
      <c r="A534" s="631" t="s">
        <v>1072</v>
      </c>
      <c r="B534" s="568">
        <v>10</v>
      </c>
      <c r="C534" s="568">
        <v>2</v>
      </c>
      <c r="D534" s="568">
        <v>1</v>
      </c>
      <c r="E534" s="568">
        <v>5</v>
      </c>
      <c r="F534" s="568">
        <v>0</v>
      </c>
      <c r="G534" s="568">
        <v>0</v>
      </c>
      <c r="H534" s="568">
        <v>2</v>
      </c>
      <c r="I534" s="568">
        <v>5</v>
      </c>
      <c r="J534" s="568">
        <v>5</v>
      </c>
      <c r="K534" s="568">
        <v>5</v>
      </c>
      <c r="L534" s="683"/>
      <c r="M534" s="685"/>
      <c r="N534" s="685"/>
      <c r="O534" s="683"/>
      <c r="P534" s="683"/>
      <c r="Q534" s="683"/>
      <c r="R534" s="683"/>
      <c r="S534" s="683"/>
      <c r="T534" s="683"/>
      <c r="U534" s="683"/>
      <c r="V534" s="683"/>
      <c r="W534" s="683"/>
      <c r="X534" s="683"/>
      <c r="Y534" s="683"/>
      <c r="Z534" s="683"/>
      <c r="AA534" s="683"/>
      <c r="AB534" s="683"/>
      <c r="AC534" s="683"/>
      <c r="AD534" s="683"/>
      <c r="AE534" s="683"/>
      <c r="AF534" s="683"/>
      <c r="AG534" s="683"/>
      <c r="AH534" s="683"/>
      <c r="AI534" s="683"/>
      <c r="AJ534" s="683"/>
    </row>
    <row r="535" spans="1:36" ht="15">
      <c r="A535" s="631" t="s">
        <v>1074</v>
      </c>
      <c r="B535" s="568">
        <v>2</v>
      </c>
      <c r="C535" s="568">
        <v>6</v>
      </c>
      <c r="D535" s="568">
        <v>1</v>
      </c>
      <c r="E535" s="568">
        <v>5</v>
      </c>
      <c r="F535" s="568">
        <v>0</v>
      </c>
      <c r="G535" s="568">
        <v>0</v>
      </c>
      <c r="H535" s="568">
        <v>2</v>
      </c>
      <c r="I535" s="568">
        <v>1</v>
      </c>
      <c r="J535" s="568">
        <v>1</v>
      </c>
      <c r="K535" s="568">
        <v>1</v>
      </c>
      <c r="L535" s="683"/>
      <c r="M535" s="685"/>
      <c r="N535" s="685"/>
      <c r="O535" s="683"/>
      <c r="P535" s="683"/>
      <c r="Q535" s="683"/>
      <c r="R535" s="683"/>
      <c r="S535" s="683"/>
      <c r="T535" s="683"/>
      <c r="U535" s="683"/>
      <c r="V535" s="683"/>
      <c r="W535" s="683"/>
      <c r="X535" s="683"/>
      <c r="Y535" s="683"/>
      <c r="Z535" s="683"/>
      <c r="AA535" s="683"/>
      <c r="AB535" s="683"/>
      <c r="AC535" s="683"/>
      <c r="AD535" s="683"/>
      <c r="AE535" s="683"/>
      <c r="AF535" s="683"/>
      <c r="AG535" s="683"/>
      <c r="AH535" s="683"/>
      <c r="AI535" s="683"/>
      <c r="AJ535" s="683"/>
    </row>
    <row r="536" spans="1:36" ht="15">
      <c r="A536" s="631" t="s">
        <v>1076</v>
      </c>
      <c r="B536" s="615">
        <v>2</v>
      </c>
      <c r="C536" s="615">
        <v>4</v>
      </c>
      <c r="D536" s="615">
        <v>1</v>
      </c>
      <c r="E536" s="615">
        <v>5</v>
      </c>
      <c r="F536" s="615">
        <v>5</v>
      </c>
      <c r="G536" s="615">
        <v>5</v>
      </c>
      <c r="H536" s="615">
        <v>5</v>
      </c>
      <c r="I536" s="615">
        <v>4</v>
      </c>
      <c r="J536" s="615">
        <v>4</v>
      </c>
      <c r="K536" s="615">
        <v>4</v>
      </c>
      <c r="L536" s="683"/>
      <c r="M536" s="685"/>
      <c r="N536" s="685"/>
      <c r="O536" s="683"/>
      <c r="P536" s="683"/>
      <c r="Q536" s="683"/>
      <c r="R536" s="683"/>
      <c r="S536" s="683"/>
      <c r="T536" s="683"/>
      <c r="U536" s="683"/>
      <c r="V536" s="683"/>
      <c r="W536" s="683"/>
      <c r="X536" s="683"/>
      <c r="Y536" s="683"/>
      <c r="Z536" s="683"/>
      <c r="AA536" s="683"/>
      <c r="AB536" s="683"/>
      <c r="AC536" s="683"/>
      <c r="AD536" s="683"/>
      <c r="AE536" s="683"/>
      <c r="AF536" s="683"/>
      <c r="AG536" s="683"/>
      <c r="AH536" s="683"/>
      <c r="AI536" s="683"/>
      <c r="AJ536" s="683"/>
    </row>
    <row r="537" spans="1:36" ht="15">
      <c r="A537" s="631" t="s">
        <v>566</v>
      </c>
      <c r="B537" s="699" t="s">
        <v>2319</v>
      </c>
      <c r="C537" s="699" t="s">
        <v>2320</v>
      </c>
      <c r="D537" s="659" t="s">
        <v>2321</v>
      </c>
      <c r="E537" s="699" t="s">
        <v>2322</v>
      </c>
      <c r="F537" s="699" t="s">
        <v>2323</v>
      </c>
      <c r="G537" s="699" t="s">
        <v>2324</v>
      </c>
      <c r="H537" s="699" t="s">
        <v>2325</v>
      </c>
      <c r="I537" s="699" t="s">
        <v>2234</v>
      </c>
      <c r="J537" s="699" t="s">
        <v>2326</v>
      </c>
      <c r="K537" s="699" t="s">
        <v>2327</v>
      </c>
      <c r="L537" s="683"/>
      <c r="M537" s="685"/>
      <c r="N537" s="685"/>
      <c r="O537" s="683"/>
      <c r="P537" s="683"/>
      <c r="Q537" s="683"/>
      <c r="R537" s="683"/>
      <c r="S537" s="683"/>
      <c r="T537" s="683"/>
      <c r="U537" s="683"/>
      <c r="V537" s="683"/>
      <c r="W537" s="683"/>
      <c r="X537" s="683"/>
      <c r="Y537" s="683"/>
      <c r="Z537" s="683"/>
      <c r="AA537" s="683"/>
      <c r="AB537" s="683"/>
      <c r="AC537" s="683"/>
      <c r="AD537" s="683"/>
      <c r="AE537" s="683"/>
      <c r="AF537" s="683"/>
      <c r="AG537" s="683"/>
      <c r="AH537" s="683"/>
      <c r="AI537" s="683"/>
      <c r="AJ537" s="683"/>
    </row>
    <row r="538" spans="1:36" ht="15">
      <c r="A538" s="656" t="s">
        <v>1088</v>
      </c>
      <c r="B538" s="619">
        <v>3</v>
      </c>
      <c r="C538" s="619">
        <v>3</v>
      </c>
      <c r="D538" s="619" t="s">
        <v>1551</v>
      </c>
      <c r="E538" s="619">
        <v>3</v>
      </c>
      <c r="F538" s="619">
        <v>3</v>
      </c>
      <c r="G538" s="619">
        <v>3</v>
      </c>
      <c r="H538" s="619">
        <v>3</v>
      </c>
      <c r="I538" s="619">
        <v>3</v>
      </c>
      <c r="J538" s="619" t="s">
        <v>1551</v>
      </c>
      <c r="K538" s="619" t="s">
        <v>2328</v>
      </c>
      <c r="L538" s="683"/>
      <c r="M538" s="685"/>
      <c r="N538" s="685"/>
      <c r="O538" s="683"/>
      <c r="P538" s="683"/>
      <c r="Q538" s="683"/>
      <c r="R538" s="683"/>
      <c r="S538" s="683"/>
      <c r="T538" s="683"/>
      <c r="U538" s="683"/>
      <c r="V538" s="683"/>
      <c r="W538" s="683"/>
      <c r="X538" s="683"/>
      <c r="Y538" s="683"/>
      <c r="Z538" s="683"/>
      <c r="AA538" s="683"/>
      <c r="AB538" s="683"/>
      <c r="AC538" s="683"/>
      <c r="AD538" s="683"/>
      <c r="AE538" s="683"/>
      <c r="AF538" s="683"/>
      <c r="AG538" s="683"/>
      <c r="AH538" s="683"/>
      <c r="AI538" s="683"/>
      <c r="AJ538" s="683"/>
    </row>
    <row r="539" spans="1:36" ht="15">
      <c r="A539" s="631" t="s">
        <v>1553</v>
      </c>
      <c r="B539" s="581">
        <v>0</v>
      </c>
      <c r="C539" s="581">
        <v>0</v>
      </c>
      <c r="D539" s="581" t="s">
        <v>2329</v>
      </c>
      <c r="E539" s="814">
        <v>0.2</v>
      </c>
      <c r="F539" s="581">
        <v>0</v>
      </c>
      <c r="G539" s="581">
        <v>0</v>
      </c>
      <c r="H539" s="581">
        <v>0</v>
      </c>
      <c r="I539" s="581">
        <v>0</v>
      </c>
      <c r="J539" s="581">
        <v>0</v>
      </c>
      <c r="K539" s="581">
        <v>0</v>
      </c>
      <c r="L539" s="683"/>
      <c r="M539" s="685"/>
      <c r="N539" s="685"/>
      <c r="O539" s="683"/>
      <c r="P539" s="683"/>
      <c r="Q539" s="683"/>
      <c r="R539" s="683"/>
      <c r="S539" s="683"/>
      <c r="T539" s="683"/>
      <c r="U539" s="683"/>
      <c r="V539" s="683"/>
      <c r="W539" s="683"/>
      <c r="X539" s="683"/>
      <c r="Y539" s="683"/>
      <c r="Z539" s="683"/>
      <c r="AA539" s="683"/>
      <c r="AB539" s="683"/>
      <c r="AC539" s="683"/>
      <c r="AD539" s="683"/>
      <c r="AE539" s="683"/>
      <c r="AF539" s="683"/>
      <c r="AG539" s="683"/>
      <c r="AH539" s="683"/>
      <c r="AI539" s="683"/>
      <c r="AJ539" s="683"/>
    </row>
    <row r="540" spans="1:36" ht="15">
      <c r="A540" s="631" t="s">
        <v>1556</v>
      </c>
      <c r="B540" s="699">
        <v>800</v>
      </c>
      <c r="C540" s="699">
        <v>800</v>
      </c>
      <c r="D540" s="699">
        <v>800</v>
      </c>
      <c r="E540" s="699">
        <v>800</v>
      </c>
      <c r="F540" s="699">
        <v>800</v>
      </c>
      <c r="G540" s="699">
        <v>800</v>
      </c>
      <c r="H540" s="699">
        <v>800</v>
      </c>
      <c r="I540" s="699">
        <v>800</v>
      </c>
      <c r="J540" s="699">
        <v>800</v>
      </c>
      <c r="K540" s="699">
        <v>800</v>
      </c>
      <c r="L540" s="683"/>
      <c r="M540" s="685"/>
      <c r="N540" s="685"/>
      <c r="O540" s="683"/>
      <c r="P540" s="683"/>
      <c r="Q540" s="683"/>
      <c r="R540" s="683"/>
      <c r="S540" s="683"/>
      <c r="T540" s="683"/>
      <c r="U540" s="683"/>
      <c r="V540" s="683"/>
      <c r="W540" s="683"/>
      <c r="X540" s="683"/>
      <c r="Y540" s="683"/>
      <c r="Z540" s="683"/>
      <c r="AA540" s="683"/>
      <c r="AB540" s="683"/>
      <c r="AC540" s="683"/>
      <c r="AD540" s="683"/>
      <c r="AE540" s="683"/>
      <c r="AF540" s="683"/>
      <c r="AG540" s="683"/>
      <c r="AH540" s="683"/>
      <c r="AI540" s="683"/>
      <c r="AJ540" s="683"/>
    </row>
    <row r="541" spans="1:36" ht="15">
      <c r="A541" s="631" t="s">
        <v>1097</v>
      </c>
      <c r="B541" s="699">
        <v>6</v>
      </c>
      <c r="C541" s="699">
        <v>6</v>
      </c>
      <c r="D541" s="699">
        <v>6</v>
      </c>
      <c r="E541" s="699">
        <v>6</v>
      </c>
      <c r="F541" s="699">
        <v>6</v>
      </c>
      <c r="G541" s="699">
        <v>6</v>
      </c>
      <c r="H541" s="699">
        <v>6</v>
      </c>
      <c r="I541" s="699">
        <v>6</v>
      </c>
      <c r="J541" s="699">
        <v>6</v>
      </c>
      <c r="K541" s="699">
        <v>6</v>
      </c>
      <c r="L541" s="683"/>
      <c r="M541" s="685"/>
      <c r="N541" s="685"/>
      <c r="O541" s="683"/>
      <c r="P541" s="683"/>
      <c r="Q541" s="683"/>
      <c r="R541" s="683"/>
      <c r="S541" s="683"/>
      <c r="T541" s="683"/>
      <c r="U541" s="683"/>
      <c r="V541" s="683"/>
      <c r="W541" s="683"/>
      <c r="X541" s="683"/>
      <c r="Y541" s="683"/>
      <c r="Z541" s="683"/>
      <c r="AA541" s="683"/>
      <c r="AB541" s="683"/>
      <c r="AC541" s="683"/>
      <c r="AD541" s="683"/>
      <c r="AE541" s="683"/>
      <c r="AF541" s="683"/>
      <c r="AG541" s="683"/>
      <c r="AH541" s="683"/>
      <c r="AI541" s="683"/>
      <c r="AJ541" s="683"/>
    </row>
    <row r="542" spans="1:36" ht="65.25" customHeight="1">
      <c r="A542" s="631" t="s">
        <v>1557</v>
      </c>
      <c r="B542" s="706" t="s">
        <v>2330</v>
      </c>
      <c r="C542" s="706" t="s">
        <v>2331</v>
      </c>
      <c r="D542" s="706" t="s">
        <v>2332</v>
      </c>
      <c r="E542" s="683" t="s">
        <v>2333</v>
      </c>
      <c r="F542" s="706" t="s">
        <v>2334</v>
      </c>
      <c r="G542" s="706" t="s">
        <v>2335</v>
      </c>
      <c r="H542" s="706" t="s">
        <v>2336</v>
      </c>
      <c r="I542" s="706" t="s">
        <v>2337</v>
      </c>
      <c r="J542" s="706" t="s">
        <v>2338</v>
      </c>
      <c r="K542" s="706" t="s">
        <v>2339</v>
      </c>
      <c r="L542" s="683"/>
      <c r="M542" s="685"/>
      <c r="N542" s="685"/>
      <c r="O542" s="683"/>
      <c r="P542" s="683"/>
      <c r="Q542" s="683"/>
      <c r="R542" s="683"/>
      <c r="S542" s="683"/>
      <c r="T542" s="683"/>
      <c r="U542" s="683"/>
      <c r="V542" s="683"/>
      <c r="W542" s="683"/>
      <c r="X542" s="683"/>
      <c r="Y542" s="683"/>
      <c r="Z542" s="683"/>
      <c r="AA542" s="683"/>
      <c r="AB542" s="683"/>
      <c r="AC542" s="683"/>
      <c r="AD542" s="683"/>
      <c r="AE542" s="683"/>
      <c r="AF542" s="683"/>
      <c r="AG542" s="683"/>
      <c r="AH542" s="683"/>
      <c r="AI542" s="683"/>
      <c r="AJ542" s="683"/>
    </row>
    <row r="543" spans="1:36" ht="65.25" customHeight="1">
      <c r="A543" s="631" t="s">
        <v>1568</v>
      </c>
      <c r="B543" s="706" t="s">
        <v>2340</v>
      </c>
      <c r="C543" s="706" t="s">
        <v>2341</v>
      </c>
      <c r="D543" s="684" t="s">
        <v>2342</v>
      </c>
      <c r="E543" s="706" t="s">
        <v>2343</v>
      </c>
      <c r="F543" s="706" t="s">
        <v>2344</v>
      </c>
      <c r="G543" s="706" t="s">
        <v>2345</v>
      </c>
      <c r="H543" s="706" t="s">
        <v>2346</v>
      </c>
      <c r="I543" s="706" t="s">
        <v>2347</v>
      </c>
      <c r="J543" s="706" t="s">
        <v>2348</v>
      </c>
      <c r="K543" s="706" t="s">
        <v>2349</v>
      </c>
      <c r="L543" s="683"/>
      <c r="M543" s="685"/>
      <c r="N543" s="685"/>
      <c r="O543" s="683"/>
      <c r="P543" s="683"/>
      <c r="Q543" s="683"/>
      <c r="R543" s="683"/>
      <c r="S543" s="683"/>
      <c r="T543" s="683"/>
      <c r="U543" s="683"/>
      <c r="V543" s="683"/>
      <c r="W543" s="683"/>
      <c r="X543" s="683"/>
      <c r="Y543" s="683"/>
      <c r="Z543" s="683"/>
      <c r="AA543" s="683"/>
      <c r="AB543" s="683"/>
      <c r="AC543" s="683"/>
      <c r="AD543" s="683"/>
      <c r="AE543" s="683"/>
      <c r="AF543" s="683"/>
      <c r="AG543" s="683"/>
      <c r="AH543" s="683"/>
      <c r="AI543" s="683"/>
      <c r="AJ543" s="683"/>
    </row>
    <row r="544" spans="1:36" ht="65.25" customHeight="1">
      <c r="A544" s="631" t="s">
        <v>2262</v>
      </c>
      <c r="B544" s="706" t="s">
        <v>2350</v>
      </c>
      <c r="C544" s="706" t="s">
        <v>2351</v>
      </c>
      <c r="D544" s="706" t="s">
        <v>2352</v>
      </c>
      <c r="E544" s="706" t="s">
        <v>2353</v>
      </c>
      <c r="F544" s="706" t="s">
        <v>2354</v>
      </c>
      <c r="G544" s="706" t="s">
        <v>2355</v>
      </c>
      <c r="H544" s="706" t="s">
        <v>2356</v>
      </c>
      <c r="I544" s="706" t="s">
        <v>2357</v>
      </c>
      <c r="J544" s="706" t="s">
        <v>2358</v>
      </c>
      <c r="K544" s="706" t="s">
        <v>1123</v>
      </c>
      <c r="L544" s="683"/>
      <c r="M544" s="685"/>
      <c r="N544" s="685"/>
      <c r="O544" s="683"/>
      <c r="P544" s="683"/>
      <c r="Q544" s="683"/>
      <c r="R544" s="683"/>
      <c r="S544" s="683"/>
      <c r="T544" s="683"/>
      <c r="U544" s="683"/>
      <c r="V544" s="683"/>
      <c r="W544" s="683"/>
      <c r="X544" s="683"/>
      <c r="Y544" s="683"/>
      <c r="Z544" s="683"/>
      <c r="AA544" s="683"/>
      <c r="AB544" s="683"/>
      <c r="AC544" s="683"/>
      <c r="AD544" s="683"/>
      <c r="AE544" s="683"/>
      <c r="AF544" s="683"/>
      <c r="AG544" s="683"/>
      <c r="AH544" s="683"/>
      <c r="AI544" s="683"/>
      <c r="AJ544" s="683"/>
    </row>
    <row r="545" spans="1:36" ht="65.25" customHeight="1">
      <c r="A545" s="631" t="s">
        <v>2273</v>
      </c>
      <c r="B545" s="706" t="s">
        <v>2359</v>
      </c>
      <c r="C545" s="706" t="s">
        <v>2360</v>
      </c>
      <c r="D545" s="706" t="s">
        <v>2361</v>
      </c>
      <c r="E545" s="706" t="s">
        <v>2362</v>
      </c>
      <c r="F545" s="706" t="s">
        <v>2363</v>
      </c>
      <c r="G545" s="706" t="s">
        <v>2364</v>
      </c>
      <c r="H545" s="706" t="s">
        <v>2365</v>
      </c>
      <c r="I545" s="706" t="s">
        <v>2366</v>
      </c>
      <c r="J545" s="706" t="s">
        <v>2367</v>
      </c>
      <c r="K545" s="706" t="s">
        <v>2368</v>
      </c>
      <c r="L545" s="683"/>
      <c r="M545" s="685"/>
      <c r="N545" s="685"/>
      <c r="O545" s="683"/>
      <c r="P545" s="683"/>
      <c r="Q545" s="683"/>
      <c r="R545" s="683"/>
      <c r="S545" s="683"/>
      <c r="T545" s="683"/>
      <c r="U545" s="683"/>
      <c r="V545" s="683"/>
      <c r="W545" s="683"/>
      <c r="X545" s="683"/>
      <c r="Y545" s="683"/>
      <c r="Z545" s="683"/>
      <c r="AA545" s="683"/>
      <c r="AB545" s="683"/>
      <c r="AC545" s="683"/>
      <c r="AD545" s="683"/>
      <c r="AE545" s="683"/>
      <c r="AF545" s="683"/>
      <c r="AG545" s="683"/>
      <c r="AH545" s="683"/>
      <c r="AI545" s="683"/>
      <c r="AJ545" s="683"/>
    </row>
    <row r="546" spans="1:36" ht="65.25" customHeight="1">
      <c r="A546" s="631" t="s">
        <v>2284</v>
      </c>
      <c r="B546" s="568" t="s">
        <v>2369</v>
      </c>
      <c r="C546" s="568" t="s">
        <v>2370</v>
      </c>
      <c r="D546" s="706"/>
      <c r="E546" s="706" t="s">
        <v>2371</v>
      </c>
      <c r="F546" s="568" t="s">
        <v>2372</v>
      </c>
      <c r="G546" s="568" t="s">
        <v>2373</v>
      </c>
      <c r="H546" s="568" t="s">
        <v>2374</v>
      </c>
      <c r="I546" s="568" t="s">
        <v>2375</v>
      </c>
      <c r="J546" s="568" t="s">
        <v>2376</v>
      </c>
      <c r="K546" s="568" t="s">
        <v>2377</v>
      </c>
      <c r="L546" s="683"/>
      <c r="M546" s="685"/>
      <c r="N546" s="685"/>
      <c r="O546" s="683"/>
      <c r="P546" s="683"/>
      <c r="Q546" s="683"/>
      <c r="R546" s="683"/>
      <c r="S546" s="683"/>
      <c r="T546" s="683"/>
      <c r="U546" s="683"/>
      <c r="V546" s="683"/>
      <c r="W546" s="683"/>
      <c r="X546" s="683"/>
      <c r="Y546" s="683"/>
      <c r="Z546" s="683"/>
      <c r="AA546" s="683"/>
      <c r="AB546" s="683"/>
      <c r="AC546" s="683"/>
      <c r="AD546" s="683"/>
      <c r="AE546" s="683"/>
      <c r="AF546" s="683"/>
      <c r="AG546" s="683"/>
      <c r="AH546" s="683"/>
      <c r="AI546" s="683"/>
      <c r="AJ546" s="683"/>
    </row>
    <row r="547" spans="1:36" ht="65.25" customHeight="1">
      <c r="A547" s="631" t="s">
        <v>588</v>
      </c>
      <c r="B547" s="624" t="s">
        <v>2378</v>
      </c>
      <c r="C547" s="624" t="s">
        <v>2379</v>
      </c>
      <c r="D547" s="624" t="s">
        <v>2380</v>
      </c>
      <c r="E547" s="624" t="s">
        <v>2381</v>
      </c>
      <c r="F547" s="624" t="s">
        <v>2382</v>
      </c>
      <c r="G547" s="624" t="s">
        <v>2383</v>
      </c>
      <c r="H547" s="624" t="s">
        <v>2384</v>
      </c>
      <c r="I547" s="624" t="s">
        <v>2385</v>
      </c>
      <c r="J547" s="624" t="s">
        <v>2386</v>
      </c>
      <c r="K547" s="624" t="s">
        <v>2387</v>
      </c>
      <c r="L547" s="683"/>
      <c r="M547" s="685"/>
      <c r="N547" s="685"/>
      <c r="O547" s="683"/>
      <c r="P547" s="683"/>
      <c r="Q547" s="683"/>
      <c r="R547" s="683"/>
      <c r="S547" s="683"/>
      <c r="T547" s="683"/>
      <c r="U547" s="683"/>
      <c r="V547" s="683"/>
      <c r="W547" s="683"/>
      <c r="X547" s="683"/>
      <c r="Y547" s="683"/>
      <c r="Z547" s="683"/>
      <c r="AA547" s="683"/>
      <c r="AB547" s="683"/>
      <c r="AC547" s="683"/>
      <c r="AD547" s="683"/>
      <c r="AE547" s="683"/>
      <c r="AF547" s="683"/>
      <c r="AG547" s="683"/>
      <c r="AH547" s="683"/>
      <c r="AI547" s="683"/>
      <c r="AJ547" s="683"/>
    </row>
    <row r="548" spans="1:36" ht="15">
      <c r="A548" s="683"/>
      <c r="B548" s="683"/>
      <c r="C548" s="683"/>
      <c r="D548" s="683"/>
      <c r="E548" s="683"/>
      <c r="F548" s="683"/>
      <c r="G548" s="683"/>
      <c r="H548" s="685"/>
      <c r="I548" s="685"/>
      <c r="J548" s="685"/>
      <c r="K548" s="685"/>
      <c r="L548" s="683"/>
      <c r="M548" s="683"/>
      <c r="N548" s="685"/>
      <c r="O548" s="683"/>
      <c r="P548" s="683"/>
      <c r="Q548" s="683"/>
      <c r="R548" s="683"/>
      <c r="S548" s="683"/>
      <c r="T548" s="683"/>
      <c r="U548" s="683"/>
      <c r="V548" s="683"/>
      <c r="W548" s="683"/>
      <c r="X548" s="683"/>
      <c r="Y548" s="683"/>
      <c r="Z548" s="683"/>
      <c r="AA548" s="683"/>
      <c r="AB548" s="683"/>
      <c r="AC548" s="683"/>
      <c r="AD548" s="683"/>
      <c r="AE548" s="683"/>
      <c r="AF548" s="683"/>
      <c r="AG548" s="683"/>
      <c r="AH548" s="683"/>
      <c r="AI548" s="683"/>
      <c r="AJ548" s="683"/>
    </row>
    <row r="549" spans="1:36" ht="15">
      <c r="A549" s="631" t="s">
        <v>1526</v>
      </c>
      <c r="B549" s="677" t="s">
        <v>2388</v>
      </c>
      <c r="C549" s="677" t="s">
        <v>2389</v>
      </c>
      <c r="D549" s="677" t="s">
        <v>2390</v>
      </c>
      <c r="E549" s="677" t="s">
        <v>2391</v>
      </c>
      <c r="F549" s="677" t="s">
        <v>2392</v>
      </c>
      <c r="G549" s="677" t="s">
        <v>2393</v>
      </c>
      <c r="H549" s="677" t="s">
        <v>2394</v>
      </c>
      <c r="I549" s="677" t="s">
        <v>2395</v>
      </c>
      <c r="J549" s="677" t="s">
        <v>2396</v>
      </c>
      <c r="K549" s="677" t="s">
        <v>2397</v>
      </c>
      <c r="L549" s="683"/>
      <c r="M549" s="677" t="s">
        <v>2398</v>
      </c>
      <c r="N549" s="677" t="s">
        <v>2398</v>
      </c>
      <c r="O549" s="683"/>
      <c r="P549" s="683"/>
      <c r="Q549" s="683"/>
      <c r="R549" s="683"/>
      <c r="S549" s="683"/>
      <c r="T549" s="683"/>
      <c r="U549" s="683"/>
      <c r="V549" s="683"/>
      <c r="W549" s="683"/>
      <c r="X549" s="683"/>
      <c r="Y549" s="683"/>
      <c r="Z549" s="683"/>
      <c r="AA549" s="683"/>
      <c r="AB549" s="683"/>
      <c r="AC549" s="683"/>
      <c r="AD549" s="683"/>
      <c r="AE549" s="683"/>
      <c r="AF549" s="683"/>
      <c r="AG549" s="683"/>
      <c r="AH549" s="683"/>
      <c r="AI549" s="683"/>
      <c r="AJ549" s="683"/>
    </row>
    <row r="550" spans="1:36" ht="15">
      <c r="A550" s="631" t="s">
        <v>1536</v>
      </c>
      <c r="B550" s="525" t="s">
        <v>1502</v>
      </c>
      <c r="C550" s="527" t="s">
        <v>1209</v>
      </c>
      <c r="D550" s="528" t="s">
        <v>1211</v>
      </c>
      <c r="E550" s="529" t="s">
        <v>1212</v>
      </c>
      <c r="F550" s="530" t="s">
        <v>1210</v>
      </c>
      <c r="G550" s="531" t="s">
        <v>1213</v>
      </c>
      <c r="H550" s="532" t="s">
        <v>1214</v>
      </c>
      <c r="I550" s="533" t="s">
        <v>1215</v>
      </c>
      <c r="J550" s="534" t="s">
        <v>1216</v>
      </c>
      <c r="K550" s="536" t="s">
        <v>1217</v>
      </c>
      <c r="L550" s="683"/>
      <c r="M550" s="526" t="s">
        <v>1504</v>
      </c>
      <c r="N550" s="537" t="s">
        <v>1516</v>
      </c>
      <c r="O550" s="683"/>
      <c r="P550" s="683"/>
      <c r="Q550" s="683"/>
      <c r="R550" s="683"/>
      <c r="S550" s="683"/>
      <c r="T550" s="683"/>
      <c r="U550" s="683"/>
      <c r="V550" s="683"/>
      <c r="W550" s="683"/>
      <c r="X550" s="683"/>
      <c r="Y550" s="683"/>
      <c r="Z550" s="683"/>
      <c r="AA550" s="683"/>
      <c r="AB550" s="683"/>
      <c r="AC550" s="683"/>
      <c r="AD550" s="683"/>
      <c r="AE550" s="683"/>
      <c r="AF550" s="683"/>
      <c r="AG550" s="683"/>
      <c r="AH550" s="683"/>
      <c r="AI550" s="683"/>
      <c r="AJ550" s="683"/>
    </row>
    <row r="551" spans="1:36" ht="15">
      <c r="A551" s="631" t="s">
        <v>1537</v>
      </c>
      <c r="B551" s="631" t="s">
        <v>1510</v>
      </c>
      <c r="C551" s="631" t="s">
        <v>1510</v>
      </c>
      <c r="D551" s="631" t="s">
        <v>1510</v>
      </c>
      <c r="E551" s="631" t="s">
        <v>1510</v>
      </c>
      <c r="F551" s="631" t="s">
        <v>1510</v>
      </c>
      <c r="G551" s="631" t="s">
        <v>1510</v>
      </c>
      <c r="H551" s="631" t="s">
        <v>1510</v>
      </c>
      <c r="I551" s="631" t="s">
        <v>1510</v>
      </c>
      <c r="J551" s="631" t="s">
        <v>1510</v>
      </c>
      <c r="K551" s="631" t="s">
        <v>1510</v>
      </c>
      <c r="L551" s="683"/>
      <c r="M551" s="683"/>
      <c r="N551" s="685"/>
      <c r="O551" s="683"/>
      <c r="P551" s="683"/>
      <c r="Q551" s="683"/>
      <c r="R551" s="683"/>
      <c r="S551" s="683"/>
      <c r="T551" s="683"/>
      <c r="U551" s="683"/>
      <c r="V551" s="683"/>
      <c r="W551" s="683"/>
      <c r="X551" s="683"/>
      <c r="Y551" s="683"/>
      <c r="Z551" s="683"/>
      <c r="AA551" s="683"/>
      <c r="AB551" s="683"/>
      <c r="AC551" s="683"/>
      <c r="AD551" s="683"/>
      <c r="AE551" s="683"/>
      <c r="AF551" s="683"/>
      <c r="AG551" s="683"/>
      <c r="AH551" s="683"/>
      <c r="AI551" s="683"/>
      <c r="AJ551" s="683"/>
    </row>
    <row r="552" spans="1:36" ht="16.5">
      <c r="A552" s="650" t="s">
        <v>1045</v>
      </c>
      <c r="B552" s="558" t="s">
        <v>2399</v>
      </c>
      <c r="C552" s="558" t="s">
        <v>2400</v>
      </c>
      <c r="D552" s="558" t="s">
        <v>2400</v>
      </c>
      <c r="E552" s="558" t="s">
        <v>2227</v>
      </c>
      <c r="F552" s="558" t="s">
        <v>2399</v>
      </c>
      <c r="G552" s="558" t="s">
        <v>2399</v>
      </c>
      <c r="H552" s="558" t="s">
        <v>2227</v>
      </c>
      <c r="I552" s="558" t="s">
        <v>2315</v>
      </c>
      <c r="J552" s="558" t="s">
        <v>2401</v>
      </c>
      <c r="K552" s="558" t="s">
        <v>2226</v>
      </c>
      <c r="L552" s="683"/>
      <c r="M552" s="683"/>
      <c r="N552" s="685"/>
      <c r="O552" s="683"/>
      <c r="P552" s="683"/>
      <c r="Q552" s="683"/>
      <c r="R552" s="683"/>
      <c r="S552" s="683"/>
      <c r="T552" s="683"/>
      <c r="U552" s="683"/>
      <c r="V552" s="683"/>
      <c r="W552" s="683"/>
      <c r="X552" s="683"/>
      <c r="Y552" s="683"/>
      <c r="Z552" s="683"/>
      <c r="AA552" s="683"/>
      <c r="AB552" s="683"/>
      <c r="AC552" s="683"/>
      <c r="AD552" s="683"/>
      <c r="AE552" s="683"/>
      <c r="AF552" s="683"/>
      <c r="AG552" s="683"/>
      <c r="AH552" s="683"/>
      <c r="AI552" s="683"/>
      <c r="AJ552" s="683"/>
    </row>
    <row r="553" spans="1:36" ht="16.5">
      <c r="A553" s="652" t="s">
        <v>1539</v>
      </c>
      <c r="B553" s="563" t="s">
        <v>1945</v>
      </c>
      <c r="C553" s="563" t="s">
        <v>1824</v>
      </c>
      <c r="D553" s="563" t="s">
        <v>1897</v>
      </c>
      <c r="E553" s="563" t="s">
        <v>2226</v>
      </c>
      <c r="F553" s="563" t="s">
        <v>1897</v>
      </c>
      <c r="G553" s="563" t="s">
        <v>1945</v>
      </c>
      <c r="H553" s="563" t="s">
        <v>2226</v>
      </c>
      <c r="I553" s="563" t="s">
        <v>1945</v>
      </c>
      <c r="J553" s="563" t="s">
        <v>1824</v>
      </c>
      <c r="K553" s="563" t="s">
        <v>1945</v>
      </c>
      <c r="L553" s="683"/>
      <c r="M553" s="683"/>
      <c r="N553" s="685"/>
      <c r="O553" s="683"/>
      <c r="P553" s="683"/>
      <c r="Q553" s="683"/>
      <c r="R553" s="683"/>
      <c r="S553" s="683"/>
      <c r="T553" s="683"/>
      <c r="U553" s="683"/>
      <c r="V553" s="683"/>
      <c r="W553" s="683"/>
      <c r="X553" s="683"/>
      <c r="Y553" s="683"/>
      <c r="Z553" s="683"/>
      <c r="AA553" s="683"/>
      <c r="AB553" s="683"/>
      <c r="AC553" s="683"/>
      <c r="AD553" s="683"/>
      <c r="AE553" s="683"/>
      <c r="AF553" s="683"/>
      <c r="AG553" s="683"/>
      <c r="AH553" s="683"/>
      <c r="AI553" s="683"/>
      <c r="AJ553" s="683"/>
    </row>
    <row r="554" spans="1:36" ht="15">
      <c r="A554" s="653" t="s">
        <v>7</v>
      </c>
      <c r="B554" s="573">
        <v>6</v>
      </c>
      <c r="C554" s="573">
        <v>3</v>
      </c>
      <c r="D554" s="573">
        <v>8</v>
      </c>
      <c r="E554" s="573">
        <v>0</v>
      </c>
      <c r="F554" s="573">
        <v>6</v>
      </c>
      <c r="G554" s="573">
        <v>6</v>
      </c>
      <c r="H554" s="573">
        <v>6</v>
      </c>
      <c r="I554" s="573">
        <v>4</v>
      </c>
      <c r="J554" s="573">
        <v>8</v>
      </c>
      <c r="K554" s="573">
        <v>6</v>
      </c>
      <c r="L554" s="683"/>
      <c r="M554" s="683"/>
      <c r="N554" s="685"/>
      <c r="O554" s="683"/>
      <c r="P554" s="683"/>
      <c r="Q554" s="683"/>
      <c r="R554" s="683"/>
      <c r="S554" s="683"/>
      <c r="T554" s="683"/>
      <c r="U554" s="683"/>
      <c r="V554" s="683"/>
      <c r="W554" s="683"/>
      <c r="X554" s="683"/>
      <c r="Y554" s="683"/>
      <c r="Z554" s="683"/>
      <c r="AA554" s="683"/>
      <c r="AB554" s="683"/>
      <c r="AC554" s="683"/>
      <c r="AD554" s="683"/>
      <c r="AE554" s="683"/>
      <c r="AF554" s="683"/>
      <c r="AG554" s="683"/>
      <c r="AH554" s="683"/>
      <c r="AI554" s="683"/>
      <c r="AJ554" s="683"/>
    </row>
    <row r="555" spans="1:36" ht="15">
      <c r="A555" s="654" t="s">
        <v>1050</v>
      </c>
      <c r="B555" s="573">
        <v>6</v>
      </c>
      <c r="C555" s="573">
        <v>3</v>
      </c>
      <c r="D555" s="573">
        <v>8</v>
      </c>
      <c r="E555" s="573">
        <v>8</v>
      </c>
      <c r="F555" s="573">
        <v>6</v>
      </c>
      <c r="G555" s="573">
        <v>6</v>
      </c>
      <c r="H555" s="573">
        <v>6</v>
      </c>
      <c r="I555" s="573">
        <v>4</v>
      </c>
      <c r="J555" s="573">
        <v>8</v>
      </c>
      <c r="K555" s="573">
        <v>6</v>
      </c>
      <c r="L555" s="683"/>
      <c r="M555" s="683"/>
      <c r="N555" s="685"/>
      <c r="O555" s="683"/>
      <c r="P555" s="683"/>
      <c r="Q555" s="683"/>
      <c r="R555" s="683"/>
      <c r="S555" s="683"/>
      <c r="T555" s="683"/>
      <c r="U555" s="683"/>
      <c r="V555" s="683"/>
      <c r="W555" s="683"/>
      <c r="X555" s="683"/>
      <c r="Y555" s="683"/>
      <c r="Z555" s="683"/>
      <c r="AA555" s="683"/>
      <c r="AB555" s="683"/>
      <c r="AC555" s="683"/>
      <c r="AD555" s="683"/>
      <c r="AE555" s="683"/>
      <c r="AF555" s="683"/>
      <c r="AG555" s="683"/>
      <c r="AH555" s="683"/>
      <c r="AI555" s="683"/>
      <c r="AJ555" s="683"/>
    </row>
    <row r="556" spans="1:36" ht="15">
      <c r="A556" s="631" t="s">
        <v>1541</v>
      </c>
      <c r="B556" s="577">
        <v>0.1</v>
      </c>
      <c r="C556" s="577">
        <v>0.1</v>
      </c>
      <c r="D556" s="577">
        <v>0.2</v>
      </c>
      <c r="E556" s="577">
        <v>0.1</v>
      </c>
      <c r="F556" s="577">
        <v>0.3</v>
      </c>
      <c r="G556" s="577">
        <v>0.1</v>
      </c>
      <c r="H556" s="577">
        <v>0.1</v>
      </c>
      <c r="I556" s="577">
        <v>0.1</v>
      </c>
      <c r="J556" s="577">
        <v>0</v>
      </c>
      <c r="K556" s="577">
        <v>0.5</v>
      </c>
      <c r="L556" s="683"/>
      <c r="M556" s="683"/>
      <c r="N556" s="685"/>
      <c r="O556" s="683"/>
      <c r="P556" s="683"/>
      <c r="Q556" s="683"/>
      <c r="R556" s="683"/>
      <c r="S556" s="683"/>
      <c r="T556" s="683"/>
      <c r="U556" s="683"/>
      <c r="V556" s="683"/>
      <c r="W556" s="683"/>
      <c r="X556" s="683"/>
      <c r="Y556" s="683"/>
      <c r="Z556" s="683"/>
      <c r="AA556" s="683"/>
      <c r="AB556" s="683"/>
      <c r="AC556" s="683"/>
      <c r="AD556" s="683"/>
      <c r="AE556" s="683"/>
      <c r="AF556" s="683"/>
      <c r="AG556" s="683"/>
      <c r="AH556" s="683"/>
      <c r="AI556" s="683"/>
      <c r="AJ556" s="683"/>
    </row>
    <row r="557" spans="1:36" ht="15">
      <c r="A557" s="631" t="s">
        <v>1542</v>
      </c>
      <c r="B557" s="581">
        <v>0.1</v>
      </c>
      <c r="C557" s="581">
        <v>0.1</v>
      </c>
      <c r="D557" s="581">
        <v>0.2</v>
      </c>
      <c r="E557" s="581">
        <v>0.1</v>
      </c>
      <c r="F557" s="581">
        <v>0.3</v>
      </c>
      <c r="G557" s="581">
        <v>0.1</v>
      </c>
      <c r="H557" s="581">
        <v>0.1</v>
      </c>
      <c r="I557" s="581">
        <v>0.1</v>
      </c>
      <c r="J557" s="581">
        <v>0.6</v>
      </c>
      <c r="K557" s="581">
        <v>0.1</v>
      </c>
      <c r="L557" s="683"/>
      <c r="M557" s="683"/>
      <c r="N557" s="685"/>
      <c r="O557" s="683"/>
      <c r="P557" s="683"/>
      <c r="Q557" s="683"/>
      <c r="R557" s="683"/>
      <c r="S557" s="683"/>
      <c r="T557" s="683"/>
      <c r="U557" s="683"/>
      <c r="V557" s="683"/>
      <c r="W557" s="683"/>
      <c r="X557" s="683"/>
      <c r="Y557" s="683"/>
      <c r="Z557" s="683"/>
      <c r="AA557" s="683"/>
      <c r="AB557" s="683"/>
      <c r="AC557" s="683"/>
      <c r="AD557" s="683"/>
      <c r="AE557" s="683"/>
      <c r="AF557" s="683"/>
      <c r="AG557" s="683"/>
      <c r="AH557" s="683"/>
      <c r="AI557" s="683"/>
      <c r="AJ557" s="683"/>
    </row>
    <row r="558" spans="1:36" ht="15">
      <c r="A558" s="631" t="s">
        <v>1543</v>
      </c>
      <c r="B558" s="585">
        <v>0.3</v>
      </c>
      <c r="C558" s="585">
        <v>0.1</v>
      </c>
      <c r="D558" s="585">
        <v>0.2</v>
      </c>
      <c r="E558" s="585">
        <v>0.1</v>
      </c>
      <c r="F558" s="585">
        <v>0.3</v>
      </c>
      <c r="G558" s="585">
        <v>0.1</v>
      </c>
      <c r="H558" s="585">
        <v>0.8</v>
      </c>
      <c r="I558" s="585">
        <v>0.1</v>
      </c>
      <c r="J558" s="585">
        <v>0.3</v>
      </c>
      <c r="K558" s="585">
        <v>0.1</v>
      </c>
      <c r="L558" s="683"/>
      <c r="M558" s="683"/>
      <c r="N558" s="685"/>
      <c r="O558" s="683"/>
      <c r="P558" s="683"/>
      <c r="Q558" s="683"/>
      <c r="R558" s="683"/>
      <c r="S558" s="683"/>
      <c r="T558" s="683"/>
      <c r="U558" s="683"/>
      <c r="V558" s="683"/>
      <c r="W558" s="683"/>
      <c r="X558" s="683"/>
      <c r="Y558" s="683"/>
      <c r="Z558" s="683"/>
      <c r="AA558" s="683"/>
      <c r="AB558" s="683"/>
      <c r="AC558" s="683"/>
      <c r="AD558" s="683"/>
      <c r="AE558" s="683"/>
      <c r="AF558" s="683"/>
      <c r="AG558" s="683"/>
      <c r="AH558" s="683"/>
      <c r="AI558" s="683"/>
      <c r="AJ558" s="683"/>
    </row>
    <row r="559" spans="1:36" ht="15">
      <c r="A559" s="631" t="s">
        <v>1544</v>
      </c>
      <c r="B559" s="589">
        <v>0.1</v>
      </c>
      <c r="C559" s="589">
        <v>0.1</v>
      </c>
      <c r="D559" s="589">
        <v>0.4</v>
      </c>
      <c r="E559" s="589">
        <v>0.1</v>
      </c>
      <c r="F559" s="589">
        <v>0.3</v>
      </c>
      <c r="G559" s="589">
        <v>0.1</v>
      </c>
      <c r="H559" s="589">
        <v>0.1</v>
      </c>
      <c r="I559" s="589">
        <v>0.1</v>
      </c>
      <c r="J559" s="589">
        <v>0.3</v>
      </c>
      <c r="K559" s="589">
        <v>0.1</v>
      </c>
      <c r="L559" s="683"/>
      <c r="M559" s="683"/>
      <c r="N559" s="683"/>
      <c r="O559" s="683"/>
      <c r="P559" s="683"/>
      <c r="Q559" s="683"/>
      <c r="R559" s="683"/>
      <c r="S559" s="683"/>
      <c r="T559" s="683"/>
      <c r="U559" s="683"/>
      <c r="V559" s="683"/>
      <c r="W559" s="683"/>
      <c r="X559" s="683"/>
      <c r="Y559" s="683"/>
      <c r="Z559" s="683"/>
      <c r="AA559" s="683"/>
      <c r="AB559" s="683"/>
      <c r="AC559" s="683"/>
      <c r="AD559" s="683"/>
      <c r="AE559" s="683"/>
      <c r="AF559" s="683"/>
      <c r="AG559" s="683"/>
      <c r="AH559" s="683"/>
      <c r="AI559" s="683"/>
      <c r="AJ559" s="683"/>
    </row>
    <row r="560" spans="1:36" ht="15">
      <c r="A560" s="655" t="s">
        <v>1545</v>
      </c>
      <c r="B560" s="594">
        <v>0.1</v>
      </c>
      <c r="C560" s="594">
        <v>0.1</v>
      </c>
      <c r="D560" s="594">
        <v>0.2</v>
      </c>
      <c r="E560" s="594">
        <v>0.1</v>
      </c>
      <c r="F560" s="594">
        <v>0.3</v>
      </c>
      <c r="G560" s="594">
        <v>0.1</v>
      </c>
      <c r="H560" s="594">
        <v>0.1</v>
      </c>
      <c r="I560" s="594">
        <v>0.1</v>
      </c>
      <c r="J560" s="594">
        <v>0.3</v>
      </c>
      <c r="K560" s="594">
        <v>0.1</v>
      </c>
      <c r="L560" s="683"/>
      <c r="M560" s="683"/>
      <c r="N560" s="683"/>
      <c r="O560" s="683"/>
      <c r="P560" s="683"/>
      <c r="Q560" s="683"/>
      <c r="R560" s="683"/>
      <c r="S560" s="683"/>
      <c r="T560" s="683"/>
      <c r="U560" s="683"/>
      <c r="V560" s="683"/>
      <c r="W560" s="683"/>
      <c r="X560" s="683"/>
      <c r="Y560" s="683"/>
      <c r="Z560" s="683"/>
      <c r="AA560" s="683"/>
      <c r="AB560" s="683"/>
      <c r="AC560" s="683"/>
      <c r="AD560" s="683"/>
      <c r="AE560" s="683"/>
      <c r="AF560" s="683"/>
      <c r="AG560" s="683"/>
      <c r="AH560" s="683"/>
      <c r="AI560" s="683"/>
      <c r="AJ560" s="683"/>
    </row>
    <row r="561" spans="1:36" ht="15">
      <c r="A561" s="631" t="s">
        <v>1546</v>
      </c>
      <c r="B561" s="598">
        <v>0.1</v>
      </c>
      <c r="C561" s="598">
        <v>0.1</v>
      </c>
      <c r="D561" s="598">
        <v>0.2</v>
      </c>
      <c r="E561" s="598">
        <v>0.1</v>
      </c>
      <c r="F561" s="598">
        <v>0.3</v>
      </c>
      <c r="G561" s="598">
        <v>0.1</v>
      </c>
      <c r="H561" s="598">
        <v>0.1</v>
      </c>
      <c r="I561" s="598">
        <v>0.5</v>
      </c>
      <c r="J561" s="598">
        <v>0.3</v>
      </c>
      <c r="K561" s="598">
        <v>0.1</v>
      </c>
      <c r="L561" s="683"/>
      <c r="M561" s="683"/>
      <c r="N561" s="683"/>
      <c r="O561" s="683"/>
      <c r="P561" s="683"/>
      <c r="Q561" s="683"/>
      <c r="R561" s="683"/>
      <c r="S561" s="683"/>
      <c r="T561" s="683"/>
      <c r="U561" s="683"/>
      <c r="V561" s="683"/>
      <c r="W561" s="683"/>
      <c r="X561" s="683"/>
      <c r="Y561" s="683"/>
      <c r="Z561" s="683"/>
      <c r="AA561" s="683"/>
      <c r="AB561" s="683"/>
      <c r="AC561" s="683"/>
      <c r="AD561" s="683"/>
      <c r="AE561" s="683"/>
      <c r="AF561" s="683"/>
      <c r="AG561" s="683"/>
      <c r="AH561" s="683"/>
      <c r="AI561" s="683"/>
      <c r="AJ561" s="683"/>
    </row>
    <row r="562" spans="1:36" ht="15">
      <c r="A562" s="631" t="s">
        <v>1547</v>
      </c>
      <c r="B562" s="602">
        <v>0.1</v>
      </c>
      <c r="C562" s="602">
        <v>0.1</v>
      </c>
      <c r="D562" s="602">
        <v>0.2</v>
      </c>
      <c r="E562" s="602">
        <v>0.7</v>
      </c>
      <c r="F562" s="602">
        <v>0.3</v>
      </c>
      <c r="G562" s="602">
        <v>0.1</v>
      </c>
      <c r="H562" s="602">
        <v>0.1</v>
      </c>
      <c r="I562" s="602">
        <v>0.1</v>
      </c>
      <c r="J562" s="602">
        <v>0.3</v>
      </c>
      <c r="K562" s="602">
        <v>0.1</v>
      </c>
      <c r="L562" s="683"/>
      <c r="M562" s="683"/>
      <c r="N562" s="683"/>
      <c r="O562" s="683"/>
      <c r="P562" s="683"/>
      <c r="Q562" s="683"/>
      <c r="R562" s="683"/>
      <c r="S562" s="683"/>
      <c r="T562" s="683"/>
      <c r="U562" s="683"/>
      <c r="V562" s="683"/>
      <c r="W562" s="683"/>
      <c r="X562" s="683"/>
      <c r="Y562" s="683"/>
      <c r="Z562" s="683"/>
      <c r="AA562" s="683"/>
      <c r="AB562" s="683"/>
      <c r="AC562" s="683"/>
      <c r="AD562" s="683"/>
      <c r="AE562" s="683"/>
      <c r="AF562" s="683"/>
      <c r="AG562" s="683"/>
      <c r="AH562" s="683"/>
      <c r="AI562" s="683"/>
      <c r="AJ562" s="683"/>
    </row>
    <row r="563" spans="1:36" ht="15">
      <c r="A563" s="631" t="s">
        <v>1548</v>
      </c>
      <c r="B563" s="606">
        <v>0.3</v>
      </c>
      <c r="C563" s="606">
        <v>0.1</v>
      </c>
      <c r="D563" s="606">
        <v>0.4</v>
      </c>
      <c r="E563" s="606">
        <v>0.2</v>
      </c>
      <c r="F563" s="606">
        <v>0.3</v>
      </c>
      <c r="G563" s="606">
        <v>0.8</v>
      </c>
      <c r="H563" s="606">
        <v>0.1</v>
      </c>
      <c r="I563" s="606">
        <v>0.1</v>
      </c>
      <c r="J563" s="606">
        <v>0.3</v>
      </c>
      <c r="K563" s="606">
        <v>0.1</v>
      </c>
      <c r="L563" s="683"/>
      <c r="M563" s="683"/>
      <c r="N563" s="683"/>
      <c r="O563" s="683"/>
      <c r="P563" s="683"/>
      <c r="Q563" s="683"/>
      <c r="R563" s="683"/>
      <c r="S563" s="683"/>
      <c r="T563" s="683"/>
      <c r="U563" s="683"/>
      <c r="V563" s="683"/>
      <c r="W563" s="683"/>
      <c r="X563" s="683"/>
      <c r="Y563" s="683"/>
      <c r="Z563" s="683"/>
      <c r="AA563" s="683"/>
      <c r="AB563" s="683"/>
      <c r="AC563" s="683"/>
      <c r="AD563" s="683"/>
      <c r="AE563" s="683"/>
      <c r="AF563" s="683"/>
      <c r="AG563" s="683"/>
      <c r="AH563" s="683"/>
      <c r="AI563" s="683"/>
      <c r="AJ563" s="683"/>
    </row>
    <row r="564" spans="1:36" ht="15">
      <c r="A564" s="631" t="s">
        <v>1549</v>
      </c>
      <c r="B564" s="610">
        <v>0.3</v>
      </c>
      <c r="C564" s="610">
        <v>0.7</v>
      </c>
      <c r="D564" s="610">
        <v>0</v>
      </c>
      <c r="E564" s="610">
        <v>0.2</v>
      </c>
      <c r="F564" s="610">
        <v>0.3</v>
      </c>
      <c r="G564" s="610">
        <v>0</v>
      </c>
      <c r="H564" s="610">
        <v>0.1</v>
      </c>
      <c r="I564" s="610">
        <v>0.1</v>
      </c>
      <c r="J564" s="610">
        <v>0.3</v>
      </c>
      <c r="K564" s="610">
        <v>0.1</v>
      </c>
      <c r="L564" s="683"/>
      <c r="M564" s="683"/>
      <c r="N564" s="683"/>
      <c r="O564" s="683"/>
      <c r="P564" s="683"/>
      <c r="Q564" s="683"/>
      <c r="R564" s="683"/>
      <c r="S564" s="683"/>
      <c r="T564" s="683"/>
      <c r="U564" s="683"/>
      <c r="V564" s="683"/>
      <c r="W564" s="683"/>
      <c r="X564" s="683"/>
      <c r="Y564" s="683"/>
      <c r="Z564" s="683"/>
      <c r="AA564" s="683"/>
      <c r="AB564" s="683"/>
      <c r="AC564" s="683"/>
      <c r="AD564" s="683"/>
      <c r="AE564" s="683"/>
      <c r="AF564" s="683"/>
      <c r="AG564" s="683"/>
      <c r="AH564" s="683"/>
      <c r="AI564" s="683"/>
      <c r="AJ564" s="683"/>
    </row>
    <row r="565" spans="1:36" ht="15">
      <c r="A565" s="631" t="s">
        <v>1072</v>
      </c>
      <c r="B565" s="568">
        <v>10</v>
      </c>
      <c r="C565" s="568">
        <v>5</v>
      </c>
      <c r="D565" s="568">
        <v>7</v>
      </c>
      <c r="E565" s="568">
        <v>5</v>
      </c>
      <c r="F565" s="568">
        <v>10</v>
      </c>
      <c r="G565" s="568">
        <v>5</v>
      </c>
      <c r="H565" s="568">
        <v>8</v>
      </c>
      <c r="I565" s="568">
        <v>10</v>
      </c>
      <c r="J565" s="568">
        <v>10</v>
      </c>
      <c r="K565" s="568">
        <v>5</v>
      </c>
      <c r="L565" s="683"/>
      <c r="M565" s="683"/>
      <c r="N565" s="683"/>
      <c r="O565" s="683"/>
      <c r="P565" s="683"/>
      <c r="Q565" s="683"/>
      <c r="R565" s="683"/>
      <c r="S565" s="683"/>
      <c r="T565" s="683"/>
      <c r="U565" s="683"/>
      <c r="V565" s="683"/>
      <c r="W565" s="683"/>
      <c r="X565" s="683"/>
      <c r="Y565" s="683"/>
      <c r="Z565" s="683"/>
      <c r="AA565" s="683"/>
      <c r="AB565" s="683"/>
      <c r="AC565" s="683"/>
      <c r="AD565" s="683"/>
      <c r="AE565" s="683"/>
      <c r="AF565" s="683"/>
      <c r="AG565" s="683"/>
      <c r="AH565" s="683"/>
      <c r="AI565" s="683"/>
      <c r="AJ565" s="683"/>
    </row>
    <row r="566" spans="1:36" ht="15">
      <c r="A566" s="631" t="s">
        <v>1074</v>
      </c>
      <c r="B566" s="568">
        <v>5</v>
      </c>
      <c r="C566" s="568">
        <v>10</v>
      </c>
      <c r="D566" s="568">
        <v>7</v>
      </c>
      <c r="E566" s="568">
        <v>5</v>
      </c>
      <c r="F566" s="568">
        <v>5</v>
      </c>
      <c r="G566" s="568">
        <v>10</v>
      </c>
      <c r="H566" s="568">
        <v>2</v>
      </c>
      <c r="I566" s="568">
        <v>5</v>
      </c>
      <c r="J566" s="568">
        <v>5</v>
      </c>
      <c r="K566" s="568">
        <v>10</v>
      </c>
      <c r="L566" s="683"/>
      <c r="M566" s="683"/>
      <c r="N566" s="683"/>
      <c r="O566" s="683"/>
      <c r="P566" s="683"/>
      <c r="Q566" s="683"/>
      <c r="R566" s="683"/>
      <c r="S566" s="683"/>
      <c r="T566" s="683"/>
      <c r="U566" s="683"/>
      <c r="V566" s="683"/>
      <c r="W566" s="683"/>
      <c r="X566" s="683"/>
      <c r="Y566" s="683"/>
      <c r="Z566" s="683"/>
      <c r="AA566" s="683"/>
      <c r="AB566" s="683"/>
      <c r="AC566" s="683"/>
      <c r="AD566" s="683"/>
      <c r="AE566" s="683"/>
      <c r="AF566" s="683"/>
      <c r="AG566" s="683"/>
      <c r="AH566" s="683"/>
      <c r="AI566" s="683"/>
      <c r="AJ566" s="683"/>
    </row>
    <row r="567" spans="1:36" ht="15">
      <c r="A567" s="631" t="s">
        <v>1076</v>
      </c>
      <c r="B567" s="615">
        <v>5</v>
      </c>
      <c r="C567" s="615">
        <v>5</v>
      </c>
      <c r="D567" s="615">
        <v>7</v>
      </c>
      <c r="E567" s="615">
        <v>10</v>
      </c>
      <c r="F567" s="615">
        <v>5</v>
      </c>
      <c r="G567" s="615">
        <v>5</v>
      </c>
      <c r="H567" s="615">
        <v>8</v>
      </c>
      <c r="I567" s="615">
        <v>5</v>
      </c>
      <c r="J567" s="615">
        <v>5</v>
      </c>
      <c r="K567" s="615">
        <v>5</v>
      </c>
      <c r="L567" s="683"/>
      <c r="M567" s="683"/>
      <c r="N567" s="683"/>
      <c r="O567" s="683"/>
      <c r="P567" s="683"/>
      <c r="Q567" s="683"/>
      <c r="R567" s="683"/>
      <c r="S567" s="683"/>
      <c r="T567" s="683"/>
      <c r="U567" s="683"/>
      <c r="V567" s="683"/>
      <c r="W567" s="683"/>
      <c r="X567" s="683"/>
      <c r="Y567" s="683"/>
      <c r="Z567" s="683"/>
      <c r="AA567" s="683"/>
      <c r="AB567" s="683"/>
      <c r="AC567" s="683"/>
      <c r="AD567" s="683"/>
      <c r="AE567" s="683"/>
      <c r="AF567" s="683"/>
      <c r="AG567" s="683"/>
      <c r="AH567" s="683"/>
      <c r="AI567" s="683"/>
      <c r="AJ567" s="683"/>
    </row>
    <row r="568" spans="1:36" ht="15">
      <c r="A568" s="631" t="s">
        <v>566</v>
      </c>
      <c r="B568" s="699" t="s">
        <v>2402</v>
      </c>
      <c r="C568" s="699" t="s">
        <v>2402</v>
      </c>
      <c r="D568" s="699" t="s">
        <v>2402</v>
      </c>
      <c r="E568" s="699" t="s">
        <v>2403</v>
      </c>
      <c r="F568" s="699" t="s">
        <v>2402</v>
      </c>
      <c r="G568" s="699" t="s">
        <v>2402</v>
      </c>
      <c r="H568" s="699" t="s">
        <v>2402</v>
      </c>
      <c r="I568" s="699" t="s">
        <v>2404</v>
      </c>
      <c r="J568" s="699" t="s">
        <v>2402</v>
      </c>
      <c r="K568" s="699" t="s">
        <v>2405</v>
      </c>
      <c r="L568" s="683"/>
      <c r="M568" s="683"/>
      <c r="N568" s="683"/>
      <c r="O568" s="683"/>
      <c r="P568" s="683"/>
      <c r="Q568" s="683"/>
      <c r="R568" s="683"/>
      <c r="S568" s="683"/>
      <c r="T568" s="683"/>
      <c r="U568" s="683"/>
      <c r="V568" s="683"/>
      <c r="W568" s="683"/>
      <c r="X568" s="683"/>
      <c r="Y568" s="683"/>
      <c r="Z568" s="683"/>
      <c r="AA568" s="683"/>
      <c r="AB568" s="683"/>
      <c r="AC568" s="683"/>
      <c r="AD568" s="683"/>
      <c r="AE568" s="683"/>
      <c r="AF568" s="683"/>
      <c r="AG568" s="683"/>
      <c r="AH568" s="683"/>
      <c r="AI568" s="683"/>
      <c r="AJ568" s="683"/>
    </row>
    <row r="569" spans="1:36" ht="15">
      <c r="A569" s="656" t="s">
        <v>1088</v>
      </c>
      <c r="B569" s="619">
        <v>3</v>
      </c>
      <c r="C569" s="619">
        <v>3</v>
      </c>
      <c r="D569" s="619">
        <v>3</v>
      </c>
      <c r="E569" s="619">
        <v>3</v>
      </c>
      <c r="F569" s="619">
        <v>3</v>
      </c>
      <c r="G569" s="619">
        <v>3</v>
      </c>
      <c r="H569" s="619">
        <v>3</v>
      </c>
      <c r="I569" s="619">
        <v>3</v>
      </c>
      <c r="J569" s="619">
        <v>3</v>
      </c>
      <c r="K569" s="619">
        <v>3</v>
      </c>
      <c r="L569" s="683"/>
      <c r="M569" s="683"/>
      <c r="N569" s="683"/>
      <c r="O569" s="683"/>
      <c r="P569" s="683"/>
      <c r="Q569" s="683"/>
      <c r="R569" s="683"/>
      <c r="S569" s="683"/>
      <c r="T569" s="683"/>
      <c r="U569" s="683"/>
      <c r="V569" s="683"/>
      <c r="W569" s="683"/>
      <c r="X569" s="683"/>
      <c r="Y569" s="683"/>
      <c r="Z569" s="683"/>
      <c r="AA569" s="683"/>
      <c r="AB569" s="683"/>
      <c r="AC569" s="683"/>
      <c r="AD569" s="683"/>
      <c r="AE569" s="683"/>
      <c r="AF569" s="683"/>
      <c r="AG569" s="683"/>
      <c r="AH569" s="683"/>
      <c r="AI569" s="683"/>
      <c r="AJ569" s="683"/>
    </row>
    <row r="570" spans="1:36" ht="15">
      <c r="A570" s="631" t="s">
        <v>1084</v>
      </c>
      <c r="B570" s="581">
        <v>0</v>
      </c>
      <c r="C570" s="581">
        <v>0</v>
      </c>
      <c r="D570" s="581">
        <v>0</v>
      </c>
      <c r="E570" s="581">
        <v>0.2</v>
      </c>
      <c r="F570" s="581">
        <v>0</v>
      </c>
      <c r="G570" s="581">
        <v>0</v>
      </c>
      <c r="H570" s="581">
        <v>0</v>
      </c>
      <c r="I570" s="581">
        <v>0</v>
      </c>
      <c r="J570" s="581">
        <v>0</v>
      </c>
      <c r="K570" s="581">
        <v>0</v>
      </c>
      <c r="L570" s="683"/>
      <c r="M570" s="683"/>
      <c r="N570" s="683"/>
      <c r="O570" s="683"/>
      <c r="P570" s="683"/>
      <c r="Q570" s="683"/>
      <c r="R570" s="683"/>
      <c r="S570" s="683"/>
      <c r="T570" s="683"/>
      <c r="U570" s="683"/>
      <c r="V570" s="683"/>
      <c r="W570" s="683"/>
      <c r="X570" s="683"/>
      <c r="Y570" s="683"/>
      <c r="Z570" s="683"/>
      <c r="AA570" s="683"/>
      <c r="AB570" s="683"/>
      <c r="AC570" s="683"/>
      <c r="AD570" s="683"/>
      <c r="AE570" s="683"/>
      <c r="AF570" s="683"/>
      <c r="AG570" s="683"/>
      <c r="AH570" s="683"/>
      <c r="AI570" s="683"/>
      <c r="AJ570" s="683"/>
    </row>
    <row r="571" spans="1:36" ht="15">
      <c r="A571" s="631" t="s">
        <v>1556</v>
      </c>
      <c r="B571" s="699">
        <v>1000</v>
      </c>
      <c r="C571" s="699">
        <v>1000</v>
      </c>
      <c r="D571" s="699">
        <v>1000</v>
      </c>
      <c r="E571" s="699">
        <v>1000</v>
      </c>
      <c r="F571" s="699">
        <v>1000</v>
      </c>
      <c r="G571" s="699">
        <v>1000</v>
      </c>
      <c r="H571" s="699">
        <v>1000</v>
      </c>
      <c r="I571" s="699">
        <v>1000</v>
      </c>
      <c r="J571" s="699">
        <v>1000</v>
      </c>
      <c r="K571" s="699">
        <v>1000</v>
      </c>
      <c r="L571" s="683"/>
      <c r="M571" s="683"/>
      <c r="N571" s="683"/>
      <c r="O571" s="683"/>
      <c r="P571" s="683"/>
      <c r="Q571" s="683"/>
      <c r="R571" s="683"/>
      <c r="S571" s="683"/>
      <c r="T571" s="683"/>
      <c r="U571" s="683"/>
      <c r="V571" s="683"/>
      <c r="W571" s="683"/>
      <c r="X571" s="683"/>
      <c r="Y571" s="683"/>
      <c r="Z571" s="683"/>
      <c r="AA571" s="683"/>
      <c r="AB571" s="683"/>
      <c r="AC571" s="683"/>
      <c r="AD571" s="683"/>
      <c r="AE571" s="683"/>
      <c r="AF571" s="683"/>
      <c r="AG571" s="683"/>
      <c r="AH571" s="683"/>
      <c r="AI571" s="683"/>
      <c r="AJ571" s="683"/>
    </row>
    <row r="572" spans="1:36" ht="15">
      <c r="A572" s="631" t="s">
        <v>1097</v>
      </c>
      <c r="B572" s="699">
        <v>6</v>
      </c>
      <c r="C572" s="699">
        <v>6</v>
      </c>
      <c r="D572" s="699">
        <v>6</v>
      </c>
      <c r="E572" s="699">
        <v>6</v>
      </c>
      <c r="F572" s="699">
        <v>6</v>
      </c>
      <c r="G572" s="699">
        <v>6</v>
      </c>
      <c r="H572" s="699">
        <v>6</v>
      </c>
      <c r="I572" s="699">
        <v>6</v>
      </c>
      <c r="J572" s="699">
        <v>6</v>
      </c>
      <c r="K572" s="699">
        <v>6</v>
      </c>
      <c r="L572" s="683"/>
      <c r="M572" s="683"/>
      <c r="N572" s="683"/>
      <c r="O572" s="683"/>
      <c r="P572" s="683"/>
      <c r="Q572" s="683"/>
      <c r="R572" s="683"/>
      <c r="S572" s="683"/>
      <c r="T572" s="683"/>
      <c r="U572" s="683"/>
      <c r="V572" s="683"/>
      <c r="W572" s="683"/>
      <c r="X572" s="683"/>
      <c r="Y572" s="683"/>
      <c r="Z572" s="683"/>
      <c r="AA572" s="683"/>
      <c r="AB572" s="683"/>
      <c r="AC572" s="683"/>
      <c r="AD572" s="683"/>
      <c r="AE572" s="683"/>
      <c r="AF572" s="683"/>
      <c r="AG572" s="683"/>
      <c r="AH572" s="683"/>
      <c r="AI572" s="683"/>
      <c r="AJ572" s="683"/>
    </row>
    <row r="573" spans="1:36" ht="69" customHeight="1">
      <c r="A573" s="631" t="s">
        <v>1557</v>
      </c>
      <c r="B573" s="327" t="s">
        <v>2406</v>
      </c>
      <c r="C573" s="327" t="s">
        <v>2407</v>
      </c>
      <c r="D573" s="327" t="s">
        <v>2408</v>
      </c>
      <c r="E573" s="327" t="s">
        <v>2409</v>
      </c>
      <c r="F573" s="327" t="s">
        <v>2410</v>
      </c>
      <c r="G573" s="327" t="s">
        <v>2407</v>
      </c>
      <c r="H573" s="327" t="s">
        <v>2411</v>
      </c>
      <c r="I573" s="327" t="s">
        <v>2412</v>
      </c>
      <c r="J573" s="327" t="s">
        <v>2413</v>
      </c>
      <c r="K573" s="327" t="s">
        <v>2412</v>
      </c>
      <c r="L573" s="683"/>
      <c r="M573" s="683"/>
      <c r="N573" s="683"/>
      <c r="O573" s="683"/>
      <c r="P573" s="683"/>
      <c r="Q573" s="683"/>
      <c r="R573" s="683"/>
      <c r="S573" s="683"/>
      <c r="T573" s="683"/>
      <c r="U573" s="683"/>
      <c r="V573" s="683"/>
      <c r="W573" s="683"/>
      <c r="X573" s="683"/>
      <c r="Y573" s="683"/>
      <c r="Z573" s="683"/>
      <c r="AA573" s="683"/>
      <c r="AB573" s="683"/>
      <c r="AC573" s="683"/>
      <c r="AD573" s="683"/>
      <c r="AE573" s="683"/>
      <c r="AF573" s="683"/>
      <c r="AG573" s="683"/>
      <c r="AH573" s="683"/>
      <c r="AI573" s="683"/>
      <c r="AJ573" s="683"/>
    </row>
    <row r="574" spans="1:36" ht="69" customHeight="1">
      <c r="A574" s="631" t="s">
        <v>1568</v>
      </c>
      <c r="B574" s="327" t="s">
        <v>2414</v>
      </c>
      <c r="C574" s="327" t="s">
        <v>2415</v>
      </c>
      <c r="D574" s="327" t="s">
        <v>2416</v>
      </c>
      <c r="E574" s="327" t="s">
        <v>2417</v>
      </c>
      <c r="F574" s="327" t="s">
        <v>2418</v>
      </c>
      <c r="G574" s="327" t="s">
        <v>2419</v>
      </c>
      <c r="H574" s="327" t="s">
        <v>2420</v>
      </c>
      <c r="I574" s="327" t="s">
        <v>2421</v>
      </c>
      <c r="J574" s="327" t="s">
        <v>2422</v>
      </c>
      <c r="K574" s="327" t="s">
        <v>2421</v>
      </c>
      <c r="L574" s="683"/>
      <c r="M574" s="683"/>
      <c r="N574" s="685"/>
      <c r="O574" s="683"/>
      <c r="P574" s="683"/>
      <c r="Q574" s="683"/>
      <c r="R574" s="683"/>
      <c r="S574" s="683"/>
      <c r="T574" s="683"/>
      <c r="U574" s="683"/>
      <c r="V574" s="683"/>
      <c r="W574" s="683"/>
      <c r="X574" s="683"/>
      <c r="Y574" s="683"/>
      <c r="Z574" s="683"/>
      <c r="AA574" s="683"/>
      <c r="AB574" s="683"/>
      <c r="AC574" s="683"/>
      <c r="AD574" s="683"/>
      <c r="AE574" s="683"/>
      <c r="AF574" s="683"/>
      <c r="AG574" s="683"/>
      <c r="AH574" s="683"/>
      <c r="AI574" s="683"/>
      <c r="AJ574" s="683"/>
    </row>
    <row r="575" spans="1:36" ht="69" customHeight="1">
      <c r="A575" s="631" t="s">
        <v>2262</v>
      </c>
      <c r="B575" s="327" t="s">
        <v>2423</v>
      </c>
      <c r="C575" s="327" t="s">
        <v>2424</v>
      </c>
      <c r="D575" s="327" t="s">
        <v>2425</v>
      </c>
      <c r="E575" s="327" t="s">
        <v>2426</v>
      </c>
      <c r="F575" s="327" t="s">
        <v>2427</v>
      </c>
      <c r="G575" s="327" t="s">
        <v>2428</v>
      </c>
      <c r="H575" s="327" t="s">
        <v>2429</v>
      </c>
      <c r="I575" s="327" t="s">
        <v>2430</v>
      </c>
      <c r="J575" s="327" t="s">
        <v>2431</v>
      </c>
      <c r="K575" s="327" t="s">
        <v>2432</v>
      </c>
      <c r="L575" s="683"/>
      <c r="M575" s="683"/>
      <c r="N575" s="685"/>
      <c r="O575" s="683"/>
      <c r="P575" s="683"/>
      <c r="Q575" s="683"/>
      <c r="R575" s="683"/>
      <c r="S575" s="683"/>
      <c r="T575" s="683"/>
      <c r="U575" s="683"/>
      <c r="V575" s="683"/>
      <c r="W575" s="683"/>
      <c r="X575" s="683"/>
      <c r="Y575" s="683"/>
      <c r="Z575" s="683"/>
      <c r="AA575" s="683"/>
      <c r="AB575" s="683"/>
      <c r="AC575" s="683"/>
      <c r="AD575" s="683"/>
      <c r="AE575" s="683"/>
      <c r="AF575" s="683"/>
      <c r="AG575" s="683"/>
      <c r="AH575" s="683"/>
      <c r="AI575" s="683"/>
      <c r="AJ575" s="683"/>
    </row>
    <row r="576" spans="1:36" ht="69" customHeight="1">
      <c r="A576" s="631" t="s">
        <v>2273</v>
      </c>
      <c r="B576" s="327" t="s">
        <v>2433</v>
      </c>
      <c r="C576" s="327" t="s">
        <v>2434</v>
      </c>
      <c r="D576" s="327" t="s">
        <v>2435</v>
      </c>
      <c r="E576" s="327" t="s">
        <v>2436</v>
      </c>
      <c r="F576" s="327" t="s">
        <v>2437</v>
      </c>
      <c r="G576" s="327" t="s">
        <v>2438</v>
      </c>
      <c r="H576" s="327" t="s">
        <v>2439</v>
      </c>
      <c r="I576" s="327" t="s">
        <v>2440</v>
      </c>
      <c r="J576" s="327" t="s">
        <v>2441</v>
      </c>
      <c r="K576" s="327" t="s">
        <v>2442</v>
      </c>
      <c r="L576" s="683"/>
      <c r="M576" s="683"/>
      <c r="N576" s="685"/>
      <c r="O576" s="683"/>
      <c r="P576" s="683"/>
      <c r="Q576" s="683"/>
      <c r="R576" s="683"/>
      <c r="S576" s="683"/>
      <c r="T576" s="683"/>
      <c r="U576" s="683"/>
      <c r="V576" s="683"/>
      <c r="W576" s="683"/>
      <c r="X576" s="683"/>
      <c r="Y576" s="683"/>
      <c r="Z576" s="683"/>
      <c r="AA576" s="683"/>
      <c r="AB576" s="683"/>
      <c r="AC576" s="683"/>
      <c r="AD576" s="683"/>
      <c r="AE576" s="683"/>
      <c r="AF576" s="683"/>
      <c r="AG576" s="683"/>
      <c r="AH576" s="683"/>
      <c r="AI576" s="683"/>
      <c r="AJ576" s="683"/>
    </row>
    <row r="577" spans="1:36" ht="69" customHeight="1">
      <c r="A577" s="631" t="s">
        <v>2284</v>
      </c>
      <c r="B577" s="327" t="s">
        <v>2443</v>
      </c>
      <c r="C577" s="327" t="s">
        <v>2444</v>
      </c>
      <c r="D577" s="327" t="s">
        <v>2445</v>
      </c>
      <c r="E577" s="327" t="s">
        <v>2446</v>
      </c>
      <c r="F577" s="327" t="s">
        <v>2447</v>
      </c>
      <c r="G577" s="327" t="s">
        <v>2448</v>
      </c>
      <c r="H577" s="327" t="s">
        <v>2449</v>
      </c>
      <c r="I577" s="327" t="s">
        <v>2450</v>
      </c>
      <c r="J577" s="327" t="s">
        <v>2451</v>
      </c>
      <c r="K577" s="327" t="s">
        <v>2452</v>
      </c>
      <c r="L577" s="683"/>
      <c r="M577" s="683"/>
      <c r="N577" s="685"/>
      <c r="O577" s="683"/>
      <c r="P577" s="683"/>
      <c r="Q577" s="683"/>
      <c r="R577" s="683"/>
      <c r="S577" s="683"/>
      <c r="T577" s="683"/>
      <c r="U577" s="683"/>
      <c r="V577" s="683"/>
      <c r="W577" s="683"/>
      <c r="X577" s="683"/>
      <c r="Y577" s="683"/>
      <c r="Z577" s="683"/>
      <c r="AA577" s="683"/>
      <c r="AB577" s="683"/>
      <c r="AC577" s="683"/>
      <c r="AD577" s="683"/>
      <c r="AE577" s="683"/>
      <c r="AF577" s="683"/>
      <c r="AG577" s="683"/>
      <c r="AH577" s="683"/>
      <c r="AI577" s="683"/>
      <c r="AJ577" s="683"/>
    </row>
    <row r="578" spans="1:36" ht="39" customHeight="1">
      <c r="A578" s="631" t="s">
        <v>588</v>
      </c>
      <c r="B578" s="624" t="s">
        <v>2453</v>
      </c>
      <c r="C578" s="624" t="s">
        <v>2454</v>
      </c>
      <c r="D578" s="624" t="s">
        <v>2455</v>
      </c>
      <c r="E578" s="624" t="s">
        <v>2456</v>
      </c>
      <c r="F578" s="624" t="s">
        <v>2457</v>
      </c>
      <c r="G578" s="624" t="s">
        <v>2458</v>
      </c>
      <c r="H578" s="624" t="s">
        <v>2459</v>
      </c>
      <c r="I578" s="624" t="s">
        <v>2460</v>
      </c>
      <c r="J578" s="624" t="s">
        <v>2461</v>
      </c>
      <c r="K578" s="624" t="s">
        <v>2462</v>
      </c>
      <c r="L578" s="683"/>
      <c r="M578" s="683"/>
      <c r="N578" s="685"/>
      <c r="O578" s="683"/>
      <c r="P578" s="683"/>
      <c r="Q578" s="683"/>
      <c r="R578" s="683"/>
      <c r="S578" s="683"/>
      <c r="T578" s="683"/>
      <c r="U578" s="683"/>
      <c r="V578" s="683"/>
      <c r="W578" s="683"/>
      <c r="X578" s="683"/>
      <c r="Y578" s="683"/>
      <c r="Z578" s="683"/>
      <c r="AA578" s="683"/>
      <c r="AB578" s="683"/>
      <c r="AC578" s="683"/>
      <c r="AD578" s="683"/>
      <c r="AE578" s="683"/>
      <c r="AF578" s="683"/>
      <c r="AG578" s="683"/>
      <c r="AH578" s="683"/>
      <c r="AI578" s="683"/>
      <c r="AJ578" s="683"/>
    </row>
    <row r="579" spans="1:36" ht="15">
      <c r="A579" s="683"/>
      <c r="B579" s="683"/>
      <c r="C579" s="683"/>
      <c r="D579" s="683"/>
      <c r="E579" s="683"/>
      <c r="F579" s="683"/>
      <c r="G579" s="683"/>
      <c r="H579" s="685"/>
      <c r="I579" s="685"/>
      <c r="J579" s="685"/>
      <c r="K579" s="685"/>
      <c r="L579" s="683"/>
      <c r="M579" s="683"/>
      <c r="N579" s="685"/>
      <c r="O579" s="683"/>
      <c r="P579" s="683"/>
      <c r="Q579" s="683"/>
      <c r="R579" s="683"/>
      <c r="S579" s="683"/>
      <c r="T579" s="683"/>
      <c r="U579" s="683"/>
      <c r="V579" s="683"/>
      <c r="W579" s="683"/>
      <c r="X579" s="683"/>
      <c r="Y579" s="683"/>
      <c r="Z579" s="683"/>
      <c r="AA579" s="683"/>
      <c r="AB579" s="683"/>
      <c r="AC579" s="683"/>
      <c r="AD579" s="683"/>
      <c r="AE579" s="683"/>
      <c r="AF579" s="683"/>
      <c r="AG579" s="683"/>
      <c r="AH579" s="683"/>
      <c r="AI579" s="683"/>
      <c r="AJ579" s="683"/>
    </row>
    <row r="580" spans="1:36" ht="15">
      <c r="A580" s="683"/>
      <c r="B580" s="1457" t="s">
        <v>2463</v>
      </c>
      <c r="C580" s="1457"/>
      <c r="D580" s="1457"/>
      <c r="E580" s="1457"/>
      <c r="F580" s="1457"/>
      <c r="G580" s="1457"/>
      <c r="H580" s="1457"/>
      <c r="I580" s="1457"/>
      <c r="J580" s="1457"/>
      <c r="K580" s="683"/>
      <c r="L580" s="683"/>
      <c r="M580" s="683"/>
      <c r="N580" s="683"/>
      <c r="O580" s="683"/>
      <c r="P580" s="683"/>
      <c r="Q580" s="683"/>
      <c r="R580" s="683"/>
      <c r="S580" s="683"/>
      <c r="T580" s="683"/>
      <c r="U580" s="683"/>
      <c r="V580" s="683"/>
      <c r="W580" s="683"/>
      <c r="X580" s="683"/>
      <c r="Y580" s="683"/>
      <c r="Z580" s="683"/>
      <c r="AA580" s="683"/>
      <c r="AB580" s="683"/>
      <c r="AC580" s="683"/>
      <c r="AD580" s="683"/>
      <c r="AE580" s="683"/>
      <c r="AF580" s="683"/>
      <c r="AG580" s="683"/>
      <c r="AH580" s="683"/>
      <c r="AI580" s="683"/>
      <c r="AJ580" s="683"/>
    </row>
    <row r="581" spans="1:36" ht="15">
      <c r="A581" s="683"/>
      <c r="B581" s="1457"/>
      <c r="C581" s="1457"/>
      <c r="D581" s="1457"/>
      <c r="E581" s="1457"/>
      <c r="F581" s="1457"/>
      <c r="G581" s="1457"/>
      <c r="H581" s="1457"/>
      <c r="I581" s="1457"/>
      <c r="J581" s="1457"/>
      <c r="K581" s="683"/>
      <c r="L581" s="683"/>
      <c r="M581" s="683"/>
      <c r="N581" s="683"/>
      <c r="O581" s="683"/>
      <c r="P581" s="683"/>
      <c r="Q581" s="683"/>
      <c r="R581" s="683"/>
      <c r="S581" s="683"/>
      <c r="T581" s="683"/>
      <c r="U581" s="683"/>
      <c r="V581" s="683"/>
      <c r="W581" s="683"/>
      <c r="X581" s="683"/>
      <c r="Y581" s="683"/>
      <c r="Z581" s="683"/>
      <c r="AA581" s="683"/>
      <c r="AB581" s="683"/>
      <c r="AC581" s="683"/>
      <c r="AD581" s="683"/>
      <c r="AE581" s="683"/>
      <c r="AF581" s="683"/>
      <c r="AG581" s="683"/>
      <c r="AH581" s="683"/>
      <c r="AI581" s="683"/>
      <c r="AJ581" s="683"/>
    </row>
    <row r="582" spans="1:36" ht="15">
      <c r="A582" s="683"/>
      <c r="B582" s="1457"/>
      <c r="C582" s="1457"/>
      <c r="D582" s="1457"/>
      <c r="E582" s="1457"/>
      <c r="F582" s="1457"/>
      <c r="G582" s="1457"/>
      <c r="H582" s="1457"/>
      <c r="I582" s="1457"/>
      <c r="J582" s="1457"/>
      <c r="K582" s="683"/>
      <c r="L582" s="683"/>
      <c r="M582" s="683"/>
      <c r="N582" s="683"/>
      <c r="O582" s="683"/>
      <c r="P582" s="683"/>
      <c r="Q582" s="683"/>
      <c r="R582" s="683"/>
      <c r="S582" s="683"/>
      <c r="T582" s="683"/>
      <c r="U582" s="683"/>
      <c r="V582" s="683"/>
      <c r="W582" s="683"/>
      <c r="X582" s="683"/>
      <c r="Y582" s="683"/>
      <c r="Z582" s="683"/>
      <c r="AA582" s="683"/>
      <c r="AB582" s="683"/>
      <c r="AC582" s="683"/>
      <c r="AD582" s="683"/>
      <c r="AE582" s="683"/>
      <c r="AF582" s="683"/>
      <c r="AG582" s="683"/>
      <c r="AH582" s="683"/>
      <c r="AI582" s="683"/>
      <c r="AJ582" s="683"/>
    </row>
    <row r="583" spans="1:36" ht="15">
      <c r="A583" s="683"/>
      <c r="B583" s="1457"/>
      <c r="C583" s="1457"/>
      <c r="D583" s="1457"/>
      <c r="E583" s="1457"/>
      <c r="F583" s="1457"/>
      <c r="G583" s="1457"/>
      <c r="H583" s="1457"/>
      <c r="I583" s="1457"/>
      <c r="J583" s="1457"/>
      <c r="K583" s="683"/>
      <c r="L583" s="683"/>
      <c r="M583" s="683"/>
      <c r="N583" s="683"/>
      <c r="O583" s="683"/>
      <c r="P583" s="683"/>
      <c r="Q583" s="683"/>
      <c r="R583" s="683"/>
      <c r="S583" s="683"/>
      <c r="T583" s="683"/>
      <c r="U583" s="683"/>
      <c r="V583" s="683"/>
      <c r="W583" s="683"/>
      <c r="X583" s="683"/>
      <c r="Y583" s="683"/>
      <c r="Z583" s="683"/>
      <c r="AA583" s="683"/>
      <c r="AB583" s="683"/>
      <c r="AC583" s="683"/>
      <c r="AD583" s="683"/>
      <c r="AE583" s="683"/>
      <c r="AF583" s="683"/>
      <c r="AG583" s="683"/>
      <c r="AH583" s="683"/>
      <c r="AI583" s="683"/>
      <c r="AJ583" s="683"/>
    </row>
    <row r="584" spans="1:36" ht="15">
      <c r="A584" s="683"/>
      <c r="B584" s="1457"/>
      <c r="C584" s="1457"/>
      <c r="D584" s="1457"/>
      <c r="E584" s="1457"/>
      <c r="F584" s="1457"/>
      <c r="G584" s="1457"/>
      <c r="H584" s="1457"/>
      <c r="I584" s="1457"/>
      <c r="J584" s="1457"/>
      <c r="K584" s="683"/>
      <c r="L584" s="683"/>
      <c r="M584" s="683"/>
      <c r="N584" s="683"/>
      <c r="O584" s="683"/>
      <c r="P584" s="683"/>
      <c r="Q584" s="683"/>
      <c r="R584" s="683"/>
      <c r="S584" s="683"/>
      <c r="T584" s="683"/>
      <c r="U584" s="683"/>
      <c r="V584" s="683"/>
      <c r="W584" s="683"/>
      <c r="X584" s="683"/>
      <c r="Y584" s="683"/>
      <c r="Z584" s="683"/>
      <c r="AA584" s="683"/>
      <c r="AB584" s="683"/>
      <c r="AC584" s="683"/>
      <c r="AD584" s="683"/>
      <c r="AE584" s="683"/>
      <c r="AF584" s="683"/>
      <c r="AG584" s="683"/>
      <c r="AH584" s="683"/>
      <c r="AI584" s="683"/>
      <c r="AJ584" s="683"/>
    </row>
    <row r="585" spans="1:36" ht="14.25" customHeight="1">
      <c r="A585" s="683"/>
      <c r="B585" s="683"/>
      <c r="C585" s="683"/>
      <c r="D585" s="683"/>
      <c r="E585" s="683"/>
      <c r="F585" s="683"/>
      <c r="G585" s="683"/>
      <c r="H585" s="683"/>
      <c r="I585" s="683"/>
      <c r="J585" s="683"/>
      <c r="K585" s="683"/>
      <c r="L585" s="683"/>
      <c r="M585" s="683"/>
      <c r="N585" s="685"/>
      <c r="O585" s="683"/>
      <c r="P585" s="683"/>
      <c r="Q585" s="683"/>
      <c r="R585" s="683"/>
      <c r="S585" s="683"/>
      <c r="T585" s="683"/>
      <c r="U585" s="683"/>
      <c r="V585" s="683"/>
      <c r="W585" s="683"/>
      <c r="X585" s="683"/>
      <c r="Y585" s="683"/>
      <c r="Z585" s="683"/>
      <c r="AA585" s="683"/>
      <c r="AB585" s="683"/>
      <c r="AC585" s="683"/>
      <c r="AD585" s="683"/>
      <c r="AE585" s="683"/>
      <c r="AF585" s="683"/>
      <c r="AG585" s="683"/>
      <c r="AH585" s="683"/>
      <c r="AI585" s="683"/>
      <c r="AJ585" s="683"/>
    </row>
    <row r="586" spans="1:36" ht="15">
      <c r="A586" s="631" t="s">
        <v>1526</v>
      </c>
      <c r="B586" s="1042" t="s">
        <v>2464</v>
      </c>
      <c r="C586" s="1042" t="s">
        <v>2465</v>
      </c>
      <c r="D586" s="1042" t="s">
        <v>2466</v>
      </c>
      <c r="E586" s="1042" t="s">
        <v>2467</v>
      </c>
      <c r="F586" s="1042" t="s">
        <v>2468</v>
      </c>
      <c r="G586" s="1042" t="s">
        <v>2469</v>
      </c>
      <c r="H586" s="1042" t="s">
        <v>2470</v>
      </c>
      <c r="I586" s="1042" t="s">
        <v>2471</v>
      </c>
      <c r="J586" s="1042" t="s">
        <v>2472</v>
      </c>
      <c r="K586" s="1042" t="s">
        <v>2473</v>
      </c>
      <c r="L586" s="683"/>
      <c r="M586" s="680" t="s">
        <v>2474</v>
      </c>
      <c r="N586" s="680" t="s">
        <v>2474</v>
      </c>
      <c r="O586" s="683"/>
      <c r="P586" s="683"/>
      <c r="Q586" s="683"/>
      <c r="R586" s="683"/>
      <c r="S586" s="683"/>
      <c r="T586" s="683"/>
      <c r="U586" s="683"/>
      <c r="V586" s="683"/>
      <c r="W586" s="683"/>
      <c r="X586" s="683"/>
      <c r="Y586" s="683"/>
      <c r="Z586" s="683"/>
      <c r="AA586" s="683"/>
      <c r="AB586" s="683"/>
      <c r="AC586" s="683"/>
      <c r="AD586" s="683"/>
      <c r="AE586" s="683"/>
      <c r="AF586" s="683"/>
      <c r="AG586" s="683"/>
      <c r="AH586" s="683"/>
      <c r="AI586" s="683"/>
      <c r="AJ586" s="683"/>
    </row>
    <row r="587" spans="1:36" ht="15">
      <c r="A587" s="631" t="s">
        <v>1536</v>
      </c>
      <c r="B587" s="525" t="s">
        <v>1502</v>
      </c>
      <c r="C587" s="527" t="s">
        <v>1209</v>
      </c>
      <c r="D587" s="528" t="s">
        <v>1211</v>
      </c>
      <c r="E587" s="529" t="s">
        <v>1212</v>
      </c>
      <c r="F587" s="530" t="s">
        <v>1210</v>
      </c>
      <c r="G587" s="531" t="s">
        <v>1213</v>
      </c>
      <c r="H587" s="532" t="s">
        <v>1214</v>
      </c>
      <c r="I587" s="533" t="s">
        <v>1215</v>
      </c>
      <c r="J587" s="534" t="s">
        <v>1216</v>
      </c>
      <c r="K587" s="536" t="s">
        <v>1217</v>
      </c>
      <c r="L587" s="683"/>
      <c r="M587" s="526" t="s">
        <v>1504</v>
      </c>
      <c r="N587" s="537" t="s">
        <v>1516</v>
      </c>
      <c r="O587" s="683"/>
      <c r="P587" s="683"/>
      <c r="Q587" s="683"/>
      <c r="R587" s="683"/>
      <c r="S587" s="683"/>
      <c r="T587" s="683"/>
      <c r="U587" s="683"/>
      <c r="V587" s="683"/>
      <c r="W587" s="683"/>
      <c r="X587" s="683"/>
      <c r="Y587" s="683"/>
      <c r="Z587" s="683"/>
      <c r="AA587" s="683"/>
      <c r="AB587" s="683"/>
      <c r="AC587" s="683"/>
      <c r="AD587" s="683"/>
      <c r="AE587" s="683"/>
      <c r="AF587" s="683"/>
      <c r="AG587" s="683"/>
      <c r="AH587" s="683"/>
      <c r="AI587" s="683"/>
      <c r="AJ587" s="683"/>
    </row>
    <row r="588" spans="1:36" ht="15">
      <c r="A588" s="631" t="s">
        <v>1537</v>
      </c>
      <c r="B588" s="553" t="s">
        <v>1510</v>
      </c>
      <c r="C588" s="553" t="s">
        <v>1510</v>
      </c>
      <c r="D588" s="553" t="s">
        <v>1506</v>
      </c>
      <c r="E588" s="553" t="s">
        <v>1510</v>
      </c>
      <c r="F588" s="553" t="s">
        <v>1508</v>
      </c>
      <c r="G588" s="553" t="s">
        <v>1510</v>
      </c>
      <c r="H588" s="553" t="s">
        <v>1503</v>
      </c>
      <c r="I588" s="631" t="s">
        <v>1510</v>
      </c>
      <c r="J588" s="553" t="s">
        <v>1510</v>
      </c>
      <c r="K588" s="553" t="s">
        <v>48</v>
      </c>
      <c r="L588" s="683"/>
      <c r="M588" s="683"/>
      <c r="N588" s="683"/>
      <c r="O588" s="683"/>
      <c r="P588" s="683"/>
      <c r="Q588" s="683"/>
      <c r="R588" s="683"/>
      <c r="S588" s="683"/>
      <c r="T588" s="683"/>
      <c r="U588" s="683"/>
      <c r="V588" s="683"/>
      <c r="W588" s="683"/>
      <c r="X588" s="683"/>
      <c r="Y588" s="683"/>
      <c r="Z588" s="683"/>
      <c r="AA588" s="683"/>
      <c r="AB588" s="683"/>
      <c r="AC588" s="683"/>
      <c r="AD588" s="683"/>
      <c r="AE588" s="683"/>
      <c r="AF588" s="683"/>
      <c r="AG588" s="683"/>
      <c r="AH588" s="683"/>
      <c r="AI588" s="683"/>
      <c r="AJ588" s="683"/>
    </row>
    <row r="589" spans="1:36" ht="15">
      <c r="A589" s="650" t="s">
        <v>1045</v>
      </c>
      <c r="B589" s="558" t="s">
        <v>2400</v>
      </c>
      <c r="C589" s="558" t="s">
        <v>2227</v>
      </c>
      <c r="D589" s="558" t="s">
        <v>2227</v>
      </c>
      <c r="E589" s="558" t="s">
        <v>2227</v>
      </c>
      <c r="F589" s="558" t="s">
        <v>2399</v>
      </c>
      <c r="G589" s="558" t="s">
        <v>2399</v>
      </c>
      <c r="H589" s="558" t="s">
        <v>2399</v>
      </c>
      <c r="I589" s="558" t="s">
        <v>2227</v>
      </c>
      <c r="J589" s="558" t="s">
        <v>2399</v>
      </c>
      <c r="K589" s="558" t="s">
        <v>2399</v>
      </c>
      <c r="L589" s="683"/>
      <c r="M589" s="683"/>
      <c r="N589" s="683"/>
      <c r="O589" s="683"/>
      <c r="P589" s="683"/>
      <c r="Q589" s="683"/>
      <c r="R589" s="683"/>
      <c r="S589" s="683"/>
      <c r="T589" s="683"/>
      <c r="U589" s="683"/>
      <c r="V589" s="683"/>
      <c r="W589" s="683"/>
      <c r="X589" s="683"/>
      <c r="Y589" s="683"/>
      <c r="Z589" s="683"/>
      <c r="AA589" s="683"/>
      <c r="AB589" s="683"/>
      <c r="AC589" s="683"/>
      <c r="AD589" s="683"/>
      <c r="AE589" s="683"/>
      <c r="AF589" s="683"/>
      <c r="AG589" s="683"/>
      <c r="AH589" s="683"/>
      <c r="AI589" s="683"/>
      <c r="AJ589" s="683"/>
    </row>
    <row r="590" spans="1:36" ht="16.5">
      <c r="A590" s="652" t="s">
        <v>1539</v>
      </c>
      <c r="B590" s="563" t="s">
        <v>2475</v>
      </c>
      <c r="C590" s="563" t="s">
        <v>2226</v>
      </c>
      <c r="D590" s="563" t="s">
        <v>2226</v>
      </c>
      <c r="E590" s="563" t="s">
        <v>2226</v>
      </c>
      <c r="F590" s="563" t="s">
        <v>1824</v>
      </c>
      <c r="G590" s="563" t="s">
        <v>1123</v>
      </c>
      <c r="H590" s="563" t="s">
        <v>2229</v>
      </c>
      <c r="I590" s="563" t="s">
        <v>2226</v>
      </c>
      <c r="J590" s="563" t="s">
        <v>2226</v>
      </c>
      <c r="K590" s="563" t="s">
        <v>2229</v>
      </c>
      <c r="L590" s="683"/>
      <c r="M590" s="683"/>
      <c r="N590" s="683"/>
      <c r="O590" s="683"/>
      <c r="P590" s="683"/>
      <c r="Q590" s="683"/>
      <c r="R590" s="683"/>
      <c r="S590" s="683"/>
      <c r="T590" s="683"/>
      <c r="U590" s="683"/>
      <c r="V590" s="683"/>
      <c r="W590" s="683"/>
      <c r="X590" s="683"/>
      <c r="Y590" s="683"/>
      <c r="Z590" s="683"/>
      <c r="AA590" s="683"/>
      <c r="AB590" s="683"/>
      <c r="AC590" s="683"/>
      <c r="AD590" s="683"/>
      <c r="AE590" s="683"/>
      <c r="AF590" s="683"/>
      <c r="AG590" s="683"/>
      <c r="AH590" s="683"/>
      <c r="AI590" s="683"/>
      <c r="AJ590" s="683"/>
    </row>
    <row r="591" spans="1:36" ht="15.75">
      <c r="A591" s="653" t="s">
        <v>7</v>
      </c>
      <c r="B591" s="568">
        <v>10</v>
      </c>
      <c r="C591" s="568">
        <v>8</v>
      </c>
      <c r="D591" s="568">
        <v>8</v>
      </c>
      <c r="E591" s="573">
        <v>0</v>
      </c>
      <c r="F591" s="568">
        <v>10</v>
      </c>
      <c r="G591" s="573">
        <v>10</v>
      </c>
      <c r="H591" s="568">
        <v>10</v>
      </c>
      <c r="I591" s="573">
        <v>12</v>
      </c>
      <c r="J591" s="568">
        <v>5</v>
      </c>
      <c r="K591" s="573">
        <v>10</v>
      </c>
      <c r="L591" s="683"/>
      <c r="M591" s="683"/>
      <c r="N591" s="683"/>
      <c r="O591" s="683"/>
      <c r="P591" s="683"/>
      <c r="Q591" s="683"/>
      <c r="R591" s="683"/>
      <c r="S591" s="683"/>
      <c r="T591" s="683"/>
      <c r="U591" s="683"/>
      <c r="V591" s="683"/>
      <c r="W591" s="683"/>
      <c r="X591" s="683"/>
      <c r="Y591" s="683"/>
      <c r="Z591" s="683"/>
      <c r="AA591" s="683"/>
      <c r="AB591" s="683"/>
      <c r="AC591" s="683"/>
      <c r="AD591" s="683"/>
      <c r="AE591" s="683"/>
      <c r="AF591" s="683"/>
      <c r="AG591" s="683"/>
      <c r="AH591" s="683"/>
      <c r="AI591" s="683"/>
      <c r="AJ591" s="683"/>
    </row>
    <row r="592" spans="1:36" ht="15.75">
      <c r="A592" s="654" t="s">
        <v>1050</v>
      </c>
      <c r="B592" s="573">
        <v>10</v>
      </c>
      <c r="C592" s="573">
        <v>8</v>
      </c>
      <c r="D592" s="573">
        <v>8</v>
      </c>
      <c r="E592" s="573">
        <v>8</v>
      </c>
      <c r="F592" s="573">
        <v>10</v>
      </c>
      <c r="G592" s="573">
        <v>10</v>
      </c>
      <c r="H592" s="573">
        <v>10</v>
      </c>
      <c r="I592" s="573">
        <v>0</v>
      </c>
      <c r="J592" s="573">
        <v>5</v>
      </c>
      <c r="K592" s="573">
        <v>10</v>
      </c>
      <c r="L592" s="683"/>
      <c r="M592" s="683"/>
      <c r="N592" s="683"/>
      <c r="O592" s="683"/>
      <c r="P592" s="683"/>
      <c r="Q592" s="683"/>
      <c r="R592" s="683"/>
      <c r="S592" s="683"/>
      <c r="T592" s="683"/>
      <c r="U592" s="683"/>
      <c r="V592" s="683"/>
      <c r="W592" s="683"/>
      <c r="X592" s="683"/>
      <c r="Y592" s="683"/>
      <c r="Z592" s="683"/>
      <c r="AA592" s="683"/>
      <c r="AB592" s="683"/>
      <c r="AC592" s="683"/>
      <c r="AD592" s="683"/>
      <c r="AE592" s="683"/>
      <c r="AF592" s="683"/>
      <c r="AG592" s="683"/>
      <c r="AH592" s="683"/>
      <c r="AI592" s="683"/>
      <c r="AJ592" s="683"/>
    </row>
    <row r="593" spans="1:36" ht="15">
      <c r="A593" s="631" t="s">
        <v>1541</v>
      </c>
      <c r="B593" s="577">
        <v>0.4</v>
      </c>
      <c r="C593" s="577">
        <v>0.3</v>
      </c>
      <c r="D593" s="577">
        <v>0</v>
      </c>
      <c r="E593" s="577">
        <v>0.1</v>
      </c>
      <c r="F593" s="577">
        <v>0.5</v>
      </c>
      <c r="G593" s="577">
        <v>-0.5</v>
      </c>
      <c r="H593" s="577">
        <v>-0.5</v>
      </c>
      <c r="I593" s="577">
        <v>0.1</v>
      </c>
      <c r="J593" s="577">
        <v>0.5</v>
      </c>
      <c r="K593" s="577">
        <v>0.5</v>
      </c>
      <c r="L593" s="683"/>
      <c r="M593" s="683"/>
      <c r="N593" s="683"/>
      <c r="O593" s="683"/>
      <c r="P593" s="683"/>
      <c r="Q593" s="683"/>
      <c r="R593" s="683"/>
      <c r="S593" s="683"/>
      <c r="T593" s="683"/>
      <c r="U593" s="683"/>
      <c r="V593" s="683"/>
      <c r="W593" s="683"/>
      <c r="X593" s="683"/>
      <c r="Y593" s="683"/>
      <c r="Z593" s="683"/>
      <c r="AA593" s="683"/>
      <c r="AB593" s="683"/>
      <c r="AC593" s="683"/>
      <c r="AD593" s="683"/>
      <c r="AE593" s="683"/>
      <c r="AF593" s="683"/>
      <c r="AG593" s="683"/>
      <c r="AH593" s="683"/>
      <c r="AI593" s="683"/>
      <c r="AJ593" s="683"/>
    </row>
    <row r="594" spans="1:36" ht="15">
      <c r="A594" s="631" t="s">
        <v>1542</v>
      </c>
      <c r="B594" s="581">
        <v>0.4</v>
      </c>
      <c r="C594" s="581">
        <v>0.3</v>
      </c>
      <c r="D594" s="581">
        <v>-0.5</v>
      </c>
      <c r="E594" s="581">
        <v>0.1</v>
      </c>
      <c r="F594" s="581">
        <v>-0.5</v>
      </c>
      <c r="G594" s="581">
        <v>0.5</v>
      </c>
      <c r="H594" s="581">
        <v>0.5</v>
      </c>
      <c r="I594" s="581">
        <v>0.1</v>
      </c>
      <c r="J594" s="581">
        <v>0.5</v>
      </c>
      <c r="K594" s="581">
        <v>-0.5</v>
      </c>
      <c r="L594" s="683"/>
      <c r="M594" s="683"/>
      <c r="N594" s="683"/>
      <c r="O594" s="683"/>
      <c r="P594" s="683"/>
      <c r="Q594" s="683"/>
      <c r="R594" s="683"/>
      <c r="S594" s="683"/>
      <c r="T594" s="683"/>
      <c r="U594" s="683"/>
      <c r="V594" s="683"/>
      <c r="W594" s="683"/>
      <c r="X594" s="683"/>
      <c r="Y594" s="683"/>
      <c r="Z594" s="683"/>
      <c r="AA594" s="683"/>
      <c r="AB594" s="683"/>
      <c r="AC594" s="683"/>
      <c r="AD594" s="683"/>
      <c r="AE594" s="683"/>
      <c r="AF594" s="683"/>
      <c r="AG594" s="683"/>
      <c r="AH594" s="683"/>
      <c r="AI594" s="683"/>
      <c r="AJ594" s="683"/>
    </row>
    <row r="595" spans="1:36" ht="15">
      <c r="A595" s="631" t="s">
        <v>1543</v>
      </c>
      <c r="B595" s="585">
        <v>0.7</v>
      </c>
      <c r="C595" s="585">
        <v>0.3</v>
      </c>
      <c r="D595" s="585">
        <v>0</v>
      </c>
      <c r="E595" s="585">
        <v>0.1</v>
      </c>
      <c r="F595" s="585">
        <v>0.5</v>
      </c>
      <c r="G595" s="585">
        <v>0.1</v>
      </c>
      <c r="H595" s="585">
        <v>1</v>
      </c>
      <c r="I595" s="585">
        <v>0.1</v>
      </c>
      <c r="J595" s="585">
        <v>0</v>
      </c>
      <c r="K595" s="585">
        <v>0</v>
      </c>
      <c r="L595" s="683"/>
      <c r="M595" s="683"/>
      <c r="N595" s="683"/>
      <c r="O595" s="683"/>
      <c r="P595" s="683"/>
      <c r="Q595" s="683"/>
      <c r="R595" s="683"/>
      <c r="S595" s="683"/>
      <c r="T595" s="683"/>
      <c r="U595" s="683"/>
      <c r="V595" s="683"/>
      <c r="W595" s="683"/>
      <c r="X595" s="683"/>
      <c r="Y595" s="683"/>
      <c r="Z595" s="683"/>
      <c r="AA595" s="683"/>
      <c r="AB595" s="683"/>
      <c r="AC595" s="683"/>
      <c r="AD595" s="683"/>
      <c r="AE595" s="683"/>
      <c r="AF595" s="683"/>
      <c r="AG595" s="683"/>
      <c r="AH595" s="683"/>
      <c r="AI595" s="683"/>
      <c r="AJ595" s="683"/>
    </row>
    <row r="596" spans="1:36" ht="15">
      <c r="A596" s="631" t="s">
        <v>1544</v>
      </c>
      <c r="B596" s="589">
        <v>0.4</v>
      </c>
      <c r="C596" s="589">
        <v>0.3</v>
      </c>
      <c r="D596" s="589">
        <v>1</v>
      </c>
      <c r="E596" s="589">
        <v>0.1</v>
      </c>
      <c r="F596" s="589">
        <v>-0.5</v>
      </c>
      <c r="G596" s="589">
        <v>0.1</v>
      </c>
      <c r="H596" s="589">
        <v>0.5</v>
      </c>
      <c r="I596" s="589">
        <v>0.1</v>
      </c>
      <c r="J596" s="589">
        <v>0</v>
      </c>
      <c r="K596" s="589">
        <v>0</v>
      </c>
      <c r="L596" s="683"/>
      <c r="M596" s="683"/>
      <c r="N596" s="683"/>
      <c r="O596" s="683"/>
      <c r="P596" s="683"/>
      <c r="Q596" s="683"/>
      <c r="R596" s="683"/>
      <c r="S596" s="683"/>
      <c r="T596" s="683"/>
      <c r="U596" s="683"/>
      <c r="V596" s="683"/>
      <c r="W596" s="683"/>
      <c r="X596" s="683"/>
      <c r="Y596" s="683"/>
      <c r="Z596" s="683"/>
      <c r="AA596" s="683"/>
      <c r="AB596" s="683"/>
      <c r="AC596" s="683"/>
      <c r="AD596" s="683"/>
      <c r="AE596" s="683"/>
      <c r="AF596" s="683"/>
      <c r="AG596" s="683"/>
      <c r="AH596" s="683"/>
      <c r="AI596" s="683"/>
      <c r="AJ596" s="683"/>
    </row>
    <row r="597" spans="1:36" ht="15">
      <c r="A597" s="655" t="s">
        <v>1545</v>
      </c>
      <c r="B597" s="594">
        <v>0.4</v>
      </c>
      <c r="C597" s="594">
        <v>0.3</v>
      </c>
      <c r="D597" s="594">
        <v>0.5</v>
      </c>
      <c r="E597" s="594">
        <v>0.1</v>
      </c>
      <c r="F597" s="594">
        <v>0.5</v>
      </c>
      <c r="G597" s="594">
        <v>0.1</v>
      </c>
      <c r="H597" s="594">
        <v>-0.5</v>
      </c>
      <c r="I597" s="594">
        <v>0.1</v>
      </c>
      <c r="J597" s="594">
        <v>0</v>
      </c>
      <c r="K597" s="594">
        <v>0</v>
      </c>
      <c r="L597" s="683"/>
      <c r="M597" s="683"/>
      <c r="N597" s="683"/>
      <c r="O597" s="683"/>
      <c r="P597" s="683"/>
      <c r="Q597" s="683"/>
      <c r="R597" s="683"/>
      <c r="S597" s="683"/>
      <c r="T597" s="683"/>
      <c r="U597" s="683"/>
      <c r="V597" s="683"/>
      <c r="W597" s="683"/>
      <c r="X597" s="683"/>
      <c r="Y597" s="683"/>
      <c r="Z597" s="683"/>
      <c r="AA597" s="683"/>
      <c r="AB597" s="683"/>
      <c r="AC597" s="683"/>
      <c r="AD597" s="683"/>
      <c r="AE597" s="683"/>
      <c r="AF597" s="683"/>
      <c r="AG597" s="683"/>
      <c r="AH597" s="683"/>
      <c r="AI597" s="683"/>
      <c r="AJ597" s="683"/>
    </row>
    <row r="598" spans="1:36" ht="15">
      <c r="A598" s="631" t="s">
        <v>1546</v>
      </c>
      <c r="B598" s="598">
        <v>0.4</v>
      </c>
      <c r="C598" s="598">
        <v>0.3</v>
      </c>
      <c r="D598" s="598">
        <v>-0.5</v>
      </c>
      <c r="E598" s="598">
        <v>0.1</v>
      </c>
      <c r="F598" s="598">
        <v>0.5</v>
      </c>
      <c r="G598" s="598">
        <v>0.1</v>
      </c>
      <c r="H598" s="598">
        <v>-0.5</v>
      </c>
      <c r="I598" s="598">
        <v>0.4</v>
      </c>
      <c r="J598" s="598">
        <v>-0.5</v>
      </c>
      <c r="K598" s="598">
        <v>0</v>
      </c>
      <c r="L598" s="683"/>
      <c r="M598" s="683"/>
      <c r="N598" s="683"/>
      <c r="O598" s="683"/>
      <c r="P598" s="683"/>
      <c r="Q598" s="683"/>
      <c r="R598" s="683"/>
      <c r="S598" s="683"/>
      <c r="T598" s="683"/>
      <c r="U598" s="683"/>
      <c r="V598" s="683"/>
      <c r="W598" s="683"/>
      <c r="X598" s="683"/>
      <c r="Y598" s="683"/>
      <c r="Z598" s="683"/>
      <c r="AA598" s="683"/>
      <c r="AB598" s="683"/>
      <c r="AC598" s="683"/>
      <c r="AD598" s="683"/>
      <c r="AE598" s="683"/>
      <c r="AF598" s="683"/>
      <c r="AG598" s="683"/>
      <c r="AH598" s="683"/>
      <c r="AI598" s="683"/>
      <c r="AJ598" s="683"/>
    </row>
    <row r="599" spans="1:36" ht="15">
      <c r="A599" s="631" t="s">
        <v>1547</v>
      </c>
      <c r="B599" s="602">
        <v>0.4</v>
      </c>
      <c r="C599" s="602">
        <v>0.3</v>
      </c>
      <c r="D599" s="602">
        <v>0.5</v>
      </c>
      <c r="E599" s="602">
        <v>0.7</v>
      </c>
      <c r="F599" s="602">
        <v>0</v>
      </c>
      <c r="G599" s="602">
        <v>0.1</v>
      </c>
      <c r="H599" s="602">
        <v>-0.5</v>
      </c>
      <c r="I599" s="602">
        <v>0.2</v>
      </c>
      <c r="J599" s="602">
        <v>-0.5</v>
      </c>
      <c r="K599" s="602">
        <v>0</v>
      </c>
      <c r="L599" s="683"/>
      <c r="M599" s="683"/>
      <c r="N599" s="683"/>
      <c r="O599" s="683"/>
      <c r="P599" s="683"/>
      <c r="Q599" s="683"/>
      <c r="R599" s="683"/>
      <c r="S599" s="683"/>
      <c r="T599" s="683"/>
      <c r="U599" s="683"/>
      <c r="V599" s="683"/>
      <c r="W599" s="683"/>
      <c r="X599" s="683"/>
      <c r="Y599" s="683"/>
      <c r="Z599" s="683"/>
      <c r="AA599" s="683"/>
      <c r="AB599" s="683"/>
      <c r="AC599" s="683"/>
      <c r="AD599" s="683"/>
      <c r="AE599" s="683"/>
      <c r="AF599" s="683"/>
      <c r="AG599" s="683"/>
      <c r="AH599" s="683"/>
      <c r="AI599" s="683"/>
      <c r="AJ599" s="683"/>
    </row>
    <row r="600" spans="1:36" ht="15">
      <c r="A600" s="631" t="s">
        <v>1548</v>
      </c>
      <c r="B600" s="606">
        <v>0.5</v>
      </c>
      <c r="C600" s="606">
        <v>-0.5</v>
      </c>
      <c r="D600" s="606">
        <v>0</v>
      </c>
      <c r="E600" s="606">
        <v>0.2</v>
      </c>
      <c r="F600" s="606">
        <v>1</v>
      </c>
      <c r="G600" s="606">
        <v>1</v>
      </c>
      <c r="H600" s="606">
        <v>1</v>
      </c>
      <c r="I600" s="606">
        <v>0.2</v>
      </c>
      <c r="J600" s="606">
        <v>0</v>
      </c>
      <c r="K600" s="606">
        <v>0</v>
      </c>
      <c r="L600" s="683"/>
      <c r="M600" s="683"/>
      <c r="N600" s="683"/>
      <c r="O600" s="683"/>
      <c r="P600" s="683"/>
      <c r="Q600" s="683"/>
      <c r="R600" s="683"/>
      <c r="S600" s="683"/>
      <c r="T600" s="683"/>
      <c r="U600" s="683"/>
      <c r="V600" s="683"/>
      <c r="W600" s="683"/>
      <c r="X600" s="683"/>
      <c r="Y600" s="683"/>
      <c r="Z600" s="683"/>
      <c r="AA600" s="683"/>
      <c r="AB600" s="683"/>
      <c r="AC600" s="683"/>
      <c r="AD600" s="683"/>
      <c r="AE600" s="683"/>
      <c r="AF600" s="683"/>
      <c r="AG600" s="683"/>
      <c r="AH600" s="683"/>
      <c r="AI600" s="683"/>
      <c r="AJ600" s="683"/>
    </row>
    <row r="601" spans="1:36" ht="15">
      <c r="A601" s="631" t="s">
        <v>1549</v>
      </c>
      <c r="B601" s="610">
        <v>0.5</v>
      </c>
      <c r="C601" s="610">
        <v>-0.5</v>
      </c>
      <c r="D601" s="610">
        <v>0</v>
      </c>
      <c r="E601" s="610">
        <v>0.2</v>
      </c>
      <c r="F601" s="610">
        <v>1</v>
      </c>
      <c r="G601" s="610">
        <v>0</v>
      </c>
      <c r="H601" s="610">
        <v>1</v>
      </c>
      <c r="I601" s="610">
        <v>0.2</v>
      </c>
      <c r="J601" s="610">
        <v>0</v>
      </c>
      <c r="K601" s="610">
        <v>0</v>
      </c>
      <c r="L601" s="683"/>
      <c r="M601" s="683"/>
      <c r="N601" s="683"/>
      <c r="O601" s="683"/>
      <c r="P601" s="683"/>
      <c r="Q601" s="683"/>
      <c r="R601" s="683"/>
      <c r="S601" s="683"/>
      <c r="T601" s="683"/>
      <c r="U601" s="683"/>
      <c r="V601" s="683"/>
      <c r="W601" s="683"/>
      <c r="X601" s="683"/>
      <c r="Y601" s="683"/>
      <c r="Z601" s="683"/>
      <c r="AA601" s="683"/>
      <c r="AB601" s="683"/>
      <c r="AC601" s="683"/>
      <c r="AD601" s="683"/>
      <c r="AE601" s="683"/>
      <c r="AF601" s="683"/>
      <c r="AG601" s="683"/>
      <c r="AH601" s="683"/>
      <c r="AI601" s="683"/>
      <c r="AJ601" s="683"/>
    </row>
    <row r="602" spans="1:36" ht="15">
      <c r="A602" s="631" t="s">
        <v>1072</v>
      </c>
      <c r="B602" s="568">
        <v>20</v>
      </c>
      <c r="C602" s="568">
        <v>5</v>
      </c>
      <c r="D602" s="568">
        <v>5</v>
      </c>
      <c r="E602" s="568">
        <v>5</v>
      </c>
      <c r="F602" s="568">
        <v>10</v>
      </c>
      <c r="G602" s="568">
        <v>5</v>
      </c>
      <c r="H602" s="568">
        <v>20</v>
      </c>
      <c r="I602" s="568">
        <v>5</v>
      </c>
      <c r="J602" s="568">
        <v>2</v>
      </c>
      <c r="K602" s="568">
        <v>5</v>
      </c>
      <c r="L602" s="683"/>
      <c r="M602" s="683"/>
      <c r="N602" s="683"/>
      <c r="O602" s="683"/>
      <c r="P602" s="683"/>
      <c r="Q602" s="683"/>
      <c r="R602" s="683"/>
      <c r="S602" s="683"/>
      <c r="T602" s="683"/>
      <c r="U602" s="683"/>
      <c r="V602" s="683"/>
      <c r="W602" s="683"/>
      <c r="X602" s="683"/>
      <c r="Y602" s="683"/>
      <c r="Z602" s="683"/>
      <c r="AA602" s="683"/>
      <c r="AB602" s="683"/>
      <c r="AC602" s="683"/>
      <c r="AD602" s="683"/>
      <c r="AE602" s="683"/>
      <c r="AF602" s="683"/>
      <c r="AG602" s="683"/>
      <c r="AH602" s="683"/>
      <c r="AI602" s="683"/>
      <c r="AJ602" s="683"/>
    </row>
    <row r="603" spans="1:36" ht="15">
      <c r="A603" s="631" t="s">
        <v>1074</v>
      </c>
      <c r="B603" s="568">
        <v>10</v>
      </c>
      <c r="C603" s="568">
        <v>5</v>
      </c>
      <c r="D603" s="568">
        <v>5</v>
      </c>
      <c r="E603" s="568">
        <v>5</v>
      </c>
      <c r="F603" s="568">
        <v>5</v>
      </c>
      <c r="G603" s="568">
        <v>5</v>
      </c>
      <c r="H603" s="568">
        <v>2</v>
      </c>
      <c r="I603" s="568">
        <v>5</v>
      </c>
      <c r="J603" s="568">
        <v>2</v>
      </c>
      <c r="K603" s="568">
        <v>5</v>
      </c>
      <c r="L603" s="683"/>
      <c r="M603" s="683"/>
      <c r="N603" s="683"/>
      <c r="O603" s="683"/>
      <c r="P603" s="683"/>
      <c r="Q603" s="683"/>
      <c r="R603" s="683"/>
      <c r="S603" s="683"/>
      <c r="T603" s="683"/>
      <c r="U603" s="683"/>
      <c r="V603" s="683"/>
      <c r="W603" s="683"/>
      <c r="X603" s="683"/>
      <c r="Y603" s="683"/>
      <c r="Z603" s="683"/>
      <c r="AA603" s="683"/>
      <c r="AB603" s="683"/>
      <c r="AC603" s="683"/>
      <c r="AD603" s="683"/>
      <c r="AE603" s="683"/>
      <c r="AF603" s="683"/>
      <c r="AG603" s="683"/>
      <c r="AH603" s="683"/>
      <c r="AI603" s="683"/>
      <c r="AJ603" s="683"/>
    </row>
    <row r="604" spans="1:36" ht="15">
      <c r="A604" s="631" t="s">
        <v>1076</v>
      </c>
      <c r="B604" s="615">
        <v>20</v>
      </c>
      <c r="C604" s="615">
        <v>5</v>
      </c>
      <c r="D604" s="615">
        <v>10</v>
      </c>
      <c r="E604" s="615">
        <v>10</v>
      </c>
      <c r="F604" s="615">
        <v>5</v>
      </c>
      <c r="G604" s="615">
        <v>5</v>
      </c>
      <c r="H604" s="615">
        <v>2</v>
      </c>
      <c r="I604" s="615">
        <v>10</v>
      </c>
      <c r="J604" s="615">
        <v>10</v>
      </c>
      <c r="K604" s="615">
        <v>5</v>
      </c>
      <c r="L604" s="683"/>
      <c r="M604" s="683"/>
      <c r="N604" s="683"/>
      <c r="O604" s="683"/>
      <c r="P604" s="683"/>
      <c r="Q604" s="683"/>
      <c r="R604" s="683"/>
      <c r="S604" s="683"/>
      <c r="T604" s="683"/>
      <c r="U604" s="683"/>
      <c r="V604" s="683"/>
      <c r="W604" s="683"/>
      <c r="X604" s="683"/>
      <c r="Y604" s="683"/>
      <c r="Z604" s="683"/>
      <c r="AA604" s="683"/>
      <c r="AB604" s="683"/>
      <c r="AC604" s="683"/>
      <c r="AD604" s="683"/>
      <c r="AE604" s="683"/>
      <c r="AF604" s="683"/>
      <c r="AG604" s="683"/>
      <c r="AH604" s="683"/>
      <c r="AI604" s="683"/>
      <c r="AJ604" s="683"/>
    </row>
    <row r="605" spans="1:36" ht="15">
      <c r="A605" s="631" t="s">
        <v>566</v>
      </c>
      <c r="B605" s="568" t="s">
        <v>2476</v>
      </c>
      <c r="C605" s="683" t="s">
        <v>2477</v>
      </c>
      <c r="D605" s="699" t="s">
        <v>2478</v>
      </c>
      <c r="E605" s="699" t="s">
        <v>2403</v>
      </c>
      <c r="F605" s="659" t="s">
        <v>2479</v>
      </c>
      <c r="G605" s="699" t="s">
        <v>2480</v>
      </c>
      <c r="H605" s="568" t="s">
        <v>2481</v>
      </c>
      <c r="I605" s="699" t="s">
        <v>2482</v>
      </c>
      <c r="J605" s="568" t="s">
        <v>2483</v>
      </c>
      <c r="K605" s="699" t="s">
        <v>2484</v>
      </c>
      <c r="L605" s="683"/>
      <c r="M605" s="683"/>
      <c r="N605" s="683"/>
      <c r="O605" s="683"/>
      <c r="P605" s="683"/>
      <c r="Q605" s="683"/>
      <c r="R605" s="683"/>
      <c r="S605" s="683"/>
      <c r="T605" s="683"/>
      <c r="U605" s="683"/>
      <c r="V605" s="683"/>
      <c r="W605" s="683"/>
      <c r="X605" s="683"/>
      <c r="Y605" s="683"/>
      <c r="Z605" s="683"/>
      <c r="AA605" s="683"/>
      <c r="AB605" s="683"/>
      <c r="AC605" s="683"/>
      <c r="AD605" s="683"/>
      <c r="AE605" s="683"/>
      <c r="AF605" s="683"/>
      <c r="AG605" s="683"/>
      <c r="AH605" s="683"/>
      <c r="AI605" s="683"/>
      <c r="AJ605" s="683"/>
    </row>
    <row r="606" spans="1:36" ht="15">
      <c r="A606" s="656" t="s">
        <v>1088</v>
      </c>
      <c r="B606" s="619" t="s">
        <v>2485</v>
      </c>
      <c r="C606" s="619" t="s">
        <v>2486</v>
      </c>
      <c r="D606" s="619">
        <v>3</v>
      </c>
      <c r="E606" s="619">
        <v>3</v>
      </c>
      <c r="F606" s="619" t="s">
        <v>1552</v>
      </c>
      <c r="G606" s="619">
        <v>3</v>
      </c>
      <c r="H606" s="619" t="s">
        <v>272</v>
      </c>
      <c r="I606" s="619">
        <v>3</v>
      </c>
      <c r="J606" s="619" t="s">
        <v>220</v>
      </c>
      <c r="K606" s="619">
        <v>3</v>
      </c>
      <c r="L606" s="683"/>
      <c r="M606" s="683"/>
      <c r="N606" s="683"/>
      <c r="O606" s="683"/>
      <c r="P606" s="683"/>
      <c r="Q606" s="683"/>
      <c r="R606" s="683"/>
      <c r="S606" s="683"/>
      <c r="T606" s="683"/>
      <c r="U606" s="683"/>
      <c r="V606" s="683"/>
      <c r="W606" s="683"/>
      <c r="X606" s="683"/>
      <c r="Y606" s="683"/>
      <c r="Z606" s="683"/>
      <c r="AA606" s="683"/>
      <c r="AB606" s="683"/>
      <c r="AC606" s="683"/>
      <c r="AD606" s="683"/>
      <c r="AE606" s="683"/>
      <c r="AF606" s="683"/>
      <c r="AG606" s="683"/>
      <c r="AH606" s="683"/>
      <c r="AI606" s="683"/>
      <c r="AJ606" s="683"/>
    </row>
    <row r="607" spans="1:36" ht="15">
      <c r="A607" s="631" t="s">
        <v>1553</v>
      </c>
      <c r="B607" s="581">
        <v>0.2</v>
      </c>
      <c r="C607" s="581">
        <v>0</v>
      </c>
      <c r="D607" s="581">
        <v>0</v>
      </c>
      <c r="E607" s="581">
        <v>0.2</v>
      </c>
      <c r="F607" s="581">
        <v>0</v>
      </c>
      <c r="G607" s="581">
        <v>0</v>
      </c>
      <c r="H607" s="581">
        <v>0</v>
      </c>
      <c r="I607" s="581">
        <v>0</v>
      </c>
      <c r="J607" s="814">
        <v>0.3</v>
      </c>
      <c r="K607" s="581">
        <v>0</v>
      </c>
      <c r="L607" s="683"/>
      <c r="M607" s="683"/>
      <c r="N607" s="683"/>
      <c r="O607" s="683"/>
      <c r="P607" s="683"/>
      <c r="Q607" s="683"/>
      <c r="R607" s="683"/>
      <c r="S607" s="683"/>
      <c r="T607" s="683"/>
      <c r="U607" s="683"/>
      <c r="V607" s="683"/>
      <c r="W607" s="683"/>
      <c r="X607" s="683"/>
      <c r="Y607" s="683"/>
      <c r="Z607" s="683"/>
      <c r="AA607" s="683"/>
      <c r="AB607" s="683"/>
      <c r="AC607" s="683"/>
      <c r="AD607" s="683"/>
      <c r="AE607" s="683"/>
      <c r="AF607" s="683"/>
      <c r="AG607" s="683"/>
      <c r="AH607" s="683"/>
      <c r="AI607" s="683"/>
      <c r="AJ607" s="683"/>
    </row>
    <row r="608" spans="1:36" ht="15">
      <c r="A608" s="631" t="s">
        <v>1078</v>
      </c>
      <c r="B608" s="615">
        <v>0</v>
      </c>
      <c r="C608" s="615">
        <v>2</v>
      </c>
      <c r="D608" s="615">
        <v>0</v>
      </c>
      <c r="E608" s="615">
        <v>1000</v>
      </c>
      <c r="F608" s="615">
        <v>0</v>
      </c>
      <c r="G608" s="615">
        <v>0</v>
      </c>
      <c r="H608" s="615">
        <v>0</v>
      </c>
      <c r="I608" s="699">
        <v>1</v>
      </c>
      <c r="J608" s="615">
        <v>0</v>
      </c>
      <c r="K608" s="615">
        <v>0</v>
      </c>
      <c r="L608" s="683"/>
      <c r="M608" s="683"/>
      <c r="N608" s="683"/>
      <c r="O608" s="683"/>
      <c r="P608" s="683"/>
      <c r="Q608" s="683"/>
      <c r="R608" s="683"/>
      <c r="S608" s="683"/>
      <c r="T608" s="683"/>
      <c r="U608" s="683"/>
      <c r="V608" s="683"/>
      <c r="W608" s="683"/>
      <c r="X608" s="683"/>
      <c r="Y608" s="683"/>
      <c r="Z608" s="683"/>
      <c r="AA608" s="683"/>
      <c r="AB608" s="683"/>
      <c r="AC608" s="683"/>
      <c r="AD608" s="683"/>
      <c r="AE608" s="683"/>
      <c r="AF608" s="683"/>
      <c r="AG608" s="683"/>
      <c r="AH608" s="683"/>
      <c r="AI608" s="683"/>
      <c r="AJ608" s="683"/>
    </row>
    <row r="609" spans="1:36" ht="15">
      <c r="A609" s="631" t="s">
        <v>1097</v>
      </c>
      <c r="B609" s="699">
        <v>8</v>
      </c>
      <c r="C609" s="699">
        <v>8</v>
      </c>
      <c r="D609" s="699">
        <v>8</v>
      </c>
      <c r="E609" s="699">
        <v>6</v>
      </c>
      <c r="F609" s="699">
        <v>8</v>
      </c>
      <c r="G609" s="699">
        <v>8</v>
      </c>
      <c r="H609" s="699">
        <v>8</v>
      </c>
      <c r="I609" s="699">
        <v>6</v>
      </c>
      <c r="J609" s="699">
        <v>8</v>
      </c>
      <c r="K609" s="615">
        <v>8</v>
      </c>
      <c r="L609" s="683"/>
      <c r="M609" s="683"/>
      <c r="N609" s="683"/>
      <c r="O609" s="683"/>
      <c r="P609" s="683"/>
      <c r="Q609" s="683"/>
      <c r="R609" s="683"/>
      <c r="S609" s="683"/>
      <c r="T609" s="683"/>
      <c r="U609" s="683"/>
      <c r="V609" s="683"/>
      <c r="W609" s="683"/>
      <c r="X609" s="683"/>
      <c r="Y609" s="683"/>
      <c r="Z609" s="683"/>
      <c r="AA609" s="683"/>
      <c r="AB609" s="683"/>
      <c r="AC609" s="683"/>
      <c r="AD609" s="683"/>
      <c r="AE609" s="683"/>
      <c r="AF609" s="683"/>
      <c r="AG609" s="683"/>
      <c r="AH609" s="683"/>
      <c r="AI609" s="683"/>
      <c r="AJ609" s="683"/>
    </row>
    <row r="610" spans="1:36" ht="45">
      <c r="A610" s="631" t="s">
        <v>1557</v>
      </c>
      <c r="B610" s="327" t="s">
        <v>2487</v>
      </c>
      <c r="C610" s="327" t="s">
        <v>2488</v>
      </c>
      <c r="D610" s="327" t="s">
        <v>2489</v>
      </c>
      <c r="E610" s="327" t="s">
        <v>2409</v>
      </c>
      <c r="F610" s="327" t="s">
        <v>2490</v>
      </c>
      <c r="G610" s="327" t="s">
        <v>2491</v>
      </c>
      <c r="H610" s="327" t="s">
        <v>2492</v>
      </c>
      <c r="I610" s="327" t="s">
        <v>2493</v>
      </c>
      <c r="J610" s="327" t="s">
        <v>2494</v>
      </c>
      <c r="K610" s="327" t="s">
        <v>2495</v>
      </c>
      <c r="L610" s="683"/>
      <c r="M610" s="683"/>
      <c r="N610" s="683"/>
      <c r="O610" s="683"/>
      <c r="P610" s="683"/>
      <c r="Q610" s="683"/>
      <c r="R610" s="683"/>
      <c r="S610" s="683"/>
      <c r="T610" s="683"/>
      <c r="U610" s="683"/>
      <c r="V610" s="683"/>
      <c r="W610" s="683"/>
      <c r="X610" s="683"/>
      <c r="Y610" s="683"/>
      <c r="Z610" s="683"/>
      <c r="AA610" s="683"/>
      <c r="AB610" s="683"/>
      <c r="AC610" s="683"/>
      <c r="AD610" s="683"/>
      <c r="AE610" s="683"/>
      <c r="AF610" s="683"/>
      <c r="AG610" s="683"/>
      <c r="AH610" s="683"/>
      <c r="AI610" s="683"/>
      <c r="AJ610" s="683"/>
    </row>
    <row r="611" spans="1:36" ht="55.5" customHeight="1">
      <c r="A611" s="631" t="s">
        <v>1568</v>
      </c>
      <c r="B611" s="327" t="s">
        <v>2496</v>
      </c>
      <c r="C611" s="327" t="s">
        <v>2497</v>
      </c>
      <c r="D611" s="327" t="s">
        <v>2498</v>
      </c>
      <c r="E611" s="327" t="s">
        <v>2417</v>
      </c>
      <c r="F611" s="327" t="s">
        <v>2499</v>
      </c>
      <c r="G611" s="327" t="s">
        <v>2500</v>
      </c>
      <c r="H611" s="327" t="s">
        <v>2501</v>
      </c>
      <c r="I611" s="327" t="s">
        <v>2502</v>
      </c>
      <c r="J611" s="327" t="s">
        <v>2503</v>
      </c>
      <c r="K611" s="327" t="s">
        <v>2504</v>
      </c>
      <c r="L611" s="683"/>
      <c r="M611" s="683"/>
      <c r="N611" s="683"/>
      <c r="O611" s="683"/>
      <c r="P611" s="683"/>
      <c r="Q611" s="683"/>
      <c r="R611" s="683"/>
      <c r="S611" s="683"/>
      <c r="T611" s="683"/>
      <c r="U611" s="683"/>
      <c r="V611" s="683"/>
      <c r="W611" s="683"/>
      <c r="X611" s="683"/>
      <c r="Y611" s="683"/>
      <c r="Z611" s="683"/>
      <c r="AA611" s="683"/>
      <c r="AB611" s="683"/>
      <c r="AC611" s="683"/>
      <c r="AD611" s="683"/>
      <c r="AE611" s="683"/>
      <c r="AF611" s="683"/>
      <c r="AG611" s="683"/>
      <c r="AH611" s="683"/>
      <c r="AI611" s="683"/>
      <c r="AJ611" s="683"/>
    </row>
    <row r="612" spans="1:36" ht="123.75" customHeight="1">
      <c r="A612" s="631" t="s">
        <v>2262</v>
      </c>
      <c r="B612" s="327" t="s">
        <v>2505</v>
      </c>
      <c r="C612" s="327" t="s">
        <v>2506</v>
      </c>
      <c r="D612" s="327" t="s">
        <v>2507</v>
      </c>
      <c r="E612" s="327" t="s">
        <v>2426</v>
      </c>
      <c r="F612" s="327" t="s">
        <v>2508</v>
      </c>
      <c r="G612" s="327" t="s">
        <v>2509</v>
      </c>
      <c r="H612" s="327" t="s">
        <v>2510</v>
      </c>
      <c r="I612" s="327" t="s">
        <v>2511</v>
      </c>
      <c r="J612" s="327" t="s">
        <v>2512</v>
      </c>
      <c r="K612" s="327" t="s">
        <v>2513</v>
      </c>
      <c r="L612" s="683"/>
      <c r="M612" s="683"/>
      <c r="N612" s="683"/>
      <c r="O612" s="683"/>
      <c r="P612" s="683"/>
      <c r="Q612" s="683"/>
      <c r="R612" s="683"/>
      <c r="S612" s="683"/>
      <c r="T612" s="683"/>
      <c r="U612" s="683"/>
      <c r="V612" s="683"/>
      <c r="W612" s="683"/>
      <c r="X612" s="683"/>
      <c r="Y612" s="683"/>
      <c r="Z612" s="683"/>
      <c r="AA612" s="683"/>
      <c r="AB612" s="683"/>
      <c r="AC612" s="683"/>
      <c r="AD612" s="683"/>
      <c r="AE612" s="683"/>
      <c r="AF612" s="683"/>
      <c r="AG612" s="683"/>
      <c r="AH612" s="683"/>
      <c r="AI612" s="683"/>
      <c r="AJ612" s="683"/>
    </row>
    <row r="613" spans="1:36" ht="64.5">
      <c r="A613" s="631" t="s">
        <v>2273</v>
      </c>
      <c r="B613" s="327" t="s">
        <v>2514</v>
      </c>
      <c r="C613" s="327" t="s">
        <v>2515</v>
      </c>
      <c r="D613" s="327" t="s">
        <v>2516</v>
      </c>
      <c r="E613" s="327" t="s">
        <v>2436</v>
      </c>
      <c r="F613" s="327" t="s">
        <v>2517</v>
      </c>
      <c r="G613" s="327" t="s">
        <v>2518</v>
      </c>
      <c r="H613" s="327" t="s">
        <v>2519</v>
      </c>
      <c r="I613" s="327" t="s">
        <v>2520</v>
      </c>
      <c r="J613" s="327" t="s">
        <v>2521</v>
      </c>
      <c r="K613" s="327" t="s">
        <v>2522</v>
      </c>
      <c r="L613" s="683"/>
      <c r="M613" s="683"/>
      <c r="N613" s="683"/>
      <c r="O613" s="683"/>
      <c r="P613" s="683"/>
      <c r="Q613" s="683"/>
      <c r="R613" s="683"/>
      <c r="S613" s="683"/>
      <c r="T613" s="683"/>
      <c r="U613" s="683"/>
      <c r="V613" s="683"/>
      <c r="W613" s="683"/>
      <c r="X613" s="683"/>
      <c r="Y613" s="683"/>
      <c r="Z613" s="683"/>
      <c r="AA613" s="683"/>
      <c r="AB613" s="683"/>
      <c r="AC613" s="683"/>
      <c r="AD613" s="683"/>
      <c r="AE613" s="683"/>
      <c r="AF613" s="683"/>
      <c r="AG613" s="683"/>
      <c r="AH613" s="683"/>
      <c r="AI613" s="683"/>
      <c r="AJ613" s="683"/>
    </row>
    <row r="614" spans="1:36" ht="59.25">
      <c r="A614" s="631" t="s">
        <v>2284</v>
      </c>
      <c r="B614" s="327" t="s">
        <v>2523</v>
      </c>
      <c r="C614" s="327" t="s">
        <v>2524</v>
      </c>
      <c r="D614" s="327" t="s">
        <v>2525</v>
      </c>
      <c r="E614" s="327" t="s">
        <v>2446</v>
      </c>
      <c r="F614" s="327" t="s">
        <v>2526</v>
      </c>
      <c r="G614" s="327" t="s">
        <v>2527</v>
      </c>
      <c r="H614" s="327" t="s">
        <v>2528</v>
      </c>
      <c r="I614" s="327" t="s">
        <v>2529</v>
      </c>
      <c r="J614" s="327" t="s">
        <v>2530</v>
      </c>
      <c r="K614" s="327" t="s">
        <v>2531</v>
      </c>
      <c r="L614" s="683"/>
      <c r="M614" s="683"/>
      <c r="N614" s="683"/>
      <c r="O614" s="683"/>
      <c r="P614" s="683"/>
      <c r="Q614" s="683"/>
      <c r="R614" s="683"/>
      <c r="S614" s="683"/>
      <c r="T614" s="683"/>
      <c r="U614" s="683"/>
      <c r="V614" s="683"/>
      <c r="W614" s="683"/>
      <c r="X614" s="683"/>
      <c r="Y614" s="683"/>
      <c r="Z614" s="683"/>
      <c r="AA614" s="683"/>
      <c r="AB614" s="683"/>
      <c r="AC614" s="683"/>
      <c r="AD614" s="683"/>
      <c r="AE614" s="683"/>
      <c r="AF614" s="683"/>
      <c r="AG614" s="683"/>
      <c r="AH614" s="683"/>
      <c r="AI614" s="683"/>
      <c r="AJ614" s="683"/>
    </row>
    <row r="615" spans="1:36" ht="24" customHeight="1">
      <c r="A615" s="631" t="s">
        <v>588</v>
      </c>
      <c r="B615" s="624" t="s">
        <v>2532</v>
      </c>
      <c r="C615" s="624" t="s">
        <v>2533</v>
      </c>
      <c r="D615" s="624" t="s">
        <v>2534</v>
      </c>
      <c r="E615" s="624" t="s">
        <v>2535</v>
      </c>
      <c r="F615" s="624" t="s">
        <v>2536</v>
      </c>
      <c r="G615" s="624" t="s">
        <v>2537</v>
      </c>
      <c r="H615" s="622" t="s">
        <v>2538</v>
      </c>
      <c r="I615" s="624" t="s">
        <v>2539</v>
      </c>
      <c r="J615" s="622" t="s">
        <v>2540</v>
      </c>
      <c r="K615" s="622" t="s">
        <v>2541</v>
      </c>
      <c r="L615" s="706"/>
      <c r="M615" s="683"/>
      <c r="N615" s="683"/>
      <c r="O615" s="683"/>
      <c r="P615" s="683"/>
      <c r="Q615" s="683"/>
      <c r="R615" s="683"/>
      <c r="S615" s="683"/>
      <c r="T615" s="683"/>
      <c r="U615" s="683"/>
      <c r="V615" s="683"/>
      <c r="W615" s="683"/>
      <c r="X615" s="683"/>
      <c r="Y615" s="683"/>
      <c r="Z615" s="683"/>
      <c r="AA615" s="683"/>
      <c r="AB615" s="683"/>
      <c r="AC615" s="683"/>
      <c r="AD615" s="683"/>
      <c r="AE615" s="683"/>
      <c r="AF615" s="683"/>
      <c r="AG615" s="683"/>
      <c r="AH615" s="683"/>
      <c r="AI615" s="683"/>
      <c r="AJ615" s="683"/>
    </row>
    <row r="616" spans="1:36" ht="14.25" customHeight="1">
      <c r="A616" s="683"/>
      <c r="B616" s="683"/>
      <c r="C616" s="683"/>
      <c r="D616" s="683"/>
      <c r="E616" s="683"/>
      <c r="F616" s="683"/>
      <c r="G616" s="683"/>
      <c r="H616" s="683"/>
      <c r="I616" s="683"/>
      <c r="J616" s="683"/>
      <c r="K616" s="683"/>
      <c r="L616" s="683"/>
      <c r="M616" s="683"/>
      <c r="N616" s="683"/>
      <c r="O616" s="683"/>
      <c r="P616" s="683"/>
      <c r="Q616" s="683"/>
      <c r="R616" s="683"/>
      <c r="S616" s="683"/>
      <c r="T616" s="683"/>
      <c r="U616" s="683"/>
      <c r="V616" s="683"/>
      <c r="W616" s="683"/>
      <c r="X616" s="683"/>
      <c r="Y616" s="683"/>
      <c r="Z616" s="683"/>
      <c r="AA616" s="683"/>
      <c r="AB616" s="683"/>
      <c r="AC616" s="683"/>
      <c r="AD616" s="683"/>
      <c r="AE616" s="683"/>
      <c r="AF616" s="683"/>
      <c r="AG616" s="683"/>
      <c r="AH616" s="683"/>
      <c r="AI616" s="683"/>
      <c r="AJ616" s="683"/>
    </row>
    <row r="617" spans="1:36" ht="14.25" customHeight="1">
      <c r="A617" s="683"/>
      <c r="B617" s="683"/>
      <c r="C617" s="683"/>
      <c r="D617" s="683"/>
      <c r="E617" s="683"/>
      <c r="F617" s="683"/>
      <c r="G617" s="683"/>
      <c r="H617" s="683"/>
      <c r="I617" s="683"/>
      <c r="J617" s="683"/>
      <c r="K617" s="683"/>
      <c r="L617" s="683"/>
      <c r="M617" s="683"/>
      <c r="N617" s="683"/>
      <c r="O617" s="683"/>
      <c r="P617" s="683"/>
      <c r="Q617" s="683"/>
      <c r="R617" s="683"/>
      <c r="S617" s="683"/>
      <c r="T617" s="683"/>
      <c r="U617" s="683"/>
      <c r="V617" s="683"/>
      <c r="W617" s="683"/>
      <c r="X617" s="683"/>
      <c r="Y617" s="683"/>
      <c r="Z617" s="683"/>
      <c r="AA617" s="683"/>
      <c r="AB617" s="683"/>
      <c r="AC617" s="683"/>
      <c r="AD617" s="683"/>
      <c r="AE617" s="683"/>
      <c r="AF617" s="683"/>
      <c r="AG617" s="683"/>
      <c r="AH617" s="683"/>
      <c r="AI617" s="683"/>
      <c r="AJ617" s="683"/>
    </row>
    <row r="618" spans="1:36" ht="14.25" customHeight="1">
      <c r="A618" s="683"/>
      <c r="B618" s="683"/>
      <c r="C618" s="683"/>
      <c r="D618" s="683"/>
      <c r="E618" s="683"/>
      <c r="F618" s="683"/>
      <c r="G618" s="683"/>
      <c r="H618" s="683"/>
      <c r="I618" s="683"/>
      <c r="J618" s="683"/>
      <c r="K618" s="683"/>
      <c r="L618" s="683"/>
      <c r="M618" s="683"/>
      <c r="N618" s="683"/>
      <c r="O618" s="683"/>
      <c r="P618" s="683"/>
      <c r="Q618" s="683"/>
      <c r="R618" s="683"/>
      <c r="S618" s="683"/>
      <c r="T618" s="683"/>
      <c r="U618" s="683"/>
      <c r="V618" s="683"/>
      <c r="W618" s="683"/>
      <c r="X618" s="683"/>
      <c r="Y618" s="683"/>
      <c r="Z618" s="683"/>
      <c r="AA618" s="683"/>
      <c r="AB618" s="683"/>
      <c r="AC618" s="683"/>
      <c r="AD618" s="683"/>
      <c r="AE618" s="683"/>
      <c r="AF618" s="683"/>
      <c r="AG618" s="683"/>
      <c r="AH618" s="683"/>
      <c r="AI618" s="683"/>
      <c r="AJ618" s="683"/>
    </row>
    <row r="619" spans="1:36" ht="14.25" customHeight="1">
      <c r="A619" s="683"/>
      <c r="B619" s="683"/>
      <c r="C619" s="683"/>
      <c r="D619" s="683"/>
      <c r="E619" s="683"/>
      <c r="F619" s="683"/>
      <c r="G619" s="683"/>
      <c r="H619" s="683"/>
      <c r="I619" s="683"/>
      <c r="J619" s="683"/>
      <c r="K619" s="683"/>
      <c r="L619" s="683"/>
      <c r="M619" s="683"/>
      <c r="N619" s="683"/>
      <c r="O619" s="683"/>
      <c r="P619" s="683"/>
      <c r="Q619" s="683"/>
      <c r="R619" s="683"/>
      <c r="S619" s="683"/>
      <c r="T619" s="683"/>
      <c r="U619" s="683"/>
      <c r="V619" s="683"/>
      <c r="W619" s="683"/>
      <c r="X619" s="683"/>
      <c r="Y619" s="683"/>
      <c r="Z619" s="683"/>
      <c r="AA619" s="683"/>
      <c r="AB619" s="683"/>
      <c r="AC619" s="683"/>
      <c r="AD619" s="683"/>
      <c r="AE619" s="683"/>
      <c r="AF619" s="683"/>
      <c r="AG619" s="683"/>
      <c r="AH619" s="683"/>
      <c r="AI619" s="683"/>
      <c r="AJ619" s="683"/>
    </row>
    <row r="620" spans="1:36" ht="14.25" customHeight="1">
      <c r="A620" s="683"/>
      <c r="B620" s="683"/>
      <c r="C620" s="683"/>
      <c r="D620" s="683"/>
      <c r="E620" s="683"/>
      <c r="F620" s="683"/>
      <c r="G620" s="683"/>
      <c r="H620" s="683"/>
      <c r="I620" s="683"/>
      <c r="J620" s="683"/>
      <c r="K620" s="683"/>
      <c r="L620" s="683"/>
      <c r="M620" s="683"/>
      <c r="N620" s="683"/>
      <c r="O620" s="683"/>
      <c r="P620" s="683"/>
      <c r="Q620" s="683"/>
      <c r="R620" s="683"/>
      <c r="S620" s="683"/>
      <c r="T620" s="683"/>
      <c r="U620" s="683"/>
      <c r="V620" s="683"/>
      <c r="W620" s="683"/>
      <c r="X620" s="683"/>
      <c r="Y620" s="683"/>
      <c r="Z620" s="683"/>
      <c r="AA620" s="683"/>
      <c r="AB620" s="683"/>
      <c r="AC620" s="683"/>
      <c r="AD620" s="683"/>
      <c r="AE620" s="683"/>
      <c r="AF620" s="683"/>
      <c r="AG620" s="683"/>
      <c r="AH620" s="683"/>
      <c r="AI620" s="683"/>
      <c r="AJ620" s="683"/>
    </row>
    <row r="621" spans="1:36" ht="14.25" customHeight="1">
      <c r="A621" s="683"/>
      <c r="B621" s="683"/>
      <c r="C621" s="683"/>
      <c r="D621" s="683"/>
      <c r="E621" s="683"/>
      <c r="F621" s="683"/>
      <c r="G621" s="683"/>
      <c r="H621" s="683"/>
      <c r="I621" s="683"/>
      <c r="J621" s="683"/>
      <c r="K621" s="683"/>
      <c r="L621" s="683"/>
      <c r="M621" s="685"/>
      <c r="N621" s="681"/>
      <c r="O621" s="685"/>
      <c r="P621" s="683"/>
      <c r="Q621" s="683"/>
      <c r="R621" s="683"/>
      <c r="S621" s="683"/>
      <c r="T621" s="683"/>
      <c r="U621" s="683"/>
      <c r="V621" s="683"/>
      <c r="W621" s="683"/>
      <c r="X621" s="683"/>
      <c r="Y621" s="683"/>
      <c r="Z621" s="683"/>
      <c r="AA621" s="683"/>
      <c r="AB621" s="683"/>
      <c r="AC621" s="683"/>
      <c r="AD621" s="683"/>
      <c r="AE621" s="683"/>
      <c r="AF621" s="683"/>
      <c r="AG621" s="683"/>
      <c r="AH621" s="683"/>
      <c r="AI621" s="683"/>
      <c r="AJ621" s="683"/>
    </row>
    <row r="622" spans="1:36" ht="14.25" customHeight="1">
      <c r="A622" s="683"/>
      <c r="B622" s="683"/>
      <c r="C622" s="683"/>
      <c r="D622" s="683"/>
      <c r="E622" s="683"/>
      <c r="F622" s="683"/>
      <c r="G622" s="683"/>
      <c r="H622" s="683"/>
      <c r="I622" s="683"/>
      <c r="J622" s="683"/>
      <c r="K622" s="683"/>
      <c r="L622" s="683"/>
      <c r="M622" s="683"/>
      <c r="N622" s="539"/>
      <c r="O622" s="683"/>
      <c r="P622" s="683"/>
      <c r="Q622" s="683"/>
      <c r="R622" s="683"/>
      <c r="S622" s="683"/>
      <c r="T622" s="683"/>
      <c r="U622" s="683"/>
      <c r="V622" s="683"/>
      <c r="W622" s="683"/>
      <c r="X622" s="683"/>
      <c r="Y622" s="683"/>
      <c r="Z622" s="683"/>
      <c r="AA622" s="683"/>
      <c r="AB622" s="683"/>
      <c r="AC622" s="683"/>
      <c r="AD622" s="683"/>
      <c r="AE622" s="683"/>
      <c r="AF622" s="683"/>
      <c r="AG622" s="683"/>
      <c r="AH622" s="683"/>
      <c r="AI622" s="683"/>
      <c r="AJ622" s="683"/>
    </row>
    <row r="623" spans="1:36" ht="14.25" customHeight="1">
      <c r="A623" s="683"/>
      <c r="B623" s="683"/>
      <c r="C623" s="683"/>
      <c r="D623" s="683"/>
      <c r="E623" s="683"/>
      <c r="F623" s="683"/>
      <c r="G623" s="683"/>
      <c r="H623" s="683"/>
      <c r="I623" s="683"/>
      <c r="J623" s="683"/>
      <c r="K623" s="683"/>
      <c r="L623" s="683"/>
      <c r="M623" s="683"/>
      <c r="N623" s="683"/>
      <c r="O623" s="683"/>
      <c r="P623" s="683"/>
      <c r="Q623" s="683"/>
      <c r="R623" s="683"/>
      <c r="S623" s="683"/>
      <c r="T623" s="683"/>
      <c r="U623" s="683"/>
      <c r="V623" s="683"/>
      <c r="W623" s="683"/>
      <c r="X623" s="683"/>
      <c r="Y623" s="683"/>
      <c r="Z623" s="683"/>
      <c r="AA623" s="683"/>
      <c r="AB623" s="683"/>
      <c r="AC623" s="683"/>
      <c r="AD623" s="683"/>
      <c r="AE623" s="683"/>
      <c r="AF623" s="683"/>
      <c r="AG623" s="683"/>
      <c r="AH623" s="683"/>
      <c r="AI623" s="683"/>
      <c r="AJ623" s="683"/>
    </row>
    <row r="624" spans="1:36" ht="14.25" customHeight="1">
      <c r="A624" s="683"/>
      <c r="B624" s="683"/>
      <c r="C624" s="683"/>
      <c r="D624" s="683"/>
      <c r="E624" s="683"/>
      <c r="F624" s="683"/>
      <c r="G624" s="683"/>
      <c r="H624" s="683"/>
      <c r="I624" s="683"/>
      <c r="J624" s="683"/>
      <c r="K624" s="683"/>
      <c r="L624" s="683"/>
      <c r="M624" s="683"/>
      <c r="N624" s="683"/>
      <c r="O624" s="683"/>
      <c r="P624" s="683"/>
      <c r="Q624" s="683"/>
      <c r="R624" s="683"/>
      <c r="S624" s="683"/>
      <c r="T624" s="683"/>
      <c r="U624" s="683"/>
      <c r="V624" s="683"/>
      <c r="W624" s="683"/>
      <c r="X624" s="683"/>
      <c r="Y624" s="683"/>
      <c r="Z624" s="683"/>
      <c r="AA624" s="683"/>
      <c r="AB624" s="683"/>
      <c r="AC624" s="683"/>
      <c r="AD624" s="683"/>
      <c r="AE624" s="683"/>
      <c r="AF624" s="683"/>
      <c r="AG624" s="683"/>
      <c r="AH624" s="683"/>
      <c r="AI624" s="683"/>
      <c r="AJ624" s="683"/>
    </row>
    <row r="625" spans="1:36" ht="14.25" customHeight="1">
      <c r="A625" s="683"/>
      <c r="B625" s="683"/>
      <c r="C625" s="683"/>
      <c r="D625" s="683"/>
      <c r="E625" s="683"/>
      <c r="F625" s="683"/>
      <c r="G625" s="683"/>
      <c r="H625" s="683"/>
      <c r="I625" s="683"/>
      <c r="J625" s="683"/>
      <c r="K625" s="683"/>
      <c r="L625" s="683"/>
      <c r="M625" s="683"/>
      <c r="N625" s="683"/>
      <c r="O625" s="683"/>
      <c r="P625" s="683"/>
      <c r="Q625" s="683"/>
      <c r="R625" s="683"/>
      <c r="S625" s="683"/>
      <c r="T625" s="683"/>
      <c r="U625" s="683"/>
      <c r="V625" s="683"/>
      <c r="W625" s="683"/>
      <c r="X625" s="683"/>
      <c r="Y625" s="683"/>
      <c r="Z625" s="683"/>
      <c r="AA625" s="683"/>
      <c r="AB625" s="683"/>
      <c r="AC625" s="683"/>
      <c r="AD625" s="683"/>
      <c r="AE625" s="683"/>
      <c r="AF625" s="683"/>
      <c r="AG625" s="683"/>
      <c r="AH625" s="683"/>
      <c r="AI625" s="683"/>
      <c r="AJ625" s="683"/>
    </row>
    <row r="626" spans="1:36" ht="14.25" customHeight="1">
      <c r="A626" s="683"/>
      <c r="B626" s="683"/>
      <c r="C626" s="683"/>
      <c r="D626" s="683"/>
      <c r="E626" s="683"/>
      <c r="F626" s="683"/>
      <c r="G626" s="683"/>
      <c r="H626" s="683"/>
      <c r="I626" s="683"/>
      <c r="J626" s="683"/>
      <c r="K626" s="683"/>
      <c r="L626" s="683"/>
      <c r="M626" s="683"/>
      <c r="N626" s="683"/>
      <c r="O626" s="683"/>
      <c r="P626" s="683"/>
      <c r="Q626" s="683"/>
      <c r="R626" s="683"/>
      <c r="S626" s="683"/>
      <c r="T626" s="683"/>
      <c r="U626" s="683"/>
      <c r="V626" s="683"/>
      <c r="W626" s="683"/>
      <c r="X626" s="683"/>
      <c r="Y626" s="683"/>
      <c r="Z626" s="683"/>
      <c r="AA626" s="683"/>
      <c r="AB626" s="683"/>
      <c r="AC626" s="683"/>
      <c r="AD626" s="683"/>
      <c r="AE626" s="683"/>
      <c r="AF626" s="683"/>
      <c r="AG626" s="683"/>
      <c r="AH626" s="683"/>
      <c r="AI626" s="683"/>
      <c r="AJ626" s="683"/>
    </row>
    <row r="627" spans="1:36" ht="14.25" customHeight="1">
      <c r="A627" s="683"/>
      <c r="B627" s="683"/>
      <c r="C627" s="683"/>
      <c r="D627" s="683"/>
      <c r="E627" s="683"/>
      <c r="F627" s="683"/>
      <c r="G627" s="683"/>
      <c r="H627" s="683"/>
      <c r="I627" s="683"/>
      <c r="J627" s="683"/>
      <c r="K627" s="683"/>
      <c r="L627" s="683"/>
      <c r="M627" s="683"/>
      <c r="N627" s="683"/>
      <c r="O627" s="683"/>
      <c r="P627" s="683"/>
      <c r="Q627" s="683"/>
      <c r="R627" s="683"/>
      <c r="S627" s="683"/>
      <c r="T627" s="683"/>
      <c r="U627" s="683"/>
      <c r="V627" s="683"/>
      <c r="W627" s="683"/>
      <c r="X627" s="683"/>
      <c r="Y627" s="683"/>
      <c r="Z627" s="683"/>
      <c r="AA627" s="683"/>
      <c r="AB627" s="683"/>
      <c r="AC627" s="683"/>
      <c r="AD627" s="683"/>
      <c r="AE627" s="683"/>
      <c r="AF627" s="683"/>
      <c r="AG627" s="683"/>
      <c r="AH627" s="683"/>
      <c r="AI627" s="683"/>
      <c r="AJ627" s="683"/>
    </row>
    <row r="628" spans="1:36" ht="14.25" customHeight="1">
      <c r="A628" s="683"/>
      <c r="B628" s="683"/>
      <c r="C628" s="683"/>
      <c r="D628" s="683"/>
      <c r="E628" s="683"/>
      <c r="F628" s="683"/>
      <c r="G628" s="683"/>
      <c r="H628" s="683"/>
      <c r="I628" s="683"/>
      <c r="J628" s="683"/>
      <c r="K628" s="683"/>
      <c r="L628" s="683"/>
      <c r="M628" s="683"/>
      <c r="N628" s="683"/>
      <c r="O628" s="683"/>
      <c r="P628" s="683"/>
      <c r="Q628" s="683"/>
      <c r="R628" s="683"/>
      <c r="S628" s="683"/>
      <c r="T628" s="683"/>
      <c r="U628" s="683"/>
      <c r="V628" s="683"/>
      <c r="W628" s="683"/>
      <c r="X628" s="683"/>
      <c r="Y628" s="683"/>
      <c r="Z628" s="683"/>
      <c r="AA628" s="683"/>
      <c r="AB628" s="683"/>
      <c r="AC628" s="683"/>
      <c r="AD628" s="683"/>
      <c r="AE628" s="683"/>
      <c r="AF628" s="683"/>
      <c r="AG628" s="683"/>
      <c r="AH628" s="683"/>
      <c r="AI628" s="683"/>
      <c r="AJ628" s="683"/>
    </row>
    <row r="629" spans="1:36" ht="14.25" customHeight="1">
      <c r="A629" s="683"/>
      <c r="B629" s="683"/>
      <c r="C629" s="683"/>
      <c r="D629" s="683"/>
      <c r="E629" s="683"/>
      <c r="F629" s="683"/>
      <c r="G629" s="683"/>
      <c r="H629" s="683"/>
      <c r="I629" s="683"/>
      <c r="J629" s="683"/>
      <c r="K629" s="683"/>
      <c r="L629" s="683"/>
      <c r="M629" s="683"/>
      <c r="N629" s="683"/>
      <c r="O629" s="683"/>
      <c r="P629" s="683"/>
      <c r="Q629" s="683"/>
      <c r="R629" s="683"/>
      <c r="S629" s="683"/>
      <c r="T629" s="683"/>
      <c r="U629" s="683"/>
      <c r="V629" s="683"/>
      <c r="W629" s="683"/>
      <c r="X629" s="683"/>
      <c r="Y629" s="683"/>
      <c r="Z629" s="683"/>
      <c r="AA629" s="683"/>
      <c r="AB629" s="683"/>
      <c r="AC629" s="683"/>
      <c r="AD629" s="683"/>
      <c r="AE629" s="683"/>
      <c r="AF629" s="683"/>
      <c r="AG629" s="683"/>
      <c r="AH629" s="683"/>
      <c r="AI629" s="683"/>
      <c r="AJ629" s="683"/>
    </row>
    <row r="630" spans="1:36" ht="14.25" customHeight="1">
      <c r="A630" s="683"/>
      <c r="B630" s="683"/>
      <c r="C630" s="683"/>
      <c r="D630" s="683"/>
      <c r="E630" s="683"/>
      <c r="F630" s="683"/>
      <c r="G630" s="683"/>
      <c r="H630" s="683"/>
      <c r="I630" s="683"/>
      <c r="J630" s="683"/>
      <c r="K630" s="683"/>
      <c r="L630" s="683"/>
      <c r="M630" s="683"/>
      <c r="N630" s="683"/>
      <c r="O630" s="683"/>
      <c r="P630" s="683"/>
      <c r="Q630" s="683"/>
      <c r="R630" s="683"/>
      <c r="S630" s="683"/>
      <c r="T630" s="683"/>
      <c r="U630" s="683"/>
      <c r="V630" s="683"/>
      <c r="W630" s="683"/>
      <c r="X630" s="683"/>
      <c r="Y630" s="683"/>
      <c r="Z630" s="683"/>
      <c r="AA630" s="683"/>
      <c r="AB630" s="683"/>
      <c r="AC630" s="683"/>
      <c r="AD630" s="683"/>
      <c r="AE630" s="683"/>
      <c r="AF630" s="683"/>
      <c r="AG630" s="683"/>
      <c r="AH630" s="683"/>
      <c r="AI630" s="683"/>
      <c r="AJ630" s="683"/>
    </row>
    <row r="631" spans="1:36" ht="14.25" customHeight="1">
      <c r="A631" s="683"/>
      <c r="B631" s="683"/>
      <c r="C631" s="683"/>
      <c r="D631" s="683"/>
      <c r="E631" s="683"/>
      <c r="F631" s="683"/>
      <c r="G631" s="683"/>
      <c r="H631" s="683"/>
      <c r="I631" s="683"/>
      <c r="J631" s="683"/>
      <c r="K631" s="683"/>
      <c r="L631" s="683"/>
      <c r="M631" s="683"/>
      <c r="N631" s="683"/>
      <c r="O631" s="683"/>
      <c r="P631" s="683"/>
      <c r="Q631" s="683"/>
      <c r="R631" s="683"/>
      <c r="S631" s="683"/>
      <c r="T631" s="683"/>
      <c r="U631" s="683"/>
      <c r="V631" s="683"/>
      <c r="W631" s="683"/>
      <c r="X631" s="683"/>
      <c r="Y631" s="683"/>
      <c r="Z631" s="683"/>
      <c r="AA631" s="683"/>
      <c r="AB631" s="683"/>
      <c r="AC631" s="683"/>
      <c r="AD631" s="683"/>
      <c r="AE631" s="683"/>
      <c r="AF631" s="683"/>
      <c r="AG631" s="683"/>
      <c r="AH631" s="683"/>
      <c r="AI631" s="683"/>
      <c r="AJ631" s="683"/>
    </row>
    <row r="632" spans="1:36" ht="14.25" customHeight="1">
      <c r="A632" s="683"/>
      <c r="B632" s="683"/>
      <c r="C632" s="683"/>
      <c r="D632" s="683"/>
      <c r="E632" s="683"/>
      <c r="F632" s="683"/>
      <c r="G632" s="683"/>
      <c r="H632" s="683"/>
      <c r="I632" s="683"/>
      <c r="J632" s="683"/>
      <c r="K632" s="683"/>
      <c r="L632" s="683"/>
      <c r="M632" s="683"/>
      <c r="N632" s="683"/>
      <c r="O632" s="683"/>
      <c r="P632" s="683"/>
      <c r="Q632" s="683"/>
      <c r="R632" s="683"/>
      <c r="S632" s="683"/>
      <c r="T632" s="683"/>
      <c r="U632" s="683"/>
      <c r="V632" s="683"/>
      <c r="W632" s="683"/>
      <c r="X632" s="683"/>
      <c r="Y632" s="683"/>
      <c r="Z632" s="683"/>
      <c r="AA632" s="683"/>
      <c r="AB632" s="683"/>
      <c r="AC632" s="683"/>
      <c r="AD632" s="683"/>
      <c r="AE632" s="683"/>
      <c r="AF632" s="683"/>
      <c r="AG632" s="683"/>
      <c r="AH632" s="683"/>
      <c r="AI632" s="683"/>
      <c r="AJ632" s="683"/>
    </row>
    <row r="633" spans="1:36" ht="14.25" customHeight="1">
      <c r="A633" s="683"/>
      <c r="B633" s="683"/>
      <c r="C633" s="683"/>
      <c r="D633" s="683"/>
      <c r="E633" s="683"/>
      <c r="F633" s="683"/>
      <c r="G633" s="683"/>
      <c r="H633" s="683"/>
      <c r="I633" s="683"/>
      <c r="J633" s="683"/>
      <c r="K633" s="683"/>
      <c r="L633" s="683"/>
      <c r="M633" s="683"/>
      <c r="N633" s="683"/>
      <c r="O633" s="683"/>
      <c r="P633" s="683"/>
      <c r="Q633" s="683"/>
      <c r="R633" s="683"/>
      <c r="S633" s="683"/>
      <c r="T633" s="683"/>
      <c r="U633" s="683"/>
      <c r="V633" s="683"/>
      <c r="W633" s="683"/>
      <c r="X633" s="683"/>
      <c r="Y633" s="683"/>
      <c r="Z633" s="683"/>
      <c r="AA633" s="683"/>
      <c r="AB633" s="683"/>
      <c r="AC633" s="683"/>
      <c r="AD633" s="683"/>
      <c r="AE633" s="683"/>
      <c r="AF633" s="683"/>
      <c r="AG633" s="683"/>
      <c r="AH633" s="683"/>
      <c r="AI633" s="683"/>
      <c r="AJ633" s="683"/>
    </row>
    <row r="634" spans="1:36" ht="14.25" customHeight="1">
      <c r="A634" s="683"/>
      <c r="B634" s="683"/>
      <c r="C634" s="683"/>
      <c r="D634" s="683"/>
      <c r="E634" s="683"/>
      <c r="F634" s="683"/>
      <c r="G634" s="683"/>
      <c r="H634" s="683"/>
      <c r="I634" s="683"/>
      <c r="J634" s="683"/>
      <c r="K634" s="683"/>
      <c r="L634" s="683"/>
      <c r="M634" s="683"/>
      <c r="N634" s="683"/>
      <c r="O634" s="683"/>
      <c r="P634" s="683"/>
      <c r="Q634" s="683"/>
      <c r="R634" s="683"/>
      <c r="S634" s="683"/>
      <c r="T634" s="683"/>
      <c r="U634" s="683"/>
      <c r="V634" s="683"/>
      <c r="W634" s="683"/>
      <c r="X634" s="683"/>
      <c r="Y634" s="683"/>
      <c r="Z634" s="683"/>
      <c r="AA634" s="683"/>
      <c r="AB634" s="683"/>
      <c r="AC634" s="683"/>
      <c r="AD634" s="683"/>
      <c r="AE634" s="683"/>
      <c r="AF634" s="683"/>
      <c r="AG634" s="683"/>
      <c r="AH634" s="683"/>
      <c r="AI634" s="683"/>
      <c r="AJ634" s="683"/>
    </row>
    <row r="635" spans="1:36" ht="14.25" customHeight="1">
      <c r="A635" s="683"/>
      <c r="B635" s="683"/>
      <c r="C635" s="683"/>
      <c r="D635" s="683"/>
      <c r="E635" s="683"/>
      <c r="F635" s="683"/>
      <c r="G635" s="683"/>
      <c r="H635" s="683"/>
      <c r="I635" s="683"/>
      <c r="J635" s="683"/>
      <c r="K635" s="683"/>
      <c r="L635" s="683"/>
      <c r="M635" s="683"/>
      <c r="N635" s="683"/>
      <c r="O635" s="683"/>
      <c r="P635" s="683"/>
      <c r="Q635" s="683"/>
      <c r="R635" s="683"/>
      <c r="S635" s="683"/>
      <c r="T635" s="683"/>
      <c r="U635" s="683"/>
      <c r="V635" s="683"/>
      <c r="W635" s="683"/>
      <c r="X635" s="683"/>
      <c r="Y635" s="683"/>
      <c r="Z635" s="683"/>
      <c r="AA635" s="683"/>
      <c r="AB635" s="683"/>
      <c r="AC635" s="683"/>
      <c r="AD635" s="683"/>
      <c r="AE635" s="683"/>
      <c r="AF635" s="683"/>
      <c r="AG635" s="683"/>
      <c r="AH635" s="683"/>
      <c r="AI635" s="683"/>
      <c r="AJ635" s="683"/>
    </row>
    <row r="636" spans="1:36" ht="14.25" customHeight="1">
      <c r="A636" s="683"/>
      <c r="B636" s="683"/>
      <c r="C636" s="683"/>
      <c r="D636" s="683"/>
      <c r="E636" s="683"/>
      <c r="F636" s="683"/>
      <c r="G636" s="683"/>
      <c r="H636" s="683"/>
      <c r="I636" s="683"/>
      <c r="J636" s="683"/>
      <c r="K636" s="683"/>
      <c r="L636" s="683"/>
      <c r="M636" s="683"/>
      <c r="N636" s="683"/>
      <c r="O636" s="683"/>
      <c r="P636" s="683"/>
      <c r="Q636" s="683"/>
      <c r="R636" s="683"/>
      <c r="S636" s="683"/>
      <c r="T636" s="683"/>
      <c r="U636" s="683"/>
      <c r="V636" s="683"/>
      <c r="W636" s="683"/>
      <c r="X636" s="683"/>
      <c r="Y636" s="683"/>
      <c r="Z636" s="683"/>
      <c r="AA636" s="683"/>
      <c r="AB636" s="683"/>
      <c r="AC636" s="683"/>
      <c r="AD636" s="683"/>
      <c r="AE636" s="683"/>
      <c r="AF636" s="683"/>
      <c r="AG636" s="683"/>
      <c r="AH636" s="683"/>
      <c r="AI636" s="683"/>
      <c r="AJ636" s="683"/>
    </row>
    <row r="637" spans="1:36" ht="14.25" customHeight="1">
      <c r="A637" s="683"/>
      <c r="B637" s="683"/>
      <c r="C637" s="683"/>
      <c r="D637" s="683"/>
      <c r="E637" s="683"/>
      <c r="F637" s="683"/>
      <c r="G637" s="683"/>
      <c r="H637" s="683"/>
      <c r="I637" s="683"/>
      <c r="J637" s="683"/>
      <c r="K637" s="683"/>
      <c r="L637" s="683"/>
      <c r="M637" s="683"/>
      <c r="N637" s="683"/>
      <c r="O637" s="683"/>
      <c r="P637" s="683"/>
      <c r="Q637" s="683"/>
      <c r="R637" s="683"/>
      <c r="S637" s="683"/>
      <c r="T637" s="683"/>
      <c r="U637" s="683"/>
      <c r="V637" s="683"/>
      <c r="W637" s="683"/>
      <c r="X637" s="683"/>
      <c r="Y637" s="683"/>
      <c r="Z637" s="683"/>
      <c r="AA637" s="683"/>
      <c r="AB637" s="683"/>
      <c r="AC637" s="683"/>
      <c r="AD637" s="683"/>
      <c r="AE637" s="683"/>
      <c r="AF637" s="683"/>
      <c r="AG637" s="683"/>
      <c r="AH637" s="683"/>
      <c r="AI637" s="683"/>
      <c r="AJ637" s="683"/>
    </row>
    <row r="638" spans="1:36" ht="14.25" customHeight="1">
      <c r="A638" s="683"/>
      <c r="B638" s="683"/>
      <c r="C638" s="683"/>
      <c r="D638" s="683"/>
      <c r="E638" s="683"/>
      <c r="F638" s="683"/>
      <c r="G638" s="683"/>
      <c r="H638" s="683"/>
      <c r="I638" s="683"/>
      <c r="J638" s="683"/>
      <c r="K638" s="683"/>
      <c r="L638" s="683"/>
      <c r="M638" s="683"/>
      <c r="N638" s="683"/>
      <c r="O638" s="683"/>
      <c r="P638" s="683"/>
      <c r="Q638" s="683"/>
      <c r="R638" s="683"/>
      <c r="S638" s="683"/>
      <c r="T638" s="683"/>
      <c r="U638" s="683"/>
      <c r="V638" s="683"/>
      <c r="W638" s="683"/>
      <c r="X638" s="683"/>
      <c r="Y638" s="683"/>
      <c r="Z638" s="683"/>
      <c r="AA638" s="683"/>
      <c r="AB638" s="683"/>
      <c r="AC638" s="683"/>
      <c r="AD638" s="683"/>
      <c r="AE638" s="683"/>
      <c r="AF638" s="683"/>
      <c r="AG638" s="683"/>
      <c r="AH638" s="683"/>
      <c r="AI638" s="683"/>
      <c r="AJ638" s="683"/>
    </row>
    <row r="639" spans="1:36" ht="15">
      <c r="A639" s="683"/>
      <c r="B639" s="683"/>
      <c r="C639" s="683"/>
      <c r="D639" s="683"/>
      <c r="E639" s="683"/>
      <c r="F639" s="683"/>
      <c r="G639" s="683"/>
      <c r="H639" s="683"/>
      <c r="I639" s="683"/>
      <c r="J639" s="683"/>
      <c r="K639" s="683"/>
      <c r="L639" s="683"/>
      <c r="M639" s="683"/>
      <c r="N639" s="683"/>
      <c r="O639" s="683"/>
      <c r="P639" s="683"/>
      <c r="Q639" s="683"/>
      <c r="R639" s="683"/>
      <c r="S639" s="683"/>
      <c r="T639" s="683"/>
      <c r="U639" s="683"/>
      <c r="V639" s="683"/>
      <c r="W639" s="683"/>
      <c r="X639" s="683"/>
      <c r="Y639" s="683"/>
      <c r="Z639" s="683"/>
      <c r="AA639" s="683"/>
      <c r="AB639" s="683"/>
      <c r="AC639" s="683"/>
      <c r="AD639" s="683"/>
      <c r="AE639" s="683"/>
      <c r="AF639" s="683"/>
      <c r="AG639" s="683"/>
      <c r="AH639" s="683"/>
      <c r="AI639" s="683"/>
      <c r="AJ639" s="683"/>
    </row>
    <row r="640" spans="1:36" ht="15">
      <c r="A640" s="683"/>
      <c r="B640" s="683"/>
      <c r="C640" s="683"/>
      <c r="D640" s="683"/>
      <c r="E640" s="683"/>
      <c r="F640" s="683"/>
      <c r="G640" s="683"/>
      <c r="H640" s="683"/>
      <c r="I640" s="683"/>
      <c r="J640" s="683"/>
      <c r="K640" s="683"/>
      <c r="L640" s="683"/>
      <c r="M640" s="683"/>
      <c r="N640" s="683"/>
      <c r="O640" s="683"/>
      <c r="P640" s="683"/>
      <c r="Q640" s="683"/>
      <c r="R640" s="683"/>
      <c r="S640" s="683"/>
      <c r="T640" s="683"/>
      <c r="U640" s="683"/>
      <c r="V640" s="683"/>
      <c r="W640" s="683"/>
      <c r="X640" s="683"/>
      <c r="Y640" s="683"/>
      <c r="Z640" s="683"/>
      <c r="AA640" s="683"/>
      <c r="AB640" s="683"/>
      <c r="AC640" s="683"/>
      <c r="AD640" s="683"/>
      <c r="AE640" s="683"/>
      <c r="AF640" s="683"/>
      <c r="AG640" s="683"/>
      <c r="AH640" s="683"/>
      <c r="AI640" s="683"/>
      <c r="AJ640" s="683"/>
    </row>
    <row r="641" spans="1:36" ht="15">
      <c r="A641" s="683"/>
      <c r="B641" s="683"/>
      <c r="C641" s="683"/>
      <c r="D641" s="683"/>
      <c r="E641" s="683"/>
      <c r="F641" s="683"/>
      <c r="G641" s="683"/>
      <c r="H641" s="683"/>
      <c r="I641" s="683"/>
      <c r="J641" s="683"/>
      <c r="K641" s="683"/>
      <c r="L641" s="683"/>
      <c r="M641" s="683"/>
      <c r="N641" s="683"/>
      <c r="O641" s="683"/>
      <c r="P641" s="683"/>
      <c r="Q641" s="683"/>
      <c r="R641" s="683"/>
      <c r="S641" s="683"/>
      <c r="T641" s="683"/>
      <c r="U641" s="683"/>
      <c r="V641" s="683"/>
      <c r="W641" s="683"/>
      <c r="X641" s="683"/>
      <c r="Y641" s="683"/>
      <c r="Z641" s="683"/>
      <c r="AA641" s="683"/>
      <c r="AB641" s="683"/>
      <c r="AC641" s="683"/>
      <c r="AD641" s="683"/>
      <c r="AE641" s="683"/>
      <c r="AF641" s="683"/>
      <c r="AG641" s="683"/>
      <c r="AH641" s="683"/>
      <c r="AI641" s="683"/>
      <c r="AJ641" s="683"/>
    </row>
    <row r="642" spans="1:36" ht="15">
      <c r="A642" s="683"/>
      <c r="B642" s="683"/>
      <c r="C642" s="683"/>
      <c r="D642" s="683"/>
      <c r="E642" s="683"/>
      <c r="F642" s="683"/>
      <c r="G642" s="683"/>
      <c r="H642" s="683"/>
      <c r="I642" s="683"/>
      <c r="J642" s="683"/>
      <c r="K642" s="683"/>
      <c r="L642" s="683"/>
      <c r="M642" s="683"/>
      <c r="N642" s="683"/>
      <c r="O642" s="683"/>
      <c r="P642" s="683"/>
      <c r="Q642" s="683"/>
      <c r="R642" s="683"/>
      <c r="S642" s="683"/>
      <c r="T642" s="683"/>
      <c r="U642" s="683"/>
      <c r="V642" s="683"/>
      <c r="W642" s="683"/>
      <c r="X642" s="683"/>
      <c r="Y642" s="683"/>
      <c r="Z642" s="683"/>
      <c r="AA642" s="683"/>
      <c r="AB642" s="683"/>
      <c r="AC642" s="683"/>
      <c r="AD642" s="683"/>
      <c r="AE642" s="683"/>
      <c r="AF642" s="683"/>
      <c r="AG642" s="683"/>
      <c r="AH642" s="683"/>
      <c r="AI642" s="683"/>
      <c r="AJ642" s="683"/>
    </row>
    <row r="643" spans="1:36" ht="15">
      <c r="A643" s="683"/>
      <c r="B643" s="683"/>
      <c r="C643" s="683"/>
      <c r="D643" s="683"/>
      <c r="E643" s="683"/>
      <c r="F643" s="683"/>
      <c r="G643" s="683"/>
      <c r="H643" s="683"/>
      <c r="I643" s="683"/>
      <c r="J643" s="683"/>
      <c r="K643" s="683"/>
      <c r="L643" s="683"/>
      <c r="M643" s="683"/>
      <c r="N643" s="683"/>
      <c r="O643" s="683"/>
      <c r="P643" s="683"/>
      <c r="Q643" s="683"/>
      <c r="R643" s="683"/>
      <c r="S643" s="683"/>
      <c r="T643" s="683"/>
      <c r="U643" s="683"/>
      <c r="V643" s="683"/>
      <c r="W643" s="683"/>
      <c r="X643" s="683"/>
      <c r="Y643" s="683"/>
      <c r="Z643" s="683"/>
      <c r="AA643" s="683"/>
      <c r="AB643" s="683"/>
      <c r="AC643" s="683"/>
      <c r="AD643" s="683"/>
      <c r="AE643" s="683"/>
      <c r="AF643" s="683"/>
      <c r="AG643" s="683"/>
      <c r="AH643" s="683"/>
      <c r="AI643" s="683"/>
      <c r="AJ643" s="683"/>
    </row>
    <row r="644" spans="1:36" ht="15">
      <c r="A644" s="683"/>
      <c r="B644" s="683"/>
      <c r="C644" s="683"/>
      <c r="D644" s="683"/>
      <c r="E644" s="683"/>
      <c r="F644" s="683"/>
      <c r="G644" s="683"/>
      <c r="H644" s="683"/>
      <c r="I644" s="683"/>
      <c r="J644" s="683"/>
      <c r="K644" s="683"/>
      <c r="L644" s="683"/>
      <c r="M644" s="683"/>
      <c r="N644" s="683"/>
      <c r="O644" s="683"/>
      <c r="P644" s="683"/>
      <c r="Q644" s="683"/>
      <c r="R644" s="683"/>
      <c r="S644" s="683"/>
      <c r="T644" s="683"/>
      <c r="U644" s="683"/>
      <c r="V644" s="683"/>
      <c r="W644" s="683"/>
      <c r="X644" s="683"/>
      <c r="Y644" s="683"/>
      <c r="Z644" s="683"/>
      <c r="AA644" s="683"/>
      <c r="AB644" s="683"/>
      <c r="AC644" s="683"/>
      <c r="AD644" s="683"/>
      <c r="AE644" s="683"/>
      <c r="AF644" s="683"/>
      <c r="AG644" s="683"/>
      <c r="AH644" s="683"/>
      <c r="AI644" s="683"/>
      <c r="AJ644" s="683"/>
    </row>
    <row r="645" spans="1:36" ht="15">
      <c r="A645" s="683"/>
      <c r="B645" s="683"/>
      <c r="C645" s="683"/>
      <c r="D645" s="683"/>
      <c r="E645" s="683"/>
      <c r="F645" s="683"/>
      <c r="G645" s="683"/>
      <c r="H645" s="683"/>
      <c r="I645" s="683"/>
      <c r="J645" s="683"/>
      <c r="K645" s="683"/>
      <c r="L645" s="683"/>
      <c r="M645" s="683"/>
      <c r="N645" s="683"/>
      <c r="O645" s="683"/>
      <c r="P645" s="683"/>
      <c r="Q645" s="683"/>
      <c r="R645" s="683"/>
      <c r="S645" s="683"/>
      <c r="T645" s="683"/>
      <c r="U645" s="683"/>
      <c r="V645" s="683"/>
      <c r="W645" s="683"/>
      <c r="X645" s="683"/>
      <c r="Y645" s="683"/>
      <c r="Z645" s="683"/>
      <c r="AA645" s="683"/>
      <c r="AB645" s="683"/>
      <c r="AC645" s="683"/>
      <c r="AD645" s="683"/>
      <c r="AE645" s="683"/>
      <c r="AF645" s="683"/>
      <c r="AG645" s="683"/>
      <c r="AH645" s="683"/>
      <c r="AI645" s="683"/>
      <c r="AJ645" s="683"/>
    </row>
    <row r="646" spans="1:36" ht="15">
      <c r="A646" s="683"/>
      <c r="B646" s="683"/>
      <c r="C646" s="683"/>
      <c r="D646" s="683"/>
      <c r="E646" s="683"/>
      <c r="F646" s="683"/>
      <c r="G646" s="683"/>
      <c r="H646" s="683"/>
      <c r="I646" s="683"/>
      <c r="J646" s="683"/>
      <c r="K646" s="683"/>
      <c r="L646" s="683"/>
      <c r="M646" s="683"/>
      <c r="N646" s="683"/>
      <c r="O646" s="683"/>
      <c r="P646" s="683"/>
      <c r="Q646" s="683"/>
      <c r="R646" s="683"/>
      <c r="S646" s="683"/>
      <c r="T646" s="683"/>
      <c r="U646" s="683"/>
      <c r="V646" s="683"/>
      <c r="W646" s="683"/>
      <c r="X646" s="683"/>
      <c r="Y646" s="683"/>
      <c r="Z646" s="683"/>
      <c r="AA646" s="683"/>
      <c r="AB646" s="683"/>
      <c r="AC646" s="683"/>
      <c r="AD646" s="683"/>
      <c r="AE646" s="683"/>
      <c r="AF646" s="683"/>
      <c r="AG646" s="683"/>
      <c r="AH646" s="683"/>
      <c r="AI646" s="683"/>
      <c r="AJ646" s="683"/>
    </row>
    <row r="647" spans="1:36" ht="15">
      <c r="A647" s="683"/>
      <c r="B647" s="683"/>
      <c r="C647" s="683"/>
      <c r="D647" s="683"/>
      <c r="E647" s="683"/>
      <c r="F647" s="683"/>
      <c r="G647" s="683"/>
      <c r="H647" s="683"/>
      <c r="I647" s="683"/>
      <c r="J647" s="683"/>
      <c r="K647" s="683"/>
      <c r="L647" s="683"/>
      <c r="M647" s="683"/>
      <c r="N647" s="683"/>
      <c r="O647" s="683"/>
      <c r="P647" s="683"/>
      <c r="Q647" s="683"/>
      <c r="R647" s="683"/>
      <c r="S647" s="683"/>
      <c r="T647" s="683"/>
      <c r="U647" s="683"/>
      <c r="V647" s="683"/>
      <c r="W647" s="683"/>
      <c r="X647" s="683"/>
      <c r="Y647" s="683"/>
      <c r="Z647" s="683"/>
      <c r="AA647" s="683"/>
      <c r="AB647" s="683"/>
      <c r="AC647" s="683"/>
      <c r="AD647" s="683"/>
      <c r="AE647" s="683"/>
      <c r="AF647" s="683"/>
      <c r="AG647" s="683"/>
      <c r="AH647" s="683"/>
      <c r="AI647" s="683"/>
      <c r="AJ647" s="683"/>
    </row>
    <row r="648" spans="1:36" ht="15">
      <c r="A648" s="683"/>
      <c r="B648" s="683"/>
      <c r="C648" s="683"/>
      <c r="D648" s="683"/>
      <c r="E648" s="683"/>
      <c r="F648" s="683"/>
      <c r="G648" s="683"/>
      <c r="H648" s="683"/>
      <c r="I648" s="683"/>
      <c r="J648" s="683"/>
      <c r="K648" s="683"/>
      <c r="L648" s="683"/>
      <c r="M648" s="683"/>
      <c r="N648" s="683"/>
      <c r="O648" s="683"/>
      <c r="P648" s="683"/>
      <c r="Q648" s="683"/>
      <c r="R648" s="683"/>
      <c r="S648" s="683"/>
      <c r="T648" s="683"/>
      <c r="U648" s="683"/>
      <c r="V648" s="683"/>
      <c r="W648" s="683"/>
      <c r="X648" s="683"/>
      <c r="Y648" s="683"/>
      <c r="Z648" s="683"/>
      <c r="AA648" s="683"/>
      <c r="AB648" s="683"/>
      <c r="AC648" s="683"/>
      <c r="AD648" s="683"/>
      <c r="AE648" s="683"/>
      <c r="AF648" s="683"/>
      <c r="AG648" s="683"/>
      <c r="AH648" s="683"/>
      <c r="AI648" s="683"/>
      <c r="AJ648" s="683"/>
    </row>
    <row r="649" spans="1:36" ht="15">
      <c r="A649" s="683"/>
      <c r="B649" s="683"/>
      <c r="C649" s="683"/>
      <c r="D649" s="683"/>
      <c r="E649" s="683"/>
      <c r="F649" s="683"/>
      <c r="G649" s="683"/>
      <c r="H649" s="683"/>
      <c r="I649" s="683"/>
      <c r="J649" s="683"/>
      <c r="K649" s="683"/>
      <c r="L649" s="683"/>
      <c r="M649" s="683"/>
      <c r="N649" s="683"/>
      <c r="O649" s="683"/>
      <c r="P649" s="683"/>
      <c r="Q649" s="683"/>
      <c r="R649" s="683"/>
      <c r="S649" s="683"/>
      <c r="T649" s="683"/>
      <c r="U649" s="683"/>
      <c r="V649" s="683"/>
      <c r="W649" s="683"/>
      <c r="X649" s="683"/>
      <c r="Y649" s="683"/>
      <c r="Z649" s="683"/>
      <c r="AA649" s="683"/>
      <c r="AB649" s="683"/>
      <c r="AC649" s="683"/>
      <c r="AD649" s="683"/>
      <c r="AE649" s="683"/>
      <c r="AF649" s="683"/>
      <c r="AG649" s="683"/>
      <c r="AH649" s="683"/>
      <c r="AI649" s="683"/>
      <c r="AJ649" s="683"/>
    </row>
    <row r="650" spans="1:36" ht="14.25" customHeight="1">
      <c r="A650" s="683"/>
      <c r="B650" s="683"/>
      <c r="C650" s="683"/>
      <c r="D650" s="683"/>
      <c r="E650" s="683"/>
      <c r="F650" s="683"/>
      <c r="G650" s="683"/>
      <c r="H650" s="683"/>
      <c r="I650" s="683"/>
      <c r="J650" s="683"/>
      <c r="K650" s="683"/>
      <c r="L650" s="683"/>
      <c r="M650" s="683"/>
      <c r="N650" s="683"/>
      <c r="O650" s="683"/>
      <c r="P650" s="683"/>
      <c r="Q650" s="683"/>
      <c r="R650" s="683"/>
      <c r="S650" s="683"/>
      <c r="T650" s="683"/>
      <c r="U650" s="683"/>
      <c r="V650" s="683"/>
      <c r="W650" s="683"/>
      <c r="X650" s="683"/>
      <c r="Y650" s="683"/>
      <c r="Z650" s="683"/>
      <c r="AA650" s="683"/>
      <c r="AB650" s="683"/>
      <c r="AC650" s="683"/>
      <c r="AD650" s="683"/>
      <c r="AE650" s="683"/>
      <c r="AF650" s="683"/>
      <c r="AG650" s="683"/>
      <c r="AH650" s="683"/>
      <c r="AI650" s="683"/>
      <c r="AJ650" s="683"/>
    </row>
    <row r="651" spans="1:36" ht="14.25" customHeight="1">
      <c r="A651" s="683"/>
      <c r="B651" s="683"/>
      <c r="C651" s="683"/>
      <c r="D651" s="683"/>
      <c r="E651" s="683"/>
      <c r="F651" s="683"/>
      <c r="G651" s="683"/>
      <c r="H651" s="683"/>
      <c r="I651" s="683"/>
      <c r="J651" s="683"/>
      <c r="K651" s="683"/>
      <c r="L651" s="683"/>
      <c r="M651" s="683"/>
      <c r="N651" s="683"/>
      <c r="O651" s="683"/>
      <c r="P651" s="683"/>
      <c r="Q651" s="683"/>
      <c r="R651" s="683"/>
      <c r="S651" s="683"/>
      <c r="T651" s="683"/>
      <c r="U651" s="683"/>
      <c r="V651" s="683"/>
      <c r="W651" s="683"/>
      <c r="X651" s="683"/>
      <c r="Y651" s="683"/>
      <c r="Z651" s="683"/>
      <c r="AA651" s="683"/>
      <c r="AB651" s="683"/>
      <c r="AC651" s="683"/>
      <c r="AD651" s="683"/>
      <c r="AE651" s="683"/>
      <c r="AF651" s="683"/>
      <c r="AG651" s="683"/>
      <c r="AH651" s="683"/>
      <c r="AI651" s="683"/>
      <c r="AJ651" s="683"/>
    </row>
    <row r="652" spans="1:36" ht="14.25" customHeight="1">
      <c r="A652" s="683"/>
      <c r="B652" s="683"/>
      <c r="C652" s="683"/>
      <c r="D652" s="683"/>
      <c r="E652" s="683"/>
      <c r="F652" s="683"/>
      <c r="G652" s="683"/>
      <c r="H652" s="683"/>
      <c r="I652" s="683"/>
      <c r="J652" s="683"/>
      <c r="K652" s="683"/>
      <c r="L652" s="683"/>
      <c r="M652" s="683"/>
      <c r="N652" s="683"/>
      <c r="O652" s="683"/>
      <c r="P652" s="683"/>
      <c r="Q652" s="683"/>
      <c r="R652" s="683"/>
      <c r="S652" s="683"/>
      <c r="T652" s="683"/>
      <c r="U652" s="683"/>
      <c r="V652" s="683"/>
      <c r="W652" s="683"/>
      <c r="X652" s="683"/>
      <c r="Y652" s="683"/>
      <c r="Z652" s="683"/>
      <c r="AA652" s="683"/>
      <c r="AB652" s="683"/>
      <c r="AC652" s="683"/>
      <c r="AD652" s="683"/>
      <c r="AE652" s="683"/>
      <c r="AF652" s="683"/>
      <c r="AG652" s="683"/>
      <c r="AH652" s="683"/>
      <c r="AI652" s="683"/>
      <c r="AJ652" s="683"/>
    </row>
    <row r="653" spans="1:36" ht="14.25" customHeight="1">
      <c r="A653" s="683"/>
      <c r="B653" s="683"/>
      <c r="C653" s="683"/>
      <c r="D653" s="683"/>
      <c r="E653" s="683"/>
      <c r="F653" s="683"/>
      <c r="G653" s="683"/>
      <c r="H653" s="683"/>
      <c r="I653" s="683"/>
      <c r="J653" s="683"/>
      <c r="K653" s="683"/>
      <c r="L653" s="683"/>
      <c r="M653" s="683"/>
      <c r="N653" s="683"/>
      <c r="O653" s="683"/>
      <c r="P653" s="683"/>
      <c r="Q653" s="683"/>
      <c r="R653" s="683"/>
      <c r="S653" s="683"/>
      <c r="T653" s="683"/>
      <c r="U653" s="683"/>
      <c r="V653" s="683"/>
      <c r="W653" s="683"/>
      <c r="X653" s="683"/>
      <c r="Y653" s="683"/>
      <c r="Z653" s="683"/>
      <c r="AA653" s="683"/>
      <c r="AB653" s="683"/>
      <c r="AC653" s="683"/>
      <c r="AD653" s="683"/>
      <c r="AE653" s="683"/>
      <c r="AF653" s="683"/>
      <c r="AG653" s="683"/>
      <c r="AH653" s="683"/>
      <c r="AI653" s="683"/>
      <c r="AJ653" s="683"/>
    </row>
    <row r="654" spans="1:36" ht="14.25" customHeight="1">
      <c r="A654" s="683"/>
      <c r="B654" s="683"/>
      <c r="C654" s="683"/>
      <c r="D654" s="683"/>
      <c r="E654" s="683"/>
      <c r="F654" s="683"/>
      <c r="G654" s="683"/>
      <c r="H654" s="683"/>
      <c r="I654" s="683"/>
      <c r="J654" s="683"/>
      <c r="K654" s="683"/>
      <c r="L654" s="683"/>
      <c r="M654" s="683"/>
      <c r="N654" s="683"/>
      <c r="O654" s="683"/>
      <c r="P654" s="683"/>
      <c r="Q654" s="683"/>
      <c r="R654" s="683"/>
      <c r="S654" s="683"/>
      <c r="T654" s="683"/>
      <c r="U654" s="683"/>
      <c r="V654" s="683"/>
      <c r="W654" s="683"/>
      <c r="X654" s="683"/>
      <c r="Y654" s="683"/>
      <c r="Z654" s="683"/>
      <c r="AA654" s="683"/>
      <c r="AB654" s="683"/>
      <c r="AC654" s="683"/>
      <c r="AD654" s="683"/>
      <c r="AE654" s="683"/>
      <c r="AF654" s="683"/>
      <c r="AG654" s="683"/>
      <c r="AH654" s="683"/>
      <c r="AI654" s="683"/>
      <c r="AJ654" s="683"/>
    </row>
    <row r="655" spans="1:36" ht="14.25" customHeight="1">
      <c r="A655" s="683"/>
      <c r="B655" s="683"/>
      <c r="C655" s="683"/>
      <c r="D655" s="683"/>
      <c r="E655" s="683"/>
      <c r="F655" s="683"/>
      <c r="G655" s="683"/>
      <c r="H655" s="683"/>
      <c r="I655" s="683"/>
      <c r="J655" s="683"/>
      <c r="K655" s="683"/>
      <c r="L655" s="683"/>
      <c r="M655" s="683"/>
      <c r="N655" s="683"/>
      <c r="O655" s="683"/>
      <c r="P655" s="683"/>
      <c r="Q655" s="683"/>
      <c r="R655" s="683"/>
      <c r="S655" s="683"/>
      <c r="T655" s="683"/>
      <c r="U655" s="683"/>
      <c r="V655" s="683"/>
      <c r="W655" s="683"/>
      <c r="X655" s="683"/>
      <c r="Y655" s="683"/>
      <c r="Z655" s="683"/>
      <c r="AA655" s="683"/>
      <c r="AB655" s="683"/>
      <c r="AC655" s="683"/>
      <c r="AD655" s="683"/>
      <c r="AE655" s="683"/>
      <c r="AF655" s="683"/>
      <c r="AG655" s="683"/>
      <c r="AH655" s="683"/>
      <c r="AI655" s="683"/>
      <c r="AJ655" s="683"/>
    </row>
    <row r="656" spans="1:36" ht="14.25" customHeight="1">
      <c r="A656" s="683"/>
      <c r="B656" s="683"/>
      <c r="C656" s="683"/>
      <c r="D656" s="683"/>
      <c r="E656" s="683"/>
      <c r="F656" s="683"/>
      <c r="G656" s="683"/>
      <c r="H656" s="683"/>
      <c r="I656" s="683"/>
      <c r="J656" s="683"/>
      <c r="K656" s="683"/>
      <c r="L656" s="683"/>
      <c r="M656" s="683"/>
      <c r="N656" s="683"/>
      <c r="O656" s="683"/>
      <c r="P656" s="683"/>
      <c r="Q656" s="683"/>
      <c r="R656" s="683"/>
      <c r="S656" s="683"/>
      <c r="T656" s="683"/>
      <c r="U656" s="683"/>
      <c r="V656" s="683"/>
      <c r="W656" s="683"/>
      <c r="X656" s="683"/>
      <c r="Y656" s="683"/>
      <c r="Z656" s="683"/>
      <c r="AA656" s="683"/>
      <c r="AB656" s="683"/>
      <c r="AC656" s="683"/>
      <c r="AD656" s="683"/>
      <c r="AE656" s="683"/>
      <c r="AF656" s="683"/>
      <c r="AG656" s="683"/>
      <c r="AH656" s="683"/>
      <c r="AI656" s="683"/>
      <c r="AJ656" s="683"/>
    </row>
    <row r="657" spans="1:36" ht="14.25" customHeight="1">
      <c r="A657" s="683"/>
      <c r="B657" s="683"/>
      <c r="C657" s="683"/>
      <c r="D657" s="683"/>
      <c r="E657" s="683"/>
      <c r="F657" s="683"/>
      <c r="G657" s="683"/>
      <c r="H657" s="683"/>
      <c r="I657" s="683"/>
      <c r="J657" s="683"/>
      <c r="K657" s="683"/>
      <c r="L657" s="683"/>
      <c r="M657" s="683"/>
      <c r="N657" s="683"/>
      <c r="O657" s="683"/>
      <c r="P657" s="683"/>
      <c r="Q657" s="683"/>
      <c r="R657" s="683"/>
      <c r="S657" s="683"/>
      <c r="T657" s="683"/>
      <c r="U657" s="683"/>
      <c r="V657" s="683"/>
      <c r="W657" s="683"/>
      <c r="X657" s="683"/>
      <c r="Y657" s="683"/>
      <c r="Z657" s="683"/>
      <c r="AA657" s="683"/>
      <c r="AB657" s="683"/>
      <c r="AC657" s="683"/>
      <c r="AD657" s="683"/>
      <c r="AE657" s="683"/>
      <c r="AF657" s="683"/>
      <c r="AG657" s="683"/>
      <c r="AH657" s="683"/>
      <c r="AI657" s="683"/>
      <c r="AJ657" s="683"/>
    </row>
    <row r="658" spans="1:36" ht="14.25" customHeight="1">
      <c r="A658" s="683"/>
      <c r="B658" s="683"/>
      <c r="C658" s="683"/>
      <c r="D658" s="683"/>
      <c r="E658" s="683"/>
      <c r="F658" s="683"/>
      <c r="G658" s="683"/>
      <c r="H658" s="683"/>
      <c r="I658" s="683"/>
      <c r="J658" s="683"/>
      <c r="K658" s="683"/>
      <c r="L658" s="683"/>
      <c r="M658" s="683"/>
      <c r="N658" s="683"/>
      <c r="O658" s="683"/>
      <c r="P658" s="683"/>
      <c r="Q658" s="683"/>
      <c r="R658" s="683"/>
      <c r="S658" s="683"/>
      <c r="T658" s="683"/>
      <c r="U658" s="683"/>
      <c r="V658" s="683"/>
      <c r="W658" s="683"/>
      <c r="X658" s="683"/>
      <c r="Y658" s="683"/>
      <c r="Z658" s="683"/>
      <c r="AA658" s="683"/>
      <c r="AB658" s="683"/>
      <c r="AC658" s="683"/>
      <c r="AD658" s="683"/>
      <c r="AE658" s="683"/>
      <c r="AF658" s="683"/>
      <c r="AG658" s="683"/>
      <c r="AH658" s="683"/>
      <c r="AI658" s="683"/>
      <c r="AJ658" s="683"/>
    </row>
    <row r="659" spans="1:36" ht="14.25" customHeight="1">
      <c r="A659" s="683"/>
      <c r="B659" s="683"/>
      <c r="C659" s="683"/>
      <c r="D659" s="683"/>
      <c r="E659" s="683"/>
      <c r="F659" s="683"/>
      <c r="G659" s="683"/>
      <c r="H659" s="683"/>
      <c r="I659" s="683"/>
      <c r="J659" s="683"/>
      <c r="K659" s="683"/>
      <c r="L659" s="683"/>
      <c r="M659" s="683"/>
      <c r="N659" s="683"/>
      <c r="O659" s="683"/>
      <c r="P659" s="683"/>
      <c r="Q659" s="683"/>
      <c r="R659" s="683"/>
      <c r="S659" s="683"/>
      <c r="T659" s="683"/>
      <c r="U659" s="683"/>
      <c r="V659" s="683"/>
      <c r="W659" s="683"/>
      <c r="X659" s="683"/>
      <c r="Y659" s="683"/>
      <c r="Z659" s="683"/>
      <c r="AA659" s="683"/>
      <c r="AB659" s="683"/>
      <c r="AC659" s="683"/>
      <c r="AD659" s="683"/>
      <c r="AE659" s="683"/>
      <c r="AF659" s="683"/>
      <c r="AG659" s="683"/>
      <c r="AH659" s="683"/>
      <c r="AI659" s="683"/>
      <c r="AJ659" s="683"/>
    </row>
    <row r="660" spans="1:36" ht="14.25" customHeight="1">
      <c r="A660" s="683"/>
      <c r="B660" s="683"/>
      <c r="C660" s="683"/>
      <c r="D660" s="683"/>
      <c r="E660" s="683"/>
      <c r="F660" s="683"/>
      <c r="G660" s="683"/>
      <c r="H660" s="683"/>
      <c r="I660" s="683"/>
      <c r="J660" s="683"/>
      <c r="K660" s="683"/>
      <c r="L660" s="683"/>
      <c r="M660" s="683"/>
      <c r="N660" s="683"/>
      <c r="O660" s="683"/>
      <c r="P660" s="683"/>
      <c r="Q660" s="683"/>
      <c r="R660" s="683"/>
      <c r="S660" s="683"/>
      <c r="T660" s="683"/>
      <c r="U660" s="683"/>
      <c r="V660" s="683"/>
      <c r="W660" s="683"/>
      <c r="X660" s="683"/>
      <c r="Y660" s="683"/>
      <c r="Z660" s="683"/>
      <c r="AA660" s="683"/>
      <c r="AB660" s="683"/>
      <c r="AC660" s="683"/>
      <c r="AD660" s="683"/>
      <c r="AE660" s="683"/>
      <c r="AF660" s="683"/>
      <c r="AG660" s="683"/>
      <c r="AH660" s="683"/>
      <c r="AI660" s="683"/>
      <c r="AJ660" s="683"/>
    </row>
    <row r="661" spans="1:36" ht="14.25" customHeight="1">
      <c r="A661" s="683"/>
      <c r="B661" s="683"/>
      <c r="C661" s="683"/>
      <c r="D661" s="683"/>
      <c r="E661" s="683"/>
      <c r="F661" s="683"/>
      <c r="G661" s="683"/>
      <c r="H661" s="683"/>
      <c r="I661" s="683"/>
      <c r="J661" s="683"/>
      <c r="K661" s="683"/>
      <c r="L661" s="683"/>
      <c r="M661" s="683"/>
      <c r="N661" s="683"/>
      <c r="O661" s="683"/>
      <c r="P661" s="683"/>
      <c r="Q661" s="683"/>
      <c r="R661" s="683"/>
      <c r="S661" s="683"/>
      <c r="T661" s="683"/>
      <c r="U661" s="683"/>
      <c r="V661" s="683"/>
      <c r="W661" s="683"/>
      <c r="X661" s="683"/>
      <c r="Y661" s="683"/>
      <c r="Z661" s="683"/>
      <c r="AA661" s="683"/>
      <c r="AB661" s="683"/>
      <c r="AC661" s="683"/>
      <c r="AD661" s="683"/>
      <c r="AE661" s="683"/>
      <c r="AF661" s="683"/>
      <c r="AG661" s="683"/>
      <c r="AH661" s="683"/>
      <c r="AI661" s="683"/>
      <c r="AJ661" s="683"/>
    </row>
    <row r="662" spans="1:36" ht="14.25" customHeight="1">
      <c r="A662" s="683"/>
      <c r="B662" s="683"/>
      <c r="C662" s="683"/>
      <c r="D662" s="683"/>
      <c r="E662" s="683"/>
      <c r="F662" s="683"/>
      <c r="G662" s="683"/>
      <c r="H662" s="683"/>
      <c r="I662" s="683"/>
      <c r="J662" s="683"/>
      <c r="K662" s="683"/>
      <c r="L662" s="683"/>
      <c r="M662" s="683"/>
      <c r="N662" s="683"/>
      <c r="O662" s="683"/>
      <c r="P662" s="683"/>
      <c r="Q662" s="683"/>
      <c r="R662" s="683"/>
      <c r="S662" s="683"/>
      <c r="T662" s="683"/>
      <c r="U662" s="683"/>
      <c r="V662" s="683"/>
      <c r="W662" s="683"/>
      <c r="X662" s="683"/>
      <c r="Y662" s="683"/>
      <c r="Z662" s="683"/>
      <c r="AA662" s="683"/>
      <c r="AB662" s="683"/>
      <c r="AC662" s="683"/>
      <c r="AD662" s="683"/>
      <c r="AE662" s="683"/>
      <c r="AF662" s="683"/>
      <c r="AG662" s="683"/>
      <c r="AH662" s="683"/>
      <c r="AI662" s="683"/>
      <c r="AJ662" s="683"/>
    </row>
    <row r="663" spans="1:36" ht="14.25" customHeight="1">
      <c r="A663" s="683"/>
      <c r="B663" s="683"/>
      <c r="C663" s="683"/>
      <c r="D663" s="683"/>
      <c r="E663" s="683"/>
      <c r="F663" s="683"/>
      <c r="G663" s="683"/>
      <c r="H663" s="683"/>
      <c r="I663" s="683"/>
      <c r="J663" s="683"/>
      <c r="K663" s="683"/>
      <c r="L663" s="683"/>
      <c r="M663" s="683"/>
      <c r="N663" s="683"/>
      <c r="O663" s="683"/>
      <c r="P663" s="683"/>
      <c r="Q663" s="683"/>
      <c r="R663" s="683"/>
      <c r="S663" s="683"/>
      <c r="T663" s="683"/>
      <c r="U663" s="683"/>
      <c r="V663" s="683"/>
      <c r="W663" s="683"/>
      <c r="X663" s="683"/>
      <c r="Y663" s="683"/>
      <c r="Z663" s="683"/>
      <c r="AA663" s="683"/>
      <c r="AB663" s="683"/>
      <c r="AC663" s="683"/>
      <c r="AD663" s="683"/>
      <c r="AE663" s="683"/>
      <c r="AF663" s="683"/>
      <c r="AG663" s="683"/>
      <c r="AH663" s="683"/>
      <c r="AI663" s="683"/>
      <c r="AJ663" s="683"/>
    </row>
    <row r="664" spans="1:36" ht="14.25" customHeight="1">
      <c r="A664" s="683"/>
      <c r="B664" s="683"/>
      <c r="C664" s="683"/>
      <c r="D664" s="683"/>
      <c r="E664" s="683"/>
      <c r="F664" s="683"/>
      <c r="G664" s="683"/>
      <c r="H664" s="683"/>
      <c r="I664" s="683"/>
      <c r="J664" s="683"/>
      <c r="K664" s="683"/>
      <c r="L664" s="683"/>
      <c r="M664" s="683"/>
      <c r="N664" s="683"/>
      <c r="O664" s="683"/>
      <c r="P664" s="683"/>
      <c r="Q664" s="683"/>
      <c r="R664" s="683"/>
      <c r="S664" s="683"/>
      <c r="T664" s="683"/>
      <c r="U664" s="683"/>
      <c r="V664" s="683"/>
      <c r="W664" s="683"/>
      <c r="X664" s="683"/>
      <c r="Y664" s="683"/>
      <c r="Z664" s="683"/>
      <c r="AA664" s="683"/>
      <c r="AB664" s="683"/>
      <c r="AC664" s="683"/>
      <c r="AD664" s="683"/>
      <c r="AE664" s="683"/>
      <c r="AF664" s="683"/>
      <c r="AG664" s="683"/>
      <c r="AH664" s="683"/>
      <c r="AI664" s="683"/>
      <c r="AJ664" s="683"/>
    </row>
    <row r="665" spans="1:36" ht="14.25" customHeight="1">
      <c r="A665" s="683"/>
      <c r="B665" s="683"/>
      <c r="C665" s="683"/>
      <c r="D665" s="683"/>
      <c r="E665" s="683"/>
      <c r="F665" s="683"/>
      <c r="G665" s="683"/>
      <c r="H665" s="683"/>
      <c r="I665" s="683"/>
      <c r="J665" s="683"/>
      <c r="K665" s="683"/>
      <c r="L665" s="683"/>
      <c r="M665" s="683"/>
      <c r="N665" s="683"/>
      <c r="O665" s="683"/>
      <c r="P665" s="683"/>
      <c r="Q665" s="683"/>
      <c r="R665" s="683"/>
      <c r="S665" s="683"/>
      <c r="T665" s="683"/>
      <c r="U665" s="683"/>
      <c r="V665" s="683"/>
      <c r="W665" s="683"/>
      <c r="X665" s="683"/>
      <c r="Y665" s="683"/>
      <c r="Z665" s="683"/>
      <c r="AA665" s="683"/>
      <c r="AB665" s="683"/>
      <c r="AC665" s="683"/>
      <c r="AD665" s="683"/>
      <c r="AE665" s="683"/>
      <c r="AF665" s="683"/>
      <c r="AG665" s="683"/>
      <c r="AH665" s="683"/>
      <c r="AI665" s="683"/>
      <c r="AJ665" s="683"/>
    </row>
    <row r="666" spans="1:36" ht="14.25" customHeight="1">
      <c r="A666" s="683"/>
      <c r="B666" s="683"/>
      <c r="C666" s="683"/>
      <c r="D666" s="683"/>
      <c r="E666" s="683"/>
      <c r="F666" s="683"/>
      <c r="G666" s="683"/>
      <c r="H666" s="683"/>
      <c r="I666" s="683"/>
      <c r="J666" s="683"/>
      <c r="K666" s="683"/>
      <c r="L666" s="683"/>
      <c r="M666" s="683"/>
      <c r="N666" s="683"/>
      <c r="O666" s="683"/>
      <c r="P666" s="683"/>
      <c r="Q666" s="683"/>
      <c r="R666" s="683"/>
      <c r="S666" s="683"/>
      <c r="T666" s="683"/>
      <c r="U666" s="683"/>
      <c r="V666" s="683"/>
      <c r="W666" s="683"/>
      <c r="X666" s="683"/>
      <c r="Y666" s="683"/>
      <c r="Z666" s="683"/>
      <c r="AA666" s="683"/>
      <c r="AB666" s="683"/>
      <c r="AC666" s="683"/>
      <c r="AD666" s="683"/>
      <c r="AE666" s="683"/>
      <c r="AF666" s="683"/>
      <c r="AG666" s="683"/>
      <c r="AH666" s="683"/>
      <c r="AI666" s="683"/>
      <c r="AJ666" s="683"/>
    </row>
    <row r="667" spans="1:36" ht="14.25" customHeight="1">
      <c r="A667" s="683"/>
      <c r="B667" s="683"/>
      <c r="C667" s="683"/>
      <c r="D667" s="683"/>
      <c r="E667" s="683"/>
      <c r="F667" s="683"/>
      <c r="G667" s="683"/>
      <c r="H667" s="683"/>
      <c r="I667" s="683"/>
      <c r="J667" s="683"/>
      <c r="K667" s="683"/>
      <c r="L667" s="683"/>
      <c r="M667" s="683"/>
      <c r="N667" s="683"/>
      <c r="O667" s="683"/>
      <c r="P667" s="683"/>
      <c r="Q667" s="683"/>
      <c r="R667" s="683"/>
      <c r="S667" s="683"/>
      <c r="T667" s="683"/>
      <c r="U667" s="683"/>
      <c r="V667" s="683"/>
      <c r="W667" s="683"/>
      <c r="X667" s="683"/>
      <c r="Y667" s="683"/>
      <c r="Z667" s="683"/>
      <c r="AA667" s="683"/>
      <c r="AB667" s="683"/>
      <c r="AC667" s="683"/>
      <c r="AD667" s="683"/>
      <c r="AE667" s="683"/>
      <c r="AF667" s="683"/>
      <c r="AG667" s="683"/>
      <c r="AH667" s="683"/>
      <c r="AI667" s="683"/>
      <c r="AJ667" s="683"/>
    </row>
    <row r="668" spans="1:36" ht="14.25" customHeight="1">
      <c r="A668" s="683"/>
      <c r="B668" s="683"/>
      <c r="C668" s="683"/>
      <c r="D668" s="683"/>
      <c r="E668" s="683"/>
      <c r="F668" s="683"/>
      <c r="G668" s="683"/>
      <c r="H668" s="683"/>
      <c r="I668" s="683"/>
      <c r="J668" s="683"/>
      <c r="K668" s="683"/>
      <c r="L668" s="683"/>
      <c r="M668" s="683"/>
      <c r="N668" s="683"/>
      <c r="O668" s="683"/>
      <c r="P668" s="683"/>
      <c r="Q668" s="683"/>
      <c r="R668" s="683"/>
      <c r="S668" s="683"/>
      <c r="T668" s="683"/>
      <c r="U668" s="683"/>
      <c r="V668" s="683"/>
      <c r="W668" s="683"/>
      <c r="X668" s="683"/>
      <c r="Y668" s="683"/>
      <c r="Z668" s="683"/>
      <c r="AA668" s="683"/>
      <c r="AB668" s="683"/>
      <c r="AC668" s="683"/>
      <c r="AD668" s="683"/>
      <c r="AE668" s="683"/>
      <c r="AF668" s="683"/>
      <c r="AG668" s="683"/>
      <c r="AH668" s="683"/>
      <c r="AI668" s="683"/>
      <c r="AJ668" s="683"/>
    </row>
    <row r="669" spans="1:36" ht="14.25" customHeight="1">
      <c r="A669" s="683"/>
      <c r="B669" s="683"/>
      <c r="C669" s="683"/>
      <c r="D669" s="683"/>
      <c r="E669" s="683"/>
      <c r="F669" s="683"/>
      <c r="G669" s="683"/>
      <c r="H669" s="683"/>
      <c r="I669" s="683"/>
      <c r="J669" s="683"/>
      <c r="K669" s="683"/>
      <c r="L669" s="683"/>
      <c r="M669" s="683"/>
      <c r="N669" s="683"/>
      <c r="O669" s="683"/>
      <c r="P669" s="683"/>
      <c r="Q669" s="683"/>
      <c r="R669" s="683"/>
      <c r="S669" s="683"/>
      <c r="T669" s="683"/>
      <c r="U669" s="683"/>
      <c r="V669" s="683"/>
      <c r="W669" s="683"/>
      <c r="X669" s="683"/>
      <c r="Y669" s="683"/>
      <c r="Z669" s="683"/>
      <c r="AA669" s="683"/>
      <c r="AB669" s="683"/>
      <c r="AC669" s="683"/>
      <c r="AD669" s="683"/>
      <c r="AE669" s="683"/>
      <c r="AF669" s="683"/>
      <c r="AG669" s="683"/>
      <c r="AH669" s="683"/>
      <c r="AI669" s="683"/>
      <c r="AJ669" s="683"/>
    </row>
    <row r="670" spans="1:36" ht="14.25" customHeight="1">
      <c r="A670" s="683"/>
      <c r="B670" s="683"/>
      <c r="C670" s="683"/>
      <c r="D670" s="683"/>
      <c r="E670" s="683"/>
      <c r="F670" s="683"/>
      <c r="G670" s="683"/>
      <c r="H670" s="683"/>
      <c r="I670" s="683"/>
      <c r="J670" s="683"/>
      <c r="K670" s="683"/>
      <c r="L670" s="683"/>
      <c r="M670" s="683"/>
      <c r="N670" s="683"/>
      <c r="O670" s="683"/>
      <c r="P670" s="683"/>
      <c r="Q670" s="683"/>
      <c r="R670" s="683"/>
      <c r="S670" s="683"/>
      <c r="T670" s="683"/>
      <c r="U670" s="683"/>
      <c r="V670" s="683"/>
      <c r="W670" s="683"/>
      <c r="X670" s="683"/>
      <c r="Y670" s="683"/>
      <c r="Z670" s="683"/>
      <c r="AA670" s="683"/>
      <c r="AB670" s="683"/>
      <c r="AC670" s="683"/>
      <c r="AD670" s="683"/>
      <c r="AE670" s="683"/>
      <c r="AF670" s="683"/>
      <c r="AG670" s="683"/>
      <c r="AH670" s="683"/>
      <c r="AI670" s="683"/>
      <c r="AJ670" s="683"/>
    </row>
    <row r="671" spans="1:36" ht="14.25" customHeight="1">
      <c r="A671" s="683"/>
      <c r="B671" s="683"/>
      <c r="C671" s="683"/>
      <c r="D671" s="683"/>
      <c r="E671" s="683"/>
      <c r="F671" s="683"/>
      <c r="G671" s="683"/>
      <c r="H671" s="683"/>
      <c r="I671" s="683"/>
      <c r="J671" s="683"/>
      <c r="K671" s="683"/>
      <c r="L671" s="683"/>
      <c r="M671" s="683"/>
      <c r="N671" s="683"/>
      <c r="O671" s="683"/>
      <c r="P671" s="683"/>
      <c r="Q671" s="683"/>
      <c r="R671" s="683"/>
      <c r="S671" s="683"/>
      <c r="T671" s="683"/>
      <c r="U671" s="683"/>
      <c r="V671" s="683"/>
      <c r="W671" s="683"/>
      <c r="X671" s="683"/>
      <c r="Y671" s="683"/>
      <c r="Z671" s="683"/>
      <c r="AA671" s="683"/>
      <c r="AB671" s="683"/>
      <c r="AC671" s="683"/>
      <c r="AD671" s="683"/>
      <c r="AE671" s="683"/>
      <c r="AF671" s="683"/>
      <c r="AG671" s="683"/>
      <c r="AH671" s="683"/>
      <c r="AI671" s="683"/>
      <c r="AJ671" s="683"/>
    </row>
    <row r="672" spans="1:36" ht="14.25" customHeight="1">
      <c r="A672" s="683"/>
      <c r="B672" s="683"/>
      <c r="C672" s="683"/>
      <c r="D672" s="683"/>
      <c r="E672" s="683"/>
      <c r="F672" s="683"/>
      <c r="G672" s="683"/>
      <c r="H672" s="683"/>
      <c r="I672" s="683"/>
      <c r="J672" s="683"/>
      <c r="K672" s="683"/>
      <c r="L672" s="683"/>
      <c r="M672" s="683"/>
      <c r="N672" s="683"/>
      <c r="O672" s="683"/>
      <c r="P672" s="683"/>
      <c r="Q672" s="683"/>
      <c r="R672" s="683"/>
      <c r="S672" s="683"/>
      <c r="T672" s="683"/>
      <c r="U672" s="683"/>
      <c r="V672" s="683"/>
      <c r="W672" s="683"/>
      <c r="X672" s="683"/>
      <c r="Y672" s="683"/>
      <c r="Z672" s="683"/>
      <c r="AA672" s="683"/>
      <c r="AB672" s="683"/>
      <c r="AC672" s="683"/>
      <c r="AD672" s="683"/>
      <c r="AE672" s="683"/>
      <c r="AF672" s="683"/>
      <c r="AG672" s="683"/>
      <c r="AH672" s="683"/>
      <c r="AI672" s="683"/>
      <c r="AJ672" s="683"/>
    </row>
    <row r="673" spans="1:36" ht="14.25" customHeight="1">
      <c r="A673" s="683"/>
      <c r="B673" s="683"/>
      <c r="C673" s="683"/>
      <c r="D673" s="683"/>
      <c r="E673" s="683"/>
      <c r="F673" s="683"/>
      <c r="G673" s="683"/>
      <c r="H673" s="683"/>
      <c r="I673" s="683"/>
      <c r="J673" s="683"/>
      <c r="K673" s="683"/>
      <c r="L673" s="683"/>
      <c r="M673" s="683"/>
      <c r="N673" s="683"/>
      <c r="O673" s="683"/>
      <c r="P673" s="683"/>
      <c r="Q673" s="683"/>
      <c r="R673" s="683"/>
      <c r="S673" s="683"/>
      <c r="T673" s="683"/>
      <c r="U673" s="683"/>
      <c r="V673" s="683"/>
      <c r="W673" s="683"/>
      <c r="X673" s="683"/>
      <c r="Y673" s="683"/>
      <c r="Z673" s="683"/>
      <c r="AA673" s="683"/>
      <c r="AB673" s="683"/>
      <c r="AC673" s="683"/>
      <c r="AD673" s="683"/>
      <c r="AE673" s="683"/>
      <c r="AF673" s="683"/>
      <c r="AG673" s="683"/>
      <c r="AH673" s="683"/>
      <c r="AI673" s="683"/>
      <c r="AJ673" s="683"/>
    </row>
    <row r="674" spans="1:36" ht="14.25" customHeight="1">
      <c r="A674" s="683"/>
      <c r="B674" s="683"/>
      <c r="C674" s="683"/>
      <c r="D674" s="683"/>
      <c r="E674" s="683"/>
      <c r="F674" s="683"/>
      <c r="G674" s="683"/>
      <c r="H674" s="683"/>
      <c r="I674" s="683"/>
      <c r="J674" s="683"/>
      <c r="K674" s="683"/>
      <c r="L674" s="683"/>
      <c r="M674" s="683"/>
      <c r="N674" s="683"/>
      <c r="O674" s="683"/>
      <c r="P674" s="683"/>
      <c r="Q674" s="683"/>
      <c r="R674" s="683"/>
      <c r="S674" s="683"/>
      <c r="T674" s="683"/>
      <c r="U674" s="683"/>
      <c r="V674" s="683"/>
      <c r="W674" s="683"/>
      <c r="X674" s="683"/>
      <c r="Y674" s="683"/>
      <c r="Z674" s="683"/>
      <c r="AA674" s="683"/>
      <c r="AB674" s="683"/>
      <c r="AC674" s="683"/>
      <c r="AD674" s="683"/>
      <c r="AE674" s="683"/>
      <c r="AF674" s="683"/>
      <c r="AG674" s="683"/>
      <c r="AH674" s="683"/>
      <c r="AI674" s="683"/>
      <c r="AJ674" s="683"/>
    </row>
    <row r="675" spans="1:36" ht="14.25" customHeight="1">
      <c r="A675" s="683"/>
      <c r="B675" s="683"/>
      <c r="C675" s="683"/>
      <c r="D675" s="683"/>
      <c r="E675" s="683"/>
      <c r="F675" s="683"/>
      <c r="G675" s="683"/>
      <c r="H675" s="683"/>
      <c r="I675" s="683"/>
      <c r="J675" s="683"/>
      <c r="K675" s="683"/>
      <c r="L675" s="683"/>
      <c r="M675" s="683"/>
      <c r="N675" s="683"/>
      <c r="O675" s="683"/>
      <c r="P675" s="683"/>
      <c r="Q675" s="683"/>
      <c r="R675" s="683"/>
      <c r="S675" s="683"/>
      <c r="T675" s="683"/>
      <c r="U675" s="683"/>
      <c r="V675" s="683"/>
      <c r="W675" s="683"/>
      <c r="X675" s="683"/>
      <c r="Y675" s="683"/>
      <c r="Z675" s="683"/>
      <c r="AA675" s="683"/>
      <c r="AB675" s="683"/>
      <c r="AC675" s="683"/>
      <c r="AD675" s="683"/>
      <c r="AE675" s="683"/>
      <c r="AF675" s="683"/>
      <c r="AG675" s="683"/>
      <c r="AH675" s="683"/>
      <c r="AI675" s="683"/>
      <c r="AJ675" s="683"/>
    </row>
    <row r="676" spans="1:36" ht="14.25" customHeight="1">
      <c r="A676" s="683"/>
      <c r="B676" s="683"/>
      <c r="C676" s="683"/>
      <c r="D676" s="683"/>
      <c r="E676" s="683"/>
      <c r="F676" s="683"/>
      <c r="G676" s="683"/>
      <c r="H676" s="683"/>
      <c r="I676" s="683"/>
      <c r="J676" s="683"/>
      <c r="K676" s="683"/>
      <c r="L676" s="683"/>
      <c r="M676" s="683"/>
      <c r="N676" s="683"/>
      <c r="O676" s="683"/>
      <c r="P676" s="683"/>
      <c r="Q676" s="683"/>
      <c r="R676" s="683"/>
      <c r="S676" s="683"/>
      <c r="T676" s="683"/>
      <c r="U676" s="683"/>
      <c r="V676" s="683"/>
      <c r="W676" s="683"/>
      <c r="X676" s="683"/>
      <c r="Y676" s="683"/>
      <c r="Z676" s="683"/>
      <c r="AA676" s="683"/>
      <c r="AB676" s="683"/>
      <c r="AC676" s="683"/>
      <c r="AD676" s="683"/>
      <c r="AE676" s="683"/>
      <c r="AF676" s="683"/>
      <c r="AG676" s="683"/>
      <c r="AH676" s="683"/>
      <c r="AI676" s="683"/>
      <c r="AJ676" s="683"/>
    </row>
    <row r="677" spans="1:36" ht="14.25" customHeight="1">
      <c r="A677" s="683"/>
      <c r="B677" s="683"/>
      <c r="C677" s="683"/>
      <c r="D677" s="683"/>
      <c r="E677" s="683"/>
      <c r="F677" s="683"/>
      <c r="G677" s="683"/>
      <c r="H677" s="683"/>
      <c r="I677" s="683"/>
      <c r="J677" s="683"/>
      <c r="K677" s="683"/>
      <c r="L677" s="683"/>
      <c r="M677" s="683"/>
      <c r="N677" s="683"/>
      <c r="O677" s="683"/>
      <c r="P677" s="683"/>
      <c r="Q677" s="683"/>
      <c r="R677" s="683"/>
      <c r="S677" s="683"/>
      <c r="T677" s="683"/>
      <c r="U677" s="683"/>
      <c r="V677" s="683"/>
      <c r="W677" s="683"/>
      <c r="X677" s="683"/>
      <c r="Y677" s="683"/>
      <c r="Z677" s="683"/>
      <c r="AA677" s="683"/>
      <c r="AB677" s="683"/>
      <c r="AC677" s="683"/>
      <c r="AD677" s="683"/>
      <c r="AE677" s="683"/>
      <c r="AF677" s="683"/>
      <c r="AG677" s="683"/>
      <c r="AH677" s="683"/>
      <c r="AI677" s="683"/>
      <c r="AJ677" s="683"/>
    </row>
    <row r="678" spans="1:36" ht="14.25" customHeight="1">
      <c r="A678" s="683"/>
      <c r="B678" s="683"/>
      <c r="C678" s="683"/>
      <c r="D678" s="683"/>
      <c r="E678" s="683"/>
      <c r="F678" s="683"/>
      <c r="G678" s="683"/>
      <c r="H678" s="683"/>
      <c r="I678" s="683"/>
      <c r="J678" s="683"/>
      <c r="K678" s="683"/>
      <c r="L678" s="683"/>
      <c r="M678" s="683"/>
      <c r="N678" s="683"/>
      <c r="O678" s="683"/>
      <c r="P678" s="683"/>
      <c r="Q678" s="683"/>
      <c r="R678" s="683"/>
      <c r="S678" s="683"/>
      <c r="T678" s="683"/>
      <c r="U678" s="683"/>
      <c r="V678" s="683"/>
      <c r="W678" s="683"/>
      <c r="X678" s="683"/>
      <c r="Y678" s="683"/>
      <c r="Z678" s="683"/>
      <c r="AA678" s="683"/>
      <c r="AB678" s="683"/>
      <c r="AC678" s="683"/>
      <c r="AD678" s="683"/>
      <c r="AE678" s="683"/>
      <c r="AF678" s="683"/>
      <c r="AG678" s="683"/>
      <c r="AH678" s="683"/>
      <c r="AI678" s="683"/>
      <c r="AJ678" s="683"/>
    </row>
    <row r="679" spans="1:36" ht="14.25" customHeight="1">
      <c r="A679" s="683"/>
      <c r="B679" s="683"/>
      <c r="C679" s="683"/>
      <c r="D679" s="683"/>
      <c r="E679" s="683"/>
      <c r="F679" s="683"/>
      <c r="G679" s="683"/>
      <c r="H679" s="683"/>
      <c r="I679" s="683"/>
      <c r="J679" s="683"/>
      <c r="K679" s="683"/>
      <c r="L679" s="683"/>
      <c r="M679" s="683"/>
      <c r="N679" s="683"/>
      <c r="O679" s="683"/>
      <c r="P679" s="683"/>
      <c r="Q679" s="683"/>
      <c r="R679" s="683"/>
      <c r="S679" s="683"/>
      <c r="T679" s="683"/>
      <c r="U679" s="683"/>
      <c r="V679" s="683"/>
      <c r="W679" s="683"/>
      <c r="X679" s="683"/>
      <c r="Y679" s="683"/>
      <c r="Z679" s="683"/>
      <c r="AA679" s="683"/>
      <c r="AB679" s="683"/>
      <c r="AC679" s="683"/>
      <c r="AD679" s="683"/>
      <c r="AE679" s="683"/>
      <c r="AF679" s="683"/>
      <c r="AG679" s="683"/>
      <c r="AH679" s="683"/>
      <c r="AI679" s="683"/>
      <c r="AJ679" s="683"/>
    </row>
    <row r="680" spans="1:36" ht="14.25" customHeight="1">
      <c r="A680" s="683"/>
      <c r="B680" s="683"/>
      <c r="C680" s="683"/>
      <c r="D680" s="683"/>
      <c r="E680" s="683"/>
      <c r="F680" s="683"/>
      <c r="G680" s="683"/>
      <c r="H680" s="683"/>
      <c r="I680" s="683"/>
      <c r="J680" s="683"/>
      <c r="K680" s="683"/>
      <c r="L680" s="683"/>
      <c r="M680" s="683"/>
      <c r="N680" s="683"/>
      <c r="O680" s="683"/>
      <c r="P680" s="683"/>
      <c r="Q680" s="683"/>
      <c r="R680" s="683"/>
      <c r="S680" s="683"/>
      <c r="T680" s="683"/>
      <c r="U680" s="683"/>
      <c r="V680" s="683"/>
      <c r="W680" s="683"/>
      <c r="X680" s="683"/>
      <c r="Y680" s="683"/>
      <c r="Z680" s="683"/>
      <c r="AA680" s="683"/>
      <c r="AB680" s="683"/>
      <c r="AC680" s="683"/>
      <c r="AD680" s="683"/>
      <c r="AE680" s="683"/>
      <c r="AF680" s="683"/>
      <c r="AG680" s="683"/>
      <c r="AH680" s="683"/>
      <c r="AI680" s="683"/>
      <c r="AJ680" s="683"/>
    </row>
    <row r="681" spans="1:36" ht="14.25" customHeight="1">
      <c r="A681" s="683"/>
      <c r="B681" s="683"/>
      <c r="C681" s="683"/>
      <c r="D681" s="683"/>
      <c r="E681" s="683"/>
      <c r="F681" s="683"/>
      <c r="G681" s="683"/>
      <c r="H681" s="683"/>
      <c r="I681" s="683"/>
      <c r="J681" s="683"/>
      <c r="K681" s="683"/>
      <c r="L681" s="683"/>
      <c r="M681" s="683"/>
      <c r="N681" s="683"/>
      <c r="O681" s="683"/>
      <c r="P681" s="683"/>
      <c r="Q681" s="683"/>
      <c r="R681" s="683"/>
      <c r="S681" s="683"/>
      <c r="T681" s="683"/>
      <c r="U681" s="683"/>
      <c r="V681" s="683"/>
      <c r="W681" s="683"/>
      <c r="X681" s="683"/>
      <c r="Y681" s="683"/>
      <c r="Z681" s="683"/>
      <c r="AA681" s="683"/>
      <c r="AB681" s="683"/>
      <c r="AC681" s="683"/>
      <c r="AD681" s="683"/>
      <c r="AE681" s="683"/>
      <c r="AF681" s="683"/>
      <c r="AG681" s="683"/>
      <c r="AH681" s="683"/>
      <c r="AI681" s="683"/>
      <c r="AJ681" s="683"/>
    </row>
    <row r="682" spans="1:36" ht="14.25" customHeight="1">
      <c r="A682" s="683"/>
      <c r="B682" s="683"/>
      <c r="C682" s="683"/>
      <c r="D682" s="683"/>
      <c r="E682" s="683"/>
      <c r="F682" s="683"/>
      <c r="G682" s="683"/>
      <c r="H682" s="683"/>
      <c r="I682" s="683"/>
      <c r="J682" s="683"/>
      <c r="K682" s="683"/>
      <c r="L682" s="683"/>
      <c r="M682" s="683"/>
      <c r="N682" s="683"/>
      <c r="O682" s="683"/>
      <c r="P682" s="683"/>
      <c r="Q682" s="683"/>
      <c r="R682" s="683"/>
      <c r="S682" s="683"/>
      <c r="T682" s="683"/>
      <c r="U682" s="683"/>
      <c r="V682" s="683"/>
      <c r="W682" s="683"/>
      <c r="X682" s="683"/>
      <c r="Y682" s="683"/>
      <c r="Z682" s="683"/>
      <c r="AA682" s="683"/>
      <c r="AB682" s="683"/>
      <c r="AC682" s="683"/>
      <c r="AD682" s="683"/>
      <c r="AE682" s="683"/>
      <c r="AF682" s="683"/>
      <c r="AG682" s="683"/>
      <c r="AH682" s="683"/>
      <c r="AI682" s="683"/>
      <c r="AJ682" s="683"/>
    </row>
    <row r="683" spans="1:36" ht="14.25" customHeight="1">
      <c r="A683" s="683"/>
      <c r="B683" s="683"/>
      <c r="C683" s="683"/>
      <c r="D683" s="683"/>
      <c r="E683" s="683"/>
      <c r="F683" s="683"/>
      <c r="G683" s="683"/>
      <c r="H683" s="683"/>
      <c r="I683" s="683"/>
      <c r="J683" s="683"/>
      <c r="K683" s="683"/>
      <c r="L683" s="683"/>
      <c r="M683" s="683"/>
      <c r="N683" s="683"/>
      <c r="O683" s="683"/>
      <c r="P683" s="683"/>
      <c r="Q683" s="683"/>
      <c r="R683" s="683"/>
      <c r="S683" s="683"/>
      <c r="T683" s="683"/>
      <c r="U683" s="683"/>
      <c r="V683" s="683"/>
      <c r="W683" s="683"/>
      <c r="X683" s="683"/>
      <c r="Y683" s="683"/>
      <c r="Z683" s="683"/>
      <c r="AA683" s="683"/>
      <c r="AB683" s="683"/>
      <c r="AC683" s="683"/>
      <c r="AD683" s="683"/>
      <c r="AE683" s="683"/>
      <c r="AF683" s="683"/>
      <c r="AG683" s="683"/>
      <c r="AH683" s="683"/>
      <c r="AI683" s="683"/>
      <c r="AJ683" s="683"/>
    </row>
    <row r="684" spans="1:36" ht="14.25" customHeight="1">
      <c r="A684" s="683"/>
      <c r="B684" s="683"/>
      <c r="C684" s="683"/>
      <c r="D684" s="683"/>
      <c r="E684" s="683"/>
      <c r="F684" s="683"/>
      <c r="G684" s="683"/>
      <c r="H684" s="683"/>
      <c r="I684" s="683"/>
      <c r="J684" s="683"/>
      <c r="K684" s="683"/>
      <c r="L684" s="683"/>
      <c r="M684" s="683"/>
      <c r="N684" s="683"/>
      <c r="O684" s="683"/>
      <c r="P684" s="683"/>
      <c r="Q684" s="683"/>
      <c r="R684" s="683"/>
      <c r="S684" s="683"/>
      <c r="T684" s="683"/>
      <c r="U684" s="683"/>
      <c r="V684" s="683"/>
      <c r="W684" s="683"/>
      <c r="X684" s="683"/>
      <c r="Y684" s="683"/>
      <c r="Z684" s="683"/>
      <c r="AA684" s="683"/>
      <c r="AB684" s="683"/>
      <c r="AC684" s="683"/>
      <c r="AD684" s="683"/>
      <c r="AE684" s="683"/>
      <c r="AF684" s="683"/>
      <c r="AG684" s="683"/>
      <c r="AH684" s="683"/>
      <c r="AI684" s="683"/>
      <c r="AJ684" s="683"/>
    </row>
    <row r="685" spans="1:36" ht="14.25" customHeight="1">
      <c r="A685" s="683"/>
      <c r="B685" s="683"/>
      <c r="C685" s="683"/>
      <c r="D685" s="683"/>
      <c r="E685" s="683"/>
      <c r="F685" s="683"/>
      <c r="G685" s="683"/>
      <c r="H685" s="683"/>
      <c r="I685" s="683"/>
      <c r="J685" s="683"/>
      <c r="K685" s="683"/>
      <c r="L685" s="683"/>
      <c r="M685" s="683"/>
      <c r="N685" s="683"/>
      <c r="O685" s="683"/>
      <c r="P685" s="683"/>
      <c r="Q685" s="683"/>
      <c r="R685" s="683"/>
      <c r="S685" s="683"/>
      <c r="T685" s="683"/>
      <c r="U685" s="683"/>
      <c r="V685" s="683"/>
      <c r="W685" s="683"/>
      <c r="X685" s="683"/>
      <c r="Y685" s="683"/>
      <c r="Z685" s="683"/>
      <c r="AA685" s="683"/>
      <c r="AB685" s="683"/>
      <c r="AC685" s="683"/>
      <c r="AD685" s="683"/>
      <c r="AE685" s="683"/>
      <c r="AF685" s="683"/>
      <c r="AG685" s="683"/>
      <c r="AH685" s="683"/>
      <c r="AI685" s="683"/>
      <c r="AJ685" s="683"/>
    </row>
    <row r="686" spans="1:36" ht="14.25" customHeight="1">
      <c r="A686" s="683"/>
      <c r="B686" s="683"/>
      <c r="C686" s="683"/>
      <c r="D686" s="683"/>
      <c r="E686" s="683"/>
      <c r="F686" s="683"/>
      <c r="G686" s="683"/>
      <c r="H686" s="683"/>
      <c r="I686" s="683"/>
      <c r="J686" s="683"/>
      <c r="K686" s="683"/>
      <c r="L686" s="683"/>
      <c r="M686" s="683"/>
      <c r="N686" s="683"/>
      <c r="O686" s="683"/>
      <c r="P686" s="683"/>
      <c r="Q686" s="683"/>
      <c r="R686" s="683"/>
      <c r="S686" s="683"/>
      <c r="T686" s="683"/>
      <c r="U686" s="683"/>
      <c r="V686" s="683"/>
      <c r="W686" s="683"/>
      <c r="X686" s="683"/>
      <c r="Y686" s="683"/>
      <c r="Z686" s="683"/>
      <c r="AA686" s="683"/>
      <c r="AB686" s="683"/>
      <c r="AC686" s="683"/>
      <c r="AD686" s="683"/>
      <c r="AE686" s="683"/>
      <c r="AF686" s="683"/>
      <c r="AG686" s="683"/>
      <c r="AH686" s="683"/>
      <c r="AI686" s="683"/>
      <c r="AJ686" s="683"/>
    </row>
    <row r="687" spans="1:36" ht="14.25" customHeight="1">
      <c r="A687" s="683"/>
      <c r="B687" s="683"/>
      <c r="C687" s="683"/>
      <c r="D687" s="683"/>
      <c r="E687" s="683"/>
      <c r="F687" s="683"/>
      <c r="G687" s="683"/>
      <c r="H687" s="683"/>
      <c r="I687" s="683"/>
      <c r="J687" s="683"/>
      <c r="K687" s="683"/>
      <c r="L687" s="683"/>
      <c r="M687" s="683"/>
      <c r="N687" s="683"/>
      <c r="O687" s="683"/>
      <c r="P687" s="683"/>
      <c r="Q687" s="683"/>
      <c r="R687" s="683"/>
      <c r="S687" s="683"/>
      <c r="T687" s="683"/>
      <c r="U687" s="683"/>
      <c r="V687" s="683"/>
      <c r="W687" s="683"/>
      <c r="X687" s="683"/>
      <c r="Y687" s="683"/>
      <c r="Z687" s="683"/>
      <c r="AA687" s="683"/>
      <c r="AB687" s="683"/>
      <c r="AC687" s="683"/>
      <c r="AD687" s="683"/>
      <c r="AE687" s="683"/>
      <c r="AF687" s="683"/>
      <c r="AG687" s="683"/>
      <c r="AH687" s="683"/>
      <c r="AI687" s="683"/>
      <c r="AJ687" s="683"/>
    </row>
    <row r="688" spans="1:36" ht="14.25" customHeight="1">
      <c r="A688" s="683"/>
      <c r="B688" s="683"/>
      <c r="C688" s="683"/>
      <c r="D688" s="683"/>
      <c r="E688" s="683"/>
      <c r="F688" s="683"/>
      <c r="G688" s="683"/>
      <c r="H688" s="683"/>
      <c r="I688" s="683"/>
      <c r="J688" s="683"/>
      <c r="K688" s="683"/>
      <c r="L688" s="683"/>
      <c r="M688" s="683"/>
      <c r="N688" s="683"/>
      <c r="O688" s="683"/>
      <c r="P688" s="683"/>
      <c r="Q688" s="683"/>
      <c r="R688" s="683"/>
      <c r="S688" s="683"/>
      <c r="T688" s="683"/>
      <c r="U688" s="683"/>
      <c r="V688" s="683"/>
      <c r="W688" s="683"/>
      <c r="X688" s="683"/>
      <c r="Y688" s="683"/>
      <c r="Z688" s="683"/>
      <c r="AA688" s="683"/>
      <c r="AB688" s="683"/>
      <c r="AC688" s="683"/>
      <c r="AD688" s="683"/>
      <c r="AE688" s="683"/>
      <c r="AF688" s="683"/>
      <c r="AG688" s="683"/>
      <c r="AH688" s="683"/>
      <c r="AI688" s="683"/>
      <c r="AJ688" s="683"/>
    </row>
    <row r="689" spans="1:36" ht="14.25" customHeight="1">
      <c r="A689" s="683"/>
      <c r="B689" s="683"/>
      <c r="C689" s="683"/>
      <c r="D689" s="683"/>
      <c r="E689" s="683"/>
      <c r="F689" s="683"/>
      <c r="G689" s="683"/>
      <c r="H689" s="683"/>
      <c r="I689" s="683"/>
      <c r="J689" s="683"/>
      <c r="K689" s="683"/>
      <c r="L689" s="683"/>
      <c r="M689" s="683"/>
      <c r="N689" s="683"/>
      <c r="O689" s="683"/>
      <c r="P689" s="683"/>
      <c r="Q689" s="683"/>
      <c r="R689" s="683"/>
      <c r="S689" s="683"/>
      <c r="T689" s="683"/>
      <c r="U689" s="683"/>
      <c r="V689" s="683"/>
      <c r="W689" s="683"/>
      <c r="X689" s="683"/>
      <c r="Y689" s="683"/>
      <c r="Z689" s="683"/>
      <c r="AA689" s="683"/>
      <c r="AB689" s="683"/>
      <c r="AC689" s="683"/>
      <c r="AD689" s="683"/>
      <c r="AE689" s="683"/>
      <c r="AF689" s="683"/>
      <c r="AG689" s="683"/>
      <c r="AH689" s="683"/>
      <c r="AI689" s="683"/>
      <c r="AJ689" s="683"/>
    </row>
    <row r="690" spans="1:36" ht="14.25" customHeight="1">
      <c r="A690" s="683"/>
      <c r="B690" s="683"/>
      <c r="C690" s="683"/>
      <c r="D690" s="683"/>
      <c r="E690" s="683"/>
      <c r="F690" s="683"/>
      <c r="G690" s="683"/>
      <c r="H690" s="683"/>
      <c r="I690" s="683"/>
      <c r="J690" s="683"/>
      <c r="K690" s="683"/>
      <c r="L690" s="683"/>
      <c r="M690" s="683"/>
      <c r="N690" s="683"/>
      <c r="O690" s="683"/>
      <c r="P690" s="683"/>
      <c r="Q690" s="683"/>
      <c r="R690" s="683"/>
      <c r="S690" s="683"/>
      <c r="T690" s="683"/>
      <c r="U690" s="683"/>
      <c r="V690" s="683"/>
      <c r="W690" s="683"/>
      <c r="X690" s="683"/>
      <c r="Y690" s="683"/>
      <c r="Z690" s="683"/>
      <c r="AA690" s="683"/>
      <c r="AB690" s="683"/>
      <c r="AC690" s="683"/>
      <c r="AD690" s="683"/>
      <c r="AE690" s="683"/>
      <c r="AF690" s="683"/>
      <c r="AG690" s="683"/>
      <c r="AH690" s="683"/>
      <c r="AI690" s="683"/>
      <c r="AJ690" s="683"/>
    </row>
    <row r="691" spans="1:36" ht="14.25" customHeight="1">
      <c r="A691" s="683"/>
      <c r="B691" s="683"/>
      <c r="C691" s="683"/>
      <c r="D691" s="683"/>
      <c r="E691" s="683"/>
      <c r="F691" s="683"/>
      <c r="G691" s="683"/>
      <c r="H691" s="683"/>
      <c r="I691" s="683"/>
      <c r="J691" s="683"/>
      <c r="K691" s="683"/>
      <c r="L691" s="683"/>
      <c r="M691" s="683"/>
      <c r="N691" s="683"/>
      <c r="O691" s="683"/>
      <c r="P691" s="683"/>
      <c r="Q691" s="683"/>
      <c r="R691" s="683"/>
      <c r="S691" s="683"/>
      <c r="T691" s="683"/>
      <c r="U691" s="683"/>
      <c r="V691" s="683"/>
      <c r="W691" s="683"/>
      <c r="X691" s="683"/>
      <c r="Y691" s="683"/>
      <c r="Z691" s="683"/>
      <c r="AA691" s="683"/>
      <c r="AB691" s="683"/>
      <c r="AC691" s="683"/>
      <c r="AD691" s="683"/>
      <c r="AE691" s="683"/>
      <c r="AF691" s="683"/>
      <c r="AG691" s="683"/>
      <c r="AH691" s="683"/>
      <c r="AI691" s="683"/>
      <c r="AJ691" s="683"/>
    </row>
    <row r="692" spans="1:36" ht="14.25" customHeight="1">
      <c r="A692" s="683"/>
      <c r="B692" s="683"/>
      <c r="C692" s="683"/>
      <c r="D692" s="683"/>
      <c r="E692" s="683"/>
      <c r="F692" s="683"/>
      <c r="G692" s="683"/>
      <c r="H692" s="683"/>
      <c r="I692" s="683"/>
      <c r="J692" s="683"/>
      <c r="K692" s="683"/>
      <c r="L692" s="683"/>
      <c r="M692" s="683"/>
      <c r="N692" s="683"/>
      <c r="O692" s="683"/>
      <c r="P692" s="683"/>
      <c r="Q692" s="683"/>
      <c r="R692" s="683"/>
      <c r="S692" s="683"/>
      <c r="T692" s="683"/>
      <c r="U692" s="683"/>
      <c r="V692" s="683"/>
      <c r="W692" s="683"/>
      <c r="X692" s="683"/>
      <c r="Y692" s="683"/>
      <c r="Z692" s="683"/>
      <c r="AA692" s="683"/>
      <c r="AB692" s="683"/>
      <c r="AC692" s="683"/>
      <c r="AD692" s="683"/>
      <c r="AE692" s="683"/>
      <c r="AF692" s="683"/>
      <c r="AG692" s="683"/>
      <c r="AH692" s="683"/>
      <c r="AI692" s="683"/>
      <c r="AJ692" s="683"/>
    </row>
    <row r="693" spans="1:36" ht="14.25" customHeight="1">
      <c r="A693" s="683"/>
      <c r="B693" s="683"/>
      <c r="C693" s="683"/>
      <c r="D693" s="683"/>
      <c r="E693" s="683"/>
      <c r="F693" s="683"/>
      <c r="G693" s="683"/>
      <c r="H693" s="683"/>
      <c r="I693" s="683"/>
      <c r="J693" s="683"/>
      <c r="K693" s="683"/>
      <c r="L693" s="683"/>
      <c r="M693" s="683"/>
      <c r="N693" s="683"/>
      <c r="O693" s="683"/>
      <c r="P693" s="683"/>
      <c r="Q693" s="683"/>
      <c r="R693" s="683"/>
      <c r="S693" s="683"/>
      <c r="T693" s="683"/>
      <c r="U693" s="683"/>
      <c r="V693" s="683"/>
      <c r="W693" s="683"/>
      <c r="X693" s="683"/>
      <c r="Y693" s="683"/>
      <c r="Z693" s="683"/>
      <c r="AA693" s="683"/>
      <c r="AB693" s="683"/>
      <c r="AC693" s="683"/>
      <c r="AD693" s="683"/>
      <c r="AE693" s="683"/>
      <c r="AF693" s="683"/>
      <c r="AG693" s="683"/>
      <c r="AH693" s="683"/>
      <c r="AI693" s="683"/>
      <c r="AJ693" s="683"/>
    </row>
    <row r="694" spans="1:36" ht="14.25" customHeight="1">
      <c r="A694" s="683"/>
      <c r="B694" s="683"/>
      <c r="C694" s="683"/>
      <c r="D694" s="683"/>
      <c r="E694" s="683"/>
      <c r="F694" s="683"/>
      <c r="G694" s="683"/>
      <c r="H694" s="683"/>
      <c r="I694" s="683"/>
      <c r="J694" s="683"/>
      <c r="K694" s="683"/>
      <c r="L694" s="683"/>
      <c r="M694" s="683"/>
      <c r="N694" s="683"/>
      <c r="O694" s="683"/>
      <c r="P694" s="683"/>
      <c r="Q694" s="683"/>
      <c r="R694" s="683"/>
      <c r="S694" s="683"/>
      <c r="T694" s="683"/>
      <c r="U694" s="683"/>
      <c r="V694" s="683"/>
      <c r="W694" s="683"/>
      <c r="X694" s="683"/>
      <c r="Y694" s="683"/>
      <c r="Z694" s="683"/>
      <c r="AA694" s="683"/>
      <c r="AB694" s="683"/>
      <c r="AC694" s="683"/>
      <c r="AD694" s="683"/>
      <c r="AE694" s="683"/>
      <c r="AF694" s="683"/>
      <c r="AG694" s="683"/>
      <c r="AH694" s="683"/>
      <c r="AI694" s="683"/>
      <c r="AJ694" s="683"/>
    </row>
    <row r="695" spans="1:36" ht="14.25" customHeight="1">
      <c r="A695" s="683"/>
      <c r="B695" s="683"/>
      <c r="C695" s="683"/>
      <c r="D695" s="683"/>
      <c r="E695" s="683"/>
      <c r="F695" s="683"/>
      <c r="G695" s="683"/>
      <c r="H695" s="683"/>
      <c r="I695" s="683"/>
      <c r="J695" s="683"/>
      <c r="K695" s="683"/>
      <c r="L695" s="683"/>
      <c r="M695" s="683"/>
      <c r="N695" s="683"/>
      <c r="O695" s="683"/>
      <c r="P695" s="683"/>
      <c r="Q695" s="683"/>
      <c r="R695" s="683"/>
      <c r="S695" s="683"/>
      <c r="T695" s="683"/>
      <c r="U695" s="683"/>
      <c r="V695" s="683"/>
      <c r="W695" s="683"/>
      <c r="X695" s="683"/>
      <c r="Y695" s="683"/>
      <c r="Z695" s="683"/>
      <c r="AA695" s="683"/>
      <c r="AB695" s="683"/>
      <c r="AC695" s="683"/>
      <c r="AD695" s="683"/>
      <c r="AE695" s="683"/>
      <c r="AF695" s="683"/>
      <c r="AG695" s="683"/>
      <c r="AH695" s="683"/>
      <c r="AI695" s="683"/>
      <c r="AJ695" s="683"/>
    </row>
    <row r="696" spans="1:36" ht="14.25" customHeight="1">
      <c r="A696" s="683"/>
      <c r="B696" s="683"/>
      <c r="C696" s="683"/>
      <c r="D696" s="683"/>
      <c r="E696" s="683"/>
      <c r="F696" s="683"/>
      <c r="G696" s="683"/>
      <c r="H696" s="683"/>
      <c r="I696" s="683"/>
      <c r="J696" s="683"/>
      <c r="K696" s="683"/>
      <c r="L696" s="683"/>
      <c r="M696" s="683"/>
      <c r="N696" s="683"/>
      <c r="O696" s="683"/>
      <c r="P696" s="683"/>
      <c r="Q696" s="683"/>
      <c r="R696" s="683"/>
      <c r="S696" s="683"/>
      <c r="T696" s="683"/>
      <c r="U696" s="683"/>
      <c r="V696" s="683"/>
      <c r="W696" s="683"/>
      <c r="X696" s="683"/>
      <c r="Y696" s="683"/>
      <c r="Z696" s="683"/>
      <c r="AA696" s="683"/>
      <c r="AB696" s="683"/>
      <c r="AC696" s="683"/>
      <c r="AD696" s="683"/>
      <c r="AE696" s="683"/>
      <c r="AF696" s="683"/>
      <c r="AG696" s="683"/>
      <c r="AH696" s="683"/>
      <c r="AI696" s="683"/>
      <c r="AJ696" s="683"/>
    </row>
    <row r="697" spans="1:36" ht="14.25" customHeight="1">
      <c r="A697" s="683"/>
      <c r="B697" s="683"/>
      <c r="C697" s="683"/>
      <c r="D697" s="683"/>
      <c r="E697" s="683"/>
      <c r="F697" s="683"/>
      <c r="G697" s="683"/>
      <c r="H697" s="683"/>
      <c r="I697" s="683"/>
      <c r="J697" s="683"/>
      <c r="K697" s="683"/>
      <c r="L697" s="683"/>
      <c r="M697" s="683"/>
      <c r="N697" s="683"/>
      <c r="O697" s="683"/>
      <c r="P697" s="683"/>
      <c r="Q697" s="683"/>
      <c r="R697" s="683"/>
      <c r="S697" s="683"/>
      <c r="T697" s="683"/>
      <c r="U697" s="683"/>
      <c r="V697" s="683"/>
      <c r="W697" s="683"/>
      <c r="X697" s="683"/>
      <c r="Y697" s="683"/>
      <c r="Z697" s="683"/>
      <c r="AA697" s="683"/>
      <c r="AB697" s="683"/>
      <c r="AC697" s="683"/>
      <c r="AD697" s="683"/>
      <c r="AE697" s="683"/>
      <c r="AF697" s="683"/>
      <c r="AG697" s="683"/>
      <c r="AH697" s="683"/>
      <c r="AI697" s="683"/>
      <c r="AJ697" s="683"/>
    </row>
    <row r="698" spans="1:36" ht="14.25" customHeight="1">
      <c r="A698" s="683"/>
      <c r="B698" s="683"/>
      <c r="C698" s="683"/>
      <c r="D698" s="683"/>
      <c r="E698" s="683"/>
      <c r="F698" s="683"/>
      <c r="G698" s="683"/>
      <c r="H698" s="683"/>
      <c r="I698" s="683"/>
      <c r="J698" s="683"/>
      <c r="K698" s="683"/>
      <c r="L698" s="683"/>
      <c r="M698" s="683"/>
      <c r="N698" s="683"/>
      <c r="O698" s="683"/>
      <c r="P698" s="683"/>
      <c r="Q698" s="683"/>
      <c r="R698" s="683"/>
      <c r="S698" s="683"/>
      <c r="T698" s="683"/>
      <c r="U698" s="683"/>
      <c r="V698" s="683"/>
      <c r="W698" s="683"/>
      <c r="X698" s="683"/>
      <c r="Y698" s="683"/>
      <c r="Z698" s="683"/>
      <c r="AA698" s="683"/>
      <c r="AB698" s="683"/>
      <c r="AC698" s="683"/>
      <c r="AD698" s="683"/>
      <c r="AE698" s="683"/>
      <c r="AF698" s="683"/>
      <c r="AG698" s="683"/>
      <c r="AH698" s="683"/>
      <c r="AI698" s="683"/>
      <c r="AJ698" s="683"/>
    </row>
    <row r="699" spans="1:36" ht="14.25" customHeight="1">
      <c r="A699" s="683"/>
      <c r="B699" s="683"/>
      <c r="C699" s="683"/>
      <c r="D699" s="683"/>
      <c r="E699" s="683"/>
      <c r="F699" s="683"/>
      <c r="G699" s="683"/>
      <c r="H699" s="683"/>
      <c r="I699" s="683"/>
      <c r="J699" s="683"/>
      <c r="K699" s="683"/>
      <c r="L699" s="683"/>
      <c r="M699" s="683"/>
      <c r="N699" s="683"/>
      <c r="O699" s="683"/>
      <c r="P699" s="683"/>
      <c r="Q699" s="683"/>
      <c r="R699" s="683"/>
      <c r="S699" s="683"/>
      <c r="T699" s="683"/>
      <c r="U699" s="683"/>
      <c r="V699" s="683"/>
      <c r="W699" s="683"/>
      <c r="X699" s="683"/>
      <c r="Y699" s="683"/>
      <c r="Z699" s="683"/>
      <c r="AA699" s="683"/>
      <c r="AB699" s="683"/>
      <c r="AC699" s="683"/>
      <c r="AD699" s="683"/>
      <c r="AE699" s="683"/>
      <c r="AF699" s="683"/>
      <c r="AG699" s="683"/>
      <c r="AH699" s="683"/>
      <c r="AI699" s="683"/>
      <c r="AJ699" s="683"/>
    </row>
    <row r="700" spans="1:36" ht="14.25" customHeight="1">
      <c r="A700" s="683"/>
      <c r="B700" s="683"/>
      <c r="C700" s="683"/>
      <c r="D700" s="683"/>
      <c r="E700" s="683"/>
      <c r="F700" s="683"/>
      <c r="G700" s="683"/>
      <c r="H700" s="683"/>
      <c r="I700" s="683"/>
      <c r="J700" s="683"/>
      <c r="K700" s="683"/>
      <c r="L700" s="683"/>
      <c r="M700" s="683"/>
      <c r="N700" s="683"/>
      <c r="O700" s="683"/>
      <c r="P700" s="683"/>
      <c r="Q700" s="683"/>
      <c r="R700" s="683"/>
      <c r="S700" s="683"/>
      <c r="T700" s="683"/>
      <c r="U700" s="683"/>
      <c r="V700" s="683"/>
      <c r="W700" s="683"/>
      <c r="X700" s="683"/>
      <c r="Y700" s="683"/>
      <c r="Z700" s="683"/>
      <c r="AA700" s="683"/>
      <c r="AB700" s="683"/>
      <c r="AC700" s="683"/>
      <c r="AD700" s="683"/>
      <c r="AE700" s="683"/>
      <c r="AF700" s="683"/>
      <c r="AG700" s="683"/>
      <c r="AH700" s="683"/>
      <c r="AI700" s="683"/>
      <c r="AJ700" s="683"/>
    </row>
    <row r="701" spans="1:36" ht="14.25" customHeight="1">
      <c r="A701" s="683"/>
      <c r="B701" s="683"/>
      <c r="C701" s="683"/>
      <c r="D701" s="683"/>
      <c r="E701" s="683"/>
      <c r="F701" s="683"/>
      <c r="G701" s="683"/>
      <c r="H701" s="683"/>
      <c r="I701" s="683"/>
      <c r="J701" s="683"/>
      <c r="K701" s="683"/>
      <c r="L701" s="683"/>
      <c r="M701" s="683"/>
      <c r="N701" s="683"/>
      <c r="O701" s="683"/>
      <c r="P701" s="683"/>
      <c r="Q701" s="683"/>
      <c r="R701" s="683"/>
      <c r="S701" s="683"/>
      <c r="T701" s="683"/>
      <c r="U701" s="683"/>
      <c r="V701" s="683"/>
      <c r="W701" s="683"/>
      <c r="X701" s="683"/>
      <c r="Y701" s="683"/>
      <c r="Z701" s="683"/>
      <c r="AA701" s="683"/>
      <c r="AB701" s="683"/>
      <c r="AC701" s="683"/>
      <c r="AD701" s="683"/>
      <c r="AE701" s="683"/>
      <c r="AF701" s="683"/>
      <c r="AG701" s="683"/>
      <c r="AH701" s="683"/>
      <c r="AI701" s="683"/>
      <c r="AJ701" s="683"/>
    </row>
    <row r="702" spans="1:36" ht="14.25" customHeight="1">
      <c r="A702" s="683"/>
      <c r="B702" s="683"/>
      <c r="C702" s="683"/>
      <c r="D702" s="683"/>
      <c r="E702" s="683"/>
      <c r="F702" s="683"/>
      <c r="G702" s="683"/>
      <c r="H702" s="683"/>
      <c r="I702" s="683"/>
      <c r="J702" s="683"/>
      <c r="K702" s="683"/>
      <c r="L702" s="683"/>
      <c r="M702" s="683"/>
      <c r="N702" s="683"/>
      <c r="O702" s="683"/>
      <c r="P702" s="683"/>
      <c r="Q702" s="683"/>
      <c r="R702" s="683"/>
      <c r="S702" s="683"/>
      <c r="T702" s="683"/>
      <c r="U702" s="683"/>
      <c r="V702" s="683"/>
      <c r="W702" s="683"/>
      <c r="X702" s="683"/>
      <c r="Y702" s="683"/>
      <c r="Z702" s="683"/>
      <c r="AA702" s="683"/>
      <c r="AB702" s="683"/>
      <c r="AC702" s="683"/>
      <c r="AD702" s="683"/>
      <c r="AE702" s="683"/>
      <c r="AF702" s="683"/>
      <c r="AG702" s="683"/>
      <c r="AH702" s="683"/>
      <c r="AI702" s="683"/>
      <c r="AJ702" s="683"/>
    </row>
    <row r="703" spans="1:36" ht="14.25" customHeight="1">
      <c r="A703" s="683"/>
      <c r="B703" s="683"/>
      <c r="C703" s="683"/>
      <c r="D703" s="683"/>
      <c r="E703" s="683"/>
      <c r="F703" s="683"/>
      <c r="G703" s="683"/>
      <c r="H703" s="683"/>
      <c r="I703" s="683"/>
      <c r="J703" s="683"/>
      <c r="K703" s="683"/>
      <c r="L703" s="683"/>
      <c r="M703" s="683"/>
      <c r="N703" s="683"/>
      <c r="O703" s="683"/>
      <c r="P703" s="683"/>
      <c r="Q703" s="683"/>
      <c r="R703" s="683"/>
      <c r="S703" s="683"/>
      <c r="T703" s="683"/>
      <c r="U703" s="683"/>
      <c r="V703" s="683"/>
      <c r="W703" s="683"/>
      <c r="X703" s="683"/>
      <c r="Y703" s="683"/>
      <c r="Z703" s="683"/>
      <c r="AA703" s="683"/>
      <c r="AB703" s="683"/>
      <c r="AC703" s="683"/>
      <c r="AD703" s="683"/>
      <c r="AE703" s="683"/>
      <c r="AF703" s="683"/>
      <c r="AG703" s="683"/>
      <c r="AH703" s="683"/>
      <c r="AI703" s="683"/>
      <c r="AJ703" s="683"/>
    </row>
    <row r="704" spans="1:36" ht="14.25" customHeight="1">
      <c r="A704" s="683"/>
      <c r="B704" s="683"/>
      <c r="C704" s="683"/>
      <c r="D704" s="683"/>
      <c r="E704" s="683"/>
      <c r="F704" s="683"/>
      <c r="G704" s="683"/>
      <c r="H704" s="683"/>
      <c r="I704" s="683"/>
      <c r="J704" s="683"/>
      <c r="K704" s="683"/>
      <c r="L704" s="683"/>
      <c r="M704" s="683"/>
      <c r="N704" s="683"/>
      <c r="O704" s="683"/>
      <c r="P704" s="683"/>
      <c r="Q704" s="683"/>
      <c r="R704" s="683"/>
      <c r="S704" s="683"/>
      <c r="T704" s="683"/>
      <c r="U704" s="683"/>
      <c r="V704" s="683"/>
      <c r="W704" s="683"/>
      <c r="X704" s="683"/>
      <c r="Y704" s="683"/>
      <c r="Z704" s="683"/>
      <c r="AA704" s="683"/>
      <c r="AB704" s="683"/>
      <c r="AC704" s="683"/>
      <c r="AD704" s="683"/>
      <c r="AE704" s="683"/>
      <c r="AF704" s="683"/>
      <c r="AG704" s="683"/>
      <c r="AH704" s="683"/>
      <c r="AI704" s="683"/>
      <c r="AJ704" s="683"/>
    </row>
    <row r="705" spans="1:36" ht="14.25" customHeight="1">
      <c r="A705" s="683"/>
      <c r="B705" s="683"/>
      <c r="C705" s="683"/>
      <c r="D705" s="683"/>
      <c r="E705" s="683"/>
      <c r="F705" s="683"/>
      <c r="G705" s="683"/>
      <c r="H705" s="683"/>
      <c r="I705" s="683"/>
      <c r="J705" s="683"/>
      <c r="K705" s="683"/>
      <c r="L705" s="683"/>
      <c r="M705" s="683"/>
      <c r="N705" s="683"/>
      <c r="O705" s="683"/>
      <c r="P705" s="683"/>
      <c r="Q705" s="683"/>
      <c r="R705" s="683"/>
      <c r="S705" s="683"/>
      <c r="T705" s="683"/>
      <c r="U705" s="683"/>
      <c r="V705" s="683"/>
      <c r="W705" s="683"/>
      <c r="X705" s="683"/>
      <c r="Y705" s="683"/>
      <c r="Z705" s="683"/>
      <c r="AA705" s="683"/>
      <c r="AB705" s="683"/>
      <c r="AC705" s="683"/>
      <c r="AD705" s="683"/>
      <c r="AE705" s="683"/>
      <c r="AF705" s="683"/>
      <c r="AG705" s="683"/>
      <c r="AH705" s="683"/>
      <c r="AI705" s="683"/>
      <c r="AJ705" s="683"/>
    </row>
    <row r="706" spans="1:36" ht="14.25" customHeight="1">
      <c r="A706" s="683"/>
      <c r="B706" s="683"/>
      <c r="C706" s="683"/>
      <c r="D706" s="683"/>
      <c r="E706" s="683"/>
      <c r="F706" s="683"/>
      <c r="G706" s="683"/>
      <c r="H706" s="683"/>
      <c r="I706" s="683"/>
      <c r="J706" s="683"/>
      <c r="K706" s="683"/>
      <c r="L706" s="683"/>
      <c r="M706" s="683"/>
      <c r="N706" s="683"/>
      <c r="O706" s="683"/>
      <c r="P706" s="683"/>
      <c r="Q706" s="683"/>
      <c r="R706" s="683"/>
      <c r="S706" s="683"/>
      <c r="T706" s="683"/>
      <c r="U706" s="683"/>
      <c r="V706" s="683"/>
      <c r="W706" s="683"/>
      <c r="X706" s="683"/>
      <c r="Y706" s="683"/>
      <c r="Z706" s="683"/>
      <c r="AA706" s="683"/>
      <c r="AB706" s="683"/>
      <c r="AC706" s="683"/>
      <c r="AD706" s="683"/>
      <c r="AE706" s="683"/>
      <c r="AF706" s="683"/>
      <c r="AG706" s="683"/>
      <c r="AH706" s="683"/>
      <c r="AI706" s="683"/>
      <c r="AJ706" s="683"/>
    </row>
    <row r="707" spans="1:36" ht="14.25" customHeight="1">
      <c r="A707" s="683"/>
      <c r="B707" s="683"/>
      <c r="C707" s="683"/>
      <c r="D707" s="683"/>
      <c r="E707" s="683"/>
      <c r="F707" s="683"/>
      <c r="G707" s="683"/>
      <c r="H707" s="683"/>
      <c r="I707" s="683"/>
      <c r="J707" s="683"/>
      <c r="K707" s="683"/>
      <c r="L707" s="683"/>
      <c r="M707" s="683"/>
      <c r="N707" s="683"/>
      <c r="O707" s="683"/>
      <c r="P707" s="683"/>
      <c r="Q707" s="683"/>
      <c r="R707" s="683"/>
      <c r="S707" s="683"/>
      <c r="T707" s="683"/>
      <c r="U707" s="683"/>
      <c r="V707" s="683"/>
      <c r="W707" s="683"/>
      <c r="X707" s="683"/>
      <c r="Y707" s="683"/>
      <c r="Z707" s="683"/>
      <c r="AA707" s="683"/>
      <c r="AB707" s="683"/>
      <c r="AC707" s="683"/>
      <c r="AD707" s="683"/>
      <c r="AE707" s="683"/>
      <c r="AF707" s="683"/>
      <c r="AG707" s="683"/>
      <c r="AH707" s="683"/>
      <c r="AI707" s="683"/>
      <c r="AJ707" s="683"/>
    </row>
    <row r="708" spans="1:36" ht="14.25" customHeight="1">
      <c r="A708" s="683"/>
      <c r="B708" s="683"/>
      <c r="C708" s="683"/>
      <c r="D708" s="683"/>
      <c r="E708" s="683"/>
      <c r="F708" s="683"/>
      <c r="G708" s="683"/>
      <c r="H708" s="683"/>
      <c r="I708" s="683"/>
      <c r="J708" s="683"/>
      <c r="K708" s="683"/>
      <c r="L708" s="683"/>
      <c r="M708" s="683"/>
      <c r="N708" s="683"/>
      <c r="O708" s="683"/>
      <c r="P708" s="683"/>
      <c r="Q708" s="683"/>
      <c r="R708" s="683"/>
      <c r="S708" s="683"/>
      <c r="T708" s="683"/>
      <c r="U708" s="683"/>
      <c r="V708" s="683"/>
      <c r="W708" s="683"/>
      <c r="X708" s="683"/>
      <c r="Y708" s="683"/>
      <c r="Z708" s="683"/>
      <c r="AA708" s="683"/>
      <c r="AB708" s="683"/>
      <c r="AC708" s="683"/>
      <c r="AD708" s="683"/>
      <c r="AE708" s="683"/>
      <c r="AF708" s="683"/>
      <c r="AG708" s="683"/>
      <c r="AH708" s="683"/>
      <c r="AI708" s="683"/>
      <c r="AJ708" s="683"/>
    </row>
    <row r="709" spans="1:36" ht="14.25" customHeight="1">
      <c r="A709" s="683"/>
      <c r="B709" s="683"/>
      <c r="C709" s="683"/>
      <c r="D709" s="683"/>
      <c r="E709" s="683"/>
      <c r="F709" s="683"/>
      <c r="G709" s="683"/>
      <c r="H709" s="683"/>
      <c r="I709" s="683"/>
      <c r="J709" s="683"/>
      <c r="K709" s="683"/>
      <c r="L709" s="683"/>
      <c r="M709" s="683"/>
      <c r="N709" s="683"/>
      <c r="O709" s="683"/>
      <c r="P709" s="683"/>
      <c r="Q709" s="683"/>
      <c r="R709" s="683"/>
      <c r="S709" s="683"/>
      <c r="T709" s="683"/>
      <c r="U709" s="683"/>
      <c r="V709" s="683"/>
      <c r="W709" s="683"/>
      <c r="X709" s="683"/>
      <c r="Y709" s="683"/>
      <c r="Z709" s="683"/>
      <c r="AA709" s="683"/>
      <c r="AB709" s="683"/>
      <c r="AC709" s="683"/>
      <c r="AD709" s="683"/>
      <c r="AE709" s="683"/>
      <c r="AF709" s="683"/>
      <c r="AG709" s="683"/>
      <c r="AH709" s="683"/>
      <c r="AI709" s="683"/>
      <c r="AJ709" s="683"/>
    </row>
    <row r="710" spans="1:36" ht="14.25" customHeight="1">
      <c r="A710" s="683"/>
      <c r="B710" s="683"/>
      <c r="C710" s="683"/>
      <c r="D710" s="683"/>
      <c r="E710" s="683"/>
      <c r="F710" s="683"/>
      <c r="G710" s="683"/>
      <c r="H710" s="683"/>
      <c r="I710" s="683"/>
      <c r="J710" s="683"/>
      <c r="K710" s="683"/>
      <c r="L710" s="683"/>
      <c r="M710" s="683"/>
      <c r="N710" s="683"/>
      <c r="O710" s="683"/>
      <c r="P710" s="683"/>
      <c r="Q710" s="683"/>
      <c r="R710" s="683"/>
      <c r="S710" s="683"/>
      <c r="T710" s="683"/>
      <c r="U710" s="683"/>
      <c r="V710" s="683"/>
      <c r="W710" s="683"/>
      <c r="X710" s="683"/>
      <c r="Y710" s="683"/>
      <c r="Z710" s="683"/>
      <c r="AA710" s="683"/>
      <c r="AB710" s="683"/>
      <c r="AC710" s="683"/>
      <c r="AD710" s="683"/>
      <c r="AE710" s="683"/>
      <c r="AF710" s="683"/>
      <c r="AG710" s="683"/>
      <c r="AH710" s="683"/>
      <c r="AI710" s="683"/>
      <c r="AJ710" s="683"/>
    </row>
    <row r="711" spans="1:36" ht="14.25" customHeight="1">
      <c r="A711" s="683"/>
      <c r="B711" s="683"/>
      <c r="C711" s="683"/>
      <c r="D711" s="683"/>
      <c r="E711" s="683"/>
      <c r="F711" s="683"/>
      <c r="G711" s="683"/>
      <c r="H711" s="683"/>
      <c r="I711" s="683"/>
      <c r="J711" s="683"/>
      <c r="K711" s="683"/>
      <c r="L711" s="683"/>
      <c r="M711" s="683"/>
      <c r="N711" s="683"/>
      <c r="O711" s="683"/>
      <c r="P711" s="683"/>
      <c r="Q711" s="683"/>
      <c r="R711" s="683"/>
      <c r="S711" s="683"/>
      <c r="T711" s="683"/>
      <c r="U711" s="683"/>
      <c r="V711" s="683"/>
      <c r="W711" s="683"/>
      <c r="X711" s="683"/>
      <c r="Y711" s="683"/>
      <c r="Z711" s="683"/>
      <c r="AA711" s="683"/>
      <c r="AB711" s="683"/>
      <c r="AC711" s="683"/>
      <c r="AD711" s="683"/>
      <c r="AE711" s="683"/>
      <c r="AF711" s="683"/>
      <c r="AG711" s="683"/>
      <c r="AH711" s="683"/>
      <c r="AI711" s="683"/>
      <c r="AJ711" s="683"/>
    </row>
    <row r="712" spans="1:36" ht="14.25" customHeight="1">
      <c r="A712" s="683"/>
      <c r="B712" s="683"/>
      <c r="C712" s="683"/>
      <c r="D712" s="683"/>
      <c r="E712" s="683"/>
      <c r="F712" s="683"/>
      <c r="G712" s="683"/>
      <c r="H712" s="683"/>
      <c r="I712" s="683"/>
      <c r="J712" s="683"/>
      <c r="K712" s="683"/>
      <c r="L712" s="683"/>
      <c r="M712" s="683"/>
      <c r="N712" s="683"/>
      <c r="O712" s="683"/>
      <c r="P712" s="683"/>
      <c r="Q712" s="683"/>
      <c r="R712" s="683"/>
      <c r="S712" s="683"/>
      <c r="T712" s="683"/>
      <c r="U712" s="683"/>
      <c r="V712" s="683"/>
      <c r="W712" s="683"/>
      <c r="X712" s="683"/>
      <c r="Y712" s="683"/>
      <c r="Z712" s="683"/>
      <c r="AA712" s="683"/>
      <c r="AB712" s="683"/>
      <c r="AC712" s="683"/>
      <c r="AD712" s="683"/>
      <c r="AE712" s="683"/>
      <c r="AF712" s="683"/>
      <c r="AG712" s="683"/>
      <c r="AH712" s="683"/>
      <c r="AI712" s="683"/>
      <c r="AJ712" s="683"/>
    </row>
    <row r="713" spans="1:36" ht="14.25" customHeight="1">
      <c r="A713" s="683"/>
      <c r="B713" s="683"/>
      <c r="C713" s="683"/>
      <c r="D713" s="683"/>
      <c r="E713" s="683"/>
      <c r="F713" s="683"/>
      <c r="G713" s="683"/>
      <c r="H713" s="683"/>
      <c r="I713" s="683"/>
      <c r="J713" s="683"/>
      <c r="K713" s="683"/>
      <c r="L713" s="683"/>
      <c r="M713" s="683"/>
      <c r="N713" s="683"/>
      <c r="O713" s="683"/>
      <c r="P713" s="683"/>
      <c r="Q713" s="683"/>
      <c r="R713" s="683"/>
      <c r="S713" s="683"/>
      <c r="T713" s="683"/>
      <c r="U713" s="683"/>
      <c r="V713" s="683"/>
      <c r="W713" s="683"/>
      <c r="X713" s="683"/>
      <c r="Y713" s="683"/>
      <c r="Z713" s="683"/>
      <c r="AA713" s="683"/>
      <c r="AB713" s="683"/>
      <c r="AC713" s="683"/>
      <c r="AD713" s="683"/>
      <c r="AE713" s="683"/>
      <c r="AF713" s="683"/>
      <c r="AG713" s="683"/>
      <c r="AH713" s="683"/>
      <c r="AI713" s="683"/>
      <c r="AJ713" s="683"/>
    </row>
    <row r="714" spans="1:36" ht="14.25" customHeight="1">
      <c r="A714" s="683"/>
      <c r="B714" s="683"/>
      <c r="C714" s="683"/>
      <c r="D714" s="683"/>
      <c r="E714" s="683"/>
      <c r="F714" s="683"/>
      <c r="G714" s="683"/>
      <c r="H714" s="683"/>
      <c r="I714" s="683"/>
      <c r="J714" s="683"/>
      <c r="K714" s="683"/>
      <c r="L714" s="683"/>
      <c r="M714" s="683"/>
      <c r="N714" s="683"/>
      <c r="O714" s="683"/>
      <c r="P714" s="683"/>
      <c r="Q714" s="683"/>
      <c r="R714" s="683"/>
      <c r="S714" s="683"/>
      <c r="T714" s="683"/>
      <c r="U714" s="683"/>
      <c r="V714" s="683"/>
      <c r="W714" s="683"/>
      <c r="X714" s="683"/>
      <c r="Y714" s="683"/>
      <c r="Z714" s="683"/>
      <c r="AA714" s="683"/>
      <c r="AB714" s="683"/>
      <c r="AC714" s="683"/>
      <c r="AD714" s="683"/>
      <c r="AE714" s="683"/>
      <c r="AF714" s="683"/>
      <c r="AG714" s="683"/>
      <c r="AH714" s="683"/>
      <c r="AI714" s="683"/>
      <c r="AJ714" s="683"/>
    </row>
    <row r="715" spans="1:36" ht="14.25" customHeight="1">
      <c r="A715" s="683"/>
      <c r="B715" s="683"/>
      <c r="C715" s="683"/>
      <c r="D715" s="683"/>
      <c r="E715" s="683"/>
      <c r="F715" s="683"/>
      <c r="G715" s="683"/>
      <c r="H715" s="683"/>
      <c r="I715" s="683"/>
      <c r="J715" s="683"/>
      <c r="K715" s="683"/>
      <c r="L715" s="683"/>
      <c r="M715" s="683"/>
      <c r="N715" s="683"/>
      <c r="O715" s="683"/>
      <c r="P715" s="683"/>
      <c r="Q715" s="683"/>
      <c r="R715" s="683"/>
      <c r="S715" s="683"/>
      <c r="T715" s="683"/>
      <c r="U715" s="683"/>
      <c r="V715" s="683"/>
      <c r="W715" s="683"/>
      <c r="X715" s="683"/>
      <c r="Y715" s="683"/>
      <c r="Z715" s="683"/>
      <c r="AA715" s="683"/>
      <c r="AB715" s="683"/>
      <c r="AC715" s="683"/>
      <c r="AD715" s="683"/>
      <c r="AE715" s="683"/>
      <c r="AF715" s="683"/>
      <c r="AG715" s="683"/>
      <c r="AH715" s="683"/>
      <c r="AI715" s="683"/>
      <c r="AJ715" s="683"/>
    </row>
    <row r="716" spans="1:36" ht="14.25" customHeight="1">
      <c r="A716" s="683"/>
      <c r="B716" s="683"/>
      <c r="C716" s="683"/>
      <c r="D716" s="683"/>
      <c r="E716" s="683"/>
      <c r="F716" s="683"/>
      <c r="G716" s="683"/>
      <c r="H716" s="683"/>
      <c r="I716" s="683"/>
      <c r="J716" s="683"/>
      <c r="K716" s="683"/>
      <c r="L716" s="683"/>
      <c r="M716" s="683"/>
      <c r="N716" s="683"/>
      <c r="O716" s="683"/>
      <c r="P716" s="683"/>
      <c r="Q716" s="683"/>
      <c r="R716" s="683"/>
      <c r="S716" s="683"/>
      <c r="T716" s="683"/>
      <c r="U716" s="683"/>
      <c r="V716" s="683"/>
      <c r="W716" s="683"/>
      <c r="X716" s="683"/>
      <c r="Y716" s="683"/>
      <c r="Z716" s="683"/>
      <c r="AA716" s="683"/>
      <c r="AB716" s="683"/>
      <c r="AC716" s="683"/>
      <c r="AD716" s="683"/>
      <c r="AE716" s="683"/>
      <c r="AF716" s="683"/>
      <c r="AG716" s="683"/>
      <c r="AH716" s="683"/>
      <c r="AI716" s="683"/>
      <c r="AJ716" s="683"/>
    </row>
    <row r="717" spans="1:36" ht="14.25" customHeight="1">
      <c r="A717" s="683"/>
      <c r="B717" s="683"/>
      <c r="C717" s="683"/>
      <c r="D717" s="683"/>
      <c r="E717" s="683"/>
      <c r="F717" s="683"/>
      <c r="G717" s="683"/>
      <c r="H717" s="683"/>
      <c r="I717" s="683"/>
      <c r="J717" s="683"/>
      <c r="K717" s="683"/>
      <c r="L717" s="683"/>
      <c r="M717" s="683"/>
      <c r="N717" s="683"/>
      <c r="O717" s="683"/>
      <c r="P717" s="683"/>
      <c r="Q717" s="683"/>
      <c r="R717" s="683"/>
      <c r="S717" s="683"/>
      <c r="T717" s="683"/>
      <c r="U717" s="683"/>
      <c r="V717" s="683"/>
      <c r="W717" s="683"/>
      <c r="X717" s="683"/>
      <c r="Y717" s="683"/>
      <c r="Z717" s="683"/>
      <c r="AA717" s="683"/>
      <c r="AB717" s="683"/>
      <c r="AC717" s="683"/>
      <c r="AD717" s="683"/>
      <c r="AE717" s="683"/>
      <c r="AF717" s="683"/>
      <c r="AG717" s="683"/>
      <c r="AH717" s="683"/>
      <c r="AI717" s="683"/>
      <c r="AJ717" s="683"/>
    </row>
    <row r="718" spans="1:36" ht="14.25" customHeight="1">
      <c r="A718" s="683"/>
      <c r="B718" s="683"/>
      <c r="C718" s="683"/>
      <c r="D718" s="683"/>
      <c r="E718" s="683"/>
      <c r="F718" s="683"/>
      <c r="G718" s="683"/>
      <c r="H718" s="683"/>
      <c r="I718" s="683"/>
      <c r="J718" s="683"/>
      <c r="K718" s="683"/>
      <c r="L718" s="683"/>
      <c r="M718" s="683"/>
      <c r="N718" s="683"/>
      <c r="O718" s="683"/>
      <c r="P718" s="683"/>
      <c r="Q718" s="683"/>
      <c r="R718" s="683"/>
      <c r="S718" s="683"/>
      <c r="T718" s="683"/>
      <c r="U718" s="683"/>
      <c r="V718" s="683"/>
      <c r="W718" s="683"/>
      <c r="X718" s="683"/>
      <c r="Y718" s="683"/>
      <c r="Z718" s="683"/>
      <c r="AA718" s="683"/>
      <c r="AB718" s="683"/>
      <c r="AC718" s="683"/>
      <c r="AD718" s="683"/>
      <c r="AE718" s="683"/>
      <c r="AF718" s="683"/>
      <c r="AG718" s="683"/>
      <c r="AH718" s="683"/>
      <c r="AI718" s="683"/>
      <c r="AJ718" s="683"/>
    </row>
    <row r="719" spans="1:36" ht="282" customHeight="1">
      <c r="A719" s="683"/>
      <c r="B719" s="1097" t="s">
        <v>2542</v>
      </c>
      <c r="C719" s="683"/>
      <c r="D719" s="683"/>
      <c r="E719" s="683"/>
      <c r="F719" s="683"/>
      <c r="G719" s="683"/>
      <c r="H719" s="683"/>
      <c r="I719" s="683"/>
      <c r="J719" s="683"/>
      <c r="K719" s="683"/>
      <c r="L719" s="683"/>
      <c r="M719" s="683"/>
      <c r="N719" s="683"/>
      <c r="O719" s="683"/>
      <c r="P719" s="683"/>
      <c r="Q719" s="683"/>
      <c r="R719" s="683"/>
      <c r="S719" s="683"/>
      <c r="T719" s="683"/>
      <c r="U719" s="683"/>
      <c r="V719" s="683"/>
      <c r="W719" s="683"/>
      <c r="X719" s="683"/>
      <c r="Y719" s="683"/>
      <c r="Z719" s="683"/>
      <c r="AA719" s="683"/>
      <c r="AB719" s="683"/>
      <c r="AC719" s="683"/>
      <c r="AD719" s="683"/>
      <c r="AE719" s="683"/>
      <c r="AF719" s="683"/>
      <c r="AG719" s="683"/>
      <c r="AH719" s="683"/>
      <c r="AI719" s="683"/>
      <c r="AJ719" s="683"/>
    </row>
    <row r="720" spans="1:36" ht="14.25" customHeight="1">
      <c r="A720" s="683"/>
      <c r="B720" s="683"/>
      <c r="C720" s="683"/>
      <c r="D720" s="683"/>
      <c r="E720" s="683"/>
      <c r="F720" s="683"/>
      <c r="G720" s="683"/>
      <c r="H720" s="683"/>
      <c r="I720" s="683"/>
      <c r="J720" s="683"/>
      <c r="K720" s="683"/>
      <c r="L720" s="683"/>
      <c r="M720" s="683"/>
      <c r="N720" s="683"/>
      <c r="O720" s="683"/>
      <c r="P720" s="683"/>
      <c r="Q720" s="683"/>
      <c r="R720" s="683"/>
      <c r="S720" s="683"/>
      <c r="T720" s="683"/>
      <c r="U720" s="683"/>
      <c r="V720" s="683"/>
      <c r="W720" s="683"/>
      <c r="X720" s="683"/>
      <c r="Y720" s="683"/>
      <c r="Z720" s="683"/>
      <c r="AA720" s="683"/>
      <c r="AB720" s="683"/>
      <c r="AC720" s="683"/>
      <c r="AD720" s="683"/>
      <c r="AE720" s="683"/>
      <c r="AF720" s="683"/>
      <c r="AG720" s="683"/>
      <c r="AH720" s="683"/>
      <c r="AI720" s="683"/>
      <c r="AJ720" s="683"/>
    </row>
    <row r="721" spans="1:36" ht="14.25" customHeight="1">
      <c r="A721" s="683"/>
      <c r="B721" s="683"/>
      <c r="C721" s="683"/>
      <c r="D721" s="683"/>
      <c r="E721" s="683"/>
      <c r="F721" s="683"/>
      <c r="G721" s="683"/>
      <c r="H721" s="683"/>
      <c r="I721" s="683"/>
      <c r="J721" s="683"/>
      <c r="K721" s="683"/>
      <c r="L721" s="683"/>
      <c r="M721" s="683"/>
      <c r="N721" s="683"/>
      <c r="O721" s="683"/>
      <c r="P721" s="683"/>
      <c r="Q721" s="683"/>
      <c r="R721" s="683"/>
      <c r="S721" s="683"/>
      <c r="T721" s="683"/>
      <c r="U721" s="683"/>
      <c r="V721" s="683"/>
      <c r="W721" s="683"/>
      <c r="X721" s="683"/>
      <c r="Y721" s="683"/>
      <c r="Z721" s="683"/>
      <c r="AA721" s="683"/>
      <c r="AB721" s="683"/>
      <c r="AC721" s="683"/>
      <c r="AD721" s="683"/>
      <c r="AE721" s="683"/>
      <c r="AF721" s="683"/>
      <c r="AG721" s="683"/>
      <c r="AH721" s="683"/>
      <c r="AI721" s="683"/>
      <c r="AJ721" s="683"/>
    </row>
    <row r="722" spans="1:36" ht="14.25" customHeight="1">
      <c r="A722" s="683"/>
      <c r="B722" s="683"/>
      <c r="C722" s="683"/>
      <c r="D722" s="683"/>
      <c r="E722" s="683"/>
      <c r="F722" s="683"/>
      <c r="G722" s="683"/>
      <c r="H722" s="683"/>
      <c r="I722" s="683"/>
      <c r="J722" s="683"/>
      <c r="K722" s="683"/>
      <c r="L722" s="683"/>
      <c r="M722" s="683"/>
      <c r="N722" s="683"/>
      <c r="O722" s="683"/>
      <c r="P722" s="683"/>
      <c r="Q722" s="683"/>
      <c r="R722" s="683"/>
      <c r="S722" s="683"/>
      <c r="T722" s="683"/>
      <c r="U722" s="683"/>
      <c r="V722" s="683"/>
      <c r="W722" s="683"/>
      <c r="X722" s="683"/>
      <c r="Y722" s="683"/>
      <c r="Z722" s="683"/>
      <c r="AA722" s="683"/>
      <c r="AB722" s="683"/>
      <c r="AC722" s="683"/>
      <c r="AD722" s="683"/>
      <c r="AE722" s="683"/>
      <c r="AF722" s="683"/>
      <c r="AG722" s="683"/>
      <c r="AH722" s="683"/>
      <c r="AI722" s="683"/>
      <c r="AJ722" s="683"/>
    </row>
    <row r="723" spans="1:36" ht="14.25" customHeight="1">
      <c r="A723" s="683"/>
      <c r="B723" s="683"/>
      <c r="C723" s="683"/>
      <c r="D723" s="683"/>
      <c r="E723" s="683"/>
      <c r="F723" s="683"/>
      <c r="G723" s="683"/>
      <c r="H723" s="683"/>
      <c r="I723" s="683"/>
      <c r="J723" s="683"/>
      <c r="K723" s="683"/>
      <c r="L723" s="683"/>
      <c r="M723" s="683"/>
      <c r="N723" s="683"/>
      <c r="O723" s="683"/>
      <c r="P723" s="683"/>
      <c r="Q723" s="683"/>
      <c r="R723" s="683"/>
      <c r="S723" s="683"/>
      <c r="T723" s="683"/>
      <c r="U723" s="683"/>
      <c r="V723" s="683"/>
      <c r="W723" s="683"/>
      <c r="X723" s="683"/>
      <c r="Y723" s="683"/>
      <c r="Z723" s="683"/>
      <c r="AA723" s="683"/>
      <c r="AB723" s="683"/>
      <c r="AC723" s="683"/>
      <c r="AD723" s="683"/>
      <c r="AE723" s="683"/>
      <c r="AF723" s="683"/>
      <c r="AG723" s="683"/>
      <c r="AH723" s="683"/>
      <c r="AI723" s="683"/>
      <c r="AJ723" s="683"/>
    </row>
    <row r="724" spans="1:36" ht="14.25" customHeight="1">
      <c r="A724" s="683"/>
      <c r="B724" s="683"/>
      <c r="C724" s="683"/>
      <c r="D724" s="683"/>
      <c r="E724" s="683"/>
      <c r="F724" s="683"/>
      <c r="G724" s="683"/>
      <c r="H724" s="683"/>
      <c r="I724" s="683"/>
      <c r="J724" s="683"/>
      <c r="K724" s="683"/>
      <c r="L724" s="683"/>
      <c r="M724" s="683"/>
      <c r="N724" s="683"/>
      <c r="O724" s="683"/>
      <c r="P724" s="683"/>
      <c r="Q724" s="683"/>
      <c r="R724" s="683"/>
      <c r="S724" s="683"/>
      <c r="T724" s="683"/>
      <c r="U724" s="683"/>
      <c r="V724" s="683"/>
      <c r="W724" s="683"/>
      <c r="X724" s="683"/>
      <c r="Y724" s="683"/>
      <c r="Z724" s="683"/>
      <c r="AA724" s="683"/>
      <c r="AB724" s="683"/>
      <c r="AC724" s="683"/>
      <c r="AD724" s="683"/>
      <c r="AE724" s="683"/>
      <c r="AF724" s="683"/>
      <c r="AG724" s="683"/>
      <c r="AH724" s="683"/>
      <c r="AI724" s="683"/>
      <c r="AJ724" s="683"/>
    </row>
    <row r="725" spans="1:36" ht="14.25" customHeight="1">
      <c r="A725" s="683"/>
      <c r="B725" s="680" t="s">
        <v>2543</v>
      </c>
      <c r="C725" s="680" t="s">
        <v>2544</v>
      </c>
      <c r="D725" s="680" t="s">
        <v>2545</v>
      </c>
      <c r="E725" s="680" t="s">
        <v>2546</v>
      </c>
      <c r="F725" s="680" t="s">
        <v>2547</v>
      </c>
      <c r="G725" s="680" t="s">
        <v>2548</v>
      </c>
      <c r="H725" s="680" t="s">
        <v>2549</v>
      </c>
      <c r="I725" s="680" t="s">
        <v>2550</v>
      </c>
      <c r="J725" s="680" t="s">
        <v>2551</v>
      </c>
      <c r="K725" s="680" t="s">
        <v>2552</v>
      </c>
      <c r="L725" s="680" t="s">
        <v>2474</v>
      </c>
      <c r="M725" s="680" t="s">
        <v>2474</v>
      </c>
      <c r="N725" s="680" t="s">
        <v>2474</v>
      </c>
      <c r="O725" s="683"/>
      <c r="P725" s="683"/>
      <c r="Q725" s="683"/>
      <c r="R725" s="683"/>
      <c r="S725" s="683"/>
      <c r="T725" s="683"/>
      <c r="U725" s="683"/>
      <c r="V725" s="683"/>
      <c r="W725" s="683"/>
      <c r="X725" s="683"/>
      <c r="Y725" s="683"/>
      <c r="Z725" s="683"/>
      <c r="AA725" s="683"/>
      <c r="AB725" s="683"/>
      <c r="AC725" s="683"/>
      <c r="AD725" s="683"/>
      <c r="AE725" s="683"/>
      <c r="AF725" s="683"/>
      <c r="AG725" s="683"/>
      <c r="AH725" s="683"/>
      <c r="AI725" s="683"/>
      <c r="AJ725" s="683"/>
    </row>
    <row r="726" spans="1:36" ht="14.25" customHeight="1">
      <c r="A726" s="683"/>
      <c r="B726" s="525" t="s">
        <v>1502</v>
      </c>
      <c r="C726" s="527" t="s">
        <v>1209</v>
      </c>
      <c r="D726" s="528" t="s">
        <v>1211</v>
      </c>
      <c r="E726" s="529" t="s">
        <v>1212</v>
      </c>
      <c r="F726" s="530" t="s">
        <v>1210</v>
      </c>
      <c r="G726" s="531" t="s">
        <v>1213</v>
      </c>
      <c r="H726" s="532" t="s">
        <v>1214</v>
      </c>
      <c r="I726" s="533" t="s">
        <v>1215</v>
      </c>
      <c r="J726" s="534" t="s">
        <v>1216</v>
      </c>
      <c r="K726" s="536" t="s">
        <v>1217</v>
      </c>
      <c r="L726" s="526" t="s">
        <v>2553</v>
      </c>
      <c r="M726" s="526" t="s">
        <v>1504</v>
      </c>
      <c r="N726" s="537" t="s">
        <v>1516</v>
      </c>
      <c r="O726" s="683"/>
      <c r="P726" s="683"/>
      <c r="Q726" s="683"/>
      <c r="R726" s="683"/>
      <c r="S726" s="683"/>
      <c r="T726" s="683"/>
      <c r="U726" s="683"/>
      <c r="V726" s="683"/>
      <c r="W726" s="683"/>
      <c r="X726" s="683"/>
      <c r="Y726" s="683"/>
      <c r="Z726" s="683"/>
      <c r="AA726" s="683"/>
      <c r="AB726" s="683"/>
      <c r="AC726" s="683"/>
      <c r="AD726" s="683"/>
      <c r="AE726" s="683"/>
      <c r="AF726" s="683"/>
      <c r="AG726" s="683"/>
      <c r="AH726" s="683"/>
      <c r="AI726" s="683"/>
      <c r="AJ726" s="683"/>
    </row>
    <row r="727" spans="1:36" ht="14.25" customHeight="1">
      <c r="A727" s="683"/>
      <c r="B727" s="553" t="s">
        <v>1510</v>
      </c>
      <c r="C727" s="553" t="s">
        <v>1510</v>
      </c>
      <c r="D727" s="553" t="s">
        <v>1506</v>
      </c>
      <c r="E727" s="553" t="s">
        <v>1506</v>
      </c>
      <c r="F727" s="553" t="s">
        <v>1508</v>
      </c>
      <c r="G727" s="553" t="s">
        <v>1510</v>
      </c>
      <c r="H727" s="553" t="s">
        <v>1503</v>
      </c>
      <c r="I727" s="553" t="s">
        <v>1505</v>
      </c>
      <c r="J727" s="553" t="s">
        <v>1508</v>
      </c>
      <c r="K727" s="553" t="s">
        <v>48</v>
      </c>
      <c r="L727" s="683"/>
      <c r="M727" s="683"/>
      <c r="N727" s="683"/>
      <c r="O727" s="631" t="s">
        <v>2554</v>
      </c>
      <c r="P727" s="683"/>
      <c r="Q727" s="683"/>
      <c r="R727" s="683"/>
      <c r="S727" s="683"/>
      <c r="T727" s="683"/>
      <c r="U727" s="683"/>
      <c r="V727" s="683"/>
      <c r="W727" s="683"/>
      <c r="X727" s="683"/>
      <c r="Y727" s="683"/>
      <c r="Z727" s="683"/>
      <c r="AA727" s="683"/>
      <c r="AB727" s="683"/>
      <c r="AC727" s="683"/>
      <c r="AD727" s="683"/>
      <c r="AE727" s="683"/>
      <c r="AF727" s="683"/>
      <c r="AG727" s="683"/>
      <c r="AH727" s="683"/>
      <c r="AI727" s="683"/>
      <c r="AJ727" s="683"/>
    </row>
    <row r="728" spans="1:36" ht="14.25" customHeight="1">
      <c r="A728" s="683"/>
      <c r="B728" s="558" t="s">
        <v>2228</v>
      </c>
      <c r="C728" s="558" t="s">
        <v>2227</v>
      </c>
      <c r="D728" s="558" t="s">
        <v>2227</v>
      </c>
      <c r="E728" s="558" t="s">
        <v>2227</v>
      </c>
      <c r="F728" s="558" t="s">
        <v>2399</v>
      </c>
      <c r="G728" s="558" t="s">
        <v>2555</v>
      </c>
      <c r="H728" s="558" t="s">
        <v>2399</v>
      </c>
      <c r="I728" s="558" t="s">
        <v>2227</v>
      </c>
      <c r="J728" s="558" t="s">
        <v>2399</v>
      </c>
      <c r="K728" s="558" t="s">
        <v>2399</v>
      </c>
      <c r="L728" s="683"/>
      <c r="M728" s="683"/>
      <c r="N728" s="683"/>
      <c r="O728" s="558" t="s">
        <v>2228</v>
      </c>
      <c r="P728" s="683"/>
      <c r="Q728" s="683"/>
      <c r="R728" s="683"/>
      <c r="S728" s="683"/>
      <c r="T728" s="683"/>
      <c r="U728" s="683"/>
      <c r="V728" s="683"/>
      <c r="W728" s="683"/>
      <c r="X728" s="683"/>
      <c r="Y728" s="683"/>
      <c r="Z728" s="683"/>
      <c r="AA728" s="683"/>
      <c r="AB728" s="683"/>
      <c r="AC728" s="683"/>
      <c r="AD728" s="683"/>
      <c r="AE728" s="683"/>
      <c r="AF728" s="683"/>
      <c r="AG728" s="683"/>
      <c r="AH728" s="683"/>
      <c r="AI728" s="683"/>
      <c r="AJ728" s="683"/>
    </row>
    <row r="729" spans="1:36" ht="14.25" customHeight="1">
      <c r="A729" s="683"/>
      <c r="B729" s="563" t="s">
        <v>2226</v>
      </c>
      <c r="C729" s="563" t="s">
        <v>2226</v>
      </c>
      <c r="D729" s="563" t="s">
        <v>2226</v>
      </c>
      <c r="E729" s="563" t="s">
        <v>1123</v>
      </c>
      <c r="F729" s="563" t="s">
        <v>1824</v>
      </c>
      <c r="G729" s="563" t="s">
        <v>1123</v>
      </c>
      <c r="H729" s="563" t="s">
        <v>2229</v>
      </c>
      <c r="I729" s="563" t="s">
        <v>2227</v>
      </c>
      <c r="J729" s="563" t="s">
        <v>2226</v>
      </c>
      <c r="K729" s="563" t="s">
        <v>2229</v>
      </c>
      <c r="L729" s="683"/>
      <c r="M729" s="683"/>
      <c r="N729" s="683"/>
      <c r="O729" s="563" t="s">
        <v>2229</v>
      </c>
      <c r="P729" s="683"/>
      <c r="Q729" s="683"/>
      <c r="R729" s="683"/>
      <c r="S729" s="683"/>
      <c r="T729" s="683"/>
      <c r="U729" s="683"/>
      <c r="V729" s="683"/>
      <c r="W729" s="683"/>
      <c r="X729" s="683"/>
      <c r="Y729" s="683"/>
      <c r="Z729" s="683"/>
      <c r="AA729" s="683"/>
      <c r="AB729" s="683"/>
      <c r="AC729" s="683"/>
      <c r="AD729" s="683"/>
      <c r="AE729" s="683"/>
      <c r="AF729" s="683"/>
      <c r="AG729" s="683"/>
      <c r="AH729" s="683"/>
      <c r="AI729" s="683"/>
      <c r="AJ729" s="683"/>
    </row>
    <row r="730" spans="1:36" ht="14.25" customHeight="1">
      <c r="A730" s="683"/>
      <c r="B730" s="568">
        <v>10</v>
      </c>
      <c r="C730" s="568">
        <v>5</v>
      </c>
      <c r="D730" s="573">
        <v>5</v>
      </c>
      <c r="E730" s="568">
        <v>2</v>
      </c>
      <c r="F730" s="568">
        <v>10</v>
      </c>
      <c r="G730" s="573">
        <v>10</v>
      </c>
      <c r="H730" s="568">
        <v>10</v>
      </c>
      <c r="I730" s="568">
        <v>5</v>
      </c>
      <c r="J730" s="568">
        <v>5</v>
      </c>
      <c r="K730" s="573">
        <v>10</v>
      </c>
      <c r="L730" s="683"/>
      <c r="M730" s="683"/>
      <c r="N730" s="683"/>
      <c r="O730" s="573">
        <v>5</v>
      </c>
      <c r="P730" s="683"/>
      <c r="Q730" s="683"/>
      <c r="R730" s="683"/>
      <c r="S730" s="683"/>
      <c r="T730" s="683"/>
      <c r="U730" s="683"/>
      <c r="V730" s="683"/>
      <c r="W730" s="683"/>
      <c r="X730" s="683"/>
      <c r="Y730" s="683"/>
      <c r="Z730" s="683"/>
      <c r="AA730" s="683"/>
      <c r="AB730" s="683"/>
      <c r="AC730" s="683"/>
      <c r="AD730" s="683"/>
      <c r="AE730" s="683"/>
      <c r="AF730" s="683"/>
      <c r="AG730" s="683"/>
      <c r="AH730" s="683"/>
      <c r="AI730" s="683"/>
      <c r="AJ730" s="683"/>
    </row>
    <row r="731" spans="1:36" ht="14.25" customHeight="1">
      <c r="A731" s="683"/>
      <c r="B731" s="573">
        <v>10</v>
      </c>
      <c r="C731" s="573">
        <v>5</v>
      </c>
      <c r="D731" s="573">
        <v>5</v>
      </c>
      <c r="E731" s="573">
        <v>2</v>
      </c>
      <c r="F731" s="573">
        <v>10</v>
      </c>
      <c r="G731" s="573">
        <v>10</v>
      </c>
      <c r="H731" s="573">
        <v>10</v>
      </c>
      <c r="I731" s="573">
        <v>5</v>
      </c>
      <c r="J731" s="573">
        <v>5</v>
      </c>
      <c r="K731" s="573">
        <v>10</v>
      </c>
      <c r="L731" s="683"/>
      <c r="M731" s="683"/>
      <c r="N731" s="683"/>
      <c r="O731" s="573">
        <v>5</v>
      </c>
      <c r="P731" s="683"/>
      <c r="Q731" s="683"/>
      <c r="R731" s="683"/>
      <c r="S731" s="683"/>
      <c r="T731" s="683"/>
      <c r="U731" s="683"/>
      <c r="V731" s="683"/>
      <c r="W731" s="683"/>
      <c r="X731" s="683"/>
      <c r="Y731" s="683"/>
      <c r="Z731" s="683"/>
      <c r="AA731" s="683"/>
      <c r="AB731" s="683"/>
      <c r="AC731" s="683"/>
      <c r="AD731" s="683"/>
      <c r="AE731" s="683"/>
      <c r="AF731" s="683"/>
      <c r="AG731" s="683"/>
      <c r="AH731" s="683"/>
      <c r="AI731" s="683"/>
      <c r="AJ731" s="683"/>
    </row>
    <row r="732" spans="1:36" ht="14.25" customHeight="1">
      <c r="A732" s="683"/>
      <c r="B732" s="577">
        <v>-0.2</v>
      </c>
      <c r="C732" s="577">
        <v>0.3</v>
      </c>
      <c r="D732" s="577">
        <v>0</v>
      </c>
      <c r="E732" s="577">
        <v>0</v>
      </c>
      <c r="F732" s="577">
        <v>0.5</v>
      </c>
      <c r="G732" s="577">
        <v>-0.5</v>
      </c>
      <c r="H732" s="577">
        <v>-0.5</v>
      </c>
      <c r="I732" s="577">
        <v>0</v>
      </c>
      <c r="J732" s="577">
        <v>0.5</v>
      </c>
      <c r="K732" s="577">
        <v>0.5</v>
      </c>
      <c r="L732" s="683"/>
      <c r="M732" s="683"/>
      <c r="N732" s="683"/>
      <c r="O732" s="577">
        <v>0</v>
      </c>
      <c r="P732" s="683"/>
      <c r="Q732" s="683"/>
      <c r="R732" s="683"/>
      <c r="S732" s="683"/>
      <c r="T732" s="683"/>
      <c r="U732" s="683"/>
      <c r="V732" s="683"/>
      <c r="W732" s="683"/>
      <c r="X732" s="683"/>
      <c r="Y732" s="683"/>
      <c r="Z732" s="683"/>
      <c r="AA732" s="683"/>
      <c r="AB732" s="683"/>
      <c r="AC732" s="683"/>
      <c r="AD732" s="683"/>
      <c r="AE732" s="683"/>
      <c r="AF732" s="683"/>
      <c r="AG732" s="683"/>
      <c r="AH732" s="683"/>
      <c r="AI732" s="683"/>
      <c r="AJ732" s="683"/>
    </row>
    <row r="733" spans="1:36" ht="14.25" customHeight="1">
      <c r="A733" s="683"/>
      <c r="B733" s="581">
        <v>-0.2</v>
      </c>
      <c r="C733" s="581">
        <v>0.3</v>
      </c>
      <c r="D733" s="581">
        <v>-0.5</v>
      </c>
      <c r="E733" s="581">
        <v>0</v>
      </c>
      <c r="F733" s="581">
        <v>-0.5</v>
      </c>
      <c r="G733" s="581">
        <v>0.5</v>
      </c>
      <c r="H733" s="581">
        <v>0.5</v>
      </c>
      <c r="I733" s="581">
        <v>0</v>
      </c>
      <c r="J733" s="581">
        <v>0.5</v>
      </c>
      <c r="K733" s="581">
        <v>-0.5</v>
      </c>
      <c r="L733" s="683"/>
      <c r="M733" s="683"/>
      <c r="N733" s="683"/>
      <c r="O733" s="581">
        <v>-0.5</v>
      </c>
      <c r="P733" s="683"/>
      <c r="Q733" s="683"/>
      <c r="R733" s="683"/>
      <c r="S733" s="683"/>
      <c r="T733" s="683"/>
      <c r="U733" s="683"/>
      <c r="V733" s="683"/>
      <c r="W733" s="683"/>
      <c r="X733" s="683"/>
      <c r="Y733" s="683"/>
      <c r="Z733" s="683"/>
      <c r="AA733" s="683"/>
      <c r="AB733" s="683"/>
      <c r="AC733" s="683"/>
      <c r="AD733" s="683"/>
      <c r="AE733" s="683"/>
      <c r="AF733" s="683"/>
      <c r="AG733" s="683"/>
      <c r="AH733" s="683"/>
      <c r="AI733" s="683"/>
      <c r="AJ733" s="683"/>
    </row>
    <row r="734" spans="1:36" ht="14.25" customHeight="1">
      <c r="A734" s="683"/>
      <c r="B734" s="585">
        <v>-0.2</v>
      </c>
      <c r="C734" s="585">
        <v>0.3</v>
      </c>
      <c r="D734" s="585">
        <v>0</v>
      </c>
      <c r="E734" s="585">
        <v>0</v>
      </c>
      <c r="F734" s="585">
        <v>0.5</v>
      </c>
      <c r="G734" s="585">
        <v>0.1</v>
      </c>
      <c r="H734" s="585">
        <v>1</v>
      </c>
      <c r="I734" s="585">
        <v>0</v>
      </c>
      <c r="J734" s="585">
        <v>0</v>
      </c>
      <c r="K734" s="585">
        <v>0</v>
      </c>
      <c r="L734" s="683"/>
      <c r="M734" s="683"/>
      <c r="N734" s="683"/>
      <c r="O734" s="585">
        <v>0</v>
      </c>
      <c r="P734" s="683"/>
      <c r="Q734" s="683"/>
      <c r="R734" s="683"/>
      <c r="S734" s="683"/>
      <c r="T734" s="683"/>
      <c r="U734" s="683"/>
      <c r="V734" s="683"/>
      <c r="W734" s="683"/>
      <c r="X734" s="683"/>
      <c r="Y734" s="683"/>
      <c r="Z734" s="683"/>
      <c r="AA734" s="683"/>
      <c r="AB734" s="683"/>
      <c r="AC734" s="683"/>
      <c r="AD734" s="683"/>
      <c r="AE734" s="683"/>
      <c r="AF734" s="683"/>
      <c r="AG734" s="683"/>
      <c r="AH734" s="683"/>
      <c r="AI734" s="683"/>
      <c r="AJ734" s="683"/>
    </row>
    <row r="735" spans="1:36" ht="14.25" customHeight="1">
      <c r="A735" s="683"/>
      <c r="B735" s="589">
        <v>-0.2</v>
      </c>
      <c r="C735" s="589">
        <v>0.3</v>
      </c>
      <c r="D735" s="589">
        <v>1</v>
      </c>
      <c r="E735" s="589">
        <v>0</v>
      </c>
      <c r="F735" s="589">
        <v>-0.5</v>
      </c>
      <c r="G735" s="589">
        <v>0.1</v>
      </c>
      <c r="H735" s="589">
        <v>0.5</v>
      </c>
      <c r="I735" s="589">
        <v>0</v>
      </c>
      <c r="J735" s="589">
        <v>0</v>
      </c>
      <c r="K735" s="589">
        <v>0</v>
      </c>
      <c r="L735" s="683"/>
      <c r="M735" s="683"/>
      <c r="N735" s="683"/>
      <c r="O735" s="589">
        <v>0.5</v>
      </c>
      <c r="P735" s="683"/>
      <c r="Q735" s="683"/>
      <c r="R735" s="683"/>
      <c r="S735" s="683"/>
      <c r="T735" s="683"/>
      <c r="U735" s="683"/>
      <c r="V735" s="683"/>
      <c r="W735" s="683"/>
      <c r="X735" s="683"/>
      <c r="Y735" s="683"/>
      <c r="Z735" s="683"/>
      <c r="AA735" s="683"/>
      <c r="AB735" s="683"/>
      <c r="AC735" s="683"/>
      <c r="AD735" s="683"/>
      <c r="AE735" s="683"/>
      <c r="AF735" s="683"/>
      <c r="AG735" s="683"/>
      <c r="AH735" s="683"/>
      <c r="AI735" s="683"/>
      <c r="AJ735" s="683"/>
    </row>
    <row r="736" spans="1:36" ht="14.25" customHeight="1">
      <c r="A736" s="683"/>
      <c r="B736" s="594">
        <v>-0.2</v>
      </c>
      <c r="C736" s="594">
        <v>0.3</v>
      </c>
      <c r="D736" s="594">
        <v>0.5</v>
      </c>
      <c r="E736" s="594">
        <v>0</v>
      </c>
      <c r="F736" s="594">
        <v>0.5</v>
      </c>
      <c r="G736" s="594">
        <v>0.1</v>
      </c>
      <c r="H736" s="594">
        <v>-0.5</v>
      </c>
      <c r="I736" s="594">
        <v>0</v>
      </c>
      <c r="J736" s="594">
        <v>0</v>
      </c>
      <c r="K736" s="594">
        <v>0</v>
      </c>
      <c r="L736" s="683"/>
      <c r="M736" s="683"/>
      <c r="N736" s="683"/>
      <c r="O736" s="594">
        <v>0.5</v>
      </c>
      <c r="P736" s="683"/>
      <c r="Q736" s="683"/>
      <c r="R736" s="683"/>
      <c r="S736" s="683"/>
      <c r="T736" s="683"/>
      <c r="U736" s="683"/>
      <c r="V736" s="683"/>
      <c r="W736" s="683"/>
      <c r="X736" s="683"/>
      <c r="Y736" s="683"/>
      <c r="Z736" s="683"/>
      <c r="AA736" s="683"/>
      <c r="AB736" s="683"/>
      <c r="AC736" s="683"/>
      <c r="AD736" s="683"/>
      <c r="AE736" s="683"/>
      <c r="AF736" s="683"/>
      <c r="AG736" s="683"/>
      <c r="AH736" s="683"/>
      <c r="AI736" s="683"/>
      <c r="AJ736" s="683"/>
    </row>
    <row r="737" spans="1:36" ht="14.25" customHeight="1">
      <c r="A737" s="683"/>
      <c r="B737" s="598">
        <v>-0.2</v>
      </c>
      <c r="C737" s="598">
        <v>0.3</v>
      </c>
      <c r="D737" s="598">
        <v>-0.5</v>
      </c>
      <c r="E737" s="598">
        <v>0</v>
      </c>
      <c r="F737" s="598">
        <v>0.5</v>
      </c>
      <c r="G737" s="598">
        <v>0.1</v>
      </c>
      <c r="H737" s="598">
        <v>-0.5</v>
      </c>
      <c r="I737" s="598">
        <v>0</v>
      </c>
      <c r="J737" s="598">
        <v>-0.5</v>
      </c>
      <c r="K737" s="598">
        <v>0</v>
      </c>
      <c r="L737" s="683"/>
      <c r="M737" s="683"/>
      <c r="N737" s="683"/>
      <c r="O737" s="598">
        <v>0.5</v>
      </c>
      <c r="P737" s="683"/>
      <c r="Q737" s="683"/>
      <c r="R737" s="683"/>
      <c r="S737" s="683"/>
      <c r="T737" s="683"/>
      <c r="U737" s="683"/>
      <c r="V737" s="683"/>
      <c r="W737" s="683"/>
      <c r="X737" s="683"/>
      <c r="Y737" s="683"/>
      <c r="Z737" s="683"/>
      <c r="AA737" s="683"/>
      <c r="AB737" s="683"/>
      <c r="AC737" s="683"/>
      <c r="AD737" s="683"/>
      <c r="AE737" s="683"/>
      <c r="AF737" s="683"/>
      <c r="AG737" s="683"/>
      <c r="AH737" s="683"/>
      <c r="AI737" s="683"/>
      <c r="AJ737" s="683"/>
    </row>
    <row r="738" spans="1:36" ht="14.25" customHeight="1">
      <c r="A738" s="683"/>
      <c r="B738" s="589">
        <v>-0.2</v>
      </c>
      <c r="C738" s="602">
        <v>0.3</v>
      </c>
      <c r="D738" s="602">
        <v>0.5</v>
      </c>
      <c r="E738" s="602">
        <v>0</v>
      </c>
      <c r="F738" s="602">
        <v>0</v>
      </c>
      <c r="G738" s="602">
        <v>0.1</v>
      </c>
      <c r="H738" s="602">
        <v>-0.5</v>
      </c>
      <c r="I738" s="602">
        <v>0</v>
      </c>
      <c r="J738" s="602">
        <v>-0.5</v>
      </c>
      <c r="K738" s="602">
        <v>0</v>
      </c>
      <c r="L738" s="683"/>
      <c r="M738" s="683"/>
      <c r="N738" s="683"/>
      <c r="O738" s="602">
        <v>-1</v>
      </c>
      <c r="P738" s="683"/>
      <c r="Q738" s="683"/>
      <c r="R738" s="683"/>
      <c r="S738" s="683"/>
      <c r="T738" s="683"/>
      <c r="U738" s="683"/>
      <c r="V738" s="683"/>
      <c r="W738" s="683"/>
      <c r="X738" s="683"/>
      <c r="Y738" s="683"/>
      <c r="Z738" s="683"/>
      <c r="AA738" s="683"/>
      <c r="AB738" s="683"/>
      <c r="AC738" s="683"/>
      <c r="AD738" s="683"/>
      <c r="AE738" s="683"/>
      <c r="AF738" s="683"/>
      <c r="AG738" s="683"/>
      <c r="AH738" s="683"/>
      <c r="AI738" s="683"/>
      <c r="AJ738" s="683"/>
    </row>
    <row r="739" spans="1:36" ht="14.25" customHeight="1">
      <c r="A739" s="683"/>
      <c r="B739" s="606">
        <v>-0.2</v>
      </c>
      <c r="C739" s="606">
        <v>-0.5</v>
      </c>
      <c r="D739" s="606">
        <v>0</v>
      </c>
      <c r="E739" s="606">
        <v>0</v>
      </c>
      <c r="F739" s="606">
        <v>1</v>
      </c>
      <c r="G739" s="606">
        <v>1</v>
      </c>
      <c r="H739" s="606">
        <v>1</v>
      </c>
      <c r="I739" s="606">
        <v>0</v>
      </c>
      <c r="J739" s="606">
        <v>0</v>
      </c>
      <c r="K739" s="606">
        <v>0</v>
      </c>
      <c r="L739" s="683"/>
      <c r="M739" s="683"/>
      <c r="N739" s="683"/>
      <c r="O739" s="606">
        <v>-0.5</v>
      </c>
      <c r="P739" s="683"/>
      <c r="Q739" s="683"/>
      <c r="R739" s="683"/>
      <c r="S739" s="683"/>
      <c r="T739" s="683"/>
      <c r="U739" s="683"/>
      <c r="V739" s="683"/>
      <c r="W739" s="683"/>
      <c r="X739" s="683"/>
      <c r="Y739" s="683"/>
      <c r="Z739" s="683"/>
      <c r="AA739" s="683"/>
      <c r="AB739" s="683"/>
      <c r="AC739" s="683"/>
      <c r="AD739" s="683"/>
      <c r="AE739" s="683"/>
      <c r="AF739" s="683"/>
      <c r="AG739" s="683"/>
      <c r="AH739" s="683"/>
      <c r="AI739" s="683"/>
      <c r="AJ739" s="683"/>
    </row>
    <row r="740" spans="1:36" ht="14.25" customHeight="1">
      <c r="A740" s="683"/>
      <c r="B740" s="610">
        <v>-0.2</v>
      </c>
      <c r="C740" s="610">
        <v>-0.5</v>
      </c>
      <c r="D740" s="610">
        <v>0</v>
      </c>
      <c r="E740" s="610">
        <v>0</v>
      </c>
      <c r="F740" s="610">
        <v>1</v>
      </c>
      <c r="G740" s="610">
        <v>0</v>
      </c>
      <c r="H740" s="610">
        <v>1</v>
      </c>
      <c r="I740" s="610">
        <v>0</v>
      </c>
      <c r="J740" s="610">
        <v>0</v>
      </c>
      <c r="K740" s="610">
        <v>0</v>
      </c>
      <c r="L740" s="683"/>
      <c r="M740" s="683"/>
      <c r="N740" s="683"/>
      <c r="O740" s="610">
        <v>1</v>
      </c>
      <c r="P740" s="683"/>
      <c r="Q740" s="683"/>
      <c r="R740" s="683"/>
      <c r="S740" s="683"/>
      <c r="T740" s="683"/>
      <c r="U740" s="683"/>
      <c r="V740" s="683"/>
      <c r="W740" s="683"/>
      <c r="X740" s="683"/>
      <c r="Y740" s="683"/>
      <c r="Z740" s="683"/>
      <c r="AA740" s="683"/>
      <c r="AB740" s="683"/>
      <c r="AC740" s="683"/>
      <c r="AD740" s="683"/>
      <c r="AE740" s="683"/>
      <c r="AF740" s="683"/>
      <c r="AG740" s="683"/>
      <c r="AH740" s="683"/>
      <c r="AI740" s="683"/>
      <c r="AJ740" s="683"/>
    </row>
    <row r="741" spans="1:36" ht="14.25" customHeight="1">
      <c r="A741" s="683"/>
      <c r="B741" s="568">
        <v>5</v>
      </c>
      <c r="C741" s="568">
        <v>5</v>
      </c>
      <c r="D741" s="568">
        <v>5</v>
      </c>
      <c r="E741" s="568">
        <v>5</v>
      </c>
      <c r="F741" s="568">
        <v>10</v>
      </c>
      <c r="G741" s="568">
        <v>5</v>
      </c>
      <c r="H741" s="568">
        <v>20</v>
      </c>
      <c r="I741" s="568">
        <v>10</v>
      </c>
      <c r="J741" s="568">
        <v>2</v>
      </c>
      <c r="K741" s="568">
        <v>5</v>
      </c>
      <c r="L741" s="683"/>
      <c r="M741" s="683"/>
      <c r="N741" s="683"/>
      <c r="O741" s="568">
        <v>10</v>
      </c>
      <c r="P741" s="683"/>
      <c r="Q741" s="683"/>
      <c r="R741" s="683"/>
      <c r="S741" s="683"/>
      <c r="T741" s="683"/>
      <c r="U741" s="683"/>
      <c r="V741" s="683"/>
      <c r="W741" s="683"/>
      <c r="X741" s="683"/>
      <c r="Y741" s="683"/>
      <c r="Z741" s="683"/>
      <c r="AA741" s="683"/>
      <c r="AB741" s="683"/>
      <c r="AC741" s="683"/>
      <c r="AD741" s="683"/>
      <c r="AE741" s="683"/>
      <c r="AF741" s="683"/>
      <c r="AG741" s="683"/>
      <c r="AH741" s="683"/>
      <c r="AI741" s="683"/>
      <c r="AJ741" s="683"/>
    </row>
    <row r="742" spans="1:36" ht="14.25" customHeight="1">
      <c r="A742" s="683"/>
      <c r="B742" s="568">
        <v>5</v>
      </c>
      <c r="C742" s="568">
        <v>5</v>
      </c>
      <c r="D742" s="568">
        <v>5</v>
      </c>
      <c r="E742" s="568">
        <v>5</v>
      </c>
      <c r="F742" s="568">
        <v>5</v>
      </c>
      <c r="G742" s="568">
        <v>5</v>
      </c>
      <c r="H742" s="568">
        <v>2</v>
      </c>
      <c r="I742" s="568">
        <v>2</v>
      </c>
      <c r="J742" s="568">
        <v>2</v>
      </c>
      <c r="K742" s="568">
        <v>5</v>
      </c>
      <c r="L742" s="683"/>
      <c r="M742" s="683"/>
      <c r="N742" s="683"/>
      <c r="O742" s="568">
        <v>0</v>
      </c>
      <c r="P742" s="683"/>
      <c r="Q742" s="683"/>
      <c r="R742" s="683"/>
      <c r="S742" s="683"/>
      <c r="T742" s="683"/>
      <c r="U742" s="683"/>
      <c r="V742" s="683"/>
      <c r="W742" s="683"/>
      <c r="X742" s="683"/>
      <c r="Y742" s="683"/>
      <c r="Z742" s="683"/>
      <c r="AA742" s="683"/>
      <c r="AB742" s="683"/>
      <c r="AC742" s="683"/>
      <c r="AD742" s="683"/>
      <c r="AE742" s="683"/>
      <c r="AF742" s="683"/>
      <c r="AG742" s="683"/>
      <c r="AH742" s="683"/>
      <c r="AI742" s="683"/>
      <c r="AJ742" s="683"/>
    </row>
    <row r="743" spans="1:36" ht="14.25" customHeight="1">
      <c r="A743" s="683"/>
      <c r="B743" s="615">
        <v>5</v>
      </c>
      <c r="C743" s="615">
        <v>5</v>
      </c>
      <c r="D743" s="615">
        <v>10</v>
      </c>
      <c r="E743" s="615">
        <v>5</v>
      </c>
      <c r="F743" s="615">
        <v>5</v>
      </c>
      <c r="G743" s="615">
        <v>5</v>
      </c>
      <c r="H743" s="615">
        <v>2</v>
      </c>
      <c r="I743" s="615">
        <v>2</v>
      </c>
      <c r="J743" s="615">
        <v>10</v>
      </c>
      <c r="K743" s="615">
        <v>5</v>
      </c>
      <c r="L743" s="683"/>
      <c r="M743" s="683"/>
      <c r="N743" s="683"/>
      <c r="O743" s="615">
        <v>0</v>
      </c>
      <c r="P743" s="683"/>
      <c r="Q743" s="683"/>
      <c r="R743" s="683"/>
      <c r="S743" s="683"/>
      <c r="T743" s="683"/>
      <c r="U743" s="683"/>
      <c r="V743" s="683"/>
      <c r="W743" s="683"/>
      <c r="X743" s="683"/>
      <c r="Y743" s="683"/>
      <c r="Z743" s="683"/>
      <c r="AA743" s="683"/>
      <c r="AB743" s="683"/>
      <c r="AC743" s="683"/>
      <c r="AD743" s="683"/>
      <c r="AE743" s="683"/>
      <c r="AF743" s="683"/>
      <c r="AG743" s="683"/>
      <c r="AH743" s="683"/>
      <c r="AI743" s="683"/>
      <c r="AJ743" s="683"/>
    </row>
    <row r="744" spans="1:36" ht="14.25" customHeight="1">
      <c r="A744" s="683"/>
      <c r="B744" s="568" t="s">
        <v>2556</v>
      </c>
      <c r="C744" s="683" t="s">
        <v>2477</v>
      </c>
      <c r="D744" s="699" t="s">
        <v>2478</v>
      </c>
      <c r="E744" s="568" t="s">
        <v>2557</v>
      </c>
      <c r="F744" s="659" t="s">
        <v>2479</v>
      </c>
      <c r="G744" s="699" t="s">
        <v>2480</v>
      </c>
      <c r="H744" s="568" t="s">
        <v>2481</v>
      </c>
      <c r="I744" s="568" t="s">
        <v>2558</v>
      </c>
      <c r="J744" s="568" t="s">
        <v>2483</v>
      </c>
      <c r="K744" s="699" t="s">
        <v>2484</v>
      </c>
      <c r="L744" s="683"/>
      <c r="M744" s="683"/>
      <c r="N744" s="683"/>
      <c r="O744" s="699" t="s">
        <v>2559</v>
      </c>
      <c r="P744" s="683"/>
      <c r="Q744" s="683"/>
      <c r="R744" s="683"/>
      <c r="S744" s="683"/>
      <c r="T744" s="683"/>
      <c r="U744" s="683"/>
      <c r="V744" s="683"/>
      <c r="W744" s="683"/>
      <c r="X744" s="683"/>
      <c r="Y744" s="683"/>
      <c r="Z744" s="683"/>
      <c r="AA744" s="683"/>
      <c r="AB744" s="683"/>
      <c r="AC744" s="683"/>
      <c r="AD744" s="683"/>
      <c r="AE744" s="683"/>
      <c r="AF744" s="683"/>
      <c r="AG744" s="683"/>
      <c r="AH744" s="683"/>
      <c r="AI744" s="683"/>
      <c r="AJ744" s="683"/>
    </row>
    <row r="745" spans="1:36" ht="14.25" customHeight="1">
      <c r="A745" s="683"/>
      <c r="B745" s="619" t="s">
        <v>1551</v>
      </c>
      <c r="C745" s="619" t="s">
        <v>2486</v>
      </c>
      <c r="D745" s="619">
        <v>3</v>
      </c>
      <c r="E745" s="619" t="s">
        <v>1551</v>
      </c>
      <c r="F745" s="619" t="s">
        <v>1552</v>
      </c>
      <c r="G745" s="619">
        <v>3</v>
      </c>
      <c r="H745" s="619" t="s">
        <v>272</v>
      </c>
      <c r="I745" s="619" t="s">
        <v>272</v>
      </c>
      <c r="J745" s="619" t="s">
        <v>220</v>
      </c>
      <c r="K745" s="619">
        <v>3</v>
      </c>
      <c r="L745" s="683"/>
      <c r="M745" s="683"/>
      <c r="N745" s="683"/>
      <c r="O745" s="619">
        <v>3</v>
      </c>
      <c r="P745" s="683"/>
      <c r="Q745" s="683"/>
      <c r="R745" s="683"/>
      <c r="S745" s="683"/>
      <c r="T745" s="683"/>
      <c r="U745" s="683"/>
      <c r="V745" s="683"/>
      <c r="W745" s="683"/>
      <c r="X745" s="683"/>
      <c r="Y745" s="683"/>
      <c r="Z745" s="683"/>
      <c r="AA745" s="683"/>
      <c r="AB745" s="683"/>
      <c r="AC745" s="683"/>
      <c r="AD745" s="683"/>
      <c r="AE745" s="683"/>
      <c r="AF745" s="683"/>
      <c r="AG745" s="683"/>
      <c r="AH745" s="683"/>
      <c r="AI745" s="683"/>
      <c r="AJ745" s="683"/>
    </row>
    <row r="746" spans="1:36" ht="14.25" customHeight="1">
      <c r="A746" s="683"/>
      <c r="B746" s="581">
        <v>0</v>
      </c>
      <c r="C746" s="581">
        <v>0</v>
      </c>
      <c r="D746" s="581">
        <v>0</v>
      </c>
      <c r="E746" s="581">
        <v>0</v>
      </c>
      <c r="F746" s="581">
        <v>0</v>
      </c>
      <c r="G746" s="581">
        <v>0</v>
      </c>
      <c r="H746" s="581">
        <v>0</v>
      </c>
      <c r="I746" s="581">
        <v>0</v>
      </c>
      <c r="J746" s="814">
        <v>0.3</v>
      </c>
      <c r="K746" s="581">
        <v>0</v>
      </c>
      <c r="L746" s="683"/>
      <c r="M746" s="683"/>
      <c r="N746" s="683"/>
      <c r="O746" s="581">
        <v>0</v>
      </c>
      <c r="P746" s="683"/>
      <c r="Q746" s="683"/>
      <c r="R746" s="683"/>
      <c r="S746" s="683"/>
      <c r="T746" s="683"/>
      <c r="U746" s="683"/>
      <c r="V746" s="683"/>
      <c r="W746" s="683"/>
      <c r="X746" s="683"/>
      <c r="Y746" s="683"/>
      <c r="Z746" s="683"/>
      <c r="AA746" s="683"/>
      <c r="AB746" s="683"/>
      <c r="AC746" s="683"/>
      <c r="AD746" s="683"/>
      <c r="AE746" s="683"/>
      <c r="AF746" s="683"/>
      <c r="AG746" s="683"/>
      <c r="AH746" s="683"/>
      <c r="AI746" s="683"/>
      <c r="AJ746" s="683"/>
    </row>
    <row r="747" spans="1:36" ht="14.25" customHeight="1">
      <c r="A747" s="683"/>
      <c r="B747" s="615">
        <v>0</v>
      </c>
      <c r="C747" s="615">
        <v>2</v>
      </c>
      <c r="D747" s="615">
        <v>0</v>
      </c>
      <c r="E747" s="615">
        <v>0</v>
      </c>
      <c r="F747" s="615">
        <v>0</v>
      </c>
      <c r="G747" s="615">
        <v>0</v>
      </c>
      <c r="H747" s="615">
        <v>0</v>
      </c>
      <c r="I747" s="615">
        <v>0</v>
      </c>
      <c r="J747" s="615">
        <v>0</v>
      </c>
      <c r="K747" s="615">
        <v>0</v>
      </c>
      <c r="L747" s="683"/>
      <c r="M747" s="683"/>
      <c r="N747" s="683"/>
      <c r="O747" s="581">
        <v>0</v>
      </c>
      <c r="P747" s="683"/>
      <c r="Q747" s="683"/>
      <c r="R747" s="683"/>
      <c r="S747" s="683"/>
      <c r="T747" s="683"/>
      <c r="U747" s="683"/>
      <c r="V747" s="683"/>
      <c r="W747" s="683"/>
      <c r="X747" s="683"/>
      <c r="Y747" s="683"/>
      <c r="Z747" s="683"/>
      <c r="AA747" s="683"/>
      <c r="AB747" s="683"/>
      <c r="AC747" s="683"/>
      <c r="AD747" s="683"/>
      <c r="AE747" s="683"/>
      <c r="AF747" s="683"/>
      <c r="AG747" s="683"/>
      <c r="AH747" s="683"/>
      <c r="AI747" s="683"/>
      <c r="AJ747" s="683"/>
    </row>
    <row r="748" spans="1:36" ht="14.25" customHeight="1">
      <c r="A748" s="683"/>
      <c r="B748" s="699">
        <v>8</v>
      </c>
      <c r="C748" s="699">
        <v>8</v>
      </c>
      <c r="D748" s="699">
        <v>8</v>
      </c>
      <c r="E748" s="699">
        <v>8</v>
      </c>
      <c r="F748" s="699">
        <v>8</v>
      </c>
      <c r="G748" s="699">
        <v>8</v>
      </c>
      <c r="H748" s="699">
        <v>8</v>
      </c>
      <c r="I748" s="699">
        <v>8</v>
      </c>
      <c r="J748" s="699">
        <v>8</v>
      </c>
      <c r="K748" s="615">
        <v>8</v>
      </c>
      <c r="L748" s="683"/>
      <c r="M748" s="683"/>
      <c r="N748" s="683"/>
      <c r="O748" s="699">
        <v>1000</v>
      </c>
      <c r="P748" s="683"/>
      <c r="Q748" s="683"/>
      <c r="R748" s="683"/>
      <c r="S748" s="683"/>
      <c r="T748" s="683"/>
      <c r="U748" s="683"/>
      <c r="V748" s="683"/>
      <c r="W748" s="683"/>
      <c r="X748" s="683"/>
      <c r="Y748" s="683"/>
      <c r="Z748" s="683"/>
      <c r="AA748" s="683"/>
      <c r="AB748" s="683"/>
      <c r="AC748" s="683"/>
      <c r="AD748" s="683"/>
      <c r="AE748" s="683"/>
      <c r="AF748" s="683"/>
      <c r="AG748" s="683"/>
      <c r="AH748" s="683"/>
      <c r="AI748" s="683"/>
      <c r="AJ748" s="683"/>
    </row>
    <row r="749" spans="1:36" ht="14.25" customHeight="1">
      <c r="A749" s="683"/>
      <c r="B749" s="706" t="s">
        <v>2560</v>
      </c>
      <c r="C749" s="706" t="s">
        <v>2488</v>
      </c>
      <c r="D749" s="706" t="s">
        <v>2489</v>
      </c>
      <c r="E749" s="706" t="s">
        <v>2561</v>
      </c>
      <c r="F749" s="706" t="s">
        <v>2490</v>
      </c>
      <c r="G749" s="706" t="s">
        <v>2491</v>
      </c>
      <c r="H749" s="706" t="s">
        <v>2492</v>
      </c>
      <c r="I749" s="706" t="s">
        <v>2562</v>
      </c>
      <c r="J749" s="706" t="s">
        <v>2494</v>
      </c>
      <c r="K749" s="706" t="s">
        <v>2495</v>
      </c>
      <c r="L749" s="683"/>
      <c r="M749" s="683"/>
      <c r="N749" s="683"/>
      <c r="O749" s="699">
        <v>6</v>
      </c>
      <c r="P749" s="683"/>
      <c r="Q749" s="683"/>
      <c r="R749" s="683"/>
      <c r="S749" s="683"/>
      <c r="T749" s="683"/>
      <c r="U749" s="683"/>
      <c r="V749" s="683"/>
      <c r="W749" s="683"/>
      <c r="X749" s="683"/>
      <c r="Y749" s="683"/>
      <c r="Z749" s="683"/>
      <c r="AA749" s="683"/>
      <c r="AB749" s="683"/>
      <c r="AC749" s="683"/>
      <c r="AD749" s="683"/>
      <c r="AE749" s="683"/>
      <c r="AF749" s="683"/>
      <c r="AG749" s="683"/>
      <c r="AH749" s="683"/>
      <c r="AI749" s="683"/>
      <c r="AJ749" s="683"/>
    </row>
    <row r="750" spans="1:36" ht="14.25" customHeight="1">
      <c r="A750" s="683"/>
      <c r="B750" s="706" t="s">
        <v>2563</v>
      </c>
      <c r="C750" s="706" t="s">
        <v>2497</v>
      </c>
      <c r="D750" s="706" t="s">
        <v>2498</v>
      </c>
      <c r="E750" s="706" t="s">
        <v>2564</v>
      </c>
      <c r="F750" s="684" t="s">
        <v>2499</v>
      </c>
      <c r="G750" s="706" t="s">
        <v>2500</v>
      </c>
      <c r="H750" s="706" t="s">
        <v>2501</v>
      </c>
      <c r="I750" s="706" t="s">
        <v>2565</v>
      </c>
      <c r="J750" s="706" t="s">
        <v>2503</v>
      </c>
      <c r="K750" s="706" t="s">
        <v>2504</v>
      </c>
      <c r="L750" s="683"/>
      <c r="M750" s="683"/>
      <c r="N750" s="683"/>
      <c r="O750" s="706" t="s">
        <v>2566</v>
      </c>
      <c r="P750" s="683"/>
      <c r="Q750" s="683"/>
      <c r="R750" s="683"/>
      <c r="S750" s="683"/>
      <c r="T750" s="683"/>
      <c r="U750" s="683"/>
      <c r="V750" s="683"/>
      <c r="W750" s="683"/>
      <c r="X750" s="683"/>
      <c r="Y750" s="683"/>
      <c r="Z750" s="683"/>
      <c r="AA750" s="683"/>
      <c r="AB750" s="683"/>
      <c r="AC750" s="683"/>
      <c r="AD750" s="683"/>
      <c r="AE750" s="683"/>
      <c r="AF750" s="683"/>
      <c r="AG750" s="683"/>
      <c r="AH750" s="683"/>
      <c r="AI750" s="683"/>
      <c r="AJ750" s="683"/>
    </row>
    <row r="751" spans="1:36" ht="14.25" customHeight="1">
      <c r="A751" s="683"/>
      <c r="B751" s="706" t="s">
        <v>2567</v>
      </c>
      <c r="C751" s="706" t="s">
        <v>2506</v>
      </c>
      <c r="D751" s="706" t="s">
        <v>2507</v>
      </c>
      <c r="E751" s="706" t="s">
        <v>2568</v>
      </c>
      <c r="F751" s="706" t="s">
        <v>2569</v>
      </c>
      <c r="G751" s="706" t="s">
        <v>2509</v>
      </c>
      <c r="H751" s="706" t="s">
        <v>2570</v>
      </c>
      <c r="I751" s="706" t="s">
        <v>2571</v>
      </c>
      <c r="J751" s="706" t="s">
        <v>2512</v>
      </c>
      <c r="K751" s="706" t="s">
        <v>2513</v>
      </c>
      <c r="L751" s="683"/>
      <c r="M751" s="683"/>
      <c r="N751" s="683"/>
      <c r="O751" s="706" t="s">
        <v>2572</v>
      </c>
      <c r="P751" s="683"/>
      <c r="Q751" s="683"/>
      <c r="R751" s="683"/>
      <c r="S751" s="683"/>
      <c r="T751" s="683"/>
      <c r="U751" s="683"/>
      <c r="V751" s="683"/>
      <c r="W751" s="683"/>
      <c r="X751" s="683"/>
      <c r="Y751" s="683"/>
      <c r="Z751" s="683"/>
      <c r="AA751" s="683"/>
      <c r="AB751" s="683"/>
      <c r="AC751" s="683"/>
      <c r="AD751" s="683"/>
      <c r="AE751" s="683"/>
      <c r="AF751" s="683"/>
      <c r="AG751" s="683"/>
      <c r="AH751" s="683"/>
      <c r="AI751" s="683"/>
      <c r="AJ751" s="683"/>
    </row>
    <row r="752" spans="1:36" ht="14.25" customHeight="1">
      <c r="A752" s="683"/>
      <c r="B752" s="706" t="s">
        <v>2573</v>
      </c>
      <c r="C752" s="706" t="s">
        <v>2515</v>
      </c>
      <c r="D752" s="706" t="s">
        <v>2516</v>
      </c>
      <c r="E752" s="706" t="s">
        <v>2574</v>
      </c>
      <c r="F752" s="706" t="s">
        <v>2517</v>
      </c>
      <c r="G752" s="706" t="s">
        <v>2518</v>
      </c>
      <c r="H752" s="706" t="s">
        <v>2519</v>
      </c>
      <c r="I752" s="706" t="s">
        <v>2575</v>
      </c>
      <c r="J752" s="706" t="s">
        <v>2521</v>
      </c>
      <c r="K752" s="706" t="s">
        <v>2522</v>
      </c>
      <c r="L752" s="683"/>
      <c r="M752" s="683"/>
      <c r="N752" s="683"/>
      <c r="O752" s="706" t="s">
        <v>2576</v>
      </c>
      <c r="P752" s="683"/>
      <c r="Q752" s="683"/>
      <c r="R752" s="683"/>
      <c r="S752" s="683"/>
      <c r="T752" s="683"/>
      <c r="U752" s="683"/>
      <c r="V752" s="683"/>
      <c r="W752" s="683"/>
      <c r="X752" s="683"/>
      <c r="Y752" s="683"/>
      <c r="Z752" s="683"/>
      <c r="AA752" s="683"/>
      <c r="AB752" s="683"/>
      <c r="AC752" s="683"/>
      <c r="AD752" s="683"/>
      <c r="AE752" s="683"/>
      <c r="AF752" s="683"/>
      <c r="AG752" s="683"/>
      <c r="AH752" s="683"/>
      <c r="AI752" s="683"/>
      <c r="AJ752" s="683"/>
    </row>
    <row r="753" spans="1:36" ht="14.25" customHeight="1">
      <c r="A753" s="683"/>
      <c r="B753" s="706" t="s">
        <v>2577</v>
      </c>
      <c r="C753" s="706" t="s">
        <v>2578</v>
      </c>
      <c r="D753" s="706" t="s">
        <v>2525</v>
      </c>
      <c r="E753" s="706" t="s">
        <v>2579</v>
      </c>
      <c r="F753" s="706" t="s">
        <v>2526</v>
      </c>
      <c r="G753" s="706" t="s">
        <v>2527</v>
      </c>
      <c r="H753" s="706" t="s">
        <v>2528</v>
      </c>
      <c r="I753" s="706" t="s">
        <v>2580</v>
      </c>
      <c r="J753" s="706" t="s">
        <v>2530</v>
      </c>
      <c r="K753" s="706" t="s">
        <v>2531</v>
      </c>
      <c r="L753" s="683" t="s">
        <v>2581</v>
      </c>
      <c r="M753" s="683"/>
      <c r="N753" s="683"/>
      <c r="O753" s="706" t="s">
        <v>2582</v>
      </c>
      <c r="P753" s="683"/>
      <c r="Q753" s="683"/>
      <c r="R753" s="683"/>
      <c r="S753" s="683"/>
      <c r="T753" s="683"/>
      <c r="U753" s="683"/>
      <c r="V753" s="683"/>
      <c r="W753" s="683"/>
      <c r="X753" s="683"/>
      <c r="Y753" s="683"/>
      <c r="Z753" s="683"/>
      <c r="AA753" s="683"/>
      <c r="AB753" s="683"/>
      <c r="AC753" s="683"/>
      <c r="AD753" s="683"/>
      <c r="AE753" s="683"/>
      <c r="AF753" s="683"/>
      <c r="AG753" s="683"/>
      <c r="AH753" s="683"/>
      <c r="AI753" s="683"/>
      <c r="AJ753" s="683"/>
    </row>
    <row r="754" spans="1:36" ht="14.25" customHeight="1">
      <c r="A754" s="683"/>
      <c r="B754" s="706"/>
      <c r="C754" s="706"/>
      <c r="D754" s="706"/>
      <c r="E754" s="706"/>
      <c r="F754" s="706"/>
      <c r="G754" s="706"/>
      <c r="H754" s="683"/>
      <c r="I754" s="706"/>
      <c r="J754" s="706"/>
      <c r="K754" s="706"/>
      <c r="L754" s="706"/>
      <c r="M754" s="683"/>
      <c r="N754" s="683"/>
      <c r="O754" s="568" t="s">
        <v>2583</v>
      </c>
      <c r="P754" s="683"/>
      <c r="Q754" s="683"/>
      <c r="R754" s="683"/>
      <c r="S754" s="683"/>
      <c r="T754" s="683"/>
      <c r="U754" s="683"/>
      <c r="V754" s="683"/>
      <c r="W754" s="683"/>
      <c r="X754" s="683"/>
      <c r="Y754" s="683"/>
      <c r="Z754" s="683"/>
      <c r="AA754" s="683"/>
      <c r="AB754" s="683"/>
      <c r="AC754" s="683"/>
      <c r="AD754" s="683"/>
      <c r="AE754" s="683"/>
      <c r="AF754" s="683"/>
      <c r="AG754" s="683"/>
      <c r="AH754" s="683"/>
      <c r="AI754" s="683"/>
      <c r="AJ754" s="683"/>
    </row>
    <row r="755" spans="1:36" ht="14.25" customHeight="1">
      <c r="A755" s="683"/>
      <c r="B755" s="1458" t="s">
        <v>2584</v>
      </c>
      <c r="C755" s="1458"/>
      <c r="D755" s="1458"/>
      <c r="E755" s="1458"/>
      <c r="F755" s="1458"/>
      <c r="G755" s="1458"/>
      <c r="H755" s="1458"/>
      <c r="I755" s="1458"/>
      <c r="J755" s="1458"/>
      <c r="K755" s="683"/>
      <c r="L755" s="683"/>
      <c r="M755" s="683"/>
      <c r="N755" s="683"/>
      <c r="O755" s="683"/>
      <c r="P755" s="683"/>
      <c r="Q755" s="683"/>
      <c r="R755" s="683"/>
      <c r="S755" s="683"/>
      <c r="T755" s="683"/>
      <c r="U755" s="683"/>
      <c r="V755" s="683"/>
      <c r="W755" s="683"/>
      <c r="X755" s="683"/>
      <c r="Y755" s="683"/>
      <c r="Z755" s="683"/>
      <c r="AA755" s="683"/>
      <c r="AB755" s="683"/>
      <c r="AC755" s="683"/>
      <c r="AD755" s="683"/>
      <c r="AE755" s="683"/>
      <c r="AF755" s="683"/>
      <c r="AG755" s="683"/>
      <c r="AH755" s="683"/>
      <c r="AI755" s="683"/>
      <c r="AJ755" s="683"/>
    </row>
    <row r="756" spans="1:36" ht="14.25" customHeight="1">
      <c r="A756" s="683"/>
      <c r="B756" s="1458"/>
      <c r="C756" s="1458"/>
      <c r="D756" s="1458"/>
      <c r="E756" s="1458"/>
      <c r="F756" s="1458"/>
      <c r="G756" s="1458"/>
      <c r="H756" s="1458"/>
      <c r="I756" s="1458"/>
      <c r="J756" s="1458"/>
      <c r="K756" s="683"/>
      <c r="L756" s="683"/>
      <c r="M756" s="683"/>
      <c r="N756" s="683"/>
      <c r="O756" s="683"/>
      <c r="P756" s="683"/>
      <c r="Q756" s="683"/>
      <c r="R756" s="683"/>
      <c r="S756" s="683"/>
      <c r="T756" s="683"/>
      <c r="U756" s="683"/>
      <c r="V756" s="683"/>
      <c r="W756" s="683"/>
      <c r="X756" s="683"/>
      <c r="Y756" s="683"/>
      <c r="Z756" s="683"/>
      <c r="AA756" s="683"/>
      <c r="AB756" s="683"/>
      <c r="AC756" s="683"/>
      <c r="AD756" s="683"/>
      <c r="AE756" s="683"/>
      <c r="AF756" s="683"/>
      <c r="AG756" s="683"/>
      <c r="AH756" s="683"/>
      <c r="AI756" s="683"/>
      <c r="AJ756" s="683"/>
    </row>
    <row r="757" spans="1:36" ht="14.25" customHeight="1">
      <c r="A757" s="683"/>
      <c r="B757" s="1458"/>
      <c r="C757" s="1458"/>
      <c r="D757" s="1458"/>
      <c r="E757" s="1458"/>
      <c r="F757" s="1458"/>
      <c r="G757" s="1458"/>
      <c r="H757" s="1458"/>
      <c r="I757" s="1458"/>
      <c r="J757" s="1458"/>
      <c r="K757" s="683"/>
      <c r="L757" s="683"/>
      <c r="M757" s="683"/>
      <c r="N757" s="683"/>
      <c r="O757" s="683"/>
      <c r="P757" s="683"/>
      <c r="Q757" s="683"/>
      <c r="R757" s="683"/>
      <c r="S757" s="683"/>
      <c r="T757" s="683"/>
      <c r="U757" s="683"/>
      <c r="V757" s="683"/>
      <c r="W757" s="683"/>
      <c r="X757" s="683"/>
      <c r="Y757" s="683"/>
      <c r="Z757" s="683"/>
      <c r="AA757" s="683"/>
      <c r="AB757" s="683"/>
      <c r="AC757" s="683"/>
      <c r="AD757" s="683"/>
      <c r="AE757" s="683"/>
      <c r="AF757" s="683"/>
      <c r="AG757" s="683"/>
      <c r="AH757" s="683"/>
      <c r="AI757" s="683"/>
      <c r="AJ757" s="683"/>
    </row>
    <row r="758" spans="1:36" ht="14.25" customHeight="1">
      <c r="A758" s="683"/>
      <c r="B758" s="1458"/>
      <c r="C758" s="1458"/>
      <c r="D758" s="1458"/>
      <c r="E758" s="1458"/>
      <c r="F758" s="1458"/>
      <c r="G758" s="1458"/>
      <c r="H758" s="1458"/>
      <c r="I758" s="1458"/>
      <c r="J758" s="1458"/>
      <c r="K758" s="683"/>
      <c r="L758" s="683"/>
      <c r="M758" s="683"/>
      <c r="N758" s="683"/>
      <c r="O758" s="683"/>
      <c r="P758" s="683"/>
      <c r="Q758" s="683"/>
      <c r="R758" s="683"/>
      <c r="S758" s="683"/>
      <c r="T758" s="683"/>
      <c r="U758" s="683"/>
      <c r="V758" s="683"/>
      <c r="W758" s="683"/>
      <c r="X758" s="683"/>
      <c r="Y758" s="683"/>
      <c r="Z758" s="683"/>
      <c r="AA758" s="683"/>
      <c r="AB758" s="683"/>
      <c r="AC758" s="683"/>
      <c r="AD758" s="683"/>
      <c r="AE758" s="683"/>
      <c r="AF758" s="683"/>
      <c r="AG758" s="683"/>
      <c r="AH758" s="683"/>
      <c r="AI758" s="683"/>
      <c r="AJ758" s="683"/>
    </row>
    <row r="759" spans="1:36" ht="14.25" customHeight="1">
      <c r="A759" s="683"/>
      <c r="B759" s="1458"/>
      <c r="C759" s="1458"/>
      <c r="D759" s="1458"/>
      <c r="E759" s="1458"/>
      <c r="F759" s="1458"/>
      <c r="G759" s="1458"/>
      <c r="H759" s="1458"/>
      <c r="I759" s="1458"/>
      <c r="J759" s="1458"/>
      <c r="K759" s="683"/>
      <c r="L759" s="683"/>
      <c r="M759" s="683"/>
      <c r="N759" s="683"/>
      <c r="O759" s="683"/>
      <c r="P759" s="683"/>
      <c r="Q759" s="683"/>
      <c r="R759" s="683"/>
      <c r="S759" s="683"/>
      <c r="T759" s="683"/>
      <c r="U759" s="683"/>
      <c r="V759" s="683"/>
      <c r="W759" s="683"/>
      <c r="X759" s="683"/>
      <c r="Y759" s="683"/>
      <c r="Z759" s="683"/>
      <c r="AA759" s="683"/>
      <c r="AB759" s="683"/>
      <c r="AC759" s="683"/>
      <c r="AD759" s="683"/>
      <c r="AE759" s="683"/>
      <c r="AF759" s="683"/>
      <c r="AG759" s="683"/>
      <c r="AH759" s="683"/>
      <c r="AI759" s="683"/>
      <c r="AJ759" s="683"/>
    </row>
    <row r="760" spans="1:36" ht="14.25" customHeight="1">
      <c r="A760" s="683"/>
      <c r="B760" s="680" t="s">
        <v>2585</v>
      </c>
      <c r="C760" s="680" t="s">
        <v>2586</v>
      </c>
      <c r="D760" s="680" t="s">
        <v>2586</v>
      </c>
      <c r="E760" s="680" t="s">
        <v>2587</v>
      </c>
      <c r="F760" s="680" t="s">
        <v>2588</v>
      </c>
      <c r="G760" s="680" t="s">
        <v>2589</v>
      </c>
      <c r="H760" s="680" t="s">
        <v>2590</v>
      </c>
      <c r="I760" s="680" t="s">
        <v>2591</v>
      </c>
      <c r="J760" s="680" t="s">
        <v>2592</v>
      </c>
      <c r="K760" s="683"/>
      <c r="L760" s="683"/>
      <c r="M760" s="683"/>
      <c r="N760" s="681"/>
      <c r="O760" s="683"/>
      <c r="P760" s="683"/>
      <c r="Q760" s="683"/>
      <c r="R760" s="683"/>
      <c r="S760" s="683"/>
      <c r="T760" s="683"/>
      <c r="U760" s="683"/>
      <c r="V760" s="683"/>
      <c r="W760" s="683"/>
      <c r="X760" s="683"/>
      <c r="Y760" s="683"/>
      <c r="Z760" s="683"/>
      <c r="AA760" s="683"/>
      <c r="AB760" s="683"/>
      <c r="AC760" s="683"/>
      <c r="AD760" s="683"/>
      <c r="AE760" s="683"/>
      <c r="AF760" s="683"/>
      <c r="AG760" s="683"/>
      <c r="AH760" s="683"/>
      <c r="AI760" s="683"/>
      <c r="AJ760" s="683"/>
    </row>
    <row r="761" spans="1:36" ht="14.25" customHeight="1">
      <c r="A761" s="683"/>
      <c r="B761" s="525" t="s">
        <v>2593</v>
      </c>
      <c r="C761" s="525" t="s">
        <v>2593</v>
      </c>
      <c r="D761" s="525" t="s">
        <v>2593</v>
      </c>
      <c r="E761" s="525" t="s">
        <v>2593</v>
      </c>
      <c r="F761" s="525" t="s">
        <v>2593</v>
      </c>
      <c r="G761" s="525" t="s">
        <v>2593</v>
      </c>
      <c r="H761" s="525" t="s">
        <v>2593</v>
      </c>
      <c r="I761" s="525" t="s">
        <v>2593</v>
      </c>
      <c r="J761" s="525" t="s">
        <v>2593</v>
      </c>
      <c r="K761" s="683"/>
      <c r="L761" s="683"/>
      <c r="M761" s="683"/>
      <c r="N761" s="631"/>
      <c r="O761" s="683"/>
      <c r="P761" s="683"/>
      <c r="Q761" s="683"/>
      <c r="R761" s="683"/>
      <c r="S761" s="683"/>
      <c r="T761" s="683"/>
      <c r="U761" s="683"/>
      <c r="V761" s="683"/>
      <c r="W761" s="683"/>
      <c r="X761" s="683"/>
      <c r="Y761" s="683"/>
      <c r="Z761" s="683"/>
      <c r="AA761" s="683"/>
      <c r="AB761" s="683"/>
      <c r="AC761" s="683"/>
      <c r="AD761" s="683"/>
      <c r="AE761" s="683"/>
      <c r="AF761" s="683"/>
      <c r="AG761" s="683"/>
      <c r="AH761" s="683"/>
      <c r="AI761" s="683"/>
      <c r="AJ761" s="683"/>
    </row>
    <row r="762" spans="1:36" ht="14.25" customHeight="1">
      <c r="A762" s="683"/>
      <c r="B762" s="568" t="s">
        <v>1503</v>
      </c>
      <c r="C762" s="631" t="s">
        <v>217</v>
      </c>
      <c r="D762" s="631" t="s">
        <v>217</v>
      </c>
      <c r="E762" s="568" t="s">
        <v>1506</v>
      </c>
      <c r="F762" s="683" t="s">
        <v>2594</v>
      </c>
      <c r="G762" s="683" t="s">
        <v>217</v>
      </c>
      <c r="H762" s="568" t="s">
        <v>217</v>
      </c>
      <c r="I762" s="568" t="s">
        <v>217</v>
      </c>
      <c r="J762" s="568" t="s">
        <v>217</v>
      </c>
      <c r="K762" s="683"/>
      <c r="L762" s="683"/>
      <c r="M762" s="683"/>
      <c r="N762" s="683"/>
      <c r="O762" s="683"/>
      <c r="P762" s="683"/>
      <c r="Q762" s="683"/>
      <c r="R762" s="683"/>
      <c r="S762" s="683"/>
      <c r="T762" s="683"/>
      <c r="U762" s="683"/>
      <c r="V762" s="683"/>
      <c r="W762" s="683"/>
      <c r="X762" s="683"/>
      <c r="Y762" s="683"/>
      <c r="Z762" s="683"/>
      <c r="AA762" s="683"/>
      <c r="AB762" s="683"/>
      <c r="AC762" s="683"/>
      <c r="AD762" s="683"/>
      <c r="AE762" s="683"/>
      <c r="AF762" s="683"/>
      <c r="AG762" s="683"/>
      <c r="AH762" s="683"/>
      <c r="AI762" s="683"/>
      <c r="AJ762" s="683"/>
    </row>
    <row r="763" spans="1:36" ht="14.25" customHeight="1">
      <c r="A763" s="683"/>
      <c r="B763" s="558" t="s">
        <v>2595</v>
      </c>
      <c r="C763" s="558" t="s">
        <v>2227</v>
      </c>
      <c r="D763" s="558" t="s">
        <v>2227</v>
      </c>
      <c r="E763" s="558" t="s">
        <v>2596</v>
      </c>
      <c r="F763" s="683">
        <v>300</v>
      </c>
      <c r="G763" s="683">
        <v>700</v>
      </c>
      <c r="H763" s="558" t="s">
        <v>1945</v>
      </c>
      <c r="I763" s="558" t="s">
        <v>2227</v>
      </c>
      <c r="J763" s="558" t="s">
        <v>2399</v>
      </c>
      <c r="K763" s="683"/>
      <c r="L763" s="683"/>
      <c r="M763" s="683"/>
      <c r="N763" s="683"/>
      <c r="O763" s="683"/>
      <c r="P763" s="683"/>
      <c r="Q763" s="683"/>
      <c r="R763" s="683"/>
      <c r="S763" s="683"/>
      <c r="T763" s="683"/>
      <c r="U763" s="683"/>
      <c r="V763" s="683"/>
      <c r="W763" s="683"/>
      <c r="X763" s="683"/>
      <c r="Y763" s="683"/>
      <c r="Z763" s="683"/>
      <c r="AA763" s="683"/>
      <c r="AB763" s="683"/>
      <c r="AC763" s="683"/>
      <c r="AD763" s="683"/>
      <c r="AE763" s="683"/>
      <c r="AF763" s="683"/>
      <c r="AG763" s="683"/>
      <c r="AH763" s="683"/>
      <c r="AI763" s="683"/>
      <c r="AJ763" s="683"/>
    </row>
    <row r="764" spans="1:36" ht="14.25" customHeight="1">
      <c r="A764" s="683"/>
      <c r="B764" s="563" t="s">
        <v>2597</v>
      </c>
      <c r="C764" s="563" t="s">
        <v>1945</v>
      </c>
      <c r="D764" s="563" t="s">
        <v>1945</v>
      </c>
      <c r="E764" s="563">
        <v>300</v>
      </c>
      <c r="F764" s="683">
        <v>500</v>
      </c>
      <c r="G764" s="683">
        <v>500</v>
      </c>
      <c r="H764" s="563" t="s">
        <v>1945</v>
      </c>
      <c r="I764" s="563" t="s">
        <v>1945</v>
      </c>
      <c r="J764" s="563" t="s">
        <v>2598</v>
      </c>
      <c r="K764" s="683"/>
      <c r="L764" s="683"/>
      <c r="M764" s="683"/>
      <c r="N764" s="683"/>
      <c r="O764" s="683"/>
      <c r="P764" s="683"/>
      <c r="Q764" s="683"/>
      <c r="R764" s="683"/>
      <c r="S764" s="683"/>
      <c r="T764" s="683"/>
      <c r="U764" s="683"/>
      <c r="V764" s="683"/>
      <c r="W764" s="683"/>
      <c r="X764" s="683"/>
      <c r="Y764" s="683"/>
      <c r="Z764" s="683"/>
      <c r="AA764" s="683"/>
      <c r="AB764" s="683"/>
      <c r="AC764" s="683"/>
      <c r="AD764" s="683"/>
      <c r="AE764" s="683"/>
      <c r="AF764" s="683"/>
      <c r="AG764" s="683"/>
      <c r="AH764" s="683"/>
      <c r="AI764" s="683"/>
      <c r="AJ764" s="683"/>
    </row>
    <row r="765" spans="1:36" ht="14.25" customHeight="1">
      <c r="A765" s="683"/>
      <c r="B765" s="568">
        <v>7</v>
      </c>
      <c r="C765" s="573">
        <v>5</v>
      </c>
      <c r="D765" s="573">
        <v>5</v>
      </c>
      <c r="E765" s="568">
        <v>15</v>
      </c>
      <c r="F765" s="683">
        <v>20</v>
      </c>
      <c r="G765" s="683">
        <v>6</v>
      </c>
      <c r="H765" s="568">
        <v>4</v>
      </c>
      <c r="I765" s="568">
        <v>10</v>
      </c>
      <c r="J765" s="568">
        <v>15</v>
      </c>
      <c r="K765" s="683"/>
      <c r="L765" s="683"/>
      <c r="M765" s="683"/>
      <c r="N765" s="683"/>
      <c r="O765" s="683"/>
      <c r="P765" s="683"/>
      <c r="Q765" s="683"/>
      <c r="R765" s="683"/>
      <c r="S765" s="683"/>
      <c r="T765" s="683"/>
      <c r="U765" s="683"/>
      <c r="V765" s="683"/>
      <c r="W765" s="683"/>
      <c r="X765" s="683"/>
      <c r="Y765" s="683"/>
      <c r="Z765" s="683"/>
      <c r="AA765" s="683"/>
      <c r="AB765" s="683"/>
      <c r="AC765" s="683"/>
      <c r="AD765" s="683"/>
      <c r="AE765" s="683"/>
      <c r="AF765" s="683"/>
      <c r="AG765" s="683"/>
      <c r="AH765" s="683"/>
      <c r="AI765" s="683"/>
      <c r="AJ765" s="683"/>
    </row>
    <row r="766" spans="1:36" ht="14.25" customHeight="1">
      <c r="A766" s="683"/>
      <c r="B766" s="573">
        <v>10</v>
      </c>
      <c r="C766" s="573">
        <v>5</v>
      </c>
      <c r="D766" s="573">
        <v>5</v>
      </c>
      <c r="E766" s="573">
        <v>15</v>
      </c>
      <c r="F766" s="683">
        <v>20</v>
      </c>
      <c r="G766" s="683">
        <v>6</v>
      </c>
      <c r="H766" s="573">
        <v>4</v>
      </c>
      <c r="I766" s="573">
        <v>10</v>
      </c>
      <c r="J766" s="573">
        <v>15</v>
      </c>
      <c r="K766" s="683"/>
      <c r="L766" s="683"/>
      <c r="M766" s="683"/>
      <c r="N766" s="683"/>
      <c r="O766" s="683"/>
      <c r="P766" s="683"/>
      <c r="Q766" s="683"/>
      <c r="R766" s="683"/>
      <c r="S766" s="683"/>
      <c r="T766" s="683"/>
      <c r="U766" s="683"/>
      <c r="V766" s="683"/>
      <c r="W766" s="683"/>
      <c r="X766" s="683"/>
      <c r="Y766" s="683"/>
      <c r="Z766" s="683"/>
      <c r="AA766" s="683"/>
      <c r="AB766" s="683"/>
      <c r="AC766" s="683"/>
      <c r="AD766" s="683"/>
      <c r="AE766" s="683"/>
      <c r="AF766" s="683"/>
      <c r="AG766" s="683"/>
      <c r="AH766" s="683"/>
      <c r="AI766" s="683"/>
      <c r="AJ766" s="683"/>
    </row>
    <row r="767" spans="1:36" ht="14.25" customHeight="1">
      <c r="A767" s="683"/>
      <c r="B767" s="577">
        <v>-0.3</v>
      </c>
      <c r="C767" s="577">
        <v>0</v>
      </c>
      <c r="D767" s="577">
        <v>0</v>
      </c>
      <c r="E767" s="577">
        <v>-0.5</v>
      </c>
      <c r="F767" s="683"/>
      <c r="G767" s="683">
        <v>0</v>
      </c>
      <c r="H767" s="577">
        <v>0.2</v>
      </c>
      <c r="I767" s="577">
        <v>0.4</v>
      </c>
      <c r="J767" s="577">
        <v>0.4</v>
      </c>
      <c r="K767" s="683"/>
      <c r="L767" s="683"/>
      <c r="M767" s="683"/>
      <c r="N767" s="683"/>
      <c r="O767" s="683"/>
      <c r="P767" s="683"/>
      <c r="Q767" s="683"/>
      <c r="R767" s="683"/>
      <c r="S767" s="683"/>
      <c r="T767" s="683"/>
      <c r="U767" s="683"/>
      <c r="V767" s="683"/>
      <c r="W767" s="683"/>
      <c r="X767" s="683"/>
      <c r="Y767" s="683"/>
      <c r="Z767" s="683"/>
      <c r="AA767" s="683"/>
      <c r="AB767" s="683"/>
      <c r="AC767" s="683"/>
      <c r="AD767" s="683"/>
      <c r="AE767" s="683"/>
      <c r="AF767" s="683"/>
      <c r="AG767" s="683"/>
      <c r="AH767" s="683"/>
      <c r="AI767" s="683"/>
      <c r="AJ767" s="683"/>
    </row>
    <row r="768" spans="1:36" ht="14.25" customHeight="1">
      <c r="A768" s="683"/>
      <c r="B768" s="581">
        <v>0.5</v>
      </c>
      <c r="C768" s="581">
        <v>0</v>
      </c>
      <c r="D768" s="581">
        <v>0</v>
      </c>
      <c r="E768" s="581">
        <v>0.4</v>
      </c>
      <c r="F768" s="690"/>
      <c r="G768" s="683">
        <v>0</v>
      </c>
      <c r="H768" s="581">
        <v>0.2</v>
      </c>
      <c r="I768" s="581">
        <v>0.4</v>
      </c>
      <c r="J768" s="581">
        <v>0.4</v>
      </c>
      <c r="K768" s="683"/>
      <c r="L768" s="683"/>
      <c r="M768" s="683"/>
      <c r="N768" s="683"/>
      <c r="O768" s="683"/>
      <c r="P768" s="683"/>
      <c r="Q768" s="683"/>
      <c r="R768" s="683"/>
      <c r="S768" s="683"/>
      <c r="T768" s="683"/>
      <c r="U768" s="683"/>
      <c r="V768" s="683"/>
      <c r="W768" s="683"/>
      <c r="X768" s="683"/>
      <c r="Y768" s="683"/>
      <c r="Z768" s="683"/>
      <c r="AA768" s="683"/>
      <c r="AB768" s="683"/>
      <c r="AC768" s="683"/>
      <c r="AD768" s="683"/>
      <c r="AE768" s="683"/>
      <c r="AF768" s="683"/>
      <c r="AG768" s="683"/>
      <c r="AH768" s="683"/>
      <c r="AI768" s="683"/>
      <c r="AJ768" s="683"/>
    </row>
    <row r="769" spans="1:36" ht="14.25" customHeight="1">
      <c r="A769" s="683"/>
      <c r="B769" s="585">
        <v>-0.2</v>
      </c>
      <c r="C769" s="585">
        <v>0</v>
      </c>
      <c r="D769" s="585">
        <v>0</v>
      </c>
      <c r="E769" s="585">
        <v>0.4</v>
      </c>
      <c r="F769" s="683"/>
      <c r="G769" s="683">
        <v>0</v>
      </c>
      <c r="H769" s="585" t="s">
        <v>2599</v>
      </c>
      <c r="I769" s="585">
        <v>0.4</v>
      </c>
      <c r="J769" s="585">
        <v>0.4</v>
      </c>
      <c r="K769" s="683"/>
      <c r="L769" s="683"/>
      <c r="M769" s="683"/>
      <c r="N769" s="683"/>
      <c r="O769" s="683"/>
      <c r="P769" s="683"/>
      <c r="Q769" s="683"/>
      <c r="R769" s="683"/>
      <c r="S769" s="683"/>
      <c r="T769" s="683"/>
      <c r="U769" s="683"/>
      <c r="V769" s="683"/>
      <c r="W769" s="683"/>
      <c r="X769" s="683"/>
      <c r="Y769" s="683"/>
      <c r="Z769" s="683"/>
      <c r="AA769" s="683"/>
      <c r="AB769" s="683"/>
      <c r="AC769" s="683"/>
      <c r="AD769" s="683"/>
      <c r="AE769" s="683"/>
      <c r="AF769" s="683"/>
      <c r="AG769" s="683"/>
      <c r="AH769" s="683"/>
      <c r="AI769" s="683"/>
      <c r="AJ769" s="683"/>
    </row>
    <row r="770" spans="1:36" ht="14.25" customHeight="1">
      <c r="A770" s="683"/>
      <c r="B770" s="589">
        <v>0.2</v>
      </c>
      <c r="C770" s="589">
        <v>0</v>
      </c>
      <c r="D770" s="589">
        <v>0</v>
      </c>
      <c r="E770" s="589">
        <v>0.4</v>
      </c>
      <c r="F770" s="683"/>
      <c r="G770" s="683">
        <v>0</v>
      </c>
      <c r="H770" s="589">
        <v>0.2</v>
      </c>
      <c r="I770" s="589">
        <v>0.4</v>
      </c>
      <c r="J770" s="589">
        <v>0.4</v>
      </c>
      <c r="K770" s="683"/>
      <c r="L770" s="683"/>
      <c r="M770" s="683"/>
      <c r="N770" s="683"/>
      <c r="O770" s="683"/>
      <c r="P770" s="683"/>
      <c r="Q770" s="683"/>
      <c r="R770" s="683"/>
      <c r="S770" s="683"/>
      <c r="T770" s="683"/>
      <c r="U770" s="683"/>
      <c r="V770" s="683"/>
      <c r="W770" s="683"/>
      <c r="X770" s="683"/>
      <c r="Y770" s="683"/>
      <c r="Z770" s="683"/>
      <c r="AA770" s="683"/>
      <c r="AB770" s="683"/>
      <c r="AC770" s="683"/>
      <c r="AD770" s="683"/>
      <c r="AE770" s="683"/>
      <c r="AF770" s="683"/>
      <c r="AG770" s="683"/>
      <c r="AH770" s="683"/>
      <c r="AI770" s="683"/>
      <c r="AJ770" s="683"/>
    </row>
    <row r="771" spans="1:36" ht="14.25" customHeight="1">
      <c r="A771" s="683"/>
      <c r="B771" s="594">
        <v>0</v>
      </c>
      <c r="C771" s="594">
        <v>0</v>
      </c>
      <c r="D771" s="594">
        <v>0</v>
      </c>
      <c r="E771" s="594">
        <v>0.4</v>
      </c>
      <c r="F771" s="683"/>
      <c r="G771" s="683">
        <v>0</v>
      </c>
      <c r="H771" s="594">
        <v>0.2</v>
      </c>
      <c r="I771" s="594">
        <v>0.4</v>
      </c>
      <c r="J771" s="594">
        <v>0.4</v>
      </c>
      <c r="K771" s="683"/>
      <c r="L771" s="683"/>
      <c r="M771" s="683"/>
      <c r="N771" s="683"/>
      <c r="O771" s="683"/>
      <c r="P771" s="683"/>
      <c r="Q771" s="683"/>
      <c r="R771" s="683"/>
      <c r="S771" s="683"/>
      <c r="T771" s="683"/>
      <c r="U771" s="683"/>
      <c r="V771" s="683"/>
      <c r="W771" s="683"/>
      <c r="X771" s="683"/>
      <c r="Y771" s="683"/>
      <c r="Z771" s="683"/>
      <c r="AA771" s="683"/>
      <c r="AB771" s="683"/>
      <c r="AC771" s="683"/>
      <c r="AD771" s="683"/>
      <c r="AE771" s="683"/>
      <c r="AF771" s="683"/>
      <c r="AG771" s="683"/>
      <c r="AH771" s="683"/>
      <c r="AI771" s="683"/>
      <c r="AJ771" s="683"/>
    </row>
    <row r="772" spans="1:36" ht="14.25" customHeight="1">
      <c r="A772" s="683"/>
      <c r="B772" s="598">
        <v>0</v>
      </c>
      <c r="C772" s="598">
        <v>0</v>
      </c>
      <c r="D772" s="598">
        <v>0</v>
      </c>
      <c r="E772" s="598">
        <v>0.4</v>
      </c>
      <c r="F772" s="683"/>
      <c r="G772" s="683">
        <v>0</v>
      </c>
      <c r="H772" s="598">
        <v>0.2</v>
      </c>
      <c r="I772" s="598">
        <v>0.4</v>
      </c>
      <c r="J772" s="598">
        <v>0.4</v>
      </c>
      <c r="K772" s="683"/>
      <c r="L772" s="683"/>
      <c r="M772" s="683"/>
      <c r="N772" s="683"/>
      <c r="O772" s="683"/>
      <c r="P772" s="683"/>
      <c r="Q772" s="683"/>
      <c r="R772" s="683"/>
      <c r="S772" s="683"/>
      <c r="T772" s="683"/>
      <c r="U772" s="683"/>
      <c r="V772" s="683"/>
      <c r="W772" s="683"/>
      <c r="X772" s="683"/>
      <c r="Y772" s="683"/>
      <c r="Z772" s="683"/>
      <c r="AA772" s="683"/>
      <c r="AB772" s="683"/>
      <c r="AC772" s="683"/>
      <c r="AD772" s="683"/>
      <c r="AE772" s="683"/>
      <c r="AF772" s="683"/>
      <c r="AG772" s="683"/>
      <c r="AH772" s="683"/>
      <c r="AI772" s="683"/>
      <c r="AJ772" s="683"/>
    </row>
    <row r="773" spans="1:36" ht="14.25" customHeight="1">
      <c r="A773" s="683"/>
      <c r="B773" s="602">
        <v>0</v>
      </c>
      <c r="C773" s="602">
        <v>0</v>
      </c>
      <c r="D773" s="602">
        <v>0</v>
      </c>
      <c r="E773" s="602">
        <v>0.4</v>
      </c>
      <c r="F773" s="683"/>
      <c r="G773" s="683">
        <v>0</v>
      </c>
      <c r="H773" s="602">
        <v>0.2</v>
      </c>
      <c r="I773" s="602">
        <v>0.4</v>
      </c>
      <c r="J773" s="602">
        <v>0.4</v>
      </c>
      <c r="K773" s="683"/>
      <c r="L773" s="683"/>
      <c r="M773" s="683"/>
      <c r="N773" s="683"/>
      <c r="O773" s="683"/>
      <c r="P773" s="683"/>
      <c r="Q773" s="683"/>
      <c r="R773" s="683"/>
      <c r="S773" s="683"/>
      <c r="T773" s="683"/>
      <c r="U773" s="683"/>
      <c r="V773" s="683"/>
      <c r="W773" s="683"/>
      <c r="X773" s="683"/>
      <c r="Y773" s="683"/>
      <c r="Z773" s="683"/>
      <c r="AA773" s="683"/>
      <c r="AB773" s="683"/>
      <c r="AC773" s="683"/>
      <c r="AD773" s="683"/>
      <c r="AE773" s="683"/>
      <c r="AF773" s="683"/>
      <c r="AG773" s="683"/>
      <c r="AH773" s="683"/>
      <c r="AI773" s="683"/>
      <c r="AJ773" s="683"/>
    </row>
    <row r="774" spans="1:36" ht="14.25" customHeight="1">
      <c r="A774" s="683"/>
      <c r="B774" s="606">
        <v>0</v>
      </c>
      <c r="C774" s="606">
        <v>0</v>
      </c>
      <c r="D774" s="606">
        <v>0</v>
      </c>
      <c r="E774" s="606">
        <v>1</v>
      </c>
      <c r="F774" s="683"/>
      <c r="G774" s="683">
        <v>0</v>
      </c>
      <c r="H774" s="606">
        <v>0.2</v>
      </c>
      <c r="I774" s="606">
        <v>0.4</v>
      </c>
      <c r="J774" s="606">
        <v>0.4</v>
      </c>
      <c r="K774" s="683"/>
      <c r="L774" s="683"/>
      <c r="M774" s="683"/>
      <c r="N774" s="683"/>
      <c r="O774" s="683"/>
      <c r="P774" s="683"/>
      <c r="Q774" s="683"/>
      <c r="R774" s="683"/>
      <c r="S774" s="683"/>
      <c r="T774" s="683"/>
      <c r="U774" s="683"/>
      <c r="V774" s="683"/>
      <c r="W774" s="683"/>
      <c r="X774" s="683"/>
      <c r="Y774" s="683"/>
      <c r="Z774" s="683"/>
      <c r="AA774" s="683"/>
      <c r="AB774" s="683"/>
      <c r="AC774" s="683"/>
      <c r="AD774" s="683"/>
      <c r="AE774" s="683"/>
      <c r="AF774" s="683"/>
      <c r="AG774" s="683"/>
      <c r="AH774" s="683"/>
      <c r="AI774" s="683"/>
      <c r="AJ774" s="683"/>
    </row>
    <row r="775" spans="1:36" ht="14.25" customHeight="1">
      <c r="A775" s="683"/>
      <c r="B775" s="610">
        <v>0</v>
      </c>
      <c r="C775" s="610">
        <v>0</v>
      </c>
      <c r="D775" s="610">
        <v>0</v>
      </c>
      <c r="E775" s="610">
        <v>1</v>
      </c>
      <c r="F775" s="683"/>
      <c r="G775" s="683">
        <v>0</v>
      </c>
      <c r="H775" s="610">
        <v>0.2</v>
      </c>
      <c r="I775" s="610">
        <v>0.4</v>
      </c>
      <c r="J775" s="610">
        <v>0.4</v>
      </c>
      <c r="K775" s="683"/>
      <c r="L775" s="683"/>
      <c r="M775" s="683"/>
      <c r="N775" s="683"/>
      <c r="O775" s="683"/>
      <c r="P775" s="683"/>
      <c r="Q775" s="683"/>
      <c r="R775" s="683"/>
      <c r="S775" s="683"/>
      <c r="T775" s="683"/>
      <c r="U775" s="683"/>
      <c r="V775" s="683"/>
      <c r="W775" s="683"/>
      <c r="X775" s="683"/>
      <c r="Y775" s="683"/>
      <c r="Z775" s="683"/>
      <c r="AA775" s="683"/>
      <c r="AB775" s="683"/>
      <c r="AC775" s="683"/>
      <c r="AD775" s="683"/>
      <c r="AE775" s="683"/>
      <c r="AF775" s="683"/>
      <c r="AG775" s="683"/>
      <c r="AH775" s="683"/>
      <c r="AI775" s="683"/>
      <c r="AJ775" s="683"/>
    </row>
    <row r="776" spans="1:36" ht="14.25" customHeight="1">
      <c r="A776" s="683"/>
      <c r="B776" s="568">
        <v>6</v>
      </c>
      <c r="C776" s="568">
        <v>0</v>
      </c>
      <c r="D776" s="568">
        <v>0</v>
      </c>
      <c r="E776" s="568">
        <v>15</v>
      </c>
      <c r="F776" s="683">
        <v>10</v>
      </c>
      <c r="G776" s="683">
        <v>5</v>
      </c>
      <c r="H776" s="568">
        <v>5</v>
      </c>
      <c r="I776" s="568">
        <v>5</v>
      </c>
      <c r="J776" s="568">
        <v>5</v>
      </c>
      <c r="K776" s="683"/>
      <c r="L776" s="683"/>
      <c r="M776" s="683"/>
      <c r="N776" s="683"/>
      <c r="O776" s="683"/>
      <c r="P776" s="683"/>
      <c r="Q776" s="683"/>
      <c r="R776" s="683"/>
      <c r="S776" s="683"/>
      <c r="T776" s="683"/>
      <c r="U776" s="683"/>
      <c r="V776" s="683"/>
      <c r="W776" s="683"/>
      <c r="X776" s="683"/>
      <c r="Y776" s="683"/>
      <c r="Z776" s="683"/>
      <c r="AA776" s="683"/>
      <c r="AB776" s="683"/>
      <c r="AC776" s="683"/>
      <c r="AD776" s="683"/>
      <c r="AE776" s="683"/>
      <c r="AF776" s="683"/>
      <c r="AG776" s="683"/>
      <c r="AH776" s="683"/>
      <c r="AI776" s="683"/>
      <c r="AJ776" s="683"/>
    </row>
    <row r="777" spans="1:36" ht="14.25" customHeight="1">
      <c r="A777" s="683"/>
      <c r="B777" s="568">
        <v>0</v>
      </c>
      <c r="C777" s="568">
        <v>0</v>
      </c>
      <c r="D777" s="568">
        <v>0</v>
      </c>
      <c r="E777" s="568">
        <v>0</v>
      </c>
      <c r="F777" s="683">
        <v>15</v>
      </c>
      <c r="G777" s="683">
        <v>5</v>
      </c>
      <c r="H777" s="568">
        <v>5</v>
      </c>
      <c r="I777" s="568">
        <v>5</v>
      </c>
      <c r="J777" s="568">
        <v>5</v>
      </c>
      <c r="K777" s="683"/>
      <c r="L777" s="683"/>
      <c r="M777" s="683"/>
      <c r="N777" s="683"/>
      <c r="O777" s="683"/>
      <c r="P777" s="683"/>
      <c r="Q777" s="683"/>
      <c r="R777" s="683"/>
      <c r="S777" s="683"/>
      <c r="T777" s="683"/>
      <c r="U777" s="683"/>
      <c r="V777" s="683"/>
      <c r="W777" s="683"/>
      <c r="X777" s="683"/>
      <c r="Y777" s="683"/>
      <c r="Z777" s="683"/>
      <c r="AA777" s="683"/>
      <c r="AB777" s="683"/>
      <c r="AC777" s="683"/>
      <c r="AD777" s="683"/>
      <c r="AE777" s="683"/>
      <c r="AF777" s="683"/>
      <c r="AG777" s="683"/>
      <c r="AH777" s="683"/>
      <c r="AI777" s="683"/>
      <c r="AJ777" s="683"/>
    </row>
    <row r="778" spans="1:36" ht="14.25" customHeight="1">
      <c r="A778" s="683"/>
      <c r="B778" s="615">
        <v>9</v>
      </c>
      <c r="C778" s="615">
        <v>0</v>
      </c>
      <c r="D778" s="615">
        <v>0</v>
      </c>
      <c r="E778" s="615">
        <v>0</v>
      </c>
      <c r="F778" s="683">
        <v>30</v>
      </c>
      <c r="G778" s="683">
        <v>5</v>
      </c>
      <c r="H778" s="615">
        <v>5</v>
      </c>
      <c r="I778" s="615">
        <v>5</v>
      </c>
      <c r="J778" s="615">
        <v>5</v>
      </c>
      <c r="K778" s="683"/>
      <c r="L778" s="683"/>
      <c r="M778" s="683"/>
      <c r="N778" s="683"/>
      <c r="O778" s="683"/>
      <c r="P778" s="683"/>
      <c r="Q778" s="683"/>
      <c r="R778" s="683"/>
      <c r="S778" s="683"/>
      <c r="T778" s="683"/>
      <c r="U778" s="683"/>
      <c r="V778" s="683"/>
      <c r="W778" s="683"/>
      <c r="X778" s="683"/>
      <c r="Y778" s="683"/>
      <c r="Z778" s="683"/>
      <c r="AA778" s="683"/>
      <c r="AB778" s="683"/>
      <c r="AC778" s="683"/>
      <c r="AD778" s="683"/>
      <c r="AE778" s="683"/>
      <c r="AF778" s="683"/>
      <c r="AG778" s="683"/>
      <c r="AH778" s="683"/>
      <c r="AI778" s="683"/>
      <c r="AJ778" s="683"/>
    </row>
    <row r="779" spans="1:36" ht="14.25" customHeight="1">
      <c r="A779" s="683"/>
      <c r="B779" s="568" t="s">
        <v>2600</v>
      </c>
      <c r="C779" s="699" t="s">
        <v>2601</v>
      </c>
      <c r="D779" s="699" t="s">
        <v>2601</v>
      </c>
      <c r="E779" s="568" t="s">
        <v>2602</v>
      </c>
      <c r="F779" s="683" t="s">
        <v>2603</v>
      </c>
      <c r="G779" s="683" t="s">
        <v>1666</v>
      </c>
      <c r="H779" s="568" t="s">
        <v>2604</v>
      </c>
      <c r="I779" s="568" t="s">
        <v>2605</v>
      </c>
      <c r="J779" s="568" t="s">
        <v>2606</v>
      </c>
      <c r="K779" s="683"/>
      <c r="L779" s="683"/>
      <c r="M779" s="683"/>
      <c r="N779" s="683"/>
      <c r="O779" s="683"/>
      <c r="P779" s="683"/>
      <c r="Q779" s="683"/>
      <c r="R779" s="683"/>
      <c r="S779" s="683"/>
      <c r="T779" s="683"/>
      <c r="U779" s="683"/>
      <c r="V779" s="683"/>
      <c r="W779" s="683"/>
      <c r="X779" s="683"/>
      <c r="Y779" s="683"/>
      <c r="Z779" s="683"/>
      <c r="AA779" s="683"/>
      <c r="AB779" s="683"/>
      <c r="AC779" s="683"/>
      <c r="AD779" s="683"/>
      <c r="AE779" s="683"/>
      <c r="AF779" s="683"/>
      <c r="AG779" s="683"/>
      <c r="AH779" s="683"/>
      <c r="AI779" s="683"/>
      <c r="AJ779" s="683"/>
    </row>
    <row r="780" spans="1:36" ht="14.25" customHeight="1">
      <c r="A780" s="683"/>
      <c r="B780" s="619"/>
      <c r="C780" s="619">
        <v>3</v>
      </c>
      <c r="D780" s="619">
        <v>3</v>
      </c>
      <c r="E780" s="619"/>
      <c r="F780" s="683"/>
      <c r="G780" s="683"/>
      <c r="H780" s="619" t="s">
        <v>2328</v>
      </c>
      <c r="I780" s="619" t="s">
        <v>2328</v>
      </c>
      <c r="J780" s="619" t="s">
        <v>2328</v>
      </c>
      <c r="K780" s="683"/>
      <c r="L780" s="683"/>
      <c r="M780" s="683"/>
      <c r="N780" s="683"/>
      <c r="O780" s="683"/>
      <c r="P780" s="683"/>
      <c r="Q780" s="683"/>
      <c r="R780" s="683"/>
      <c r="S780" s="683"/>
      <c r="T780" s="683"/>
      <c r="U780" s="683"/>
      <c r="V780" s="683"/>
      <c r="W780" s="683"/>
      <c r="X780" s="683"/>
      <c r="Y780" s="683"/>
      <c r="Z780" s="683"/>
      <c r="AA780" s="683"/>
      <c r="AB780" s="683"/>
      <c r="AC780" s="683"/>
      <c r="AD780" s="683"/>
      <c r="AE780" s="683"/>
      <c r="AF780" s="683"/>
      <c r="AG780" s="683"/>
      <c r="AH780" s="683"/>
      <c r="AI780" s="683"/>
      <c r="AJ780" s="683"/>
    </row>
    <row r="781" spans="1:36" ht="14.25" customHeight="1">
      <c r="A781" s="683"/>
      <c r="B781" s="581">
        <v>0</v>
      </c>
      <c r="C781" s="581">
        <v>0</v>
      </c>
      <c r="D781" s="581">
        <v>0</v>
      </c>
      <c r="E781" s="581"/>
      <c r="F781" s="683" t="s">
        <v>2607</v>
      </c>
      <c r="G781" s="683"/>
      <c r="H781" s="581">
        <v>0</v>
      </c>
      <c r="I781" s="581">
        <v>0</v>
      </c>
      <c r="J781" s="581">
        <v>0</v>
      </c>
      <c r="K781" s="683"/>
      <c r="L781" s="683"/>
      <c r="M781" s="683"/>
      <c r="N781" s="683"/>
      <c r="O781" s="683"/>
      <c r="P781" s="683"/>
      <c r="Q781" s="683"/>
      <c r="R781" s="683"/>
      <c r="S781" s="683"/>
      <c r="T781" s="683"/>
      <c r="U781" s="683"/>
      <c r="V781" s="683"/>
      <c r="W781" s="683"/>
      <c r="X781" s="683"/>
      <c r="Y781" s="683"/>
      <c r="Z781" s="683"/>
      <c r="AA781" s="683"/>
      <c r="AB781" s="683"/>
      <c r="AC781" s="683"/>
      <c r="AD781" s="683"/>
      <c r="AE781" s="683"/>
      <c r="AF781" s="683"/>
      <c r="AG781" s="683"/>
      <c r="AH781" s="683"/>
      <c r="AI781" s="683"/>
      <c r="AJ781" s="683"/>
    </row>
    <row r="782" spans="1:36" ht="14.25" customHeight="1">
      <c r="A782" s="683"/>
      <c r="B782" s="699">
        <v>12</v>
      </c>
      <c r="C782" s="615">
        <v>0</v>
      </c>
      <c r="D782" s="615">
        <v>0</v>
      </c>
      <c r="E782" s="699"/>
      <c r="F782" s="683"/>
      <c r="G782" s="683"/>
      <c r="H782" s="568">
        <v>12</v>
      </c>
      <c r="I782" s="568">
        <v>12</v>
      </c>
      <c r="J782" s="568">
        <v>12</v>
      </c>
      <c r="K782" s="683"/>
      <c r="L782" s="683"/>
      <c r="M782" s="683"/>
      <c r="N782" s="683"/>
      <c r="O782" s="683"/>
      <c r="P782" s="683"/>
      <c r="Q782" s="683"/>
      <c r="R782" s="683"/>
      <c r="S782" s="683"/>
      <c r="T782" s="683"/>
      <c r="U782" s="683"/>
      <c r="V782" s="683"/>
      <c r="W782" s="683"/>
      <c r="X782" s="683"/>
      <c r="Y782" s="683"/>
      <c r="Z782" s="683"/>
      <c r="AA782" s="683"/>
      <c r="AB782" s="683"/>
      <c r="AC782" s="683"/>
      <c r="AD782" s="683"/>
      <c r="AE782" s="683"/>
      <c r="AF782" s="683"/>
      <c r="AG782" s="683"/>
      <c r="AH782" s="683"/>
      <c r="AI782" s="683"/>
      <c r="AJ782" s="683"/>
    </row>
    <row r="783" spans="1:36" ht="30" customHeight="1">
      <c r="A783" s="683"/>
      <c r="B783" s="699" t="s">
        <v>2608</v>
      </c>
      <c r="C783" s="683">
        <v>8</v>
      </c>
      <c r="D783" s="683">
        <v>8</v>
      </c>
      <c r="E783" s="706" t="s">
        <v>2609</v>
      </c>
      <c r="F783" s="684" t="s">
        <v>2610</v>
      </c>
      <c r="G783" s="684" t="s">
        <v>2611</v>
      </c>
      <c r="H783" s="706" t="s">
        <v>2612</v>
      </c>
      <c r="I783" s="699" t="s">
        <v>2613</v>
      </c>
      <c r="J783" s="706" t="s">
        <v>2614</v>
      </c>
      <c r="K783" s="683"/>
      <c r="L783" s="683"/>
      <c r="M783" s="683"/>
      <c r="N783" s="683"/>
      <c r="O783" s="683"/>
      <c r="P783" s="683"/>
      <c r="Q783" s="683"/>
      <c r="R783" s="683"/>
      <c r="S783" s="683"/>
      <c r="T783" s="683"/>
      <c r="U783" s="683"/>
      <c r="V783" s="683"/>
      <c r="W783" s="683"/>
      <c r="X783" s="683"/>
      <c r="Y783" s="683"/>
      <c r="Z783" s="683"/>
      <c r="AA783" s="683"/>
      <c r="AB783" s="683"/>
      <c r="AC783" s="683"/>
      <c r="AD783" s="683"/>
      <c r="AE783" s="683"/>
      <c r="AF783" s="683"/>
      <c r="AG783" s="683"/>
      <c r="AH783" s="683"/>
      <c r="AI783" s="683"/>
      <c r="AJ783" s="683"/>
    </row>
    <row r="784" spans="1:36" ht="90" customHeight="1">
      <c r="A784" s="683"/>
      <c r="B784" s="706" t="s">
        <v>2615</v>
      </c>
      <c r="C784" s="706" t="s">
        <v>2616</v>
      </c>
      <c r="D784" s="706" t="s">
        <v>2616</v>
      </c>
      <c r="E784" s="706" t="s">
        <v>2617</v>
      </c>
      <c r="F784" s="684" t="s">
        <v>2618</v>
      </c>
      <c r="G784" s="684" t="s">
        <v>2619</v>
      </c>
      <c r="H784" s="706" t="s">
        <v>2620</v>
      </c>
      <c r="I784" s="706" t="s">
        <v>2621</v>
      </c>
      <c r="J784" s="683" t="s">
        <v>2622</v>
      </c>
      <c r="K784" s="683"/>
      <c r="L784" s="683"/>
      <c r="M784" s="683"/>
      <c r="N784" s="683"/>
      <c r="O784" s="683"/>
      <c r="P784" s="683"/>
      <c r="Q784" s="683"/>
      <c r="R784" s="683"/>
      <c r="S784" s="683"/>
      <c r="T784" s="683"/>
      <c r="U784" s="683"/>
      <c r="V784" s="683"/>
      <c r="W784" s="683"/>
      <c r="X784" s="683"/>
      <c r="Y784" s="683"/>
      <c r="Z784" s="683"/>
      <c r="AA784" s="683"/>
      <c r="AB784" s="683"/>
      <c r="AC784" s="683"/>
      <c r="AD784" s="683"/>
      <c r="AE784" s="683"/>
      <c r="AF784" s="683"/>
      <c r="AG784" s="683"/>
      <c r="AH784" s="683"/>
      <c r="AI784" s="683"/>
      <c r="AJ784" s="683"/>
    </row>
    <row r="785" spans="1:36" ht="60" customHeight="1">
      <c r="A785" s="683"/>
      <c r="B785" s="706" t="s">
        <v>2623</v>
      </c>
      <c r="C785" s="706" t="s">
        <v>2624</v>
      </c>
      <c r="D785" s="706" t="s">
        <v>2624</v>
      </c>
      <c r="E785" s="706" t="s">
        <v>2625</v>
      </c>
      <c r="F785" s="684" t="s">
        <v>2626</v>
      </c>
      <c r="G785" s="684" t="s">
        <v>2627</v>
      </c>
      <c r="H785" s="706" t="s">
        <v>2628</v>
      </c>
      <c r="I785" s="706" t="s">
        <v>2629</v>
      </c>
      <c r="J785" s="706" t="s">
        <v>2630</v>
      </c>
      <c r="K785" s="683"/>
      <c r="L785" s="683"/>
      <c r="M785" s="683"/>
      <c r="N785" s="683"/>
      <c r="O785" s="683"/>
      <c r="P785" s="683"/>
      <c r="Q785" s="683"/>
      <c r="R785" s="683"/>
      <c r="S785" s="683"/>
      <c r="T785" s="683"/>
      <c r="U785" s="683"/>
      <c r="V785" s="683"/>
      <c r="W785" s="683"/>
      <c r="X785" s="683"/>
      <c r="Y785" s="683"/>
      <c r="Z785" s="683"/>
      <c r="AA785" s="683"/>
      <c r="AB785" s="683"/>
      <c r="AC785" s="683"/>
      <c r="AD785" s="683"/>
      <c r="AE785" s="683"/>
      <c r="AF785" s="683"/>
      <c r="AG785" s="683"/>
      <c r="AH785" s="683"/>
      <c r="AI785" s="683"/>
      <c r="AJ785" s="683"/>
    </row>
    <row r="786" spans="1:36" ht="63" customHeight="1">
      <c r="A786" s="683"/>
      <c r="B786" s="706" t="s">
        <v>2631</v>
      </c>
      <c r="C786" s="706" t="s">
        <v>2632</v>
      </c>
      <c r="D786" s="706" t="s">
        <v>2632</v>
      </c>
      <c r="E786" s="706" t="s">
        <v>2633</v>
      </c>
      <c r="F786" s="684" t="s">
        <v>2634</v>
      </c>
      <c r="G786" s="684" t="s">
        <v>2635</v>
      </c>
      <c r="H786" s="706" t="s">
        <v>2636</v>
      </c>
      <c r="I786" s="706" t="s">
        <v>2637</v>
      </c>
      <c r="J786" s="683" t="s">
        <v>2638</v>
      </c>
      <c r="K786" s="683"/>
      <c r="L786" s="683"/>
      <c r="M786" s="683"/>
      <c r="N786" s="683"/>
      <c r="O786" s="683"/>
      <c r="P786" s="683"/>
      <c r="Q786" s="683"/>
      <c r="R786" s="683"/>
      <c r="S786" s="683"/>
      <c r="T786" s="683"/>
      <c r="U786" s="683"/>
      <c r="V786" s="683"/>
      <c r="W786" s="683"/>
      <c r="X786" s="683"/>
      <c r="Y786" s="683"/>
      <c r="Z786" s="683"/>
      <c r="AA786" s="683"/>
      <c r="AB786" s="683"/>
      <c r="AC786" s="683"/>
      <c r="AD786" s="683"/>
      <c r="AE786" s="683"/>
      <c r="AF786" s="683"/>
      <c r="AG786" s="683"/>
      <c r="AH786" s="683"/>
      <c r="AI786" s="683"/>
      <c r="AJ786" s="683"/>
    </row>
    <row r="787" spans="1:36" ht="54.75" customHeight="1">
      <c r="A787" s="683"/>
      <c r="B787" s="706" t="s">
        <v>2639</v>
      </c>
      <c r="C787" s="706" t="s">
        <v>2640</v>
      </c>
      <c r="D787" s="706" t="s">
        <v>2640</v>
      </c>
      <c r="E787" s="706" t="s">
        <v>2641</v>
      </c>
      <c r="F787" s="684" t="s">
        <v>2642</v>
      </c>
      <c r="G787" s="684" t="s">
        <v>2643</v>
      </c>
      <c r="H787" s="706" t="s">
        <v>2644</v>
      </c>
      <c r="I787" s="706" t="s">
        <v>2645</v>
      </c>
      <c r="J787" s="706" t="s">
        <v>2646</v>
      </c>
      <c r="K787" s="683"/>
      <c r="L787" s="683"/>
      <c r="M787" s="683"/>
      <c r="N787" s="683"/>
      <c r="O787" s="683"/>
      <c r="P787" s="683"/>
      <c r="Q787" s="683"/>
      <c r="R787" s="683"/>
      <c r="S787" s="683"/>
      <c r="T787" s="683"/>
      <c r="U787" s="683"/>
      <c r="V787" s="683"/>
      <c r="W787" s="683"/>
      <c r="X787" s="683"/>
      <c r="Y787" s="683"/>
      <c r="Z787" s="683"/>
      <c r="AA787" s="683"/>
      <c r="AB787" s="683"/>
      <c r="AC787" s="683"/>
      <c r="AD787" s="683"/>
      <c r="AE787" s="683"/>
      <c r="AF787" s="683"/>
      <c r="AG787" s="683"/>
      <c r="AH787" s="683"/>
      <c r="AI787" s="683"/>
      <c r="AJ787" s="683"/>
    </row>
    <row r="788" spans="1:36" ht="69" customHeight="1">
      <c r="A788" s="683"/>
      <c r="B788" s="568" t="s">
        <v>2647</v>
      </c>
      <c r="C788" s="706" t="s">
        <v>2648</v>
      </c>
      <c r="D788" s="706" t="s">
        <v>2648</v>
      </c>
      <c r="E788" s="265" t="s">
        <v>2649</v>
      </c>
      <c r="F788" s="684"/>
      <c r="G788" s="683"/>
      <c r="H788" s="706"/>
      <c r="I788" s="684" t="s">
        <v>2650</v>
      </c>
      <c r="J788" s="706" t="s">
        <v>2651</v>
      </c>
      <c r="K788" s="683"/>
      <c r="L788" s="683"/>
      <c r="M788" s="683"/>
      <c r="N788" s="683"/>
      <c r="O788" s="683"/>
      <c r="P788" s="683"/>
      <c r="Q788" s="683"/>
      <c r="R788" s="683"/>
      <c r="S788" s="683"/>
      <c r="T788" s="683"/>
      <c r="U788" s="683"/>
      <c r="V788" s="683"/>
      <c r="W788" s="683"/>
      <c r="X788" s="683"/>
      <c r="Y788" s="683"/>
      <c r="Z788" s="683"/>
      <c r="AA788" s="683"/>
      <c r="AB788" s="683"/>
      <c r="AC788" s="683"/>
      <c r="AD788" s="683"/>
      <c r="AE788" s="683"/>
      <c r="AF788" s="683"/>
      <c r="AG788" s="683"/>
      <c r="AH788" s="683"/>
      <c r="AI788" s="683"/>
      <c r="AJ788" s="683"/>
    </row>
    <row r="789" spans="1:36" ht="14.25" customHeight="1">
      <c r="A789" s="683"/>
      <c r="B789" s="683"/>
      <c r="C789" s="683"/>
      <c r="D789" s="683"/>
      <c r="E789" s="683"/>
      <c r="F789" s="683"/>
      <c r="G789" s="683"/>
      <c r="H789" s="706"/>
      <c r="I789" s="684"/>
      <c r="J789" s="683"/>
      <c r="K789" s="683"/>
      <c r="L789" s="683"/>
      <c r="M789" s="683"/>
      <c r="N789" s="683"/>
      <c r="O789" s="683"/>
      <c r="P789" s="683"/>
      <c r="Q789" s="683"/>
      <c r="R789" s="683"/>
      <c r="S789" s="683"/>
      <c r="T789" s="683"/>
      <c r="U789" s="683"/>
      <c r="V789" s="683"/>
      <c r="W789" s="683"/>
      <c r="X789" s="683"/>
      <c r="Y789" s="683"/>
      <c r="Z789" s="683"/>
      <c r="AA789" s="683"/>
      <c r="AB789" s="683"/>
      <c r="AC789" s="683"/>
      <c r="AD789" s="683"/>
      <c r="AE789" s="683"/>
      <c r="AF789" s="683"/>
      <c r="AG789" s="683"/>
      <c r="AH789" s="683"/>
      <c r="AI789" s="683"/>
      <c r="AJ789" s="683"/>
    </row>
    <row r="790" spans="1:36" ht="14.25" customHeight="1">
      <c r="A790" s="683"/>
      <c r="B790" s="683"/>
      <c r="C790" s="683"/>
      <c r="D790" s="683"/>
      <c r="E790" s="683"/>
      <c r="F790" s="683"/>
      <c r="G790" s="683"/>
      <c r="H790" s="683"/>
      <c r="I790" s="683"/>
      <c r="J790" s="683"/>
      <c r="K790" s="683"/>
      <c r="L790" s="683"/>
      <c r="M790" s="683"/>
      <c r="N790" s="683"/>
      <c r="O790" s="683"/>
      <c r="P790" s="683"/>
      <c r="Q790" s="683"/>
      <c r="R790" s="683"/>
      <c r="S790" s="683"/>
      <c r="T790" s="683"/>
      <c r="U790" s="683"/>
      <c r="V790" s="683"/>
      <c r="W790" s="683"/>
      <c r="X790" s="683"/>
      <c r="Y790" s="683"/>
      <c r="Z790" s="683"/>
      <c r="AA790" s="683"/>
      <c r="AB790" s="683"/>
      <c r="AC790" s="683"/>
      <c r="AD790" s="683"/>
      <c r="AE790" s="683"/>
      <c r="AF790" s="683"/>
      <c r="AG790" s="683"/>
      <c r="AH790" s="683"/>
      <c r="AI790" s="683"/>
      <c r="AJ790" s="683"/>
    </row>
    <row r="791" spans="1:36" ht="14.25" customHeight="1">
      <c r="A791" s="683"/>
      <c r="B791" s="683"/>
      <c r="C791" s="683"/>
      <c r="D791" s="683"/>
      <c r="E791" s="683"/>
      <c r="F791" s="683"/>
      <c r="G791" s="683"/>
      <c r="H791" s="683"/>
      <c r="I791" s="683"/>
      <c r="J791" s="683"/>
      <c r="K791" s="683"/>
      <c r="L791" s="683"/>
      <c r="M791" s="683"/>
      <c r="N791" s="683"/>
      <c r="O791" s="683"/>
      <c r="P791" s="683"/>
      <c r="Q791" s="683"/>
      <c r="R791" s="683"/>
      <c r="S791" s="683"/>
      <c r="T791" s="683"/>
      <c r="U791" s="683"/>
      <c r="V791" s="683"/>
      <c r="W791" s="683"/>
      <c r="X791" s="683"/>
      <c r="Y791" s="683"/>
      <c r="Z791" s="683"/>
      <c r="AA791" s="683"/>
      <c r="AB791" s="683"/>
      <c r="AC791" s="683"/>
      <c r="AD791" s="683"/>
      <c r="AE791" s="683"/>
      <c r="AF791" s="683"/>
      <c r="AG791" s="683"/>
      <c r="AH791" s="683"/>
      <c r="AI791" s="683"/>
      <c r="AJ791" s="683"/>
    </row>
    <row r="792" spans="1:36" ht="14.25" customHeight="1">
      <c r="A792" s="683"/>
      <c r="B792" s="683"/>
      <c r="C792" s="683"/>
      <c r="D792" s="683"/>
      <c r="E792" s="683"/>
      <c r="F792" s="683"/>
      <c r="G792" s="683"/>
      <c r="H792" s="683"/>
      <c r="I792" s="683"/>
      <c r="J792" s="683"/>
      <c r="K792" s="683"/>
      <c r="L792" s="683"/>
      <c r="M792" s="683"/>
      <c r="N792" s="683"/>
      <c r="O792" s="683"/>
      <c r="P792" s="683"/>
      <c r="Q792" s="683"/>
      <c r="R792" s="683"/>
      <c r="S792" s="683"/>
      <c r="T792" s="683"/>
      <c r="U792" s="683"/>
      <c r="V792" s="683"/>
      <c r="W792" s="683"/>
      <c r="X792" s="683"/>
      <c r="Y792" s="683"/>
      <c r="Z792" s="683"/>
      <c r="AA792" s="683"/>
      <c r="AB792" s="683"/>
      <c r="AC792" s="683"/>
      <c r="AD792" s="683"/>
      <c r="AE792" s="683"/>
      <c r="AF792" s="683"/>
      <c r="AG792" s="683"/>
      <c r="AH792" s="683"/>
      <c r="AI792" s="683"/>
      <c r="AJ792" s="683"/>
    </row>
    <row r="793" spans="1:36" ht="14.25" customHeight="1">
      <c r="A793" s="683"/>
      <c r="B793" s="683"/>
      <c r="C793" s="683"/>
      <c r="D793" s="683"/>
      <c r="E793" s="683"/>
      <c r="F793" s="683"/>
      <c r="G793" s="683"/>
      <c r="H793" s="683"/>
      <c r="I793" s="683"/>
      <c r="J793" s="683"/>
      <c r="K793" s="683"/>
      <c r="L793" s="683"/>
      <c r="M793" s="683"/>
      <c r="N793" s="683"/>
      <c r="O793" s="683"/>
      <c r="P793" s="683"/>
      <c r="Q793" s="683"/>
      <c r="R793" s="683"/>
      <c r="S793" s="683"/>
      <c r="T793" s="683"/>
      <c r="U793" s="683"/>
      <c r="V793" s="683"/>
      <c r="W793" s="683"/>
      <c r="X793" s="683"/>
      <c r="Y793" s="683"/>
      <c r="Z793" s="683"/>
      <c r="AA793" s="683"/>
      <c r="AB793" s="683"/>
      <c r="AC793" s="683"/>
      <c r="AD793" s="683"/>
      <c r="AE793" s="683"/>
      <c r="AF793" s="683"/>
      <c r="AG793" s="683"/>
      <c r="AH793" s="683"/>
      <c r="AI793" s="683"/>
      <c r="AJ793" s="683"/>
    </row>
    <row r="794" spans="1:36" ht="14.25" customHeight="1">
      <c r="A794" s="683"/>
      <c r="B794" s="683"/>
      <c r="C794" s="683"/>
      <c r="D794" s="683"/>
      <c r="E794" s="683"/>
      <c r="F794" s="683"/>
      <c r="G794" s="683"/>
      <c r="H794" s="683"/>
      <c r="I794" s="683"/>
      <c r="J794" s="683"/>
      <c r="K794" s="683"/>
      <c r="L794" s="683"/>
      <c r="M794" s="683"/>
      <c r="N794" s="683"/>
      <c r="O794" s="683"/>
      <c r="P794" s="683"/>
      <c r="Q794" s="683"/>
      <c r="R794" s="683"/>
      <c r="S794" s="683"/>
      <c r="T794" s="683"/>
      <c r="U794" s="683"/>
      <c r="V794" s="683"/>
      <c r="W794" s="683"/>
      <c r="X794" s="683"/>
      <c r="Y794" s="683"/>
      <c r="Z794" s="683"/>
      <c r="AA794" s="683"/>
      <c r="AB794" s="683"/>
      <c r="AC794" s="683"/>
      <c r="AD794" s="683"/>
      <c r="AE794" s="683"/>
      <c r="AF794" s="683"/>
      <c r="AG794" s="683"/>
      <c r="AH794" s="683"/>
      <c r="AI794" s="683"/>
      <c r="AJ794" s="683"/>
    </row>
    <row r="795" spans="1:36" ht="14.25" customHeight="1">
      <c r="A795" s="683"/>
      <c r="B795" s="683"/>
      <c r="C795" s="683"/>
      <c r="D795" s="683"/>
      <c r="E795" s="683"/>
      <c r="F795" s="683"/>
      <c r="G795" s="683"/>
      <c r="H795" s="683"/>
      <c r="I795" s="683"/>
      <c r="J795" s="683"/>
      <c r="K795" s="683"/>
      <c r="L795" s="683"/>
      <c r="M795" s="683"/>
      <c r="N795" s="683"/>
      <c r="O795" s="683"/>
      <c r="P795" s="683"/>
      <c r="Q795" s="683"/>
      <c r="R795" s="683"/>
      <c r="S795" s="683"/>
      <c r="T795" s="683"/>
      <c r="U795" s="683"/>
      <c r="V795" s="683"/>
      <c r="W795" s="683"/>
      <c r="X795" s="683"/>
      <c r="Y795" s="683"/>
      <c r="Z795" s="683"/>
      <c r="AA795" s="683"/>
      <c r="AB795" s="683"/>
      <c r="AC795" s="683"/>
      <c r="AD795" s="683"/>
      <c r="AE795" s="683"/>
      <c r="AF795" s="683"/>
      <c r="AG795" s="683"/>
      <c r="AH795" s="683"/>
      <c r="AI795" s="683"/>
      <c r="AJ795" s="683"/>
    </row>
    <row r="796" spans="1:36" ht="14.25" customHeight="1">
      <c r="A796" s="683"/>
      <c r="B796" s="683"/>
      <c r="C796" s="683"/>
      <c r="D796" s="683"/>
      <c r="E796" s="683"/>
      <c r="F796" s="683"/>
      <c r="G796" s="683"/>
      <c r="H796" s="683"/>
      <c r="I796" s="683"/>
      <c r="J796" s="683"/>
      <c r="K796" s="683"/>
      <c r="L796" s="683"/>
      <c r="M796" s="683"/>
      <c r="N796" s="683"/>
      <c r="O796" s="683"/>
      <c r="P796" s="683"/>
      <c r="Q796" s="683"/>
      <c r="R796" s="683"/>
      <c r="S796" s="683"/>
      <c r="T796" s="683"/>
      <c r="U796" s="683"/>
      <c r="V796" s="683"/>
      <c r="W796" s="683"/>
      <c r="X796" s="683"/>
      <c r="Y796" s="683"/>
      <c r="Z796" s="683"/>
      <c r="AA796" s="683"/>
      <c r="AB796" s="683"/>
      <c r="AC796" s="683"/>
      <c r="AD796" s="683"/>
      <c r="AE796" s="683"/>
      <c r="AF796" s="683"/>
      <c r="AG796" s="683"/>
      <c r="AH796" s="683"/>
      <c r="AI796" s="683"/>
      <c r="AJ796" s="683"/>
    </row>
    <row r="797" spans="1:36" ht="14.25" customHeight="1">
      <c r="A797" s="683"/>
      <c r="B797" s="683"/>
      <c r="C797" s="683"/>
      <c r="D797" s="683"/>
      <c r="E797" s="683"/>
      <c r="F797" s="683"/>
      <c r="G797" s="683"/>
      <c r="H797" s="683"/>
      <c r="I797" s="683"/>
      <c r="J797" s="683"/>
      <c r="K797" s="683"/>
      <c r="L797" s="683"/>
      <c r="M797" s="683"/>
      <c r="N797" s="683"/>
      <c r="O797" s="683"/>
      <c r="P797" s="683"/>
      <c r="Q797" s="683"/>
      <c r="R797" s="683"/>
      <c r="S797" s="683"/>
      <c r="T797" s="683"/>
      <c r="U797" s="683"/>
      <c r="V797" s="683"/>
      <c r="W797" s="683"/>
      <c r="X797" s="683"/>
      <c r="Y797" s="683"/>
      <c r="Z797" s="683"/>
      <c r="AA797" s="683"/>
      <c r="AB797" s="683"/>
      <c r="AC797" s="683"/>
      <c r="AD797" s="683"/>
      <c r="AE797" s="683"/>
      <c r="AF797" s="683"/>
      <c r="AG797" s="683"/>
      <c r="AH797" s="683"/>
      <c r="AI797" s="683"/>
      <c r="AJ797" s="683"/>
    </row>
    <row r="798" spans="1:36" ht="14.25" customHeight="1">
      <c r="A798" s="683"/>
      <c r="B798" s="683"/>
      <c r="C798" s="683"/>
      <c r="D798" s="683"/>
      <c r="E798" s="683"/>
      <c r="F798" s="683"/>
      <c r="G798" s="683"/>
      <c r="H798" s="683"/>
      <c r="I798" s="683"/>
      <c r="J798" s="683"/>
      <c r="K798" s="683"/>
      <c r="L798" s="683"/>
      <c r="M798" s="683"/>
      <c r="N798" s="683"/>
      <c r="O798" s="683"/>
      <c r="P798" s="683"/>
      <c r="Q798" s="683"/>
      <c r="R798" s="683"/>
      <c r="S798" s="683"/>
      <c r="T798" s="683"/>
      <c r="U798" s="683"/>
      <c r="V798" s="683"/>
      <c r="W798" s="683"/>
      <c r="X798" s="683"/>
      <c r="Y798" s="683"/>
      <c r="Z798" s="683"/>
      <c r="AA798" s="683"/>
      <c r="AB798" s="683"/>
      <c r="AC798" s="683"/>
      <c r="AD798" s="683"/>
      <c r="AE798" s="683"/>
      <c r="AF798" s="683"/>
      <c r="AG798" s="683"/>
      <c r="AH798" s="683"/>
      <c r="AI798" s="683"/>
      <c r="AJ798" s="683"/>
    </row>
    <row r="799" spans="1:36" ht="14.25" customHeight="1">
      <c r="A799" s="683"/>
      <c r="B799" s="683"/>
      <c r="C799" s="683"/>
      <c r="D799" s="683"/>
      <c r="E799" s="683"/>
      <c r="F799" s="683"/>
      <c r="G799" s="683"/>
      <c r="H799" s="683"/>
      <c r="I799" s="683"/>
      <c r="J799" s="683"/>
      <c r="K799" s="683"/>
      <c r="L799" s="683"/>
      <c r="M799" s="683"/>
      <c r="N799" s="683"/>
      <c r="O799" s="683"/>
      <c r="P799" s="683"/>
      <c r="Q799" s="683"/>
      <c r="R799" s="683"/>
      <c r="S799" s="683"/>
      <c r="T799" s="683"/>
      <c r="U799" s="683"/>
      <c r="V799" s="683"/>
      <c r="W799" s="683"/>
      <c r="X799" s="683"/>
      <c r="Y799" s="683"/>
      <c r="Z799" s="683"/>
      <c r="AA799" s="683"/>
      <c r="AB799" s="683"/>
      <c r="AC799" s="683"/>
      <c r="AD799" s="683"/>
      <c r="AE799" s="683"/>
      <c r="AF799" s="683"/>
      <c r="AG799" s="683"/>
      <c r="AH799" s="683"/>
      <c r="AI799" s="683"/>
      <c r="AJ799" s="683"/>
    </row>
    <row r="800" spans="1:36" ht="14.25" customHeight="1">
      <c r="A800" s="683"/>
      <c r="B800" s="683"/>
      <c r="C800" s="683"/>
      <c r="D800" s="683"/>
      <c r="E800" s="683"/>
      <c r="F800" s="683"/>
      <c r="G800" s="683"/>
      <c r="H800" s="683"/>
      <c r="I800" s="683"/>
      <c r="J800" s="683"/>
      <c r="K800" s="683"/>
      <c r="L800" s="683"/>
      <c r="M800" s="683"/>
      <c r="N800" s="683"/>
      <c r="O800" s="683"/>
      <c r="P800" s="683"/>
      <c r="Q800" s="683"/>
      <c r="R800" s="683"/>
      <c r="S800" s="683"/>
      <c r="T800" s="683"/>
      <c r="U800" s="683"/>
      <c r="V800" s="683"/>
      <c r="W800" s="683"/>
      <c r="X800" s="683"/>
      <c r="Y800" s="683"/>
      <c r="Z800" s="683"/>
      <c r="AA800" s="683"/>
      <c r="AB800" s="683"/>
      <c r="AC800" s="683"/>
      <c r="AD800" s="683"/>
      <c r="AE800" s="683"/>
      <c r="AF800" s="683"/>
      <c r="AG800" s="683"/>
      <c r="AH800" s="683"/>
      <c r="AI800" s="683"/>
      <c r="AJ800" s="683"/>
    </row>
    <row r="801" spans="1:36" ht="14.25" customHeight="1">
      <c r="A801" s="683"/>
      <c r="B801" s="683"/>
      <c r="C801" s="683"/>
      <c r="D801" s="683"/>
      <c r="E801" s="683"/>
      <c r="F801" s="683"/>
      <c r="G801" s="683"/>
      <c r="H801" s="683"/>
      <c r="I801" s="683"/>
      <c r="J801" s="683"/>
      <c r="K801" s="683"/>
      <c r="L801" s="683"/>
      <c r="M801" s="683"/>
      <c r="N801" s="683"/>
      <c r="O801" s="683"/>
      <c r="P801" s="683"/>
      <c r="Q801" s="683"/>
      <c r="R801" s="683"/>
      <c r="S801" s="683"/>
      <c r="T801" s="683"/>
      <c r="U801" s="683"/>
      <c r="V801" s="683"/>
      <c r="W801" s="683"/>
      <c r="X801" s="683"/>
      <c r="Y801" s="683"/>
      <c r="Z801" s="683"/>
      <c r="AA801" s="683"/>
      <c r="AB801" s="683"/>
      <c r="AC801" s="683"/>
      <c r="AD801" s="683"/>
      <c r="AE801" s="683"/>
      <c r="AF801" s="683"/>
      <c r="AG801" s="683"/>
      <c r="AH801" s="683"/>
      <c r="AI801" s="683"/>
      <c r="AJ801" s="683"/>
    </row>
    <row r="802" spans="1:36" ht="14.25" customHeight="1">
      <c r="A802" s="683"/>
      <c r="B802" s="683"/>
      <c r="C802" s="683"/>
      <c r="D802" s="683"/>
      <c r="E802" s="683"/>
      <c r="F802" s="683"/>
      <c r="G802" s="683"/>
      <c r="H802" s="683"/>
      <c r="I802" s="683"/>
      <c r="J802" s="683"/>
      <c r="K802" s="683"/>
      <c r="L802" s="683"/>
      <c r="M802" s="683"/>
      <c r="N802" s="683"/>
      <c r="O802" s="683"/>
      <c r="P802" s="683"/>
      <c r="Q802" s="683"/>
      <c r="R802" s="683"/>
      <c r="S802" s="683"/>
      <c r="T802" s="683"/>
      <c r="U802" s="683"/>
      <c r="V802" s="683"/>
      <c r="W802" s="683"/>
      <c r="X802" s="683"/>
      <c r="Y802" s="683"/>
      <c r="Z802" s="683"/>
      <c r="AA802" s="683"/>
      <c r="AB802" s="683"/>
      <c r="AC802" s="683"/>
      <c r="AD802" s="683"/>
      <c r="AE802" s="683"/>
      <c r="AF802" s="683"/>
      <c r="AG802" s="683"/>
      <c r="AH802" s="683"/>
      <c r="AI802" s="683"/>
      <c r="AJ802" s="683"/>
    </row>
    <row r="803" spans="1:36" ht="14.25" customHeight="1">
      <c r="A803" s="683"/>
      <c r="B803" s="683"/>
      <c r="C803" s="683"/>
      <c r="D803" s="683"/>
      <c r="E803" s="683"/>
      <c r="F803" s="683"/>
      <c r="G803" s="683"/>
      <c r="H803" s="683"/>
      <c r="I803" s="683"/>
      <c r="J803" s="683"/>
      <c r="K803" s="683"/>
      <c r="L803" s="683"/>
      <c r="M803" s="683"/>
      <c r="N803" s="683"/>
      <c r="O803" s="683"/>
      <c r="P803" s="683"/>
      <c r="Q803" s="683"/>
      <c r="R803" s="683"/>
      <c r="S803" s="683"/>
      <c r="T803" s="683"/>
      <c r="U803" s="683"/>
      <c r="V803" s="683"/>
      <c r="W803" s="683"/>
      <c r="X803" s="683"/>
      <c r="Y803" s="683"/>
      <c r="Z803" s="683"/>
      <c r="AA803" s="683"/>
      <c r="AB803" s="683"/>
      <c r="AC803" s="683"/>
      <c r="AD803" s="683"/>
      <c r="AE803" s="683"/>
      <c r="AF803" s="683"/>
      <c r="AG803" s="683"/>
      <c r="AH803" s="683"/>
      <c r="AI803" s="683"/>
      <c r="AJ803" s="683"/>
    </row>
    <row r="804" spans="1:36" ht="14.25" customHeight="1">
      <c r="A804" s="683"/>
      <c r="B804" s="683"/>
      <c r="C804" s="683"/>
      <c r="D804" s="683"/>
      <c r="E804" s="683"/>
      <c r="F804" s="683"/>
      <c r="G804" s="683"/>
      <c r="H804" s="683"/>
      <c r="I804" s="683"/>
      <c r="J804" s="683"/>
      <c r="K804" s="683"/>
      <c r="L804" s="683"/>
      <c r="M804" s="683"/>
      <c r="N804" s="683"/>
      <c r="O804" s="683"/>
      <c r="P804" s="683"/>
      <c r="Q804" s="683"/>
      <c r="R804" s="683"/>
      <c r="S804" s="683"/>
      <c r="T804" s="683"/>
      <c r="U804" s="683"/>
      <c r="V804" s="683"/>
      <c r="W804" s="683"/>
      <c r="X804" s="683"/>
      <c r="Y804" s="683"/>
      <c r="Z804" s="683"/>
      <c r="AA804" s="683"/>
      <c r="AB804" s="683"/>
      <c r="AC804" s="683"/>
      <c r="AD804" s="683"/>
      <c r="AE804" s="683"/>
      <c r="AF804" s="683"/>
      <c r="AG804" s="683"/>
      <c r="AH804" s="683"/>
      <c r="AI804" s="683"/>
      <c r="AJ804" s="683"/>
    </row>
    <row r="805" spans="1:36" ht="14.25" customHeight="1">
      <c r="A805" s="683"/>
      <c r="B805" s="683"/>
      <c r="C805" s="683"/>
      <c r="D805" s="683"/>
      <c r="E805" s="683"/>
      <c r="F805" s="683"/>
      <c r="G805" s="683"/>
      <c r="H805" s="683"/>
      <c r="I805" s="683"/>
      <c r="J805" s="683"/>
      <c r="K805" s="683"/>
      <c r="L805" s="683"/>
      <c r="M805" s="683"/>
      <c r="N805" s="683"/>
      <c r="O805" s="683"/>
      <c r="P805" s="683"/>
      <c r="Q805" s="683"/>
      <c r="R805" s="683"/>
      <c r="S805" s="683"/>
      <c r="T805" s="683"/>
      <c r="U805" s="683"/>
      <c r="V805" s="683"/>
      <c r="W805" s="683"/>
      <c r="X805" s="683"/>
      <c r="Y805" s="683"/>
      <c r="Z805" s="683"/>
      <c r="AA805" s="683"/>
      <c r="AB805" s="683"/>
      <c r="AC805" s="683"/>
      <c r="AD805" s="683"/>
      <c r="AE805" s="683"/>
      <c r="AF805" s="683"/>
      <c r="AG805" s="683"/>
      <c r="AH805" s="683"/>
      <c r="AI805" s="683"/>
      <c r="AJ805" s="683"/>
    </row>
    <row r="806" spans="1:36" ht="14.25" customHeight="1">
      <c r="A806" s="683"/>
      <c r="B806" s="683"/>
      <c r="C806" s="683"/>
      <c r="D806" s="683"/>
      <c r="E806" s="683"/>
      <c r="F806" s="683"/>
      <c r="G806" s="683"/>
      <c r="H806" s="683"/>
      <c r="I806" s="683"/>
      <c r="J806" s="683"/>
      <c r="K806" s="683"/>
      <c r="L806" s="683"/>
      <c r="M806" s="683"/>
      <c r="N806" s="683"/>
      <c r="O806" s="683"/>
      <c r="P806" s="683"/>
      <c r="Q806" s="683"/>
      <c r="R806" s="683"/>
      <c r="S806" s="683"/>
      <c r="T806" s="683"/>
      <c r="U806" s="683"/>
      <c r="V806" s="683"/>
      <c r="W806" s="683"/>
      <c r="X806" s="683"/>
      <c r="Y806" s="683"/>
      <c r="Z806" s="683"/>
      <c r="AA806" s="683"/>
      <c r="AB806" s="683"/>
      <c r="AC806" s="683"/>
      <c r="AD806" s="683"/>
      <c r="AE806" s="683"/>
      <c r="AF806" s="683"/>
      <c r="AG806" s="683"/>
      <c r="AH806" s="683"/>
      <c r="AI806" s="683"/>
      <c r="AJ806" s="683"/>
    </row>
    <row r="807" spans="1:36" ht="14.25" customHeight="1">
      <c r="A807" s="683"/>
      <c r="B807" s="683"/>
      <c r="C807" s="683"/>
      <c r="D807" s="683"/>
      <c r="E807" s="683"/>
      <c r="F807" s="683"/>
      <c r="G807" s="683"/>
      <c r="H807" s="683"/>
      <c r="I807" s="683"/>
      <c r="J807" s="683"/>
      <c r="K807" s="683"/>
      <c r="L807" s="683"/>
      <c r="M807" s="683"/>
      <c r="N807" s="683"/>
      <c r="O807" s="683"/>
      <c r="P807" s="683"/>
      <c r="Q807" s="683"/>
      <c r="R807" s="683"/>
      <c r="S807" s="683"/>
      <c r="T807" s="683"/>
      <c r="U807" s="683"/>
      <c r="V807" s="683"/>
      <c r="W807" s="683"/>
      <c r="X807" s="683"/>
      <c r="Y807" s="683"/>
      <c r="Z807" s="683"/>
      <c r="AA807" s="683"/>
      <c r="AB807" s="683"/>
      <c r="AC807" s="683"/>
      <c r="AD807" s="683"/>
      <c r="AE807" s="683"/>
      <c r="AF807" s="683"/>
      <c r="AG807" s="683"/>
      <c r="AH807" s="683"/>
      <c r="AI807" s="683"/>
      <c r="AJ807" s="683"/>
    </row>
    <row r="808" spans="1:36" ht="14.25" customHeight="1">
      <c r="A808" s="683"/>
      <c r="B808" s="683"/>
      <c r="C808" s="683"/>
      <c r="D808" s="683"/>
      <c r="E808" s="683"/>
      <c r="F808" s="683"/>
      <c r="G808" s="683"/>
      <c r="H808" s="683"/>
      <c r="I808" s="683"/>
      <c r="J808" s="683"/>
      <c r="K808" s="683"/>
      <c r="L808" s="683"/>
      <c r="M808" s="683"/>
      <c r="N808" s="683"/>
      <c r="O808" s="683"/>
      <c r="P808" s="683"/>
      <c r="Q808" s="683"/>
      <c r="R808" s="683"/>
      <c r="S808" s="683"/>
      <c r="T808" s="683"/>
      <c r="U808" s="683"/>
      <c r="V808" s="683"/>
      <c r="W808" s="683"/>
      <c r="X808" s="683"/>
      <c r="Y808" s="683"/>
      <c r="Z808" s="683"/>
      <c r="AA808" s="683"/>
      <c r="AB808" s="683"/>
      <c r="AC808" s="683"/>
      <c r="AD808" s="683"/>
      <c r="AE808" s="683"/>
      <c r="AF808" s="683"/>
      <c r="AG808" s="683"/>
      <c r="AH808" s="683"/>
      <c r="AI808" s="683"/>
      <c r="AJ808" s="683"/>
    </row>
    <row r="809" spans="1:36" ht="14.25" customHeight="1">
      <c r="A809" s="683"/>
      <c r="B809" s="683"/>
      <c r="C809" s="683"/>
      <c r="D809" s="683"/>
      <c r="E809" s="683"/>
      <c r="F809" s="683"/>
      <c r="G809" s="683"/>
      <c r="H809" s="683"/>
      <c r="I809" s="683"/>
      <c r="J809" s="683"/>
      <c r="K809" s="683"/>
      <c r="L809" s="683"/>
      <c r="M809" s="683"/>
      <c r="N809" s="683"/>
      <c r="O809" s="683"/>
      <c r="P809" s="683"/>
      <c r="Q809" s="683"/>
      <c r="R809" s="683"/>
      <c r="S809" s="683"/>
      <c r="T809" s="683"/>
      <c r="U809" s="683"/>
      <c r="V809" s="683"/>
      <c r="W809" s="683"/>
      <c r="X809" s="683"/>
      <c r="Y809" s="683"/>
      <c r="Z809" s="683"/>
      <c r="AA809" s="683"/>
      <c r="AB809" s="683"/>
      <c r="AC809" s="683"/>
      <c r="AD809" s="683"/>
      <c r="AE809" s="683"/>
      <c r="AF809" s="683"/>
      <c r="AG809" s="683"/>
      <c r="AH809" s="683"/>
      <c r="AI809" s="683"/>
      <c r="AJ809" s="683"/>
    </row>
    <row r="810" spans="1:36" ht="14.25" customHeight="1">
      <c r="A810" s="683"/>
      <c r="B810" s="683"/>
      <c r="C810" s="683"/>
      <c r="D810" s="683"/>
      <c r="E810" s="683"/>
      <c r="F810" s="683"/>
      <c r="G810" s="683"/>
      <c r="H810" s="683"/>
      <c r="I810" s="683"/>
      <c r="J810" s="683"/>
      <c r="K810" s="683"/>
      <c r="L810" s="683"/>
      <c r="M810" s="683"/>
      <c r="N810" s="683"/>
      <c r="O810" s="683"/>
      <c r="P810" s="683"/>
      <c r="Q810" s="683"/>
      <c r="R810" s="683"/>
      <c r="S810" s="683"/>
      <c r="T810" s="683"/>
      <c r="U810" s="683"/>
      <c r="V810" s="683"/>
      <c r="W810" s="683"/>
      <c r="X810" s="683"/>
      <c r="Y810" s="683"/>
      <c r="Z810" s="683"/>
      <c r="AA810" s="683"/>
      <c r="AB810" s="683"/>
      <c r="AC810" s="683"/>
      <c r="AD810" s="683"/>
      <c r="AE810" s="683"/>
      <c r="AF810" s="683"/>
      <c r="AG810" s="683"/>
      <c r="AH810" s="683"/>
      <c r="AI810" s="683"/>
      <c r="AJ810" s="683"/>
    </row>
    <row r="811" spans="1:36" ht="14.25" customHeight="1">
      <c r="A811" s="683"/>
      <c r="B811" s="683"/>
      <c r="C811" s="683"/>
      <c r="D811" s="683"/>
      <c r="E811" s="683"/>
      <c r="F811" s="683"/>
      <c r="G811" s="683"/>
      <c r="H811" s="683"/>
      <c r="I811" s="683"/>
      <c r="J811" s="683"/>
      <c r="K811" s="683"/>
      <c r="L811" s="683"/>
      <c r="M811" s="683"/>
      <c r="N811" s="683"/>
      <c r="O811" s="683"/>
      <c r="P811" s="683"/>
      <c r="Q811" s="683"/>
      <c r="R811" s="683"/>
      <c r="S811" s="683"/>
      <c r="T811" s="683"/>
      <c r="U811" s="683"/>
      <c r="V811" s="683"/>
      <c r="W811" s="683"/>
      <c r="X811" s="683"/>
      <c r="Y811" s="683"/>
      <c r="Z811" s="683"/>
      <c r="AA811" s="683"/>
      <c r="AB811" s="683"/>
      <c r="AC811" s="683"/>
      <c r="AD811" s="683"/>
      <c r="AE811" s="683"/>
      <c r="AF811" s="683"/>
      <c r="AG811" s="683"/>
      <c r="AH811" s="683"/>
      <c r="AI811" s="683"/>
      <c r="AJ811" s="683"/>
    </row>
    <row r="812" spans="1:36" ht="14.25" customHeight="1">
      <c r="A812" s="683"/>
      <c r="B812" s="683"/>
      <c r="C812" s="683"/>
      <c r="D812" s="683"/>
      <c r="E812" s="683"/>
      <c r="F812" s="683"/>
      <c r="G812" s="683"/>
      <c r="H812" s="683"/>
      <c r="I812" s="683"/>
      <c r="J812" s="683"/>
      <c r="K812" s="683"/>
      <c r="L812" s="683"/>
      <c r="M812" s="683"/>
      <c r="N812" s="683"/>
      <c r="O812" s="683"/>
      <c r="P812" s="683"/>
      <c r="Q812" s="683"/>
      <c r="R812" s="683"/>
      <c r="S812" s="683"/>
      <c r="T812" s="683"/>
      <c r="U812" s="683"/>
      <c r="V812" s="683"/>
      <c r="W812" s="683"/>
      <c r="X812" s="683"/>
      <c r="Y812" s="683"/>
      <c r="Z812" s="683"/>
      <c r="AA812" s="683"/>
      <c r="AB812" s="683"/>
      <c r="AC812" s="683"/>
      <c r="AD812" s="683"/>
      <c r="AE812" s="683"/>
      <c r="AF812" s="683"/>
      <c r="AG812" s="683"/>
      <c r="AH812" s="683"/>
      <c r="AI812" s="683"/>
      <c r="AJ812" s="683"/>
    </row>
    <row r="813" spans="1:36" ht="14.25" customHeight="1">
      <c r="A813" s="683"/>
      <c r="B813" s="683"/>
      <c r="C813" s="683"/>
      <c r="D813" s="683"/>
      <c r="E813" s="683"/>
      <c r="F813" s="683"/>
      <c r="G813" s="683"/>
      <c r="H813" s="683"/>
      <c r="I813" s="683"/>
      <c r="J813" s="683"/>
      <c r="K813" s="683"/>
      <c r="L813" s="683"/>
      <c r="M813" s="683"/>
      <c r="N813" s="683"/>
      <c r="O813" s="683"/>
      <c r="P813" s="683"/>
      <c r="Q813" s="683"/>
      <c r="R813" s="683"/>
      <c r="S813" s="683"/>
      <c r="T813" s="683"/>
      <c r="U813" s="683"/>
      <c r="V813" s="683"/>
      <c r="W813" s="683"/>
      <c r="X813" s="683"/>
      <c r="Y813" s="683"/>
      <c r="Z813" s="683"/>
      <c r="AA813" s="683"/>
      <c r="AB813" s="683"/>
      <c r="AC813" s="683"/>
      <c r="AD813" s="683"/>
      <c r="AE813" s="683"/>
      <c r="AF813" s="683"/>
      <c r="AG813" s="683"/>
      <c r="AH813" s="683"/>
      <c r="AI813" s="683"/>
      <c r="AJ813" s="683"/>
    </row>
    <row r="814" spans="1:36" ht="14.25" customHeight="1">
      <c r="A814" s="683"/>
      <c r="B814" s="683"/>
      <c r="C814" s="683"/>
      <c r="D814" s="683"/>
      <c r="E814" s="683"/>
      <c r="F814" s="683"/>
      <c r="G814" s="683"/>
      <c r="H814" s="683"/>
      <c r="I814" s="683"/>
      <c r="J814" s="683"/>
      <c r="K814" s="683"/>
      <c r="L814" s="683"/>
      <c r="M814" s="683"/>
      <c r="N814" s="683"/>
      <c r="O814" s="683"/>
      <c r="P814" s="683"/>
      <c r="Q814" s="683"/>
      <c r="R814" s="683"/>
      <c r="S814" s="683"/>
      <c r="T814" s="683"/>
      <c r="U814" s="683"/>
      <c r="V814" s="683"/>
      <c r="W814" s="683"/>
      <c r="X814" s="683"/>
      <c r="Y814" s="683"/>
      <c r="Z814" s="683"/>
      <c r="AA814" s="683"/>
      <c r="AB814" s="683"/>
      <c r="AC814" s="683"/>
      <c r="AD814" s="683"/>
      <c r="AE814" s="683"/>
      <c r="AF814" s="683"/>
      <c r="AG814" s="683"/>
      <c r="AH814" s="683"/>
      <c r="AI814" s="683"/>
      <c r="AJ814" s="683"/>
    </row>
    <row r="815" spans="1:36" ht="14.25" customHeight="1">
      <c r="A815" s="683"/>
      <c r="B815" s="683"/>
      <c r="C815" s="683"/>
      <c r="D815" s="683"/>
      <c r="E815" s="683"/>
      <c r="F815" s="683"/>
      <c r="G815" s="683"/>
      <c r="H815" s="683"/>
      <c r="I815" s="683"/>
      <c r="J815" s="683"/>
      <c r="K815" s="683"/>
      <c r="L815" s="683"/>
      <c r="M815" s="683"/>
      <c r="N815" s="683"/>
      <c r="O815" s="683"/>
      <c r="P815" s="683"/>
      <c r="Q815" s="683"/>
      <c r="R815" s="683"/>
      <c r="S815" s="683"/>
      <c r="T815" s="683"/>
      <c r="U815" s="683"/>
      <c r="V815" s="683"/>
      <c r="W815" s="683"/>
      <c r="X815" s="683"/>
      <c r="Y815" s="683"/>
      <c r="Z815" s="683"/>
      <c r="AA815" s="683"/>
      <c r="AB815" s="683"/>
      <c r="AC815" s="683"/>
      <c r="AD815" s="683"/>
      <c r="AE815" s="683"/>
      <c r="AF815" s="683"/>
      <c r="AG815" s="683"/>
      <c r="AH815" s="683"/>
      <c r="AI815" s="683"/>
      <c r="AJ815" s="683"/>
    </row>
    <row r="816" spans="1:36" ht="14.25" customHeight="1">
      <c r="A816" s="683"/>
      <c r="B816" s="683"/>
      <c r="C816" s="683"/>
      <c r="D816" s="683"/>
      <c r="E816" s="683"/>
      <c r="F816" s="683"/>
      <c r="G816" s="683"/>
      <c r="H816" s="683"/>
      <c r="I816" s="683"/>
      <c r="J816" s="683"/>
      <c r="K816" s="683"/>
      <c r="L816" s="683"/>
      <c r="M816" s="683"/>
      <c r="N816" s="683"/>
      <c r="O816" s="683"/>
      <c r="P816" s="683"/>
      <c r="Q816" s="683"/>
      <c r="R816" s="683"/>
      <c r="S816" s="683"/>
      <c r="T816" s="683"/>
      <c r="U816" s="683"/>
      <c r="V816" s="683"/>
      <c r="W816" s="683"/>
      <c r="X816" s="683"/>
      <c r="Y816" s="683"/>
      <c r="Z816" s="683"/>
      <c r="AA816" s="683"/>
      <c r="AB816" s="683"/>
      <c r="AC816" s="683"/>
      <c r="AD816" s="683"/>
      <c r="AE816" s="683"/>
      <c r="AF816" s="683"/>
      <c r="AG816" s="683"/>
      <c r="AH816" s="683"/>
      <c r="AI816" s="683"/>
      <c r="AJ816" s="683"/>
    </row>
    <row r="817" spans="1:36" ht="14.25" customHeight="1">
      <c r="A817" s="683"/>
      <c r="B817" s="683"/>
      <c r="C817" s="683"/>
      <c r="D817" s="683"/>
      <c r="E817" s="683"/>
      <c r="F817" s="683"/>
      <c r="G817" s="683"/>
      <c r="H817" s="683"/>
      <c r="I817" s="683"/>
      <c r="J817" s="683"/>
      <c r="K817" s="683"/>
      <c r="L817" s="683"/>
      <c r="M817" s="683"/>
      <c r="N817" s="683"/>
      <c r="O817" s="683"/>
      <c r="P817" s="683"/>
      <c r="Q817" s="683"/>
      <c r="R817" s="683"/>
      <c r="S817" s="683"/>
      <c r="T817" s="683"/>
      <c r="U817" s="683"/>
      <c r="V817" s="683"/>
      <c r="W817" s="683"/>
      <c r="X817" s="683"/>
      <c r="Y817" s="683"/>
      <c r="Z817" s="683"/>
      <c r="AA817" s="683"/>
      <c r="AB817" s="683"/>
      <c r="AC817" s="683"/>
      <c r="AD817" s="683"/>
      <c r="AE817" s="683"/>
      <c r="AF817" s="683"/>
      <c r="AG817" s="683"/>
      <c r="AH817" s="683"/>
      <c r="AI817" s="683"/>
      <c r="AJ817" s="683"/>
    </row>
    <row r="818" spans="1:36" ht="14.25" customHeight="1">
      <c r="A818" s="683"/>
      <c r="B818" s="683"/>
      <c r="C818" s="683"/>
      <c r="D818" s="683"/>
      <c r="E818" s="683"/>
      <c r="F818" s="683"/>
      <c r="G818" s="683"/>
      <c r="H818" s="683"/>
      <c r="I818" s="683"/>
      <c r="J818" s="683"/>
      <c r="K818" s="683"/>
      <c r="L818" s="683"/>
      <c r="M818" s="683"/>
      <c r="N818" s="683"/>
      <c r="O818" s="683"/>
      <c r="P818" s="683"/>
      <c r="Q818" s="683"/>
      <c r="R818" s="683"/>
      <c r="S818" s="683"/>
      <c r="T818" s="683"/>
      <c r="U818" s="683"/>
      <c r="V818" s="683"/>
      <c r="W818" s="683"/>
      <c r="X818" s="683"/>
      <c r="Y818" s="683"/>
      <c r="Z818" s="683"/>
      <c r="AA818" s="683"/>
      <c r="AB818" s="683"/>
      <c r="AC818" s="683"/>
      <c r="AD818" s="683"/>
      <c r="AE818" s="683"/>
      <c r="AF818" s="683"/>
      <c r="AG818" s="683"/>
      <c r="AH818" s="683"/>
      <c r="AI818" s="683"/>
      <c r="AJ818" s="683"/>
    </row>
    <row r="819" spans="1:36" ht="14.25" customHeight="1">
      <c r="A819" s="683"/>
      <c r="B819" s="683"/>
      <c r="C819" s="683"/>
      <c r="D819" s="683"/>
      <c r="E819" s="683"/>
      <c r="F819" s="683"/>
      <c r="G819" s="683"/>
      <c r="H819" s="683"/>
      <c r="I819" s="683"/>
      <c r="J819" s="683"/>
      <c r="K819" s="683"/>
      <c r="L819" s="683"/>
      <c r="M819" s="683"/>
      <c r="N819" s="683"/>
      <c r="O819" s="683"/>
      <c r="P819" s="683"/>
      <c r="Q819" s="683"/>
      <c r="R819" s="683"/>
      <c r="S819" s="683"/>
      <c r="T819" s="683"/>
      <c r="U819" s="683"/>
      <c r="V819" s="683"/>
      <c r="W819" s="683"/>
      <c r="X819" s="683"/>
      <c r="Y819" s="683"/>
      <c r="Z819" s="683"/>
      <c r="AA819" s="683"/>
      <c r="AB819" s="683"/>
      <c r="AC819" s="683"/>
      <c r="AD819" s="683"/>
      <c r="AE819" s="683"/>
      <c r="AF819" s="683"/>
      <c r="AG819" s="683"/>
      <c r="AH819" s="683"/>
      <c r="AI819" s="683"/>
      <c r="AJ819" s="683"/>
    </row>
    <row r="820" spans="1:36" ht="14.25" customHeight="1">
      <c r="A820" s="683"/>
      <c r="B820" s="683"/>
      <c r="C820" s="683"/>
      <c r="D820" s="683"/>
      <c r="E820" s="683"/>
      <c r="F820" s="683"/>
      <c r="G820" s="683"/>
      <c r="H820" s="683"/>
      <c r="I820" s="683"/>
      <c r="J820" s="683"/>
      <c r="K820" s="683"/>
      <c r="L820" s="683"/>
      <c r="M820" s="683"/>
      <c r="N820" s="683"/>
      <c r="O820" s="683"/>
      <c r="P820" s="683"/>
      <c r="Q820" s="683"/>
      <c r="R820" s="683"/>
      <c r="S820" s="683"/>
      <c r="T820" s="683"/>
      <c r="U820" s="683"/>
      <c r="V820" s="683"/>
      <c r="W820" s="683"/>
      <c r="X820" s="683"/>
      <c r="Y820" s="683"/>
      <c r="Z820" s="683"/>
      <c r="AA820" s="683"/>
      <c r="AB820" s="683"/>
      <c r="AC820" s="683"/>
      <c r="AD820" s="683"/>
      <c r="AE820" s="683"/>
      <c r="AF820" s="683"/>
      <c r="AG820" s="683"/>
      <c r="AH820" s="683"/>
      <c r="AI820" s="683"/>
      <c r="AJ820" s="683"/>
    </row>
    <row r="821" spans="1:36" ht="14.25" customHeight="1">
      <c r="A821" s="683"/>
      <c r="B821" s="683"/>
      <c r="C821" s="683"/>
      <c r="D821" s="683"/>
      <c r="E821" s="683"/>
      <c r="F821" s="683"/>
      <c r="G821" s="683"/>
      <c r="H821" s="683"/>
      <c r="I821" s="683"/>
      <c r="J821" s="683"/>
      <c r="K821" s="683"/>
      <c r="L821" s="683"/>
      <c r="M821" s="683"/>
      <c r="N821" s="683"/>
      <c r="O821" s="683"/>
      <c r="P821" s="683"/>
      <c r="Q821" s="683"/>
      <c r="R821" s="683"/>
      <c r="S821" s="683"/>
      <c r="T821" s="683"/>
      <c r="U821" s="683"/>
      <c r="V821" s="683"/>
      <c r="W821" s="683"/>
      <c r="X821" s="683"/>
      <c r="Y821" s="683"/>
      <c r="Z821" s="683"/>
      <c r="AA821" s="683"/>
      <c r="AB821" s="683"/>
      <c r="AC821" s="683"/>
      <c r="AD821" s="683"/>
      <c r="AE821" s="683"/>
      <c r="AF821" s="683"/>
      <c r="AG821" s="683"/>
      <c r="AH821" s="683"/>
      <c r="AI821" s="683"/>
      <c r="AJ821" s="683"/>
    </row>
    <row r="822" spans="1:36" ht="14.25" customHeight="1">
      <c r="A822" s="683"/>
      <c r="B822" s="683"/>
      <c r="C822" s="683"/>
      <c r="D822" s="683"/>
      <c r="E822" s="683"/>
      <c r="F822" s="683"/>
      <c r="G822" s="683"/>
      <c r="H822" s="683"/>
      <c r="I822" s="683"/>
      <c r="J822" s="683"/>
      <c r="K822" s="683"/>
      <c r="L822" s="683"/>
      <c r="M822" s="683"/>
      <c r="N822" s="683"/>
      <c r="O822" s="683"/>
      <c r="P822" s="683"/>
      <c r="Q822" s="683"/>
      <c r="R822" s="683"/>
      <c r="S822" s="683"/>
      <c r="T822" s="683"/>
      <c r="U822" s="683"/>
      <c r="V822" s="683"/>
      <c r="W822" s="683"/>
      <c r="X822" s="683"/>
      <c r="Y822" s="683"/>
      <c r="Z822" s="683"/>
      <c r="AA822" s="683"/>
      <c r="AB822" s="683"/>
      <c r="AC822" s="683"/>
      <c r="AD822" s="683"/>
      <c r="AE822" s="683"/>
      <c r="AF822" s="683"/>
      <c r="AG822" s="683"/>
      <c r="AH822" s="683"/>
      <c r="AI822" s="683"/>
      <c r="AJ822" s="683"/>
    </row>
    <row r="823" spans="1:36" ht="14.25" customHeight="1">
      <c r="A823" s="683"/>
      <c r="B823" s="683"/>
      <c r="C823" s="683"/>
      <c r="D823" s="683"/>
      <c r="E823" s="683"/>
      <c r="F823" s="683"/>
      <c r="G823" s="683"/>
      <c r="H823" s="683"/>
      <c r="I823" s="683"/>
      <c r="J823" s="683"/>
      <c r="K823" s="683"/>
      <c r="L823" s="683"/>
      <c r="M823" s="683"/>
      <c r="N823" s="683"/>
      <c r="O823" s="683"/>
      <c r="P823" s="683"/>
      <c r="Q823" s="683"/>
      <c r="R823" s="683"/>
      <c r="S823" s="683"/>
      <c r="T823" s="683"/>
      <c r="U823" s="683"/>
      <c r="V823" s="683"/>
      <c r="W823" s="683"/>
      <c r="X823" s="683"/>
      <c r="Y823" s="683"/>
      <c r="Z823" s="683"/>
      <c r="AA823" s="683"/>
      <c r="AB823" s="683"/>
      <c r="AC823" s="683"/>
      <c r="AD823" s="683"/>
      <c r="AE823" s="683"/>
      <c r="AF823" s="683"/>
      <c r="AG823" s="683"/>
      <c r="AH823" s="683"/>
      <c r="AI823" s="683"/>
      <c r="AJ823" s="683"/>
    </row>
    <row r="824" spans="1:36" ht="14.25" customHeight="1">
      <c r="A824" s="683"/>
      <c r="B824" s="683"/>
      <c r="C824" s="683"/>
      <c r="D824" s="683"/>
      <c r="E824" s="683"/>
      <c r="F824" s="683"/>
      <c r="G824" s="683"/>
      <c r="H824" s="683"/>
      <c r="I824" s="683"/>
      <c r="J824" s="683"/>
      <c r="K824" s="683"/>
      <c r="L824" s="683"/>
      <c r="M824" s="683"/>
      <c r="N824" s="683"/>
      <c r="O824" s="683"/>
      <c r="P824" s="683"/>
      <c r="Q824" s="683"/>
      <c r="R824" s="683"/>
      <c r="S824" s="683"/>
      <c r="T824" s="683"/>
      <c r="U824" s="683"/>
      <c r="V824" s="683"/>
      <c r="W824" s="683"/>
      <c r="X824" s="683"/>
      <c r="Y824" s="683"/>
      <c r="Z824" s="683"/>
      <c r="AA824" s="683"/>
      <c r="AB824" s="683"/>
      <c r="AC824" s="683"/>
      <c r="AD824" s="683"/>
      <c r="AE824" s="683"/>
      <c r="AF824" s="683"/>
      <c r="AG824" s="683"/>
      <c r="AH824" s="683"/>
      <c r="AI824" s="683"/>
      <c r="AJ824" s="683"/>
    </row>
    <row r="825" spans="1:36" ht="14.25" customHeight="1">
      <c r="A825" s="683"/>
      <c r="B825" s="683"/>
      <c r="C825" s="683"/>
      <c r="D825" s="683"/>
      <c r="E825" s="683"/>
      <c r="F825" s="683"/>
      <c r="G825" s="683"/>
      <c r="H825" s="683"/>
      <c r="I825" s="683"/>
      <c r="J825" s="683"/>
      <c r="K825" s="683"/>
      <c r="L825" s="683"/>
      <c r="M825" s="683"/>
      <c r="N825" s="683"/>
      <c r="O825" s="683"/>
      <c r="P825" s="683"/>
      <c r="Q825" s="683"/>
      <c r="R825" s="683"/>
      <c r="S825" s="683"/>
      <c r="T825" s="683"/>
      <c r="U825" s="683"/>
      <c r="V825" s="683"/>
      <c r="W825" s="683"/>
      <c r="X825" s="683"/>
      <c r="Y825" s="683"/>
      <c r="Z825" s="683"/>
      <c r="AA825" s="683"/>
      <c r="AB825" s="683"/>
      <c r="AC825" s="683"/>
      <c r="AD825" s="683"/>
      <c r="AE825" s="683"/>
      <c r="AF825" s="683"/>
      <c r="AG825" s="683"/>
      <c r="AH825" s="683"/>
      <c r="AI825" s="683"/>
      <c r="AJ825" s="683"/>
    </row>
    <row r="826" spans="1:36" ht="14.25" customHeight="1">
      <c r="A826" s="683"/>
      <c r="B826" s="683"/>
      <c r="C826" s="683"/>
      <c r="D826" s="683"/>
      <c r="E826" s="683"/>
      <c r="F826" s="683"/>
      <c r="G826" s="683"/>
      <c r="H826" s="683"/>
      <c r="I826" s="683"/>
      <c r="J826" s="683"/>
      <c r="K826" s="683"/>
      <c r="L826" s="683"/>
      <c r="M826" s="683"/>
      <c r="N826" s="683"/>
      <c r="O826" s="683"/>
      <c r="P826" s="683"/>
      <c r="Q826" s="683"/>
      <c r="R826" s="683"/>
      <c r="S826" s="683"/>
      <c r="T826" s="683"/>
      <c r="U826" s="683"/>
      <c r="V826" s="683"/>
      <c r="W826" s="683"/>
      <c r="X826" s="683"/>
      <c r="Y826" s="683"/>
      <c r="Z826" s="683"/>
      <c r="AA826" s="683"/>
      <c r="AB826" s="683"/>
      <c r="AC826" s="683"/>
      <c r="AD826" s="683"/>
      <c r="AE826" s="683"/>
      <c r="AF826" s="683"/>
      <c r="AG826" s="683"/>
      <c r="AH826" s="683"/>
      <c r="AI826" s="683"/>
      <c r="AJ826" s="683"/>
    </row>
    <row r="827" spans="1:36" ht="14.25" customHeight="1">
      <c r="A827" s="683"/>
      <c r="B827" s="683"/>
      <c r="C827" s="683"/>
      <c r="D827" s="683"/>
      <c r="E827" s="683"/>
      <c r="F827" s="683"/>
      <c r="G827" s="683"/>
      <c r="H827" s="683"/>
      <c r="I827" s="683"/>
      <c r="J827" s="683"/>
      <c r="K827" s="683"/>
      <c r="L827" s="683"/>
      <c r="M827" s="683"/>
      <c r="N827" s="683"/>
      <c r="O827" s="683"/>
      <c r="P827" s="683"/>
      <c r="Q827" s="683"/>
      <c r="R827" s="683"/>
      <c r="S827" s="683"/>
      <c r="T827" s="683"/>
      <c r="U827" s="683"/>
      <c r="V827" s="683"/>
      <c r="W827" s="683"/>
      <c r="X827" s="683"/>
      <c r="Y827" s="683"/>
      <c r="Z827" s="683"/>
      <c r="AA827" s="683"/>
      <c r="AB827" s="683"/>
      <c r="AC827" s="683"/>
      <c r="AD827" s="683"/>
      <c r="AE827" s="683"/>
      <c r="AF827" s="683"/>
      <c r="AG827" s="683"/>
      <c r="AH827" s="683"/>
      <c r="AI827" s="683"/>
      <c r="AJ827" s="683"/>
    </row>
    <row r="828" spans="1:36" ht="14.25" customHeight="1">
      <c r="A828" s="683"/>
      <c r="B828" s="683"/>
      <c r="C828" s="683"/>
      <c r="D828" s="683"/>
      <c r="E828" s="683"/>
      <c r="F828" s="683"/>
      <c r="G828" s="683"/>
      <c r="H828" s="683"/>
      <c r="I828" s="683"/>
      <c r="J828" s="683"/>
      <c r="K828" s="683"/>
      <c r="L828" s="683"/>
      <c r="M828" s="683"/>
      <c r="N828" s="683"/>
      <c r="O828" s="683"/>
      <c r="P828" s="683"/>
      <c r="Q828" s="683"/>
      <c r="R828" s="683"/>
      <c r="S828" s="683"/>
      <c r="T828" s="683"/>
      <c r="U828" s="683"/>
      <c r="V828" s="683"/>
      <c r="W828" s="683"/>
      <c r="X828" s="683"/>
      <c r="Y828" s="683"/>
      <c r="Z828" s="683"/>
      <c r="AA828" s="683"/>
      <c r="AB828" s="683"/>
      <c r="AC828" s="683"/>
      <c r="AD828" s="683"/>
      <c r="AE828" s="683"/>
      <c r="AF828" s="683"/>
      <c r="AG828" s="683"/>
      <c r="AH828" s="683"/>
      <c r="AI828" s="683"/>
      <c r="AJ828" s="683"/>
    </row>
    <row r="829" spans="1:36" ht="14.25" customHeight="1">
      <c r="A829" s="683"/>
      <c r="B829" s="683"/>
      <c r="C829" s="683"/>
      <c r="D829" s="683"/>
      <c r="E829" s="683"/>
      <c r="F829" s="683"/>
      <c r="G829" s="683"/>
      <c r="H829" s="683"/>
      <c r="I829" s="683"/>
      <c r="J829" s="683"/>
      <c r="K829" s="683"/>
      <c r="L829" s="683"/>
      <c r="M829" s="683"/>
      <c r="N829" s="683"/>
      <c r="O829" s="683"/>
      <c r="P829" s="683"/>
      <c r="Q829" s="683"/>
      <c r="R829" s="683"/>
      <c r="S829" s="683"/>
      <c r="T829" s="683"/>
      <c r="U829" s="683"/>
      <c r="V829" s="683"/>
      <c r="W829" s="683"/>
      <c r="X829" s="683"/>
      <c r="Y829" s="683"/>
      <c r="Z829" s="683"/>
      <c r="AA829" s="683"/>
      <c r="AB829" s="683"/>
      <c r="AC829" s="683"/>
      <c r="AD829" s="683"/>
      <c r="AE829" s="683"/>
      <c r="AF829" s="683"/>
      <c r="AG829" s="683"/>
      <c r="AH829" s="683"/>
      <c r="AI829" s="683"/>
      <c r="AJ829" s="683"/>
    </row>
    <row r="830" spans="1:36" ht="14.25" customHeight="1">
      <c r="A830" s="683"/>
      <c r="B830" s="683"/>
      <c r="C830" s="683"/>
      <c r="D830" s="683"/>
      <c r="E830" s="683"/>
      <c r="F830" s="683"/>
      <c r="G830" s="683"/>
      <c r="H830" s="683"/>
      <c r="I830" s="683"/>
      <c r="J830" s="683"/>
      <c r="K830" s="683"/>
      <c r="L830" s="683"/>
      <c r="M830" s="683"/>
      <c r="N830" s="683"/>
      <c r="O830" s="683"/>
      <c r="P830" s="683"/>
      <c r="Q830" s="683"/>
      <c r="R830" s="683"/>
      <c r="S830" s="683"/>
      <c r="T830" s="683"/>
      <c r="U830" s="683"/>
      <c r="V830" s="683"/>
      <c r="W830" s="683"/>
      <c r="X830" s="683"/>
      <c r="Y830" s="683"/>
      <c r="Z830" s="683"/>
      <c r="AA830" s="683"/>
      <c r="AB830" s="683"/>
      <c r="AC830" s="683"/>
      <c r="AD830" s="683"/>
      <c r="AE830" s="683"/>
      <c r="AF830" s="683"/>
      <c r="AG830" s="683"/>
      <c r="AH830" s="683"/>
      <c r="AI830" s="683"/>
      <c r="AJ830" s="683"/>
    </row>
    <row r="831" spans="1:36" ht="14.25" customHeight="1">
      <c r="A831" s="683"/>
      <c r="B831" s="683"/>
      <c r="C831" s="683"/>
      <c r="D831" s="683"/>
      <c r="E831" s="683"/>
      <c r="F831" s="683"/>
      <c r="G831" s="683"/>
      <c r="H831" s="683"/>
      <c r="I831" s="683"/>
      <c r="J831" s="683"/>
      <c r="K831" s="683"/>
      <c r="L831" s="683"/>
      <c r="M831" s="683"/>
      <c r="N831" s="683"/>
      <c r="O831" s="683"/>
      <c r="P831" s="683"/>
      <c r="Q831" s="683"/>
      <c r="R831" s="683"/>
      <c r="S831" s="683"/>
      <c r="T831" s="683"/>
      <c r="U831" s="683"/>
      <c r="V831" s="683"/>
      <c r="W831" s="683"/>
      <c r="X831" s="683"/>
      <c r="Y831" s="683"/>
      <c r="Z831" s="683"/>
      <c r="AA831" s="683"/>
      <c r="AB831" s="683"/>
      <c r="AC831" s="683"/>
      <c r="AD831" s="683"/>
      <c r="AE831" s="683"/>
      <c r="AF831" s="683"/>
      <c r="AG831" s="683"/>
      <c r="AH831" s="683"/>
      <c r="AI831" s="683"/>
      <c r="AJ831" s="683"/>
    </row>
    <row r="832" spans="1:36" ht="14.25" customHeight="1">
      <c r="A832" s="683"/>
      <c r="B832" s="683"/>
      <c r="C832" s="683"/>
      <c r="D832" s="683"/>
      <c r="E832" s="683"/>
      <c r="F832" s="683"/>
      <c r="G832" s="683"/>
      <c r="H832" s="683"/>
      <c r="I832" s="683"/>
      <c r="J832" s="683"/>
      <c r="K832" s="683"/>
      <c r="L832" s="683"/>
      <c r="M832" s="683"/>
      <c r="N832" s="683"/>
      <c r="O832" s="683"/>
      <c r="P832" s="683"/>
      <c r="Q832" s="683"/>
      <c r="R832" s="683"/>
      <c r="S832" s="683"/>
      <c r="T832" s="683"/>
      <c r="U832" s="683"/>
      <c r="V832" s="683"/>
      <c r="W832" s="683"/>
      <c r="X832" s="683"/>
      <c r="Y832" s="683"/>
      <c r="Z832" s="683"/>
      <c r="AA832" s="683"/>
      <c r="AB832" s="683"/>
      <c r="AC832" s="683"/>
      <c r="AD832" s="683"/>
      <c r="AE832" s="683"/>
      <c r="AF832" s="683"/>
      <c r="AG832" s="683"/>
      <c r="AH832" s="683"/>
      <c r="AI832" s="683"/>
      <c r="AJ832" s="683"/>
    </row>
    <row r="833" spans="1:36" ht="14.25" customHeight="1">
      <c r="A833" s="683"/>
      <c r="B833" s="683"/>
      <c r="C833" s="683"/>
      <c r="D833" s="683"/>
      <c r="E833" s="683"/>
      <c r="F833" s="683"/>
      <c r="G833" s="683"/>
      <c r="H833" s="683"/>
      <c r="I833" s="683"/>
      <c r="J833" s="683"/>
      <c r="K833" s="683"/>
      <c r="L833" s="683"/>
      <c r="M833" s="683"/>
      <c r="N833" s="683"/>
      <c r="O833" s="683"/>
      <c r="P833" s="683"/>
      <c r="Q833" s="683"/>
      <c r="R833" s="683"/>
      <c r="S833" s="683"/>
      <c r="T833" s="683"/>
      <c r="U833" s="683"/>
      <c r="V833" s="683"/>
      <c r="W833" s="683"/>
      <c r="X833" s="683"/>
      <c r="Y833" s="683"/>
      <c r="Z833" s="683"/>
      <c r="AA833" s="683"/>
      <c r="AB833" s="683"/>
      <c r="AC833" s="683"/>
      <c r="AD833" s="683"/>
      <c r="AE833" s="683"/>
      <c r="AF833" s="683"/>
      <c r="AG833" s="683"/>
      <c r="AH833" s="683"/>
      <c r="AI833" s="683"/>
      <c r="AJ833" s="683"/>
    </row>
    <row r="834" spans="1:36" ht="14.25" customHeight="1">
      <c r="A834" s="683"/>
      <c r="B834" s="683"/>
      <c r="C834" s="683"/>
      <c r="D834" s="683"/>
      <c r="E834" s="683"/>
      <c r="F834" s="683"/>
      <c r="G834" s="683"/>
      <c r="H834" s="683"/>
      <c r="I834" s="683"/>
      <c r="J834" s="683"/>
      <c r="K834" s="683"/>
      <c r="L834" s="683"/>
      <c r="M834" s="683"/>
      <c r="N834" s="683"/>
      <c r="O834" s="683"/>
      <c r="P834" s="683"/>
      <c r="Q834" s="683"/>
      <c r="R834" s="683"/>
      <c r="S834" s="683"/>
      <c r="T834" s="683"/>
      <c r="U834" s="683"/>
      <c r="V834" s="683"/>
      <c r="W834" s="683"/>
      <c r="X834" s="683"/>
      <c r="Y834" s="683"/>
      <c r="Z834" s="683"/>
      <c r="AA834" s="683"/>
      <c r="AB834" s="683"/>
      <c r="AC834" s="683"/>
      <c r="AD834" s="683"/>
      <c r="AE834" s="683"/>
      <c r="AF834" s="683"/>
      <c r="AG834" s="683"/>
      <c r="AH834" s="683"/>
      <c r="AI834" s="683"/>
      <c r="AJ834" s="683"/>
    </row>
    <row r="835" spans="1:36" ht="14.25" customHeight="1">
      <c r="A835" s="683"/>
      <c r="B835" s="683"/>
      <c r="C835" s="683"/>
      <c r="D835" s="683"/>
      <c r="E835" s="683"/>
      <c r="F835" s="683"/>
      <c r="G835" s="683"/>
      <c r="H835" s="683"/>
      <c r="I835" s="683"/>
      <c r="J835" s="683"/>
      <c r="K835" s="683"/>
      <c r="L835" s="683"/>
      <c r="M835" s="683"/>
      <c r="N835" s="683"/>
      <c r="O835" s="683"/>
      <c r="P835" s="683"/>
      <c r="Q835" s="683"/>
      <c r="R835" s="683"/>
      <c r="S835" s="683"/>
      <c r="T835" s="683"/>
      <c r="U835" s="683"/>
      <c r="V835" s="683"/>
      <c r="W835" s="683"/>
      <c r="X835" s="683"/>
      <c r="Y835" s="683"/>
      <c r="Z835" s="683"/>
      <c r="AA835" s="683"/>
      <c r="AB835" s="683"/>
      <c r="AC835" s="683"/>
      <c r="AD835" s="683"/>
      <c r="AE835" s="683"/>
      <c r="AF835" s="683"/>
      <c r="AG835" s="683"/>
      <c r="AH835" s="683"/>
      <c r="AI835" s="683"/>
      <c r="AJ835" s="683"/>
    </row>
    <row r="836" spans="1:36" ht="14.25" customHeight="1">
      <c r="A836" s="683"/>
      <c r="B836" s="683"/>
      <c r="C836" s="683"/>
      <c r="D836" s="683"/>
      <c r="E836" s="683"/>
      <c r="F836" s="683"/>
      <c r="G836" s="683"/>
      <c r="H836" s="683"/>
      <c r="I836" s="683"/>
      <c r="J836" s="683"/>
      <c r="K836" s="683"/>
      <c r="L836" s="683"/>
      <c r="M836" s="683"/>
      <c r="N836" s="683"/>
      <c r="O836" s="683"/>
      <c r="P836" s="683"/>
      <c r="Q836" s="683"/>
      <c r="R836" s="683"/>
      <c r="S836" s="683"/>
      <c r="T836" s="683"/>
      <c r="U836" s="683"/>
      <c r="V836" s="683"/>
      <c r="W836" s="683"/>
      <c r="X836" s="683"/>
      <c r="Y836" s="683"/>
      <c r="Z836" s="683"/>
      <c r="AA836" s="683"/>
      <c r="AB836" s="683"/>
      <c r="AC836" s="683"/>
      <c r="AD836" s="683"/>
      <c r="AE836" s="683"/>
      <c r="AF836" s="683"/>
      <c r="AG836" s="683"/>
      <c r="AH836" s="683"/>
      <c r="AI836" s="683"/>
      <c r="AJ836" s="683"/>
    </row>
    <row r="837" spans="1:36" ht="14.25" customHeight="1">
      <c r="A837" s="683"/>
      <c r="B837" s="683"/>
      <c r="C837" s="683"/>
      <c r="D837" s="683"/>
      <c r="E837" s="683"/>
      <c r="F837" s="683"/>
      <c r="G837" s="683"/>
      <c r="H837" s="683"/>
      <c r="I837" s="683"/>
      <c r="J837" s="683"/>
      <c r="K837" s="683"/>
      <c r="L837" s="683"/>
      <c r="M837" s="683"/>
      <c r="N837" s="683"/>
      <c r="O837" s="683"/>
      <c r="P837" s="683"/>
      <c r="Q837" s="683"/>
      <c r="R837" s="683"/>
      <c r="S837" s="683"/>
      <c r="T837" s="683"/>
      <c r="U837" s="683"/>
      <c r="V837" s="683"/>
      <c r="W837" s="683"/>
      <c r="X837" s="683"/>
      <c r="Y837" s="683"/>
      <c r="Z837" s="683"/>
      <c r="AA837" s="683"/>
      <c r="AB837" s="683"/>
      <c r="AC837" s="683"/>
      <c r="AD837" s="683"/>
      <c r="AE837" s="683"/>
      <c r="AF837" s="683"/>
      <c r="AG837" s="683"/>
      <c r="AH837" s="683"/>
      <c r="AI837" s="683"/>
      <c r="AJ837" s="683"/>
    </row>
    <row r="838" spans="1:36" ht="14.25" customHeight="1">
      <c r="A838" s="683"/>
      <c r="B838" s="683"/>
      <c r="C838" s="683"/>
      <c r="D838" s="683"/>
      <c r="E838" s="683"/>
      <c r="F838" s="683"/>
      <c r="G838" s="683"/>
      <c r="H838" s="683"/>
      <c r="I838" s="683"/>
      <c r="J838" s="683"/>
      <c r="K838" s="683"/>
      <c r="L838" s="683"/>
      <c r="M838" s="683"/>
      <c r="N838" s="683"/>
      <c r="O838" s="683"/>
      <c r="P838" s="683"/>
      <c r="Q838" s="683"/>
      <c r="R838" s="683"/>
      <c r="S838" s="683"/>
      <c r="T838" s="683"/>
      <c r="U838" s="683"/>
      <c r="V838" s="683"/>
      <c r="W838" s="683"/>
      <c r="X838" s="683"/>
      <c r="Y838" s="683"/>
      <c r="Z838" s="683"/>
      <c r="AA838" s="683"/>
      <c r="AB838" s="683"/>
      <c r="AC838" s="683"/>
      <c r="AD838" s="683"/>
      <c r="AE838" s="683"/>
      <c r="AF838" s="683"/>
      <c r="AG838" s="683"/>
      <c r="AH838" s="683"/>
      <c r="AI838" s="683"/>
      <c r="AJ838" s="683"/>
    </row>
    <row r="839" spans="1:36" ht="14.25" customHeight="1">
      <c r="A839" s="683"/>
      <c r="B839" s="683"/>
      <c r="C839" s="683"/>
      <c r="D839" s="683"/>
      <c r="E839" s="683"/>
      <c r="F839" s="683"/>
      <c r="G839" s="683"/>
      <c r="H839" s="683"/>
      <c r="I839" s="683"/>
      <c r="J839" s="683"/>
      <c r="K839" s="683"/>
      <c r="L839" s="683"/>
      <c r="M839" s="683"/>
      <c r="N839" s="683"/>
      <c r="O839" s="683"/>
      <c r="P839" s="683"/>
      <c r="Q839" s="683"/>
      <c r="R839" s="683"/>
      <c r="S839" s="683"/>
      <c r="T839" s="683"/>
      <c r="U839" s="683"/>
      <c r="V839" s="683"/>
      <c r="W839" s="683"/>
      <c r="X839" s="683"/>
      <c r="Y839" s="683"/>
      <c r="Z839" s="683"/>
      <c r="AA839" s="683"/>
      <c r="AB839" s="683"/>
      <c r="AC839" s="683"/>
      <c r="AD839" s="683"/>
      <c r="AE839" s="683"/>
      <c r="AF839" s="683"/>
      <c r="AG839" s="683"/>
      <c r="AH839" s="683"/>
      <c r="AI839" s="683"/>
      <c r="AJ839" s="683"/>
    </row>
    <row r="840" spans="1:36" ht="14.25" customHeight="1">
      <c r="A840" s="683"/>
      <c r="B840" s="683"/>
      <c r="C840" s="683"/>
      <c r="D840" s="683"/>
      <c r="E840" s="683"/>
      <c r="F840" s="683"/>
      <c r="G840" s="683"/>
      <c r="H840" s="683"/>
      <c r="I840" s="683"/>
      <c r="J840" s="683"/>
      <c r="K840" s="683"/>
      <c r="L840" s="683"/>
      <c r="M840" s="683"/>
      <c r="N840" s="683"/>
      <c r="O840" s="683"/>
      <c r="P840" s="683"/>
      <c r="Q840" s="683"/>
      <c r="R840" s="683"/>
      <c r="S840" s="683"/>
      <c r="T840" s="683"/>
      <c r="U840" s="683"/>
      <c r="V840" s="683"/>
      <c r="W840" s="683"/>
      <c r="X840" s="683"/>
      <c r="Y840" s="683"/>
      <c r="Z840" s="683"/>
      <c r="AA840" s="683"/>
      <c r="AB840" s="683"/>
      <c r="AC840" s="683"/>
      <c r="AD840" s="683"/>
      <c r="AE840" s="683"/>
      <c r="AF840" s="683"/>
      <c r="AG840" s="683"/>
      <c r="AH840" s="683"/>
      <c r="AI840" s="683"/>
      <c r="AJ840" s="683"/>
    </row>
    <row r="841" spans="1:36" ht="14.25" customHeight="1">
      <c r="A841" s="683"/>
      <c r="B841" s="683"/>
      <c r="C841" s="683"/>
      <c r="D841" s="683"/>
      <c r="E841" s="683"/>
      <c r="F841" s="683"/>
      <c r="G841" s="683"/>
      <c r="H841" s="683"/>
      <c r="I841" s="683"/>
      <c r="J841" s="683"/>
      <c r="K841" s="683"/>
      <c r="L841" s="683"/>
      <c r="M841" s="683"/>
      <c r="N841" s="683"/>
      <c r="O841" s="683"/>
      <c r="P841" s="683"/>
      <c r="Q841" s="683"/>
      <c r="R841" s="683"/>
      <c r="S841" s="683"/>
      <c r="T841" s="683"/>
      <c r="U841" s="683"/>
      <c r="V841" s="683"/>
      <c r="W841" s="683"/>
      <c r="X841" s="683"/>
      <c r="Y841" s="683"/>
      <c r="Z841" s="683"/>
      <c r="AA841" s="683"/>
      <c r="AB841" s="683"/>
      <c r="AC841" s="683"/>
      <c r="AD841" s="683"/>
      <c r="AE841" s="683"/>
      <c r="AF841" s="683"/>
      <c r="AG841" s="683"/>
      <c r="AH841" s="683"/>
      <c r="AI841" s="683"/>
      <c r="AJ841" s="683"/>
    </row>
    <row r="842" spans="1:36" ht="14.25" customHeight="1">
      <c r="A842" s="683"/>
      <c r="B842" s="683"/>
      <c r="C842" s="683"/>
      <c r="D842" s="683"/>
      <c r="E842" s="683"/>
      <c r="F842" s="683"/>
      <c r="G842" s="683"/>
      <c r="H842" s="683"/>
      <c r="I842" s="683"/>
      <c r="J842" s="683"/>
      <c r="K842" s="683"/>
      <c r="L842" s="683"/>
      <c r="M842" s="683"/>
      <c r="N842" s="683"/>
      <c r="O842" s="683"/>
      <c r="P842" s="683"/>
      <c r="Q842" s="683"/>
      <c r="R842" s="683"/>
      <c r="S842" s="683"/>
      <c r="T842" s="683"/>
      <c r="U842" s="683"/>
      <c r="V842" s="683"/>
      <c r="W842" s="683"/>
      <c r="X842" s="683"/>
      <c r="Y842" s="683"/>
      <c r="Z842" s="683"/>
      <c r="AA842" s="683"/>
      <c r="AB842" s="683"/>
      <c r="AC842" s="683"/>
      <c r="AD842" s="683"/>
      <c r="AE842" s="683"/>
      <c r="AF842" s="683"/>
      <c r="AG842" s="683"/>
      <c r="AH842" s="683"/>
      <c r="AI842" s="683"/>
      <c r="AJ842" s="683"/>
    </row>
    <row r="843" spans="1:36" ht="14.25" customHeight="1">
      <c r="A843" s="683"/>
      <c r="B843" s="683"/>
      <c r="C843" s="683"/>
      <c r="D843" s="683"/>
      <c r="E843" s="683"/>
      <c r="F843" s="683"/>
      <c r="G843" s="683"/>
      <c r="H843" s="683"/>
      <c r="I843" s="683"/>
      <c r="J843" s="683"/>
      <c r="K843" s="683"/>
      <c r="L843" s="683"/>
      <c r="M843" s="683"/>
      <c r="N843" s="683"/>
      <c r="O843" s="683"/>
      <c r="P843" s="683"/>
      <c r="Q843" s="683"/>
      <c r="R843" s="683"/>
      <c r="S843" s="683"/>
      <c r="T843" s="683"/>
      <c r="U843" s="683"/>
      <c r="V843" s="683"/>
      <c r="W843" s="683"/>
      <c r="X843" s="683"/>
      <c r="Y843" s="683"/>
      <c r="Z843" s="683"/>
      <c r="AA843" s="683"/>
      <c r="AB843" s="683"/>
      <c r="AC843" s="683"/>
      <c r="AD843" s="683"/>
      <c r="AE843" s="683"/>
      <c r="AF843" s="683"/>
      <c r="AG843" s="683"/>
      <c r="AH843" s="683"/>
      <c r="AI843" s="683"/>
      <c r="AJ843" s="683"/>
    </row>
    <row r="844" spans="1:36" ht="14.25" customHeight="1">
      <c r="A844" s="683"/>
      <c r="B844" s="683"/>
      <c r="C844" s="683"/>
      <c r="D844" s="683"/>
      <c r="E844" s="683"/>
      <c r="F844" s="683"/>
      <c r="G844" s="683"/>
      <c r="H844" s="683"/>
      <c r="I844" s="683"/>
      <c r="J844" s="683"/>
      <c r="K844" s="683"/>
      <c r="L844" s="683"/>
      <c r="M844" s="683"/>
      <c r="N844" s="683"/>
      <c r="O844" s="683"/>
      <c r="P844" s="683"/>
      <c r="Q844" s="683"/>
      <c r="R844" s="683"/>
      <c r="S844" s="683"/>
      <c r="T844" s="683"/>
      <c r="U844" s="683"/>
      <c r="V844" s="683"/>
      <c r="W844" s="683"/>
      <c r="X844" s="683"/>
      <c r="Y844" s="683"/>
      <c r="Z844" s="683"/>
      <c r="AA844" s="683"/>
      <c r="AB844" s="683"/>
      <c r="AC844" s="683"/>
      <c r="AD844" s="683"/>
      <c r="AE844" s="683"/>
      <c r="AF844" s="683"/>
      <c r="AG844" s="683"/>
      <c r="AH844" s="683"/>
      <c r="AI844" s="683"/>
      <c r="AJ844" s="683"/>
    </row>
    <row r="845" spans="1:36" ht="14.25" customHeight="1">
      <c r="A845" s="683"/>
      <c r="B845" s="683"/>
      <c r="C845" s="683"/>
      <c r="D845" s="683"/>
      <c r="E845" s="683"/>
      <c r="F845" s="683"/>
      <c r="G845" s="683"/>
      <c r="H845" s="683"/>
      <c r="I845" s="683"/>
      <c r="J845" s="683"/>
      <c r="K845" s="683"/>
      <c r="L845" s="683"/>
      <c r="M845" s="683"/>
      <c r="N845" s="683"/>
      <c r="O845" s="683"/>
      <c r="P845" s="683"/>
      <c r="Q845" s="683"/>
      <c r="R845" s="683"/>
      <c r="S845" s="683"/>
      <c r="T845" s="683"/>
      <c r="U845" s="683"/>
      <c r="V845" s="683"/>
      <c r="W845" s="683"/>
      <c r="X845" s="683"/>
      <c r="Y845" s="683"/>
      <c r="Z845" s="683"/>
      <c r="AA845" s="683"/>
      <c r="AB845" s="683"/>
      <c r="AC845" s="683"/>
      <c r="AD845" s="683"/>
      <c r="AE845" s="683"/>
      <c r="AF845" s="683"/>
      <c r="AG845" s="683"/>
      <c r="AH845" s="683"/>
      <c r="AI845" s="683"/>
      <c r="AJ845" s="683"/>
    </row>
    <row r="846" spans="1:36" ht="14.25" customHeight="1">
      <c r="A846" s="683"/>
      <c r="B846" s="683"/>
      <c r="C846" s="683"/>
      <c r="D846" s="683"/>
      <c r="E846" s="683"/>
      <c r="F846" s="683"/>
      <c r="G846" s="683"/>
      <c r="H846" s="683"/>
      <c r="I846" s="683"/>
      <c r="J846" s="683"/>
      <c r="K846" s="683"/>
      <c r="L846" s="683"/>
      <c r="M846" s="683"/>
      <c r="N846" s="683"/>
      <c r="O846" s="683"/>
      <c r="P846" s="683"/>
      <c r="Q846" s="683"/>
      <c r="R846" s="683"/>
      <c r="S846" s="683"/>
      <c r="T846" s="683"/>
      <c r="U846" s="683"/>
      <c r="V846" s="683"/>
      <c r="W846" s="683"/>
      <c r="X846" s="683"/>
      <c r="Y846" s="683"/>
      <c r="Z846" s="683"/>
      <c r="AA846" s="683"/>
      <c r="AB846" s="683"/>
      <c r="AC846" s="683"/>
      <c r="AD846" s="683"/>
      <c r="AE846" s="683"/>
      <c r="AF846" s="683"/>
      <c r="AG846" s="683"/>
      <c r="AH846" s="683"/>
      <c r="AI846" s="683"/>
      <c r="AJ846" s="683"/>
    </row>
    <row r="847" spans="1:36" ht="14.25" customHeight="1">
      <c r="A847" s="683"/>
      <c r="B847" s="683"/>
      <c r="C847" s="683"/>
      <c r="D847" s="683"/>
      <c r="E847" s="683"/>
      <c r="F847" s="683"/>
      <c r="G847" s="683"/>
      <c r="H847" s="683"/>
      <c r="I847" s="683"/>
      <c r="J847" s="683"/>
      <c r="K847" s="683"/>
      <c r="L847" s="683"/>
      <c r="M847" s="683"/>
      <c r="N847" s="683"/>
      <c r="O847" s="683"/>
      <c r="P847" s="683"/>
      <c r="Q847" s="683"/>
      <c r="R847" s="683"/>
      <c r="S847" s="683"/>
      <c r="T847" s="683"/>
      <c r="U847" s="683"/>
      <c r="V847" s="683"/>
      <c r="W847" s="683"/>
      <c r="X847" s="683"/>
      <c r="Y847" s="683"/>
      <c r="Z847" s="683"/>
      <c r="AA847" s="683"/>
      <c r="AB847" s="683"/>
      <c r="AC847" s="683"/>
      <c r="AD847" s="683"/>
      <c r="AE847" s="683"/>
      <c r="AF847" s="683"/>
      <c r="AG847" s="683"/>
      <c r="AH847" s="683"/>
      <c r="AI847" s="683"/>
      <c r="AJ847" s="683"/>
    </row>
    <row r="848" spans="1:36" ht="14.25" customHeight="1">
      <c r="A848" s="683"/>
      <c r="B848" s="683"/>
      <c r="C848" s="683"/>
      <c r="D848" s="683"/>
      <c r="E848" s="683"/>
      <c r="F848" s="683"/>
      <c r="G848" s="683"/>
      <c r="H848" s="683"/>
      <c r="I848" s="683"/>
      <c r="J848" s="683"/>
      <c r="K848" s="683"/>
      <c r="L848" s="683"/>
      <c r="M848" s="683"/>
      <c r="N848" s="683"/>
      <c r="O848" s="683"/>
      <c r="P848" s="683"/>
      <c r="Q848" s="683"/>
      <c r="R848" s="683"/>
      <c r="S848" s="683"/>
      <c r="T848" s="683"/>
      <c r="U848" s="683"/>
      <c r="V848" s="683"/>
      <c r="W848" s="683"/>
      <c r="X848" s="683"/>
      <c r="Y848" s="683"/>
      <c r="Z848" s="683"/>
      <c r="AA848" s="683"/>
      <c r="AB848" s="683"/>
      <c r="AC848" s="683"/>
      <c r="AD848" s="683"/>
      <c r="AE848" s="683"/>
      <c r="AF848" s="683"/>
      <c r="AG848" s="683"/>
      <c r="AH848" s="683"/>
      <c r="AI848" s="683"/>
      <c r="AJ848" s="683"/>
    </row>
    <row r="849" spans="1:36" ht="14.25" customHeight="1">
      <c r="A849" s="683"/>
      <c r="B849" s="683"/>
      <c r="C849" s="683"/>
      <c r="D849" s="683"/>
      <c r="E849" s="683"/>
      <c r="F849" s="683"/>
      <c r="G849" s="683"/>
      <c r="H849" s="683"/>
      <c r="I849" s="683"/>
      <c r="J849" s="683"/>
      <c r="K849" s="683"/>
      <c r="L849" s="683"/>
      <c r="M849" s="683"/>
      <c r="N849" s="683"/>
      <c r="O849" s="683"/>
      <c r="P849" s="683"/>
      <c r="Q849" s="683"/>
      <c r="R849" s="683"/>
      <c r="S849" s="683"/>
      <c r="T849" s="683"/>
      <c r="U849" s="683"/>
      <c r="V849" s="683"/>
      <c r="W849" s="683"/>
      <c r="X849" s="683"/>
      <c r="Y849" s="683"/>
      <c r="Z849" s="683"/>
      <c r="AA849" s="683"/>
      <c r="AB849" s="683"/>
      <c r="AC849" s="683"/>
      <c r="AD849" s="683"/>
      <c r="AE849" s="683"/>
      <c r="AF849" s="683"/>
      <c r="AG849" s="683"/>
      <c r="AH849" s="683"/>
      <c r="AI849" s="683"/>
      <c r="AJ849" s="683"/>
    </row>
    <row r="850" spans="1:36" ht="14.25" customHeight="1">
      <c r="A850" s="683"/>
      <c r="B850" s="683"/>
      <c r="C850" s="683"/>
      <c r="D850" s="683"/>
      <c r="E850" s="683"/>
      <c r="F850" s="683"/>
      <c r="G850" s="683"/>
      <c r="H850" s="683"/>
      <c r="I850" s="683"/>
      <c r="J850" s="683"/>
      <c r="K850" s="683"/>
      <c r="L850" s="683"/>
      <c r="M850" s="683"/>
      <c r="N850" s="683"/>
      <c r="O850" s="683"/>
      <c r="P850" s="683"/>
      <c r="Q850" s="683"/>
      <c r="R850" s="683"/>
      <c r="S850" s="683"/>
      <c r="T850" s="683"/>
      <c r="U850" s="683"/>
      <c r="V850" s="683"/>
      <c r="W850" s="683"/>
      <c r="X850" s="683"/>
      <c r="Y850" s="683"/>
      <c r="Z850" s="683"/>
      <c r="AA850" s="683"/>
      <c r="AB850" s="683"/>
      <c r="AC850" s="683"/>
      <c r="AD850" s="683"/>
      <c r="AE850" s="683"/>
      <c r="AF850" s="683"/>
      <c r="AG850" s="683"/>
      <c r="AH850" s="683"/>
      <c r="AI850" s="683"/>
      <c r="AJ850" s="683"/>
    </row>
    <row r="851" spans="1:36" ht="14.25" customHeight="1">
      <c r="A851" s="683"/>
      <c r="B851" s="683"/>
      <c r="C851" s="683"/>
      <c r="D851" s="683"/>
      <c r="E851" s="683"/>
      <c r="F851" s="683"/>
      <c r="G851" s="683"/>
      <c r="H851" s="683"/>
      <c r="I851" s="683"/>
      <c r="J851" s="683"/>
      <c r="K851" s="683"/>
      <c r="L851" s="683"/>
      <c r="M851" s="683"/>
      <c r="N851" s="683"/>
      <c r="O851" s="683"/>
      <c r="P851" s="683"/>
      <c r="Q851" s="683"/>
      <c r="R851" s="683"/>
      <c r="S851" s="683"/>
      <c r="T851" s="683"/>
      <c r="U851" s="683"/>
      <c r="V851" s="683"/>
      <c r="W851" s="683"/>
      <c r="X851" s="683"/>
      <c r="Y851" s="683"/>
      <c r="Z851" s="683"/>
      <c r="AA851" s="683"/>
      <c r="AB851" s="683"/>
      <c r="AC851" s="683"/>
      <c r="AD851" s="683"/>
      <c r="AE851" s="683"/>
      <c r="AF851" s="683"/>
      <c r="AG851" s="683"/>
      <c r="AH851" s="683"/>
      <c r="AI851" s="683"/>
      <c r="AJ851" s="683"/>
    </row>
    <row r="852" spans="1:36" ht="14.25" customHeight="1">
      <c r="A852" s="683"/>
      <c r="B852" s="683"/>
      <c r="C852" s="683"/>
      <c r="D852" s="683"/>
      <c r="E852" s="683"/>
      <c r="F852" s="683"/>
      <c r="G852" s="683"/>
      <c r="H852" s="683"/>
      <c r="I852" s="683"/>
      <c r="J852" s="683"/>
      <c r="K852" s="683"/>
      <c r="L852" s="683"/>
      <c r="M852" s="683"/>
      <c r="N852" s="683"/>
      <c r="O852" s="683"/>
      <c r="P852" s="683"/>
      <c r="Q852" s="683"/>
      <c r="R852" s="683"/>
      <c r="S852" s="683"/>
      <c r="T852" s="683"/>
      <c r="U852" s="683"/>
      <c r="V852" s="683"/>
      <c r="W852" s="683"/>
      <c r="X852" s="683"/>
      <c r="Y852" s="683"/>
      <c r="Z852" s="683"/>
      <c r="AA852" s="683"/>
      <c r="AB852" s="683"/>
      <c r="AC852" s="683"/>
      <c r="AD852" s="683"/>
      <c r="AE852" s="683"/>
      <c r="AF852" s="683"/>
      <c r="AG852" s="683"/>
      <c r="AH852" s="683"/>
      <c r="AI852" s="683"/>
      <c r="AJ852" s="683"/>
    </row>
    <row r="853" spans="1:36" ht="14.25" customHeight="1">
      <c r="A853" s="683"/>
      <c r="B853" s="683"/>
      <c r="C853" s="683"/>
      <c r="D853" s="683"/>
      <c r="E853" s="683"/>
      <c r="F853" s="683"/>
      <c r="G853" s="683"/>
      <c r="H853" s="683"/>
      <c r="I853" s="683"/>
      <c r="J853" s="683"/>
      <c r="K853" s="683"/>
      <c r="L853" s="683"/>
      <c r="M853" s="683"/>
      <c r="N853" s="683"/>
      <c r="O853" s="683"/>
      <c r="P853" s="683"/>
      <c r="Q853" s="683"/>
      <c r="R853" s="683"/>
      <c r="S853" s="683"/>
      <c r="T853" s="683"/>
      <c r="U853" s="683"/>
      <c r="V853" s="683"/>
      <c r="W853" s="683"/>
      <c r="X853" s="683"/>
      <c r="Y853" s="683"/>
      <c r="Z853" s="683"/>
      <c r="AA853" s="683"/>
      <c r="AB853" s="683"/>
      <c r="AC853" s="683"/>
      <c r="AD853" s="683"/>
      <c r="AE853" s="683"/>
      <c r="AF853" s="683"/>
      <c r="AG853" s="683"/>
      <c r="AH853" s="683"/>
      <c r="AI853" s="683"/>
      <c r="AJ853" s="683"/>
    </row>
    <row r="854" spans="1:36" ht="14.25" customHeight="1">
      <c r="A854" s="683"/>
      <c r="B854" s="683"/>
      <c r="C854" s="683"/>
      <c r="D854" s="683"/>
      <c r="E854" s="683"/>
      <c r="F854" s="683"/>
      <c r="G854" s="683"/>
      <c r="H854" s="683"/>
      <c r="I854" s="683"/>
      <c r="J854" s="683"/>
      <c r="K854" s="683"/>
      <c r="L854" s="683"/>
      <c r="M854" s="683"/>
      <c r="N854" s="683"/>
      <c r="O854" s="683"/>
      <c r="P854" s="683"/>
      <c r="Q854" s="683"/>
      <c r="R854" s="683"/>
      <c r="S854" s="683"/>
      <c r="T854" s="683"/>
      <c r="U854" s="683"/>
      <c r="V854" s="683"/>
      <c r="W854" s="683"/>
      <c r="X854" s="683"/>
      <c r="Y854" s="683"/>
      <c r="Z854" s="683"/>
      <c r="AA854" s="683"/>
      <c r="AB854" s="683"/>
      <c r="AC854" s="683"/>
      <c r="AD854" s="683"/>
      <c r="AE854" s="683"/>
      <c r="AF854" s="683"/>
      <c r="AG854" s="683"/>
      <c r="AH854" s="683"/>
      <c r="AI854" s="683"/>
      <c r="AJ854" s="683"/>
    </row>
    <row r="855" spans="1:36" ht="14.25" customHeight="1">
      <c r="A855" s="683"/>
      <c r="B855" s="683"/>
      <c r="C855" s="683"/>
      <c r="D855" s="683"/>
      <c r="E855" s="683"/>
      <c r="F855" s="683"/>
      <c r="G855" s="683"/>
      <c r="H855" s="683"/>
      <c r="I855" s="683"/>
      <c r="J855" s="683"/>
      <c r="K855" s="683"/>
      <c r="L855" s="683"/>
      <c r="M855" s="683"/>
      <c r="N855" s="683"/>
      <c r="O855" s="683"/>
      <c r="P855" s="683"/>
      <c r="Q855" s="683"/>
      <c r="R855" s="683"/>
      <c r="S855" s="683"/>
      <c r="T855" s="683"/>
      <c r="U855" s="683"/>
      <c r="V855" s="683"/>
      <c r="W855" s="683"/>
      <c r="X855" s="683"/>
      <c r="Y855" s="683"/>
      <c r="Z855" s="683"/>
      <c r="AA855" s="683"/>
      <c r="AB855" s="683"/>
      <c r="AC855" s="683"/>
      <c r="AD855" s="683"/>
      <c r="AE855" s="683"/>
      <c r="AF855" s="683"/>
      <c r="AG855" s="683"/>
      <c r="AH855" s="683"/>
      <c r="AI855" s="683"/>
      <c r="AJ855" s="683"/>
    </row>
    <row r="856" spans="1:36" ht="14.25" customHeight="1">
      <c r="A856" s="683"/>
      <c r="B856" s="683"/>
      <c r="C856" s="683"/>
      <c r="D856" s="683"/>
      <c r="E856" s="683"/>
      <c r="F856" s="683"/>
      <c r="G856" s="683"/>
      <c r="H856" s="683"/>
      <c r="I856" s="683"/>
      <c r="J856" s="683"/>
      <c r="K856" s="683"/>
      <c r="L856" s="683"/>
      <c r="M856" s="683"/>
      <c r="N856" s="683"/>
      <c r="O856" s="683"/>
      <c r="P856" s="683"/>
      <c r="Q856" s="683"/>
      <c r="R856" s="683"/>
      <c r="S856" s="683"/>
      <c r="T856" s="683"/>
      <c r="U856" s="683"/>
      <c r="V856" s="683"/>
      <c r="W856" s="683"/>
      <c r="X856" s="683"/>
      <c r="Y856" s="683"/>
      <c r="Z856" s="683"/>
      <c r="AA856" s="683"/>
      <c r="AB856" s="683"/>
      <c r="AC856" s="683"/>
      <c r="AD856" s="683"/>
      <c r="AE856" s="683"/>
      <c r="AF856" s="683"/>
      <c r="AG856" s="683"/>
      <c r="AH856" s="683"/>
      <c r="AI856" s="683"/>
      <c r="AJ856" s="683"/>
    </row>
    <row r="857" spans="1:36" ht="14.25" customHeight="1">
      <c r="A857" s="683"/>
      <c r="B857" s="683"/>
      <c r="C857" s="683"/>
      <c r="D857" s="683"/>
      <c r="E857" s="683"/>
      <c r="F857" s="683"/>
      <c r="G857" s="683"/>
      <c r="H857" s="683"/>
      <c r="I857" s="683"/>
      <c r="J857" s="683"/>
      <c r="K857" s="683"/>
      <c r="L857" s="683"/>
      <c r="M857" s="683"/>
      <c r="N857" s="683"/>
      <c r="O857" s="683"/>
      <c r="P857" s="683"/>
      <c r="Q857" s="683"/>
      <c r="R857" s="683"/>
      <c r="S857" s="683"/>
      <c r="T857" s="683"/>
      <c r="U857" s="683"/>
      <c r="V857" s="683"/>
      <c r="W857" s="683"/>
      <c r="X857" s="683"/>
      <c r="Y857" s="683"/>
      <c r="Z857" s="683"/>
      <c r="AA857" s="683"/>
      <c r="AB857" s="683"/>
      <c r="AC857" s="683"/>
      <c r="AD857" s="683"/>
      <c r="AE857" s="683"/>
      <c r="AF857" s="683"/>
      <c r="AG857" s="683"/>
      <c r="AH857" s="683"/>
      <c r="AI857" s="683"/>
      <c r="AJ857" s="683"/>
    </row>
    <row r="858" spans="1:36" ht="14.25" customHeight="1">
      <c r="A858" s="683"/>
      <c r="B858" s="683"/>
      <c r="C858" s="683"/>
      <c r="D858" s="683"/>
      <c r="E858" s="683"/>
      <c r="F858" s="683"/>
      <c r="G858" s="683"/>
      <c r="H858" s="683"/>
      <c r="I858" s="683"/>
      <c r="J858" s="683"/>
      <c r="K858" s="683"/>
      <c r="L858" s="683"/>
      <c r="M858" s="683"/>
      <c r="N858" s="683"/>
      <c r="O858" s="683"/>
      <c r="P858" s="683"/>
      <c r="Q858" s="683"/>
      <c r="R858" s="683"/>
      <c r="S858" s="683"/>
      <c r="T858" s="683"/>
      <c r="U858" s="683"/>
      <c r="V858" s="683"/>
      <c r="W858" s="683"/>
      <c r="X858" s="683"/>
      <c r="Y858" s="683"/>
      <c r="Z858" s="683"/>
      <c r="AA858" s="683"/>
      <c r="AB858" s="683"/>
      <c r="AC858" s="683"/>
      <c r="AD858" s="683"/>
      <c r="AE858" s="683"/>
      <c r="AF858" s="683"/>
      <c r="AG858" s="683"/>
      <c r="AH858" s="683"/>
      <c r="AI858" s="683"/>
      <c r="AJ858" s="683"/>
    </row>
    <row r="859" spans="1:36" ht="14.25" customHeight="1">
      <c r="A859" s="683"/>
      <c r="B859" s="683"/>
      <c r="C859" s="683"/>
      <c r="D859" s="683"/>
      <c r="E859" s="683"/>
      <c r="F859" s="683"/>
      <c r="G859" s="683"/>
      <c r="H859" s="683"/>
      <c r="I859" s="683"/>
      <c r="J859" s="683"/>
      <c r="K859" s="683"/>
      <c r="L859" s="683"/>
      <c r="M859" s="683"/>
      <c r="N859" s="683"/>
      <c r="O859" s="683"/>
      <c r="P859" s="683"/>
      <c r="Q859" s="683"/>
      <c r="R859" s="683"/>
      <c r="S859" s="683"/>
      <c r="T859" s="683"/>
      <c r="U859" s="683"/>
      <c r="V859" s="683"/>
      <c r="W859" s="683"/>
      <c r="X859" s="683"/>
      <c r="Y859" s="683"/>
      <c r="Z859" s="683"/>
      <c r="AA859" s="683"/>
      <c r="AB859" s="683"/>
      <c r="AC859" s="683"/>
      <c r="AD859" s="683"/>
      <c r="AE859" s="683"/>
      <c r="AF859" s="683"/>
      <c r="AG859" s="683"/>
      <c r="AH859" s="683"/>
      <c r="AI859" s="683"/>
      <c r="AJ859" s="683"/>
    </row>
    <row r="860" spans="1:36" ht="14.25" customHeight="1">
      <c r="A860" s="683"/>
      <c r="B860" s="683"/>
      <c r="C860" s="683"/>
      <c r="D860" s="683"/>
      <c r="E860" s="683"/>
      <c r="F860" s="683"/>
      <c r="G860" s="683"/>
      <c r="H860" s="683"/>
      <c r="I860" s="683"/>
      <c r="J860" s="683"/>
      <c r="K860" s="683"/>
      <c r="L860" s="683"/>
      <c r="M860" s="683"/>
      <c r="N860" s="683"/>
      <c r="O860" s="683"/>
      <c r="P860" s="683"/>
      <c r="Q860" s="683"/>
      <c r="R860" s="683"/>
      <c r="S860" s="683"/>
      <c r="T860" s="683"/>
      <c r="U860" s="683"/>
      <c r="V860" s="683"/>
      <c r="W860" s="683"/>
      <c r="X860" s="683"/>
      <c r="Y860" s="683"/>
      <c r="Z860" s="683"/>
      <c r="AA860" s="683"/>
      <c r="AB860" s="683"/>
      <c r="AC860" s="683"/>
      <c r="AD860" s="683"/>
      <c r="AE860" s="683"/>
      <c r="AF860" s="683"/>
      <c r="AG860" s="683"/>
      <c r="AH860" s="683"/>
      <c r="AI860" s="683"/>
      <c r="AJ860" s="683"/>
    </row>
    <row r="861" spans="1:36" ht="14.25" customHeight="1">
      <c r="A861" s="683"/>
      <c r="B861" s="683"/>
      <c r="C861" s="683"/>
      <c r="D861" s="683"/>
      <c r="E861" s="683"/>
      <c r="F861" s="683"/>
      <c r="G861" s="683"/>
      <c r="H861" s="683"/>
      <c r="I861" s="683"/>
      <c r="J861" s="683"/>
      <c r="K861" s="683"/>
      <c r="L861" s="683"/>
      <c r="M861" s="683"/>
      <c r="N861" s="683"/>
      <c r="O861" s="683"/>
      <c r="P861" s="683"/>
      <c r="Q861" s="683"/>
      <c r="R861" s="683"/>
      <c r="S861" s="683"/>
      <c r="T861" s="683"/>
      <c r="U861" s="683"/>
      <c r="V861" s="683"/>
      <c r="W861" s="683"/>
      <c r="X861" s="683"/>
      <c r="Y861" s="683"/>
      <c r="Z861" s="683"/>
      <c r="AA861" s="683"/>
      <c r="AB861" s="683"/>
      <c r="AC861" s="683"/>
      <c r="AD861" s="683"/>
      <c r="AE861" s="683"/>
      <c r="AF861" s="683"/>
      <c r="AG861" s="683"/>
      <c r="AH861" s="683"/>
      <c r="AI861" s="683"/>
      <c r="AJ861" s="683"/>
    </row>
    <row r="862" spans="1:36" ht="14.25" customHeight="1">
      <c r="A862" s="683"/>
      <c r="B862" s="683"/>
      <c r="C862" s="683"/>
      <c r="D862" s="683"/>
      <c r="E862" s="683"/>
      <c r="F862" s="683"/>
      <c r="G862" s="683"/>
      <c r="H862" s="683"/>
      <c r="I862" s="683"/>
      <c r="J862" s="683"/>
      <c r="K862" s="683"/>
      <c r="L862" s="683"/>
      <c r="M862" s="683"/>
      <c r="N862" s="683"/>
      <c r="O862" s="683"/>
      <c r="P862" s="683"/>
      <c r="Q862" s="683"/>
      <c r="R862" s="683"/>
      <c r="S862" s="683"/>
      <c r="T862" s="683"/>
      <c r="U862" s="683"/>
      <c r="V862" s="683"/>
      <c r="W862" s="683"/>
      <c r="X862" s="683"/>
      <c r="Y862" s="683"/>
      <c r="Z862" s="683"/>
      <c r="AA862" s="683"/>
      <c r="AB862" s="683"/>
      <c r="AC862" s="683"/>
      <c r="AD862" s="683"/>
      <c r="AE862" s="683"/>
      <c r="AF862" s="683"/>
      <c r="AG862" s="683"/>
      <c r="AH862" s="683"/>
      <c r="AI862" s="683"/>
      <c r="AJ862" s="683"/>
    </row>
    <row r="863" spans="1:36" ht="14.25" customHeight="1">
      <c r="A863" s="683"/>
      <c r="B863" s="683"/>
      <c r="C863" s="683"/>
      <c r="D863" s="683"/>
      <c r="E863" s="683"/>
      <c r="F863" s="683"/>
      <c r="G863" s="683"/>
      <c r="H863" s="683"/>
      <c r="I863" s="683"/>
      <c r="J863" s="683"/>
      <c r="K863" s="683"/>
      <c r="L863" s="683"/>
      <c r="M863" s="683"/>
      <c r="N863" s="683"/>
      <c r="O863" s="683"/>
      <c r="P863" s="683"/>
      <c r="Q863" s="683"/>
      <c r="R863" s="683"/>
      <c r="S863" s="683"/>
      <c r="T863" s="683"/>
      <c r="U863" s="683"/>
      <c r="V863" s="683"/>
      <c r="W863" s="683"/>
      <c r="X863" s="683"/>
      <c r="Y863" s="683"/>
      <c r="Z863" s="683"/>
      <c r="AA863" s="683"/>
      <c r="AB863" s="683"/>
      <c r="AC863" s="683"/>
      <c r="AD863" s="683"/>
      <c r="AE863" s="683"/>
      <c r="AF863" s="683"/>
      <c r="AG863" s="683"/>
      <c r="AH863" s="683"/>
      <c r="AI863" s="683"/>
      <c r="AJ863" s="683"/>
    </row>
    <row r="864" spans="1:36" ht="14.25" customHeight="1">
      <c r="A864" s="683"/>
      <c r="B864" s="683"/>
      <c r="C864" s="683"/>
      <c r="D864" s="683"/>
      <c r="E864" s="683"/>
      <c r="F864" s="683"/>
      <c r="G864" s="683"/>
      <c r="H864" s="683"/>
      <c r="I864" s="683"/>
      <c r="J864" s="683"/>
      <c r="K864" s="683"/>
      <c r="L864" s="683"/>
      <c r="M864" s="683"/>
      <c r="N864" s="683"/>
      <c r="O864" s="683"/>
      <c r="P864" s="683"/>
      <c r="Q864" s="683"/>
      <c r="R864" s="683"/>
      <c r="S864" s="683"/>
      <c r="T864" s="683"/>
      <c r="U864" s="683"/>
      <c r="V864" s="683"/>
      <c r="W864" s="683"/>
      <c r="X864" s="683"/>
      <c r="Y864" s="683"/>
      <c r="Z864" s="683"/>
      <c r="AA864" s="683"/>
      <c r="AB864" s="683"/>
      <c r="AC864" s="683"/>
      <c r="AD864" s="683"/>
      <c r="AE864" s="683"/>
      <c r="AF864" s="683"/>
      <c r="AG864" s="683"/>
      <c r="AH864" s="683"/>
      <c r="AI864" s="683"/>
      <c r="AJ864" s="683"/>
    </row>
    <row r="865" spans="1:36" ht="14.25" customHeight="1">
      <c r="A865" s="683"/>
      <c r="B865" s="683"/>
      <c r="C865" s="683"/>
      <c r="D865" s="683"/>
      <c r="E865" s="683"/>
      <c r="F865" s="683"/>
      <c r="G865" s="683"/>
      <c r="H865" s="683"/>
      <c r="I865" s="683"/>
      <c r="J865" s="683"/>
      <c r="K865" s="683"/>
      <c r="L865" s="683"/>
      <c r="M865" s="683"/>
      <c r="N865" s="683"/>
      <c r="O865" s="683"/>
      <c r="P865" s="683"/>
      <c r="Q865" s="683"/>
      <c r="R865" s="683"/>
      <c r="S865" s="683"/>
      <c r="T865" s="683"/>
      <c r="U865" s="683"/>
      <c r="V865" s="683"/>
      <c r="W865" s="683"/>
      <c r="X865" s="683"/>
      <c r="Y865" s="683"/>
      <c r="Z865" s="683"/>
      <c r="AA865" s="683"/>
      <c r="AB865" s="683"/>
      <c r="AC865" s="683"/>
      <c r="AD865" s="683"/>
      <c r="AE865" s="683"/>
      <c r="AF865" s="683"/>
      <c r="AG865" s="683"/>
      <c r="AH865" s="683"/>
      <c r="AI865" s="683"/>
      <c r="AJ865" s="683"/>
    </row>
    <row r="866" spans="1:36" ht="14.25" customHeight="1">
      <c r="A866" s="683"/>
      <c r="B866" s="683"/>
      <c r="C866" s="683"/>
      <c r="D866" s="683"/>
      <c r="E866" s="683"/>
      <c r="F866" s="683"/>
      <c r="G866" s="683"/>
      <c r="H866" s="683"/>
      <c r="I866" s="683"/>
      <c r="J866" s="683"/>
      <c r="K866" s="683"/>
      <c r="L866" s="683"/>
      <c r="M866" s="683"/>
      <c r="N866" s="683"/>
      <c r="O866" s="683"/>
      <c r="P866" s="683"/>
      <c r="Q866" s="683"/>
      <c r="R866" s="683"/>
      <c r="S866" s="683"/>
      <c r="T866" s="683"/>
      <c r="U866" s="683"/>
      <c r="V866" s="683"/>
      <c r="W866" s="683"/>
      <c r="X866" s="683"/>
      <c r="Y866" s="683"/>
      <c r="Z866" s="683"/>
      <c r="AA866" s="683"/>
      <c r="AB866" s="683"/>
      <c r="AC866" s="683"/>
      <c r="AD866" s="683"/>
      <c r="AE866" s="683"/>
      <c r="AF866" s="683"/>
      <c r="AG866" s="683"/>
      <c r="AH866" s="683"/>
      <c r="AI866" s="683"/>
      <c r="AJ866" s="683"/>
    </row>
    <row r="867" spans="1:36" ht="14.25" customHeight="1">
      <c r="A867" s="683"/>
      <c r="B867" s="683"/>
      <c r="C867" s="683"/>
      <c r="D867" s="683"/>
      <c r="E867" s="683"/>
      <c r="F867" s="683"/>
      <c r="G867" s="683"/>
      <c r="H867" s="683"/>
      <c r="I867" s="683"/>
      <c r="J867" s="683"/>
      <c r="K867" s="683"/>
      <c r="L867" s="683"/>
      <c r="M867" s="683"/>
      <c r="N867" s="683"/>
      <c r="O867" s="683"/>
      <c r="P867" s="683"/>
      <c r="Q867" s="683"/>
      <c r="R867" s="683"/>
      <c r="S867" s="683"/>
      <c r="T867" s="683"/>
      <c r="U867" s="683"/>
      <c r="V867" s="683"/>
      <c r="W867" s="683"/>
      <c r="X867" s="683"/>
      <c r="Y867" s="683"/>
      <c r="Z867" s="683"/>
      <c r="AA867" s="683"/>
      <c r="AB867" s="683"/>
      <c r="AC867" s="683"/>
      <c r="AD867" s="683"/>
      <c r="AE867" s="683"/>
      <c r="AF867" s="683"/>
      <c r="AG867" s="683"/>
      <c r="AH867" s="683"/>
      <c r="AI867" s="683"/>
      <c r="AJ867" s="683"/>
    </row>
    <row r="868" spans="1:36" ht="14.25" customHeight="1">
      <c r="A868" s="683"/>
      <c r="B868" s="683"/>
      <c r="C868" s="683"/>
      <c r="D868" s="683"/>
      <c r="E868" s="683"/>
      <c r="F868" s="683"/>
      <c r="G868" s="683"/>
      <c r="H868" s="683"/>
      <c r="I868" s="683"/>
      <c r="J868" s="683"/>
      <c r="K868" s="683"/>
      <c r="L868" s="683"/>
      <c r="M868" s="683"/>
      <c r="N868" s="683"/>
      <c r="O868" s="683"/>
      <c r="P868" s="683"/>
      <c r="Q868" s="683"/>
      <c r="R868" s="683"/>
      <c r="S868" s="683"/>
      <c r="T868" s="683"/>
      <c r="U868" s="683"/>
      <c r="V868" s="683"/>
      <c r="W868" s="683"/>
      <c r="X868" s="683"/>
      <c r="Y868" s="683"/>
      <c r="Z868" s="683"/>
      <c r="AA868" s="683"/>
      <c r="AB868" s="683"/>
      <c r="AC868" s="683"/>
      <c r="AD868" s="683"/>
      <c r="AE868" s="683"/>
      <c r="AF868" s="683"/>
      <c r="AG868" s="683"/>
      <c r="AH868" s="683"/>
      <c r="AI868" s="683"/>
      <c r="AJ868" s="683"/>
    </row>
    <row r="869" spans="1:36" ht="14.25" customHeight="1">
      <c r="A869" s="683"/>
      <c r="B869" s="683"/>
      <c r="C869" s="683"/>
      <c r="D869" s="683"/>
      <c r="E869" s="683"/>
      <c r="F869" s="683"/>
      <c r="G869" s="683"/>
      <c r="H869" s="683"/>
      <c r="I869" s="683"/>
      <c r="J869" s="683"/>
      <c r="K869" s="683"/>
      <c r="L869" s="683"/>
      <c r="M869" s="683"/>
      <c r="N869" s="683"/>
      <c r="O869" s="683"/>
      <c r="P869" s="683"/>
      <c r="Q869" s="683"/>
      <c r="R869" s="683"/>
      <c r="S869" s="683"/>
      <c r="T869" s="683"/>
      <c r="U869" s="683"/>
      <c r="V869" s="683"/>
      <c r="W869" s="683"/>
      <c r="X869" s="683"/>
      <c r="Y869" s="683"/>
      <c r="Z869" s="683"/>
      <c r="AA869" s="683"/>
      <c r="AB869" s="683"/>
      <c r="AC869" s="683"/>
      <c r="AD869" s="683"/>
      <c r="AE869" s="683"/>
      <c r="AF869" s="683"/>
      <c r="AG869" s="683"/>
      <c r="AH869" s="683"/>
      <c r="AI869" s="683"/>
      <c r="AJ869" s="683"/>
    </row>
    <row r="870" spans="1:36" ht="14.25" customHeight="1">
      <c r="A870" s="683"/>
      <c r="B870" s="683"/>
      <c r="C870" s="683"/>
      <c r="D870" s="683"/>
      <c r="E870" s="683"/>
      <c r="F870" s="683"/>
      <c r="G870" s="683"/>
      <c r="H870" s="683"/>
      <c r="I870" s="683"/>
      <c r="J870" s="683"/>
      <c r="K870" s="683"/>
      <c r="L870" s="683"/>
      <c r="M870" s="683"/>
      <c r="N870" s="683"/>
      <c r="O870" s="683"/>
      <c r="P870" s="683"/>
      <c r="Q870" s="683"/>
      <c r="R870" s="683"/>
      <c r="S870" s="683"/>
      <c r="T870" s="683"/>
      <c r="U870" s="683"/>
      <c r="V870" s="683"/>
      <c r="W870" s="683"/>
      <c r="X870" s="683"/>
      <c r="Y870" s="683"/>
      <c r="Z870" s="683"/>
      <c r="AA870" s="683"/>
      <c r="AB870" s="683"/>
      <c r="AC870" s="683"/>
      <c r="AD870" s="683"/>
      <c r="AE870" s="683"/>
      <c r="AF870" s="683"/>
      <c r="AG870" s="683"/>
      <c r="AH870" s="683"/>
      <c r="AI870" s="683"/>
      <c r="AJ870" s="683"/>
    </row>
    <row r="871" spans="1:36" ht="14.25" customHeight="1">
      <c r="A871" s="683"/>
      <c r="B871" s="683"/>
      <c r="C871" s="683"/>
      <c r="D871" s="683"/>
      <c r="E871" s="683"/>
      <c r="F871" s="683"/>
      <c r="G871" s="683"/>
      <c r="H871" s="683"/>
      <c r="I871" s="683"/>
      <c r="J871" s="683"/>
      <c r="K871" s="683"/>
      <c r="L871" s="683"/>
      <c r="M871" s="683"/>
      <c r="N871" s="683"/>
      <c r="O871" s="683"/>
      <c r="P871" s="683"/>
      <c r="Q871" s="683"/>
      <c r="R871" s="683"/>
      <c r="S871" s="683"/>
      <c r="T871" s="683"/>
      <c r="U871" s="683"/>
      <c r="V871" s="683"/>
      <c r="W871" s="683"/>
      <c r="X871" s="683"/>
      <c r="Y871" s="683"/>
      <c r="Z871" s="683"/>
      <c r="AA871" s="683"/>
      <c r="AB871" s="683"/>
      <c r="AC871" s="683"/>
      <c r="AD871" s="683"/>
      <c r="AE871" s="683"/>
      <c r="AF871" s="683"/>
      <c r="AG871" s="683"/>
      <c r="AH871" s="683"/>
      <c r="AI871" s="683"/>
      <c r="AJ871" s="683"/>
    </row>
    <row r="872" spans="1:36" ht="14.25" customHeight="1">
      <c r="A872" s="683"/>
      <c r="B872" s="683"/>
      <c r="C872" s="683"/>
      <c r="D872" s="683"/>
      <c r="E872" s="683"/>
      <c r="F872" s="683"/>
      <c r="G872" s="683"/>
      <c r="H872" s="683"/>
      <c r="I872" s="683"/>
      <c r="J872" s="683"/>
      <c r="K872" s="683"/>
      <c r="L872" s="683"/>
      <c r="M872" s="683"/>
      <c r="N872" s="683"/>
      <c r="O872" s="683"/>
      <c r="P872" s="683"/>
      <c r="Q872" s="683"/>
      <c r="R872" s="683"/>
      <c r="S872" s="683"/>
      <c r="T872" s="683"/>
      <c r="U872" s="683"/>
      <c r="V872" s="683"/>
      <c r="W872" s="683"/>
      <c r="X872" s="683"/>
      <c r="Y872" s="683"/>
      <c r="Z872" s="683"/>
      <c r="AA872" s="683"/>
      <c r="AB872" s="683"/>
      <c r="AC872" s="683"/>
      <c r="AD872" s="683"/>
      <c r="AE872" s="683"/>
      <c r="AF872" s="683"/>
      <c r="AG872" s="683"/>
      <c r="AH872" s="683"/>
      <c r="AI872" s="683"/>
      <c r="AJ872" s="683"/>
    </row>
    <row r="873" spans="1:36" ht="14.25" customHeight="1">
      <c r="A873" s="683"/>
      <c r="B873" s="683"/>
      <c r="C873" s="683"/>
      <c r="D873" s="683"/>
      <c r="E873" s="683"/>
      <c r="F873" s="683"/>
      <c r="G873" s="683"/>
      <c r="H873" s="683"/>
      <c r="I873" s="683"/>
      <c r="J873" s="683"/>
      <c r="K873" s="683"/>
      <c r="L873" s="683"/>
      <c r="M873" s="683"/>
      <c r="N873" s="683"/>
      <c r="O873" s="683"/>
      <c r="P873" s="683"/>
      <c r="Q873" s="683"/>
      <c r="R873" s="683"/>
      <c r="S873" s="683"/>
      <c r="T873" s="683"/>
      <c r="U873" s="683"/>
      <c r="V873" s="683"/>
      <c r="W873" s="683"/>
      <c r="X873" s="683"/>
      <c r="Y873" s="683"/>
      <c r="Z873" s="683"/>
      <c r="AA873" s="683"/>
      <c r="AB873" s="683"/>
      <c r="AC873" s="683"/>
      <c r="AD873" s="683"/>
      <c r="AE873" s="683"/>
      <c r="AF873" s="683"/>
      <c r="AG873" s="683"/>
      <c r="AH873" s="683"/>
      <c r="AI873" s="683"/>
      <c r="AJ873" s="683"/>
    </row>
    <row r="874" spans="1:36" ht="14.25" customHeight="1">
      <c r="A874" s="683"/>
      <c r="B874" s="683"/>
      <c r="C874" s="683"/>
      <c r="D874" s="683"/>
      <c r="E874" s="683"/>
      <c r="F874" s="683"/>
      <c r="G874" s="683"/>
      <c r="H874" s="683"/>
      <c r="I874" s="683"/>
      <c r="J874" s="683"/>
      <c r="K874" s="683"/>
      <c r="L874" s="683"/>
      <c r="M874" s="683"/>
      <c r="N874" s="683"/>
      <c r="O874" s="683"/>
      <c r="P874" s="683"/>
      <c r="Q874" s="683"/>
      <c r="R874" s="683"/>
      <c r="S874" s="683"/>
      <c r="T874" s="683"/>
      <c r="U874" s="683"/>
      <c r="V874" s="683"/>
      <c r="W874" s="683"/>
      <c r="X874" s="683"/>
      <c r="Y874" s="683"/>
      <c r="Z874" s="683"/>
      <c r="AA874" s="683"/>
      <c r="AB874" s="683"/>
      <c r="AC874" s="683"/>
      <c r="AD874" s="683"/>
      <c r="AE874" s="683"/>
      <c r="AF874" s="683"/>
      <c r="AG874" s="683"/>
      <c r="AH874" s="683"/>
      <c r="AI874" s="683"/>
      <c r="AJ874" s="683"/>
    </row>
    <row r="875" spans="1:36" ht="14.25" customHeight="1">
      <c r="A875" s="683"/>
      <c r="B875" s="683"/>
      <c r="C875" s="683"/>
      <c r="D875" s="683"/>
      <c r="E875" s="683"/>
      <c r="F875" s="683"/>
      <c r="G875" s="683"/>
      <c r="H875" s="683"/>
      <c r="I875" s="683"/>
      <c r="J875" s="683"/>
      <c r="K875" s="683"/>
      <c r="L875" s="683"/>
      <c r="M875" s="683"/>
      <c r="N875" s="683"/>
      <c r="O875" s="683"/>
      <c r="P875" s="683"/>
      <c r="Q875" s="683"/>
      <c r="R875" s="683"/>
      <c r="S875" s="683"/>
      <c r="T875" s="683"/>
      <c r="U875" s="683"/>
      <c r="V875" s="683"/>
      <c r="W875" s="683"/>
      <c r="X875" s="683"/>
      <c r="Y875" s="683"/>
      <c r="Z875" s="683"/>
      <c r="AA875" s="683"/>
      <c r="AB875" s="683"/>
      <c r="AC875" s="683"/>
      <c r="AD875" s="683"/>
      <c r="AE875" s="683"/>
      <c r="AF875" s="683"/>
      <c r="AG875" s="683"/>
      <c r="AH875" s="683"/>
      <c r="AI875" s="683"/>
      <c r="AJ875" s="683"/>
    </row>
    <row r="876" spans="1:36" ht="14.25" customHeight="1">
      <c r="A876" s="683"/>
      <c r="B876" s="683"/>
      <c r="C876" s="683"/>
      <c r="D876" s="683"/>
      <c r="E876" s="683"/>
      <c r="F876" s="683"/>
      <c r="G876" s="683"/>
      <c r="H876" s="683"/>
      <c r="I876" s="683"/>
      <c r="J876" s="683"/>
      <c r="K876" s="683"/>
      <c r="L876" s="683"/>
      <c r="M876" s="683"/>
      <c r="N876" s="683"/>
      <c r="O876" s="683"/>
      <c r="P876" s="683"/>
      <c r="Q876" s="683"/>
      <c r="R876" s="683"/>
      <c r="S876" s="683"/>
      <c r="T876" s="683"/>
      <c r="U876" s="683"/>
      <c r="V876" s="683"/>
      <c r="W876" s="683"/>
      <c r="X876" s="683"/>
      <c r="Y876" s="683"/>
      <c r="Z876" s="683"/>
      <c r="AA876" s="683"/>
      <c r="AB876" s="683"/>
      <c r="AC876" s="683"/>
      <c r="AD876" s="683"/>
      <c r="AE876" s="683"/>
      <c r="AF876" s="683"/>
      <c r="AG876" s="683"/>
      <c r="AH876" s="683"/>
      <c r="AI876" s="683"/>
      <c r="AJ876" s="683"/>
    </row>
    <row r="877" spans="1:36" ht="14.25" customHeight="1">
      <c r="A877" s="683"/>
      <c r="B877" s="683"/>
      <c r="C877" s="683"/>
      <c r="D877" s="683"/>
      <c r="E877" s="683"/>
      <c r="F877" s="683"/>
      <c r="G877" s="683"/>
      <c r="H877" s="683"/>
      <c r="I877" s="683"/>
      <c r="J877" s="683"/>
      <c r="K877" s="683"/>
      <c r="L877" s="683"/>
      <c r="M877" s="683"/>
      <c r="N877" s="683"/>
      <c r="O877" s="683"/>
      <c r="P877" s="683"/>
      <c r="Q877" s="683"/>
      <c r="R877" s="683"/>
      <c r="S877" s="683"/>
      <c r="T877" s="683"/>
      <c r="U877" s="683"/>
      <c r="V877" s="683"/>
      <c r="W877" s="683"/>
      <c r="X877" s="683"/>
      <c r="Y877" s="683"/>
      <c r="Z877" s="683"/>
      <c r="AA877" s="683"/>
      <c r="AB877" s="683"/>
      <c r="AC877" s="683"/>
      <c r="AD877" s="683"/>
      <c r="AE877" s="683"/>
      <c r="AF877" s="683"/>
      <c r="AG877" s="683"/>
      <c r="AH877" s="683"/>
      <c r="AI877" s="683"/>
      <c r="AJ877" s="683"/>
    </row>
    <row r="878" spans="1:36" ht="14.25" customHeight="1">
      <c r="A878" s="683"/>
      <c r="B878" s="683"/>
      <c r="C878" s="683"/>
      <c r="D878" s="683"/>
      <c r="E878" s="683"/>
      <c r="F878" s="683"/>
      <c r="G878" s="683"/>
      <c r="H878" s="683"/>
      <c r="I878" s="683"/>
      <c r="J878" s="683"/>
      <c r="K878" s="683"/>
      <c r="L878" s="683"/>
      <c r="M878" s="683"/>
      <c r="N878" s="683"/>
      <c r="O878" s="683"/>
      <c r="P878" s="683"/>
      <c r="Q878" s="683"/>
      <c r="R878" s="683"/>
      <c r="S878" s="683"/>
      <c r="T878" s="683"/>
      <c r="U878" s="683"/>
      <c r="V878" s="683"/>
      <c r="W878" s="683"/>
      <c r="X878" s="683"/>
      <c r="Y878" s="683"/>
      <c r="Z878" s="683"/>
      <c r="AA878" s="683"/>
      <c r="AB878" s="683"/>
      <c r="AC878" s="683"/>
      <c r="AD878" s="683"/>
      <c r="AE878" s="683"/>
      <c r="AF878" s="683"/>
      <c r="AG878" s="683"/>
      <c r="AH878" s="683"/>
      <c r="AI878" s="683"/>
      <c r="AJ878" s="683"/>
    </row>
    <row r="879" spans="1:36" ht="14.25" customHeight="1">
      <c r="A879" s="683"/>
      <c r="B879" s="683"/>
      <c r="C879" s="683"/>
      <c r="D879" s="683"/>
      <c r="E879" s="683"/>
      <c r="F879" s="683"/>
      <c r="G879" s="683"/>
      <c r="H879" s="683"/>
      <c r="I879" s="683"/>
      <c r="J879" s="683"/>
      <c r="K879" s="683"/>
      <c r="L879" s="683"/>
      <c r="M879" s="683"/>
      <c r="N879" s="683"/>
      <c r="O879" s="683"/>
      <c r="P879" s="683"/>
      <c r="Q879" s="683"/>
      <c r="R879" s="683"/>
      <c r="S879" s="683"/>
      <c r="T879" s="683"/>
      <c r="U879" s="683"/>
      <c r="V879" s="683"/>
      <c r="W879" s="683"/>
      <c r="X879" s="683"/>
      <c r="Y879" s="683"/>
      <c r="Z879" s="683"/>
      <c r="AA879" s="683"/>
      <c r="AB879" s="683"/>
      <c r="AC879" s="683"/>
      <c r="AD879" s="683"/>
      <c r="AE879" s="683"/>
      <c r="AF879" s="683"/>
      <c r="AG879" s="683"/>
      <c r="AH879" s="683"/>
      <c r="AI879" s="683"/>
      <c r="AJ879" s="683"/>
    </row>
    <row r="880" spans="1:36" ht="14.25" customHeight="1">
      <c r="A880" s="683"/>
      <c r="B880" s="683"/>
      <c r="C880" s="683"/>
      <c r="D880" s="683"/>
      <c r="E880" s="683"/>
      <c r="F880" s="683"/>
      <c r="G880" s="683"/>
      <c r="H880" s="683"/>
      <c r="I880" s="683"/>
      <c r="J880" s="683"/>
      <c r="K880" s="683"/>
      <c r="L880" s="683"/>
      <c r="M880" s="683"/>
      <c r="N880" s="683"/>
      <c r="O880" s="683"/>
      <c r="P880" s="683"/>
      <c r="Q880" s="683"/>
      <c r="R880" s="683"/>
      <c r="S880" s="683"/>
      <c r="T880" s="683"/>
      <c r="U880" s="683"/>
      <c r="V880" s="683"/>
      <c r="W880" s="683"/>
      <c r="X880" s="683"/>
      <c r="Y880" s="683"/>
      <c r="Z880" s="683"/>
      <c r="AA880" s="683"/>
      <c r="AB880" s="683"/>
      <c r="AC880" s="683"/>
      <c r="AD880" s="683"/>
      <c r="AE880" s="683"/>
      <c r="AF880" s="683"/>
      <c r="AG880" s="683"/>
      <c r="AH880" s="683"/>
      <c r="AI880" s="683"/>
      <c r="AJ880" s="683"/>
    </row>
    <row r="881" spans="1:36" ht="14.25" customHeight="1">
      <c r="A881" s="683"/>
      <c r="B881" s="683"/>
      <c r="C881" s="683"/>
      <c r="D881" s="683"/>
      <c r="E881" s="683"/>
      <c r="F881" s="683"/>
      <c r="G881" s="683"/>
      <c r="H881" s="683"/>
      <c r="I881" s="683"/>
      <c r="J881" s="683"/>
      <c r="K881" s="683"/>
      <c r="L881" s="683"/>
      <c r="M881" s="683"/>
      <c r="N881" s="683"/>
      <c r="O881" s="683"/>
      <c r="P881" s="683"/>
      <c r="Q881" s="683"/>
      <c r="R881" s="683"/>
      <c r="S881" s="683"/>
      <c r="T881" s="683"/>
      <c r="U881" s="683"/>
      <c r="V881" s="683"/>
      <c r="W881" s="683"/>
      <c r="X881" s="683"/>
      <c r="Y881" s="683"/>
      <c r="Z881" s="683"/>
      <c r="AA881" s="683"/>
      <c r="AB881" s="683"/>
      <c r="AC881" s="683"/>
      <c r="AD881" s="683"/>
      <c r="AE881" s="683"/>
      <c r="AF881" s="683"/>
      <c r="AG881" s="683"/>
      <c r="AH881" s="683"/>
      <c r="AI881" s="683"/>
      <c r="AJ881" s="683"/>
    </row>
    <row r="882" spans="1:36" ht="14.25" customHeight="1">
      <c r="A882" s="683"/>
      <c r="B882" s="683"/>
      <c r="C882" s="683"/>
      <c r="D882" s="683"/>
      <c r="E882" s="683"/>
      <c r="F882" s="683"/>
      <c r="G882" s="683"/>
      <c r="H882" s="683"/>
      <c r="I882" s="683"/>
      <c r="J882" s="683"/>
      <c r="K882" s="683"/>
      <c r="L882" s="683"/>
      <c r="M882" s="683"/>
      <c r="N882" s="683"/>
      <c r="O882" s="683"/>
      <c r="P882" s="683"/>
      <c r="Q882" s="683"/>
      <c r="R882" s="683"/>
      <c r="S882" s="683"/>
      <c r="T882" s="683"/>
      <c r="U882" s="683"/>
      <c r="V882" s="683"/>
      <c r="W882" s="683"/>
      <c r="X882" s="683"/>
      <c r="Y882" s="683"/>
      <c r="Z882" s="683"/>
      <c r="AA882" s="683"/>
      <c r="AB882" s="683"/>
      <c r="AC882" s="683"/>
      <c r="AD882" s="683"/>
      <c r="AE882" s="683"/>
      <c r="AF882" s="683"/>
      <c r="AG882" s="683"/>
      <c r="AH882" s="683"/>
      <c r="AI882" s="683"/>
      <c r="AJ882" s="683"/>
    </row>
    <row r="883" spans="1:36" ht="14.25" customHeight="1">
      <c r="A883" s="683"/>
      <c r="B883" s="683"/>
      <c r="C883" s="683"/>
      <c r="D883" s="683"/>
      <c r="E883" s="683"/>
      <c r="F883" s="683"/>
      <c r="G883" s="683"/>
      <c r="H883" s="683"/>
      <c r="I883" s="683"/>
      <c r="J883" s="683"/>
      <c r="K883" s="683"/>
      <c r="L883" s="683"/>
      <c r="M883" s="683"/>
      <c r="N883" s="683"/>
      <c r="O883" s="683"/>
      <c r="P883" s="683"/>
      <c r="Q883" s="683"/>
      <c r="R883" s="683"/>
      <c r="S883" s="683"/>
      <c r="T883" s="683"/>
      <c r="U883" s="683"/>
      <c r="V883" s="683"/>
      <c r="W883" s="683"/>
      <c r="X883" s="683"/>
      <c r="Y883" s="683"/>
      <c r="Z883" s="683"/>
      <c r="AA883" s="683"/>
      <c r="AB883" s="683"/>
      <c r="AC883" s="683"/>
      <c r="AD883" s="683"/>
      <c r="AE883" s="683"/>
      <c r="AF883" s="683"/>
      <c r="AG883" s="683"/>
      <c r="AH883" s="683"/>
      <c r="AI883" s="683"/>
      <c r="AJ883" s="683"/>
    </row>
    <row r="884" spans="1:36" ht="14.25" customHeight="1">
      <c r="A884" s="683"/>
      <c r="B884" s="683"/>
      <c r="C884" s="683"/>
      <c r="D884" s="683"/>
      <c r="E884" s="683"/>
      <c r="F884" s="683"/>
      <c r="G884" s="683"/>
      <c r="H884" s="683"/>
      <c r="I884" s="683"/>
      <c r="J884" s="683"/>
      <c r="K884" s="683"/>
      <c r="L884" s="683"/>
      <c r="M884" s="683"/>
      <c r="N884" s="683"/>
      <c r="O884" s="683"/>
      <c r="P884" s="683"/>
      <c r="Q884" s="683"/>
      <c r="R884" s="683"/>
      <c r="S884" s="683"/>
      <c r="T884" s="683"/>
      <c r="U884" s="683"/>
      <c r="V884" s="683"/>
      <c r="W884" s="683"/>
      <c r="X884" s="683"/>
      <c r="Y884" s="683"/>
      <c r="Z884" s="683"/>
      <c r="AA884" s="683"/>
      <c r="AB884" s="683"/>
      <c r="AC884" s="683"/>
      <c r="AD884" s="683"/>
      <c r="AE884" s="683"/>
      <c r="AF884" s="683"/>
      <c r="AG884" s="683"/>
      <c r="AH884" s="683"/>
      <c r="AI884" s="683"/>
      <c r="AJ884" s="683"/>
    </row>
    <row r="885" spans="1:36" ht="14.25" customHeight="1">
      <c r="A885" s="683"/>
      <c r="B885" s="683"/>
      <c r="C885" s="683"/>
      <c r="D885" s="683"/>
      <c r="E885" s="683"/>
      <c r="F885" s="683"/>
      <c r="G885" s="683"/>
      <c r="H885" s="683"/>
      <c r="I885" s="683"/>
      <c r="J885" s="683"/>
      <c r="K885" s="683"/>
      <c r="L885" s="683"/>
      <c r="M885" s="683"/>
      <c r="N885" s="683"/>
      <c r="O885" s="683"/>
      <c r="P885" s="683"/>
      <c r="Q885" s="683"/>
      <c r="R885" s="683"/>
      <c r="S885" s="683"/>
      <c r="T885" s="683"/>
      <c r="U885" s="683"/>
      <c r="V885" s="683"/>
      <c r="W885" s="683"/>
      <c r="X885" s="683"/>
      <c r="Y885" s="683"/>
      <c r="Z885" s="683"/>
      <c r="AA885" s="683"/>
      <c r="AB885" s="683"/>
      <c r="AC885" s="683"/>
      <c r="AD885" s="683"/>
      <c r="AE885" s="683"/>
      <c r="AF885" s="683"/>
      <c r="AG885" s="683"/>
      <c r="AH885" s="683"/>
      <c r="AI885" s="683"/>
      <c r="AJ885" s="683"/>
    </row>
    <row r="886" spans="1:36" ht="14.25" customHeight="1">
      <c r="A886" s="683"/>
      <c r="B886" s="683"/>
      <c r="C886" s="683"/>
      <c r="D886" s="683"/>
      <c r="E886" s="683"/>
      <c r="F886" s="683"/>
      <c r="G886" s="683"/>
      <c r="H886" s="683"/>
      <c r="I886" s="683"/>
      <c r="J886" s="683"/>
      <c r="K886" s="683"/>
      <c r="L886" s="683"/>
      <c r="M886" s="683"/>
      <c r="N886" s="683"/>
      <c r="O886" s="683"/>
      <c r="P886" s="683"/>
      <c r="Q886" s="683"/>
      <c r="R886" s="683"/>
      <c r="S886" s="683"/>
      <c r="T886" s="683"/>
      <c r="U886" s="683"/>
      <c r="V886" s="683"/>
      <c r="W886" s="683"/>
      <c r="X886" s="683"/>
      <c r="Y886" s="683"/>
      <c r="Z886" s="683"/>
      <c r="AA886" s="683"/>
      <c r="AB886" s="683"/>
      <c r="AC886" s="683"/>
      <c r="AD886" s="683"/>
      <c r="AE886" s="683"/>
      <c r="AF886" s="683"/>
      <c r="AG886" s="683"/>
      <c r="AH886" s="683"/>
      <c r="AI886" s="683"/>
      <c r="AJ886" s="683"/>
    </row>
    <row r="887" spans="1:36" ht="14.25" customHeight="1">
      <c r="A887" s="683"/>
      <c r="B887" s="683"/>
      <c r="C887" s="683"/>
      <c r="D887" s="683"/>
      <c r="E887" s="683"/>
      <c r="F887" s="683"/>
      <c r="G887" s="683"/>
      <c r="H887" s="683"/>
      <c r="I887" s="683"/>
      <c r="J887" s="683"/>
      <c r="K887" s="683"/>
      <c r="L887" s="683"/>
      <c r="M887" s="683"/>
      <c r="N887" s="683"/>
      <c r="O887" s="683"/>
      <c r="P887" s="683"/>
      <c r="Q887" s="683"/>
      <c r="R887" s="683"/>
      <c r="S887" s="683"/>
      <c r="T887" s="683"/>
      <c r="U887" s="683"/>
      <c r="V887" s="683"/>
      <c r="W887" s="683"/>
      <c r="X887" s="683"/>
      <c r="Y887" s="683"/>
      <c r="Z887" s="683"/>
      <c r="AA887" s="683"/>
      <c r="AB887" s="683"/>
      <c r="AC887" s="683"/>
      <c r="AD887" s="683"/>
      <c r="AE887" s="683"/>
      <c r="AF887" s="683"/>
      <c r="AG887" s="683"/>
      <c r="AH887" s="683"/>
      <c r="AI887" s="683"/>
      <c r="AJ887" s="683"/>
    </row>
    <row r="888" spans="1:36" ht="14.25" customHeight="1">
      <c r="A888" s="683"/>
      <c r="B888" s="683"/>
      <c r="C888" s="683"/>
      <c r="D888" s="683"/>
      <c r="E888" s="683"/>
      <c r="F888" s="683"/>
      <c r="G888" s="683"/>
      <c r="H888" s="683"/>
      <c r="I888" s="683"/>
      <c r="J888" s="683"/>
      <c r="K888" s="683"/>
      <c r="L888" s="683"/>
      <c r="M888" s="683"/>
      <c r="N888" s="683"/>
      <c r="O888" s="683"/>
      <c r="P888" s="683"/>
      <c r="Q888" s="683"/>
      <c r="R888" s="683"/>
      <c r="S888" s="683"/>
      <c r="T888" s="683"/>
      <c r="U888" s="683"/>
      <c r="V888" s="683"/>
      <c r="W888" s="683"/>
      <c r="X888" s="683"/>
      <c r="Y888" s="683"/>
      <c r="Z888" s="683"/>
      <c r="AA888" s="683"/>
      <c r="AB888" s="683"/>
      <c r="AC888" s="683"/>
      <c r="AD888" s="683"/>
      <c r="AE888" s="683"/>
      <c r="AF888" s="683"/>
      <c r="AG888" s="683"/>
      <c r="AH888" s="683"/>
      <c r="AI888" s="683"/>
      <c r="AJ888" s="683"/>
    </row>
    <row r="889" spans="1:36" ht="14.25" customHeight="1">
      <c r="A889" s="683"/>
      <c r="B889" s="683"/>
      <c r="C889" s="683"/>
      <c r="D889" s="683"/>
      <c r="E889" s="683"/>
      <c r="F889" s="683"/>
      <c r="G889" s="683"/>
      <c r="H889" s="683"/>
      <c r="I889" s="683"/>
      <c r="J889" s="683"/>
      <c r="K889" s="683"/>
      <c r="L889" s="683"/>
      <c r="M889" s="683"/>
      <c r="N889" s="683"/>
      <c r="O889" s="683"/>
      <c r="P889" s="683"/>
      <c r="Q889" s="683"/>
      <c r="R889" s="683"/>
      <c r="S889" s="683"/>
      <c r="T889" s="683"/>
      <c r="U889" s="683"/>
      <c r="V889" s="683"/>
      <c r="W889" s="683"/>
      <c r="X889" s="683"/>
      <c r="Y889" s="683"/>
      <c r="Z889" s="683"/>
      <c r="AA889" s="683"/>
      <c r="AB889" s="683"/>
      <c r="AC889" s="683"/>
      <c r="AD889" s="683"/>
      <c r="AE889" s="683"/>
      <c r="AF889" s="683"/>
      <c r="AG889" s="683"/>
      <c r="AH889" s="683"/>
      <c r="AI889" s="683"/>
      <c r="AJ889" s="683"/>
    </row>
    <row r="890" spans="1:36" ht="14.25" customHeight="1">
      <c r="A890" s="683"/>
      <c r="B890" s="683"/>
      <c r="C890" s="683"/>
      <c r="D890" s="683"/>
      <c r="E890" s="683"/>
      <c r="F890" s="683"/>
      <c r="G890" s="683"/>
      <c r="H890" s="683"/>
      <c r="I890" s="683"/>
      <c r="J890" s="683"/>
      <c r="K890" s="683"/>
      <c r="L890" s="683"/>
      <c r="M890" s="683"/>
      <c r="N890" s="683"/>
      <c r="O890" s="683"/>
      <c r="P890" s="683"/>
      <c r="Q890" s="683"/>
      <c r="R890" s="683"/>
      <c r="S890" s="683"/>
      <c r="T890" s="683"/>
      <c r="U890" s="683"/>
      <c r="V890" s="683"/>
      <c r="W890" s="683"/>
      <c r="X890" s="683"/>
      <c r="Y890" s="683"/>
      <c r="Z890" s="683"/>
      <c r="AA890" s="683"/>
      <c r="AB890" s="683"/>
      <c r="AC890" s="683"/>
      <c r="AD890" s="683"/>
      <c r="AE890" s="683"/>
      <c r="AF890" s="683"/>
      <c r="AG890" s="683"/>
      <c r="AH890" s="683"/>
      <c r="AI890" s="683"/>
      <c r="AJ890" s="683"/>
    </row>
    <row r="891" spans="1:36" ht="14.25" customHeight="1">
      <c r="A891" s="683"/>
      <c r="B891" s="683"/>
      <c r="C891" s="683"/>
      <c r="D891" s="683"/>
      <c r="E891" s="683"/>
      <c r="F891" s="683"/>
      <c r="G891" s="683"/>
      <c r="H891" s="683"/>
      <c r="I891" s="683"/>
      <c r="J891" s="683"/>
      <c r="K891" s="683"/>
      <c r="L891" s="683"/>
      <c r="M891" s="683"/>
      <c r="N891" s="683"/>
      <c r="O891" s="683"/>
      <c r="P891" s="683"/>
      <c r="Q891" s="683"/>
      <c r="R891" s="683"/>
      <c r="S891" s="683"/>
      <c r="T891" s="683"/>
      <c r="U891" s="683"/>
      <c r="V891" s="683"/>
      <c r="W891" s="683"/>
      <c r="X891" s="683"/>
      <c r="Y891" s="683"/>
      <c r="Z891" s="683"/>
      <c r="AA891" s="683"/>
      <c r="AB891" s="683"/>
      <c r="AC891" s="683"/>
      <c r="AD891" s="683"/>
      <c r="AE891" s="683"/>
      <c r="AF891" s="683"/>
      <c r="AG891" s="683"/>
      <c r="AH891" s="683"/>
      <c r="AI891" s="683"/>
      <c r="AJ891" s="683"/>
    </row>
    <row r="892" spans="1:36" ht="14.25" customHeight="1">
      <c r="A892" s="683"/>
      <c r="B892" s="683"/>
      <c r="C892" s="683"/>
      <c r="D892" s="683"/>
      <c r="E892" s="683"/>
      <c r="F892" s="683"/>
      <c r="G892" s="683"/>
      <c r="H892" s="683"/>
      <c r="I892" s="683"/>
      <c r="J892" s="683"/>
      <c r="K892" s="683"/>
      <c r="L892" s="683"/>
      <c r="M892" s="683"/>
      <c r="N892" s="683"/>
      <c r="O892" s="683"/>
      <c r="P892" s="683"/>
      <c r="Q892" s="683"/>
      <c r="R892" s="683"/>
      <c r="S892" s="683"/>
      <c r="T892" s="683"/>
      <c r="U892" s="683"/>
      <c r="V892" s="683"/>
      <c r="W892" s="683"/>
      <c r="X892" s="683"/>
      <c r="Y892" s="683"/>
      <c r="Z892" s="683"/>
      <c r="AA892" s="683"/>
      <c r="AB892" s="683"/>
      <c r="AC892" s="683"/>
      <c r="AD892" s="683"/>
      <c r="AE892" s="683"/>
      <c r="AF892" s="683"/>
      <c r="AG892" s="683"/>
      <c r="AH892" s="683"/>
      <c r="AI892" s="683"/>
      <c r="AJ892" s="683"/>
    </row>
    <row r="893" spans="1:36" ht="14.25" customHeight="1">
      <c r="A893" s="683"/>
      <c r="B893" s="683"/>
      <c r="C893" s="683"/>
      <c r="D893" s="683"/>
      <c r="E893" s="683"/>
      <c r="F893" s="683"/>
      <c r="G893" s="683"/>
      <c r="H893" s="683"/>
      <c r="I893" s="683"/>
      <c r="J893" s="683"/>
      <c r="K893" s="683"/>
      <c r="L893" s="683"/>
      <c r="M893" s="683"/>
      <c r="N893" s="683"/>
      <c r="O893" s="683"/>
      <c r="P893" s="683"/>
      <c r="Q893" s="683"/>
      <c r="R893" s="683"/>
      <c r="S893" s="683"/>
      <c r="T893" s="683"/>
      <c r="U893" s="683"/>
      <c r="V893" s="683"/>
      <c r="W893" s="683"/>
      <c r="X893" s="683"/>
      <c r="Y893" s="683"/>
      <c r="Z893" s="683"/>
      <c r="AA893" s="683"/>
      <c r="AB893" s="683"/>
      <c r="AC893" s="683"/>
      <c r="AD893" s="683"/>
      <c r="AE893" s="683"/>
      <c r="AF893" s="683"/>
      <c r="AG893" s="683"/>
      <c r="AH893" s="683"/>
      <c r="AI893" s="683"/>
      <c r="AJ893" s="683"/>
    </row>
    <row r="894" spans="1:36" ht="14.25" customHeight="1">
      <c r="A894" s="683"/>
      <c r="B894" s="683"/>
      <c r="C894" s="683"/>
      <c r="D894" s="683"/>
      <c r="E894" s="683"/>
      <c r="F894" s="683"/>
      <c r="G894" s="683"/>
      <c r="H894" s="683"/>
      <c r="I894" s="683"/>
      <c r="J894" s="683"/>
      <c r="K894" s="683"/>
      <c r="L894" s="683"/>
      <c r="M894" s="683"/>
      <c r="N894" s="683"/>
      <c r="O894" s="683"/>
      <c r="P894" s="683"/>
      <c r="Q894" s="683"/>
      <c r="R894" s="683"/>
      <c r="S894" s="683"/>
      <c r="T894" s="683"/>
      <c r="U894" s="683"/>
      <c r="V894" s="683"/>
      <c r="W894" s="683"/>
      <c r="X894" s="683"/>
      <c r="Y894" s="683"/>
      <c r="Z894" s="683"/>
      <c r="AA894" s="683"/>
      <c r="AB894" s="683"/>
      <c r="AC894" s="683"/>
      <c r="AD894" s="683"/>
      <c r="AE894" s="683"/>
      <c r="AF894" s="683"/>
      <c r="AG894" s="683"/>
      <c r="AH894" s="683"/>
      <c r="AI894" s="683"/>
      <c r="AJ894" s="683"/>
    </row>
    <row r="895" spans="1:36" ht="14.25" customHeight="1">
      <c r="A895" s="683"/>
      <c r="B895" s="683"/>
      <c r="C895" s="683"/>
      <c r="D895" s="683"/>
      <c r="E895" s="683"/>
      <c r="F895" s="683"/>
      <c r="G895" s="683"/>
      <c r="H895" s="683"/>
      <c r="I895" s="683"/>
      <c r="J895" s="683"/>
      <c r="K895" s="683"/>
      <c r="L895" s="683"/>
      <c r="M895" s="683"/>
      <c r="N895" s="683"/>
      <c r="O895" s="683"/>
      <c r="P895" s="683"/>
      <c r="Q895" s="683"/>
      <c r="R895" s="683"/>
      <c r="S895" s="683"/>
      <c r="T895" s="683"/>
      <c r="U895" s="683"/>
      <c r="V895" s="683"/>
      <c r="W895" s="683"/>
      <c r="X895" s="683"/>
      <c r="Y895" s="683"/>
      <c r="Z895" s="683"/>
      <c r="AA895" s="683"/>
      <c r="AB895" s="683"/>
      <c r="AC895" s="683"/>
      <c r="AD895" s="683"/>
      <c r="AE895" s="683"/>
      <c r="AF895" s="683"/>
      <c r="AG895" s="683"/>
      <c r="AH895" s="683"/>
      <c r="AI895" s="683"/>
      <c r="AJ895" s="683"/>
    </row>
    <row r="896" spans="1:36" ht="14.25" customHeight="1">
      <c r="A896" s="683"/>
      <c r="B896" s="683"/>
      <c r="C896" s="683"/>
      <c r="D896" s="683"/>
      <c r="E896" s="683"/>
      <c r="F896" s="683"/>
      <c r="G896" s="683"/>
      <c r="H896" s="683"/>
      <c r="I896" s="683"/>
      <c r="J896" s="683"/>
      <c r="K896" s="683"/>
      <c r="L896" s="683"/>
      <c r="M896" s="683"/>
      <c r="N896" s="683"/>
      <c r="O896" s="683"/>
      <c r="P896" s="683"/>
      <c r="Q896" s="683"/>
      <c r="R896" s="683"/>
      <c r="S896" s="683"/>
      <c r="T896" s="683"/>
      <c r="U896" s="683"/>
      <c r="V896" s="683"/>
      <c r="W896" s="683"/>
      <c r="X896" s="683"/>
      <c r="Y896" s="683"/>
      <c r="Z896" s="683"/>
      <c r="AA896" s="683"/>
      <c r="AB896" s="683"/>
      <c r="AC896" s="683"/>
      <c r="AD896" s="683"/>
      <c r="AE896" s="683"/>
      <c r="AF896" s="683"/>
      <c r="AG896" s="683"/>
      <c r="AH896" s="683"/>
      <c r="AI896" s="683"/>
      <c r="AJ896" s="683"/>
    </row>
    <row r="897" spans="1:36" ht="14.25" customHeight="1">
      <c r="A897" s="683"/>
      <c r="B897" s="683"/>
      <c r="C897" s="683"/>
      <c r="D897" s="683"/>
      <c r="E897" s="683"/>
      <c r="F897" s="683"/>
      <c r="G897" s="683"/>
      <c r="H897" s="683"/>
      <c r="I897" s="683"/>
      <c r="J897" s="683"/>
      <c r="K897" s="683"/>
      <c r="L897" s="683"/>
      <c r="M897" s="683"/>
      <c r="N897" s="683"/>
      <c r="O897" s="683"/>
      <c r="P897" s="683"/>
      <c r="Q897" s="683"/>
      <c r="R897" s="683"/>
      <c r="S897" s="683"/>
      <c r="T897" s="683"/>
      <c r="U897" s="683"/>
      <c r="V897" s="683"/>
      <c r="W897" s="683"/>
      <c r="X897" s="683"/>
      <c r="Y897" s="683"/>
      <c r="Z897" s="683"/>
      <c r="AA897" s="683"/>
      <c r="AB897" s="683"/>
      <c r="AC897" s="683"/>
      <c r="AD897" s="683"/>
      <c r="AE897" s="683"/>
      <c r="AF897" s="683"/>
      <c r="AG897" s="683"/>
      <c r="AH897" s="683"/>
      <c r="AI897" s="683"/>
      <c r="AJ897" s="683"/>
    </row>
    <row r="898" spans="1:36" ht="14.25" customHeight="1">
      <c r="A898" s="683"/>
      <c r="B898" s="683"/>
      <c r="C898" s="683"/>
      <c r="D898" s="683"/>
      <c r="E898" s="683"/>
      <c r="F898" s="683"/>
      <c r="G898" s="683"/>
      <c r="H898" s="683"/>
      <c r="I898" s="683"/>
      <c r="J898" s="683"/>
      <c r="K898" s="683"/>
      <c r="L898" s="683"/>
      <c r="M898" s="683"/>
      <c r="N898" s="683"/>
      <c r="O898" s="683"/>
      <c r="P898" s="683"/>
      <c r="Q898" s="683"/>
      <c r="R898" s="683"/>
      <c r="S898" s="683"/>
      <c r="T898" s="683"/>
      <c r="U898" s="683"/>
      <c r="V898" s="683"/>
      <c r="W898" s="683"/>
      <c r="X898" s="683"/>
      <c r="Y898" s="683"/>
      <c r="Z898" s="683"/>
      <c r="AA898" s="683"/>
      <c r="AB898" s="683"/>
      <c r="AC898" s="683"/>
      <c r="AD898" s="683"/>
      <c r="AE898" s="683"/>
      <c r="AF898" s="683"/>
      <c r="AG898" s="683"/>
      <c r="AH898" s="683"/>
      <c r="AI898" s="683"/>
      <c r="AJ898" s="683"/>
    </row>
    <row r="899" spans="1:36" ht="14.25" customHeight="1">
      <c r="A899" s="683"/>
      <c r="B899" s="683"/>
      <c r="C899" s="683"/>
      <c r="D899" s="683"/>
      <c r="E899" s="683"/>
      <c r="F899" s="683"/>
      <c r="G899" s="683"/>
      <c r="H899" s="683"/>
      <c r="I899" s="683"/>
      <c r="J899" s="683"/>
      <c r="K899" s="683"/>
      <c r="L899" s="683"/>
      <c r="M899" s="683"/>
      <c r="N899" s="683"/>
      <c r="O899" s="683"/>
      <c r="P899" s="683"/>
      <c r="Q899" s="683"/>
      <c r="R899" s="683"/>
      <c r="S899" s="683"/>
      <c r="T899" s="683"/>
      <c r="U899" s="683"/>
      <c r="V899" s="683"/>
      <c r="W899" s="683"/>
      <c r="X899" s="683"/>
      <c r="Y899" s="683"/>
      <c r="Z899" s="683"/>
      <c r="AA899" s="683"/>
      <c r="AB899" s="683"/>
      <c r="AC899" s="683"/>
      <c r="AD899" s="683"/>
      <c r="AE899" s="683"/>
      <c r="AF899" s="683"/>
      <c r="AG899" s="683"/>
      <c r="AH899" s="683"/>
      <c r="AI899" s="683"/>
      <c r="AJ899" s="683"/>
    </row>
    <row r="900" spans="1:36" ht="14.25" customHeight="1">
      <c r="A900" s="683"/>
      <c r="B900" s="683"/>
      <c r="C900" s="683"/>
      <c r="D900" s="683"/>
      <c r="E900" s="683"/>
      <c r="F900" s="683"/>
      <c r="G900" s="683"/>
      <c r="H900" s="683"/>
      <c r="I900" s="683"/>
      <c r="J900" s="683"/>
      <c r="K900" s="683"/>
      <c r="L900" s="683"/>
      <c r="M900" s="683"/>
      <c r="N900" s="683"/>
      <c r="O900" s="683"/>
      <c r="P900" s="683"/>
      <c r="Q900" s="683"/>
      <c r="R900" s="683"/>
      <c r="S900" s="683"/>
      <c r="T900" s="683"/>
      <c r="U900" s="683"/>
      <c r="V900" s="683"/>
      <c r="W900" s="683"/>
      <c r="X900" s="683"/>
      <c r="Y900" s="683"/>
      <c r="Z900" s="683"/>
      <c r="AA900" s="683"/>
      <c r="AB900" s="683"/>
      <c r="AC900" s="683"/>
      <c r="AD900" s="683"/>
      <c r="AE900" s="683"/>
      <c r="AF900" s="683"/>
      <c r="AG900" s="683"/>
      <c r="AH900" s="683"/>
      <c r="AI900" s="683"/>
      <c r="AJ900" s="683"/>
    </row>
    <row r="901" spans="1:36" ht="14.25" customHeight="1">
      <c r="A901" s="683"/>
      <c r="B901" s="683"/>
      <c r="C901" s="683"/>
      <c r="D901" s="683"/>
      <c r="E901" s="683"/>
      <c r="F901" s="683"/>
      <c r="G901" s="683"/>
      <c r="H901" s="683"/>
      <c r="I901" s="683"/>
      <c r="J901" s="683"/>
      <c r="K901" s="683"/>
      <c r="L901" s="683"/>
      <c r="M901" s="683"/>
      <c r="N901" s="683"/>
      <c r="O901" s="683"/>
      <c r="P901" s="683"/>
      <c r="Q901" s="683"/>
      <c r="R901" s="683"/>
      <c r="S901" s="683"/>
      <c r="T901" s="683"/>
      <c r="U901" s="683"/>
      <c r="V901" s="683"/>
      <c r="W901" s="683"/>
      <c r="X901" s="683"/>
      <c r="Y901" s="683"/>
      <c r="Z901" s="683"/>
      <c r="AA901" s="683"/>
      <c r="AB901" s="683"/>
      <c r="AC901" s="683"/>
      <c r="AD901" s="683"/>
      <c r="AE901" s="683"/>
      <c r="AF901" s="683"/>
      <c r="AG901" s="683"/>
      <c r="AH901" s="683"/>
      <c r="AI901" s="683"/>
      <c r="AJ901" s="683"/>
    </row>
    <row r="902" spans="1:36" ht="14.25" customHeight="1">
      <c r="A902" s="683"/>
      <c r="B902" s="683"/>
      <c r="C902" s="683"/>
      <c r="D902" s="683"/>
      <c r="E902" s="683"/>
      <c r="F902" s="683"/>
      <c r="G902" s="683"/>
      <c r="H902" s="683"/>
      <c r="I902" s="683"/>
      <c r="J902" s="683"/>
      <c r="K902" s="683"/>
      <c r="L902" s="683"/>
      <c r="M902" s="683"/>
      <c r="N902" s="683"/>
      <c r="O902" s="683"/>
      <c r="P902" s="683"/>
      <c r="Q902" s="683"/>
      <c r="R902" s="683"/>
      <c r="S902" s="683"/>
      <c r="T902" s="683"/>
      <c r="U902" s="683"/>
      <c r="V902" s="683"/>
      <c r="W902" s="683"/>
      <c r="X902" s="683"/>
      <c r="Y902" s="683"/>
      <c r="Z902" s="683"/>
      <c r="AA902" s="683"/>
      <c r="AB902" s="683"/>
      <c r="AC902" s="683"/>
      <c r="AD902" s="683"/>
      <c r="AE902" s="683"/>
      <c r="AF902" s="683"/>
      <c r="AG902" s="683"/>
      <c r="AH902" s="683"/>
      <c r="AI902" s="683"/>
      <c r="AJ902" s="683"/>
    </row>
    <row r="903" spans="1:36" ht="14.25" customHeight="1">
      <c r="A903" s="683"/>
      <c r="B903" s="683"/>
      <c r="C903" s="683"/>
      <c r="D903" s="683"/>
      <c r="E903" s="683"/>
      <c r="F903" s="683"/>
      <c r="G903" s="683"/>
      <c r="H903" s="683"/>
      <c r="I903" s="683"/>
      <c r="J903" s="683"/>
      <c r="K903" s="683"/>
      <c r="L903" s="683"/>
      <c r="M903" s="683"/>
      <c r="N903" s="683"/>
      <c r="O903" s="683"/>
      <c r="P903" s="683"/>
      <c r="Q903" s="683"/>
      <c r="R903" s="683"/>
      <c r="S903" s="683"/>
      <c r="T903" s="683"/>
      <c r="U903" s="683"/>
      <c r="V903" s="683"/>
      <c r="W903" s="683"/>
      <c r="X903" s="683"/>
      <c r="Y903" s="683"/>
      <c r="Z903" s="683"/>
      <c r="AA903" s="683"/>
      <c r="AB903" s="683"/>
      <c r="AC903" s="683"/>
      <c r="AD903" s="683"/>
      <c r="AE903" s="683"/>
      <c r="AF903" s="683"/>
      <c r="AG903" s="683"/>
      <c r="AH903" s="683"/>
      <c r="AI903" s="683"/>
      <c r="AJ903" s="683"/>
    </row>
    <row r="904" spans="1:36" ht="14.25" customHeight="1">
      <c r="A904" s="683"/>
      <c r="B904" s="683"/>
      <c r="C904" s="683"/>
      <c r="D904" s="683"/>
      <c r="E904" s="683"/>
      <c r="F904" s="683"/>
      <c r="G904" s="683"/>
      <c r="H904" s="683"/>
      <c r="I904" s="683"/>
      <c r="J904" s="683"/>
      <c r="K904" s="683"/>
      <c r="L904" s="683"/>
      <c r="M904" s="683"/>
      <c r="N904" s="683"/>
      <c r="O904" s="683"/>
      <c r="P904" s="683"/>
      <c r="Q904" s="683"/>
      <c r="R904" s="683"/>
      <c r="S904" s="683"/>
      <c r="T904" s="683"/>
      <c r="U904" s="683"/>
      <c r="V904" s="683"/>
      <c r="W904" s="683"/>
      <c r="X904" s="683"/>
      <c r="Y904" s="683"/>
      <c r="Z904" s="683"/>
      <c r="AA904" s="683"/>
      <c r="AB904" s="683"/>
      <c r="AC904" s="683"/>
      <c r="AD904" s="683"/>
      <c r="AE904" s="683"/>
      <c r="AF904" s="683"/>
      <c r="AG904" s="683"/>
      <c r="AH904" s="683"/>
      <c r="AI904" s="683"/>
      <c r="AJ904" s="683"/>
    </row>
    <row r="905" spans="1:36" ht="14.25" customHeight="1">
      <c r="A905" s="683"/>
      <c r="B905" s="683"/>
      <c r="C905" s="683"/>
      <c r="D905" s="683"/>
      <c r="E905" s="683"/>
      <c r="F905" s="683"/>
      <c r="G905" s="683"/>
      <c r="H905" s="683"/>
      <c r="I905" s="683"/>
      <c r="J905" s="683"/>
      <c r="K905" s="683"/>
      <c r="L905" s="683"/>
      <c r="M905" s="683"/>
      <c r="N905" s="683"/>
      <c r="O905" s="683"/>
      <c r="P905" s="683"/>
      <c r="Q905" s="683"/>
      <c r="R905" s="683"/>
      <c r="S905" s="683"/>
      <c r="T905" s="683"/>
      <c r="U905" s="683"/>
      <c r="V905" s="683"/>
      <c r="W905" s="683"/>
      <c r="X905" s="683"/>
      <c r="Y905" s="683"/>
      <c r="Z905" s="683"/>
      <c r="AA905" s="683"/>
      <c r="AB905" s="683"/>
      <c r="AC905" s="683"/>
      <c r="AD905" s="683"/>
      <c r="AE905" s="683"/>
      <c r="AF905" s="683"/>
      <c r="AG905" s="683"/>
      <c r="AH905" s="683"/>
      <c r="AI905" s="683"/>
      <c r="AJ905" s="683"/>
    </row>
    <row r="906" spans="1:36" ht="14.25" customHeight="1">
      <c r="A906" s="683"/>
      <c r="B906" s="683"/>
      <c r="C906" s="683"/>
      <c r="D906" s="683"/>
      <c r="E906" s="683"/>
      <c r="F906" s="683"/>
      <c r="G906" s="683"/>
      <c r="H906" s="683"/>
      <c r="I906" s="683"/>
      <c r="J906" s="683"/>
      <c r="K906" s="683"/>
      <c r="L906" s="683"/>
      <c r="M906" s="683"/>
      <c r="N906" s="683"/>
      <c r="O906" s="683"/>
      <c r="P906" s="683"/>
      <c r="Q906" s="683"/>
      <c r="R906" s="683"/>
      <c r="S906" s="683"/>
      <c r="T906" s="683"/>
      <c r="U906" s="683"/>
      <c r="V906" s="683"/>
      <c r="W906" s="683"/>
      <c r="X906" s="683"/>
      <c r="Y906" s="683"/>
      <c r="Z906" s="683"/>
      <c r="AA906" s="683"/>
      <c r="AB906" s="683"/>
      <c r="AC906" s="683"/>
      <c r="AD906" s="683"/>
      <c r="AE906" s="683"/>
      <c r="AF906" s="683"/>
      <c r="AG906" s="683"/>
      <c r="AH906" s="683"/>
      <c r="AI906" s="683"/>
      <c r="AJ906" s="683"/>
    </row>
    <row r="907" spans="1:36" ht="14.25" customHeight="1">
      <c r="A907" s="683"/>
      <c r="B907" s="683"/>
      <c r="C907" s="683"/>
      <c r="D907" s="683"/>
      <c r="E907" s="683"/>
      <c r="F907" s="683"/>
      <c r="G907" s="683"/>
      <c r="H907" s="683"/>
      <c r="I907" s="683"/>
      <c r="J907" s="683"/>
      <c r="K907" s="683"/>
      <c r="L907" s="683"/>
      <c r="M907" s="683"/>
      <c r="N907" s="683"/>
      <c r="O907" s="683"/>
      <c r="P907" s="683"/>
      <c r="Q907" s="683"/>
      <c r="R907" s="683"/>
      <c r="S907" s="683"/>
      <c r="T907" s="683"/>
      <c r="U907" s="683"/>
      <c r="V907" s="683"/>
      <c r="W907" s="683"/>
      <c r="X907" s="683"/>
      <c r="Y907" s="683"/>
      <c r="Z907" s="683"/>
      <c r="AA907" s="683"/>
      <c r="AB907" s="683"/>
      <c r="AC907" s="683"/>
      <c r="AD907" s="683"/>
      <c r="AE907" s="683"/>
      <c r="AF907" s="683"/>
      <c r="AG907" s="683"/>
      <c r="AH907" s="683"/>
      <c r="AI907" s="683"/>
      <c r="AJ907" s="683"/>
    </row>
    <row r="908" spans="1:36" ht="14.25" customHeight="1">
      <c r="A908" s="683"/>
      <c r="B908" s="683"/>
      <c r="C908" s="683"/>
      <c r="D908" s="683"/>
      <c r="E908" s="683"/>
      <c r="F908" s="683"/>
      <c r="G908" s="683"/>
      <c r="H908" s="683"/>
      <c r="I908" s="683"/>
      <c r="J908" s="683"/>
      <c r="K908" s="683"/>
      <c r="L908" s="683"/>
      <c r="M908" s="683"/>
      <c r="N908" s="683"/>
      <c r="O908" s="683"/>
      <c r="P908" s="683"/>
      <c r="Q908" s="683"/>
      <c r="R908" s="683"/>
      <c r="S908" s="683"/>
      <c r="T908" s="683"/>
      <c r="U908" s="683"/>
      <c r="V908" s="683"/>
      <c r="W908" s="683"/>
      <c r="X908" s="683"/>
      <c r="Y908" s="683"/>
      <c r="Z908" s="683"/>
      <c r="AA908" s="683"/>
      <c r="AB908" s="683"/>
      <c r="AC908" s="683"/>
      <c r="AD908" s="683"/>
      <c r="AE908" s="683"/>
      <c r="AF908" s="683"/>
      <c r="AG908" s="683"/>
      <c r="AH908" s="683"/>
      <c r="AI908" s="683"/>
      <c r="AJ908" s="683"/>
    </row>
    <row r="909" spans="1:36" ht="14.25" customHeight="1">
      <c r="A909" s="683"/>
      <c r="B909" s="683"/>
      <c r="C909" s="683"/>
      <c r="D909" s="683"/>
      <c r="E909" s="683"/>
      <c r="F909" s="683"/>
      <c r="G909" s="683"/>
      <c r="H909" s="683"/>
      <c r="I909" s="683"/>
      <c r="J909" s="683"/>
      <c r="K909" s="683"/>
      <c r="L909" s="683"/>
      <c r="M909" s="683"/>
      <c r="N909" s="683"/>
      <c r="O909" s="683"/>
      <c r="P909" s="683"/>
      <c r="Q909" s="683"/>
      <c r="R909" s="683"/>
      <c r="S909" s="683"/>
      <c r="T909" s="683"/>
      <c r="U909" s="683"/>
      <c r="V909" s="683"/>
      <c r="W909" s="683"/>
      <c r="X909" s="683"/>
      <c r="Y909" s="683"/>
      <c r="Z909" s="683"/>
      <c r="AA909" s="683"/>
      <c r="AB909" s="683"/>
      <c r="AC909" s="683"/>
      <c r="AD909" s="683"/>
      <c r="AE909" s="683"/>
      <c r="AF909" s="683"/>
      <c r="AG909" s="683"/>
      <c r="AH909" s="683"/>
      <c r="AI909" s="683"/>
      <c r="AJ909" s="683"/>
    </row>
  </sheetData>
  <mergeCells count="5">
    <mergeCell ref="E1:K10"/>
    <mergeCell ref="B243:K248"/>
    <mergeCell ref="B481:K485"/>
    <mergeCell ref="B580:J584"/>
    <mergeCell ref="B755:J75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D00C1-B937-4597-896C-6FE2594E6B3D}">
  <sheetPr>
    <tabColor rgb="FFFFC000"/>
  </sheetPr>
  <dimension ref="A1:CK229"/>
  <sheetViews>
    <sheetView topLeftCell="S4" workbookViewId="0">
      <selection activeCell="AA4" sqref="AA4"/>
    </sheetView>
  </sheetViews>
  <sheetFormatPr defaultRowHeight="14.25" customHeight="1"/>
  <cols>
    <col min="1" max="1" width="12.75" customWidth="1"/>
    <col min="2" max="2" width="221" customWidth="1"/>
    <col min="3" max="3" width="223.625" customWidth="1"/>
    <col min="4" max="4" width="6" customWidth="1"/>
    <col min="5" max="5" width="223.375" customWidth="1"/>
    <col min="6" max="6" width="220.875" customWidth="1"/>
    <col min="7" max="7" width="17.125" customWidth="1"/>
    <col min="11" max="11" width="34.125" customWidth="1"/>
    <col min="12" max="12" width="17" customWidth="1"/>
    <col min="16" max="16" width="13.625" customWidth="1"/>
    <col min="17" max="17" width="11.75" bestFit="1" customWidth="1"/>
    <col min="20" max="20" width="16.625" customWidth="1"/>
    <col min="21" max="21" width="19.5" customWidth="1"/>
    <col min="22" max="22" width="17.875" customWidth="1"/>
    <col min="23" max="24" width="39.25" customWidth="1"/>
    <col min="25" max="25" width="96.25" customWidth="1"/>
    <col min="27" max="27" width="32.125" customWidth="1"/>
    <col min="28" max="28" width="18" customWidth="1"/>
    <col min="29" max="29" width="16.875" customWidth="1"/>
    <col min="30" max="30" width="14.25" customWidth="1"/>
    <col min="31" max="31" width="15.875" customWidth="1"/>
    <col min="32" max="32" width="13.5" customWidth="1"/>
    <col min="35" max="35" width="23.5" customWidth="1"/>
    <col min="36" max="36" width="17" customWidth="1"/>
    <col min="37" max="37" width="18.75" customWidth="1"/>
    <col min="38" max="38" width="13.5" customWidth="1"/>
    <col min="39" max="39" width="17" customWidth="1"/>
    <col min="44" max="44" width="170" customWidth="1"/>
    <col min="45" max="45" width="92.375" customWidth="1"/>
    <col min="46" max="46" width="180.75" customWidth="1"/>
    <col min="47" max="47" width="136.875" customWidth="1"/>
    <col min="48" max="48" width="125.625" customWidth="1"/>
    <col min="49" max="49" width="223.75" customWidth="1"/>
    <col min="50" max="50" width="203.875" customWidth="1"/>
    <col min="51" max="51" width="71.875" customWidth="1"/>
    <col min="52" max="52" width="165.75" customWidth="1"/>
    <col min="53" max="53" width="15.25" customWidth="1"/>
    <col min="54" max="54" width="18.75" customWidth="1"/>
    <col min="55" max="55" width="14.5" customWidth="1"/>
    <col min="56" max="56" width="16.25" customWidth="1"/>
    <col min="61" max="61" width="36" bestFit="1" customWidth="1"/>
    <col min="68" max="68" width="11" customWidth="1"/>
    <col min="72" max="72" width="36" bestFit="1" customWidth="1"/>
    <col min="77" max="77" width="36" bestFit="1" customWidth="1"/>
    <col min="79" max="79" width="36" bestFit="1" customWidth="1"/>
  </cols>
  <sheetData>
    <row r="1" spans="1:89" ht="48" customHeight="1">
      <c r="B1" s="985" t="s">
        <v>2652</v>
      </c>
      <c r="C1" s="985" t="s">
        <v>2653</v>
      </c>
      <c r="D1" s="987"/>
      <c r="E1" s="985" t="s">
        <v>2654</v>
      </c>
      <c r="F1" s="985" t="s">
        <v>2655</v>
      </c>
      <c r="K1" t="s">
        <v>2656</v>
      </c>
      <c r="L1" t="s">
        <v>2657</v>
      </c>
      <c r="M1" t="s">
        <v>2658</v>
      </c>
      <c r="P1" t="s">
        <v>2659</v>
      </c>
      <c r="AA1" s="1459" t="s">
        <v>2660</v>
      </c>
      <c r="AB1" s="1459"/>
      <c r="AC1" s="1459"/>
      <c r="AD1" s="1459"/>
      <c r="AE1" s="1459"/>
      <c r="AF1" s="1459"/>
      <c r="AI1" s="1459" t="s">
        <v>1501</v>
      </c>
      <c r="AJ1" s="1459"/>
      <c r="AK1" s="1459"/>
      <c r="AL1" s="1459"/>
      <c r="AM1" s="1459"/>
      <c r="AN1" s="1459"/>
      <c r="AR1" s="249">
        <v>1</v>
      </c>
      <c r="AS1" s="467">
        <v>2</v>
      </c>
      <c r="AT1" s="467">
        <v>3</v>
      </c>
      <c r="AU1" s="467">
        <v>4</v>
      </c>
      <c r="AV1" s="467">
        <v>6</v>
      </c>
      <c r="AW1" s="467">
        <v>7</v>
      </c>
      <c r="AX1" s="467">
        <v>8</v>
      </c>
      <c r="AY1" s="467">
        <v>10</v>
      </c>
      <c r="AZ1" s="467">
        <v>11</v>
      </c>
      <c r="BA1" s="467">
        <v>12</v>
      </c>
      <c r="BB1" s="467">
        <v>13</v>
      </c>
      <c r="BC1" s="467">
        <v>14</v>
      </c>
      <c r="BD1" s="467">
        <v>16</v>
      </c>
      <c r="BE1" s="467">
        <v>19</v>
      </c>
      <c r="BF1" s="467">
        <v>20</v>
      </c>
      <c r="BG1" s="467">
        <v>21</v>
      </c>
      <c r="BH1" s="467">
        <v>22</v>
      </c>
      <c r="BI1" s="467">
        <v>23</v>
      </c>
      <c r="BJ1" s="467">
        <v>24</v>
      </c>
      <c r="BK1" s="467">
        <v>25</v>
      </c>
      <c r="BL1" s="467">
        <v>26</v>
      </c>
      <c r="BM1" s="467">
        <v>27</v>
      </c>
      <c r="BN1" s="467">
        <v>28</v>
      </c>
      <c r="BO1" s="467">
        <v>29</v>
      </c>
      <c r="BP1" s="467">
        <v>31</v>
      </c>
      <c r="BQ1" s="467">
        <v>32</v>
      </c>
      <c r="BR1" s="467">
        <v>34</v>
      </c>
      <c r="BS1" s="467">
        <v>35</v>
      </c>
      <c r="BT1" s="467">
        <v>37</v>
      </c>
      <c r="BU1" s="467">
        <v>38</v>
      </c>
      <c r="BV1" s="467">
        <v>39</v>
      </c>
      <c r="BW1" s="467">
        <v>40</v>
      </c>
      <c r="BX1" s="467">
        <v>41</v>
      </c>
      <c r="BY1" s="467">
        <v>42</v>
      </c>
      <c r="BZ1" s="467">
        <v>44</v>
      </c>
      <c r="CA1" s="467">
        <v>45</v>
      </c>
      <c r="CB1">
        <v>47</v>
      </c>
      <c r="CC1">
        <v>48</v>
      </c>
      <c r="CD1">
        <v>49</v>
      </c>
      <c r="CE1">
        <v>50</v>
      </c>
      <c r="CF1">
        <v>51</v>
      </c>
      <c r="CG1">
        <v>52</v>
      </c>
      <c r="CH1">
        <v>53</v>
      </c>
      <c r="CI1">
        <v>54</v>
      </c>
      <c r="CJ1">
        <v>55</v>
      </c>
      <c r="CK1">
        <v>56</v>
      </c>
    </row>
    <row r="2" spans="1:89" ht="15">
      <c r="A2" s="251" t="s">
        <v>1416</v>
      </c>
      <c r="B2" s="252" t="str" cm="1">
        <f t="array" aca="1" ref="B2" ca="1">INDEX($W$134:$W$229,RANDBETWEEN(1,COUNTA($W$134:$W$229)),1)</f>
        <v>Forest</v>
      </c>
      <c r="C2" s="252" t="str" cm="1">
        <f t="array" aca="1" ref="C2" ca="1">INDEX($W$134:$W$229,RANDBETWEEN(1,COUNTA($W$134:$W$229)),1)</f>
        <v>Mana-Tech</v>
      </c>
      <c r="D2" s="987"/>
      <c r="E2" s="252" t="str" cm="1">
        <f t="array" aca="1" ref="E2" ca="1">INDEX($W$134:$W$229,RANDBETWEEN(1,COUNTA($W$134:$W$229)),1)</f>
        <v>Gnome</v>
      </c>
      <c r="F2" s="252" t="str" cm="1">
        <f t="array" aca="1" ref="F2" ca="1">INDEX($W$134:$W$229,RANDBETWEEN(1,COUNTA($W$134:$W$229)),1)</f>
        <v>Sear</v>
      </c>
      <c r="K2" t="str">
        <f ca="1">_xlfn.TEXTAFTER(_xlfn.TEXTBEFORE(B62,";",),":")</f>
        <v xml:space="preserve"> Two-handed Melee Halberd</v>
      </c>
      <c r="L2" t="str">
        <f ca="1">_xlfn.TEXTAFTER(_xlfn.TEXTBEFORE(C62,";",),":")</f>
        <v xml:space="preserve"> One-handed Melee Knife</v>
      </c>
      <c r="Q2" t="s">
        <v>39</v>
      </c>
      <c r="T2" s="815" t="s">
        <v>2661</v>
      </c>
      <c r="U2" s="815" t="s">
        <v>2662</v>
      </c>
      <c r="V2" s="815" t="s">
        <v>2663</v>
      </c>
      <c r="AQ2" s="249" t="s">
        <v>2664</v>
      </c>
      <c r="AS2" s="1137" t="s">
        <v>103</v>
      </c>
      <c r="AT2" s="1137" t="s">
        <v>40</v>
      </c>
      <c r="AU2" s="1137" t="s">
        <v>69</v>
      </c>
      <c r="AV2" s="1137" t="s">
        <v>198</v>
      </c>
      <c r="AW2" s="1137" t="s">
        <v>87</v>
      </c>
      <c r="AX2" s="1137" t="s">
        <v>72</v>
      </c>
      <c r="AY2" s="1137" t="s">
        <v>71</v>
      </c>
      <c r="AZ2" s="1137" t="s">
        <v>1484</v>
      </c>
      <c r="BA2" s="1137" t="s">
        <v>2665</v>
      </c>
      <c r="BB2" s="1137" t="s">
        <v>2666</v>
      </c>
      <c r="BC2" s="1137" t="s">
        <v>59</v>
      </c>
      <c r="BD2" s="1137" t="s">
        <v>61</v>
      </c>
      <c r="BE2" s="1136" t="s">
        <v>50</v>
      </c>
      <c r="BF2" s="927" t="s">
        <v>92</v>
      </c>
      <c r="BG2" s="927" t="s">
        <v>94</v>
      </c>
      <c r="BH2" s="927" t="s">
        <v>91</v>
      </c>
      <c r="BI2" s="927" t="s">
        <v>2667</v>
      </c>
      <c r="BJ2" s="927" t="s">
        <v>1486</v>
      </c>
      <c r="BK2" s="927" t="s">
        <v>157</v>
      </c>
      <c r="BL2" s="927" t="s">
        <v>52</v>
      </c>
      <c r="BM2" s="927" t="s">
        <v>78</v>
      </c>
      <c r="BN2" s="1079" t="s">
        <v>79</v>
      </c>
      <c r="BO2" s="927" t="s">
        <v>2668</v>
      </c>
      <c r="BP2" s="1079" t="s">
        <v>165</v>
      </c>
      <c r="BQ2" s="1079" t="s">
        <v>2669</v>
      </c>
      <c r="BR2" s="1080" t="s">
        <v>25</v>
      </c>
      <c r="BS2" s="1079" t="s">
        <v>134</v>
      </c>
      <c r="BT2" s="1079" t="s">
        <v>83</v>
      </c>
      <c r="BU2" s="1079" t="s">
        <v>84</v>
      </c>
      <c r="BV2" s="1079" t="s">
        <v>2670</v>
      </c>
      <c r="BW2" s="1079" t="s">
        <v>2671</v>
      </c>
      <c r="BX2" s="1081" t="s">
        <v>2672</v>
      </c>
      <c r="BY2" s="1081" t="s">
        <v>43</v>
      </c>
      <c r="BZ2" s="1079" t="s">
        <v>113</v>
      </c>
      <c r="CA2" s="1082" t="s">
        <v>86</v>
      </c>
    </row>
    <row r="3" spans="1:89" ht="21" customHeight="1">
      <c r="A3" s="251" t="s">
        <v>1537</v>
      </c>
      <c r="B3" s="252" t="str">
        <f ca="1">VLOOKUP($B$2,$W$134:$AP$229,2,0)</f>
        <v>Living</v>
      </c>
      <c r="C3" s="252" t="str">
        <f ca="1">VLOOKUP($C$2,$W$134:$AP$229,2,0)</f>
        <v>Construct</v>
      </c>
      <c r="D3" s="987"/>
      <c r="E3" s="252" t="str">
        <f ca="1">VLOOKUP($B$35,$W$134:$AP$229,2,0)</f>
        <v>Fae</v>
      </c>
      <c r="F3" s="252" t="str">
        <f ca="1">VLOOKUP($C$35,$W$134:$AP$229,2,0)</f>
        <v>Living</v>
      </c>
      <c r="K3" t="str">
        <f ca="1">VLOOKUP(K2,AA4:AF34,RANDBETWEEN(2,VLOOKUP(K2,AA4:AG35,7,FALSE)+1),FALSE)</f>
        <v>Spirit caller</v>
      </c>
      <c r="L3" t="str">
        <f ca="1">VLOOKUP(L2,AA4:AF34,RANDBETWEEN(2,VLOOKUP(L2,AA4:AG35,7,FALSE)+1),FALSE)</f>
        <v>Assassin</v>
      </c>
      <c r="Q3" t="s">
        <v>70</v>
      </c>
      <c r="T3" t="s">
        <v>2673</v>
      </c>
      <c r="U3" t="s">
        <v>2674</v>
      </c>
      <c r="V3" t="s">
        <v>2675</v>
      </c>
      <c r="W3" s="867"/>
      <c r="X3" s="867"/>
      <c r="Y3" s="867"/>
      <c r="Z3" t="s">
        <v>2676</v>
      </c>
      <c r="AA3" s="936" t="s">
        <v>2677</v>
      </c>
      <c r="AB3" s="936"/>
      <c r="AC3" s="936"/>
      <c r="AD3" s="936" t="s">
        <v>2678</v>
      </c>
      <c r="AE3" s="936"/>
      <c r="AF3" s="936"/>
      <c r="AI3" s="936" t="s">
        <v>2677</v>
      </c>
      <c r="AJ3" s="936"/>
      <c r="AK3" s="936"/>
      <c r="AL3" s="936" t="s">
        <v>2678</v>
      </c>
      <c r="AM3" s="936"/>
      <c r="AN3" s="936"/>
      <c r="AQ3" s="249" t="s">
        <v>2679</v>
      </c>
      <c r="AS3" s="964" t="s">
        <v>2680</v>
      </c>
      <c r="AT3" s="964" t="s">
        <v>2681</v>
      </c>
      <c r="AU3" s="964" t="s">
        <v>2682</v>
      </c>
      <c r="AV3" s="964" t="s">
        <v>2683</v>
      </c>
      <c r="AW3" s="964" t="s">
        <v>2684</v>
      </c>
      <c r="AX3" s="964" t="s">
        <v>2685</v>
      </c>
      <c r="AY3" s="964" t="s">
        <v>2686</v>
      </c>
      <c r="AZ3" s="964" t="s">
        <v>2687</v>
      </c>
      <c r="BA3" s="964" t="s">
        <v>2688</v>
      </c>
      <c r="BB3" s="964" t="s">
        <v>2689</v>
      </c>
      <c r="BC3" s="1313" t="s">
        <v>2690</v>
      </c>
      <c r="BD3" s="964" t="s">
        <v>2691</v>
      </c>
      <c r="BE3" s="964" t="s">
        <v>2692</v>
      </c>
      <c r="BF3" s="964" t="s">
        <v>2693</v>
      </c>
      <c r="BG3" s="964" t="s">
        <v>2694</v>
      </c>
      <c r="BH3" s="964" t="s">
        <v>2695</v>
      </c>
      <c r="BI3" s="964" t="s">
        <v>2696</v>
      </c>
      <c r="BJ3" s="964" t="s">
        <v>2697</v>
      </c>
      <c r="BK3" s="964" t="s">
        <v>2698</v>
      </c>
      <c r="BL3" s="964" t="s">
        <v>2699</v>
      </c>
      <c r="BM3" s="964" t="s">
        <v>2700</v>
      </c>
      <c r="BN3" s="964" t="s">
        <v>2701</v>
      </c>
      <c r="BO3" s="964" t="s">
        <v>2702</v>
      </c>
      <c r="BP3" s="964" t="s">
        <v>2703</v>
      </c>
      <c r="BQ3" s="964" t="s">
        <v>2704</v>
      </c>
      <c r="BR3" s="964" t="s">
        <v>2705</v>
      </c>
      <c r="BS3" s="964" t="s">
        <v>2706</v>
      </c>
      <c r="BT3" s="964" t="s">
        <v>2707</v>
      </c>
      <c r="BU3" s="964" t="s">
        <v>2708</v>
      </c>
      <c r="BV3" s="964" t="s">
        <v>2709</v>
      </c>
      <c r="BW3" s="964" t="s">
        <v>2710</v>
      </c>
      <c r="BX3" s="964" t="s">
        <v>2711</v>
      </c>
      <c r="BY3" s="964" t="s">
        <v>2712</v>
      </c>
      <c r="BZ3" s="964" t="s">
        <v>2713</v>
      </c>
      <c r="CA3" s="1313" t="s">
        <v>2714</v>
      </c>
      <c r="CB3" t="s">
        <v>2676</v>
      </c>
    </row>
    <row r="4" spans="1:89" ht="27.75" customHeight="1">
      <c r="A4" s="251" t="s">
        <v>2715</v>
      </c>
      <c r="B4" s="252" t="str">
        <f ca="1">VLOOKUP($B$2,$W$134:$AP$229,5,0)</f>
        <v>Heavy; Regeneration</v>
      </c>
      <c r="C4" s="252" t="str">
        <f ca="1">VLOOKUP($C$2,$W$134:$AP$229,5,0)</f>
        <v>Incorporated; Ionized</v>
      </c>
      <c r="D4" s="987"/>
      <c r="E4" s="252" t="str">
        <f ca="1">VLOOKUP($B$35,$W$134:$AP$229,5,0)</f>
        <v>Vigilent; Agile</v>
      </c>
      <c r="F4" s="252" t="str">
        <f ca="1">VLOOKUP($C$35,$W$134:$AP$229,5,0)</f>
        <v>Heavy; Regeneration</v>
      </c>
      <c r="Q4" t="s">
        <v>49</v>
      </c>
      <c r="T4" t="s">
        <v>2716</v>
      </c>
      <c r="U4" t="s">
        <v>2717</v>
      </c>
      <c r="V4" t="s">
        <v>2718</v>
      </c>
      <c r="W4" s="867"/>
      <c r="X4" s="867"/>
      <c r="Y4" s="867"/>
      <c r="AA4" t="s">
        <v>2719</v>
      </c>
      <c r="AB4" s="918" t="s">
        <v>103</v>
      </c>
      <c r="AC4" s="914" t="s">
        <v>40</v>
      </c>
      <c r="AD4" s="914" t="s">
        <v>69</v>
      </c>
      <c r="AG4" s="937">
        <f>COUNTA(AB4:AD4)</f>
        <v>3</v>
      </c>
      <c r="AI4" t="s">
        <v>2719</v>
      </c>
      <c r="AJ4" s="918" t="s">
        <v>70</v>
      </c>
      <c r="AK4" s="1081" t="s">
        <v>39</v>
      </c>
      <c r="AL4" s="1135" t="s">
        <v>102</v>
      </c>
      <c r="AM4" s="914"/>
      <c r="AO4" s="937">
        <f>COUNTA(AJ4:AM4)</f>
        <v>3</v>
      </c>
      <c r="AQ4" s="249"/>
      <c r="AS4" s="964" t="s">
        <v>2720</v>
      </c>
      <c r="AT4" s="964" t="s">
        <v>2721</v>
      </c>
      <c r="AU4" s="964" t="s">
        <v>2682</v>
      </c>
      <c r="AV4" s="1313" t="s">
        <v>2722</v>
      </c>
      <c r="AW4" s="964" t="s">
        <v>2723</v>
      </c>
      <c r="AX4" s="964" t="s">
        <v>2685</v>
      </c>
      <c r="AY4" s="964" t="s">
        <v>2686</v>
      </c>
      <c r="AZ4" s="964" t="s">
        <v>2724</v>
      </c>
      <c r="BA4" s="964" t="s">
        <v>2725</v>
      </c>
      <c r="BB4" s="964" t="s">
        <v>2726</v>
      </c>
      <c r="BC4" s="1313" t="s">
        <v>2727</v>
      </c>
      <c r="BD4" s="964" t="s">
        <v>2728</v>
      </c>
      <c r="BE4" s="964" t="s">
        <v>2729</v>
      </c>
      <c r="BF4" s="964" t="s">
        <v>2693</v>
      </c>
      <c r="BG4" s="964" t="s">
        <v>2694</v>
      </c>
      <c r="BH4" s="964" t="s">
        <v>2695</v>
      </c>
      <c r="BI4" s="1313" t="s">
        <v>2696</v>
      </c>
      <c r="BJ4" s="964" t="s">
        <v>2730</v>
      </c>
      <c r="BK4" s="964" t="s">
        <v>2731</v>
      </c>
      <c r="BL4" s="964" t="s">
        <v>2732</v>
      </c>
      <c r="BM4" s="964" t="s">
        <v>2733</v>
      </c>
      <c r="BN4" s="964" t="s">
        <v>2734</v>
      </c>
      <c r="BO4" s="964" t="s">
        <v>2735</v>
      </c>
      <c r="BP4" s="1313" t="s">
        <v>2736</v>
      </c>
      <c r="BQ4" s="964" t="s">
        <v>2704</v>
      </c>
      <c r="BR4" s="964" t="s">
        <v>2705</v>
      </c>
      <c r="BS4" s="964" t="s">
        <v>2706</v>
      </c>
      <c r="BT4" s="964" t="s">
        <v>2737</v>
      </c>
      <c r="BU4" s="964" t="s">
        <v>2738</v>
      </c>
      <c r="BV4" s="964" t="s">
        <v>2739</v>
      </c>
      <c r="BW4" s="964" t="s">
        <v>2710</v>
      </c>
      <c r="BX4" s="964" t="s">
        <v>2711</v>
      </c>
      <c r="BY4" s="1313" t="s">
        <v>2740</v>
      </c>
      <c r="BZ4" s="964" t="s">
        <v>2741</v>
      </c>
      <c r="CA4" s="964" t="s">
        <v>2742</v>
      </c>
      <c r="CB4" t="s">
        <v>2676</v>
      </c>
    </row>
    <row r="5" spans="1:89" ht="15">
      <c r="A5" s="251" t="s">
        <v>2743</v>
      </c>
      <c r="B5" s="252" t="str" cm="1">
        <f t="array" aca="1" ref="B5" ca="1">CONCATENATE(INDEX($T$3:$T$402,RANDBETWEEN(1,COUNTA($T$3:$T$402)),1)," ",INDEX($U$3:$U$402,RANDBETWEEN(1,COUNTA($U$3:$U$402)),1)," ",INDEX($V$3:$V$402,RANDBETWEEN(1,COUNTA($V$3:$V$402)),1))</f>
        <v>Troy the Stupid Olson</v>
      </c>
      <c r="C5" s="252" t="str" cm="1">
        <f t="array" aca="1" ref="C5" ca="1">CONCATENATE(INDEX($T$3:$T$402,RANDBETWEEN(1,COUNTA($T$3:$T$402)),1)," ",INDEX($U$3:$U$402,RANDBETWEEN(1,COUNTA($U$3:$U$402)),1)," ",INDEX($V$3:$V$402,RANDBETWEEN(1,COUNTA($V$3:$V$402)),1))</f>
        <v>Laurel the Blind Slayer</v>
      </c>
      <c r="D5" s="987"/>
      <c r="E5" s="252" t="str" cm="1">
        <f t="array" aca="1" ref="E5" ca="1">INDEX($T$3:$T$402,RANDBETWEEN(1,COUNTA($T$3:$T$402)),1)</f>
        <v>Melisa</v>
      </c>
      <c r="F5" s="252" t="str" cm="1">
        <f t="array" aca="1" ref="F5" ca="1">INDEX($T$3:$T$402,RANDBETWEEN(1,COUNTA($T$3:$T$402)),1)</f>
        <v>Selvinia</v>
      </c>
      <c r="Q5" t="s">
        <v>179</v>
      </c>
      <c r="T5" t="s">
        <v>2744</v>
      </c>
      <c r="U5" t="s">
        <v>2745</v>
      </c>
      <c r="V5" t="s">
        <v>2746</v>
      </c>
      <c r="W5" s="867"/>
      <c r="X5" s="867"/>
      <c r="Y5" s="867"/>
      <c r="AA5" t="s">
        <v>2747</v>
      </c>
      <c r="AB5" s="914" t="s">
        <v>40</v>
      </c>
      <c r="AC5" s="914" t="s">
        <v>69</v>
      </c>
      <c r="AD5" s="914" t="s">
        <v>198</v>
      </c>
      <c r="AE5" s="918"/>
      <c r="AG5" s="937">
        <f>COUNTA(AB5:AD5)</f>
        <v>3</v>
      </c>
      <c r="AI5" t="s">
        <v>2747</v>
      </c>
      <c r="AJ5" s="918" t="s">
        <v>70</v>
      </c>
      <c r="AK5" s="1081" t="s">
        <v>39</v>
      </c>
      <c r="AL5" s="1135" t="s">
        <v>102</v>
      </c>
      <c r="AM5" s="918"/>
      <c r="AO5" s="937">
        <f>COUNTA(AJ5:AL5)</f>
        <v>3</v>
      </c>
      <c r="AQ5" s="249"/>
      <c r="AS5" s="964" t="s">
        <v>2748</v>
      </c>
      <c r="AT5" s="964" t="s">
        <v>2749</v>
      </c>
      <c r="AU5" s="964" t="s">
        <v>2750</v>
      </c>
      <c r="AV5" s="964" t="s">
        <v>2683</v>
      </c>
      <c r="AW5" s="964" t="s">
        <v>2751</v>
      </c>
      <c r="AX5" s="964" t="s">
        <v>2685</v>
      </c>
      <c r="AY5" s="964" t="s">
        <v>2686</v>
      </c>
      <c r="AZ5" s="964" t="s">
        <v>2752</v>
      </c>
      <c r="BA5" s="964" t="s">
        <v>2753</v>
      </c>
      <c r="BB5" s="964" t="s">
        <v>2754</v>
      </c>
      <c r="BC5" s="964" t="s">
        <v>2727</v>
      </c>
      <c r="BD5" s="964" t="s">
        <v>2755</v>
      </c>
      <c r="BE5" s="964" t="s">
        <v>2756</v>
      </c>
      <c r="BF5" s="964" t="s">
        <v>2757</v>
      </c>
      <c r="BG5" s="964" t="s">
        <v>2758</v>
      </c>
      <c r="BH5" s="964" t="s">
        <v>2695</v>
      </c>
      <c r="BI5" s="964" t="s">
        <v>2696</v>
      </c>
      <c r="BJ5" s="964" t="s">
        <v>2759</v>
      </c>
      <c r="BK5" s="964" t="s">
        <v>2731</v>
      </c>
      <c r="BL5" s="964" t="s">
        <v>2760</v>
      </c>
      <c r="BM5" s="964" t="s">
        <v>2700</v>
      </c>
      <c r="BN5" s="964" t="s">
        <v>2734</v>
      </c>
      <c r="BO5" s="964" t="s">
        <v>2761</v>
      </c>
      <c r="BP5" s="964" t="s">
        <v>2762</v>
      </c>
      <c r="BQ5" s="964" t="s">
        <v>2704</v>
      </c>
      <c r="BR5" s="964" t="s">
        <v>2705</v>
      </c>
      <c r="BS5" s="964" t="s">
        <v>2763</v>
      </c>
      <c r="BT5" s="964" t="s">
        <v>2764</v>
      </c>
      <c r="BU5" s="964" t="s">
        <v>2765</v>
      </c>
      <c r="BV5" s="964" t="s">
        <v>2739</v>
      </c>
      <c r="BW5" s="964" t="s">
        <v>2710</v>
      </c>
      <c r="BX5" s="964" t="s">
        <v>2711</v>
      </c>
      <c r="BY5" s="964" t="s">
        <v>2766</v>
      </c>
      <c r="BZ5" s="964" t="s">
        <v>2767</v>
      </c>
      <c r="CA5" s="964" t="s">
        <v>2768</v>
      </c>
      <c r="CB5" t="s">
        <v>2676</v>
      </c>
    </row>
    <row r="6" spans="1:89" ht="24.75" customHeight="1">
      <c r="A6" s="252" t="s">
        <v>2769</v>
      </c>
      <c r="B6" s="252">
        <f ca="1">RANDBETWEEN(1,20)</f>
        <v>3</v>
      </c>
      <c r="C6" s="252">
        <f ca="1">RANDBETWEEN(1,20)</f>
        <v>13</v>
      </c>
      <c r="D6" s="987"/>
      <c r="E6" s="252">
        <f ca="1">RANDBETWEEN(1,20)</f>
        <v>6</v>
      </c>
      <c r="F6" s="252">
        <f ca="1">RANDBETWEEN(1,20)</f>
        <v>10</v>
      </c>
      <c r="T6" t="s">
        <v>2770</v>
      </c>
      <c r="U6" t="s">
        <v>2771</v>
      </c>
      <c r="V6" t="s">
        <v>2772</v>
      </c>
      <c r="W6" s="867"/>
      <c r="X6" s="867"/>
      <c r="Y6" s="867"/>
      <c r="AA6" t="s">
        <v>2773</v>
      </c>
      <c r="AB6" s="914" t="s">
        <v>87</v>
      </c>
      <c r="AC6" s="918" t="s">
        <v>72</v>
      </c>
      <c r="AD6" s="914" t="s">
        <v>1484</v>
      </c>
      <c r="AE6" s="914"/>
      <c r="AG6" s="937">
        <f t="shared" ref="AG6:AG29" si="0">COUNTA(AB6:AE6)</f>
        <v>3</v>
      </c>
      <c r="AI6" t="s">
        <v>2773</v>
      </c>
      <c r="AJ6" s="1082" t="s">
        <v>179</v>
      </c>
      <c r="AK6" s="1081" t="s">
        <v>39</v>
      </c>
      <c r="AL6" s="914"/>
      <c r="AM6" s="914"/>
      <c r="AO6" s="937">
        <f t="shared" ref="AO6:AO9" si="1">COUNTA(AJ6:AM6)</f>
        <v>2</v>
      </c>
      <c r="AQ6" s="249"/>
      <c r="AS6" s="965" t="s">
        <v>2774</v>
      </c>
      <c r="AT6" s="965" t="s">
        <v>2775</v>
      </c>
      <c r="AU6" s="965" t="s">
        <v>2776</v>
      </c>
      <c r="AV6" s="965" t="s">
        <v>2777</v>
      </c>
      <c r="AW6" s="965" t="s">
        <v>2778</v>
      </c>
      <c r="AX6" s="965" t="s">
        <v>2779</v>
      </c>
      <c r="AY6" s="965" t="s">
        <v>2780</v>
      </c>
      <c r="AZ6" s="965" t="s">
        <v>2781</v>
      </c>
      <c r="BA6" s="965" t="s">
        <v>2782</v>
      </c>
      <c r="BB6" s="965" t="s">
        <v>2783</v>
      </c>
      <c r="BC6" s="965" t="s">
        <v>2784</v>
      </c>
      <c r="BD6" s="965" t="s">
        <v>2785</v>
      </c>
      <c r="BE6" s="965" t="s">
        <v>2786</v>
      </c>
      <c r="BF6" s="965" t="s">
        <v>2787</v>
      </c>
      <c r="BG6" s="965" t="s">
        <v>2788</v>
      </c>
      <c r="BH6" s="965" t="s">
        <v>2789</v>
      </c>
      <c r="BI6" s="965" t="s">
        <v>2790</v>
      </c>
      <c r="BJ6" s="965" t="s">
        <v>2791</v>
      </c>
      <c r="BK6" s="965" t="s">
        <v>2792</v>
      </c>
      <c r="BL6" s="965" t="s">
        <v>2793</v>
      </c>
      <c r="BM6" s="965" t="s">
        <v>2794</v>
      </c>
      <c r="BN6" s="965" t="s">
        <v>2795</v>
      </c>
      <c r="BO6" s="965" t="s">
        <v>2796</v>
      </c>
      <c r="BP6" s="965" t="s">
        <v>2797</v>
      </c>
      <c r="BQ6" s="965" t="s">
        <v>2798</v>
      </c>
      <c r="BR6" s="965" t="s">
        <v>2799</v>
      </c>
      <c r="BS6" s="965" t="s">
        <v>2800</v>
      </c>
      <c r="BT6" s="1314" t="s">
        <v>2801</v>
      </c>
      <c r="BU6" s="965" t="s">
        <v>2802</v>
      </c>
      <c r="BV6" s="965" t="s">
        <v>2803</v>
      </c>
      <c r="BW6" s="965" t="s">
        <v>2804</v>
      </c>
      <c r="BX6" s="965" t="s">
        <v>2805</v>
      </c>
      <c r="BY6" s="965" t="s">
        <v>2806</v>
      </c>
      <c r="BZ6" s="965" t="s">
        <v>2807</v>
      </c>
      <c r="CA6" s="965" t="s">
        <v>2808</v>
      </c>
      <c r="CB6" t="s">
        <v>2676</v>
      </c>
    </row>
    <row r="7" spans="1:89" ht="18.75">
      <c r="A7" s="198" t="s">
        <v>1045</v>
      </c>
      <c r="B7" s="244">
        <f ca="1">VLOOKUP($B$2,$W$134:$AP$229,3,0)+200</f>
        <v>320</v>
      </c>
      <c r="C7" s="244">
        <f ca="1">VLOOKUP($C$2,$W$134:$AP$229,3,0)+250</f>
        <v>270</v>
      </c>
      <c r="D7" s="987"/>
      <c r="E7" s="244">
        <f ca="1">RANDBETWEEN(4,6)*10</f>
        <v>60</v>
      </c>
      <c r="F7" s="244">
        <f ca="1">RANDBETWEEN(6,9)*10</f>
        <v>80</v>
      </c>
      <c r="T7" t="s">
        <v>2809</v>
      </c>
      <c r="U7" t="s">
        <v>2810</v>
      </c>
      <c r="V7" t="s">
        <v>2811</v>
      </c>
      <c r="W7" s="867"/>
      <c r="X7" s="867"/>
      <c r="Y7" s="867"/>
      <c r="AA7" t="s">
        <v>2812</v>
      </c>
      <c r="AB7" s="918" t="s">
        <v>72</v>
      </c>
      <c r="AC7" s="914" t="s">
        <v>71</v>
      </c>
      <c r="AD7" s="914" t="s">
        <v>1484</v>
      </c>
      <c r="AE7" s="914"/>
      <c r="AG7" s="937">
        <f t="shared" si="0"/>
        <v>3</v>
      </c>
      <c r="AI7" t="s">
        <v>2812</v>
      </c>
      <c r="AJ7" s="1082" t="s">
        <v>179</v>
      </c>
      <c r="AK7" s="1081" t="s">
        <v>39</v>
      </c>
      <c r="AL7" s="914"/>
      <c r="AM7" s="914"/>
      <c r="AO7" s="937">
        <f t="shared" si="1"/>
        <v>2</v>
      </c>
      <c r="AQ7" s="249"/>
      <c r="AS7" s="965" t="s">
        <v>2774</v>
      </c>
      <c r="AT7" s="965" t="s">
        <v>2813</v>
      </c>
      <c r="AU7" s="965" t="s">
        <v>2814</v>
      </c>
      <c r="AV7" s="965" t="s">
        <v>2815</v>
      </c>
      <c r="AW7" s="965" t="s">
        <v>2816</v>
      </c>
      <c r="AX7" s="965" t="s">
        <v>2817</v>
      </c>
      <c r="AY7" s="965" t="s">
        <v>2818</v>
      </c>
      <c r="AZ7" s="965" t="s">
        <v>2819</v>
      </c>
      <c r="BA7" s="965" t="s">
        <v>2820</v>
      </c>
      <c r="BB7" s="965" t="s">
        <v>2821</v>
      </c>
      <c r="BC7" s="965" t="s">
        <v>2822</v>
      </c>
      <c r="BD7" s="965" t="s">
        <v>2823</v>
      </c>
      <c r="BE7" s="965" t="s">
        <v>2824</v>
      </c>
      <c r="BF7" s="965" t="s">
        <v>2825</v>
      </c>
      <c r="BG7" s="965" t="s">
        <v>2826</v>
      </c>
      <c r="BH7" s="965" t="s">
        <v>2827</v>
      </c>
      <c r="BI7" s="965" t="s">
        <v>2828</v>
      </c>
      <c r="BJ7" s="965" t="s">
        <v>2829</v>
      </c>
      <c r="BK7" s="965" t="s">
        <v>2830</v>
      </c>
      <c r="BL7" s="965" t="s">
        <v>2793</v>
      </c>
      <c r="BM7" s="965" t="s">
        <v>2794</v>
      </c>
      <c r="BN7" s="965" t="s">
        <v>2831</v>
      </c>
      <c r="BO7" s="965" t="s">
        <v>2832</v>
      </c>
      <c r="BP7" s="965" t="s">
        <v>2833</v>
      </c>
      <c r="BQ7" s="965" t="s">
        <v>2834</v>
      </c>
      <c r="BR7" s="965" t="s">
        <v>2835</v>
      </c>
      <c r="BS7" s="965" t="s">
        <v>2836</v>
      </c>
      <c r="BT7" s="965" t="s">
        <v>2837</v>
      </c>
      <c r="BU7" s="965" t="s">
        <v>2838</v>
      </c>
      <c r="BV7" s="965" t="s">
        <v>2839</v>
      </c>
      <c r="BW7" s="965" t="s">
        <v>2804</v>
      </c>
      <c r="BX7" s="965" t="s">
        <v>2840</v>
      </c>
      <c r="BY7" s="965" t="s">
        <v>2841</v>
      </c>
      <c r="BZ7" s="965" t="s">
        <v>2842</v>
      </c>
      <c r="CA7" s="965" t="s">
        <v>2843</v>
      </c>
      <c r="CB7" t="s">
        <v>2676</v>
      </c>
    </row>
    <row r="8" spans="1:89" ht="103.5">
      <c r="A8" s="313" t="s">
        <v>1417</v>
      </c>
      <c r="B8" s="245">
        <f ca="1">VLOOKUP($B$2,$W$134:$AP$229,4,0)+100</f>
        <v>210</v>
      </c>
      <c r="C8" s="245">
        <f ca="1">VLOOKUP($C$2,$W$134:$AP$229,4,0)+150</f>
        <v>350</v>
      </c>
      <c r="D8" s="987"/>
      <c r="E8" s="245">
        <f ca="1">VLOOKUP($B$2,$W$134:$AP$229,4,0)-40</f>
        <v>70</v>
      </c>
      <c r="F8" s="245">
        <f ca="1">VLOOKUP($F$2,$W$134:$AP$229,4,0)</f>
        <v>150</v>
      </c>
      <c r="T8" t="s">
        <v>2844</v>
      </c>
      <c r="U8" t="s">
        <v>2845</v>
      </c>
      <c r="V8" t="s">
        <v>2846</v>
      </c>
      <c r="W8" s="867"/>
      <c r="X8" s="867"/>
      <c r="Y8" s="867"/>
      <c r="AA8" t="s">
        <v>2847</v>
      </c>
      <c r="AB8" s="914" t="s">
        <v>1484</v>
      </c>
      <c r="AC8" s="914" t="s">
        <v>2665</v>
      </c>
      <c r="AD8" s="914" t="s">
        <v>2666</v>
      </c>
      <c r="AE8" s="914" t="s">
        <v>59</v>
      </c>
      <c r="AF8" s="914"/>
      <c r="AG8" s="937">
        <f t="shared" si="0"/>
        <v>4</v>
      </c>
      <c r="AI8" t="s">
        <v>2847</v>
      </c>
      <c r="AJ8" s="914" t="s">
        <v>2848</v>
      </c>
      <c r="AK8" s="914"/>
      <c r="AL8" s="914"/>
      <c r="AM8" s="914"/>
      <c r="AN8" s="914"/>
      <c r="AO8" s="937">
        <f t="shared" si="1"/>
        <v>1</v>
      </c>
      <c r="AQ8" s="249"/>
      <c r="AS8" s="965" t="s">
        <v>2774</v>
      </c>
      <c r="AT8" s="965" t="s">
        <v>2849</v>
      </c>
      <c r="AU8" s="965" t="s">
        <v>2850</v>
      </c>
      <c r="AV8" s="965" t="s">
        <v>2851</v>
      </c>
      <c r="AW8" s="965" t="s">
        <v>2816</v>
      </c>
      <c r="AX8" s="965" t="s">
        <v>2852</v>
      </c>
      <c r="AY8" s="965" t="s">
        <v>2853</v>
      </c>
      <c r="AZ8" s="965" t="s">
        <v>2854</v>
      </c>
      <c r="BA8" s="965" t="s">
        <v>2855</v>
      </c>
      <c r="BB8" s="965" t="s">
        <v>2856</v>
      </c>
      <c r="BC8" s="1314" t="s">
        <v>2857</v>
      </c>
      <c r="BD8" s="965" t="s">
        <v>2858</v>
      </c>
      <c r="BE8" s="965" t="s">
        <v>2859</v>
      </c>
      <c r="BF8" s="965" t="s">
        <v>2860</v>
      </c>
      <c r="BG8" s="965" t="s">
        <v>2826</v>
      </c>
      <c r="BH8" s="965" t="s">
        <v>2861</v>
      </c>
      <c r="BI8" s="965" t="s">
        <v>2862</v>
      </c>
      <c r="BJ8" s="965" t="s">
        <v>2863</v>
      </c>
      <c r="BK8" s="965" t="s">
        <v>2864</v>
      </c>
      <c r="BL8" s="965" t="s">
        <v>2793</v>
      </c>
      <c r="BM8" s="965" t="s">
        <v>2794</v>
      </c>
      <c r="BN8" s="965" t="s">
        <v>2865</v>
      </c>
      <c r="BO8" s="965" t="s">
        <v>2866</v>
      </c>
      <c r="BP8" s="965" t="s">
        <v>2867</v>
      </c>
      <c r="BQ8" s="965" t="s">
        <v>2868</v>
      </c>
      <c r="BR8" s="965" t="s">
        <v>2835</v>
      </c>
      <c r="BS8" s="965" t="s">
        <v>2836</v>
      </c>
      <c r="BT8" s="965" t="s">
        <v>2869</v>
      </c>
      <c r="BU8" s="965" t="s">
        <v>2870</v>
      </c>
      <c r="BV8" s="965" t="s">
        <v>2871</v>
      </c>
      <c r="BW8" s="965" t="s">
        <v>2872</v>
      </c>
      <c r="BX8" s="965" t="s">
        <v>2873</v>
      </c>
      <c r="BY8" s="965" t="s">
        <v>2874</v>
      </c>
      <c r="BZ8" s="965" t="s">
        <v>2875</v>
      </c>
      <c r="CA8" s="965" t="s">
        <v>2876</v>
      </c>
      <c r="CB8" t="s">
        <v>2676</v>
      </c>
    </row>
    <row r="9" spans="1:89" ht="25.5" customHeight="1">
      <c r="A9" s="314" t="s">
        <v>1072</v>
      </c>
      <c r="B9" s="479">
        <f ca="1">VLOOKUP($B$2,$W$134:$AP$229,8,0)+AT66</f>
        <v>1.4139572875202404</v>
      </c>
      <c r="C9" s="479">
        <f ca="1">VLOOKUP($C$2,$W$134:$AP$229,8,0)+AU66</f>
        <v>1.3311658300161924</v>
      </c>
      <c r="D9" s="987"/>
      <c r="E9" s="479">
        <f ca="1">VLOOKUP($E$2,$W$134:$AP$229,8,0)+AN36</f>
        <v>1</v>
      </c>
      <c r="F9" s="479">
        <f ca="1">VLOOKUP($F$2,$W$134:$AP$229,8,0)+AO36</f>
        <v>-1</v>
      </c>
      <c r="T9" t="s">
        <v>2877</v>
      </c>
      <c r="U9" t="s">
        <v>2878</v>
      </c>
      <c r="V9" t="s">
        <v>2879</v>
      </c>
      <c r="AA9" t="s">
        <v>2880</v>
      </c>
      <c r="AB9" s="914" t="s">
        <v>59</v>
      </c>
      <c r="AC9" s="914" t="s">
        <v>61</v>
      </c>
      <c r="AD9" s="914" t="s">
        <v>59</v>
      </c>
      <c r="AG9" s="937">
        <f>COUNTA(AB9:AD9)</f>
        <v>3</v>
      </c>
      <c r="AI9" t="s">
        <v>2880</v>
      </c>
      <c r="AJ9" s="914" t="s">
        <v>2848</v>
      </c>
      <c r="AK9" s="914"/>
      <c r="AL9" s="914"/>
      <c r="AM9" s="914"/>
      <c r="AO9" s="937">
        <f t="shared" si="1"/>
        <v>1</v>
      </c>
      <c r="AQ9" s="249"/>
      <c r="AS9" s="966" t="s">
        <v>2881</v>
      </c>
      <c r="AT9" s="966" t="s">
        <v>2882</v>
      </c>
      <c r="AU9" s="966" t="s">
        <v>2883</v>
      </c>
      <c r="AV9" s="966" t="s">
        <v>2884</v>
      </c>
      <c r="AW9" s="966" t="s">
        <v>2885</v>
      </c>
      <c r="AX9" s="1315" t="s">
        <v>2886</v>
      </c>
      <c r="AY9" s="966" t="s">
        <v>2887</v>
      </c>
      <c r="AZ9" s="966" t="s">
        <v>2888</v>
      </c>
      <c r="BA9" s="966" t="s">
        <v>2889</v>
      </c>
      <c r="BB9" s="966" t="s">
        <v>2890</v>
      </c>
      <c r="BC9" s="966" t="s">
        <v>2891</v>
      </c>
      <c r="BD9" s="966" t="s">
        <v>2892</v>
      </c>
      <c r="BE9" s="966" t="s">
        <v>2893</v>
      </c>
      <c r="BF9" s="966" t="s">
        <v>2894</v>
      </c>
      <c r="BG9" s="966" t="s">
        <v>2895</v>
      </c>
      <c r="BH9" s="966" t="s">
        <v>2896</v>
      </c>
      <c r="BI9" s="966" t="s">
        <v>2897</v>
      </c>
      <c r="BJ9" s="966" t="s">
        <v>2898</v>
      </c>
      <c r="BK9" s="966" t="s">
        <v>2899</v>
      </c>
      <c r="BL9" s="966" t="s">
        <v>2900</v>
      </c>
      <c r="BM9" s="966" t="s">
        <v>2901</v>
      </c>
      <c r="BN9" s="966" t="s">
        <v>2902</v>
      </c>
      <c r="BO9" s="966" t="s">
        <v>2903</v>
      </c>
      <c r="BP9" s="966" t="s">
        <v>2904</v>
      </c>
      <c r="BQ9" s="966" t="s">
        <v>2905</v>
      </c>
      <c r="BR9" s="966" t="s">
        <v>2906</v>
      </c>
      <c r="BS9" s="966" t="s">
        <v>2907</v>
      </c>
      <c r="BT9" s="966" t="s">
        <v>2908</v>
      </c>
      <c r="BU9" s="966" t="s">
        <v>2909</v>
      </c>
      <c r="BV9" s="966" t="s">
        <v>2910</v>
      </c>
      <c r="BW9" s="966" t="s">
        <v>2911</v>
      </c>
      <c r="BX9" s="966" t="s">
        <v>2912</v>
      </c>
      <c r="BY9" s="966" t="s">
        <v>2913</v>
      </c>
      <c r="BZ9" s="966" t="s">
        <v>2914</v>
      </c>
      <c r="CA9" s="966" t="s">
        <v>2915</v>
      </c>
      <c r="CB9" t="s">
        <v>2676</v>
      </c>
    </row>
    <row r="10" spans="1:89" ht="18">
      <c r="A10" s="312" t="s">
        <v>1076</v>
      </c>
      <c r="B10" s="480">
        <f ca="1">VLOOKUP($B$2,$W$134:$AP$229,9,0)+AT67</f>
        <v>2.3340286894114222</v>
      </c>
      <c r="C10" s="480">
        <f ca="1">VLOOKUP($C$2,$W$134:$AP$229,9,0)+AU67</f>
        <v>2.0672229515291374</v>
      </c>
      <c r="D10" s="987"/>
      <c r="E10" s="480">
        <f ca="1">VLOOKUP($E$2,$W$134:$AP$229,8,0)+AN134</f>
        <v>1</v>
      </c>
      <c r="F10" s="480">
        <f ca="1">VLOOKUP($F$2,$W$134:$AP$229,9,0)+AO134</f>
        <v>1</v>
      </c>
      <c r="T10" t="s">
        <v>2916</v>
      </c>
      <c r="U10" t="s">
        <v>1080</v>
      </c>
      <c r="V10" t="s">
        <v>2917</v>
      </c>
      <c r="AA10" t="s">
        <v>2918</v>
      </c>
      <c r="AB10" s="915" t="s">
        <v>2671</v>
      </c>
      <c r="AC10" s="914" t="s">
        <v>2671</v>
      </c>
      <c r="AD10" s="914"/>
      <c r="AG10" s="937">
        <f>COUNTA(AB10:AD10)</f>
        <v>2</v>
      </c>
      <c r="AI10" t="s">
        <v>2918</v>
      </c>
      <c r="AJ10" s="915" t="s">
        <v>49</v>
      </c>
      <c r="AK10" s="1135" t="s">
        <v>102</v>
      </c>
      <c r="AL10" s="914"/>
      <c r="AO10" s="937">
        <f>COUNTA(AJ10:AL10)</f>
        <v>2</v>
      </c>
      <c r="AQ10" s="249"/>
      <c r="AS10" s="966" t="s">
        <v>2881</v>
      </c>
      <c r="AT10" s="966" t="s">
        <v>2919</v>
      </c>
      <c r="AU10" s="966" t="s">
        <v>2920</v>
      </c>
      <c r="AV10" s="966" t="s">
        <v>2921</v>
      </c>
      <c r="AW10" s="966" t="s">
        <v>2922</v>
      </c>
      <c r="AX10" s="966" t="s">
        <v>2923</v>
      </c>
      <c r="AY10" s="966" t="s">
        <v>2924</v>
      </c>
      <c r="AZ10" s="966" t="s">
        <v>2925</v>
      </c>
      <c r="BA10" s="966" t="s">
        <v>2889</v>
      </c>
      <c r="BB10" s="966" t="s">
        <v>2926</v>
      </c>
      <c r="BC10" s="966" t="s">
        <v>2927</v>
      </c>
      <c r="BD10" s="966" t="s">
        <v>2928</v>
      </c>
      <c r="BE10" s="966" t="s">
        <v>2929</v>
      </c>
      <c r="BF10" s="966" t="s">
        <v>2930</v>
      </c>
      <c r="BG10" s="966" t="s">
        <v>2931</v>
      </c>
      <c r="BH10" s="966" t="s">
        <v>2932</v>
      </c>
      <c r="BI10" s="966" t="s">
        <v>2933</v>
      </c>
      <c r="BJ10" s="966" t="s">
        <v>2934</v>
      </c>
      <c r="BK10" s="966" t="s">
        <v>2935</v>
      </c>
      <c r="BL10" s="966" t="s">
        <v>2936</v>
      </c>
      <c r="BM10" s="966" t="s">
        <v>2937</v>
      </c>
      <c r="BN10" s="966" t="s">
        <v>2938</v>
      </c>
      <c r="BO10" s="966" t="s">
        <v>2939</v>
      </c>
      <c r="BP10" s="966" t="s">
        <v>2940</v>
      </c>
      <c r="BQ10" s="966" t="s">
        <v>2941</v>
      </c>
      <c r="BR10" s="966" t="s">
        <v>2942</v>
      </c>
      <c r="BS10" s="966" t="s">
        <v>2943</v>
      </c>
      <c r="BT10" s="966" t="s">
        <v>2944</v>
      </c>
      <c r="BU10" s="966" t="s">
        <v>2945</v>
      </c>
      <c r="BV10" s="966" t="s">
        <v>2946</v>
      </c>
      <c r="BW10" s="966" t="s">
        <v>2911</v>
      </c>
      <c r="BX10" s="966" t="s">
        <v>2947</v>
      </c>
      <c r="BY10" s="966" t="s">
        <v>2948</v>
      </c>
      <c r="BZ10" s="966" t="s">
        <v>2949</v>
      </c>
      <c r="CA10" s="966" t="s">
        <v>2950</v>
      </c>
      <c r="CB10" t="s">
        <v>2676</v>
      </c>
    </row>
    <row r="11" spans="1:89" ht="18">
      <c r="A11" s="311" t="s">
        <v>1074</v>
      </c>
      <c r="B11" s="481">
        <f ca="1">VLOOKUP($B$2,$W$134:$AP$229,10,0)+AT68</f>
        <v>4.2520140230683374</v>
      </c>
      <c r="C11" s="481">
        <f ca="1">VLOOKUP($C$2,$W$134:$AP$229,10,0)+AU68</f>
        <v>3.60161121845467</v>
      </c>
      <c r="D11" s="987"/>
      <c r="E11" s="481">
        <f ca="1">VLOOKUP($E$2,$W$134:$AP$229,10,0)+AN135</f>
        <v>1</v>
      </c>
      <c r="F11" s="481">
        <f ca="1">VLOOKUP($F$2,$W$134:$AP$229,10,0)+AO135</f>
        <v>4</v>
      </c>
      <c r="T11" t="s">
        <v>2951</v>
      </c>
      <c r="U11" t="s">
        <v>2952</v>
      </c>
      <c r="V11" t="s">
        <v>2953</v>
      </c>
      <c r="AA11" t="s">
        <v>2954</v>
      </c>
      <c r="AB11" s="915" t="s">
        <v>2671</v>
      </c>
      <c r="AC11" s="914" t="s">
        <v>2671</v>
      </c>
      <c r="AD11" s="914"/>
      <c r="AE11" s="914"/>
      <c r="AG11" s="937">
        <f t="shared" si="0"/>
        <v>2</v>
      </c>
      <c r="AI11" t="s">
        <v>2954</v>
      </c>
      <c r="AJ11" s="915" t="s">
        <v>49</v>
      </c>
      <c r="AK11" s="1135" t="s">
        <v>102</v>
      </c>
      <c r="AL11" s="914"/>
      <c r="AM11" s="914"/>
      <c r="AO11" s="937">
        <f t="shared" ref="AO11:AO12" si="2">COUNTA(AJ11:AM11)</f>
        <v>2</v>
      </c>
      <c r="AQ11" s="249"/>
      <c r="AS11" s="966" t="s">
        <v>2881</v>
      </c>
      <c r="AT11" s="966" t="s">
        <v>2955</v>
      </c>
      <c r="AU11" s="966" t="s">
        <v>2956</v>
      </c>
      <c r="AV11" s="966" t="s">
        <v>2957</v>
      </c>
      <c r="AW11" s="966" t="s">
        <v>2958</v>
      </c>
      <c r="AX11" s="966" t="s">
        <v>2959</v>
      </c>
      <c r="AY11" s="966" t="s">
        <v>2960</v>
      </c>
      <c r="AZ11" s="966" t="s">
        <v>2961</v>
      </c>
      <c r="BA11" s="966" t="s">
        <v>2962</v>
      </c>
      <c r="BB11" s="966" t="s">
        <v>2963</v>
      </c>
      <c r="BC11" s="966" t="s">
        <v>2964</v>
      </c>
      <c r="BD11" s="966" t="s">
        <v>2965</v>
      </c>
      <c r="BE11" s="966" t="s">
        <v>2929</v>
      </c>
      <c r="BF11" s="966" t="s">
        <v>2930</v>
      </c>
      <c r="BG11" s="966" t="s">
        <v>2895</v>
      </c>
      <c r="BH11" s="966" t="s">
        <v>2966</v>
      </c>
      <c r="BI11" s="966" t="s">
        <v>2967</v>
      </c>
      <c r="BJ11" s="966" t="s">
        <v>2968</v>
      </c>
      <c r="BK11" s="966" t="s">
        <v>2935</v>
      </c>
      <c r="BL11" s="966" t="s">
        <v>2969</v>
      </c>
      <c r="BM11" s="966" t="s">
        <v>2970</v>
      </c>
      <c r="BN11" s="966" t="s">
        <v>2971</v>
      </c>
      <c r="BO11" s="966" t="s">
        <v>2972</v>
      </c>
      <c r="BP11" s="966" t="s">
        <v>2973</v>
      </c>
      <c r="BQ11" s="966" t="s">
        <v>2974</v>
      </c>
      <c r="BR11" s="966" t="s">
        <v>2906</v>
      </c>
      <c r="BS11" s="966" t="s">
        <v>2975</v>
      </c>
      <c r="BT11" s="966" t="s">
        <v>2976</v>
      </c>
      <c r="BU11" s="966" t="s">
        <v>2977</v>
      </c>
      <c r="BV11" s="966" t="s">
        <v>2978</v>
      </c>
      <c r="BW11" s="966" t="s">
        <v>2979</v>
      </c>
      <c r="BX11" s="966" t="s">
        <v>2912</v>
      </c>
      <c r="BY11" s="966" t="s">
        <v>2980</v>
      </c>
      <c r="BZ11" s="966" t="s">
        <v>2981</v>
      </c>
      <c r="CA11" s="966" t="s">
        <v>2982</v>
      </c>
      <c r="CB11" t="s">
        <v>2676</v>
      </c>
    </row>
    <row r="12" spans="1:89" ht="29.25">
      <c r="A12" s="243" t="s">
        <v>2983</v>
      </c>
      <c r="B12" s="482" cm="1">
        <f t="array" aca="1" ref="B12" ca="1">INDEX(B9:B11,RANDBETWEEN(1,3))+15</f>
        <v>19.252014023068337</v>
      </c>
      <c r="C12" s="482" cm="1">
        <f t="array" aca="1" ref="C12" ca="1">INDEX(C9:C11,RANDBETWEEN(1,3))+20</f>
        <v>23.601611218454671</v>
      </c>
      <c r="D12" s="987"/>
      <c r="E12" s="482" cm="1">
        <f t="array" aca="1" ref="E12" ca="1">INDEX(E9:E11,RANDBETWEEN(1,3))+6</f>
        <v>7</v>
      </c>
      <c r="F12" s="482" cm="1">
        <f t="array" aca="1" ref="F12" ca="1">INDEX(F9:F11,RANDBETWEEN(1,3))+7</f>
        <v>6</v>
      </c>
      <c r="T12" t="s">
        <v>2984</v>
      </c>
      <c r="U12" t="s">
        <v>2985</v>
      </c>
      <c r="V12" t="s">
        <v>2986</v>
      </c>
      <c r="X12" s="1460" t="s">
        <v>2987</v>
      </c>
      <c r="Y12" s="1460"/>
      <c r="AA12" t="s">
        <v>2988</v>
      </c>
      <c r="AB12" s="915" t="s">
        <v>107</v>
      </c>
      <c r="AC12" s="915" t="s">
        <v>16</v>
      </c>
      <c r="AD12" s="914" t="s">
        <v>113</v>
      </c>
      <c r="AG12" s="937">
        <f t="shared" si="0"/>
        <v>3</v>
      </c>
      <c r="AI12" t="s">
        <v>2988</v>
      </c>
      <c r="AJ12" s="915" t="s">
        <v>49</v>
      </c>
      <c r="AK12" s="1135" t="s">
        <v>102</v>
      </c>
      <c r="AL12" s="914"/>
      <c r="AO12" s="937">
        <f t="shared" si="2"/>
        <v>2</v>
      </c>
      <c r="AQ12" s="249"/>
      <c r="AS12" s="967" t="s">
        <v>2989</v>
      </c>
      <c r="AT12" s="967" t="s">
        <v>2990</v>
      </c>
      <c r="AU12" s="967" t="s">
        <v>2991</v>
      </c>
      <c r="AV12" s="967" t="s">
        <v>2992</v>
      </c>
      <c r="AW12" s="967" t="s">
        <v>2993</v>
      </c>
      <c r="AX12" s="1316" t="s">
        <v>2994</v>
      </c>
      <c r="AY12" s="967" t="s">
        <v>2995</v>
      </c>
      <c r="AZ12" s="967" t="s">
        <v>2996</v>
      </c>
      <c r="BA12" s="967" t="s">
        <v>2997</v>
      </c>
      <c r="BB12" s="967" t="s">
        <v>2998</v>
      </c>
      <c r="BC12" s="967" t="s">
        <v>2999</v>
      </c>
      <c r="BD12" s="967" t="s">
        <v>3000</v>
      </c>
      <c r="BE12" s="967" t="s">
        <v>3001</v>
      </c>
      <c r="BF12" s="967" t="s">
        <v>3002</v>
      </c>
      <c r="BG12" s="967" t="s">
        <v>3003</v>
      </c>
      <c r="BH12" s="967" t="s">
        <v>3004</v>
      </c>
      <c r="BI12" s="967" t="s">
        <v>3005</v>
      </c>
      <c r="BJ12" s="967" t="s">
        <v>3006</v>
      </c>
      <c r="BK12" s="967" t="s">
        <v>3007</v>
      </c>
      <c r="BL12" s="967" t="s">
        <v>3008</v>
      </c>
      <c r="BM12" s="967" t="s">
        <v>3009</v>
      </c>
      <c r="BN12" s="967" t="s">
        <v>3010</v>
      </c>
      <c r="BO12" s="967" t="s">
        <v>3011</v>
      </c>
      <c r="BP12" s="967" t="s">
        <v>3012</v>
      </c>
      <c r="BQ12" s="967" t="s">
        <v>3013</v>
      </c>
      <c r="BR12" s="967" t="s">
        <v>3014</v>
      </c>
      <c r="BS12" s="967" t="s">
        <v>3015</v>
      </c>
      <c r="BT12" s="967" t="s">
        <v>3016</v>
      </c>
      <c r="BU12" s="967" t="s">
        <v>3017</v>
      </c>
      <c r="BV12" s="967" t="s">
        <v>3018</v>
      </c>
      <c r="BW12" s="967" t="s">
        <v>3019</v>
      </c>
      <c r="BX12" s="967" t="s">
        <v>3020</v>
      </c>
      <c r="BY12" s="967" t="s">
        <v>3021</v>
      </c>
      <c r="BZ12" s="967" t="s">
        <v>3022</v>
      </c>
      <c r="CA12" s="967" t="s">
        <v>3023</v>
      </c>
      <c r="CB12" t="s">
        <v>2676</v>
      </c>
    </row>
    <row r="13" spans="1:89" ht="18">
      <c r="A13" s="78" t="s">
        <v>3024</v>
      </c>
      <c r="B13" s="483">
        <f ca="1">VLOOKUP($B$2,$W$134:$AP$229,6,0)+RANDBETWEEN(2,4)</f>
        <v>5</v>
      </c>
      <c r="C13" s="483">
        <f ca="1">VLOOKUP($C$2,$W$134:$AP$229,6,0)+RANDBETWEEN(3,5)</f>
        <v>5</v>
      </c>
      <c r="D13" s="987"/>
      <c r="E13" s="483">
        <f ca="1">VLOOKUP($E$2,$W$134:$AP$229,6,0)</f>
        <v>1</v>
      </c>
      <c r="F13" s="483">
        <f ca="1">VLOOKUP($F$2,$W$134:$AP$229,6,0)+RANDBETWEEN(1,2)</f>
        <v>-1</v>
      </c>
      <c r="T13" t="s">
        <v>3025</v>
      </c>
      <c r="U13" t="s">
        <v>3026</v>
      </c>
      <c r="V13" t="s">
        <v>912</v>
      </c>
      <c r="AA13" t="s">
        <v>3027</v>
      </c>
      <c r="AB13" s="915" t="s">
        <v>107</v>
      </c>
      <c r="AC13" s="915" t="s">
        <v>16</v>
      </c>
      <c r="AD13" s="914" t="s">
        <v>113</v>
      </c>
      <c r="AG13" s="937">
        <f>COUNTA(AB13:AC13)</f>
        <v>2</v>
      </c>
      <c r="AI13" t="s">
        <v>3027</v>
      </c>
      <c r="AJ13" s="915" t="s">
        <v>49</v>
      </c>
      <c r="AK13" s="1135" t="s">
        <v>102</v>
      </c>
      <c r="AL13" s="914"/>
      <c r="AO13" s="937">
        <f>COUNTA(AJ13:AK13)</f>
        <v>2</v>
      </c>
      <c r="AQ13" s="249"/>
      <c r="AS13" s="967" t="s">
        <v>2989</v>
      </c>
      <c r="AT13" s="967" t="s">
        <v>3028</v>
      </c>
      <c r="AU13" s="967" t="s">
        <v>3029</v>
      </c>
      <c r="AV13" s="967" t="s">
        <v>3030</v>
      </c>
      <c r="AW13" s="967" t="s">
        <v>2993</v>
      </c>
      <c r="AX13" s="967" t="s">
        <v>3031</v>
      </c>
      <c r="AY13" s="967" t="s">
        <v>3032</v>
      </c>
      <c r="AZ13" s="967" t="s">
        <v>2996</v>
      </c>
      <c r="BA13" s="967" t="s">
        <v>3033</v>
      </c>
      <c r="BB13" s="967" t="s">
        <v>3034</v>
      </c>
      <c r="BC13" s="967" t="s">
        <v>3035</v>
      </c>
      <c r="BD13" s="967" t="s">
        <v>3036</v>
      </c>
      <c r="BE13" s="967" t="s">
        <v>3037</v>
      </c>
      <c r="BF13" s="967" t="s">
        <v>3002</v>
      </c>
      <c r="BG13" s="967" t="s">
        <v>3038</v>
      </c>
      <c r="BH13" s="967" t="s">
        <v>3004</v>
      </c>
      <c r="BI13" s="967" t="s">
        <v>3005</v>
      </c>
      <c r="BJ13" s="967" t="s">
        <v>3006</v>
      </c>
      <c r="BK13" s="967" t="s">
        <v>3039</v>
      </c>
      <c r="BL13" s="967" t="s">
        <v>3040</v>
      </c>
      <c r="BM13" s="967" t="s">
        <v>3041</v>
      </c>
      <c r="BN13" s="967" t="s">
        <v>3042</v>
      </c>
      <c r="BO13" s="967" t="s">
        <v>3043</v>
      </c>
      <c r="BP13" s="967" t="s">
        <v>3044</v>
      </c>
      <c r="BQ13" s="967" t="s">
        <v>3045</v>
      </c>
      <c r="BR13" s="967" t="s">
        <v>3046</v>
      </c>
      <c r="BS13" s="967" t="s">
        <v>3047</v>
      </c>
      <c r="BT13" s="967" t="s">
        <v>3048</v>
      </c>
      <c r="BU13" s="967" t="s">
        <v>3049</v>
      </c>
      <c r="BV13" s="967" t="s">
        <v>3050</v>
      </c>
      <c r="BW13" s="967" t="s">
        <v>3019</v>
      </c>
      <c r="BX13" s="967" t="s">
        <v>3020</v>
      </c>
      <c r="BY13" s="967" t="s">
        <v>3051</v>
      </c>
      <c r="BZ13" s="967" t="s">
        <v>3052</v>
      </c>
      <c r="CA13" s="967" t="s">
        <v>3053</v>
      </c>
      <c r="CB13" t="s">
        <v>2676</v>
      </c>
    </row>
    <row r="14" spans="1:89" ht="18">
      <c r="A14" s="79" t="s">
        <v>1050</v>
      </c>
      <c r="B14" s="484">
        <f ca="1">VLOOKUP($B$2,$W$134:$AP$229,7,0)+RANDBETWEEN(2,4)</f>
        <v>6</v>
      </c>
      <c r="C14" s="484">
        <f ca="1">VLOOKUP($C$2,$W$134:$AP$229,7,0)+RANDBETWEEN(3,5)</f>
        <v>6</v>
      </c>
      <c r="D14" s="987"/>
      <c r="E14" s="484">
        <f ca="1">VLOOKUP($E$2,$W$134:$AP$229,7,0)</f>
        <v>1</v>
      </c>
      <c r="F14" s="484">
        <f ca="1">VLOOKUP($F$2,$W$134:$AP$229,7,0)+RANDBETWEEN(1,2)</f>
        <v>2</v>
      </c>
      <c r="T14" t="s">
        <v>3054</v>
      </c>
      <c r="U14" t="s">
        <v>3055</v>
      </c>
      <c r="V14" t="s">
        <v>249</v>
      </c>
      <c r="Y14" t="s">
        <v>3056</v>
      </c>
      <c r="AA14" t="s">
        <v>3057</v>
      </c>
      <c r="AB14" s="915" t="s">
        <v>50</v>
      </c>
      <c r="AC14" s="914" t="s">
        <v>2667</v>
      </c>
      <c r="AD14" t="s">
        <v>1486</v>
      </c>
      <c r="AG14" s="937">
        <f t="shared" si="0"/>
        <v>3</v>
      </c>
      <c r="AI14" t="s">
        <v>3057</v>
      </c>
      <c r="AJ14" s="915" t="s">
        <v>49</v>
      </c>
      <c r="AK14" s="1135" t="s">
        <v>102</v>
      </c>
      <c r="AO14" s="937">
        <f t="shared" ref="AO14:AO22" si="3">COUNTA(AJ14:AM14)</f>
        <v>2</v>
      </c>
      <c r="AQ14" s="249"/>
      <c r="AS14" s="967" t="s">
        <v>2989</v>
      </c>
      <c r="AT14" s="967" t="s">
        <v>3058</v>
      </c>
      <c r="AU14" s="967" t="s">
        <v>3059</v>
      </c>
      <c r="AV14" s="967" t="s">
        <v>3060</v>
      </c>
      <c r="AW14" s="967" t="s">
        <v>2993</v>
      </c>
      <c r="AX14" s="967" t="s">
        <v>3061</v>
      </c>
      <c r="AY14" s="967" t="s">
        <v>3062</v>
      </c>
      <c r="AZ14" s="967" t="s">
        <v>3063</v>
      </c>
      <c r="BA14" s="967" t="s">
        <v>3033</v>
      </c>
      <c r="BB14" s="967" t="s">
        <v>3064</v>
      </c>
      <c r="BC14" s="967" t="s">
        <v>3065</v>
      </c>
      <c r="BD14" s="967" t="s">
        <v>3036</v>
      </c>
      <c r="BE14" s="967" t="s">
        <v>3066</v>
      </c>
      <c r="BF14" s="967" t="s">
        <v>3067</v>
      </c>
      <c r="BG14" s="967" t="s">
        <v>3038</v>
      </c>
      <c r="BH14" s="967" t="s">
        <v>3068</v>
      </c>
      <c r="BI14" s="967" t="s">
        <v>3069</v>
      </c>
      <c r="BJ14" s="967" t="s">
        <v>3070</v>
      </c>
      <c r="BK14" s="967" t="s">
        <v>3071</v>
      </c>
      <c r="BL14" s="967" t="s">
        <v>3072</v>
      </c>
      <c r="BM14" s="967" t="s">
        <v>3073</v>
      </c>
      <c r="BN14" s="967" t="s">
        <v>3074</v>
      </c>
      <c r="BO14" s="967" t="s">
        <v>3075</v>
      </c>
      <c r="BP14" s="967" t="s">
        <v>3076</v>
      </c>
      <c r="BQ14" s="967" t="s">
        <v>3077</v>
      </c>
      <c r="BR14" s="967" t="s">
        <v>3078</v>
      </c>
      <c r="BS14" s="967" t="s">
        <v>3079</v>
      </c>
      <c r="BT14" s="967" t="s">
        <v>3080</v>
      </c>
      <c r="BU14" s="967" t="s">
        <v>3081</v>
      </c>
      <c r="BV14" s="967" t="s">
        <v>3082</v>
      </c>
      <c r="BW14" s="967" t="s">
        <v>3019</v>
      </c>
      <c r="BX14" s="967" t="s">
        <v>3083</v>
      </c>
      <c r="BY14" s="967" t="s">
        <v>3084</v>
      </c>
      <c r="BZ14" s="967" t="s">
        <v>3085</v>
      </c>
      <c r="CA14" s="967" t="s">
        <v>3086</v>
      </c>
      <c r="CB14" t="s">
        <v>2676</v>
      </c>
    </row>
    <row r="15" spans="1:89" ht="73.5">
      <c r="A15" s="455" t="s">
        <v>1541</v>
      </c>
      <c r="B15" s="470">
        <f ca="1">VLOOKUP($B$2,$W$134:$AP$229,12,0)</f>
        <v>-0.3</v>
      </c>
      <c r="C15" s="470">
        <f ca="1">VLOOKUP($C$2,$W$134:$AP$229,12,0)</f>
        <v>0</v>
      </c>
      <c r="D15" s="987"/>
      <c r="E15" s="470">
        <f ca="1">VLOOKUP($E$2,$W$134:$AP$229,12,0)</f>
        <v>0.4</v>
      </c>
      <c r="F15" s="470">
        <f ca="1">VLOOKUP($F$2,$W$134:$AP$229,12,0)</f>
        <v>0.2</v>
      </c>
      <c r="T15" t="s">
        <v>3087</v>
      </c>
      <c r="U15" t="s">
        <v>3088</v>
      </c>
      <c r="V15" t="s">
        <v>3089</v>
      </c>
      <c r="X15" t="s">
        <v>3090</v>
      </c>
      <c r="Y15">
        <f ca="1">RANDBETWEEN(1,2)</f>
        <v>2</v>
      </c>
      <c r="AA15" t="s">
        <v>3091</v>
      </c>
      <c r="AB15" s="915" t="s">
        <v>50</v>
      </c>
      <c r="AC15" s="915" t="s">
        <v>49</v>
      </c>
      <c r="AD15" s="915" t="s">
        <v>49</v>
      </c>
      <c r="AE15" s="914"/>
      <c r="AG15" s="937">
        <f t="shared" si="0"/>
        <v>3</v>
      </c>
      <c r="AI15" t="s">
        <v>3091</v>
      </c>
      <c r="AJ15" s="915" t="s">
        <v>49</v>
      </c>
      <c r="AK15" s="1135" t="s">
        <v>102</v>
      </c>
      <c r="AL15" s="915"/>
      <c r="AM15" s="914"/>
      <c r="AO15" s="937">
        <f t="shared" si="3"/>
        <v>2</v>
      </c>
      <c r="AQ15" s="249"/>
      <c r="AS15" s="968" t="s">
        <v>3092</v>
      </c>
      <c r="AT15" s="968" t="s">
        <v>3093</v>
      </c>
      <c r="AU15" s="968" t="s">
        <v>3094</v>
      </c>
      <c r="AV15" s="1310" t="s">
        <v>3095</v>
      </c>
      <c r="AW15" s="968" t="s">
        <v>3096</v>
      </c>
      <c r="AX15" s="968" t="s">
        <v>3097</v>
      </c>
      <c r="AY15" s="1310" t="s">
        <v>3098</v>
      </c>
      <c r="AZ15" s="968" t="s">
        <v>3099</v>
      </c>
      <c r="BA15" s="968" t="s">
        <v>3100</v>
      </c>
      <c r="BB15" s="968" t="s">
        <v>3101</v>
      </c>
      <c r="BC15" s="968" t="s">
        <v>3102</v>
      </c>
      <c r="BD15" s="968" t="s">
        <v>3103</v>
      </c>
      <c r="BE15" s="968" t="s">
        <v>3104</v>
      </c>
      <c r="BF15" s="968" t="s">
        <v>3105</v>
      </c>
      <c r="BG15" s="968" t="s">
        <v>3106</v>
      </c>
      <c r="BH15" s="968" t="s">
        <v>3107</v>
      </c>
      <c r="BI15" s="968" t="s">
        <v>3108</v>
      </c>
      <c r="BJ15" s="968" t="s">
        <v>3109</v>
      </c>
      <c r="BK15" s="968" t="s">
        <v>3110</v>
      </c>
      <c r="BL15" s="968" t="s">
        <v>3111</v>
      </c>
      <c r="BM15" s="968" t="s">
        <v>3112</v>
      </c>
      <c r="BN15" s="968" t="s">
        <v>3113</v>
      </c>
      <c r="BO15" s="968" t="s">
        <v>3114</v>
      </c>
      <c r="BP15" s="968" t="s">
        <v>3115</v>
      </c>
      <c r="BQ15" s="968" t="s">
        <v>3116</v>
      </c>
      <c r="BR15" s="968" t="s">
        <v>3117</v>
      </c>
      <c r="BS15" s="968" t="s">
        <v>3118</v>
      </c>
      <c r="BT15" s="968" t="s">
        <v>3119</v>
      </c>
      <c r="BU15" s="968" t="s">
        <v>3120</v>
      </c>
      <c r="BV15" s="968" t="s">
        <v>3121</v>
      </c>
      <c r="BW15" s="968" t="s">
        <v>3122</v>
      </c>
      <c r="BX15" s="968" t="s">
        <v>3123</v>
      </c>
      <c r="BY15" s="968" t="s">
        <v>3124</v>
      </c>
      <c r="BZ15" s="968" t="s">
        <v>3125</v>
      </c>
      <c r="CA15" s="968" t="s">
        <v>3126</v>
      </c>
      <c r="CB15" t="s">
        <v>2676</v>
      </c>
    </row>
    <row r="16" spans="1:89" ht="70.5">
      <c r="A16" s="437" t="s">
        <v>1542</v>
      </c>
      <c r="B16" s="471">
        <f ca="1">VLOOKUP($B$2,$W$134:$AP$229,13,0)</f>
        <v>0</v>
      </c>
      <c r="C16" s="471">
        <f ca="1">VLOOKUP($C$2,$W$134:$AP$229,13,0)</f>
        <v>0</v>
      </c>
      <c r="D16" s="987"/>
      <c r="E16" s="471">
        <f ca="1">VLOOKUP($E$2,$W$134:$AP$229,13,0)</f>
        <v>-0.4</v>
      </c>
      <c r="F16" s="471">
        <f ca="1">VLOOKUP($F$2,$W$134:$AP$229,13,0)</f>
        <v>-0.2</v>
      </c>
      <c r="T16" t="s">
        <v>3127</v>
      </c>
      <c r="U16" t="s">
        <v>3128</v>
      </c>
      <c r="V16" t="s">
        <v>3129</v>
      </c>
      <c r="X16" t="s">
        <v>3130</v>
      </c>
      <c r="Y16">
        <f ca="1">RANDBETWEEN(1,2)</f>
        <v>1</v>
      </c>
      <c r="AA16" t="s">
        <v>3131</v>
      </c>
      <c r="AB16" s="915" t="s">
        <v>50</v>
      </c>
      <c r="AC16" s="915" t="s">
        <v>49</v>
      </c>
      <c r="AD16" s="915" t="s">
        <v>49</v>
      </c>
      <c r="AE16" s="914"/>
      <c r="AG16" s="937">
        <f t="shared" si="0"/>
        <v>3</v>
      </c>
      <c r="AI16" t="s">
        <v>3131</v>
      </c>
      <c r="AJ16" s="915" t="s">
        <v>49</v>
      </c>
      <c r="AK16" s="1135" t="s">
        <v>102</v>
      </c>
      <c r="AL16" s="915"/>
      <c r="AM16" s="914"/>
      <c r="AO16" s="937">
        <f t="shared" si="3"/>
        <v>2</v>
      </c>
      <c r="AQ16" s="249"/>
      <c r="AS16" s="968" t="s">
        <v>3092</v>
      </c>
      <c r="AT16" s="968" t="s">
        <v>3132</v>
      </c>
      <c r="AU16" s="968" t="s">
        <v>3133</v>
      </c>
      <c r="AV16" s="1310" t="s">
        <v>3095</v>
      </c>
      <c r="AW16" s="968" t="s">
        <v>3096</v>
      </c>
      <c r="AX16" s="968" t="s">
        <v>3097</v>
      </c>
      <c r="AY16" s="1310" t="s">
        <v>3134</v>
      </c>
      <c r="AZ16" s="968" t="s">
        <v>3099</v>
      </c>
      <c r="BA16" s="968" t="s">
        <v>3135</v>
      </c>
      <c r="BB16" s="968" t="s">
        <v>3136</v>
      </c>
      <c r="BC16" s="968" t="s">
        <v>3137</v>
      </c>
      <c r="BD16" s="968" t="s">
        <v>3138</v>
      </c>
      <c r="BE16" s="968" t="s">
        <v>3139</v>
      </c>
      <c r="BF16" s="968" t="s">
        <v>3140</v>
      </c>
      <c r="BG16" s="968" t="s">
        <v>3141</v>
      </c>
      <c r="BH16" s="968" t="s">
        <v>3107</v>
      </c>
      <c r="BI16" s="968" t="s">
        <v>3142</v>
      </c>
      <c r="BJ16" s="968" t="s">
        <v>3143</v>
      </c>
      <c r="BK16" s="968" t="s">
        <v>3144</v>
      </c>
      <c r="BL16" s="968" t="s">
        <v>3145</v>
      </c>
      <c r="BM16" s="968" t="s">
        <v>3146</v>
      </c>
      <c r="BN16" s="968" t="s">
        <v>3147</v>
      </c>
      <c r="BO16" s="968" t="s">
        <v>3148</v>
      </c>
      <c r="BP16" s="968" t="s">
        <v>3149</v>
      </c>
      <c r="BQ16" s="968" t="s">
        <v>3150</v>
      </c>
      <c r="BR16" s="968" t="s">
        <v>3151</v>
      </c>
      <c r="BS16" s="968" t="s">
        <v>3152</v>
      </c>
      <c r="BT16" s="968" t="s">
        <v>3153</v>
      </c>
      <c r="BU16" s="968" t="s">
        <v>3154</v>
      </c>
      <c r="BV16" s="968" t="s">
        <v>3155</v>
      </c>
      <c r="BW16" s="968" t="s">
        <v>3156</v>
      </c>
      <c r="BX16" s="968" t="s">
        <v>3123</v>
      </c>
      <c r="BY16" s="968" t="s">
        <v>3157</v>
      </c>
      <c r="BZ16" s="968" t="s">
        <v>3158</v>
      </c>
      <c r="CA16" s="968" t="s">
        <v>3159</v>
      </c>
      <c r="CB16" t="s">
        <v>2676</v>
      </c>
    </row>
    <row r="17" spans="1:80" ht="20.25" customHeight="1">
      <c r="A17" s="439" t="s">
        <v>1543</v>
      </c>
      <c r="B17" s="472">
        <f ca="1">VLOOKUP($B$2,$W$134:$AP$229,14,0)</f>
        <v>-0.6</v>
      </c>
      <c r="C17" s="472">
        <f ca="1">VLOOKUP($C$2,$W$134:$AP$229,14,0)</f>
        <v>0</v>
      </c>
      <c r="D17" s="987"/>
      <c r="E17" s="472">
        <f ca="1">VLOOKUP($E$2,$W$134:$AP$229,14,0)</f>
        <v>0</v>
      </c>
      <c r="F17" s="472">
        <f ca="1">VLOOKUP($F$2,$W$134:$AP$229,14,0)</f>
        <v>0</v>
      </c>
      <c r="T17" t="s">
        <v>3160</v>
      </c>
      <c r="U17" t="s">
        <v>3161</v>
      </c>
      <c r="V17" t="s">
        <v>3162</v>
      </c>
      <c r="X17" t="s">
        <v>3163</v>
      </c>
      <c r="Y17" t="str">
        <f ca="1">'Legendary Gear Presence'!F92</f>
        <v>Artemis: Two-handed Ranged Bow; 10 Physical Damage; 2 Hex Range; Passive: Basic Attacks Trigger Twice.</v>
      </c>
      <c r="Z17" t="s">
        <v>2676</v>
      </c>
      <c r="AA17" t="s">
        <v>3164</v>
      </c>
      <c r="AB17" s="915" t="s">
        <v>85</v>
      </c>
      <c r="AC17" s="915"/>
      <c r="AE17" s="914"/>
      <c r="AG17" s="937">
        <f>COUNTA(AB17:AE17)</f>
        <v>1</v>
      </c>
      <c r="AI17" t="s">
        <v>3164</v>
      </c>
      <c r="AJ17" s="915" t="s">
        <v>49</v>
      </c>
      <c r="AK17" s="1082" t="s">
        <v>179</v>
      </c>
      <c r="AL17" s="915"/>
      <c r="AM17" s="914"/>
      <c r="AO17" s="937">
        <f t="shared" si="3"/>
        <v>2</v>
      </c>
      <c r="AQ17" s="249"/>
      <c r="AS17" s="968" t="s">
        <v>3092</v>
      </c>
      <c r="AT17" s="968" t="s">
        <v>3165</v>
      </c>
      <c r="AU17" s="968" t="s">
        <v>3166</v>
      </c>
      <c r="AV17" s="1310" t="s">
        <v>3095</v>
      </c>
      <c r="AW17" s="968" t="s">
        <v>3096</v>
      </c>
      <c r="AX17" s="968" t="s">
        <v>3167</v>
      </c>
      <c r="AY17" s="1310" t="s">
        <v>3134</v>
      </c>
      <c r="AZ17" s="1310" t="s">
        <v>3168</v>
      </c>
      <c r="BA17" s="968" t="s">
        <v>3135</v>
      </c>
      <c r="BB17" s="968" t="s">
        <v>3169</v>
      </c>
      <c r="BC17" s="968" t="s">
        <v>3170</v>
      </c>
      <c r="BD17" s="968" t="s">
        <v>3138</v>
      </c>
      <c r="BE17" s="968" t="s">
        <v>3139</v>
      </c>
      <c r="BF17" s="968" t="s">
        <v>3171</v>
      </c>
      <c r="BG17" s="968" t="s">
        <v>3141</v>
      </c>
      <c r="BH17" s="968" t="s">
        <v>3107</v>
      </c>
      <c r="BI17" s="968" t="s">
        <v>3142</v>
      </c>
      <c r="BJ17" s="968" t="s">
        <v>3172</v>
      </c>
      <c r="BK17" s="968" t="s">
        <v>3144</v>
      </c>
      <c r="BL17" s="968" t="s">
        <v>3173</v>
      </c>
      <c r="BM17" s="968" t="s">
        <v>3174</v>
      </c>
      <c r="BN17" s="968" t="s">
        <v>3175</v>
      </c>
      <c r="BO17" s="968" t="s">
        <v>3176</v>
      </c>
      <c r="BP17" s="968" t="s">
        <v>3177</v>
      </c>
      <c r="BQ17" s="968" t="s">
        <v>3178</v>
      </c>
      <c r="BR17" s="968" t="s">
        <v>3179</v>
      </c>
      <c r="BS17" s="968" t="s">
        <v>3180</v>
      </c>
      <c r="BT17" s="968" t="s">
        <v>3181</v>
      </c>
      <c r="BU17" s="968" t="s">
        <v>3182</v>
      </c>
      <c r="BV17" s="968" t="s">
        <v>3183</v>
      </c>
      <c r="BW17" s="968" t="s">
        <v>3184</v>
      </c>
      <c r="BX17" s="968" t="s">
        <v>3185</v>
      </c>
      <c r="BY17" s="968" t="s">
        <v>3186</v>
      </c>
      <c r="BZ17" s="968" t="s">
        <v>3187</v>
      </c>
      <c r="CA17" s="968" t="s">
        <v>3188</v>
      </c>
      <c r="CB17" t="s">
        <v>2676</v>
      </c>
    </row>
    <row r="18" spans="1:80" ht="18">
      <c r="A18" s="440" t="s">
        <v>1544</v>
      </c>
      <c r="B18" s="473">
        <f ca="1">VLOOKUP($B$2,$W$134:$AP$229,15,0)</f>
        <v>0.2</v>
      </c>
      <c r="C18" s="473">
        <f ca="1">VLOOKUP($C$2,$W$134:$AP$229,15,0)</f>
        <v>0</v>
      </c>
      <c r="D18" s="987"/>
      <c r="E18" s="473">
        <f ca="1">VLOOKUP($E$2,$W$134:$AP$229,15,0)</f>
        <v>0</v>
      </c>
      <c r="F18" s="473">
        <f ca="1">VLOOKUP($F$2,$W$134:$AP$229,15,0)</f>
        <v>0</v>
      </c>
      <c r="T18" t="s">
        <v>3189</v>
      </c>
      <c r="U18" t="s">
        <v>3190</v>
      </c>
      <c r="V18" t="s">
        <v>3191</v>
      </c>
      <c r="X18" t="s">
        <v>3192</v>
      </c>
      <c r="Y18" t="str">
        <f ca="1">_xlfn.TEXTAFTER(_xlfn.TEXTBEFORE(Y17,";",),":")</f>
        <v xml:space="preserve"> Two-handed Ranged Bow</v>
      </c>
      <c r="Z18" t="s">
        <v>2676</v>
      </c>
      <c r="AA18" t="s">
        <v>3193</v>
      </c>
      <c r="AB18" s="914" t="s">
        <v>2671</v>
      </c>
      <c r="AC18" s="915"/>
      <c r="AE18" s="914"/>
      <c r="AG18" s="937">
        <f>COUNTA(AB18:AE18)</f>
        <v>1</v>
      </c>
      <c r="AI18" t="s">
        <v>3193</v>
      </c>
      <c r="AJ18" s="915" t="s">
        <v>49</v>
      </c>
      <c r="AK18" s="1082" t="s">
        <v>179</v>
      </c>
      <c r="AL18" s="914"/>
      <c r="AM18" s="914"/>
      <c r="AO18" s="937">
        <f t="shared" si="3"/>
        <v>2</v>
      </c>
      <c r="AQ18" s="249"/>
      <c r="AR18" s="241"/>
    </row>
    <row r="19" spans="1:80" ht="18">
      <c r="A19" s="441" t="s">
        <v>1545</v>
      </c>
      <c r="B19" s="474">
        <f ca="1">VLOOKUP($B$2,$W$134:$AP$229,16,0)</f>
        <v>0.1</v>
      </c>
      <c r="C19" s="474">
        <f ca="1">VLOOKUP($C$2,$W$134:$AP$229,16,0)</f>
        <v>0</v>
      </c>
      <c r="D19" s="987"/>
      <c r="E19" s="474">
        <f ca="1">VLOOKUP($E$2,$W$134:$AP$229,16,0)</f>
        <v>-0.2</v>
      </c>
      <c r="F19" s="474">
        <f ca="1">VLOOKUP($F$2,$W$134:$AP$229,16,0)</f>
        <v>0.3</v>
      </c>
      <c r="T19" t="s">
        <v>3194</v>
      </c>
      <c r="U19" t="s">
        <v>3195</v>
      </c>
      <c r="V19" t="s">
        <v>3196</v>
      </c>
      <c r="X19" t="s">
        <v>3197</v>
      </c>
      <c r="Y19" t="str">
        <f ca="1">TRIM(LEFT(Y18, FIND("^",SUBSTITUTE(Y18, " ", "^", 2 )&amp;"^")))</f>
        <v>Two-handed</v>
      </c>
      <c r="Z19" t="s">
        <v>2676</v>
      </c>
      <c r="AA19" t="s">
        <v>3198</v>
      </c>
      <c r="AB19" s="914" t="s">
        <v>194</v>
      </c>
      <c r="AC19" s="915" t="s">
        <v>52</v>
      </c>
      <c r="AE19" s="914"/>
      <c r="AG19" s="937">
        <f>COUNTA(AB19:AE19)</f>
        <v>2</v>
      </c>
      <c r="AI19" t="s">
        <v>3198</v>
      </c>
      <c r="AJ19" s="915" t="s">
        <v>49</v>
      </c>
      <c r="AK19" s="1082" t="s">
        <v>179</v>
      </c>
      <c r="AL19" s="915"/>
      <c r="AM19" s="914"/>
      <c r="AO19" s="937">
        <f t="shared" si="3"/>
        <v>2</v>
      </c>
      <c r="AQ19" s="249"/>
      <c r="AR19" s="241" t="s">
        <v>3199</v>
      </c>
      <c r="AS19" t="str">
        <f ca="1">HLOOKUP(Y33,AR2:CA17,RANDBETWEEN(2,4),FALSE)</f>
        <v>(P) Deep Breathing: Your Basic Attacks are Precise; -2 Mobility.</v>
      </c>
    </row>
    <row r="20" spans="1:80" ht="18">
      <c r="A20" s="442" t="s">
        <v>1546</v>
      </c>
      <c r="B20" s="475">
        <f ca="1">VLOOKUP($B$2,$W$134:$AP$229,13,0)</f>
        <v>0</v>
      </c>
      <c r="C20" s="475">
        <f ca="1">VLOOKUP($C$2,$W$134:$AP$229,13,0)</f>
        <v>0</v>
      </c>
      <c r="D20" s="987"/>
      <c r="E20" s="475">
        <f ca="1">VLOOKUP($E$2,$W$134:$AP$229,13,0)</f>
        <v>-0.4</v>
      </c>
      <c r="F20" s="475">
        <f ca="1">VLOOKUP($F$2,$W$134:$AP$229,13,0)</f>
        <v>-0.2</v>
      </c>
      <c r="T20" t="s">
        <v>3200</v>
      </c>
      <c r="U20" t="s">
        <v>3201</v>
      </c>
      <c r="V20" t="s">
        <v>3202</v>
      </c>
      <c r="X20" t="s">
        <v>3203</v>
      </c>
      <c r="Y20">
        <f ca="1">RANDBETWEEN(1,2)</f>
        <v>2</v>
      </c>
      <c r="Z20" t="s">
        <v>2676</v>
      </c>
      <c r="AA20" t="s">
        <v>3204</v>
      </c>
      <c r="AB20" s="914" t="s">
        <v>194</v>
      </c>
      <c r="AC20" s="914" t="s">
        <v>2667</v>
      </c>
      <c r="AE20" s="914"/>
      <c r="AG20" s="937">
        <f>COUNTA(AB20:AE20)</f>
        <v>2</v>
      </c>
      <c r="AI20" t="s">
        <v>3204</v>
      </c>
      <c r="AJ20" s="915" t="s">
        <v>49</v>
      </c>
      <c r="AK20" s="1082" t="s">
        <v>179</v>
      </c>
      <c r="AL20" s="914"/>
      <c r="AM20" s="914"/>
      <c r="AO20" s="937">
        <f t="shared" si="3"/>
        <v>2</v>
      </c>
      <c r="AQ20" s="249"/>
      <c r="AR20" s="1082" t="s">
        <v>179</v>
      </c>
      <c r="AS20" s="1137" t="s">
        <v>70</v>
      </c>
      <c r="AT20" s="1137" t="s">
        <v>2848</v>
      </c>
      <c r="AU20" s="1137" t="s">
        <v>85</v>
      </c>
      <c r="AV20" s="1137" t="s">
        <v>49</v>
      </c>
      <c r="AW20" s="1080" t="s">
        <v>3205</v>
      </c>
      <c r="AX20" s="1081" t="s">
        <v>39</v>
      </c>
      <c r="AY20" s="1135" t="s">
        <v>102</v>
      </c>
    </row>
    <row r="21" spans="1:80" ht="18">
      <c r="A21" s="443" t="s">
        <v>1547</v>
      </c>
      <c r="B21" s="476">
        <f ca="1">VLOOKUP($B$2,$W$134:$AP$229,17,0)</f>
        <v>0.2</v>
      </c>
      <c r="C21" s="476">
        <f ca="1">VLOOKUP($C$2,$W$134:$AP$229,17,0)</f>
        <v>0</v>
      </c>
      <c r="D21" s="987"/>
      <c r="E21" s="476">
        <f ca="1">VLOOKUP($E$2,$W$134:$AP$229,17,0)</f>
        <v>0</v>
      </c>
      <c r="F21" s="476">
        <f ca="1">VLOOKUP($F$2,$W$134:$AP$229,17,0)</f>
        <v>-0.1</v>
      </c>
      <c r="T21" t="s">
        <v>3206</v>
      </c>
      <c r="U21" t="s">
        <v>3207</v>
      </c>
      <c r="V21" t="s">
        <v>3208</v>
      </c>
      <c r="X21" t="s">
        <v>3209</v>
      </c>
      <c r="Y21" t="str">
        <f ca="1">IF(Y19="One-handed",IF(Y20=1,'Repeatable Gear (Hide)'!X9,'Repeatable Gear (Hide)'!X10),'Repeatable Gear (Hide)'!AA5)</f>
        <v>Hoarder's Boots: Feet Set Piece; Passive: Selfdestruct upon Unequipping it; Active: (≈) Restore 1 Stamina for every 1000 Gold you own. (1/Day)</v>
      </c>
      <c r="Z21" t="s">
        <v>2676</v>
      </c>
      <c r="AA21" t="s">
        <v>3210</v>
      </c>
      <c r="AB21" t="s">
        <v>92</v>
      </c>
      <c r="AC21" t="s">
        <v>94</v>
      </c>
      <c r="AD21" t="s">
        <v>91</v>
      </c>
      <c r="AG21" s="937">
        <f t="shared" si="0"/>
        <v>3</v>
      </c>
      <c r="AI21" t="s">
        <v>3210</v>
      </c>
      <c r="AJ21" s="1080" t="s">
        <v>3205</v>
      </c>
      <c r="AK21" s="1082" t="s">
        <v>179</v>
      </c>
      <c r="AO21" s="937">
        <f t="shared" si="3"/>
        <v>2</v>
      </c>
      <c r="AQ21" s="249"/>
      <c r="AR21" s="964" t="s">
        <v>3211</v>
      </c>
      <c r="AS21" s="964" t="s">
        <v>3212</v>
      </c>
      <c r="AT21" s="964" t="s">
        <v>3213</v>
      </c>
      <c r="AU21" s="964" t="s">
        <v>3214</v>
      </c>
      <c r="AV21" s="964" t="s">
        <v>3215</v>
      </c>
      <c r="AW21" s="964" t="s">
        <v>3216</v>
      </c>
      <c r="AX21" s="964" t="s">
        <v>3217</v>
      </c>
      <c r="AY21" s="964" t="s">
        <v>3218</v>
      </c>
    </row>
    <row r="22" spans="1:80" ht="18">
      <c r="A22" s="444" t="s">
        <v>1548</v>
      </c>
      <c r="B22" s="477">
        <f ca="1">VLOOKUP($B$2,$W$134:$AP$229,18,0)</f>
        <v>0</v>
      </c>
      <c r="C22" s="477">
        <f ca="1">VLOOKUP($C$2,$W$134:$AP$229,18,0)</f>
        <v>0.2</v>
      </c>
      <c r="D22" s="987"/>
      <c r="E22" s="477">
        <f ca="1">VLOOKUP($E$2,$W$134:$AP$229,18,0)</f>
        <v>0</v>
      </c>
      <c r="F22" s="477">
        <f ca="1">VLOOKUP($F$2,$W$134:$AP$229,18,0)</f>
        <v>0.3</v>
      </c>
      <c r="T22" t="s">
        <v>3219</v>
      </c>
      <c r="U22" t="s">
        <v>3220</v>
      </c>
      <c r="V22" t="s">
        <v>3221</v>
      </c>
      <c r="X22" t="s">
        <v>3222</v>
      </c>
      <c r="Y22" t="str">
        <f ca="1">'Legendary Gear Presence'!M92</f>
        <v>Naga Scaled Flippers: +3 Defense; +3 Dispersion; +1 Mobility; +20% Deflection; +30% Frost Resistance; Passive: You may Traverse Water Tiles; Immune to Hydro Damage.</v>
      </c>
      <c r="Z22" t="s">
        <v>2676</v>
      </c>
      <c r="AA22" t="s">
        <v>3223</v>
      </c>
      <c r="AB22" t="s">
        <v>92</v>
      </c>
      <c r="AC22" t="s">
        <v>94</v>
      </c>
      <c r="AD22" t="s">
        <v>91</v>
      </c>
      <c r="AG22" s="937">
        <f t="shared" si="0"/>
        <v>3</v>
      </c>
      <c r="AI22" t="s">
        <v>3223</v>
      </c>
      <c r="AJ22" s="1080" t="s">
        <v>3205</v>
      </c>
      <c r="AK22" s="1082" t="s">
        <v>179</v>
      </c>
      <c r="AO22" s="937">
        <f t="shared" si="3"/>
        <v>2</v>
      </c>
      <c r="AQ22" s="249"/>
      <c r="AR22" s="964" t="s">
        <v>3224</v>
      </c>
      <c r="AS22" s="1313" t="s">
        <v>3225</v>
      </c>
      <c r="AT22" s="964" t="s">
        <v>3226</v>
      </c>
      <c r="AU22" s="964" t="s">
        <v>3214</v>
      </c>
      <c r="AV22" s="964" t="s">
        <v>3227</v>
      </c>
      <c r="AW22" s="964" t="s">
        <v>3228</v>
      </c>
      <c r="AX22" s="964" t="s">
        <v>3229</v>
      </c>
      <c r="AY22" s="964" t="s">
        <v>3230</v>
      </c>
    </row>
    <row r="23" spans="1:80" ht="18">
      <c r="A23" s="445" t="s">
        <v>1549</v>
      </c>
      <c r="B23" s="478">
        <f ca="1">VLOOKUP($B$2,$W$134:$AP$229,19,0)</f>
        <v>0</v>
      </c>
      <c r="C23" s="478">
        <f ca="1">VLOOKUP($C$2,$W$134:$AP$229,19,0)</f>
        <v>0</v>
      </c>
      <c r="D23" s="987"/>
      <c r="E23" s="478">
        <f ca="1">VLOOKUP($E$2,$W$134:$AP$229,19,0)</f>
        <v>-0.4</v>
      </c>
      <c r="F23" s="478">
        <f ca="1">VLOOKUP($F$2,$W$134:$AP$229,19,0)</f>
        <v>-0.7</v>
      </c>
      <c r="T23" t="s">
        <v>3231</v>
      </c>
      <c r="U23" t="s">
        <v>3232</v>
      </c>
      <c r="V23" t="s">
        <v>99</v>
      </c>
      <c r="X23" t="s">
        <v>3233</v>
      </c>
      <c r="Y23" t="str">
        <f ca="1">'Repeatable Gear (Hide)'!X11</f>
        <v>Butcher's Cleaver: Two-handed Melee Axe; 10 Physical; 20% Chance to Dismember Target on Crit.</v>
      </c>
      <c r="Z23" t="s">
        <v>2676</v>
      </c>
      <c r="AA23" s="927" t="s">
        <v>3234</v>
      </c>
      <c r="AB23" t="s">
        <v>157</v>
      </c>
      <c r="AC23" s="915" t="s">
        <v>52</v>
      </c>
      <c r="AE23" s="914"/>
      <c r="AG23" s="937">
        <f>COUNTA(AB23:AE23)</f>
        <v>2</v>
      </c>
      <c r="AI23" s="927" t="s">
        <v>3234</v>
      </c>
      <c r="AJ23" s="1080" t="s">
        <v>3205</v>
      </c>
      <c r="AK23" s="1082" t="s">
        <v>179</v>
      </c>
      <c r="AL23" s="915"/>
      <c r="AM23" s="914"/>
      <c r="AO23" s="937">
        <f>COUNTA(AJ23:AM23)</f>
        <v>2</v>
      </c>
      <c r="AQ23" s="249"/>
      <c r="AR23" s="964" t="s">
        <v>3235</v>
      </c>
      <c r="AS23" s="1313" t="s">
        <v>3225</v>
      </c>
      <c r="AT23" s="964" t="s">
        <v>3236</v>
      </c>
      <c r="AU23" s="964" t="s">
        <v>3214</v>
      </c>
      <c r="AV23" s="964" t="s">
        <v>3215</v>
      </c>
      <c r="AW23" s="964" t="s">
        <v>3237</v>
      </c>
      <c r="AX23" s="964" t="s">
        <v>3238</v>
      </c>
      <c r="AY23" s="964" t="s">
        <v>3239</v>
      </c>
    </row>
    <row r="24" spans="1:80" ht="23.25">
      <c r="A24" s="468" t="s">
        <v>3240</v>
      </c>
      <c r="B24" s="469" t="str">
        <f ca="1">Y33</f>
        <v>Archer</v>
      </c>
      <c r="C24" s="469" t="str">
        <f ca="1">Y56</f>
        <v>silencer</v>
      </c>
      <c r="D24" s="987"/>
      <c r="E24" s="469" t="str">
        <f ca="1">Y33</f>
        <v>Archer</v>
      </c>
      <c r="F24" s="469" t="str">
        <f ca="1">Y33</f>
        <v>Archer</v>
      </c>
      <c r="T24" t="s">
        <v>3241</v>
      </c>
      <c r="U24" t="s">
        <v>3242</v>
      </c>
      <c r="V24" t="s">
        <v>3243</v>
      </c>
      <c r="X24" t="s">
        <v>3244</v>
      </c>
      <c r="Y24" t="str">
        <f ca="1">_xlfn.TEXTAFTER(_xlfn.TEXTBEFORE(Y23,";",),":")</f>
        <v xml:space="preserve"> Two-handed Melee Axe</v>
      </c>
      <c r="Z24" t="s">
        <v>2676</v>
      </c>
      <c r="AA24" s="927" t="s">
        <v>3245</v>
      </c>
      <c r="AB24" t="s">
        <v>157</v>
      </c>
      <c r="AC24" s="915" t="s">
        <v>52</v>
      </c>
      <c r="AE24" s="914"/>
      <c r="AG24" s="937">
        <f>COUNTA(AB24:AE24)</f>
        <v>2</v>
      </c>
      <c r="AI24" s="927" t="s">
        <v>3245</v>
      </c>
      <c r="AJ24" s="1080" t="s">
        <v>3205</v>
      </c>
      <c r="AK24" s="1082" t="s">
        <v>179</v>
      </c>
      <c r="AL24" s="915"/>
      <c r="AM24" s="914"/>
      <c r="AO24" s="937">
        <f>COUNTA(AJ24:AM24)</f>
        <v>2</v>
      </c>
      <c r="AQ24" s="249"/>
      <c r="AR24" s="965" t="s">
        <v>3246</v>
      </c>
      <c r="AS24" s="965" t="s">
        <v>3247</v>
      </c>
      <c r="AT24" s="965" t="s">
        <v>3248</v>
      </c>
      <c r="AU24" s="965" t="s">
        <v>3249</v>
      </c>
      <c r="AV24" s="965" t="s">
        <v>3250</v>
      </c>
      <c r="AW24" s="965" t="s">
        <v>3251</v>
      </c>
      <c r="AX24" s="965" t="s">
        <v>3252</v>
      </c>
      <c r="AY24" s="965" t="s">
        <v>3253</v>
      </c>
    </row>
    <row r="25" spans="1:80" ht="15">
      <c r="A25" s="964" t="s">
        <v>3254</v>
      </c>
      <c r="B25" s="980" t="str">
        <f ca="1">HLOOKUP(Y33,AR2:CA17,RANDBETWEEN(2,4),FALSE)</f>
        <v>(P) Deep Breathing: Your Basic Attacks are Precise; -2 Mobility.</v>
      </c>
      <c r="C25" s="980" t="str">
        <f ca="1">HLOOKUP(C24,AR20:AY35,RANDBETWEEN(2,4),FALSE)</f>
        <v>(P) True Silencer: The First Spell Cast in Combat will be Negated.</v>
      </c>
      <c r="D25" s="987"/>
      <c r="E25" s="980" t="str">
        <f ca="1">HLOOKUP(E24,$AR$2:$CA$17,RANDBETWEEN(2,4),FALSE)</f>
        <v>(P) Deep Breathing: Your Basic Attacks are Precise; -2 Mobility.</v>
      </c>
      <c r="F25" s="980" t="str">
        <f ca="1">HLOOKUP(F24,$AR$2:$CA$17,RANDBETWEEN(2,4),FALSE)</f>
        <v>(P) Deep Breathing: Your Basic Attacks are Precise; -2 Mobility.</v>
      </c>
      <c r="T25" t="s">
        <v>3255</v>
      </c>
      <c r="U25" t="s">
        <v>3256</v>
      </c>
      <c r="V25" t="s">
        <v>3257</v>
      </c>
      <c r="Z25" t="s">
        <v>2676</v>
      </c>
      <c r="AA25" t="s">
        <v>3258</v>
      </c>
      <c r="AB25" s="914" t="s">
        <v>78</v>
      </c>
      <c r="AC25" s="914" t="s">
        <v>79</v>
      </c>
      <c r="AD25" s="914" t="s">
        <v>2671</v>
      </c>
      <c r="AE25" s="914"/>
      <c r="AG25" s="937">
        <f>COUNTA(AB25:AE25)</f>
        <v>3</v>
      </c>
      <c r="AI25" t="s">
        <v>3258</v>
      </c>
      <c r="AJ25" s="1080" t="s">
        <v>3205</v>
      </c>
      <c r="AK25" s="914"/>
      <c r="AL25" s="914"/>
      <c r="AM25" s="914"/>
      <c r="AO25" s="937">
        <f>COUNTA(AJ25:AM25)</f>
        <v>1</v>
      </c>
      <c r="AQ25" s="249"/>
      <c r="AR25" s="965" t="s">
        <v>3259</v>
      </c>
      <c r="AS25" s="965" t="s">
        <v>3260</v>
      </c>
      <c r="AT25" s="965" t="s">
        <v>3261</v>
      </c>
      <c r="AU25" s="965" t="s">
        <v>3262</v>
      </c>
      <c r="AV25" s="965" t="s">
        <v>3263</v>
      </c>
      <c r="AW25" s="965" t="s">
        <v>3264</v>
      </c>
      <c r="AX25" s="965" t="s">
        <v>3265</v>
      </c>
      <c r="AY25" s="965" t="s">
        <v>3266</v>
      </c>
    </row>
    <row r="26" spans="1:80" ht="15">
      <c r="A26" s="965" t="s">
        <v>3267</v>
      </c>
      <c r="B26" s="981" t="str">
        <f ca="1">HLOOKUP(Y33,AR2:CA17,RANDBETWEEN(5,7),FALSE)</f>
        <v>(&gt;) Blitzpoint: [Requires Bow] Blitz; Basic Attack. (10 Mana)</v>
      </c>
      <c r="C26" s="981" t="str">
        <f ca="1">HLOOKUP(C24,AR20:AY35,RANDBETWEEN(5,7),FALSE)</f>
        <v>(≈) Sealing Shock: Toggle; Your Basic Attacks Seal Target for 1 Turn. (10 Mana/Turn)</v>
      </c>
      <c r="D26" s="987"/>
      <c r="E26" s="981"/>
      <c r="F26" s="981" t="str">
        <f ca="1">HLOOKUP(F24,$AR$2:$CA$17,RANDBETWEEN(5,7),FALSE)</f>
        <v>(&gt;) Blitzpoint: [Requires Bow] Blitz; Basic Attack. (10 Mana)</v>
      </c>
      <c r="T26" t="s">
        <v>3268</v>
      </c>
      <c r="U26" t="s">
        <v>3269</v>
      </c>
      <c r="V26" t="s">
        <v>3270</v>
      </c>
      <c r="Z26" t="s">
        <v>2676</v>
      </c>
      <c r="AA26" t="s">
        <v>3271</v>
      </c>
      <c r="AB26" t="s">
        <v>2668</v>
      </c>
      <c r="AC26" s="914" t="s">
        <v>78</v>
      </c>
      <c r="AD26" s="914" t="s">
        <v>79</v>
      </c>
      <c r="AE26" s="914"/>
      <c r="AG26" s="937">
        <f t="shared" si="0"/>
        <v>3</v>
      </c>
      <c r="AI26" t="s">
        <v>3271</v>
      </c>
      <c r="AJ26" s="1080" t="s">
        <v>3205</v>
      </c>
      <c r="AK26" s="914"/>
      <c r="AL26" s="914"/>
      <c r="AM26" s="914"/>
      <c r="AO26" s="937">
        <f t="shared" ref="AO26:AO29" si="4">COUNTA(AJ26:AM26)</f>
        <v>1</v>
      </c>
      <c r="AQ26" s="249"/>
      <c r="AR26" s="965" t="s">
        <v>3246</v>
      </c>
      <c r="AS26" s="965" t="s">
        <v>3272</v>
      </c>
      <c r="AT26" s="965" t="s">
        <v>3261</v>
      </c>
      <c r="AU26" s="965" t="s">
        <v>3273</v>
      </c>
      <c r="AV26" s="965" t="s">
        <v>3274</v>
      </c>
      <c r="AW26" s="965" t="s">
        <v>3275</v>
      </c>
      <c r="AX26" s="965" t="s">
        <v>3276</v>
      </c>
      <c r="AY26" s="965" t="s">
        <v>3277</v>
      </c>
    </row>
    <row r="27" spans="1:80" ht="15.75">
      <c r="A27" s="966" t="s">
        <v>1840</v>
      </c>
      <c r="B27" s="982" t="str">
        <f ca="1">HLOOKUP(Y33,AR2:CA17,RANDBETWEEN(8,10),FALSE)</f>
        <v>(≈) Wind Snipe: Cause your next Basic Attack to deal an additional 50% of Total Damage as Wind Damage On Hit. (20 Mana)</v>
      </c>
      <c r="C27" s="982" t="str">
        <f ca="1">HLOOKUP(C24,AR20:AY35,RANDBETWEEN(8,10),FALSE)</f>
        <v>(P) Straining Seal: Sealed Targets Will Deal 20% Less Total Damage. (Locks 20 Mana)</v>
      </c>
      <c r="D27" s="987"/>
      <c r="E27" s="982"/>
      <c r="F27" s="982"/>
      <c r="T27" t="s">
        <v>3278</v>
      </c>
      <c r="U27" t="s">
        <v>3279</v>
      </c>
      <c r="V27" t="s">
        <v>3280</v>
      </c>
      <c r="Z27" t="s">
        <v>2676</v>
      </c>
      <c r="AA27" t="s">
        <v>3281</v>
      </c>
      <c r="AB27" t="s">
        <v>2668</v>
      </c>
      <c r="AC27" s="914" t="s">
        <v>78</v>
      </c>
      <c r="AD27" s="914" t="s">
        <v>79</v>
      </c>
      <c r="AE27" s="914"/>
      <c r="AG27" s="937">
        <f t="shared" si="0"/>
        <v>3</v>
      </c>
      <c r="AI27" t="s">
        <v>3281</v>
      </c>
      <c r="AJ27" s="1080" t="s">
        <v>3205</v>
      </c>
      <c r="AK27" s="914"/>
      <c r="AL27" s="914"/>
      <c r="AM27" s="914"/>
      <c r="AO27" s="937">
        <f t="shared" si="4"/>
        <v>1</v>
      </c>
      <c r="AQ27" s="249"/>
      <c r="AR27" s="1315" t="s">
        <v>3282</v>
      </c>
      <c r="AS27" s="966" t="s">
        <v>3283</v>
      </c>
      <c r="AT27" s="966" t="s">
        <v>3284</v>
      </c>
      <c r="AU27" s="966" t="s">
        <v>3285</v>
      </c>
      <c r="AV27" s="966" t="s">
        <v>3286</v>
      </c>
      <c r="AW27" s="966" t="s">
        <v>3287</v>
      </c>
      <c r="AX27" s="966" t="s">
        <v>3288</v>
      </c>
      <c r="AY27" s="341" t="s">
        <v>3289</v>
      </c>
    </row>
    <row r="28" spans="1:80" ht="15">
      <c r="A28" s="967" t="s">
        <v>3290</v>
      </c>
      <c r="B28" s="983" t="str">
        <f ca="1">HLOOKUP(Y33,AR2:CA17,RANDBETWEEN(11,13),FALSE)</f>
        <v>(P) Multi-shot: Your Basic Attacks Shoot 1 Extra Arrow as long as you have enough Ammo.</v>
      </c>
      <c r="C28" s="983" t="str">
        <f ca="1">HLOOKUP(C24,AR20:AY35,RANDBETWEEN(11,13),FALSE)</f>
        <v>(P) Spell-Kill Dome: You can no Longer Move in Combat; No Entity on your Hex can Cast Spells. (Locks 50 Mana)</v>
      </c>
      <c r="D28" s="987"/>
      <c r="E28" s="983"/>
      <c r="F28" s="983"/>
      <c r="T28" t="s">
        <v>3291</v>
      </c>
      <c r="U28" t="s">
        <v>3292</v>
      </c>
      <c r="V28" t="s">
        <v>3293</v>
      </c>
      <c r="X28" t="s">
        <v>3294</v>
      </c>
      <c r="Z28" t="s">
        <v>2676</v>
      </c>
      <c r="AA28" t="s">
        <v>3295</v>
      </c>
      <c r="AB28" s="914" t="s">
        <v>165</v>
      </c>
      <c r="AC28" s="914" t="s">
        <v>165</v>
      </c>
      <c r="AD28" s="914" t="s">
        <v>165</v>
      </c>
      <c r="AE28" s="914"/>
      <c r="AG28" s="937">
        <f t="shared" si="0"/>
        <v>3</v>
      </c>
      <c r="AI28" t="s">
        <v>3295</v>
      </c>
      <c r="AJ28" s="1080" t="s">
        <v>3205</v>
      </c>
      <c r="AK28" s="914"/>
      <c r="AL28" s="914"/>
      <c r="AM28" s="914"/>
      <c r="AO28" s="937">
        <f t="shared" si="4"/>
        <v>1</v>
      </c>
      <c r="AQ28" s="249"/>
      <c r="AR28" s="1315" t="s">
        <v>3282</v>
      </c>
      <c r="AS28" s="966" t="s">
        <v>3296</v>
      </c>
      <c r="AT28" s="966" t="s">
        <v>3297</v>
      </c>
      <c r="AU28" s="966" t="s">
        <v>3298</v>
      </c>
      <c r="AV28" s="966" t="s">
        <v>3299</v>
      </c>
      <c r="AW28" s="966" t="s">
        <v>3300</v>
      </c>
      <c r="AX28" s="966" t="s">
        <v>3301</v>
      </c>
      <c r="AY28" s="341" t="s">
        <v>3302</v>
      </c>
    </row>
    <row r="29" spans="1:80" ht="33.75" customHeight="1">
      <c r="A29" s="968" t="s">
        <v>3303</v>
      </c>
      <c r="B29" s="984" t="str">
        <f ca="1">HLOOKUP(Y33,AR2:CA17,RANDBETWEEN(14,16),FALSE)</f>
        <v>(o) Mark of the Iron Rain: Launch an arrow at the feet of Target Entity, marking the Tile; The Marked Tile is bombarded at the start of your next turn by thousands of arrows Dealing 10 x (D20 roll) Physical Damage to any Target in Melee Range of the Marked Tile. (80 Mana)</v>
      </c>
      <c r="C29" s="984" t="str">
        <f ca="1">HLOOKUP(C24,AR20:AY35,RANDBETWEEN(14,16),FALSE)</f>
        <v>(+) Negative-Mana Sphere: Hidden; Counter; Surround Targets Life Essence in Negative Mana, Removing all Statuses and making them Invulnerable Until Start of their Turn. (80 Mana)</v>
      </c>
      <c r="D29" s="987"/>
      <c r="E29" s="66" t="str">
        <f ca="1">'Repeatable Gear (Hide)'!X1</f>
        <v>Crumbler: Two-handed Melee Warhammer; 30 Physical Damage; On Hit: Selfdestruct.</v>
      </c>
      <c r="F29" s="66" t="str">
        <f ca="1">'Repeatable Gear (Hide)'!X3</f>
        <v>Bardiche: Two-handed Melee Halberd; 16 Physical Damage.</v>
      </c>
      <c r="T29" t="s">
        <v>3304</v>
      </c>
      <c r="U29" t="s">
        <v>3305</v>
      </c>
      <c r="V29" t="s">
        <v>3306</v>
      </c>
      <c r="X29" t="s">
        <v>3307</v>
      </c>
      <c r="Y29" t="str">
        <f ca="1">IF(Y16=1,Y17,Y23)</f>
        <v>Artemis: Two-handed Ranged Bow; 10 Physical Damage; 2 Hex Range; Passive: Basic Attacks Trigger Twice.</v>
      </c>
      <c r="Z29" t="s">
        <v>2676</v>
      </c>
      <c r="AA29" t="s">
        <v>3308</v>
      </c>
      <c r="AB29" s="914" t="s">
        <v>165</v>
      </c>
      <c r="AC29" s="914" t="s">
        <v>165</v>
      </c>
      <c r="AD29" s="915"/>
      <c r="AE29" s="914"/>
      <c r="AG29" s="937">
        <f t="shared" si="0"/>
        <v>2</v>
      </c>
      <c r="AI29" t="s">
        <v>3308</v>
      </c>
      <c r="AJ29" s="1080" t="s">
        <v>3205</v>
      </c>
      <c r="AK29" s="914"/>
      <c r="AL29" s="915"/>
      <c r="AM29" s="914"/>
      <c r="AO29" s="937">
        <f t="shared" si="4"/>
        <v>1</v>
      </c>
      <c r="AQ29" s="249"/>
      <c r="AR29" s="1315" t="s">
        <v>3282</v>
      </c>
      <c r="AS29" s="966" t="s">
        <v>3309</v>
      </c>
      <c r="AT29" s="966" t="s">
        <v>3310</v>
      </c>
      <c r="AU29" s="966" t="s">
        <v>3298</v>
      </c>
      <c r="AV29" s="966" t="s">
        <v>3286</v>
      </c>
      <c r="AW29" s="966" t="s">
        <v>3311</v>
      </c>
      <c r="AX29" s="966" t="s">
        <v>3312</v>
      </c>
      <c r="AY29" s="341" t="s">
        <v>3313</v>
      </c>
    </row>
    <row r="30" spans="1:80" ht="15">
      <c r="A30" s="66" t="s">
        <v>3307</v>
      </c>
      <c r="B30" s="66" t="str">
        <f ca="1">Y29</f>
        <v>Artemis: Two-handed Ranged Bow; 10 Physical Damage; 2 Hex Range; Passive: Basic Attacks Trigger Twice.</v>
      </c>
      <c r="C30" s="66" t="str">
        <f ca="1">Y52</f>
        <v>Artemis: Two-handed Ranged Bow; 10 Physical Damage; 2 Hex Range; Passive: Basic Attacks Trigger Twice.</v>
      </c>
      <c r="D30" s="987"/>
      <c r="E30" s="66" t="s">
        <v>3314</v>
      </c>
      <c r="F30" s="66" t="s">
        <v>3315</v>
      </c>
      <c r="T30" t="s">
        <v>3316</v>
      </c>
      <c r="U30" t="s">
        <v>3317</v>
      </c>
      <c r="V30" t="s">
        <v>3318</v>
      </c>
      <c r="X30" t="s">
        <v>3319</v>
      </c>
      <c r="Y30" t="str">
        <f ca="1">IF(AND(Y16=1,Y19="One-handed"),Y21,"Not applicable")</f>
        <v>Not applicable</v>
      </c>
      <c r="Z30" t="s">
        <v>2676</v>
      </c>
      <c r="AA30" t="s">
        <v>3320</v>
      </c>
      <c r="AB30" s="915" t="s">
        <v>25</v>
      </c>
      <c r="AC30" s="914" t="s">
        <v>134</v>
      </c>
      <c r="AD30" s="915" t="s">
        <v>25</v>
      </c>
      <c r="AG30" s="937">
        <f>COUNTA(AB30:AC30)</f>
        <v>2</v>
      </c>
      <c r="AI30" t="s">
        <v>3320</v>
      </c>
      <c r="AJ30" s="1081" t="s">
        <v>39</v>
      </c>
      <c r="AK30" s="1137" t="s">
        <v>85</v>
      </c>
      <c r="AL30" s="914"/>
      <c r="AM30" s="915"/>
      <c r="AO30" s="937">
        <f>COUNTA(AJ30:AL30)</f>
        <v>2</v>
      </c>
      <c r="AQ30" s="249"/>
      <c r="AR30" s="967" t="s">
        <v>3321</v>
      </c>
      <c r="AS30" s="967" t="s">
        <v>3322</v>
      </c>
      <c r="AT30" s="967" t="s">
        <v>3323</v>
      </c>
      <c r="AU30" s="967" t="s">
        <v>3324</v>
      </c>
      <c r="AV30" s="967" t="s">
        <v>3325</v>
      </c>
      <c r="AW30" s="967" t="s">
        <v>3326</v>
      </c>
      <c r="AX30" s="967" t="s">
        <v>3327</v>
      </c>
      <c r="AY30" s="967" t="s">
        <v>3328</v>
      </c>
    </row>
    <row r="31" spans="1:80" ht="34.5" customHeight="1">
      <c r="A31" s="66" t="s">
        <v>3319</v>
      </c>
      <c r="B31" s="66" t="str">
        <f ca="1">Y30</f>
        <v>Not applicable</v>
      </c>
      <c r="C31" s="66" t="str">
        <f ca="1">'Legendary Gear Presence'!L110</f>
        <v>Necklace of the Carrying Desert Sands: Necklace Piece; +20% Earth Resistance;+20% Wind Resistance; +20% Light Resistance; Passive: Traversing Deserts Costs 0 Stamina; Active: (o) Powerplay; Turn Adjacent Hexes into Desert Hexes Until End of Day.</v>
      </c>
      <c r="D31" s="987"/>
      <c r="E31" s="66"/>
      <c r="F31" s="66" t="s">
        <v>3329</v>
      </c>
      <c r="T31" t="s">
        <v>3330</v>
      </c>
      <c r="U31" t="s">
        <v>3331</v>
      </c>
      <c r="V31" t="s">
        <v>3332</v>
      </c>
      <c r="X31" t="s">
        <v>3333</v>
      </c>
      <c r="Y31" t="str">
        <f ca="1">IF(Y16=2,Y22,IF(Y30="Not applicable",Y21,"Not applicable"))</f>
        <v>Hoarder's Boots: Feet Set Piece; Passive: Selfdestruct upon Unequipping it; Active: (≈) Restore 1 Stamina for every 1000 Gold you own. (1/Day)</v>
      </c>
      <c r="Z31" t="s">
        <v>2676</v>
      </c>
      <c r="AA31" t="s">
        <v>3334</v>
      </c>
      <c r="AB31" s="914" t="s">
        <v>2671</v>
      </c>
      <c r="AC31" s="915" t="s">
        <v>25</v>
      </c>
      <c r="AD31" s="914" t="s">
        <v>134</v>
      </c>
      <c r="AE31" t="s">
        <v>1486</v>
      </c>
      <c r="AG31" s="937">
        <f>COUNTA(AB31:AC31)</f>
        <v>2</v>
      </c>
      <c r="AI31" t="s">
        <v>3334</v>
      </c>
      <c r="AJ31" s="1081" t="s">
        <v>39</v>
      </c>
      <c r="AK31" s="1137" t="s">
        <v>85</v>
      </c>
      <c r="AL31" s="915"/>
      <c r="AM31" s="914"/>
      <c r="AO31" s="937">
        <f>COUNTA(AJ31:AL31)</f>
        <v>2</v>
      </c>
      <c r="AQ31" s="249"/>
      <c r="AR31" s="967" t="s">
        <v>3321</v>
      </c>
      <c r="AS31" s="967" t="s">
        <v>3335</v>
      </c>
      <c r="AT31" s="967" t="s">
        <v>3336</v>
      </c>
      <c r="AU31" s="967" t="s">
        <v>3337</v>
      </c>
      <c r="AV31" s="967" t="s">
        <v>3325</v>
      </c>
      <c r="AW31" s="967" t="s">
        <v>3338</v>
      </c>
      <c r="AX31" s="967" t="s">
        <v>3339</v>
      </c>
      <c r="AY31" s="967" t="s">
        <v>3340</v>
      </c>
    </row>
    <row r="32" spans="1:80" ht="34.5" customHeight="1">
      <c r="A32" s="66" t="s">
        <v>3341</v>
      </c>
      <c r="B32" s="66" t="str">
        <f ca="1">Y31</f>
        <v>Hoarder's Boots: Feet Set Piece; Passive: Selfdestruct upon Unequipping it; Active: (≈) Restore 1 Stamina for every 1000 Gold you own. (1/Day)</v>
      </c>
      <c r="C32" s="66" t="str">
        <f ca="1">Y54</f>
        <v>Hoarder's Boots: Feet Set Piece; Passive: Selfdestruct upon Unequipping it; Active: (≈) Restore 1 Stamina for every 1000 Gold you own. (1/Day)</v>
      </c>
      <c r="D32" s="987"/>
      <c r="AA32" t="s">
        <v>3342</v>
      </c>
      <c r="AB32" s="914" t="s">
        <v>2670</v>
      </c>
      <c r="AC32" s="914" t="s">
        <v>84</v>
      </c>
      <c r="AD32" s="914" t="s">
        <v>84</v>
      </c>
      <c r="AE32" s="914" t="s">
        <v>2670</v>
      </c>
      <c r="AF32" s="914" t="s">
        <v>2671</v>
      </c>
      <c r="AG32" s="937">
        <f>COUNTA(AB32:AE32)</f>
        <v>4</v>
      </c>
      <c r="AI32" t="s">
        <v>3342</v>
      </c>
      <c r="AJ32" s="1081" t="s">
        <v>39</v>
      </c>
      <c r="AK32" s="1137" t="s">
        <v>85</v>
      </c>
      <c r="AL32" s="914"/>
      <c r="AM32" s="914"/>
      <c r="AN32" s="914"/>
      <c r="AO32" s="937">
        <f>COUNTA(AJ32:AM32)</f>
        <v>2</v>
      </c>
      <c r="AQ32" s="249"/>
      <c r="AR32" s="967" t="s">
        <v>3321</v>
      </c>
      <c r="AS32" s="967" t="s">
        <v>3343</v>
      </c>
      <c r="AT32" s="967" t="s">
        <v>3344</v>
      </c>
      <c r="AU32" s="967" t="s">
        <v>3337</v>
      </c>
      <c r="AV32" s="967" t="s">
        <v>3345</v>
      </c>
      <c r="AW32" s="967" t="s">
        <v>3346</v>
      </c>
      <c r="AX32" s="967" t="s">
        <v>3347</v>
      </c>
      <c r="AY32" s="967" t="s">
        <v>3348</v>
      </c>
    </row>
    <row r="33" spans="1:51" ht="46.5" customHeight="1">
      <c r="A33" s="66" t="s">
        <v>3349</v>
      </c>
      <c r="B33" s="66" t="s">
        <v>3350</v>
      </c>
      <c r="C33" s="66" t="s">
        <v>3351</v>
      </c>
      <c r="D33" s="987"/>
      <c r="K33" s="825"/>
      <c r="T33" t="s">
        <v>3352</v>
      </c>
      <c r="U33" t="s">
        <v>3353</v>
      </c>
      <c r="V33" t="s">
        <v>3354</v>
      </c>
      <c r="X33" t="s">
        <v>3355</v>
      </c>
      <c r="Y33" t="str">
        <f ca="1">IF(Y16 = 1,VLOOKUP(Y18,AA4:AF34,RANDBETWEEN(2,VLOOKUP(Y18,AA4:AG35,7,FALSE)+1),FALSE),VLOOKUP(Y24,AA4:AF34,RANDBETWEEN(2,VLOOKUP(Y24,AA4:AG35,7,FALSE)+1),FALSE))</f>
        <v>Archer</v>
      </c>
      <c r="AA33" t="s">
        <v>3356</v>
      </c>
      <c r="AB33" s="916" t="s">
        <v>2672</v>
      </c>
      <c r="AC33" s="916" t="s">
        <v>43</v>
      </c>
      <c r="AD33" s="914" t="s">
        <v>113</v>
      </c>
      <c r="AE33" s="917" t="s">
        <v>86</v>
      </c>
      <c r="AG33" s="937">
        <f>COUNTA(AB33:AD33)</f>
        <v>3</v>
      </c>
      <c r="AI33" t="s">
        <v>3356</v>
      </c>
      <c r="AJ33" s="1081" t="s">
        <v>39</v>
      </c>
      <c r="AK33" s="1137" t="s">
        <v>85</v>
      </c>
      <c r="AL33" s="916"/>
      <c r="AM33" s="914"/>
      <c r="AN33" s="917"/>
      <c r="AO33" s="937">
        <f>COUNTA(AJ33:AM33)</f>
        <v>2</v>
      </c>
      <c r="AQ33" s="249"/>
      <c r="AR33" s="968" t="s">
        <v>3357</v>
      </c>
      <c r="AS33" s="1310" t="s">
        <v>3358</v>
      </c>
      <c r="AT33" s="968" t="s">
        <v>3359</v>
      </c>
      <c r="AU33" s="968" t="s">
        <v>3360</v>
      </c>
      <c r="AV33" s="968" t="s">
        <v>3361</v>
      </c>
      <c r="AW33" s="968" t="s">
        <v>3362</v>
      </c>
      <c r="AX33" s="968" t="s">
        <v>3363</v>
      </c>
      <c r="AY33" s="968" t="s">
        <v>3364</v>
      </c>
    </row>
    <row r="34" spans="1:51" ht="31.5">
      <c r="B34" s="985" t="s">
        <v>3365</v>
      </c>
      <c r="C34" s="985" t="s">
        <v>3366</v>
      </c>
      <c r="D34" s="987"/>
      <c r="T34" t="s">
        <v>3367</v>
      </c>
      <c r="U34" t="s">
        <v>3368</v>
      </c>
      <c r="V34" t="s">
        <v>3369</v>
      </c>
      <c r="AA34" t="s">
        <v>3370</v>
      </c>
      <c r="AB34" s="914" t="s">
        <v>2672</v>
      </c>
      <c r="AC34" s="916" t="s">
        <v>43</v>
      </c>
      <c r="AD34" s="914" t="s">
        <v>113</v>
      </c>
      <c r="AE34" s="917" t="s">
        <v>86</v>
      </c>
      <c r="AG34" s="937">
        <f>COUNTA(AB34:AD34)</f>
        <v>3</v>
      </c>
      <c r="AI34" t="s">
        <v>3370</v>
      </c>
      <c r="AJ34" s="1081" t="s">
        <v>39</v>
      </c>
      <c r="AK34" s="1137" t="s">
        <v>85</v>
      </c>
      <c r="AL34" s="916"/>
      <c r="AM34" s="914"/>
      <c r="AN34" s="917"/>
      <c r="AO34" s="937">
        <f>COUNTA(AJ34:AM34)</f>
        <v>2</v>
      </c>
      <c r="AQ34" s="249"/>
      <c r="AR34" s="968" t="s">
        <v>3357</v>
      </c>
      <c r="AS34" s="968" t="s">
        <v>3371</v>
      </c>
      <c r="AT34" s="968" t="s">
        <v>3359</v>
      </c>
      <c r="AU34" s="968" t="s">
        <v>3372</v>
      </c>
      <c r="AV34" s="968" t="s">
        <v>3373</v>
      </c>
      <c r="AW34" s="968" t="s">
        <v>3374</v>
      </c>
      <c r="AX34" s="968" t="s">
        <v>3375</v>
      </c>
      <c r="AY34" s="968" t="s">
        <v>3376</v>
      </c>
    </row>
    <row r="35" spans="1:51" ht="30.75">
      <c r="A35" s="251" t="s">
        <v>1416</v>
      </c>
      <c r="B35" s="252" t="str" cm="1">
        <f t="array" aca="1" ref="B35" ca="1">INDEX($W$134:$W$229,RANDBETWEEN(1,COUNTA($W$134:$W$229)),1)</f>
        <v>Sylvan</v>
      </c>
      <c r="C35" s="252" t="str" cm="1">
        <f t="array" aca="1" ref="C35" ca="1">INDEX($W$134:$W$229,RANDBETWEEN(1,COUNTA($W$134:$W$229)),1)</f>
        <v>Forest</v>
      </c>
      <c r="D35" s="987"/>
      <c r="T35" t="s">
        <v>3377</v>
      </c>
      <c r="U35" t="s">
        <v>3378</v>
      </c>
      <c r="V35" t="s">
        <v>3379</v>
      </c>
      <c r="X35" t="s">
        <v>3380</v>
      </c>
      <c r="AQ35" s="249"/>
      <c r="AR35" s="968" t="s">
        <v>3357</v>
      </c>
      <c r="AS35" s="968" t="s">
        <v>3381</v>
      </c>
      <c r="AT35" s="968" t="s">
        <v>3382</v>
      </c>
      <c r="AU35" s="1310" t="s">
        <v>3383</v>
      </c>
      <c r="AV35" s="968" t="s">
        <v>3373</v>
      </c>
      <c r="AW35" s="968" t="s">
        <v>3384</v>
      </c>
      <c r="AX35" s="968" t="s">
        <v>3385</v>
      </c>
      <c r="AY35" s="968" t="s">
        <v>3386</v>
      </c>
    </row>
    <row r="36" spans="1:51" ht="15">
      <c r="A36" s="251" t="s">
        <v>1537</v>
      </c>
      <c r="B36" s="252" t="str">
        <f ca="1">VLOOKUP($B$35,$W$134:$AP$229,2,0)</f>
        <v>Fae</v>
      </c>
      <c r="C36" s="252" t="str">
        <f ca="1">VLOOKUP($C$35,$W$134:$AP$229,2,0)</f>
        <v>Living</v>
      </c>
      <c r="D36" s="987"/>
      <c r="T36" t="s">
        <v>3387</v>
      </c>
      <c r="U36" t="s">
        <v>3388</v>
      </c>
      <c r="V36" t="s">
        <v>3389</v>
      </c>
      <c r="AA36">
        <f>COUNTA(AA4:AA34)</f>
        <v>31</v>
      </c>
      <c r="AG36">
        <f>SUM(AG4:AG34)</f>
        <v>81</v>
      </c>
      <c r="AQ36" s="249"/>
    </row>
    <row r="37" spans="1:51" ht="15">
      <c r="A37" s="251" t="s">
        <v>2715</v>
      </c>
      <c r="B37" s="252" t="str">
        <f ca="1">VLOOKUP($B$35,$W$134:$AP$229,5,0)</f>
        <v>Vigilent; Agile</v>
      </c>
      <c r="C37" s="252" t="str">
        <f ca="1">VLOOKUP($C$35,$W$134:$AP$229,5,0)</f>
        <v>Heavy; Regeneration</v>
      </c>
      <c r="D37" s="987"/>
      <c r="T37" t="s">
        <v>3390</v>
      </c>
      <c r="U37" t="s">
        <v>3391</v>
      </c>
      <c r="V37" t="s">
        <v>3392</v>
      </c>
      <c r="Y37" t="s">
        <v>3056</v>
      </c>
      <c r="AQ37" s="249"/>
    </row>
    <row r="38" spans="1:51" ht="15">
      <c r="A38" s="251" t="s">
        <v>2743</v>
      </c>
      <c r="B38" s="252" t="str" cm="1">
        <f t="array" aca="1" ref="B38" ca="1">INDEX($T$3:$T$402,RANDBETWEEN(1,COUNTA($T$3:$T$402)),1)</f>
        <v>Renaldo</v>
      </c>
      <c r="C38" s="252" t="str" cm="1">
        <f t="array" aca="1" ref="C38" ca="1">INDEX($T$3:$T$402,RANDBETWEEN(1,COUNTA($T$3:$T$402)),1)</f>
        <v>Renaldo</v>
      </c>
      <c r="D38" s="251"/>
      <c r="T38" t="s">
        <v>3393</v>
      </c>
      <c r="U38" t="s">
        <v>3394</v>
      </c>
      <c r="V38" t="s">
        <v>3395</v>
      </c>
      <c r="X38" t="s">
        <v>3090</v>
      </c>
      <c r="Y38">
        <f ca="1">RANDBETWEEN(1,2)</f>
        <v>2</v>
      </c>
      <c r="AQ38" s="249"/>
    </row>
    <row r="39" spans="1:51" ht="15">
      <c r="A39" s="251" t="s">
        <v>2769</v>
      </c>
      <c r="B39" s="251">
        <f ca="1">RANDBETWEEN(1,20)</f>
        <v>2</v>
      </c>
      <c r="C39" s="251">
        <f ca="1">RANDBETWEEN(1,20)</f>
        <v>15</v>
      </c>
      <c r="D39" s="987"/>
      <c r="T39" t="s">
        <v>3396</v>
      </c>
      <c r="U39" t="s">
        <v>3397</v>
      </c>
      <c r="V39" t="s">
        <v>3398</v>
      </c>
      <c r="X39" t="s">
        <v>3130</v>
      </c>
      <c r="Y39">
        <f ca="1">RANDBETWEEN(1,2)</f>
        <v>1</v>
      </c>
      <c r="AQ39" s="249"/>
    </row>
    <row r="40" spans="1:51" ht="18.75">
      <c r="A40" s="198" t="s">
        <v>1045</v>
      </c>
      <c r="B40" s="244">
        <f ca="1">100+RANDBETWEEN(0,5)*10</f>
        <v>120</v>
      </c>
      <c r="C40" s="244">
        <f ca="1">150+RANDBETWEEN(1,5)*10</f>
        <v>170</v>
      </c>
      <c r="D40" s="987"/>
      <c r="T40" t="s">
        <v>3399</v>
      </c>
      <c r="U40" t="s">
        <v>3400</v>
      </c>
      <c r="V40" t="s">
        <v>3401</v>
      </c>
      <c r="X40" t="s">
        <v>3163</v>
      </c>
      <c r="Y40" t="str">
        <f ca="1">'Legendary Gear Presence'!F93</f>
        <v>Artemis: Two-handed Ranged Bow; 10 Physical Damage; 2 Hex Range; Passive: Basic Attacks Trigger Twice.</v>
      </c>
      <c r="AQ40" s="249"/>
    </row>
    <row r="41" spans="1:51" ht="18.75">
      <c r="A41" s="313" t="s">
        <v>1417</v>
      </c>
      <c r="B41" s="245">
        <f ca="1">100+RANDBETWEEN(0,5)*10</f>
        <v>140</v>
      </c>
      <c r="C41" s="245">
        <f ca="1">150+RANDBETWEEN(0,5)*10</f>
        <v>200</v>
      </c>
      <c r="D41" s="987"/>
      <c r="T41" t="s">
        <v>3402</v>
      </c>
      <c r="U41" t="s">
        <v>3403</v>
      </c>
      <c r="V41" t="s">
        <v>3404</v>
      </c>
      <c r="X41" t="s">
        <v>3192</v>
      </c>
      <c r="Y41" t="str">
        <f ca="1">_xlfn.TEXTAFTER(_xlfn.TEXTBEFORE(Y40,";",),":")</f>
        <v xml:space="preserve"> Two-handed Ranged Bow</v>
      </c>
      <c r="AQ41" s="249"/>
    </row>
    <row r="42" spans="1:51" ht="18">
      <c r="A42" s="314" t="s">
        <v>1072</v>
      </c>
      <c r="B42" s="479">
        <f ca="1">VLOOKUP($B$35,$W$134:$AP$229,8,0)+AK36</f>
        <v>1</v>
      </c>
      <c r="C42" s="479">
        <f ca="1">VLOOKUP($C$35,$W$134:$AP$229,8,0)+AL36</f>
        <v>1</v>
      </c>
      <c r="D42" s="987"/>
      <c r="T42" t="s">
        <v>3405</v>
      </c>
      <c r="U42" t="s">
        <v>3406</v>
      </c>
      <c r="V42" t="s">
        <v>3407</v>
      </c>
      <c r="X42" t="s">
        <v>3197</v>
      </c>
      <c r="Y42" t="str">
        <f ca="1">TRIM(LEFT(Y41, FIND("^",SUBSTITUTE(Y41, " ", "^", 2 )&amp;"^")))</f>
        <v>Two-handed</v>
      </c>
      <c r="AQ42" s="249"/>
    </row>
    <row r="43" spans="1:51" ht="18">
      <c r="A43" s="312" t="s">
        <v>1076</v>
      </c>
      <c r="B43" s="480">
        <f ca="1">VLOOKUP($B$35,$W$134:$AP$229,9,0)+AK134</f>
        <v>1.9</v>
      </c>
      <c r="C43" s="480">
        <f ca="1">VLOOKUP($C$35,$W$134:$AP$229,9,0)+AL134</f>
        <v>1</v>
      </c>
      <c r="D43" s="987"/>
      <c r="T43" t="s">
        <v>3408</v>
      </c>
      <c r="U43" t="s">
        <v>3409</v>
      </c>
      <c r="V43" t="s">
        <v>3410</v>
      </c>
      <c r="X43" t="s">
        <v>3203</v>
      </c>
      <c r="Y43">
        <f ca="1">RANDBETWEEN(1,2)</f>
        <v>2</v>
      </c>
      <c r="AQ43" s="249"/>
    </row>
    <row r="44" spans="1:51" ht="18">
      <c r="A44" s="311" t="s">
        <v>1074</v>
      </c>
      <c r="B44" s="481">
        <f ca="1">VLOOKUP($B$35,$W$134:$AP$229,10,0)+AK135</f>
        <v>1.1000000000000001</v>
      </c>
      <c r="C44" s="481">
        <f ca="1">VLOOKUP($C$35,$W$134:$AP$229,10,0)+AL135</f>
        <v>1</v>
      </c>
      <c r="D44" s="987"/>
      <c r="T44" t="s">
        <v>3352</v>
      </c>
      <c r="U44" t="s">
        <v>3411</v>
      </c>
      <c r="V44" t="s">
        <v>3412</v>
      </c>
      <c r="X44" t="s">
        <v>3209</v>
      </c>
      <c r="Y44" t="str">
        <f ca="1">IF(Y19="One-handed",IF(Y20=1,'Repeatable Gear (Hide)'!X9,'Repeatable Gear (Hide)'!X10),'Repeatable Gear (Hide)'!AA5)</f>
        <v>Hoarder's Boots: Feet Set Piece; Passive: Selfdestruct upon Unequipping it; Active: (≈) Restore 1 Stamina for every 1000 Gold you own. (1/Day)</v>
      </c>
      <c r="AQ44" s="249"/>
    </row>
    <row r="45" spans="1:51" ht="18">
      <c r="A45" s="243" t="s">
        <v>2983</v>
      </c>
      <c r="B45" s="482" cm="1">
        <f t="array" aca="1" ref="B45" ca="1">INDEX(B42:B44,RANDBETWEEN(1,3))+12</f>
        <v>13.9</v>
      </c>
      <c r="C45" s="482" cm="1">
        <f t="array" aca="1" ref="C45" ca="1">INDEX(C42:C44,RANDBETWEEN(1,3))+15</f>
        <v>16</v>
      </c>
      <c r="D45" s="987"/>
      <c r="T45" t="s">
        <v>3413</v>
      </c>
      <c r="U45" t="s">
        <v>3414</v>
      </c>
      <c r="V45" t="s">
        <v>68</v>
      </c>
      <c r="X45" t="s">
        <v>3222</v>
      </c>
      <c r="Y45" t="str">
        <f ca="1">'Legendary Gear Presence'!M92</f>
        <v>Naga Scaled Flippers: +3 Defense; +3 Dispersion; +1 Mobility; +20% Deflection; +30% Frost Resistance; Passive: You may Traverse Water Tiles; Immune to Hydro Damage.</v>
      </c>
      <c r="AQ45" s="249"/>
    </row>
    <row r="46" spans="1:51" ht="18">
      <c r="A46" s="78" t="s">
        <v>3024</v>
      </c>
      <c r="B46" s="483">
        <f ca="1">VLOOKUP($B$35,$W$134:$AP$229,6,0)</f>
        <v>1</v>
      </c>
      <c r="C46" s="483">
        <f ca="1">VLOOKUP($C$35,$W$134:$AP$229,6,0)+RANDBETWEEN(1,3)</f>
        <v>5</v>
      </c>
      <c r="D46" s="987"/>
      <c r="T46" t="s">
        <v>3415</v>
      </c>
      <c r="U46" t="s">
        <v>3416</v>
      </c>
      <c r="V46" t="s">
        <v>3417</v>
      </c>
      <c r="X46" t="s">
        <v>3233</v>
      </c>
      <c r="Y46" t="str">
        <f ca="1">'Repeatable Gear (Hide)'!X11</f>
        <v>Butcher's Cleaver: Two-handed Melee Axe; 10 Physical; 20% Chance to Dismember Target on Crit.</v>
      </c>
      <c r="AQ46" s="249"/>
    </row>
    <row r="47" spans="1:51" ht="18">
      <c r="A47" s="79" t="s">
        <v>1050</v>
      </c>
      <c r="B47" s="484">
        <f ca="1">VLOOKUP($B$35,$W$134:$AP$229,7,0)</f>
        <v>1</v>
      </c>
      <c r="C47" s="484">
        <f ca="1">VLOOKUP($C$35,$W$134:$AP$229,7,0)+RANDBETWEEN(1,3)</f>
        <v>5</v>
      </c>
      <c r="D47" s="987"/>
      <c r="T47" t="s">
        <v>3418</v>
      </c>
      <c r="U47" t="s">
        <v>3419</v>
      </c>
      <c r="V47" t="s">
        <v>3420</v>
      </c>
      <c r="X47" t="s">
        <v>3244</v>
      </c>
      <c r="Y47" t="str">
        <f ca="1">_xlfn.TEXTAFTER(_xlfn.TEXTBEFORE(Y46,";",),":")</f>
        <v xml:space="preserve"> Two-handed Melee Axe</v>
      </c>
      <c r="AQ47" s="249"/>
    </row>
    <row r="48" spans="1:51" ht="18">
      <c r="A48" s="455" t="s">
        <v>1541</v>
      </c>
      <c r="B48" s="470">
        <f ca="1">VLOOKUP($B$35,$W$134:$AP$229,12,0)</f>
        <v>0</v>
      </c>
      <c r="C48" s="470">
        <f ca="1">VLOOKUP($C$35,$W$134:$AP$229,12,0)</f>
        <v>-0.3</v>
      </c>
      <c r="D48" s="987"/>
      <c r="T48" t="s">
        <v>3421</v>
      </c>
      <c r="U48" t="s">
        <v>3422</v>
      </c>
      <c r="V48" t="s">
        <v>212</v>
      </c>
      <c r="AQ48" s="249"/>
    </row>
    <row r="49" spans="1:48" ht="18">
      <c r="A49" s="437" t="s">
        <v>1542</v>
      </c>
      <c r="B49" s="471">
        <f ca="1">VLOOKUP($B$35,$W$134:$AP$229,13,0)</f>
        <v>-0.4</v>
      </c>
      <c r="C49" s="471">
        <f ca="1">VLOOKUP($C$35,$W$134:$AP$229,13,0)</f>
        <v>0</v>
      </c>
      <c r="D49" s="987"/>
      <c r="T49" t="s">
        <v>3423</v>
      </c>
      <c r="U49" t="s">
        <v>3424</v>
      </c>
      <c r="V49" t="s">
        <v>1494</v>
      </c>
      <c r="AQ49" s="249"/>
    </row>
    <row r="50" spans="1:48" ht="18">
      <c r="A50" s="439" t="s">
        <v>1543</v>
      </c>
      <c r="B50" s="472">
        <f ca="1">VLOOKUP($B$35,$W$134:$AP$229,14,0)</f>
        <v>0</v>
      </c>
      <c r="C50" s="472">
        <f ca="1">VLOOKUP($C$35,$W$134:$AP$229,14,0)</f>
        <v>-0.6</v>
      </c>
      <c r="D50" s="987"/>
      <c r="T50" t="s">
        <v>3425</v>
      </c>
      <c r="U50" t="s">
        <v>3426</v>
      </c>
      <c r="V50" t="s">
        <v>1493</v>
      </c>
      <c r="AQ50" s="249"/>
    </row>
    <row r="51" spans="1:48" ht="18">
      <c r="A51" s="440" t="s">
        <v>1544</v>
      </c>
      <c r="B51" s="473">
        <f ca="1">VLOOKUP($B$35,$W$134:$AP$229,15,0)</f>
        <v>0</v>
      </c>
      <c r="C51" s="473">
        <f ca="1">VLOOKUP($C$35,$W$134:$AP$229,15,0)</f>
        <v>0.2</v>
      </c>
      <c r="D51" s="987"/>
      <c r="T51" t="s">
        <v>3427</v>
      </c>
      <c r="U51" t="s">
        <v>3428</v>
      </c>
      <c r="V51" t="s">
        <v>145</v>
      </c>
      <c r="X51" t="s">
        <v>3294</v>
      </c>
      <c r="AQ51" s="249"/>
    </row>
    <row r="52" spans="1:48" ht="18">
      <c r="A52" s="441" t="s">
        <v>1545</v>
      </c>
      <c r="B52" s="474">
        <f ca="1">VLOOKUP($B$35,$W$134:$AP$229,16,0)</f>
        <v>0.3</v>
      </c>
      <c r="C52" s="474">
        <f ca="1">VLOOKUP($C$35,$W$134:$AP$229,16,0)</f>
        <v>0.1</v>
      </c>
      <c r="D52" s="987"/>
      <c r="T52" t="s">
        <v>3429</v>
      </c>
      <c r="U52" t="s">
        <v>3430</v>
      </c>
      <c r="V52" t="s">
        <v>3431</v>
      </c>
      <c r="X52" t="s">
        <v>3307</v>
      </c>
      <c r="Y52" t="str">
        <f ca="1">IF(Y39=1,Y40,Y46)</f>
        <v>Artemis: Two-handed Ranged Bow; 10 Physical Damage; 2 Hex Range; Passive: Basic Attacks Trigger Twice.</v>
      </c>
      <c r="AQ52" s="249"/>
    </row>
    <row r="53" spans="1:48" ht="18">
      <c r="A53" s="442" t="s">
        <v>1546</v>
      </c>
      <c r="B53" s="475">
        <f ca="1">VLOOKUP($B$35,$W$134:$AP$229,13,0)</f>
        <v>-0.4</v>
      </c>
      <c r="C53" s="475">
        <f ca="1">VLOOKUP($C$35,$W$134:$AP$229,13,0)</f>
        <v>0</v>
      </c>
      <c r="D53" s="987"/>
      <c r="T53" t="s">
        <v>3432</v>
      </c>
      <c r="U53" t="s">
        <v>3433</v>
      </c>
      <c r="V53" t="s">
        <v>3434</v>
      </c>
      <c r="X53" t="s">
        <v>3319</v>
      </c>
      <c r="Y53" t="str">
        <f ca="1">IF(AND(Y39=1,Y42="One-handed"),Y44,"Not applicable")</f>
        <v>Not applicable</v>
      </c>
      <c r="AQ53" s="249"/>
    </row>
    <row r="54" spans="1:48" ht="18">
      <c r="A54" s="443" t="s">
        <v>1547</v>
      </c>
      <c r="B54" s="476">
        <f ca="1">VLOOKUP($B$35,$W$134:$AP$229,17,0)</f>
        <v>0.3</v>
      </c>
      <c r="C54" s="476">
        <f ca="1">VLOOKUP($C$35,$W$134:$AP$229,17,0)</f>
        <v>0.2</v>
      </c>
      <c r="D54" s="987"/>
      <c r="T54" t="s">
        <v>3435</v>
      </c>
      <c r="U54" t="s">
        <v>3436</v>
      </c>
      <c r="V54" t="s">
        <v>3437</v>
      </c>
      <c r="X54" t="s">
        <v>3333</v>
      </c>
      <c r="Y54" t="str">
        <f ca="1">IF(Y39=2,Y45,IF(Y53="Not applicable",Y44,"Not applicable"))</f>
        <v>Hoarder's Boots: Feet Set Piece; Passive: Selfdestruct upon Unequipping it; Active: (≈) Restore 1 Stamina for every 1000 Gold you own. (1/Day)</v>
      </c>
      <c r="AQ54" s="249"/>
    </row>
    <row r="55" spans="1:48" ht="18">
      <c r="A55" s="444" t="s">
        <v>1548</v>
      </c>
      <c r="B55" s="477">
        <f ca="1">VLOOKUP($B$35,$W$134:$AP$229,18,0)</f>
        <v>0</v>
      </c>
      <c r="C55" s="477">
        <f ca="1">VLOOKUP($C$35,$W$134:$AP$229,18,0)</f>
        <v>0</v>
      </c>
      <c r="D55" s="987"/>
      <c r="T55" t="s">
        <v>3438</v>
      </c>
      <c r="U55" t="s">
        <v>3439</v>
      </c>
      <c r="V55" t="s">
        <v>3440</v>
      </c>
      <c r="AQ55" s="249"/>
    </row>
    <row r="56" spans="1:48" ht="18">
      <c r="A56" s="445" t="s">
        <v>1549</v>
      </c>
      <c r="B56" s="478">
        <f ca="1">VLOOKUP($B$35,$W$134:$AP$229,19,0)</f>
        <v>0</v>
      </c>
      <c r="C56" s="478">
        <f ca="1">VLOOKUP($C$35,$W$134:$AP$229,19,0)</f>
        <v>0</v>
      </c>
      <c r="D56" s="987"/>
      <c r="T56" t="s">
        <v>3441</v>
      </c>
      <c r="U56" t="s">
        <v>3442</v>
      </c>
      <c r="V56" t="s">
        <v>3443</v>
      </c>
      <c r="X56" t="s">
        <v>3444</v>
      </c>
      <c r="Y56" t="str">
        <f ca="1">IF(Y39 = 1,VLOOKUP(Y41,AI4:AN34,RANDBETWEEN(2,VLOOKUP(Y41,AI4:AO34,7,FALSE)+1),FALSE),VLOOKUP(Y47,AI4:AN34,RANDBETWEEN(2,VLOOKUP(Y47,AI4:AO34,7,FALSE)+1),FALSE))</f>
        <v>silencer</v>
      </c>
      <c r="AQ56" s="249"/>
    </row>
    <row r="57" spans="1:48" ht="23.25">
      <c r="A57" s="468" t="s">
        <v>3240</v>
      </c>
      <c r="B57" s="469" t="str">
        <f ca="1">K3</f>
        <v>Spirit caller</v>
      </c>
      <c r="C57" s="469" t="str">
        <f ca="1">Y56</f>
        <v>silencer</v>
      </c>
      <c r="D57" s="987"/>
      <c r="T57" t="s">
        <v>3445</v>
      </c>
      <c r="U57" t="s">
        <v>3446</v>
      </c>
      <c r="V57" t="s">
        <v>3447</v>
      </c>
      <c r="AQ57" s="249"/>
    </row>
    <row r="58" spans="1:48">
      <c r="A58" s="964" t="s">
        <v>3254</v>
      </c>
      <c r="B58" s="980" t="str">
        <f ca="1">HLOOKUP(B57,$AR$2:$CA$18,RANDBETWEEN(2,4),FALSE)</f>
        <v>(P) Spirit Sense: Gain Nat 20 Intellegence.</v>
      </c>
      <c r="C58" s="980" t="str">
        <f ca="1">HLOOKUP(C57,AR20:AY35,RANDBETWEEN(2,4),FALSE)</f>
        <v>(P) True Silencer: The First Spell Cast in Combat will be Negated.</v>
      </c>
      <c r="D58" s="987"/>
      <c r="T58" t="s">
        <v>3448</v>
      </c>
      <c r="U58" t="s">
        <v>3449</v>
      </c>
      <c r="V58" t="s">
        <v>3450</v>
      </c>
      <c r="X58" t="s">
        <v>3451</v>
      </c>
      <c r="Y58" t="str">
        <f ca="1">'Repeatable Gear (Hide)'!X9</f>
        <v>Rebound Blade: One-handed Melee Knife; 6-9 Physical Damage; Composite: 50% Chance to do another Basic Attack on landed Basic Attack and 50% chance to Strike with your other Knife On Basic Attack.</v>
      </c>
      <c r="AQ58" s="249"/>
    </row>
    <row r="59" spans="1:48">
      <c r="A59" s="965" t="s">
        <v>3267</v>
      </c>
      <c r="B59" s="981" t="str">
        <f ca="1">HLOOKUP(B57,$AR$2:$CA$18,RANDBETWEEN(5,7),FALSE)</f>
        <v>(&gt;) Spiritual Release: Release your Spiritual Energy towards Target; If your Max Mana is higher than Target you Deal 40(+100% Power) Magic Damage; Otherwise 20(+50% Power) Magic Damage. (30 Mana)</v>
      </c>
      <c r="C59" s="981" t="str">
        <f ca="1">HLOOKUP(C57,AR20:AY35,RANDBETWEEN(5,7),FALSE)</f>
        <v>(o) Magic Dampener: Seal All Other Entities on Hex for 2 Turns. (40 Mana)</v>
      </c>
      <c r="D59" s="987" t="s">
        <v>2676</v>
      </c>
      <c r="T59" t="s">
        <v>3452</v>
      </c>
      <c r="U59" t="s">
        <v>3453</v>
      </c>
      <c r="V59" t="s">
        <v>3454</v>
      </c>
      <c r="Y59" t="str">
        <f ca="1">_xlfn.TEXTAFTER(_xlfn.TEXTBEFORE(Y58,";",),":")</f>
        <v xml:space="preserve"> One-handed Melee Knife</v>
      </c>
      <c r="AQ59" s="249"/>
    </row>
    <row r="60" spans="1:48" ht="22.5" customHeight="1">
      <c r="A60" s="966" t="s">
        <v>1840</v>
      </c>
      <c r="B60" s="982" t="str">
        <f ca="1">HLOOKUP(B57,$AR$2:$CA$18,RANDBETWEEN(8,10),FALSE)</f>
        <v>(❖:^) Spiritual Protection: Toggle; Spirits Constantly Swarm around you blocking Projectiles; Gain 50% Deflection. (10 Mana Per Turn)</v>
      </c>
      <c r="C60" s="982" t="str">
        <f ca="1">HLOOKUP(C57,AR20:AY35,RANDBETWEEN(8,10),FALSE)</f>
        <v>(P) Mana Pool Turmoil: Sealed Targets are also Staggered. (Locks 20 Mana)</v>
      </c>
      <c r="D60" s="987"/>
      <c r="T60" t="s">
        <v>3455</v>
      </c>
      <c r="U60" t="s">
        <v>3456</v>
      </c>
      <c r="V60" t="s">
        <v>3457</v>
      </c>
      <c r="X60" t="s">
        <v>3458</v>
      </c>
      <c r="Y60" t="str">
        <f ca="1">VLOOKUP(Y59,AI4:AN34,RANDBETWEEN(2,VLOOKUP(Y59,AI4:AO34,7,FALSE)+1),FALSE)</f>
        <v>silencer</v>
      </c>
      <c r="AQ60" s="249"/>
    </row>
    <row r="61" spans="1:48" ht="15">
      <c r="A61" s="967" t="s">
        <v>3290</v>
      </c>
      <c r="B61" s="983" t="str">
        <f ca="1">HLOOKUP(B57,$AR$2:$CA$18,RANDBETWEEN(11,13),FALSE)</f>
        <v>(+) Grasp From the Spirit World: A Gigantic Spirit Hand Emerges From beneath target Entity Striking Directly at Targets Soul for 20 Arcane Damage and 20 Magnetic Damage. (40 Mana)</v>
      </c>
      <c r="C61" s="983" t="str">
        <f ca="1">HLOOKUP(C57,AR20:AY35,RANDBETWEEN(11,13),FALSE)</f>
        <v>(+) Magic Denial: Counter; Negate Target Spell. (40 Mana)</v>
      </c>
      <c r="D61" s="987"/>
      <c r="E61" s="66"/>
      <c r="F61" s="66"/>
      <c r="T61" t="s">
        <v>3459</v>
      </c>
      <c r="U61" t="s">
        <v>3460</v>
      </c>
      <c r="V61" t="s">
        <v>3461</v>
      </c>
      <c r="AQ61" s="249"/>
    </row>
    <row r="62" spans="1:48" ht="34.5" customHeight="1">
      <c r="A62" s="66" t="s">
        <v>3462</v>
      </c>
      <c r="B62" s="66" t="str">
        <f ca="1">'Repeatable Gear (Hide)'!X3</f>
        <v>Bardiche: Two-handed Melee Halberd; 16 Physical Damage.</v>
      </c>
      <c r="C62" s="66" t="str">
        <f ca="1">'Repeatable Gear (Hide)'!X9</f>
        <v>Rebound Blade: One-handed Melee Knife; 6-9 Physical Damage; Composite: 50% Chance to do another Basic Attack on landed Basic Attack and 50% chance to Strike with your other Knife On Basic Attack.</v>
      </c>
      <c r="D62" s="987"/>
      <c r="E62" s="66"/>
      <c r="F62" s="66"/>
      <c r="T62" t="s">
        <v>3463</v>
      </c>
      <c r="U62" t="s">
        <v>3464</v>
      </c>
      <c r="V62" t="s">
        <v>3465</v>
      </c>
      <c r="AQ62" s="249"/>
    </row>
    <row r="63" spans="1:48" ht="15">
      <c r="A63" s="66" t="s">
        <v>3466</v>
      </c>
      <c r="B63" s="66" t="str">
        <f ca="1">'Repeatable Gear (Hide)'!AA1</f>
        <v>Featherfall Ring: Ring Piece; Immune to Fall Damage</v>
      </c>
      <c r="C63" s="66" t="str">
        <f ca="1">'Repeatable Gear (Hide)'!X10</f>
        <v>Forts Door: Off Hand Shield; Blocks 30% of all Physical Damage and 30% of all Magic Damage.</v>
      </c>
      <c r="D63" s="987"/>
      <c r="E63" s="66"/>
      <c r="F63" s="66"/>
      <c r="T63" t="s">
        <v>3467</v>
      </c>
      <c r="U63" t="s">
        <v>3468</v>
      </c>
      <c r="V63" t="s">
        <v>175</v>
      </c>
      <c r="AQ63" s="249"/>
    </row>
    <row r="64" spans="1:48" ht="15">
      <c r="A64" s="66" t="s">
        <v>3469</v>
      </c>
      <c r="B64" s="66" t="s">
        <v>3470</v>
      </c>
      <c r="C64" s="66" t="s">
        <v>3471</v>
      </c>
      <c r="T64" t="s">
        <v>3472</v>
      </c>
      <c r="U64" t="s">
        <v>3473</v>
      </c>
      <c r="V64" t="s">
        <v>3474</v>
      </c>
      <c r="AQ64" s="249"/>
      <c r="AS64" s="1308" t="s">
        <v>3475</v>
      </c>
      <c r="AT64" s="1308" t="s">
        <v>3476</v>
      </c>
      <c r="AU64" s="1308" t="s">
        <v>3477</v>
      </c>
      <c r="AV64" t="s">
        <v>3478</v>
      </c>
    </row>
    <row r="65" spans="1:48" ht="15">
      <c r="A65" s="66" t="s">
        <v>3479</v>
      </c>
      <c r="B65" s="66" t="s">
        <v>3480</v>
      </c>
      <c r="C65" s="66"/>
      <c r="T65" t="s">
        <v>3481</v>
      </c>
      <c r="U65" t="s">
        <v>3482</v>
      </c>
      <c r="V65" t="s">
        <v>73</v>
      </c>
      <c r="AQ65" s="249"/>
      <c r="AR65" t="s">
        <v>3483</v>
      </c>
      <c r="AS65">
        <v>10</v>
      </c>
      <c r="AT65">
        <v>5</v>
      </c>
      <c r="AU65">
        <v>4</v>
      </c>
      <c r="AV65">
        <v>2</v>
      </c>
    </row>
    <row r="66" spans="1:48" ht="13.5">
      <c r="T66" t="s">
        <v>3484</v>
      </c>
      <c r="U66" t="s">
        <v>3485</v>
      </c>
      <c r="V66" t="s">
        <v>3486</v>
      </c>
      <c r="AQ66" s="249"/>
      <c r="AR66">
        <f ca="1">RAND()</f>
        <v>0.11166836815942094</v>
      </c>
      <c r="AS66" s="239">
        <f ca="1">$AR$66/SUM($AR$66:$AR$68)*AS$65</f>
        <v>0.82791457504048094</v>
      </c>
      <c r="AT66" s="239">
        <f ca="1">$AR$66/SUM($AR$66:$AR$68)*AT$65</f>
        <v>0.41395728752024047</v>
      </c>
      <c r="AU66" s="239">
        <f ca="1">$AR$66/SUM($AR$66:$AR$68)*AU$65</f>
        <v>0.33116583001619238</v>
      </c>
      <c r="AV66" s="239">
        <f ca="1">$AR$66/SUM($AR$66:$AR$68)*AV$65</f>
        <v>0.16558291500809619</v>
      </c>
    </row>
    <row r="67" spans="1:48" ht="13.5">
      <c r="T67" t="s">
        <v>3487</v>
      </c>
      <c r="U67" t="s">
        <v>3488</v>
      </c>
      <c r="V67" t="s">
        <v>3489</v>
      </c>
      <c r="AQ67" s="249"/>
      <c r="AR67">
        <f t="shared" ref="AR67:AR68" ca="1" si="5">RAND()</f>
        <v>0.35986516318338913</v>
      </c>
      <c r="AS67" s="239">
        <f ca="1">$AR$67/SUM($AR$66:$AR$68)*AS$65</f>
        <v>2.6680573788228439</v>
      </c>
      <c r="AT67" s="239">
        <f ca="1">$AR$67/SUM($AR$66:$AR$68)*AT$65</f>
        <v>1.3340286894114219</v>
      </c>
      <c r="AU67" s="239">
        <f ca="1">$AR$67/SUM($AR$66:$AR$68)*AU$65</f>
        <v>1.0672229515291376</v>
      </c>
      <c r="AV67" s="239">
        <f ca="1">$AR$67/SUM($AR$66:$AR$68)*AV$65</f>
        <v>0.5336114757645688</v>
      </c>
    </row>
    <row r="68" spans="1:48" ht="13.5">
      <c r="T68" t="s">
        <v>3490</v>
      </c>
      <c r="U68" t="s">
        <v>3491</v>
      </c>
      <c r="V68" t="s">
        <v>50</v>
      </c>
      <c r="AQ68" s="249"/>
      <c r="AR68">
        <f t="shared" ca="1" si="5"/>
        <v>0.87725741310892758</v>
      </c>
      <c r="AS68" s="239">
        <f ca="1">$AR$68/SUM($AR$66:$AR$68)*AS$65</f>
        <v>6.5040280461366748</v>
      </c>
      <c r="AT68" s="239">
        <f ca="1">$AR$68/SUM($AR$66:$AR$68)*AT$65</f>
        <v>3.2520140230683374</v>
      </c>
      <c r="AU68" s="239">
        <f ca="1">$AR$68/SUM($AR$66:$AR$68)*AU$65</f>
        <v>2.60161121845467</v>
      </c>
      <c r="AV68" s="239">
        <f ca="1">$AR$68/SUM($AR$66:$AR$68)*AV$65</f>
        <v>1.300805609227335</v>
      </c>
    </row>
    <row r="69" spans="1:48" ht="13.5">
      <c r="T69" t="s">
        <v>3492</v>
      </c>
      <c r="U69" t="s">
        <v>3493</v>
      </c>
      <c r="V69" t="s">
        <v>3494</v>
      </c>
      <c r="AQ69" s="249"/>
    </row>
    <row r="70" spans="1:48" ht="13.5">
      <c r="T70" t="s">
        <v>3495</v>
      </c>
      <c r="U70" t="s">
        <v>3496</v>
      </c>
      <c r="V70" t="s">
        <v>3497</v>
      </c>
      <c r="AQ70" s="249"/>
    </row>
    <row r="71" spans="1:48" ht="13.5">
      <c r="T71" t="s">
        <v>3498</v>
      </c>
      <c r="U71" t="s">
        <v>3499</v>
      </c>
      <c r="V71" t="s">
        <v>3500</v>
      </c>
      <c r="AQ71" s="249"/>
      <c r="AR71" s="241" t="str">
        <f ca="1">_xlfn.TEXTAFTER(_xlfn.TEXTBEFORE(C30,";",),":")</f>
        <v xml:space="preserve"> Two-handed Ranged Bow</v>
      </c>
      <c r="AS71" s="241" t="s">
        <v>3501</v>
      </c>
      <c r="AU71" t="s">
        <v>2664</v>
      </c>
    </row>
    <row r="72" spans="1:48" ht="13.5">
      <c r="T72" t="s">
        <v>3502</v>
      </c>
      <c r="U72" t="s">
        <v>3503</v>
      </c>
      <c r="V72" t="s">
        <v>3504</v>
      </c>
      <c r="AQ72" s="249"/>
      <c r="AR72" t="str">
        <f ca="1">VLOOKUP(AR71,AA4:AG35,RANDBETWEEN(2,(VLOOKUP(AR71,AA4:AG34,7,0)+1)),FALSE)</f>
        <v>Shadow</v>
      </c>
      <c r="AS72" t="e">
        <f ca="1">VLOOKUP(AU71,AQ2:CA3,RANDBETWEEN(2,45),FALSE)</f>
        <v>#REF!</v>
      </c>
    </row>
    <row r="73" spans="1:48" ht="13.5">
      <c r="T73" t="s">
        <v>3505</v>
      </c>
      <c r="U73" t="s">
        <v>3506</v>
      </c>
      <c r="V73" t="s">
        <v>3507</v>
      </c>
      <c r="AQ73" s="249"/>
      <c r="AS73" t="str">
        <f ca="1">VLOOKUP(AU71,AQ2:CA3,RANDBETWEEN(2,45),FALSE)</f>
        <v>Assassin</v>
      </c>
    </row>
    <row r="74" spans="1:48" ht="13.5">
      <c r="T74" t="s">
        <v>3508</v>
      </c>
      <c r="U74" t="s">
        <v>3509</v>
      </c>
      <c r="V74" t="s">
        <v>3510</v>
      </c>
      <c r="AQ74" s="249"/>
      <c r="AS74" t="e">
        <f ca="1">VLOOKUP(AU71,AQ2:CA3,RANDBETWEEN(2,45),FALSE)</f>
        <v>#REF!</v>
      </c>
    </row>
    <row r="75" spans="1:48" ht="13.5">
      <c r="AQ75" s="249"/>
      <c r="AS75" t="str">
        <f ca="1">VLOOKUP(AU71,AQ2:CA3,RANDBETWEEN(2,45),FALSE)</f>
        <v>Destroyer</v>
      </c>
    </row>
    <row r="76" spans="1:48" ht="13.5">
      <c r="AQ76" s="249"/>
    </row>
    <row r="77" spans="1:48" ht="13.5">
      <c r="AQ77" s="249"/>
    </row>
    <row r="78" spans="1:48" ht="13.5">
      <c r="AQ78" s="249"/>
    </row>
    <row r="79" spans="1:48" ht="13.5">
      <c r="AQ79" s="249"/>
    </row>
    <row r="80" spans="1:48" ht="13.5">
      <c r="AQ80" s="249"/>
    </row>
    <row r="81" spans="43:43" ht="13.5">
      <c r="AQ81" s="249"/>
    </row>
    <row r="82" spans="43:43" ht="13.5">
      <c r="AQ82" s="249"/>
    </row>
    <row r="83" spans="43:43" ht="13.5">
      <c r="AQ83" s="249"/>
    </row>
    <row r="84" spans="43:43" ht="13.5">
      <c r="AQ84" s="249"/>
    </row>
    <row r="85" spans="43:43" ht="13.5">
      <c r="AQ85" s="249"/>
    </row>
    <row r="86" spans="43:43" ht="13.5">
      <c r="AQ86" s="249"/>
    </row>
    <row r="87" spans="43:43" ht="13.5">
      <c r="AQ87" s="249"/>
    </row>
    <row r="88" spans="43:43" ht="13.5">
      <c r="AQ88" s="249"/>
    </row>
    <row r="89" spans="43:43" ht="13.5">
      <c r="AQ89" s="249"/>
    </row>
    <row r="90" spans="43:43" ht="13.5">
      <c r="AQ90" s="249"/>
    </row>
    <row r="91" spans="43:43" ht="13.5">
      <c r="AQ91" s="249"/>
    </row>
    <row r="92" spans="43:43" ht="13.5">
      <c r="AQ92" s="249"/>
    </row>
    <row r="93" spans="43:43" ht="13.5">
      <c r="AQ93" s="249"/>
    </row>
    <row r="94" spans="43:43" ht="13.5">
      <c r="AQ94" s="249"/>
    </row>
    <row r="95" spans="43:43" ht="13.5">
      <c r="AQ95" s="249"/>
    </row>
    <row r="96" spans="43:43" ht="13.5">
      <c r="AQ96" s="249"/>
    </row>
    <row r="97" spans="43:43" ht="13.5">
      <c r="AQ97" s="249"/>
    </row>
    <row r="98" spans="43:43" ht="13.5">
      <c r="AQ98" s="249"/>
    </row>
    <row r="99" spans="43:43" ht="13.5">
      <c r="AQ99" s="249"/>
    </row>
    <row r="100" spans="43:43" ht="13.5">
      <c r="AQ100" s="249"/>
    </row>
    <row r="101" spans="43:43" ht="13.5">
      <c r="AQ101" s="249"/>
    </row>
    <row r="102" spans="43:43" ht="13.5">
      <c r="AQ102" s="249"/>
    </row>
    <row r="103" spans="43:43" ht="13.5">
      <c r="AQ103" s="249"/>
    </row>
    <row r="104" spans="43:43" ht="13.5">
      <c r="AQ104" s="249"/>
    </row>
    <row r="105" spans="43:43" ht="13.5">
      <c r="AQ105" s="249"/>
    </row>
    <row r="106" spans="43:43" ht="13.5">
      <c r="AQ106" s="249"/>
    </row>
    <row r="107" spans="43:43" ht="13.5">
      <c r="AQ107" s="249"/>
    </row>
    <row r="108" spans="43:43" ht="13.5">
      <c r="AQ108" s="249"/>
    </row>
    <row r="109" spans="43:43" ht="13.5">
      <c r="AQ109" s="249"/>
    </row>
    <row r="110" spans="43:43" ht="13.5">
      <c r="AQ110" s="249"/>
    </row>
    <row r="111" spans="43:43" ht="13.5">
      <c r="AQ111" s="249"/>
    </row>
    <row r="112" spans="43:43" ht="13.5">
      <c r="AQ112" s="249"/>
    </row>
    <row r="113" spans="43:43" ht="13.5">
      <c r="AQ113" s="249"/>
    </row>
    <row r="114" spans="43:43" ht="13.5">
      <c r="AQ114" s="249"/>
    </row>
    <row r="115" spans="43:43" ht="13.5">
      <c r="AQ115" s="249"/>
    </row>
    <row r="116" spans="43:43" ht="13.5">
      <c r="AQ116" s="249"/>
    </row>
    <row r="117" spans="43:43" ht="13.5">
      <c r="AQ117" s="249"/>
    </row>
    <row r="118" spans="43:43" ht="13.5">
      <c r="AQ118" s="249"/>
    </row>
    <row r="119" spans="43:43" ht="13.5">
      <c r="AQ119" s="249"/>
    </row>
    <row r="120" spans="43:43" ht="13.5">
      <c r="AQ120" s="249"/>
    </row>
    <row r="121" spans="43:43" ht="13.5">
      <c r="AQ121" s="249"/>
    </row>
    <row r="122" spans="43:43" ht="13.5">
      <c r="AQ122" s="249"/>
    </row>
    <row r="123" spans="43:43" ht="13.5">
      <c r="AQ123" s="249"/>
    </row>
    <row r="124" spans="43:43" ht="13.5">
      <c r="AQ124" s="249"/>
    </row>
    <row r="125" spans="43:43" ht="13.5">
      <c r="AQ125" s="249"/>
    </row>
    <row r="126" spans="43:43" ht="13.5">
      <c r="AQ126" s="249"/>
    </row>
    <row r="127" spans="43:43" ht="13.5">
      <c r="AQ127" s="249"/>
    </row>
    <row r="128" spans="43:43" ht="13.5">
      <c r="AQ128" s="249"/>
    </row>
    <row r="129" spans="23:43" ht="13.5">
      <c r="AQ129" s="249"/>
    </row>
    <row r="130" spans="23:43" ht="13.5">
      <c r="AQ130" s="249"/>
    </row>
    <row r="131" spans="23:43" ht="13.5">
      <c r="AQ131" s="249"/>
    </row>
    <row r="132" spans="23:43" ht="13.5">
      <c r="AQ132" s="249"/>
    </row>
    <row r="133" spans="23:43" ht="14.25" customHeight="1">
      <c r="Y133">
        <f>MEDIAN(Y134:Y229)</f>
        <v>100</v>
      </c>
    </row>
    <row r="134" spans="23:43" ht="14.25" customHeight="1">
      <c r="W134" s="517" t="s">
        <v>218</v>
      </c>
      <c r="X134" s="963" t="s">
        <v>1510</v>
      </c>
      <c r="Y134" s="767">
        <v>100</v>
      </c>
      <c r="Z134" s="458">
        <v>100</v>
      </c>
      <c r="AA134" s="463" t="s">
        <v>219</v>
      </c>
      <c r="AB134" s="464">
        <v>1</v>
      </c>
      <c r="AC134" s="464">
        <v>1</v>
      </c>
      <c r="AD134" s="464">
        <v>0</v>
      </c>
      <c r="AE134" s="464">
        <v>2</v>
      </c>
      <c r="AF134" s="464">
        <v>1</v>
      </c>
      <c r="AG134" s="457" t="s">
        <v>220</v>
      </c>
      <c r="AH134" s="455">
        <v>0.1</v>
      </c>
      <c r="AI134" s="437">
        <v>-0.2</v>
      </c>
      <c r="AJ134" s="439">
        <v>0</v>
      </c>
      <c r="AK134" s="440">
        <v>-0.1</v>
      </c>
      <c r="AL134" s="441">
        <v>0</v>
      </c>
      <c r="AM134" s="442">
        <v>0.1</v>
      </c>
      <c r="AN134" s="443">
        <v>0</v>
      </c>
      <c r="AO134" s="444">
        <v>0</v>
      </c>
      <c r="AP134" s="512">
        <v>-0.1</v>
      </c>
    </row>
    <row r="135" spans="23:43" ht="14.25" customHeight="1">
      <c r="W135" s="518" t="s">
        <v>221</v>
      </c>
      <c r="X135" s="963" t="s">
        <v>1510</v>
      </c>
      <c r="Y135" s="767">
        <v>100</v>
      </c>
      <c r="Z135" s="458">
        <v>100</v>
      </c>
      <c r="AA135" s="463" t="s">
        <v>222</v>
      </c>
      <c r="AB135" s="464">
        <v>1</v>
      </c>
      <c r="AC135" s="464">
        <v>1</v>
      </c>
      <c r="AD135" s="464">
        <v>1</v>
      </c>
      <c r="AE135" s="464">
        <v>1</v>
      </c>
      <c r="AF135" s="464">
        <v>1</v>
      </c>
      <c r="AG135" s="457" t="s">
        <v>220</v>
      </c>
      <c r="AH135" s="455">
        <v>0</v>
      </c>
      <c r="AI135" s="437">
        <v>0</v>
      </c>
      <c r="AJ135" s="439">
        <v>0.1</v>
      </c>
      <c r="AK135" s="440">
        <v>0.1</v>
      </c>
      <c r="AL135" s="441">
        <v>0</v>
      </c>
      <c r="AM135" s="442">
        <v>0</v>
      </c>
      <c r="AN135" s="443">
        <v>0</v>
      </c>
      <c r="AO135" s="444">
        <v>0</v>
      </c>
      <c r="AP135" s="512">
        <v>0</v>
      </c>
    </row>
    <row r="136" spans="23:43" ht="14.25" customHeight="1">
      <c r="W136" s="520" t="s">
        <v>223</v>
      </c>
      <c r="X136" s="963" t="s">
        <v>1510</v>
      </c>
      <c r="Y136" s="767">
        <v>100</v>
      </c>
      <c r="Z136" s="458">
        <v>100</v>
      </c>
      <c r="AA136" s="463" t="s">
        <v>224</v>
      </c>
      <c r="AB136" s="464">
        <v>1</v>
      </c>
      <c r="AC136" s="464">
        <v>1</v>
      </c>
      <c r="AD136" s="464">
        <v>1</v>
      </c>
      <c r="AE136" s="464">
        <v>1</v>
      </c>
      <c r="AF136" s="464">
        <v>1</v>
      </c>
      <c r="AG136" s="457" t="s">
        <v>220</v>
      </c>
      <c r="AH136" s="455">
        <v>0</v>
      </c>
      <c r="AI136" s="437">
        <v>0</v>
      </c>
      <c r="AJ136" s="439">
        <v>0</v>
      </c>
      <c r="AK136" s="440">
        <v>0</v>
      </c>
      <c r="AL136" s="441">
        <v>0</v>
      </c>
      <c r="AM136" s="442">
        <v>0</v>
      </c>
      <c r="AN136" s="443">
        <v>0</v>
      </c>
      <c r="AO136" s="444">
        <v>0</v>
      </c>
      <c r="AP136" s="512">
        <v>0</v>
      </c>
    </row>
    <row r="137" spans="23:43" ht="14.25" customHeight="1">
      <c r="W137" s="517" t="s">
        <v>226</v>
      </c>
      <c r="X137" s="963" t="s">
        <v>1510</v>
      </c>
      <c r="Y137" s="459">
        <v>105</v>
      </c>
      <c r="Z137" s="460">
        <v>85</v>
      </c>
      <c r="AA137" s="463" t="s">
        <v>227</v>
      </c>
      <c r="AB137" s="464">
        <v>3</v>
      </c>
      <c r="AC137" s="464">
        <v>2</v>
      </c>
      <c r="AD137" s="464">
        <v>1</v>
      </c>
      <c r="AE137" s="464">
        <v>2</v>
      </c>
      <c r="AF137" s="464">
        <v>1</v>
      </c>
      <c r="AG137" s="457" t="s">
        <v>220</v>
      </c>
      <c r="AH137" s="456">
        <v>-0.5</v>
      </c>
      <c r="AI137" s="438">
        <v>0.5</v>
      </c>
      <c r="AJ137" s="439">
        <v>-0.6</v>
      </c>
      <c r="AK137" s="440">
        <v>-0.6</v>
      </c>
      <c r="AL137" s="441">
        <v>-0.6</v>
      </c>
      <c r="AM137" s="442">
        <v>0.2</v>
      </c>
      <c r="AN137" s="443">
        <v>0.2</v>
      </c>
      <c r="AO137" s="444">
        <v>-0.2</v>
      </c>
      <c r="AP137" s="512">
        <v>0.2</v>
      </c>
    </row>
    <row r="138" spans="23:43" ht="14.25" customHeight="1">
      <c r="W138" s="518" t="s">
        <v>228</v>
      </c>
      <c r="X138" s="963" t="s">
        <v>1510</v>
      </c>
      <c r="Y138" s="459">
        <v>80</v>
      </c>
      <c r="Z138" s="460">
        <v>110</v>
      </c>
      <c r="AA138" s="463" t="s">
        <v>229</v>
      </c>
      <c r="AB138" s="464">
        <v>1</v>
      </c>
      <c r="AC138" s="464">
        <v>2</v>
      </c>
      <c r="AD138" s="464">
        <v>1</v>
      </c>
      <c r="AE138" s="464">
        <v>1</v>
      </c>
      <c r="AF138" s="464">
        <v>2</v>
      </c>
      <c r="AG138" s="457" t="s">
        <v>220</v>
      </c>
      <c r="AH138" s="456">
        <v>-0.3</v>
      </c>
      <c r="AI138" s="438">
        <v>0</v>
      </c>
      <c r="AJ138" s="439">
        <v>0.4</v>
      </c>
      <c r="AK138" s="440">
        <v>0</v>
      </c>
      <c r="AL138" s="441">
        <v>0</v>
      </c>
      <c r="AM138" s="442">
        <v>-0.2</v>
      </c>
      <c r="AN138" s="443">
        <v>0</v>
      </c>
      <c r="AO138" s="444">
        <v>0</v>
      </c>
      <c r="AP138" s="512">
        <v>0</v>
      </c>
    </row>
    <row r="139" spans="23:43" ht="14.25" customHeight="1">
      <c r="W139" s="520" t="s">
        <v>230</v>
      </c>
      <c r="X139" s="963" t="s">
        <v>1510</v>
      </c>
      <c r="Y139" s="459">
        <v>100</v>
      </c>
      <c r="Z139" s="460">
        <v>100</v>
      </c>
      <c r="AA139" s="463" t="s">
        <v>231</v>
      </c>
      <c r="AB139" s="464">
        <v>2</v>
      </c>
      <c r="AC139" s="464">
        <v>2</v>
      </c>
      <c r="AD139" s="464">
        <v>2</v>
      </c>
      <c r="AE139" s="464">
        <v>1</v>
      </c>
      <c r="AF139" s="464">
        <v>0</v>
      </c>
      <c r="AG139" s="457" t="s">
        <v>220</v>
      </c>
      <c r="AH139" s="456">
        <v>0</v>
      </c>
      <c r="AI139" s="438">
        <v>0.2</v>
      </c>
      <c r="AJ139" s="439">
        <v>-0.3</v>
      </c>
      <c r="AK139" s="440">
        <v>0.3</v>
      </c>
      <c r="AL139" s="441">
        <v>0</v>
      </c>
      <c r="AM139" s="442">
        <v>0</v>
      </c>
      <c r="AN139" s="443">
        <v>-0.5</v>
      </c>
      <c r="AO139" s="444">
        <v>0</v>
      </c>
      <c r="AP139" s="512">
        <v>0.4</v>
      </c>
    </row>
    <row r="140" spans="23:43" ht="14.25" customHeight="1">
      <c r="W140" s="517" t="s">
        <v>233</v>
      </c>
      <c r="X140" s="963" t="s">
        <v>1510</v>
      </c>
      <c r="Y140" s="459">
        <v>100</v>
      </c>
      <c r="Z140" s="460">
        <v>80</v>
      </c>
      <c r="AA140" s="463" t="s">
        <v>234</v>
      </c>
      <c r="AB140" s="464">
        <v>1</v>
      </c>
      <c r="AC140" s="464">
        <v>1</v>
      </c>
      <c r="AD140" s="464">
        <v>1</v>
      </c>
      <c r="AE140" s="464">
        <v>3</v>
      </c>
      <c r="AF140" s="464">
        <v>1</v>
      </c>
      <c r="AG140" s="457" t="s">
        <v>220</v>
      </c>
      <c r="AH140" s="456">
        <v>-0.2</v>
      </c>
      <c r="AI140" s="438">
        <v>0</v>
      </c>
      <c r="AJ140" s="439">
        <v>0</v>
      </c>
      <c r="AK140" s="440">
        <v>0</v>
      </c>
      <c r="AL140" s="441">
        <v>0</v>
      </c>
      <c r="AM140" s="442">
        <v>0</v>
      </c>
      <c r="AN140" s="443">
        <v>0</v>
      </c>
      <c r="AO140" s="444">
        <v>0.1</v>
      </c>
      <c r="AP140" s="512">
        <v>0</v>
      </c>
    </row>
    <row r="141" spans="23:43" ht="14.25" customHeight="1">
      <c r="W141" s="518" t="s">
        <v>235</v>
      </c>
      <c r="X141" s="963" t="s">
        <v>1510</v>
      </c>
      <c r="Y141" s="459">
        <v>80</v>
      </c>
      <c r="Z141" s="460">
        <v>100</v>
      </c>
      <c r="AA141" s="463" t="s">
        <v>236</v>
      </c>
      <c r="AB141" s="464">
        <v>0</v>
      </c>
      <c r="AC141" s="464">
        <v>2</v>
      </c>
      <c r="AD141" s="464">
        <v>-1</v>
      </c>
      <c r="AE141" s="464">
        <v>1</v>
      </c>
      <c r="AF141" s="464">
        <v>2</v>
      </c>
      <c r="AG141" s="457" t="s">
        <v>220</v>
      </c>
      <c r="AH141" s="456">
        <v>0</v>
      </c>
      <c r="AI141" s="438">
        <v>0</v>
      </c>
      <c r="AJ141" s="439">
        <v>-0.4</v>
      </c>
      <c r="AK141" s="440">
        <v>0</v>
      </c>
      <c r="AL141" s="441">
        <v>0</v>
      </c>
      <c r="AM141" s="442">
        <v>-0.2</v>
      </c>
      <c r="AN141" s="443">
        <v>-0.2</v>
      </c>
      <c r="AO141" s="444">
        <v>0</v>
      </c>
      <c r="AP141" s="512">
        <v>0</v>
      </c>
    </row>
    <row r="142" spans="23:43" ht="14.25" customHeight="1">
      <c r="W142" s="520" t="s">
        <v>237</v>
      </c>
      <c r="X142" s="963" t="s">
        <v>1510</v>
      </c>
      <c r="Y142" s="459">
        <v>100</v>
      </c>
      <c r="Z142" s="460">
        <v>70</v>
      </c>
      <c r="AA142" s="463" t="s">
        <v>238</v>
      </c>
      <c r="AB142" s="464">
        <v>1</v>
      </c>
      <c r="AC142" s="464">
        <v>1</v>
      </c>
      <c r="AD142" s="464">
        <v>2</v>
      </c>
      <c r="AE142" s="464">
        <v>1</v>
      </c>
      <c r="AF142" s="464">
        <v>0</v>
      </c>
      <c r="AG142" s="457" t="s">
        <v>220</v>
      </c>
      <c r="AH142" s="456">
        <v>0</v>
      </c>
      <c r="AI142" s="438">
        <v>0</v>
      </c>
      <c r="AJ142" s="439">
        <v>-0.2</v>
      </c>
      <c r="AK142" s="440">
        <v>0.2</v>
      </c>
      <c r="AL142" s="441">
        <v>-0.2</v>
      </c>
      <c r="AM142" s="442">
        <v>0</v>
      </c>
      <c r="AN142" s="443">
        <v>0</v>
      </c>
      <c r="AO142" s="444">
        <v>0</v>
      </c>
      <c r="AP142" s="512">
        <v>0</v>
      </c>
    </row>
    <row r="143" spans="23:43" ht="14.25" customHeight="1">
      <c r="W143" s="517" t="s">
        <v>240</v>
      </c>
      <c r="X143" s="963" t="s">
        <v>1510</v>
      </c>
      <c r="Y143" s="459">
        <v>100</v>
      </c>
      <c r="Z143" s="460">
        <v>80</v>
      </c>
      <c r="AA143" s="463" t="s">
        <v>241</v>
      </c>
      <c r="AB143" s="464">
        <v>1</v>
      </c>
      <c r="AC143" s="464">
        <v>1</v>
      </c>
      <c r="AD143" s="464">
        <v>1</v>
      </c>
      <c r="AE143" s="464">
        <v>1</v>
      </c>
      <c r="AF143" s="464">
        <v>1</v>
      </c>
      <c r="AG143" s="457" t="s">
        <v>220</v>
      </c>
      <c r="AH143" s="456">
        <v>0.2</v>
      </c>
      <c r="AI143" s="438">
        <v>0</v>
      </c>
      <c r="AJ143" s="439">
        <v>-0.1</v>
      </c>
      <c r="AK143" s="440">
        <v>-0.1</v>
      </c>
      <c r="AL143" s="441">
        <v>0.1</v>
      </c>
      <c r="AM143" s="442">
        <v>-0.1</v>
      </c>
      <c r="AN143" s="443">
        <v>0.2</v>
      </c>
      <c r="AO143" s="444">
        <v>-0.1</v>
      </c>
      <c r="AP143" s="512">
        <v>-0.1</v>
      </c>
    </row>
    <row r="144" spans="23:43" ht="14.25" customHeight="1">
      <c r="W144" s="518" t="s">
        <v>242</v>
      </c>
      <c r="X144" s="963" t="s">
        <v>1510</v>
      </c>
      <c r="Y144" s="459">
        <v>80</v>
      </c>
      <c r="Z144" s="460">
        <v>120</v>
      </c>
      <c r="AA144" s="463" t="s">
        <v>243</v>
      </c>
      <c r="AB144" s="464">
        <v>1</v>
      </c>
      <c r="AC144" s="464">
        <v>1</v>
      </c>
      <c r="AD144" s="464">
        <v>0</v>
      </c>
      <c r="AE144" s="464">
        <v>1</v>
      </c>
      <c r="AF144" s="464">
        <v>2</v>
      </c>
      <c r="AG144" s="457" t="s">
        <v>220</v>
      </c>
      <c r="AH144" s="456">
        <v>0.4</v>
      </c>
      <c r="AI144" s="438">
        <v>0.4</v>
      </c>
      <c r="AJ144" s="439">
        <v>-0.3</v>
      </c>
      <c r="AK144" s="440">
        <v>-0.3</v>
      </c>
      <c r="AL144" s="441">
        <v>0.5</v>
      </c>
      <c r="AM144" s="442">
        <v>-0.5</v>
      </c>
      <c r="AN144" s="443">
        <v>0</v>
      </c>
      <c r="AO144" s="444">
        <v>0</v>
      </c>
      <c r="AP144" s="512">
        <v>0</v>
      </c>
    </row>
    <row r="145" spans="23:42" ht="14.25" customHeight="1">
      <c r="W145" s="520" t="s">
        <v>244</v>
      </c>
      <c r="X145" s="963" t="s">
        <v>1510</v>
      </c>
      <c r="Y145" s="459">
        <v>90</v>
      </c>
      <c r="Z145" s="460">
        <v>90</v>
      </c>
      <c r="AA145" s="463" t="s">
        <v>245</v>
      </c>
      <c r="AB145" s="464">
        <v>1</v>
      </c>
      <c r="AC145" s="464">
        <v>1</v>
      </c>
      <c r="AD145" s="464">
        <v>0</v>
      </c>
      <c r="AE145" s="464">
        <v>3</v>
      </c>
      <c r="AF145" s="464">
        <v>1</v>
      </c>
      <c r="AG145" s="457" t="s">
        <v>220</v>
      </c>
      <c r="AH145" s="456">
        <v>0</v>
      </c>
      <c r="AI145" s="438">
        <v>0.3</v>
      </c>
      <c r="AJ145" s="439">
        <v>-0.2</v>
      </c>
      <c r="AK145" s="440">
        <v>-0.2</v>
      </c>
      <c r="AL145" s="441">
        <v>0.4</v>
      </c>
      <c r="AM145" s="442">
        <v>0</v>
      </c>
      <c r="AN145" s="443">
        <v>0</v>
      </c>
      <c r="AO145" s="444">
        <v>0.2</v>
      </c>
      <c r="AP145" s="512">
        <v>0</v>
      </c>
    </row>
    <row r="146" spans="23:42" ht="14.25" customHeight="1">
      <c r="W146" s="517" t="s">
        <v>247</v>
      </c>
      <c r="X146" s="963" t="s">
        <v>1510</v>
      </c>
      <c r="Y146" s="459">
        <v>120</v>
      </c>
      <c r="Z146" s="460">
        <v>70</v>
      </c>
      <c r="AA146" s="463" t="s">
        <v>248</v>
      </c>
      <c r="AB146" s="464">
        <v>2</v>
      </c>
      <c r="AC146" s="464">
        <v>2</v>
      </c>
      <c r="AD146" s="464">
        <v>1</v>
      </c>
      <c r="AE146" s="464">
        <v>0</v>
      </c>
      <c r="AF146" s="464">
        <v>0</v>
      </c>
      <c r="AG146" s="457" t="s">
        <v>220</v>
      </c>
      <c r="AH146" s="456">
        <v>0</v>
      </c>
      <c r="AI146" s="438">
        <v>0.1</v>
      </c>
      <c r="AJ146" s="439">
        <v>0</v>
      </c>
      <c r="AK146" s="440">
        <v>0</v>
      </c>
      <c r="AL146" s="441">
        <v>-0.2</v>
      </c>
      <c r="AM146" s="442">
        <v>0.4</v>
      </c>
      <c r="AN146" s="443">
        <v>-0.8</v>
      </c>
      <c r="AO146" s="444">
        <v>0</v>
      </c>
      <c r="AP146" s="512">
        <v>0.5</v>
      </c>
    </row>
    <row r="147" spans="23:42" ht="14.25" customHeight="1">
      <c r="W147" s="518" t="s">
        <v>249</v>
      </c>
      <c r="X147" s="963" t="s">
        <v>1510</v>
      </c>
      <c r="Y147" s="459">
        <v>115</v>
      </c>
      <c r="Z147" s="460">
        <v>95</v>
      </c>
      <c r="AA147" s="463" t="s">
        <v>250</v>
      </c>
      <c r="AB147" s="464">
        <v>1</v>
      </c>
      <c r="AC147" s="464">
        <v>1</v>
      </c>
      <c r="AD147" s="464">
        <v>1</v>
      </c>
      <c r="AE147" s="464">
        <v>1</v>
      </c>
      <c r="AF147" s="464">
        <v>1</v>
      </c>
      <c r="AG147" s="457" t="s">
        <v>220</v>
      </c>
      <c r="AH147" s="456">
        <v>0</v>
      </c>
      <c r="AI147" s="438">
        <v>0</v>
      </c>
      <c r="AJ147" s="439">
        <v>0</v>
      </c>
      <c r="AK147" s="440">
        <v>0</v>
      </c>
      <c r="AL147" s="441">
        <v>0</v>
      </c>
      <c r="AM147" s="442">
        <v>0.2</v>
      </c>
      <c r="AN147" s="443">
        <v>-0.2</v>
      </c>
      <c r="AO147" s="444">
        <v>0.2</v>
      </c>
      <c r="AP147" s="512">
        <v>0.1</v>
      </c>
    </row>
    <row r="148" spans="23:42" ht="14.25" customHeight="1">
      <c r="W148" s="520" t="s">
        <v>251</v>
      </c>
      <c r="X148" s="963" t="s">
        <v>1510</v>
      </c>
      <c r="Y148" s="459">
        <v>90</v>
      </c>
      <c r="Z148" s="460">
        <v>110</v>
      </c>
      <c r="AA148" s="463" t="s">
        <v>252</v>
      </c>
      <c r="AB148" s="464">
        <v>1</v>
      </c>
      <c r="AC148" s="464">
        <v>2</v>
      </c>
      <c r="AD148" s="464">
        <v>0</v>
      </c>
      <c r="AE148" s="464">
        <v>1</v>
      </c>
      <c r="AF148" s="464">
        <v>0</v>
      </c>
      <c r="AG148" s="457" t="s">
        <v>220</v>
      </c>
      <c r="AH148" s="456">
        <v>0</v>
      </c>
      <c r="AI148" s="438">
        <v>0.5</v>
      </c>
      <c r="AJ148" s="439">
        <v>0</v>
      </c>
      <c r="AK148" s="440">
        <v>0</v>
      </c>
      <c r="AL148" s="441">
        <v>-0.6</v>
      </c>
      <c r="AM148" s="442">
        <v>0</v>
      </c>
      <c r="AN148" s="443">
        <v>-0.3</v>
      </c>
      <c r="AO148" s="444">
        <v>0</v>
      </c>
      <c r="AP148" s="512">
        <v>0</v>
      </c>
    </row>
    <row r="149" spans="23:42" ht="14.25" customHeight="1">
      <c r="W149" s="517" t="s">
        <v>255</v>
      </c>
      <c r="X149" s="963" t="s">
        <v>1510</v>
      </c>
      <c r="Y149" s="459">
        <v>60</v>
      </c>
      <c r="Z149" s="460">
        <v>80</v>
      </c>
      <c r="AA149" s="463" t="s">
        <v>256</v>
      </c>
      <c r="AB149" s="464">
        <v>1</v>
      </c>
      <c r="AC149" s="464">
        <v>1</v>
      </c>
      <c r="AD149" s="464">
        <v>1</v>
      </c>
      <c r="AE149" s="464">
        <v>4</v>
      </c>
      <c r="AF149" s="464">
        <v>1</v>
      </c>
      <c r="AG149" s="457" t="s">
        <v>257</v>
      </c>
      <c r="AH149" s="456">
        <v>-0.2</v>
      </c>
      <c r="AI149" s="438">
        <v>0.4</v>
      </c>
      <c r="AJ149" s="439">
        <v>0</v>
      </c>
      <c r="AK149" s="440">
        <v>0</v>
      </c>
      <c r="AL149" s="441">
        <v>0</v>
      </c>
      <c r="AM149" s="442">
        <v>0</v>
      </c>
      <c r="AN149" s="443">
        <v>0</v>
      </c>
      <c r="AO149" s="444">
        <v>0</v>
      </c>
      <c r="AP149" s="512">
        <v>0.6</v>
      </c>
    </row>
    <row r="150" spans="23:42" ht="14.25" customHeight="1">
      <c r="W150" s="518" t="s">
        <v>258</v>
      </c>
      <c r="X150" s="963" t="s">
        <v>1510</v>
      </c>
      <c r="Y150" s="459">
        <v>120</v>
      </c>
      <c r="Z150" s="460">
        <v>80</v>
      </c>
      <c r="AA150" s="463" t="s">
        <v>259</v>
      </c>
      <c r="AB150" s="464">
        <v>2</v>
      </c>
      <c r="AC150" s="464">
        <v>-2</v>
      </c>
      <c r="AD150" s="464">
        <v>2</v>
      </c>
      <c r="AE150" s="464">
        <v>1</v>
      </c>
      <c r="AF150" s="464">
        <v>0</v>
      </c>
      <c r="AG150" s="457" t="s">
        <v>220</v>
      </c>
      <c r="AH150" s="456">
        <v>-0.5</v>
      </c>
      <c r="AI150" s="438">
        <v>0.3</v>
      </c>
      <c r="AJ150" s="439">
        <v>0</v>
      </c>
      <c r="AK150" s="440">
        <v>0</v>
      </c>
      <c r="AL150" s="441">
        <v>0</v>
      </c>
      <c r="AM150" s="442">
        <v>0.2</v>
      </c>
      <c r="AN150" s="443">
        <v>0</v>
      </c>
      <c r="AO150" s="444">
        <v>0.1</v>
      </c>
      <c r="AP150" s="512">
        <v>0.1</v>
      </c>
    </row>
    <row r="151" spans="23:42" ht="14.25" customHeight="1">
      <c r="W151" s="520" t="s">
        <v>260</v>
      </c>
      <c r="X151" s="963" t="s">
        <v>1510</v>
      </c>
      <c r="Y151" s="459">
        <v>110</v>
      </c>
      <c r="Z151" s="460">
        <v>100</v>
      </c>
      <c r="AA151" s="463" t="s">
        <v>261</v>
      </c>
      <c r="AB151" s="464">
        <v>1</v>
      </c>
      <c r="AC151" s="464">
        <v>1</v>
      </c>
      <c r="AD151" s="464">
        <v>1</v>
      </c>
      <c r="AE151" s="464">
        <v>1</v>
      </c>
      <c r="AF151" s="464">
        <v>1</v>
      </c>
      <c r="AG151" s="457" t="s">
        <v>220</v>
      </c>
      <c r="AH151" s="456">
        <v>-0.8</v>
      </c>
      <c r="AI151" s="438">
        <v>0.6</v>
      </c>
      <c r="AJ151" s="439">
        <v>0</v>
      </c>
      <c r="AK151" s="440">
        <v>0</v>
      </c>
      <c r="AL151" s="441">
        <v>0</v>
      </c>
      <c r="AM151" s="442">
        <v>0.2</v>
      </c>
      <c r="AN151" s="443">
        <v>0</v>
      </c>
      <c r="AO151" s="444">
        <v>-0.2</v>
      </c>
      <c r="AP151" s="512">
        <v>0</v>
      </c>
    </row>
    <row r="152" spans="23:42" ht="14.25" customHeight="1">
      <c r="W152" s="517" t="s">
        <v>263</v>
      </c>
      <c r="X152" s="963" t="s">
        <v>1510</v>
      </c>
      <c r="Y152" s="459">
        <v>100</v>
      </c>
      <c r="Z152" s="460">
        <v>100</v>
      </c>
      <c r="AA152" s="463" t="s">
        <v>264</v>
      </c>
      <c r="AB152" s="464">
        <v>2</v>
      </c>
      <c r="AC152" s="464">
        <v>1</v>
      </c>
      <c r="AD152" s="464">
        <v>2</v>
      </c>
      <c r="AE152" s="464">
        <v>1</v>
      </c>
      <c r="AF152" s="464">
        <v>0</v>
      </c>
      <c r="AG152" s="457" t="s">
        <v>442</v>
      </c>
      <c r="AH152" s="455">
        <v>-0.2</v>
      </c>
      <c r="AI152" s="437">
        <v>0.2</v>
      </c>
      <c r="AJ152" s="439">
        <v>0.3</v>
      </c>
      <c r="AK152" s="440">
        <v>-0.4</v>
      </c>
      <c r="AL152" s="441">
        <v>0</v>
      </c>
      <c r="AM152" s="442">
        <v>0.2</v>
      </c>
      <c r="AN152" s="443">
        <v>-0.4</v>
      </c>
      <c r="AO152" s="444">
        <v>0</v>
      </c>
      <c r="AP152" s="512">
        <v>0.2</v>
      </c>
    </row>
    <row r="153" spans="23:42" ht="14.25" customHeight="1">
      <c r="W153" s="518" t="s">
        <v>265</v>
      </c>
      <c r="X153" s="963" t="s">
        <v>1510</v>
      </c>
      <c r="Y153" s="459">
        <v>120</v>
      </c>
      <c r="Z153" s="460">
        <v>90</v>
      </c>
      <c r="AA153" s="463" t="s">
        <v>266</v>
      </c>
      <c r="AB153" s="464">
        <v>3</v>
      </c>
      <c r="AC153" s="464">
        <v>0</v>
      </c>
      <c r="AD153" s="464">
        <v>1</v>
      </c>
      <c r="AE153" s="464">
        <v>1</v>
      </c>
      <c r="AF153" s="464">
        <v>1</v>
      </c>
      <c r="AG153" s="457" t="s">
        <v>220</v>
      </c>
      <c r="AH153" s="455">
        <v>0.1</v>
      </c>
      <c r="AI153" s="437">
        <v>0.1</v>
      </c>
      <c r="AJ153" s="439">
        <v>0.3</v>
      </c>
      <c r="AK153" s="440">
        <v>0.3</v>
      </c>
      <c r="AL153" s="441">
        <v>0.2</v>
      </c>
      <c r="AM153" s="442">
        <v>0.2</v>
      </c>
      <c r="AN153" s="443">
        <v>0</v>
      </c>
      <c r="AO153" s="444">
        <v>0.2</v>
      </c>
      <c r="AP153" s="512">
        <v>0.2</v>
      </c>
    </row>
    <row r="154" spans="23:42" ht="14.25" customHeight="1">
      <c r="W154" s="520" t="s">
        <v>267</v>
      </c>
      <c r="X154" s="963" t="s">
        <v>1510</v>
      </c>
      <c r="Y154" s="459">
        <v>50</v>
      </c>
      <c r="Z154" s="460">
        <v>70</v>
      </c>
      <c r="AA154" s="463" t="s">
        <v>268</v>
      </c>
      <c r="AB154" s="464">
        <v>1</v>
      </c>
      <c r="AC154" s="464">
        <v>1</v>
      </c>
      <c r="AD154" s="464">
        <v>1</v>
      </c>
      <c r="AE154" s="464">
        <v>1</v>
      </c>
      <c r="AF154" s="464">
        <v>1</v>
      </c>
      <c r="AG154" s="457" t="s">
        <v>257</v>
      </c>
      <c r="AH154" s="456">
        <v>0.4</v>
      </c>
      <c r="AI154" s="438">
        <v>-0.4</v>
      </c>
      <c r="AJ154" s="439">
        <v>0</v>
      </c>
      <c r="AK154" s="440">
        <v>0</v>
      </c>
      <c r="AL154" s="441">
        <v>-0.2</v>
      </c>
      <c r="AM154" s="442">
        <v>0</v>
      </c>
      <c r="AN154" s="443">
        <v>0</v>
      </c>
      <c r="AO154" s="444">
        <v>-0.4</v>
      </c>
      <c r="AP154" s="512">
        <v>0</v>
      </c>
    </row>
    <row r="155" spans="23:42" ht="14.25" customHeight="1">
      <c r="W155" s="517" t="s">
        <v>270</v>
      </c>
      <c r="X155" s="963" t="s">
        <v>1510</v>
      </c>
      <c r="Y155" s="459">
        <v>140</v>
      </c>
      <c r="Z155" s="460">
        <v>100</v>
      </c>
      <c r="AA155" s="463" t="s">
        <v>271</v>
      </c>
      <c r="AB155" s="464">
        <v>4</v>
      </c>
      <c r="AC155" s="464">
        <v>1</v>
      </c>
      <c r="AD155" s="464">
        <v>3</v>
      </c>
      <c r="AE155" s="464">
        <v>-2</v>
      </c>
      <c r="AF155" s="464">
        <v>1</v>
      </c>
      <c r="AG155" s="457" t="s">
        <v>272</v>
      </c>
      <c r="AH155" s="456">
        <v>-0.4</v>
      </c>
      <c r="AI155" s="438">
        <v>0.1</v>
      </c>
      <c r="AJ155" s="439">
        <v>0.1</v>
      </c>
      <c r="AK155" s="440">
        <v>0.1</v>
      </c>
      <c r="AL155" s="441">
        <v>0.7</v>
      </c>
      <c r="AM155" s="442">
        <v>0.7</v>
      </c>
      <c r="AN155" s="443">
        <v>0.2</v>
      </c>
      <c r="AO155" s="444">
        <v>0.4</v>
      </c>
      <c r="AP155" s="512">
        <v>0.4</v>
      </c>
    </row>
    <row r="156" spans="23:42" ht="14.25" customHeight="1">
      <c r="W156" s="518" t="s">
        <v>273</v>
      </c>
      <c r="X156" s="963" t="s">
        <v>1510</v>
      </c>
      <c r="Y156" s="459">
        <v>120</v>
      </c>
      <c r="Z156" s="460">
        <v>110</v>
      </c>
      <c r="AA156" s="463" t="s">
        <v>274</v>
      </c>
      <c r="AB156" s="464">
        <v>2</v>
      </c>
      <c r="AC156" s="464">
        <v>2</v>
      </c>
      <c r="AD156" s="464">
        <v>1</v>
      </c>
      <c r="AE156" s="464">
        <v>1</v>
      </c>
      <c r="AF156" s="464">
        <v>1</v>
      </c>
      <c r="AG156" s="457" t="s">
        <v>220</v>
      </c>
      <c r="AH156" s="456">
        <v>-0.3</v>
      </c>
      <c r="AI156" s="438">
        <v>0</v>
      </c>
      <c r="AJ156" s="439">
        <v>-0.6</v>
      </c>
      <c r="AK156" s="440">
        <v>0.2</v>
      </c>
      <c r="AL156" s="441">
        <v>0.1</v>
      </c>
      <c r="AM156" s="442">
        <v>0.2</v>
      </c>
      <c r="AN156" s="443">
        <v>0</v>
      </c>
      <c r="AO156" s="444">
        <v>0</v>
      </c>
      <c r="AP156" s="512">
        <v>0.2</v>
      </c>
    </row>
    <row r="157" spans="23:42" ht="14.25" customHeight="1">
      <c r="W157" s="520" t="s">
        <v>275</v>
      </c>
      <c r="X157" s="963" t="s">
        <v>1510</v>
      </c>
      <c r="Y157" s="459">
        <v>115</v>
      </c>
      <c r="Z157" s="460">
        <v>125</v>
      </c>
      <c r="AA157" s="463" t="s">
        <v>276</v>
      </c>
      <c r="AB157" s="464">
        <v>2</v>
      </c>
      <c r="AC157" s="464">
        <v>2</v>
      </c>
      <c r="AD157" s="464">
        <v>1</v>
      </c>
      <c r="AE157" s="464">
        <v>0</v>
      </c>
      <c r="AF157" s="464">
        <v>1</v>
      </c>
      <c r="AG157" s="457" t="s">
        <v>220</v>
      </c>
      <c r="AH157" s="455">
        <v>-0.8</v>
      </c>
      <c r="AI157" s="437">
        <v>0.4</v>
      </c>
      <c r="AJ157" s="439">
        <v>0</v>
      </c>
      <c r="AK157" s="440">
        <v>0</v>
      </c>
      <c r="AL157" s="441">
        <v>0</v>
      </c>
      <c r="AM157" s="442">
        <v>0.6</v>
      </c>
      <c r="AN157" s="443">
        <v>0</v>
      </c>
      <c r="AO157" s="444">
        <v>0.6</v>
      </c>
      <c r="AP157" s="512">
        <v>0</v>
      </c>
    </row>
    <row r="158" spans="23:42" ht="14.25" customHeight="1">
      <c r="W158" s="517" t="s">
        <v>278</v>
      </c>
      <c r="X158" s="963" t="s">
        <v>1510</v>
      </c>
      <c r="Y158" s="459">
        <v>90</v>
      </c>
      <c r="Z158" s="460">
        <v>110</v>
      </c>
      <c r="AA158" s="463" t="s">
        <v>279</v>
      </c>
      <c r="AB158" s="464">
        <v>1</v>
      </c>
      <c r="AC158" s="464">
        <v>1</v>
      </c>
      <c r="AD158" s="464">
        <v>0</v>
      </c>
      <c r="AE158" s="464">
        <v>1</v>
      </c>
      <c r="AF158" s="464">
        <v>1</v>
      </c>
      <c r="AG158" s="457" t="s">
        <v>220</v>
      </c>
      <c r="AH158" s="455">
        <v>0</v>
      </c>
      <c r="AI158" s="437">
        <v>0.1</v>
      </c>
      <c r="AJ158" s="439">
        <v>0</v>
      </c>
      <c r="AK158" s="440">
        <v>0</v>
      </c>
      <c r="AL158" s="441">
        <v>0</v>
      </c>
      <c r="AM158" s="442">
        <v>0</v>
      </c>
      <c r="AN158" s="443">
        <v>0</v>
      </c>
      <c r="AO158" s="444">
        <v>0</v>
      </c>
      <c r="AP158" s="512">
        <v>0</v>
      </c>
    </row>
    <row r="159" spans="23:42" ht="14.25" customHeight="1">
      <c r="W159" s="518" t="s">
        <v>280</v>
      </c>
      <c r="X159" s="963" t="s">
        <v>1510</v>
      </c>
      <c r="Y159" s="459">
        <v>125</v>
      </c>
      <c r="Z159" s="460">
        <v>125</v>
      </c>
      <c r="AA159" s="463" t="s">
        <v>281</v>
      </c>
      <c r="AB159" s="464">
        <v>0</v>
      </c>
      <c r="AC159" s="464">
        <v>1</v>
      </c>
      <c r="AD159" s="464">
        <v>1</v>
      </c>
      <c r="AE159" s="464">
        <v>1</v>
      </c>
      <c r="AF159" s="464">
        <v>1</v>
      </c>
      <c r="AG159" s="457" t="s">
        <v>220</v>
      </c>
      <c r="AH159" s="455">
        <v>-0.2</v>
      </c>
      <c r="AI159" s="437">
        <v>0.2</v>
      </c>
      <c r="AJ159" s="439">
        <v>0</v>
      </c>
      <c r="AK159" s="440">
        <v>0</v>
      </c>
      <c r="AL159" s="441">
        <v>0.2</v>
      </c>
      <c r="AM159" s="442">
        <v>0</v>
      </c>
      <c r="AN159" s="443">
        <v>-0.4</v>
      </c>
      <c r="AO159" s="444">
        <v>0</v>
      </c>
      <c r="AP159" s="512">
        <v>0.4</v>
      </c>
    </row>
    <row r="160" spans="23:42" ht="14.25" customHeight="1">
      <c r="W160" s="520" t="s">
        <v>282</v>
      </c>
      <c r="X160" s="963" t="s">
        <v>1510</v>
      </c>
      <c r="Y160" s="459">
        <v>45</v>
      </c>
      <c r="Z160" s="460">
        <v>85</v>
      </c>
      <c r="AA160" s="463" t="s">
        <v>283</v>
      </c>
      <c r="AB160" s="464">
        <v>5</v>
      </c>
      <c r="AC160" s="464">
        <v>3</v>
      </c>
      <c r="AD160" s="464">
        <v>3</v>
      </c>
      <c r="AE160" s="464">
        <v>1</v>
      </c>
      <c r="AF160" s="464">
        <v>0</v>
      </c>
      <c r="AG160" s="457" t="s">
        <v>220</v>
      </c>
      <c r="AH160" s="455">
        <v>0</v>
      </c>
      <c r="AI160" s="437">
        <v>0.1</v>
      </c>
      <c r="AJ160" s="439">
        <v>0</v>
      </c>
      <c r="AK160" s="440">
        <v>0.1</v>
      </c>
      <c r="AL160" s="441">
        <v>0.6</v>
      </c>
      <c r="AM160" s="442">
        <v>0.2</v>
      </c>
      <c r="AN160" s="443">
        <v>0</v>
      </c>
      <c r="AO160" s="444">
        <v>0</v>
      </c>
      <c r="AP160" s="512">
        <v>0</v>
      </c>
    </row>
    <row r="161" spans="23:42" ht="14.25" customHeight="1">
      <c r="W161" s="517" t="s">
        <v>285</v>
      </c>
      <c r="X161" s="963" t="s">
        <v>1510</v>
      </c>
      <c r="Y161" s="459">
        <v>100</v>
      </c>
      <c r="Z161" s="460">
        <v>110</v>
      </c>
      <c r="AA161" s="463" t="s">
        <v>286</v>
      </c>
      <c r="AB161" s="464">
        <v>1</v>
      </c>
      <c r="AC161" s="464">
        <v>2</v>
      </c>
      <c r="AD161" s="464">
        <v>1</v>
      </c>
      <c r="AE161" s="464">
        <v>2</v>
      </c>
      <c r="AF161" s="464">
        <v>1</v>
      </c>
      <c r="AG161" s="457" t="s">
        <v>220</v>
      </c>
      <c r="AH161" s="456">
        <v>0</v>
      </c>
      <c r="AI161" s="438">
        <v>0</v>
      </c>
      <c r="AJ161" s="439">
        <v>-0.7</v>
      </c>
      <c r="AK161" s="440">
        <v>0.5</v>
      </c>
      <c r="AL161" s="502">
        <v>0.3</v>
      </c>
      <c r="AM161" s="442">
        <v>0</v>
      </c>
      <c r="AN161" s="443">
        <v>-0.2</v>
      </c>
      <c r="AO161" s="444">
        <v>0</v>
      </c>
      <c r="AP161" s="512">
        <v>0</v>
      </c>
    </row>
    <row r="162" spans="23:42" ht="14.25" customHeight="1">
      <c r="W162" s="518" t="s">
        <v>287</v>
      </c>
      <c r="X162" s="963" t="s">
        <v>1510</v>
      </c>
      <c r="Y162" s="459">
        <v>120</v>
      </c>
      <c r="Z162" s="460">
        <v>100</v>
      </c>
      <c r="AA162" s="463" t="s">
        <v>288</v>
      </c>
      <c r="AB162" s="464">
        <v>2</v>
      </c>
      <c r="AC162" s="464">
        <v>1</v>
      </c>
      <c r="AD162" s="464">
        <v>2</v>
      </c>
      <c r="AE162" s="464">
        <v>1</v>
      </c>
      <c r="AF162" s="464">
        <v>1</v>
      </c>
      <c r="AG162" s="457" t="s">
        <v>220</v>
      </c>
      <c r="AH162" s="456">
        <v>0</v>
      </c>
      <c r="AI162" s="438">
        <v>0</v>
      </c>
      <c r="AJ162" s="439">
        <v>-0.7</v>
      </c>
      <c r="AK162" s="440">
        <v>0.5</v>
      </c>
      <c r="AL162" s="502">
        <v>0</v>
      </c>
      <c r="AM162" s="442">
        <v>0.2</v>
      </c>
      <c r="AN162" s="443">
        <v>-0.5</v>
      </c>
      <c r="AO162" s="444">
        <v>0</v>
      </c>
      <c r="AP162" s="512">
        <v>0</v>
      </c>
    </row>
    <row r="163" spans="23:42" ht="14.25" customHeight="1">
      <c r="W163" s="520" t="s">
        <v>289</v>
      </c>
      <c r="X163" s="963" t="s">
        <v>1510</v>
      </c>
      <c r="Y163" s="459">
        <v>70</v>
      </c>
      <c r="Z163" s="460">
        <v>120</v>
      </c>
      <c r="AA163" s="463" t="s">
        <v>290</v>
      </c>
      <c r="AB163" s="464">
        <v>-2</v>
      </c>
      <c r="AC163" s="464">
        <v>2</v>
      </c>
      <c r="AD163" s="464">
        <v>0</v>
      </c>
      <c r="AE163" s="464">
        <v>1</v>
      </c>
      <c r="AF163" s="464">
        <v>2</v>
      </c>
      <c r="AG163" s="457" t="s">
        <v>220</v>
      </c>
      <c r="AH163" s="456">
        <v>0.2</v>
      </c>
      <c r="AI163" s="438">
        <v>0.2</v>
      </c>
      <c r="AJ163" s="439">
        <v>-0.5</v>
      </c>
      <c r="AK163" s="440">
        <v>0.7</v>
      </c>
      <c r="AL163" s="502">
        <v>0.2</v>
      </c>
      <c r="AM163" s="442">
        <v>0</v>
      </c>
      <c r="AN163" s="443">
        <v>-0.5</v>
      </c>
      <c r="AO163" s="444">
        <v>0</v>
      </c>
      <c r="AP163" s="512">
        <v>-0.2</v>
      </c>
    </row>
    <row r="164" spans="23:42" ht="14.25" customHeight="1">
      <c r="W164" s="517" t="s">
        <v>292</v>
      </c>
      <c r="X164" s="963" t="s">
        <v>1510</v>
      </c>
      <c r="Y164" s="459">
        <v>130</v>
      </c>
      <c r="Z164" s="460">
        <v>150</v>
      </c>
      <c r="AA164" s="463" t="s">
        <v>293</v>
      </c>
      <c r="AB164" s="464">
        <v>1</v>
      </c>
      <c r="AC164" s="464">
        <v>1</v>
      </c>
      <c r="AD164" s="464">
        <v>1</v>
      </c>
      <c r="AE164" s="464">
        <v>1</v>
      </c>
      <c r="AF164" s="464">
        <v>1</v>
      </c>
      <c r="AG164" s="457" t="s">
        <v>220</v>
      </c>
      <c r="AH164" s="455">
        <v>0</v>
      </c>
      <c r="AI164" s="437">
        <v>0.2</v>
      </c>
      <c r="AJ164" s="439">
        <v>0</v>
      </c>
      <c r="AK164" s="440">
        <v>0</v>
      </c>
      <c r="AL164" s="441">
        <v>0</v>
      </c>
      <c r="AM164" s="442">
        <v>0.2</v>
      </c>
      <c r="AN164" s="443">
        <v>0</v>
      </c>
      <c r="AO164" s="444">
        <v>0</v>
      </c>
      <c r="AP164" s="512">
        <v>0.4</v>
      </c>
    </row>
    <row r="165" spans="23:42" ht="14.25" customHeight="1">
      <c r="W165" s="518" t="s">
        <v>294</v>
      </c>
      <c r="X165" s="963" t="s">
        <v>1510</v>
      </c>
      <c r="Y165" s="459">
        <v>120</v>
      </c>
      <c r="Z165" s="460">
        <v>50</v>
      </c>
      <c r="AA165" s="463" t="s">
        <v>295</v>
      </c>
      <c r="AB165" s="464">
        <v>0</v>
      </c>
      <c r="AC165" s="464">
        <v>2</v>
      </c>
      <c r="AD165" s="464">
        <v>-2</v>
      </c>
      <c r="AE165" s="464">
        <v>0</v>
      </c>
      <c r="AF165" s="464">
        <v>2</v>
      </c>
      <c r="AG165" s="457" t="s">
        <v>220</v>
      </c>
      <c r="AH165" s="455">
        <v>0</v>
      </c>
      <c r="AI165" s="437">
        <v>0.3</v>
      </c>
      <c r="AJ165" s="439">
        <v>0</v>
      </c>
      <c r="AK165" s="440">
        <v>0</v>
      </c>
      <c r="AL165" s="441">
        <v>0</v>
      </c>
      <c r="AM165" s="442">
        <v>0</v>
      </c>
      <c r="AN165" s="443">
        <v>0</v>
      </c>
      <c r="AO165" s="444">
        <v>0</v>
      </c>
      <c r="AP165" s="512">
        <v>0.3</v>
      </c>
    </row>
    <row r="166" spans="23:42" ht="14.25" customHeight="1">
      <c r="W166" s="520" t="s">
        <v>296</v>
      </c>
      <c r="X166" s="963" t="s">
        <v>1510</v>
      </c>
      <c r="Y166" s="459">
        <v>145</v>
      </c>
      <c r="Z166" s="460">
        <v>35</v>
      </c>
      <c r="AA166" s="463" t="s">
        <v>297</v>
      </c>
      <c r="AB166" s="464">
        <v>2</v>
      </c>
      <c r="AC166" s="464">
        <v>2</v>
      </c>
      <c r="AD166" s="464">
        <v>2</v>
      </c>
      <c r="AE166" s="464">
        <v>2</v>
      </c>
      <c r="AF166" s="464">
        <v>-2</v>
      </c>
      <c r="AG166" s="457" t="s">
        <v>220</v>
      </c>
      <c r="AH166" s="455">
        <v>0</v>
      </c>
      <c r="AI166" s="437">
        <v>0</v>
      </c>
      <c r="AJ166" s="439">
        <v>-0.4</v>
      </c>
      <c r="AK166" s="440">
        <v>-0.2</v>
      </c>
      <c r="AL166" s="441">
        <v>0</v>
      </c>
      <c r="AM166" s="442">
        <v>0</v>
      </c>
      <c r="AN166" s="443">
        <v>0</v>
      </c>
      <c r="AO166" s="444">
        <v>0.2</v>
      </c>
      <c r="AP166" s="512">
        <v>0</v>
      </c>
    </row>
    <row r="167" spans="23:42" ht="14.25" customHeight="1">
      <c r="W167" s="517" t="s">
        <v>299</v>
      </c>
      <c r="X167" s="963" t="s">
        <v>1510</v>
      </c>
      <c r="Y167" s="459">
        <v>110</v>
      </c>
      <c r="Z167" s="460">
        <v>80</v>
      </c>
      <c r="AA167" s="463" t="s">
        <v>300</v>
      </c>
      <c r="AB167" s="464">
        <v>3</v>
      </c>
      <c r="AC167" s="464">
        <v>3</v>
      </c>
      <c r="AD167" s="464">
        <v>1</v>
      </c>
      <c r="AE167" s="464">
        <v>1</v>
      </c>
      <c r="AF167" s="464">
        <v>0</v>
      </c>
      <c r="AG167" s="457" t="s">
        <v>220</v>
      </c>
      <c r="AH167" s="456">
        <v>-0.5</v>
      </c>
      <c r="AI167" s="438">
        <v>0</v>
      </c>
      <c r="AJ167" s="439">
        <v>0</v>
      </c>
      <c r="AK167" s="440">
        <v>-0.2</v>
      </c>
      <c r="AL167" s="441">
        <v>-0.2</v>
      </c>
      <c r="AM167" s="442">
        <v>0.2</v>
      </c>
      <c r="AN167" s="443">
        <v>0</v>
      </c>
      <c r="AO167" s="444">
        <v>0</v>
      </c>
      <c r="AP167" s="512">
        <v>0.8</v>
      </c>
    </row>
    <row r="168" spans="23:42" ht="14.25" customHeight="1">
      <c r="W168" s="518" t="s">
        <v>301</v>
      </c>
      <c r="X168" s="963" t="s">
        <v>1510</v>
      </c>
      <c r="Y168" s="459">
        <v>70</v>
      </c>
      <c r="Z168" s="460">
        <v>100</v>
      </c>
      <c r="AA168" s="463" t="s">
        <v>302</v>
      </c>
      <c r="AB168" s="464">
        <v>1</v>
      </c>
      <c r="AC168" s="464">
        <v>1</v>
      </c>
      <c r="AD168" s="464">
        <v>1</v>
      </c>
      <c r="AE168" s="464">
        <v>3</v>
      </c>
      <c r="AF168" s="464">
        <v>1</v>
      </c>
      <c r="AG168" s="457" t="s">
        <v>303</v>
      </c>
      <c r="AH168" s="456">
        <v>0</v>
      </c>
      <c r="AI168" s="438">
        <v>0</v>
      </c>
      <c r="AJ168" s="439">
        <v>-0.3</v>
      </c>
      <c r="AK168" s="440">
        <v>0</v>
      </c>
      <c r="AL168" s="441">
        <v>0</v>
      </c>
      <c r="AM168" s="442">
        <v>0</v>
      </c>
      <c r="AN168" s="443">
        <v>0.2</v>
      </c>
      <c r="AO168" s="444">
        <v>0</v>
      </c>
      <c r="AP168" s="512">
        <v>0.3</v>
      </c>
    </row>
    <row r="169" spans="23:42" ht="14.25" customHeight="1">
      <c r="W169" s="520" t="s">
        <v>304</v>
      </c>
      <c r="X169" s="963" t="s">
        <v>1510</v>
      </c>
      <c r="Y169" s="459">
        <v>100</v>
      </c>
      <c r="Z169" s="460">
        <v>100</v>
      </c>
      <c r="AA169" s="463" t="s">
        <v>305</v>
      </c>
      <c r="AB169" s="464">
        <v>1</v>
      </c>
      <c r="AC169" s="464">
        <v>0</v>
      </c>
      <c r="AD169" s="464">
        <v>1</v>
      </c>
      <c r="AE169" s="464">
        <v>1</v>
      </c>
      <c r="AF169" s="464">
        <v>1</v>
      </c>
      <c r="AG169" s="457" t="s">
        <v>220</v>
      </c>
      <c r="AH169" s="456">
        <v>0</v>
      </c>
      <c r="AI169" s="438">
        <v>0</v>
      </c>
      <c r="AJ169" s="439">
        <v>0</v>
      </c>
      <c r="AK169" s="440">
        <v>0</v>
      </c>
      <c r="AL169" s="441">
        <v>-0.2</v>
      </c>
      <c r="AM169" s="442">
        <v>0.2</v>
      </c>
      <c r="AN169" s="443">
        <v>0</v>
      </c>
      <c r="AO169" s="444">
        <v>-0.2</v>
      </c>
      <c r="AP169" s="512">
        <v>0.2</v>
      </c>
    </row>
    <row r="170" spans="23:42" ht="14.25" customHeight="1">
      <c r="W170" s="506" t="s">
        <v>307</v>
      </c>
      <c r="X170" s="506" t="s">
        <v>1506</v>
      </c>
      <c r="Y170" s="459">
        <v>70</v>
      </c>
      <c r="Z170" s="460">
        <v>120</v>
      </c>
      <c r="AA170" s="463" t="s">
        <v>308</v>
      </c>
      <c r="AB170" s="464">
        <v>0</v>
      </c>
      <c r="AC170" s="464">
        <v>2</v>
      </c>
      <c r="AD170" s="464">
        <v>0</v>
      </c>
      <c r="AE170" s="464">
        <v>2</v>
      </c>
      <c r="AF170" s="464">
        <v>2</v>
      </c>
      <c r="AG170" s="457" t="s">
        <v>220</v>
      </c>
      <c r="AH170" s="456">
        <v>0</v>
      </c>
      <c r="AI170" s="438">
        <v>0</v>
      </c>
      <c r="AJ170" s="439">
        <v>0</v>
      </c>
      <c r="AK170" s="440">
        <v>0</v>
      </c>
      <c r="AL170" s="441">
        <v>0.3</v>
      </c>
      <c r="AM170" s="442">
        <v>0.3</v>
      </c>
      <c r="AN170" s="443">
        <v>0</v>
      </c>
      <c r="AO170" s="444">
        <v>-0.5</v>
      </c>
      <c r="AP170" s="512">
        <v>-0.5</v>
      </c>
    </row>
    <row r="171" spans="23:42" ht="14.25" customHeight="1">
      <c r="W171" s="507" t="s">
        <v>309</v>
      </c>
      <c r="X171" s="506" t="s">
        <v>1506</v>
      </c>
      <c r="Y171" s="459">
        <v>100</v>
      </c>
      <c r="Z171" s="460">
        <v>100</v>
      </c>
      <c r="AA171" s="463" t="s">
        <v>310</v>
      </c>
      <c r="AB171" s="464">
        <v>1</v>
      </c>
      <c r="AC171" s="464">
        <v>2</v>
      </c>
      <c r="AD171" s="464">
        <v>1</v>
      </c>
      <c r="AE171" s="464">
        <v>1</v>
      </c>
      <c r="AF171" s="464">
        <v>1</v>
      </c>
      <c r="AG171" s="457" t="s">
        <v>220</v>
      </c>
      <c r="AH171" s="455">
        <v>0</v>
      </c>
      <c r="AI171" s="437">
        <v>0</v>
      </c>
      <c r="AJ171" s="439">
        <v>0</v>
      </c>
      <c r="AK171" s="440">
        <v>0.4</v>
      </c>
      <c r="AL171" s="441">
        <v>0</v>
      </c>
      <c r="AM171" s="442">
        <v>-0.2</v>
      </c>
      <c r="AN171" s="443">
        <v>-0.5</v>
      </c>
      <c r="AO171" s="444">
        <v>0</v>
      </c>
      <c r="AP171" s="512">
        <v>0</v>
      </c>
    </row>
    <row r="172" spans="23:42" ht="14.25" customHeight="1">
      <c r="W172" s="508" t="s">
        <v>311</v>
      </c>
      <c r="X172" s="506" t="s">
        <v>1506</v>
      </c>
      <c r="Y172" s="459">
        <v>90</v>
      </c>
      <c r="Z172" s="460">
        <v>90</v>
      </c>
      <c r="AA172" s="463" t="s">
        <v>312</v>
      </c>
      <c r="AB172" s="464">
        <v>0</v>
      </c>
      <c r="AC172" s="464">
        <v>1</v>
      </c>
      <c r="AD172" s="464">
        <v>1</v>
      </c>
      <c r="AE172" s="464">
        <v>1</v>
      </c>
      <c r="AF172" s="464">
        <v>1</v>
      </c>
      <c r="AG172" s="457" t="s">
        <v>220</v>
      </c>
      <c r="AH172" s="456">
        <v>0.2</v>
      </c>
      <c r="AI172" s="438">
        <v>0</v>
      </c>
      <c r="AJ172" s="439">
        <v>-0.6</v>
      </c>
      <c r="AK172" s="440">
        <v>0</v>
      </c>
      <c r="AL172" s="441">
        <v>0</v>
      </c>
      <c r="AM172" s="442">
        <v>0.4</v>
      </c>
      <c r="AN172" s="443">
        <v>0</v>
      </c>
      <c r="AO172" s="444">
        <v>0</v>
      </c>
      <c r="AP172" s="512">
        <v>0</v>
      </c>
    </row>
    <row r="173" spans="23:42" ht="14.25" customHeight="1">
      <c r="W173" s="506" t="s">
        <v>79</v>
      </c>
      <c r="X173" s="506" t="s">
        <v>1506</v>
      </c>
      <c r="Y173" s="459">
        <v>80</v>
      </c>
      <c r="Z173" s="460">
        <v>120</v>
      </c>
      <c r="AA173" s="463" t="s">
        <v>315</v>
      </c>
      <c r="AB173" s="464">
        <v>1</v>
      </c>
      <c r="AC173" s="464">
        <v>2</v>
      </c>
      <c r="AD173" s="464">
        <v>1</v>
      </c>
      <c r="AE173" s="464">
        <v>1</v>
      </c>
      <c r="AF173" s="464">
        <v>1</v>
      </c>
      <c r="AG173" s="457" t="s">
        <v>220</v>
      </c>
      <c r="AH173" s="456">
        <v>0</v>
      </c>
      <c r="AI173" s="438">
        <v>0.4</v>
      </c>
      <c r="AJ173" s="439">
        <v>0</v>
      </c>
      <c r="AK173" s="440">
        <v>0</v>
      </c>
      <c r="AL173" s="441">
        <v>0</v>
      </c>
      <c r="AM173" s="442">
        <v>0</v>
      </c>
      <c r="AN173" s="443">
        <v>0.2</v>
      </c>
      <c r="AO173" s="444">
        <v>0</v>
      </c>
      <c r="AP173" s="512">
        <v>0.1</v>
      </c>
    </row>
    <row r="174" spans="23:42" ht="14.25" customHeight="1">
      <c r="W174" s="507" t="s">
        <v>316</v>
      </c>
      <c r="X174" s="506" t="s">
        <v>1506</v>
      </c>
      <c r="Y174" s="459">
        <v>80</v>
      </c>
      <c r="Z174" s="460">
        <v>140</v>
      </c>
      <c r="AA174" s="463" t="s">
        <v>317</v>
      </c>
      <c r="AB174" s="464">
        <v>0</v>
      </c>
      <c r="AC174" s="464">
        <v>2</v>
      </c>
      <c r="AD174" s="464">
        <v>0</v>
      </c>
      <c r="AE174" s="464">
        <v>2</v>
      </c>
      <c r="AF174" s="464">
        <v>2</v>
      </c>
      <c r="AG174" s="457" t="s">
        <v>220</v>
      </c>
      <c r="AH174" s="456">
        <v>0.1</v>
      </c>
      <c r="AI174" s="438">
        <v>0</v>
      </c>
      <c r="AJ174" s="439">
        <v>0.2</v>
      </c>
      <c r="AK174" s="440">
        <v>0</v>
      </c>
      <c r="AL174" s="441">
        <v>-0.3</v>
      </c>
      <c r="AM174" s="442">
        <v>0</v>
      </c>
      <c r="AN174" s="443">
        <v>0.2</v>
      </c>
      <c r="AO174" s="444">
        <v>0.7</v>
      </c>
      <c r="AP174" s="512">
        <v>-0.3</v>
      </c>
    </row>
    <row r="175" spans="23:42" ht="14.25" customHeight="1">
      <c r="W175" s="508" t="s">
        <v>318</v>
      </c>
      <c r="X175" s="506" t="s">
        <v>1506</v>
      </c>
      <c r="Y175" s="459">
        <v>80</v>
      </c>
      <c r="Z175" s="460">
        <v>80</v>
      </c>
      <c r="AA175" s="463" t="s">
        <v>319</v>
      </c>
      <c r="AB175" s="464">
        <v>1</v>
      </c>
      <c r="AC175" s="464">
        <v>1</v>
      </c>
      <c r="AD175" s="464">
        <v>1</v>
      </c>
      <c r="AE175" s="464">
        <v>2</v>
      </c>
      <c r="AF175" s="464">
        <v>1</v>
      </c>
      <c r="AG175" s="457" t="s">
        <v>220</v>
      </c>
      <c r="AH175" s="455">
        <v>0</v>
      </c>
      <c r="AI175" s="437">
        <v>-0.4</v>
      </c>
      <c r="AJ175" s="439">
        <v>0</v>
      </c>
      <c r="AK175" s="440">
        <v>0</v>
      </c>
      <c r="AL175" s="441">
        <v>0.3</v>
      </c>
      <c r="AM175" s="442">
        <v>0.3</v>
      </c>
      <c r="AN175" s="443">
        <v>0</v>
      </c>
      <c r="AO175" s="444">
        <v>0</v>
      </c>
      <c r="AP175" s="512">
        <v>0.2</v>
      </c>
    </row>
    <row r="176" spans="23:42" ht="14.25" customHeight="1">
      <c r="W176" s="506" t="s">
        <v>321</v>
      </c>
      <c r="X176" s="506" t="s">
        <v>1506</v>
      </c>
      <c r="Y176" s="459">
        <v>40</v>
      </c>
      <c r="Z176" s="460">
        <v>90</v>
      </c>
      <c r="AA176" s="463" t="s">
        <v>322</v>
      </c>
      <c r="AB176" s="464">
        <v>-1</v>
      </c>
      <c r="AC176" s="464">
        <v>2</v>
      </c>
      <c r="AD176" s="464">
        <v>0</v>
      </c>
      <c r="AE176" s="464">
        <v>1</v>
      </c>
      <c r="AF176" s="464">
        <v>2</v>
      </c>
      <c r="AG176" s="457" t="s">
        <v>220</v>
      </c>
      <c r="AH176" s="456">
        <v>0.1</v>
      </c>
      <c r="AI176" s="438">
        <v>0.1</v>
      </c>
      <c r="AJ176" s="439">
        <v>0.1</v>
      </c>
      <c r="AK176" s="440">
        <v>0.1</v>
      </c>
      <c r="AL176" s="441">
        <v>0.1</v>
      </c>
      <c r="AM176" s="442">
        <v>0.1</v>
      </c>
      <c r="AN176" s="443">
        <v>0.1</v>
      </c>
      <c r="AO176" s="444">
        <v>0.1</v>
      </c>
      <c r="AP176" s="512">
        <v>0.1</v>
      </c>
    </row>
    <row r="177" spans="23:42" ht="14.25" customHeight="1">
      <c r="W177" s="507" t="s">
        <v>323</v>
      </c>
      <c r="X177" s="506" t="s">
        <v>1506</v>
      </c>
      <c r="Y177" s="459">
        <v>60</v>
      </c>
      <c r="Z177" s="460">
        <v>100</v>
      </c>
      <c r="AA177" s="463" t="s">
        <v>324</v>
      </c>
      <c r="AB177" s="464">
        <v>0</v>
      </c>
      <c r="AC177" s="464">
        <v>1</v>
      </c>
      <c r="AD177" s="464">
        <v>0</v>
      </c>
      <c r="AE177" s="464">
        <v>0</v>
      </c>
      <c r="AF177" s="464">
        <v>0</v>
      </c>
      <c r="AG177" s="457" t="s">
        <v>220</v>
      </c>
      <c r="AH177" s="456">
        <v>0.1</v>
      </c>
      <c r="AI177" s="438">
        <v>0.1</v>
      </c>
      <c r="AJ177" s="439">
        <v>0.1</v>
      </c>
      <c r="AK177" s="440">
        <v>0.1</v>
      </c>
      <c r="AL177" s="441">
        <v>0.1</v>
      </c>
      <c r="AM177" s="442">
        <v>0.1</v>
      </c>
      <c r="AN177" s="443">
        <v>0.1</v>
      </c>
      <c r="AO177" s="444">
        <v>0.1</v>
      </c>
      <c r="AP177" s="512">
        <v>0.1</v>
      </c>
    </row>
    <row r="178" spans="23:42" ht="14.25" customHeight="1">
      <c r="W178" s="508" t="s">
        <v>325</v>
      </c>
      <c r="X178" s="506" t="s">
        <v>1506</v>
      </c>
      <c r="Y178" s="459">
        <v>70</v>
      </c>
      <c r="Z178" s="460">
        <v>120</v>
      </c>
      <c r="AA178" s="463" t="s">
        <v>326</v>
      </c>
      <c r="AB178" s="464">
        <v>1</v>
      </c>
      <c r="AC178" s="464">
        <v>4</v>
      </c>
      <c r="AD178" s="464">
        <v>1</v>
      </c>
      <c r="AE178" s="464">
        <v>1</v>
      </c>
      <c r="AF178" s="464">
        <v>1</v>
      </c>
      <c r="AG178" s="457" t="s">
        <v>220</v>
      </c>
      <c r="AH178" s="455">
        <v>0.2</v>
      </c>
      <c r="AI178" s="437">
        <v>-0.2</v>
      </c>
      <c r="AJ178" s="439">
        <v>-0.2</v>
      </c>
      <c r="AK178" s="440">
        <v>-0.2</v>
      </c>
      <c r="AL178" s="441">
        <v>0.2</v>
      </c>
      <c r="AM178" s="442">
        <v>0.2</v>
      </c>
      <c r="AN178" s="443">
        <v>-0.4</v>
      </c>
      <c r="AO178" s="444">
        <v>-0.1</v>
      </c>
      <c r="AP178" s="512">
        <v>0</v>
      </c>
    </row>
    <row r="179" spans="23:42" ht="14.25" customHeight="1">
      <c r="W179" s="506" t="s">
        <v>328</v>
      </c>
      <c r="X179" s="506" t="s">
        <v>1506</v>
      </c>
      <c r="Y179" s="459">
        <v>100</v>
      </c>
      <c r="Z179" s="460">
        <v>100</v>
      </c>
      <c r="AA179" s="463" t="s">
        <v>329</v>
      </c>
      <c r="AB179" s="464">
        <v>-1</v>
      </c>
      <c r="AC179" s="464">
        <v>1</v>
      </c>
      <c r="AD179" s="464">
        <v>0</v>
      </c>
      <c r="AE179" s="464">
        <v>1</v>
      </c>
      <c r="AF179" s="464">
        <v>2</v>
      </c>
      <c r="AG179" s="457" t="s">
        <v>220</v>
      </c>
      <c r="AH179" s="455">
        <v>0</v>
      </c>
      <c r="AI179" s="437">
        <v>0</v>
      </c>
      <c r="AJ179" s="439">
        <v>0</v>
      </c>
      <c r="AK179" s="440">
        <v>-0.3</v>
      </c>
      <c r="AL179" s="441">
        <v>0</v>
      </c>
      <c r="AM179" s="442">
        <v>-0.3</v>
      </c>
      <c r="AN179" s="443">
        <v>0.3</v>
      </c>
      <c r="AO179" s="444">
        <v>0</v>
      </c>
      <c r="AP179" s="512">
        <v>0.3</v>
      </c>
    </row>
    <row r="180" spans="23:42" ht="14.25" customHeight="1">
      <c r="W180" s="507" t="s">
        <v>330</v>
      </c>
      <c r="X180" s="506" t="s">
        <v>1506</v>
      </c>
      <c r="Y180" s="459">
        <v>100</v>
      </c>
      <c r="Z180" s="460">
        <v>100</v>
      </c>
      <c r="AA180" s="463" t="s">
        <v>331</v>
      </c>
      <c r="AB180" s="464">
        <v>-1</v>
      </c>
      <c r="AC180" s="464">
        <v>2</v>
      </c>
      <c r="AD180" s="464">
        <v>2</v>
      </c>
      <c r="AE180" s="464">
        <v>1</v>
      </c>
      <c r="AF180" s="464">
        <v>1</v>
      </c>
      <c r="AG180" s="457" t="s">
        <v>220</v>
      </c>
      <c r="AH180" s="455">
        <v>0</v>
      </c>
      <c r="AI180" s="437">
        <v>0</v>
      </c>
      <c r="AJ180" s="439">
        <v>0</v>
      </c>
      <c r="AK180" s="440">
        <v>-0.3</v>
      </c>
      <c r="AL180" s="441">
        <v>0.2</v>
      </c>
      <c r="AM180" s="442">
        <v>-0.3</v>
      </c>
      <c r="AN180" s="443">
        <v>0.3</v>
      </c>
      <c r="AO180" s="444">
        <v>0</v>
      </c>
      <c r="AP180" s="512">
        <v>0.6</v>
      </c>
    </row>
    <row r="181" spans="23:42" ht="14.25" customHeight="1">
      <c r="W181" s="508" t="s">
        <v>332</v>
      </c>
      <c r="X181" s="506" t="s">
        <v>1506</v>
      </c>
      <c r="Y181" s="459">
        <v>100</v>
      </c>
      <c r="Z181" s="460">
        <v>100</v>
      </c>
      <c r="AA181" s="463" t="s">
        <v>333</v>
      </c>
      <c r="AB181" s="464">
        <v>-1</v>
      </c>
      <c r="AC181" s="464">
        <v>1</v>
      </c>
      <c r="AD181" s="464">
        <v>-1</v>
      </c>
      <c r="AE181" s="464">
        <v>2</v>
      </c>
      <c r="AF181" s="464">
        <v>2</v>
      </c>
      <c r="AG181" s="457" t="s">
        <v>220</v>
      </c>
      <c r="AH181" s="455">
        <v>0</v>
      </c>
      <c r="AI181" s="437">
        <v>0</v>
      </c>
      <c r="AJ181" s="439">
        <v>0</v>
      </c>
      <c r="AK181" s="440">
        <v>-0.3</v>
      </c>
      <c r="AL181" s="441">
        <v>0</v>
      </c>
      <c r="AM181" s="442">
        <v>-0.3</v>
      </c>
      <c r="AN181" s="443">
        <v>0.3</v>
      </c>
      <c r="AO181" s="444">
        <v>0</v>
      </c>
      <c r="AP181" s="512">
        <v>0.3</v>
      </c>
    </row>
    <row r="182" spans="23:42" ht="14.25" customHeight="1">
      <c r="W182" s="494" t="s">
        <v>335</v>
      </c>
      <c r="X182" s="494" t="s">
        <v>1508</v>
      </c>
      <c r="Y182" s="459">
        <v>120</v>
      </c>
      <c r="Z182" s="460">
        <v>80</v>
      </c>
      <c r="AA182" s="463" t="s">
        <v>336</v>
      </c>
      <c r="AB182" s="464">
        <v>2</v>
      </c>
      <c r="AC182" s="464">
        <v>1</v>
      </c>
      <c r="AD182" s="464">
        <v>1</v>
      </c>
      <c r="AE182" s="464">
        <v>1</v>
      </c>
      <c r="AF182" s="464">
        <v>1</v>
      </c>
      <c r="AG182" s="457" t="s">
        <v>220</v>
      </c>
      <c r="AH182" s="455">
        <v>0</v>
      </c>
      <c r="AI182" s="437">
        <v>0</v>
      </c>
      <c r="AJ182" s="439">
        <v>0.3</v>
      </c>
      <c r="AK182" s="440">
        <v>0.3</v>
      </c>
      <c r="AL182" s="441">
        <v>0</v>
      </c>
      <c r="AM182" s="442">
        <v>-0.5</v>
      </c>
      <c r="AN182" s="443">
        <v>-0.2</v>
      </c>
      <c r="AO182" s="444">
        <v>0</v>
      </c>
      <c r="AP182" s="512">
        <v>0</v>
      </c>
    </row>
    <row r="183" spans="23:42" ht="14.25" customHeight="1">
      <c r="W183" s="495" t="s">
        <v>337</v>
      </c>
      <c r="X183" s="494" t="s">
        <v>1508</v>
      </c>
      <c r="Y183" s="459">
        <v>160</v>
      </c>
      <c r="Z183" s="460">
        <v>20</v>
      </c>
      <c r="AA183" s="463" t="s">
        <v>338</v>
      </c>
      <c r="AB183" s="464">
        <v>2</v>
      </c>
      <c r="AC183" s="464">
        <v>0</v>
      </c>
      <c r="AD183" s="464">
        <v>2</v>
      </c>
      <c r="AE183" s="464">
        <v>0</v>
      </c>
      <c r="AF183" s="464">
        <v>0</v>
      </c>
      <c r="AG183" s="457" t="s">
        <v>220</v>
      </c>
      <c r="AH183" s="456">
        <v>0.1</v>
      </c>
      <c r="AI183" s="438">
        <v>0.1</v>
      </c>
      <c r="AJ183" s="439">
        <v>0</v>
      </c>
      <c r="AK183" s="440">
        <v>-0.3</v>
      </c>
      <c r="AL183" s="441">
        <v>0.3</v>
      </c>
      <c r="AM183" s="442">
        <v>-0.9</v>
      </c>
      <c r="AN183" s="443">
        <v>0.5</v>
      </c>
      <c r="AO183" s="444">
        <v>0</v>
      </c>
      <c r="AP183" s="512">
        <v>0</v>
      </c>
    </row>
    <row r="184" spans="23:42" ht="14.25" customHeight="1">
      <c r="W184" s="495" t="s">
        <v>337</v>
      </c>
      <c r="X184" s="494" t="s">
        <v>1508</v>
      </c>
      <c r="Y184" s="459">
        <v>160</v>
      </c>
      <c r="Z184" s="460">
        <v>20</v>
      </c>
      <c r="AA184" s="463" t="s">
        <v>338</v>
      </c>
      <c r="AB184" s="464">
        <v>2</v>
      </c>
      <c r="AC184" s="464">
        <v>0</v>
      </c>
      <c r="AD184" s="464">
        <v>2</v>
      </c>
      <c r="AE184" s="464">
        <v>0</v>
      </c>
      <c r="AF184" s="464">
        <v>0</v>
      </c>
      <c r="AG184" s="457" t="s">
        <v>220</v>
      </c>
      <c r="AH184" s="456">
        <v>0.1</v>
      </c>
      <c r="AI184" s="438">
        <v>0.1</v>
      </c>
      <c r="AJ184" s="439">
        <v>0</v>
      </c>
      <c r="AK184" s="440">
        <v>-0.3</v>
      </c>
      <c r="AL184" s="441">
        <v>0.3</v>
      </c>
      <c r="AM184" s="442">
        <v>-0.9</v>
      </c>
      <c r="AN184" s="443">
        <v>0.5</v>
      </c>
      <c r="AO184" s="444">
        <v>0</v>
      </c>
      <c r="AP184" s="512">
        <v>0</v>
      </c>
    </row>
    <row r="185" spans="23:42" ht="14.25" customHeight="1">
      <c r="W185" s="494" t="s">
        <v>343</v>
      </c>
      <c r="X185" s="494" t="s">
        <v>1508</v>
      </c>
      <c r="Y185" s="459">
        <v>125</v>
      </c>
      <c r="Z185" s="460">
        <v>85</v>
      </c>
      <c r="AA185" s="463" t="s">
        <v>344</v>
      </c>
      <c r="AB185" s="464">
        <v>1</v>
      </c>
      <c r="AC185" s="464">
        <v>1</v>
      </c>
      <c r="AD185" s="464">
        <v>0</v>
      </c>
      <c r="AE185" s="464">
        <v>0</v>
      </c>
      <c r="AF185" s="464">
        <v>0</v>
      </c>
      <c r="AG185" s="457" t="s">
        <v>220</v>
      </c>
      <c r="AH185" s="455">
        <v>0.2</v>
      </c>
      <c r="AI185" s="437">
        <v>0.2</v>
      </c>
      <c r="AJ185" s="439">
        <v>-0.1</v>
      </c>
      <c r="AK185" s="440">
        <v>-0.1</v>
      </c>
      <c r="AL185" s="441">
        <v>0.2</v>
      </c>
      <c r="AM185" s="442">
        <v>-0.2</v>
      </c>
      <c r="AN185" s="443">
        <v>-0.6</v>
      </c>
      <c r="AO185" s="444">
        <v>0.2</v>
      </c>
      <c r="AP185" s="512">
        <v>0.2</v>
      </c>
    </row>
    <row r="186" spans="23:42" ht="14.25" customHeight="1">
      <c r="W186" s="495" t="s">
        <v>345</v>
      </c>
      <c r="X186" s="494" t="s">
        <v>1508</v>
      </c>
      <c r="Y186" s="459">
        <v>100</v>
      </c>
      <c r="Z186" s="460">
        <v>100</v>
      </c>
      <c r="AA186" s="463" t="s">
        <v>346</v>
      </c>
      <c r="AB186" s="464">
        <v>2</v>
      </c>
      <c r="AC186" s="464">
        <v>1</v>
      </c>
      <c r="AD186" s="464">
        <v>1</v>
      </c>
      <c r="AE186" s="464">
        <v>1</v>
      </c>
      <c r="AF186" s="464">
        <v>1</v>
      </c>
      <c r="AG186" s="457" t="s">
        <v>220</v>
      </c>
      <c r="AH186" s="455">
        <v>0</v>
      </c>
      <c r="AI186" s="437">
        <v>0</v>
      </c>
      <c r="AJ186" s="439">
        <v>0</v>
      </c>
      <c r="AK186" s="440">
        <v>0</v>
      </c>
      <c r="AL186" s="441">
        <v>0</v>
      </c>
      <c r="AM186" s="442">
        <v>0</v>
      </c>
      <c r="AN186" s="443">
        <v>0</v>
      </c>
      <c r="AO186" s="444">
        <v>0</v>
      </c>
      <c r="AP186" s="512">
        <v>0</v>
      </c>
    </row>
    <row r="187" spans="23:42" ht="14.25" customHeight="1">
      <c r="W187" s="496" t="s">
        <v>347</v>
      </c>
      <c r="X187" s="494" t="s">
        <v>1508</v>
      </c>
      <c r="Y187" s="459">
        <v>80</v>
      </c>
      <c r="Z187" s="460">
        <v>80</v>
      </c>
      <c r="AA187" s="463" t="s">
        <v>348</v>
      </c>
      <c r="AB187" s="464">
        <v>4</v>
      </c>
      <c r="AC187" s="464">
        <v>-1</v>
      </c>
      <c r="AD187" s="464">
        <v>2</v>
      </c>
      <c r="AE187" s="464">
        <v>1</v>
      </c>
      <c r="AF187" s="464">
        <v>2</v>
      </c>
      <c r="AG187" s="457" t="s">
        <v>220</v>
      </c>
      <c r="AH187" s="456">
        <v>0.1</v>
      </c>
      <c r="AI187" s="438">
        <v>0.1</v>
      </c>
      <c r="AJ187" s="439">
        <v>0.1</v>
      </c>
      <c r="AK187" s="440">
        <v>0.1</v>
      </c>
      <c r="AL187" s="441">
        <v>0.1</v>
      </c>
      <c r="AM187" s="442">
        <v>0.1</v>
      </c>
      <c r="AN187" s="443">
        <v>0.1</v>
      </c>
      <c r="AO187" s="444">
        <v>0.2</v>
      </c>
      <c r="AP187" s="512">
        <v>0.2</v>
      </c>
    </row>
    <row r="188" spans="23:42" ht="14.25" customHeight="1">
      <c r="W188" s="494" t="s">
        <v>350</v>
      </c>
      <c r="X188" s="494" t="s">
        <v>1508</v>
      </c>
      <c r="Y188" s="459">
        <v>100</v>
      </c>
      <c r="Z188" s="460">
        <v>180</v>
      </c>
      <c r="AA188" s="463" t="s">
        <v>351</v>
      </c>
      <c r="AB188" s="464">
        <v>-5</v>
      </c>
      <c r="AC188" s="464">
        <v>2</v>
      </c>
      <c r="AD188" s="464">
        <v>1</v>
      </c>
      <c r="AE188" s="464">
        <v>1</v>
      </c>
      <c r="AF188" s="464">
        <v>2</v>
      </c>
      <c r="AG188" s="457" t="s">
        <v>220</v>
      </c>
      <c r="AH188" s="455">
        <v>0.2</v>
      </c>
      <c r="AI188" s="437">
        <v>-0.8</v>
      </c>
      <c r="AJ188" s="439">
        <v>0.1</v>
      </c>
      <c r="AK188" s="440">
        <v>0.1</v>
      </c>
      <c r="AL188" s="441">
        <v>0.2</v>
      </c>
      <c r="AM188" s="442">
        <v>-0.8</v>
      </c>
      <c r="AN188" s="443">
        <v>0.4</v>
      </c>
      <c r="AO188" s="444">
        <v>0.4</v>
      </c>
      <c r="AP188" s="512">
        <v>0.4</v>
      </c>
    </row>
    <row r="189" spans="23:42" ht="14.25" customHeight="1">
      <c r="W189" s="495" t="s">
        <v>352</v>
      </c>
      <c r="X189" s="494" t="s">
        <v>1508</v>
      </c>
      <c r="Y189" s="459">
        <v>90</v>
      </c>
      <c r="Z189" s="460">
        <v>80</v>
      </c>
      <c r="AA189" s="463" t="s">
        <v>353</v>
      </c>
      <c r="AB189" s="464">
        <v>2</v>
      </c>
      <c r="AC189" s="464">
        <v>2</v>
      </c>
      <c r="AD189" s="464">
        <v>1</v>
      </c>
      <c r="AE189" s="464">
        <v>0</v>
      </c>
      <c r="AF189" s="464">
        <v>2</v>
      </c>
      <c r="AG189" s="457" t="s">
        <v>220</v>
      </c>
      <c r="AH189" s="456">
        <v>0.4</v>
      </c>
      <c r="AI189" s="438">
        <v>0.3</v>
      </c>
      <c r="AJ189" s="439">
        <v>0</v>
      </c>
      <c r="AK189" s="440">
        <v>0</v>
      </c>
      <c r="AL189" s="441">
        <v>0</v>
      </c>
      <c r="AM189" s="442">
        <v>0</v>
      </c>
      <c r="AN189" s="443">
        <v>0</v>
      </c>
      <c r="AO189" s="444">
        <v>0</v>
      </c>
      <c r="AP189" s="512">
        <v>0</v>
      </c>
    </row>
    <row r="190" spans="23:42" ht="14.25" customHeight="1">
      <c r="W190" s="496" t="s">
        <v>354</v>
      </c>
      <c r="X190" s="494" t="s">
        <v>1508</v>
      </c>
      <c r="Y190" s="459">
        <v>80</v>
      </c>
      <c r="Z190" s="460">
        <v>70</v>
      </c>
      <c r="AA190" s="463" t="s">
        <v>355</v>
      </c>
      <c r="AB190" s="464">
        <v>1</v>
      </c>
      <c r="AC190" s="464">
        <v>1</v>
      </c>
      <c r="AD190" s="464">
        <v>1</v>
      </c>
      <c r="AE190" s="464">
        <v>1</v>
      </c>
      <c r="AF190" s="464">
        <v>1</v>
      </c>
      <c r="AG190" s="457" t="s">
        <v>220</v>
      </c>
      <c r="AH190" s="455">
        <v>0</v>
      </c>
      <c r="AI190" s="437">
        <v>0.2</v>
      </c>
      <c r="AJ190" s="439">
        <v>0.5</v>
      </c>
      <c r="AK190" s="440">
        <v>0</v>
      </c>
      <c r="AL190" s="441">
        <v>0.2</v>
      </c>
      <c r="AM190" s="442">
        <v>0.2</v>
      </c>
      <c r="AN190" s="443">
        <v>0.2</v>
      </c>
      <c r="AO190" s="444">
        <v>0.2</v>
      </c>
      <c r="AP190" s="512">
        <v>0.2</v>
      </c>
    </row>
    <row r="191" spans="23:42" ht="14.25" customHeight="1">
      <c r="W191" s="494" t="s">
        <v>357</v>
      </c>
      <c r="X191" s="494" t="s">
        <v>1508</v>
      </c>
      <c r="Y191" s="459">
        <v>20</v>
      </c>
      <c r="Z191" s="460">
        <v>200</v>
      </c>
      <c r="AA191" s="463" t="s">
        <v>358</v>
      </c>
      <c r="AB191" s="464">
        <v>2</v>
      </c>
      <c r="AC191" s="464">
        <v>2</v>
      </c>
      <c r="AD191" s="464">
        <v>1</v>
      </c>
      <c r="AE191" s="464">
        <v>1</v>
      </c>
      <c r="AF191" s="464">
        <v>1</v>
      </c>
      <c r="AG191" s="457" t="s">
        <v>220</v>
      </c>
      <c r="AH191" s="456">
        <v>0</v>
      </c>
      <c r="AI191" s="438">
        <v>0</v>
      </c>
      <c r="AJ191" s="439">
        <v>0</v>
      </c>
      <c r="AK191" s="440">
        <v>0</v>
      </c>
      <c r="AL191" s="441">
        <v>0</v>
      </c>
      <c r="AM191" s="442">
        <v>0</v>
      </c>
      <c r="AN191" s="443">
        <v>0.2</v>
      </c>
      <c r="AO191" s="444">
        <v>0</v>
      </c>
      <c r="AP191" s="512">
        <v>0</v>
      </c>
    </row>
    <row r="192" spans="23:42" ht="14.25" customHeight="1">
      <c r="W192" s="495" t="s">
        <v>359</v>
      </c>
      <c r="X192" s="494" t="s">
        <v>1508</v>
      </c>
      <c r="Y192" s="459">
        <v>150</v>
      </c>
      <c r="Z192" s="460">
        <v>50</v>
      </c>
      <c r="AA192" s="463" t="s">
        <v>360</v>
      </c>
      <c r="AB192" s="464">
        <v>3</v>
      </c>
      <c r="AC192" s="464">
        <v>0</v>
      </c>
      <c r="AD192" s="464">
        <v>1</v>
      </c>
      <c r="AE192" s="464">
        <v>0</v>
      </c>
      <c r="AF192" s="464">
        <v>-1</v>
      </c>
      <c r="AG192" s="457" t="s">
        <v>220</v>
      </c>
      <c r="AH192" s="455">
        <v>0.2</v>
      </c>
      <c r="AI192" s="437">
        <v>-0.4</v>
      </c>
      <c r="AJ192" s="439">
        <v>0.2</v>
      </c>
      <c r="AK192" s="440">
        <v>-0.8</v>
      </c>
      <c r="AL192" s="441">
        <v>0</v>
      </c>
      <c r="AM192" s="442">
        <v>0.3</v>
      </c>
      <c r="AN192" s="443">
        <v>0.4</v>
      </c>
      <c r="AO192" s="444">
        <v>1</v>
      </c>
      <c r="AP192" s="512">
        <v>-0.5</v>
      </c>
    </row>
    <row r="193" spans="23:42" ht="14.25" customHeight="1">
      <c r="W193" s="496" t="s">
        <v>361</v>
      </c>
      <c r="X193" s="494" t="s">
        <v>1508</v>
      </c>
      <c r="Y193" s="459">
        <v>125</v>
      </c>
      <c r="Z193" s="460">
        <v>125</v>
      </c>
      <c r="AA193" s="463" t="s">
        <v>362</v>
      </c>
      <c r="AB193" s="464">
        <v>0</v>
      </c>
      <c r="AC193" s="464">
        <v>1</v>
      </c>
      <c r="AD193" s="464">
        <v>0</v>
      </c>
      <c r="AE193" s="464">
        <v>0</v>
      </c>
      <c r="AF193" s="464">
        <v>0</v>
      </c>
      <c r="AG193" s="457" t="s">
        <v>220</v>
      </c>
      <c r="AH193" s="456">
        <v>-0.3</v>
      </c>
      <c r="AI193" s="438">
        <v>0.2</v>
      </c>
      <c r="AJ193" s="439">
        <v>0</v>
      </c>
      <c r="AK193" s="440">
        <v>0</v>
      </c>
      <c r="AL193" s="441">
        <v>0</v>
      </c>
      <c r="AM193" s="442">
        <v>-0.3</v>
      </c>
      <c r="AN193" s="443">
        <v>0</v>
      </c>
      <c r="AO193" s="444">
        <v>0.5</v>
      </c>
      <c r="AP193" s="512">
        <v>0.3</v>
      </c>
    </row>
    <row r="194" spans="23:42" ht="14.25" customHeight="1">
      <c r="W194" s="491" t="s">
        <v>364</v>
      </c>
      <c r="X194" s="491" t="s">
        <v>1505</v>
      </c>
      <c r="Y194" s="459">
        <v>70</v>
      </c>
      <c r="Z194" s="460">
        <v>100</v>
      </c>
      <c r="AA194" s="463" t="s">
        <v>365</v>
      </c>
      <c r="AB194" s="464">
        <v>-2</v>
      </c>
      <c r="AC194" s="464">
        <v>1</v>
      </c>
      <c r="AD194" s="464">
        <v>1</v>
      </c>
      <c r="AE194" s="464">
        <v>1</v>
      </c>
      <c r="AF194" s="464">
        <v>1</v>
      </c>
      <c r="AG194" s="457" t="s">
        <v>220</v>
      </c>
      <c r="AH194" s="456">
        <v>-0.3</v>
      </c>
      <c r="AI194" s="438">
        <v>0.3</v>
      </c>
      <c r="AJ194" s="439">
        <v>0.2</v>
      </c>
      <c r="AK194" s="440">
        <v>0.4</v>
      </c>
      <c r="AL194" s="441">
        <v>0.7</v>
      </c>
      <c r="AM194" s="442">
        <v>-0.3</v>
      </c>
      <c r="AN194" s="443">
        <v>0</v>
      </c>
      <c r="AO194" s="444">
        <v>0.6</v>
      </c>
      <c r="AP194" s="512">
        <v>0.6</v>
      </c>
    </row>
    <row r="195" spans="23:42" ht="14.25" customHeight="1">
      <c r="W195" s="489" t="s">
        <v>366</v>
      </c>
      <c r="X195" s="491" t="s">
        <v>1505</v>
      </c>
      <c r="Y195" s="459">
        <v>150</v>
      </c>
      <c r="Z195" s="460">
        <v>100</v>
      </c>
      <c r="AA195" s="463" t="s">
        <v>367</v>
      </c>
      <c r="AB195" s="464">
        <v>1</v>
      </c>
      <c r="AC195" s="464">
        <v>1</v>
      </c>
      <c r="AD195" s="464">
        <v>2</v>
      </c>
      <c r="AE195" s="464">
        <v>3</v>
      </c>
      <c r="AF195" s="464">
        <v>1</v>
      </c>
      <c r="AG195" s="457" t="s">
        <v>257</v>
      </c>
      <c r="AH195" s="456">
        <v>-0.2</v>
      </c>
      <c r="AI195" s="438">
        <v>0.4</v>
      </c>
      <c r="AJ195" s="439">
        <v>-0.3</v>
      </c>
      <c r="AK195" s="440">
        <v>0</v>
      </c>
      <c r="AL195" s="441">
        <v>0.2</v>
      </c>
      <c r="AM195" s="442">
        <v>0</v>
      </c>
      <c r="AN195" s="443">
        <v>0</v>
      </c>
      <c r="AO195" s="444">
        <v>0.2</v>
      </c>
      <c r="AP195" s="512">
        <v>0.4</v>
      </c>
    </row>
    <row r="196" spans="23:42" ht="14.25" customHeight="1">
      <c r="W196" s="490" t="s">
        <v>368</v>
      </c>
      <c r="X196" s="491" t="s">
        <v>1505</v>
      </c>
      <c r="Y196" s="459">
        <v>100</v>
      </c>
      <c r="Z196" s="460">
        <v>120</v>
      </c>
      <c r="AA196" s="463" t="s">
        <v>369</v>
      </c>
      <c r="AB196" s="464">
        <v>1</v>
      </c>
      <c r="AC196" s="464">
        <v>2</v>
      </c>
      <c r="AD196" s="464">
        <v>1</v>
      </c>
      <c r="AE196" s="464">
        <v>1</v>
      </c>
      <c r="AF196" s="464">
        <v>2</v>
      </c>
      <c r="AG196" s="457" t="s">
        <v>220</v>
      </c>
      <c r="AH196" s="456">
        <v>0</v>
      </c>
      <c r="AI196" s="438">
        <v>0.2</v>
      </c>
      <c r="AJ196" s="439">
        <v>-0.4</v>
      </c>
      <c r="AK196" s="440">
        <v>0.6</v>
      </c>
      <c r="AL196" s="441">
        <v>0.2</v>
      </c>
      <c r="AM196" s="442">
        <v>-0.2</v>
      </c>
      <c r="AN196" s="443">
        <v>-0.2</v>
      </c>
      <c r="AO196" s="444">
        <v>0</v>
      </c>
      <c r="AP196" s="512">
        <v>0</v>
      </c>
    </row>
    <row r="197" spans="23:42" ht="14.25" customHeight="1">
      <c r="W197" s="491" t="s">
        <v>372</v>
      </c>
      <c r="X197" s="491" t="s">
        <v>1505</v>
      </c>
      <c r="Y197" s="459">
        <v>125</v>
      </c>
      <c r="Z197" s="460">
        <v>85</v>
      </c>
      <c r="AA197" s="463" t="s">
        <v>373</v>
      </c>
      <c r="AB197" s="464">
        <v>3</v>
      </c>
      <c r="AC197" s="464">
        <v>-1</v>
      </c>
      <c r="AD197" s="464">
        <v>1</v>
      </c>
      <c r="AE197" s="464">
        <v>1</v>
      </c>
      <c r="AF197" s="464">
        <v>0</v>
      </c>
      <c r="AG197" s="457" t="s">
        <v>220</v>
      </c>
      <c r="AH197" s="455">
        <v>0</v>
      </c>
      <c r="AI197" s="437">
        <v>0.4</v>
      </c>
      <c r="AJ197" s="439">
        <v>0</v>
      </c>
      <c r="AK197" s="440">
        <v>0</v>
      </c>
      <c r="AL197" s="441">
        <v>0</v>
      </c>
      <c r="AM197" s="442">
        <v>0</v>
      </c>
      <c r="AN197" s="443">
        <v>0</v>
      </c>
      <c r="AO197" s="444">
        <v>0.1</v>
      </c>
      <c r="AP197" s="512">
        <v>0.1</v>
      </c>
    </row>
    <row r="198" spans="23:42" ht="14.25" customHeight="1">
      <c r="W198" s="489" t="s">
        <v>374</v>
      </c>
      <c r="X198" s="491" t="s">
        <v>1505</v>
      </c>
      <c r="Y198" s="459">
        <v>80</v>
      </c>
      <c r="Z198" s="460">
        <v>80</v>
      </c>
      <c r="AA198" s="463" t="s">
        <v>375</v>
      </c>
      <c r="AB198" s="464">
        <v>1</v>
      </c>
      <c r="AC198" s="464">
        <v>1</v>
      </c>
      <c r="AD198" s="464">
        <v>0</v>
      </c>
      <c r="AE198" s="464">
        <v>3</v>
      </c>
      <c r="AF198" s="464">
        <v>1</v>
      </c>
      <c r="AG198" s="457" t="s">
        <v>220</v>
      </c>
      <c r="AH198" s="455">
        <v>0</v>
      </c>
      <c r="AI198" s="437">
        <v>0</v>
      </c>
      <c r="AJ198" s="439">
        <v>0</v>
      </c>
      <c r="AK198" s="440">
        <v>0</v>
      </c>
      <c r="AL198" s="441">
        <v>0.3</v>
      </c>
      <c r="AM198" s="442">
        <v>0</v>
      </c>
      <c r="AN198" s="443">
        <v>0.3</v>
      </c>
      <c r="AO198" s="444">
        <v>0</v>
      </c>
      <c r="AP198" s="512">
        <v>0</v>
      </c>
    </row>
    <row r="199" spans="23:42" ht="14.25" customHeight="1">
      <c r="W199" s="490" t="s">
        <v>376</v>
      </c>
      <c r="X199" s="491" t="s">
        <v>1505</v>
      </c>
      <c r="Y199" s="459">
        <v>75</v>
      </c>
      <c r="Z199" s="460">
        <v>130</v>
      </c>
      <c r="AA199" s="463" t="s">
        <v>377</v>
      </c>
      <c r="AB199" s="464">
        <v>-3</v>
      </c>
      <c r="AC199" s="464">
        <v>3</v>
      </c>
      <c r="AD199" s="464">
        <v>-1</v>
      </c>
      <c r="AE199" s="464">
        <v>1</v>
      </c>
      <c r="AF199" s="464">
        <v>4</v>
      </c>
      <c r="AG199" s="457" t="s">
        <v>220</v>
      </c>
      <c r="AH199" s="456">
        <v>-0.7</v>
      </c>
      <c r="AI199" s="438">
        <v>0.7</v>
      </c>
      <c r="AJ199" s="439">
        <v>-0.3</v>
      </c>
      <c r="AK199" s="440">
        <v>0</v>
      </c>
      <c r="AL199" s="441">
        <v>0.2</v>
      </c>
      <c r="AM199" s="442">
        <v>0</v>
      </c>
      <c r="AN199" s="443">
        <v>0.2</v>
      </c>
      <c r="AO199" s="444">
        <v>0</v>
      </c>
      <c r="AP199" s="512">
        <v>0.2</v>
      </c>
    </row>
    <row r="200" spans="23:42" ht="14.25" customHeight="1">
      <c r="W200" s="491" t="s">
        <v>379</v>
      </c>
      <c r="X200" s="491" t="s">
        <v>1505</v>
      </c>
      <c r="Y200" s="459">
        <v>80</v>
      </c>
      <c r="Z200" s="460">
        <v>60</v>
      </c>
      <c r="AA200" s="463" t="s">
        <v>380</v>
      </c>
      <c r="AB200" s="464">
        <v>-1</v>
      </c>
      <c r="AC200" s="464">
        <v>0</v>
      </c>
      <c r="AD200" s="464">
        <v>2</v>
      </c>
      <c r="AE200" s="464">
        <v>1</v>
      </c>
      <c r="AF200" s="464">
        <v>0</v>
      </c>
      <c r="AG200" s="457" t="s">
        <v>220</v>
      </c>
      <c r="AH200" s="455">
        <v>-1</v>
      </c>
      <c r="AI200" s="437">
        <v>1</v>
      </c>
      <c r="AJ200" s="439">
        <v>0</v>
      </c>
      <c r="AK200" s="440">
        <v>0</v>
      </c>
      <c r="AL200" s="441">
        <v>0.5</v>
      </c>
      <c r="AM200" s="442">
        <v>0.5</v>
      </c>
      <c r="AN200" s="443">
        <v>-0.4</v>
      </c>
      <c r="AO200" s="444">
        <v>0.8</v>
      </c>
      <c r="AP200" s="512">
        <v>-0.3</v>
      </c>
    </row>
    <row r="201" spans="23:42" ht="14.25" customHeight="1">
      <c r="W201" s="489" t="s">
        <v>381</v>
      </c>
      <c r="X201" s="491" t="s">
        <v>1505</v>
      </c>
      <c r="Y201" s="459">
        <v>50</v>
      </c>
      <c r="Z201" s="460">
        <v>100</v>
      </c>
      <c r="AA201" s="463" t="s">
        <v>382</v>
      </c>
      <c r="AB201" s="464">
        <v>1</v>
      </c>
      <c r="AC201" s="464">
        <v>1</v>
      </c>
      <c r="AD201" s="464">
        <v>0</v>
      </c>
      <c r="AE201" s="464">
        <v>2</v>
      </c>
      <c r="AF201" s="464">
        <v>3</v>
      </c>
      <c r="AG201" s="457" t="s">
        <v>220</v>
      </c>
      <c r="AH201" s="456">
        <v>-0.5</v>
      </c>
      <c r="AI201" s="438">
        <v>0.3</v>
      </c>
      <c r="AJ201" s="439">
        <v>-0.5</v>
      </c>
      <c r="AK201" s="440">
        <v>0.1</v>
      </c>
      <c r="AL201" s="441">
        <v>0.1</v>
      </c>
      <c r="AM201" s="442">
        <v>0.1</v>
      </c>
      <c r="AN201" s="443">
        <v>0.1</v>
      </c>
      <c r="AO201" s="444">
        <v>0.5</v>
      </c>
      <c r="AP201" s="512">
        <v>-0.5</v>
      </c>
    </row>
    <row r="202" spans="23:42" ht="14.25" customHeight="1">
      <c r="W202" s="490" t="s">
        <v>383</v>
      </c>
      <c r="X202" s="491" t="s">
        <v>1505</v>
      </c>
      <c r="Y202" s="459">
        <v>75</v>
      </c>
      <c r="Z202" s="460">
        <v>75</v>
      </c>
      <c r="AA202" s="463" t="s">
        <v>384</v>
      </c>
      <c r="AB202" s="464">
        <v>1</v>
      </c>
      <c r="AC202" s="464">
        <v>1</v>
      </c>
      <c r="AD202" s="464">
        <v>1</v>
      </c>
      <c r="AE202" s="464">
        <v>2</v>
      </c>
      <c r="AF202" s="464">
        <v>1</v>
      </c>
      <c r="AG202" s="457" t="s">
        <v>220</v>
      </c>
      <c r="AH202" s="455">
        <v>-0.8</v>
      </c>
      <c r="AI202" s="437">
        <v>0</v>
      </c>
      <c r="AJ202" s="439">
        <v>-0.2</v>
      </c>
      <c r="AK202" s="440">
        <v>-0.3</v>
      </c>
      <c r="AL202" s="441">
        <v>0.2</v>
      </c>
      <c r="AM202" s="442">
        <v>0.2</v>
      </c>
      <c r="AN202" s="443">
        <v>0</v>
      </c>
      <c r="AO202" s="444">
        <v>0.3</v>
      </c>
      <c r="AP202" s="512">
        <v>-1</v>
      </c>
    </row>
    <row r="203" spans="23:42" ht="14.25" customHeight="1">
      <c r="W203" s="491" t="s">
        <v>386</v>
      </c>
      <c r="X203" s="491" t="s">
        <v>1505</v>
      </c>
      <c r="Y203" s="459">
        <v>100</v>
      </c>
      <c r="Z203" s="460">
        <v>100</v>
      </c>
      <c r="AA203" s="463" t="s">
        <v>387</v>
      </c>
      <c r="AB203" s="464">
        <v>1</v>
      </c>
      <c r="AC203" s="464">
        <v>2</v>
      </c>
      <c r="AD203" s="464">
        <v>1</v>
      </c>
      <c r="AE203" s="464">
        <v>1</v>
      </c>
      <c r="AF203" s="464">
        <v>1</v>
      </c>
      <c r="AG203" s="457" t="s">
        <v>220</v>
      </c>
      <c r="AH203" s="456">
        <v>-0.5</v>
      </c>
      <c r="AI203" s="438">
        <v>0.3</v>
      </c>
      <c r="AJ203" s="439">
        <v>0</v>
      </c>
      <c r="AK203" s="440">
        <v>0</v>
      </c>
      <c r="AL203" s="441">
        <v>-0.1</v>
      </c>
      <c r="AM203" s="442">
        <v>0</v>
      </c>
      <c r="AN203" s="443">
        <v>0</v>
      </c>
      <c r="AO203" s="444">
        <v>0</v>
      </c>
      <c r="AP203" s="512">
        <v>0.1</v>
      </c>
    </row>
    <row r="204" spans="23:42" ht="14.25" customHeight="1">
      <c r="W204" s="489" t="s">
        <v>388</v>
      </c>
      <c r="X204" s="491" t="s">
        <v>1505</v>
      </c>
      <c r="Y204" s="459">
        <v>100</v>
      </c>
      <c r="Z204" s="460">
        <v>80</v>
      </c>
      <c r="AA204" s="463" t="s">
        <v>389</v>
      </c>
      <c r="AB204" s="464">
        <v>1</v>
      </c>
      <c r="AC204" s="464">
        <v>2</v>
      </c>
      <c r="AD204" s="464">
        <v>1</v>
      </c>
      <c r="AE204" s="464">
        <v>1</v>
      </c>
      <c r="AF204" s="464">
        <v>1</v>
      </c>
      <c r="AG204" s="457" t="s">
        <v>220</v>
      </c>
      <c r="AH204" s="455">
        <v>-0.4</v>
      </c>
      <c r="AI204" s="437">
        <v>0.3</v>
      </c>
      <c r="AJ204" s="439">
        <v>0.3</v>
      </c>
      <c r="AK204" s="440">
        <v>0</v>
      </c>
      <c r="AL204" s="441">
        <v>0</v>
      </c>
      <c r="AM204" s="442">
        <v>0</v>
      </c>
      <c r="AN204" s="443">
        <v>0</v>
      </c>
      <c r="AO204" s="444">
        <v>0</v>
      </c>
      <c r="AP204" s="512">
        <v>0</v>
      </c>
    </row>
    <row r="205" spans="23:42" ht="14.25" customHeight="1">
      <c r="W205" s="490" t="s">
        <v>390</v>
      </c>
      <c r="X205" s="491" t="s">
        <v>1505</v>
      </c>
      <c r="Y205" s="459">
        <v>80</v>
      </c>
      <c r="Z205" s="460">
        <v>120</v>
      </c>
      <c r="AA205" s="463" t="s">
        <v>391</v>
      </c>
      <c r="AB205" s="464">
        <v>1</v>
      </c>
      <c r="AC205" s="464">
        <v>3</v>
      </c>
      <c r="AD205" s="464">
        <v>1</v>
      </c>
      <c r="AE205" s="464">
        <v>1</v>
      </c>
      <c r="AF205" s="464">
        <v>1</v>
      </c>
      <c r="AG205" s="457" t="s">
        <v>220</v>
      </c>
      <c r="AH205" s="455">
        <v>-0.7</v>
      </c>
      <c r="AI205" s="437">
        <v>0.5</v>
      </c>
      <c r="AJ205" s="439">
        <v>-0.2</v>
      </c>
      <c r="AK205" s="440">
        <v>-0.4</v>
      </c>
      <c r="AL205" s="441">
        <v>0.3</v>
      </c>
      <c r="AM205" s="442">
        <v>-0.1</v>
      </c>
      <c r="AN205" s="443">
        <v>0</v>
      </c>
      <c r="AO205" s="444">
        <v>-0.2</v>
      </c>
      <c r="AP205" s="512">
        <v>-0.2</v>
      </c>
    </row>
    <row r="206" spans="23:42" ht="14.25" customHeight="1">
      <c r="W206" s="503" t="s">
        <v>393</v>
      </c>
      <c r="X206" s="503" t="s">
        <v>1503</v>
      </c>
      <c r="Y206" s="459">
        <v>95</v>
      </c>
      <c r="Z206" s="460">
        <v>95</v>
      </c>
      <c r="AA206" s="463" t="s">
        <v>394</v>
      </c>
      <c r="AB206" s="464">
        <v>1</v>
      </c>
      <c r="AC206" s="464">
        <v>1</v>
      </c>
      <c r="AD206" s="464">
        <v>1</v>
      </c>
      <c r="AE206" s="464">
        <v>1</v>
      </c>
      <c r="AF206" s="464">
        <v>1</v>
      </c>
      <c r="AG206" s="457" t="s">
        <v>220</v>
      </c>
      <c r="AH206" s="455">
        <v>-0.2</v>
      </c>
      <c r="AI206" s="437">
        <v>0.1</v>
      </c>
      <c r="AJ206" s="439">
        <v>0.2</v>
      </c>
      <c r="AK206" s="440">
        <v>-0.4</v>
      </c>
      <c r="AL206" s="441">
        <v>0.2</v>
      </c>
      <c r="AM206" s="442">
        <v>0</v>
      </c>
      <c r="AN206" s="443">
        <v>0.2</v>
      </c>
      <c r="AO206" s="444">
        <v>0.2</v>
      </c>
      <c r="AP206" s="512">
        <v>0.2</v>
      </c>
    </row>
    <row r="207" spans="23:42" ht="14.25" customHeight="1">
      <c r="W207" s="504" t="s">
        <v>395</v>
      </c>
      <c r="X207" s="503" t="s">
        <v>1503</v>
      </c>
      <c r="Y207" s="459">
        <v>120</v>
      </c>
      <c r="Z207" s="460">
        <v>110</v>
      </c>
      <c r="AA207" s="463" t="s">
        <v>396</v>
      </c>
      <c r="AB207" s="464">
        <v>1</v>
      </c>
      <c r="AC207" s="464">
        <v>1</v>
      </c>
      <c r="AD207" s="464">
        <v>1</v>
      </c>
      <c r="AE207" s="464">
        <v>1</v>
      </c>
      <c r="AF207" s="464">
        <v>1</v>
      </c>
      <c r="AG207" s="457" t="s">
        <v>220</v>
      </c>
      <c r="AH207" s="456">
        <v>-0.3</v>
      </c>
      <c r="AI207" s="438">
        <v>0.1</v>
      </c>
      <c r="AJ207" s="439">
        <v>0.2</v>
      </c>
      <c r="AK207" s="440">
        <v>-0.3</v>
      </c>
      <c r="AL207" s="441">
        <v>0</v>
      </c>
      <c r="AM207" s="442">
        <v>0.4</v>
      </c>
      <c r="AN207" s="443">
        <v>0</v>
      </c>
      <c r="AO207" s="444">
        <v>0</v>
      </c>
      <c r="AP207" s="512">
        <v>-0.2</v>
      </c>
    </row>
    <row r="208" spans="23:42" ht="14.25" customHeight="1">
      <c r="W208" s="505" t="s">
        <v>397</v>
      </c>
      <c r="X208" s="503" t="s">
        <v>1503</v>
      </c>
      <c r="Y208" s="459">
        <v>75</v>
      </c>
      <c r="Z208" s="460">
        <v>175</v>
      </c>
      <c r="AA208" s="463" t="s">
        <v>398</v>
      </c>
      <c r="AB208" s="464">
        <v>1</v>
      </c>
      <c r="AC208" s="464">
        <v>2</v>
      </c>
      <c r="AD208" s="464">
        <v>1</v>
      </c>
      <c r="AE208" s="464">
        <v>1</v>
      </c>
      <c r="AF208" s="464">
        <v>2</v>
      </c>
      <c r="AG208" s="457" t="s">
        <v>220</v>
      </c>
      <c r="AH208" s="455">
        <v>-0.4</v>
      </c>
      <c r="AI208" s="437">
        <v>0.4</v>
      </c>
      <c r="AJ208" s="439">
        <v>-0.2</v>
      </c>
      <c r="AK208" s="440">
        <v>0</v>
      </c>
      <c r="AL208" s="441">
        <v>-0.2</v>
      </c>
      <c r="AM208" s="442">
        <v>-0.2</v>
      </c>
      <c r="AN208" s="443">
        <v>0.2</v>
      </c>
      <c r="AO208" s="444">
        <v>0</v>
      </c>
      <c r="AP208" s="512">
        <v>0</v>
      </c>
    </row>
    <row r="209" spans="23:42" ht="14.25" customHeight="1">
      <c r="W209" s="503" t="s">
        <v>401</v>
      </c>
      <c r="X209" s="503" t="s">
        <v>1503</v>
      </c>
      <c r="Y209" s="459">
        <v>100</v>
      </c>
      <c r="Z209" s="460">
        <v>100</v>
      </c>
      <c r="AA209" s="463" t="s">
        <v>402</v>
      </c>
      <c r="AB209" s="464">
        <v>0</v>
      </c>
      <c r="AC209" s="464">
        <v>0</v>
      </c>
      <c r="AD209" s="464">
        <v>1</v>
      </c>
      <c r="AE209" s="464">
        <v>2</v>
      </c>
      <c r="AF209" s="464">
        <v>1</v>
      </c>
      <c r="AG209" s="457" t="s">
        <v>220</v>
      </c>
      <c r="AH209" s="456">
        <v>-0.4</v>
      </c>
      <c r="AI209" s="438">
        <v>0</v>
      </c>
      <c r="AJ209" s="439">
        <v>0.7</v>
      </c>
      <c r="AK209" s="440">
        <v>-0.7</v>
      </c>
      <c r="AL209" s="441">
        <v>0</v>
      </c>
      <c r="AM209" s="442">
        <v>0</v>
      </c>
      <c r="AN209" s="443">
        <v>0</v>
      </c>
      <c r="AO209" s="444">
        <v>0</v>
      </c>
      <c r="AP209" s="512">
        <v>0</v>
      </c>
    </row>
    <row r="210" spans="23:42" ht="14.25" customHeight="1">
      <c r="W210" s="504" t="s">
        <v>403</v>
      </c>
      <c r="X210" s="503" t="s">
        <v>1503</v>
      </c>
      <c r="Y210" s="459">
        <v>125</v>
      </c>
      <c r="Z210" s="460">
        <v>85</v>
      </c>
      <c r="AA210" s="463" t="s">
        <v>404</v>
      </c>
      <c r="AB210" s="464">
        <v>2</v>
      </c>
      <c r="AC210" s="464">
        <v>1</v>
      </c>
      <c r="AD210" s="464">
        <v>2</v>
      </c>
      <c r="AE210" s="464">
        <v>1</v>
      </c>
      <c r="AF210" s="464">
        <v>1</v>
      </c>
      <c r="AG210" s="457" t="s">
        <v>220</v>
      </c>
      <c r="AH210" s="455">
        <v>-0.4</v>
      </c>
      <c r="AI210" s="437">
        <v>0.2</v>
      </c>
      <c r="AJ210" s="439">
        <v>0.2</v>
      </c>
      <c r="AK210" s="440">
        <v>0</v>
      </c>
      <c r="AL210" s="441">
        <v>-0.4</v>
      </c>
      <c r="AM210" s="442">
        <v>0</v>
      </c>
      <c r="AN210" s="443">
        <v>-0.4</v>
      </c>
      <c r="AO210" s="444">
        <v>0.1</v>
      </c>
      <c r="AP210" s="512">
        <v>0.1</v>
      </c>
    </row>
    <row r="211" spans="23:42" ht="14.25" customHeight="1">
      <c r="W211" s="505" t="s">
        <v>405</v>
      </c>
      <c r="X211" s="503" t="s">
        <v>1503</v>
      </c>
      <c r="Y211" s="459">
        <v>90</v>
      </c>
      <c r="Z211" s="460">
        <v>120</v>
      </c>
      <c r="AA211" s="463" t="s">
        <v>1437</v>
      </c>
      <c r="AB211" s="464">
        <v>1</v>
      </c>
      <c r="AC211" s="464">
        <v>2</v>
      </c>
      <c r="AD211" s="464">
        <v>1</v>
      </c>
      <c r="AE211" s="464">
        <v>1</v>
      </c>
      <c r="AF211" s="464">
        <v>2</v>
      </c>
      <c r="AG211" s="457" t="s">
        <v>220</v>
      </c>
      <c r="AH211" s="455">
        <v>0</v>
      </c>
      <c r="AI211" s="437">
        <v>0.2</v>
      </c>
      <c r="AJ211" s="439">
        <v>0.2</v>
      </c>
      <c r="AK211" s="440">
        <v>0</v>
      </c>
      <c r="AL211" s="441">
        <v>0</v>
      </c>
      <c r="AM211" s="442">
        <v>0</v>
      </c>
      <c r="AN211" s="443">
        <v>-0.6</v>
      </c>
      <c r="AO211" s="444">
        <v>0</v>
      </c>
      <c r="AP211" s="512">
        <v>-0.2</v>
      </c>
    </row>
    <row r="212" spans="23:42" ht="14.25" customHeight="1">
      <c r="W212" s="503" t="s">
        <v>408</v>
      </c>
      <c r="X212" s="503" t="s">
        <v>1503</v>
      </c>
      <c r="Y212" s="459">
        <v>70</v>
      </c>
      <c r="Z212" s="460">
        <v>125</v>
      </c>
      <c r="AA212" s="463" t="s">
        <v>409</v>
      </c>
      <c r="AB212" s="464">
        <v>0</v>
      </c>
      <c r="AC212" s="464">
        <v>0</v>
      </c>
      <c r="AD212" s="464">
        <v>0</v>
      </c>
      <c r="AE212" s="464">
        <v>2</v>
      </c>
      <c r="AF212" s="464">
        <v>2</v>
      </c>
      <c r="AG212" s="457" t="s">
        <v>220</v>
      </c>
      <c r="AH212" s="456">
        <v>0.3</v>
      </c>
      <c r="AI212" s="438">
        <v>-0.3</v>
      </c>
      <c r="AJ212" s="439">
        <v>0</v>
      </c>
      <c r="AK212" s="440">
        <v>0</v>
      </c>
      <c r="AL212" s="441">
        <v>0.3</v>
      </c>
      <c r="AM212" s="442">
        <v>-0.3</v>
      </c>
      <c r="AN212" s="443">
        <v>0.5</v>
      </c>
      <c r="AO212" s="444">
        <v>0</v>
      </c>
      <c r="AP212" s="512">
        <v>-0.5</v>
      </c>
    </row>
    <row r="213" spans="23:42" ht="14.25" customHeight="1">
      <c r="W213" s="504" t="s">
        <v>410</v>
      </c>
      <c r="X213" s="503" t="s">
        <v>1503</v>
      </c>
      <c r="Y213" s="459">
        <v>40</v>
      </c>
      <c r="Z213" s="460">
        <v>150</v>
      </c>
      <c r="AA213" s="463" t="s">
        <v>411</v>
      </c>
      <c r="AB213" s="464">
        <v>-2</v>
      </c>
      <c r="AC213" s="464">
        <v>1</v>
      </c>
      <c r="AD213" s="464">
        <v>-1</v>
      </c>
      <c r="AE213" s="464">
        <v>1</v>
      </c>
      <c r="AF213" s="464">
        <v>4</v>
      </c>
      <c r="AG213" s="457" t="s">
        <v>220</v>
      </c>
      <c r="AH213" s="456">
        <v>0.2</v>
      </c>
      <c r="AI213" s="438">
        <v>-0.2</v>
      </c>
      <c r="AJ213" s="439">
        <v>0</v>
      </c>
      <c r="AK213" s="440">
        <v>0</v>
      </c>
      <c r="AL213" s="441">
        <v>0.3</v>
      </c>
      <c r="AM213" s="442">
        <v>-0.1</v>
      </c>
      <c r="AN213" s="443">
        <v>0.3</v>
      </c>
      <c r="AO213" s="444">
        <v>-0.7</v>
      </c>
      <c r="AP213" s="512">
        <v>0.2</v>
      </c>
    </row>
    <row r="214" spans="23:42" ht="14.25" customHeight="1">
      <c r="W214" s="505" t="s">
        <v>412</v>
      </c>
      <c r="X214" s="503" t="s">
        <v>1503</v>
      </c>
      <c r="Y214" s="459">
        <v>85</v>
      </c>
      <c r="Z214" s="460">
        <v>105</v>
      </c>
      <c r="AA214" s="463" t="s">
        <v>413</v>
      </c>
      <c r="AB214" s="464">
        <v>1</v>
      </c>
      <c r="AC214" s="464">
        <v>1</v>
      </c>
      <c r="AD214" s="464">
        <v>1</v>
      </c>
      <c r="AE214" s="464">
        <v>1</v>
      </c>
      <c r="AF214" s="464">
        <v>1</v>
      </c>
      <c r="AG214" s="457" t="s">
        <v>220</v>
      </c>
      <c r="AH214" s="455">
        <v>0.2</v>
      </c>
      <c r="AI214" s="437">
        <v>-0.2</v>
      </c>
      <c r="AJ214" s="439">
        <v>0</v>
      </c>
      <c r="AK214" s="440">
        <v>0</v>
      </c>
      <c r="AL214" s="441">
        <v>0.3</v>
      </c>
      <c r="AM214" s="442">
        <v>-0.3</v>
      </c>
      <c r="AN214" s="443">
        <v>0.3</v>
      </c>
      <c r="AO214" s="444">
        <v>-0.3</v>
      </c>
      <c r="AP214" s="512">
        <v>0</v>
      </c>
    </row>
    <row r="215" spans="23:42" ht="14.25" customHeight="1">
      <c r="W215" s="503" t="s">
        <v>415</v>
      </c>
      <c r="X215" s="503" t="s">
        <v>1503</v>
      </c>
      <c r="Y215" s="459">
        <v>30</v>
      </c>
      <c r="Z215" s="460">
        <v>60</v>
      </c>
      <c r="AA215" s="463" t="s">
        <v>416</v>
      </c>
      <c r="AB215" s="464">
        <v>1</v>
      </c>
      <c r="AC215" s="464">
        <v>1</v>
      </c>
      <c r="AD215" s="464">
        <v>0</v>
      </c>
      <c r="AE215" s="464">
        <v>3</v>
      </c>
      <c r="AF215" s="464">
        <v>1</v>
      </c>
      <c r="AG215" s="457" t="s">
        <v>417</v>
      </c>
      <c r="AH215" s="455">
        <v>-0.5</v>
      </c>
      <c r="AI215" s="437">
        <v>0.5</v>
      </c>
      <c r="AJ215" s="439">
        <v>0.5</v>
      </c>
      <c r="AK215" s="440">
        <v>-0.5</v>
      </c>
      <c r="AL215" s="441">
        <v>0</v>
      </c>
      <c r="AM215" s="442">
        <v>0</v>
      </c>
      <c r="AN215" s="443">
        <v>-0.4</v>
      </c>
      <c r="AO215" s="444">
        <v>-0.4</v>
      </c>
      <c r="AP215" s="512">
        <v>-0.4</v>
      </c>
    </row>
    <row r="216" spans="23:42" ht="14.25" customHeight="1">
      <c r="W216" s="504" t="s">
        <v>418</v>
      </c>
      <c r="X216" s="503" t="s">
        <v>1503</v>
      </c>
      <c r="Y216" s="459">
        <v>100</v>
      </c>
      <c r="Z216" s="460">
        <v>100</v>
      </c>
      <c r="AA216" s="463" t="s">
        <v>419</v>
      </c>
      <c r="AB216" s="464">
        <v>1</v>
      </c>
      <c r="AC216" s="464">
        <v>1</v>
      </c>
      <c r="AD216" s="464">
        <v>0</v>
      </c>
      <c r="AE216" s="464">
        <v>2</v>
      </c>
      <c r="AF216" s="464">
        <v>2</v>
      </c>
      <c r="AG216" s="457" t="s">
        <v>220</v>
      </c>
      <c r="AH216" s="456">
        <v>-0.5</v>
      </c>
      <c r="AI216" s="438">
        <v>0.5</v>
      </c>
      <c r="AJ216" s="439">
        <v>0.5</v>
      </c>
      <c r="AK216" s="440">
        <v>-0.3</v>
      </c>
      <c r="AL216" s="441">
        <v>0</v>
      </c>
      <c r="AM216" s="442">
        <v>0</v>
      </c>
      <c r="AN216" s="443">
        <v>0</v>
      </c>
      <c r="AO216" s="444">
        <v>0</v>
      </c>
      <c r="AP216" s="512">
        <v>0</v>
      </c>
    </row>
    <row r="217" spans="23:42" ht="14.25" customHeight="1">
      <c r="W217" s="505" t="s">
        <v>420</v>
      </c>
      <c r="X217" s="503" t="s">
        <v>1503</v>
      </c>
      <c r="Y217" s="459">
        <v>130</v>
      </c>
      <c r="Z217" s="460">
        <v>120</v>
      </c>
      <c r="AA217" s="463" t="s">
        <v>421</v>
      </c>
      <c r="AB217" s="464">
        <v>2</v>
      </c>
      <c r="AC217" s="464">
        <v>2</v>
      </c>
      <c r="AD217" s="464">
        <v>1</v>
      </c>
      <c r="AE217" s="464">
        <v>1</v>
      </c>
      <c r="AF217" s="464">
        <v>1</v>
      </c>
      <c r="AG217" s="457" t="s">
        <v>442</v>
      </c>
      <c r="AH217" s="456">
        <v>0.1</v>
      </c>
      <c r="AI217" s="438">
        <v>0.1</v>
      </c>
      <c r="AJ217" s="439">
        <v>0.1</v>
      </c>
      <c r="AK217" s="440">
        <v>0.1</v>
      </c>
      <c r="AL217" s="441">
        <v>0.1</v>
      </c>
      <c r="AM217" s="442">
        <v>0.1</v>
      </c>
      <c r="AN217" s="443">
        <v>0.1</v>
      </c>
      <c r="AO217" s="444">
        <v>0.1</v>
      </c>
      <c r="AP217" s="512">
        <v>0.1</v>
      </c>
    </row>
    <row r="218" spans="23:42" ht="14.25" customHeight="1">
      <c r="W218" s="522" t="s">
        <v>423</v>
      </c>
      <c r="X218" s="522" t="s">
        <v>48</v>
      </c>
      <c r="Y218" s="459">
        <v>120</v>
      </c>
      <c r="Z218" s="460">
        <v>100</v>
      </c>
      <c r="AA218" s="463" t="s">
        <v>424</v>
      </c>
      <c r="AB218" s="464">
        <v>1</v>
      </c>
      <c r="AC218" s="464">
        <v>1</v>
      </c>
      <c r="AD218" s="464">
        <v>0</v>
      </c>
      <c r="AE218" s="464">
        <v>0</v>
      </c>
      <c r="AF218" s="464">
        <v>2</v>
      </c>
      <c r="AG218" s="457" t="s">
        <v>220</v>
      </c>
      <c r="AH218" s="455">
        <v>0.6</v>
      </c>
      <c r="AI218" s="437">
        <v>0.6</v>
      </c>
      <c r="AJ218" s="439">
        <v>-0.2</v>
      </c>
      <c r="AK218" s="440">
        <v>-0.2</v>
      </c>
      <c r="AL218" s="441">
        <v>0</v>
      </c>
      <c r="AM218" s="442">
        <v>-0.2</v>
      </c>
      <c r="AN218" s="443">
        <v>0.1</v>
      </c>
      <c r="AO218" s="444">
        <v>-0.6</v>
      </c>
      <c r="AP218" s="512">
        <v>0</v>
      </c>
    </row>
    <row r="219" spans="23:42" ht="14.25" customHeight="1">
      <c r="W219" s="523" t="s">
        <v>425</v>
      </c>
      <c r="X219" s="522" t="s">
        <v>48</v>
      </c>
      <c r="Y219" s="459">
        <v>80</v>
      </c>
      <c r="Z219" s="460">
        <v>80</v>
      </c>
      <c r="AA219" s="463" t="s">
        <v>426</v>
      </c>
      <c r="AB219" s="464">
        <v>1</v>
      </c>
      <c r="AC219" s="464">
        <v>1</v>
      </c>
      <c r="AD219" s="464">
        <v>1</v>
      </c>
      <c r="AE219" s="464">
        <v>1</v>
      </c>
      <c r="AF219" s="464">
        <v>1</v>
      </c>
      <c r="AG219" s="457" t="s">
        <v>220</v>
      </c>
      <c r="AH219" s="455">
        <v>1</v>
      </c>
      <c r="AI219" s="437">
        <v>-0.5</v>
      </c>
      <c r="AJ219" s="439">
        <v>-0.3</v>
      </c>
      <c r="AK219" s="440">
        <v>-0.2</v>
      </c>
      <c r="AL219" s="441">
        <v>0.2</v>
      </c>
      <c r="AM219" s="442">
        <v>-0.2</v>
      </c>
      <c r="AN219" s="443">
        <v>0.4</v>
      </c>
      <c r="AO219" s="444">
        <v>-0.6</v>
      </c>
      <c r="AP219" s="512">
        <v>0</v>
      </c>
    </row>
    <row r="220" spans="23:42" ht="14.25" customHeight="1">
      <c r="W220" s="524" t="s">
        <v>427</v>
      </c>
      <c r="X220" s="522" t="s">
        <v>48</v>
      </c>
      <c r="Y220" s="459">
        <v>110</v>
      </c>
      <c r="Z220" s="460">
        <v>80</v>
      </c>
      <c r="AA220" s="463" t="s">
        <v>428</v>
      </c>
      <c r="AB220" s="464">
        <v>1</v>
      </c>
      <c r="AC220" s="464">
        <v>1</v>
      </c>
      <c r="AD220" s="464">
        <v>1</v>
      </c>
      <c r="AE220" s="464">
        <v>1</v>
      </c>
      <c r="AF220" s="464">
        <v>1</v>
      </c>
      <c r="AG220" s="457" t="s">
        <v>220</v>
      </c>
      <c r="AH220" s="455">
        <v>0.7</v>
      </c>
      <c r="AI220" s="437">
        <v>0</v>
      </c>
      <c r="AJ220" s="439">
        <v>-0.4</v>
      </c>
      <c r="AK220" s="440">
        <v>0.4</v>
      </c>
      <c r="AL220" s="441">
        <v>0</v>
      </c>
      <c r="AM220" s="442">
        <v>0</v>
      </c>
      <c r="AN220" s="443">
        <v>0</v>
      </c>
      <c r="AO220" s="444">
        <v>-0.6</v>
      </c>
      <c r="AP220" s="512">
        <v>0</v>
      </c>
    </row>
    <row r="221" spans="23:42" ht="14.25" customHeight="1">
      <c r="W221" s="522" t="s">
        <v>431</v>
      </c>
      <c r="X221" s="522" t="s">
        <v>48</v>
      </c>
      <c r="Y221" s="459">
        <v>85</v>
      </c>
      <c r="Z221" s="460">
        <v>125</v>
      </c>
      <c r="AA221" s="463" t="s">
        <v>432</v>
      </c>
      <c r="AB221" s="464">
        <v>1</v>
      </c>
      <c r="AC221" s="464">
        <v>1</v>
      </c>
      <c r="AD221" s="464">
        <v>0</v>
      </c>
      <c r="AE221" s="464">
        <v>1</v>
      </c>
      <c r="AF221" s="464">
        <v>2</v>
      </c>
      <c r="AG221" s="457" t="s">
        <v>220</v>
      </c>
      <c r="AH221" s="455">
        <v>0.2</v>
      </c>
      <c r="AI221" s="437">
        <v>0.2</v>
      </c>
      <c r="AJ221" s="439">
        <v>0.2</v>
      </c>
      <c r="AK221" s="440">
        <v>0.2</v>
      </c>
      <c r="AL221" s="441">
        <v>0.2</v>
      </c>
      <c r="AM221" s="442">
        <v>0.2</v>
      </c>
      <c r="AN221" s="443">
        <v>0.2</v>
      </c>
      <c r="AO221" s="444">
        <v>-0.7</v>
      </c>
      <c r="AP221" s="512">
        <v>-0.7</v>
      </c>
    </row>
    <row r="222" spans="23:42" ht="14.25" customHeight="1">
      <c r="W222" s="523" t="s">
        <v>433</v>
      </c>
      <c r="X222" s="522" t="s">
        <v>48</v>
      </c>
      <c r="Y222" s="459">
        <v>110</v>
      </c>
      <c r="Z222" s="460">
        <v>120</v>
      </c>
      <c r="AA222" s="463" t="s">
        <v>434</v>
      </c>
      <c r="AB222" s="464">
        <v>1</v>
      </c>
      <c r="AC222" s="464">
        <v>1</v>
      </c>
      <c r="AD222" s="464">
        <v>1</v>
      </c>
      <c r="AE222" s="464">
        <v>1</v>
      </c>
      <c r="AF222" s="464">
        <v>1</v>
      </c>
      <c r="AG222" s="457" t="s">
        <v>220</v>
      </c>
      <c r="AH222" s="455">
        <v>0.2</v>
      </c>
      <c r="AI222" s="437">
        <v>0.2</v>
      </c>
      <c r="AJ222" s="439">
        <v>0.2</v>
      </c>
      <c r="AK222" s="440">
        <v>0.2</v>
      </c>
      <c r="AL222" s="441">
        <v>0.2</v>
      </c>
      <c r="AM222" s="442">
        <v>0.2</v>
      </c>
      <c r="AN222" s="443">
        <v>0.2</v>
      </c>
      <c r="AO222" s="444">
        <v>-0.7</v>
      </c>
      <c r="AP222" s="512">
        <v>-0.7</v>
      </c>
    </row>
    <row r="223" spans="23:42" ht="14.25" customHeight="1">
      <c r="W223" s="524" t="s">
        <v>435</v>
      </c>
      <c r="X223" s="522" t="s">
        <v>48</v>
      </c>
      <c r="Y223" s="459">
        <v>120</v>
      </c>
      <c r="Z223" s="460">
        <v>120</v>
      </c>
      <c r="AA223" s="463" t="s">
        <v>436</v>
      </c>
      <c r="AB223" s="464">
        <v>2</v>
      </c>
      <c r="AC223" s="464">
        <v>1</v>
      </c>
      <c r="AD223" s="464">
        <v>0</v>
      </c>
      <c r="AE223" s="464">
        <v>2</v>
      </c>
      <c r="AF223" s="464">
        <v>0</v>
      </c>
      <c r="AG223" s="457" t="s">
        <v>220</v>
      </c>
      <c r="AH223" s="455">
        <v>0.1</v>
      </c>
      <c r="AI223" s="437">
        <v>0.1</v>
      </c>
      <c r="AJ223" s="439">
        <v>0.1</v>
      </c>
      <c r="AK223" s="440">
        <v>0.1</v>
      </c>
      <c r="AL223" s="441">
        <v>0.1</v>
      </c>
      <c r="AM223" s="442">
        <v>0.1</v>
      </c>
      <c r="AN223" s="443">
        <v>0.1</v>
      </c>
      <c r="AO223" s="444">
        <v>-0.5</v>
      </c>
      <c r="AP223" s="512">
        <v>-0.4</v>
      </c>
    </row>
    <row r="224" spans="23:42" ht="14.25" customHeight="1">
      <c r="W224" s="522" t="s">
        <v>438</v>
      </c>
      <c r="X224" s="522" t="s">
        <v>48</v>
      </c>
      <c r="Y224" s="459">
        <v>80</v>
      </c>
      <c r="Z224" s="460">
        <v>100</v>
      </c>
      <c r="AA224" s="463" t="s">
        <v>439</v>
      </c>
      <c r="AB224" s="464">
        <v>1</v>
      </c>
      <c r="AC224" s="464">
        <v>1</v>
      </c>
      <c r="AD224" s="464">
        <v>1</v>
      </c>
      <c r="AE224" s="464">
        <v>1</v>
      </c>
      <c r="AF224" s="464">
        <v>1</v>
      </c>
      <c r="AG224" s="457" t="s">
        <v>220</v>
      </c>
      <c r="AH224" s="455">
        <v>0</v>
      </c>
      <c r="AI224" s="437">
        <v>-1</v>
      </c>
      <c r="AJ224" s="439">
        <v>0</v>
      </c>
      <c r="AK224" s="440">
        <v>0</v>
      </c>
      <c r="AL224" s="441">
        <v>0</v>
      </c>
      <c r="AM224" s="442">
        <v>0</v>
      </c>
      <c r="AN224" s="443">
        <v>0.8</v>
      </c>
      <c r="AO224" s="444">
        <v>-0.2</v>
      </c>
      <c r="AP224" s="512">
        <v>0</v>
      </c>
    </row>
    <row r="225" spans="23:42" ht="14.25" customHeight="1">
      <c r="W225" s="523" t="s">
        <v>440</v>
      </c>
      <c r="X225" s="522" t="s">
        <v>48</v>
      </c>
      <c r="Y225" s="459">
        <v>30</v>
      </c>
      <c r="Z225" s="460">
        <v>70</v>
      </c>
      <c r="AA225" s="463" t="s">
        <v>441</v>
      </c>
      <c r="AB225" s="464">
        <v>-2</v>
      </c>
      <c r="AC225" s="464">
        <v>-2</v>
      </c>
      <c r="AD225" s="464">
        <v>3</v>
      </c>
      <c r="AE225" s="464">
        <v>3</v>
      </c>
      <c r="AF225" s="464">
        <v>3</v>
      </c>
      <c r="AG225" s="457" t="s">
        <v>442</v>
      </c>
      <c r="AH225" s="455">
        <v>0</v>
      </c>
      <c r="AI225" s="437">
        <v>0</v>
      </c>
      <c r="AJ225" s="439">
        <v>0</v>
      </c>
      <c r="AK225" s="440">
        <v>0</v>
      </c>
      <c r="AL225" s="441">
        <v>0</v>
      </c>
      <c r="AM225" s="442">
        <v>0</v>
      </c>
      <c r="AN225" s="443">
        <v>1</v>
      </c>
      <c r="AO225" s="444">
        <v>-0.1</v>
      </c>
      <c r="AP225" s="512">
        <v>0</v>
      </c>
    </row>
    <row r="226" spans="23:42" ht="14.25" customHeight="1">
      <c r="W226" s="524" t="s">
        <v>443</v>
      </c>
      <c r="X226" s="522" t="s">
        <v>48</v>
      </c>
      <c r="Y226" s="459">
        <v>80</v>
      </c>
      <c r="Z226" s="460">
        <v>100</v>
      </c>
      <c r="AA226" s="463" t="s">
        <v>444</v>
      </c>
      <c r="AB226" s="464">
        <v>1</v>
      </c>
      <c r="AC226" s="464">
        <v>1</v>
      </c>
      <c r="AD226" s="464">
        <v>1</v>
      </c>
      <c r="AE226" s="464">
        <v>1</v>
      </c>
      <c r="AF226" s="464">
        <v>1</v>
      </c>
      <c r="AG226" s="457" t="s">
        <v>220</v>
      </c>
      <c r="AH226" s="455">
        <v>0.4</v>
      </c>
      <c r="AI226" s="437">
        <v>0.4</v>
      </c>
      <c r="AJ226" s="439">
        <v>0</v>
      </c>
      <c r="AK226" s="440">
        <v>0</v>
      </c>
      <c r="AL226" s="441">
        <v>0</v>
      </c>
      <c r="AM226" s="442">
        <v>0</v>
      </c>
      <c r="AN226" s="443">
        <v>0</v>
      </c>
      <c r="AO226" s="444">
        <v>0</v>
      </c>
      <c r="AP226" s="512">
        <v>0</v>
      </c>
    </row>
    <row r="227" spans="23:42" ht="14.25" customHeight="1">
      <c r="W227" s="522" t="s">
        <v>446</v>
      </c>
      <c r="X227" s="522" t="s">
        <v>48</v>
      </c>
      <c r="Y227" s="459">
        <v>150</v>
      </c>
      <c r="Z227" s="460">
        <v>170</v>
      </c>
      <c r="AA227" s="463" t="s">
        <v>447</v>
      </c>
      <c r="AB227" s="464">
        <v>3</v>
      </c>
      <c r="AC227" s="464">
        <v>3</v>
      </c>
      <c r="AD227" s="464">
        <v>0</v>
      </c>
      <c r="AE227" s="464">
        <v>0</v>
      </c>
      <c r="AF227" s="464">
        <v>0</v>
      </c>
      <c r="AG227" s="457" t="s">
        <v>272</v>
      </c>
      <c r="AH227" s="455">
        <v>-0.3</v>
      </c>
      <c r="AI227" s="437">
        <v>-0.3</v>
      </c>
      <c r="AJ227" s="439">
        <v>-0.3</v>
      </c>
      <c r="AK227" s="440">
        <v>-0.3</v>
      </c>
      <c r="AL227" s="441">
        <v>-0.3</v>
      </c>
      <c r="AM227" s="442">
        <v>-0.3</v>
      </c>
      <c r="AN227" s="443">
        <v>-0.3</v>
      </c>
      <c r="AO227" s="444">
        <v>-0.3</v>
      </c>
      <c r="AP227" s="512">
        <v>-0.3</v>
      </c>
    </row>
    <row r="228" spans="23:42" ht="14.25" customHeight="1">
      <c r="W228" s="523" t="s">
        <v>448</v>
      </c>
      <c r="X228" s="522" t="s">
        <v>48</v>
      </c>
      <c r="Y228" s="459">
        <v>210</v>
      </c>
      <c r="Z228" s="460">
        <v>0</v>
      </c>
      <c r="AA228" s="463" t="s">
        <v>449</v>
      </c>
      <c r="AB228" s="464">
        <v>2</v>
      </c>
      <c r="AC228" s="464">
        <v>2</v>
      </c>
      <c r="AD228" s="464">
        <v>0</v>
      </c>
      <c r="AE228" s="464">
        <v>0</v>
      </c>
      <c r="AF228" s="464">
        <v>0</v>
      </c>
      <c r="AG228" s="457" t="s">
        <v>220</v>
      </c>
      <c r="AH228" s="455">
        <v>0.4</v>
      </c>
      <c r="AI228" s="437">
        <v>-0.5</v>
      </c>
      <c r="AJ228" s="439">
        <v>0.2</v>
      </c>
      <c r="AK228" s="440">
        <v>-0.4</v>
      </c>
      <c r="AL228" s="441">
        <v>-0.2</v>
      </c>
      <c r="AM228" s="442">
        <v>0</v>
      </c>
      <c r="AN228" s="443">
        <v>0</v>
      </c>
      <c r="AO228" s="444">
        <v>0</v>
      </c>
      <c r="AP228" s="512">
        <v>0</v>
      </c>
    </row>
    <row r="229" spans="23:42" ht="14.25" customHeight="1">
      <c r="W229" s="524" t="s">
        <v>450</v>
      </c>
      <c r="X229" s="522" t="s">
        <v>48</v>
      </c>
      <c r="Y229" s="459">
        <v>10</v>
      </c>
      <c r="Z229" s="460">
        <v>240</v>
      </c>
      <c r="AA229" s="509" t="s">
        <v>451</v>
      </c>
      <c r="AB229" s="510">
        <v>-2</v>
      </c>
      <c r="AC229" s="510">
        <v>4</v>
      </c>
      <c r="AD229" s="510">
        <v>-1</v>
      </c>
      <c r="AE229" s="510">
        <v>-1</v>
      </c>
      <c r="AF229" s="510">
        <v>-1</v>
      </c>
      <c r="AG229" s="511" t="s">
        <v>220</v>
      </c>
      <c r="AH229" s="455">
        <v>0.1</v>
      </c>
      <c r="AI229" s="437">
        <v>0.1</v>
      </c>
      <c r="AJ229" s="439">
        <v>0.1</v>
      </c>
      <c r="AK229" s="440">
        <v>0.1</v>
      </c>
      <c r="AL229" s="441">
        <v>0.1</v>
      </c>
      <c r="AM229" s="442">
        <v>0.1</v>
      </c>
      <c r="AN229" s="443">
        <v>0.5</v>
      </c>
      <c r="AO229" s="444">
        <v>0.1</v>
      </c>
      <c r="AP229" s="512">
        <v>0</v>
      </c>
    </row>
  </sheetData>
  <mergeCells count="3">
    <mergeCell ref="AA1:AF1"/>
    <mergeCell ref="AI1:AN1"/>
    <mergeCell ref="X12:Y12"/>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G2686"/>
  <sheetViews>
    <sheetView topLeftCell="B1" workbookViewId="0">
      <pane ySplit="1" topLeftCell="A2" activePane="bottomLeft" state="frozen"/>
      <selection pane="bottomLeft" activeCell="A176" sqref="A176:C177"/>
      <selection activeCell="B1" sqref="B1"/>
    </sheetView>
  </sheetViews>
  <sheetFormatPr defaultColWidth="9" defaultRowHeight="16.5" customHeight="1"/>
  <cols>
    <col min="1" max="1" width="28.5" style="4" customWidth="1"/>
    <col min="2" max="4" width="287.75" style="4" bestFit="1" customWidth="1"/>
    <col min="5" max="5" width="7" style="7" customWidth="1"/>
    <col min="6" max="6" width="10.5" style="7" customWidth="1"/>
    <col min="7" max="16384" width="9" style="7"/>
  </cols>
  <sheetData>
    <row r="1" spans="1:4" ht="16.5" customHeight="1">
      <c r="A1" s="1311" t="s">
        <v>3</v>
      </c>
      <c r="B1" s="1311" t="s">
        <v>3511</v>
      </c>
      <c r="C1" s="1311" t="s">
        <v>3512</v>
      </c>
      <c r="D1" s="1311" t="s">
        <v>3513</v>
      </c>
    </row>
    <row r="2" spans="1:4" ht="16.5" customHeight="1">
      <c r="A2" s="104" t="s">
        <v>8</v>
      </c>
      <c r="B2" s="104"/>
      <c r="C2" s="104"/>
      <c r="D2" s="104"/>
    </row>
    <row r="3" spans="1:4" ht="16.5" customHeight="1">
      <c r="A3" s="1311"/>
      <c r="B3" s="1311"/>
      <c r="C3" s="7"/>
      <c r="D3" s="1311"/>
    </row>
    <row r="4" spans="1:4" ht="16.5" customHeight="1">
      <c r="A4" s="134" t="s">
        <v>9</v>
      </c>
      <c r="B4" s="134"/>
      <c r="C4" s="1311"/>
      <c r="D4" s="1311"/>
    </row>
    <row r="5" spans="1:4" ht="16.5" customHeight="1">
      <c r="A5" s="95"/>
      <c r="B5" s="1313" t="s">
        <v>3514</v>
      </c>
      <c r="C5" s="1311"/>
      <c r="D5" s="1311"/>
    </row>
    <row r="6" spans="1:4" ht="16.5" customHeight="1">
      <c r="A6" s="95" t="s">
        <v>3254</v>
      </c>
      <c r="B6" s="1313" t="s">
        <v>3515</v>
      </c>
      <c r="C6" s="1311"/>
      <c r="D6" s="1311"/>
    </row>
    <row r="7" spans="1:4" ht="16.5" customHeight="1">
      <c r="A7" s="95"/>
      <c r="B7" s="1313" t="s">
        <v>3516</v>
      </c>
      <c r="C7" s="1311"/>
      <c r="D7" s="1311"/>
    </row>
    <row r="8" spans="1:4" ht="16.5" customHeight="1">
      <c r="A8" s="23"/>
      <c r="B8" s="1314" t="s">
        <v>3517</v>
      </c>
      <c r="C8" s="1314" t="s">
        <v>3518</v>
      </c>
      <c r="D8" s="1314" t="s">
        <v>3519</v>
      </c>
    </row>
    <row r="9" spans="1:4" ht="16.5" customHeight="1">
      <c r="A9" s="23" t="s">
        <v>1568</v>
      </c>
      <c r="B9" s="1314" t="s">
        <v>3520</v>
      </c>
      <c r="C9" s="1314" t="s">
        <v>3521</v>
      </c>
      <c r="D9" s="1314" t="s">
        <v>3522</v>
      </c>
    </row>
    <row r="10" spans="1:4" ht="16.5" customHeight="1">
      <c r="A10" s="23"/>
      <c r="B10" s="1314" t="s">
        <v>3523</v>
      </c>
      <c r="C10" s="1314" t="s">
        <v>3524</v>
      </c>
      <c r="D10" s="1314" t="s">
        <v>3525</v>
      </c>
    </row>
    <row r="11" spans="1:4" ht="16.5" customHeight="1">
      <c r="A11" s="123"/>
      <c r="B11" s="1315" t="s">
        <v>3526</v>
      </c>
      <c r="C11" s="1315" t="s">
        <v>3527</v>
      </c>
      <c r="D11" s="1315" t="s">
        <v>3528</v>
      </c>
    </row>
    <row r="12" spans="1:4" ht="16.5" customHeight="1">
      <c r="A12" s="123" t="s">
        <v>2262</v>
      </c>
      <c r="B12" s="1315" t="s">
        <v>3529</v>
      </c>
      <c r="C12" s="1315" t="s">
        <v>3530</v>
      </c>
      <c r="D12" s="1315" t="s">
        <v>3531</v>
      </c>
    </row>
    <row r="13" spans="1:4" ht="16.5" customHeight="1">
      <c r="A13" s="123"/>
      <c r="B13" s="1315" t="s">
        <v>3532</v>
      </c>
      <c r="C13" s="1315" t="s">
        <v>3533</v>
      </c>
      <c r="D13" s="1315" t="s">
        <v>3534</v>
      </c>
    </row>
    <row r="14" spans="1:4" ht="16.5" customHeight="1">
      <c r="A14" s="105"/>
      <c r="B14" s="1316" t="s">
        <v>3535</v>
      </c>
      <c r="C14" s="1316" t="s">
        <v>3536</v>
      </c>
      <c r="D14" s="1316" t="s">
        <v>3537</v>
      </c>
    </row>
    <row r="15" spans="1:4" ht="16.5" customHeight="1">
      <c r="A15" s="105" t="s">
        <v>2273</v>
      </c>
      <c r="B15" s="1316" t="s">
        <v>3538</v>
      </c>
      <c r="C15" s="1316" t="s">
        <v>3539</v>
      </c>
      <c r="D15" s="1316" t="s">
        <v>3540</v>
      </c>
    </row>
    <row r="16" spans="1:4" ht="16.5" customHeight="1">
      <c r="A16" s="105"/>
      <c r="B16" s="1316" t="s">
        <v>3541</v>
      </c>
      <c r="C16" s="1316" t="s">
        <v>3542</v>
      </c>
      <c r="D16" s="1316" t="s">
        <v>3543</v>
      </c>
    </row>
    <row r="17" spans="1:4" ht="16.5" customHeight="1">
      <c r="A17" s="135"/>
      <c r="B17" s="1310" t="s">
        <v>3544</v>
      </c>
      <c r="C17" s="1310" t="s">
        <v>3545</v>
      </c>
      <c r="D17" s="1310" t="s">
        <v>3546</v>
      </c>
    </row>
    <row r="18" spans="1:4" ht="16.5" customHeight="1">
      <c r="A18" s="135" t="s">
        <v>2284</v>
      </c>
      <c r="B18" s="1310" t="s">
        <v>3547</v>
      </c>
      <c r="C18" s="1310" t="s">
        <v>3548</v>
      </c>
      <c r="D18" s="1310" t="s">
        <v>3549</v>
      </c>
    </row>
    <row r="19" spans="1:4" ht="16.5" customHeight="1">
      <c r="A19" s="135"/>
      <c r="B19" s="1310" t="s">
        <v>3550</v>
      </c>
      <c r="C19" s="1310" t="s">
        <v>3551</v>
      </c>
      <c r="D19" s="1310" t="s">
        <v>3552</v>
      </c>
    </row>
    <row r="20" spans="1:4" ht="16.5" customHeight="1">
      <c r="A20" s="1311"/>
      <c r="B20" s="1311"/>
      <c r="C20" s="7"/>
      <c r="D20" s="1311"/>
    </row>
    <row r="21" spans="1:4" ht="16.5" customHeight="1">
      <c r="A21" s="10" t="s">
        <v>10</v>
      </c>
      <c r="B21" s="10"/>
      <c r="C21" s="1311"/>
      <c r="D21" s="1311"/>
    </row>
    <row r="22" spans="1:4" ht="16.5" customHeight="1">
      <c r="A22" s="95"/>
      <c r="B22" s="1313" t="s">
        <v>3553</v>
      </c>
      <c r="C22" s="1311"/>
      <c r="D22" s="10"/>
    </row>
    <row r="23" spans="1:4" ht="16.5" customHeight="1">
      <c r="A23" s="95" t="s">
        <v>3254</v>
      </c>
      <c r="B23" s="1313" t="s">
        <v>3554</v>
      </c>
      <c r="C23" s="1311"/>
      <c r="D23" s="1311"/>
    </row>
    <row r="24" spans="1:4" ht="16.5" customHeight="1">
      <c r="A24" s="95"/>
      <c r="B24" s="1313" t="s">
        <v>3555</v>
      </c>
      <c r="C24" s="1311"/>
      <c r="D24" s="1311"/>
    </row>
    <row r="25" spans="1:4" ht="16.5" customHeight="1">
      <c r="A25" s="23"/>
      <c r="B25" s="1314" t="s">
        <v>3556</v>
      </c>
      <c r="C25" s="1314" t="s">
        <v>3557</v>
      </c>
      <c r="D25" s="1314" t="s">
        <v>3558</v>
      </c>
    </row>
    <row r="26" spans="1:4" ht="16.5" customHeight="1">
      <c r="A26" s="23" t="s">
        <v>1568</v>
      </c>
      <c r="B26" s="1314" t="s">
        <v>3559</v>
      </c>
      <c r="C26" s="1314" t="s">
        <v>3560</v>
      </c>
      <c r="D26" s="1314" t="s">
        <v>3561</v>
      </c>
    </row>
    <row r="27" spans="1:4" ht="16.5" customHeight="1">
      <c r="A27" s="23"/>
      <c r="B27" s="1314" t="s">
        <v>3562</v>
      </c>
      <c r="C27" s="1314" t="s">
        <v>3563</v>
      </c>
      <c r="D27" s="1314" t="s">
        <v>3564</v>
      </c>
    </row>
    <row r="28" spans="1:4" ht="16.5" customHeight="1">
      <c r="A28" s="123"/>
      <c r="B28" s="1315" t="s">
        <v>3565</v>
      </c>
      <c r="C28" s="1315" t="s">
        <v>3566</v>
      </c>
      <c r="D28" s="1315" t="s">
        <v>3567</v>
      </c>
    </row>
    <row r="29" spans="1:4" ht="16.5" customHeight="1">
      <c r="A29" s="123" t="s">
        <v>2262</v>
      </c>
      <c r="B29" s="1315" t="s">
        <v>3568</v>
      </c>
      <c r="C29" s="1315" t="s">
        <v>3569</v>
      </c>
      <c r="D29" s="1315" t="s">
        <v>3570</v>
      </c>
    </row>
    <row r="30" spans="1:4" ht="16.5" customHeight="1">
      <c r="A30" s="123"/>
      <c r="B30" s="1315" t="s">
        <v>3571</v>
      </c>
      <c r="C30" s="1315" t="s">
        <v>3572</v>
      </c>
      <c r="D30" s="1315" t="s">
        <v>3573</v>
      </c>
    </row>
    <row r="31" spans="1:4" ht="16.5" customHeight="1">
      <c r="A31" s="105"/>
      <c r="B31" s="1316" t="s">
        <v>3574</v>
      </c>
      <c r="C31" s="1316" t="s">
        <v>3575</v>
      </c>
      <c r="D31" s="1316" t="s">
        <v>3576</v>
      </c>
    </row>
    <row r="32" spans="1:4" ht="16.5" customHeight="1">
      <c r="A32" s="105" t="s">
        <v>2273</v>
      </c>
      <c r="B32" s="1316" t="s">
        <v>3577</v>
      </c>
      <c r="C32" s="1316" t="s">
        <v>3578</v>
      </c>
      <c r="D32" s="1316" t="s">
        <v>3579</v>
      </c>
    </row>
    <row r="33" spans="1:4" ht="16.5" customHeight="1">
      <c r="A33" s="105"/>
      <c r="B33" s="1316" t="s">
        <v>3580</v>
      </c>
      <c r="C33" s="1316" t="s">
        <v>3581</v>
      </c>
      <c r="D33" s="1316" t="s">
        <v>3582</v>
      </c>
    </row>
    <row r="34" spans="1:4" ht="16.5" customHeight="1">
      <c r="A34" s="135"/>
      <c r="B34" s="1310" t="s">
        <v>3583</v>
      </c>
      <c r="C34" s="1310" t="s">
        <v>3584</v>
      </c>
      <c r="D34" s="1310" t="s">
        <v>3585</v>
      </c>
    </row>
    <row r="35" spans="1:4" ht="16.5" customHeight="1">
      <c r="A35" s="135" t="s">
        <v>2284</v>
      </c>
      <c r="B35" s="1310" t="s">
        <v>3586</v>
      </c>
      <c r="C35" s="1310" t="s">
        <v>3587</v>
      </c>
      <c r="D35" s="1310" t="s">
        <v>3588</v>
      </c>
    </row>
    <row r="36" spans="1:4" ht="16.5" customHeight="1">
      <c r="A36" s="135"/>
      <c r="B36" s="1310" t="s">
        <v>3589</v>
      </c>
      <c r="C36" s="1310" t="s">
        <v>3590</v>
      </c>
      <c r="D36" s="1310" t="s">
        <v>3591</v>
      </c>
    </row>
    <row r="37" spans="1:4" ht="16.5" customHeight="1">
      <c r="A37" s="1311"/>
      <c r="B37" s="1311"/>
      <c r="C37" s="7"/>
      <c r="D37" s="1311"/>
    </row>
    <row r="38" spans="1:4" ht="16.5" customHeight="1">
      <c r="A38" s="11" t="s">
        <v>11</v>
      </c>
      <c r="B38" s="11"/>
      <c r="C38" s="1311"/>
      <c r="D38" s="1311"/>
    </row>
    <row r="39" spans="1:4" ht="16.5" customHeight="1">
      <c r="A39" s="95"/>
      <c r="B39" s="1313" t="s">
        <v>3592</v>
      </c>
      <c r="C39" s="1311"/>
      <c r="D39" s="1311"/>
    </row>
    <row r="40" spans="1:4" ht="16.5" customHeight="1">
      <c r="A40" s="95" t="s">
        <v>3254</v>
      </c>
      <c r="B40" s="1313" t="s">
        <v>3593</v>
      </c>
      <c r="C40" s="1311"/>
      <c r="D40" s="1311"/>
    </row>
    <row r="41" spans="1:4" ht="16.5" customHeight="1">
      <c r="A41" s="95"/>
      <c r="B41" s="1313" t="s">
        <v>3594</v>
      </c>
      <c r="C41" s="1311"/>
      <c r="D41" s="1311"/>
    </row>
    <row r="42" spans="1:4" ht="16.5" customHeight="1">
      <c r="A42" s="23"/>
      <c r="B42" s="1314" t="s">
        <v>3595</v>
      </c>
      <c r="C42" s="1314" t="s">
        <v>3596</v>
      </c>
      <c r="D42" s="1314" t="s">
        <v>3597</v>
      </c>
    </row>
    <row r="43" spans="1:4" ht="16.5" customHeight="1">
      <c r="A43" s="23" t="s">
        <v>1568</v>
      </c>
      <c r="B43" s="1314" t="s">
        <v>3598</v>
      </c>
      <c r="C43" s="1314" t="s">
        <v>3599</v>
      </c>
      <c r="D43" s="1314" t="s">
        <v>3600</v>
      </c>
    </row>
    <row r="44" spans="1:4" ht="16.5" customHeight="1">
      <c r="A44" s="23"/>
      <c r="B44" s="1314" t="s">
        <v>3601</v>
      </c>
      <c r="C44" s="1314" t="s">
        <v>3602</v>
      </c>
      <c r="D44" s="1314" t="s">
        <v>3603</v>
      </c>
    </row>
    <row r="45" spans="1:4" ht="16.5" customHeight="1">
      <c r="A45" s="123"/>
      <c r="B45" s="1315" t="s">
        <v>3604</v>
      </c>
      <c r="C45" s="1315" t="s">
        <v>3605</v>
      </c>
      <c r="D45" s="1315" t="s">
        <v>3606</v>
      </c>
    </row>
    <row r="46" spans="1:4" ht="16.5" customHeight="1">
      <c r="A46" s="123" t="s">
        <v>2262</v>
      </c>
      <c r="B46" s="1315" t="s">
        <v>3607</v>
      </c>
      <c r="C46" s="1315" t="s">
        <v>3608</v>
      </c>
      <c r="D46" s="1315" t="s">
        <v>3609</v>
      </c>
    </row>
    <row r="47" spans="1:4" ht="16.5" customHeight="1">
      <c r="A47" s="123"/>
      <c r="B47" s="1315" t="s">
        <v>3610</v>
      </c>
      <c r="C47" s="1315" t="s">
        <v>3611</v>
      </c>
      <c r="D47" s="1315" t="s">
        <v>3612</v>
      </c>
    </row>
    <row r="48" spans="1:4" ht="16.5" customHeight="1">
      <c r="A48" s="105"/>
      <c r="B48" s="1316" t="s">
        <v>3613</v>
      </c>
      <c r="C48" s="1316" t="s">
        <v>3614</v>
      </c>
      <c r="D48" s="1316" t="s">
        <v>3615</v>
      </c>
    </row>
    <row r="49" spans="1:4" ht="16.5" customHeight="1">
      <c r="A49" s="105" t="s">
        <v>2273</v>
      </c>
      <c r="B49" s="1316" t="s">
        <v>3616</v>
      </c>
      <c r="C49" s="1316" t="s">
        <v>3617</v>
      </c>
      <c r="D49" s="1316" t="s">
        <v>3618</v>
      </c>
    </row>
    <row r="50" spans="1:4" ht="16.5" customHeight="1">
      <c r="A50" s="105"/>
      <c r="B50" s="1316" t="s">
        <v>3619</v>
      </c>
      <c r="C50" s="1316" t="s">
        <v>3620</v>
      </c>
      <c r="D50" s="1316" t="s">
        <v>3621</v>
      </c>
    </row>
    <row r="51" spans="1:4" ht="16.5" customHeight="1">
      <c r="A51" s="135"/>
      <c r="B51" s="1310" t="s">
        <v>3622</v>
      </c>
      <c r="C51" s="1310" t="s">
        <v>3623</v>
      </c>
      <c r="D51" s="1310" t="s">
        <v>3624</v>
      </c>
    </row>
    <row r="52" spans="1:4" ht="16.5" customHeight="1">
      <c r="A52" s="135" t="s">
        <v>2284</v>
      </c>
      <c r="B52" s="1310" t="s">
        <v>3625</v>
      </c>
      <c r="C52" s="1310" t="s">
        <v>3626</v>
      </c>
      <c r="D52" s="1310" t="s">
        <v>3627</v>
      </c>
    </row>
    <row r="53" spans="1:4" ht="16.5" customHeight="1">
      <c r="A53" s="135"/>
      <c r="B53" s="1310" t="s">
        <v>3628</v>
      </c>
      <c r="C53" s="1310" t="s">
        <v>3629</v>
      </c>
      <c r="D53" s="1310" t="s">
        <v>3630</v>
      </c>
    </row>
    <row r="54" spans="1:4" ht="16.5" customHeight="1">
      <c r="A54" s="1311"/>
      <c r="B54" s="1311"/>
      <c r="C54" s="1311"/>
      <c r="D54" s="1311"/>
    </row>
    <row r="55" spans="1:4" ht="16.5" customHeight="1">
      <c r="A55" s="99" t="s">
        <v>12</v>
      </c>
      <c r="B55" s="99"/>
      <c r="C55" s="99"/>
      <c r="D55" s="99"/>
    </row>
    <row r="56" spans="1:4" ht="16.5" customHeight="1">
      <c r="A56" s="95"/>
      <c r="B56" s="1313" t="s">
        <v>3631</v>
      </c>
      <c r="C56" s="1311"/>
      <c r="D56" s="1311"/>
    </row>
    <row r="57" spans="1:4" ht="16.5" customHeight="1">
      <c r="A57" s="95" t="s">
        <v>3254</v>
      </c>
      <c r="B57" s="1313" t="s">
        <v>3632</v>
      </c>
      <c r="C57" s="1311"/>
      <c r="D57" s="1311"/>
    </row>
    <row r="58" spans="1:4" ht="16.5" customHeight="1">
      <c r="A58" s="95"/>
      <c r="B58" s="1313" t="s">
        <v>3633</v>
      </c>
      <c r="C58" s="1311"/>
      <c r="D58" s="1311"/>
    </row>
    <row r="59" spans="1:4" ht="16.5" customHeight="1">
      <c r="A59" s="23"/>
      <c r="B59" s="1314" t="s">
        <v>3634</v>
      </c>
      <c r="C59" s="1314" t="s">
        <v>3635</v>
      </c>
      <c r="D59" s="1314" t="s">
        <v>3636</v>
      </c>
    </row>
    <row r="60" spans="1:4" ht="16.5" customHeight="1">
      <c r="A60" s="23" t="s">
        <v>1568</v>
      </c>
      <c r="B60" s="1314" t="s">
        <v>3637</v>
      </c>
      <c r="C60" s="1314" t="s">
        <v>3638</v>
      </c>
      <c r="D60" s="1314" t="s">
        <v>3639</v>
      </c>
    </row>
    <row r="61" spans="1:4" ht="16.5" customHeight="1">
      <c r="A61" s="23"/>
      <c r="B61" s="1314" t="s">
        <v>3640</v>
      </c>
      <c r="C61" s="1314" t="s">
        <v>3641</v>
      </c>
      <c r="D61" s="1314" t="s">
        <v>3642</v>
      </c>
    </row>
    <row r="62" spans="1:4" ht="16.5" customHeight="1">
      <c r="A62" s="123"/>
      <c r="B62" s="1315" t="s">
        <v>3643</v>
      </c>
      <c r="C62" s="1315" t="s">
        <v>3644</v>
      </c>
      <c r="D62" s="1315" t="s">
        <v>3645</v>
      </c>
    </row>
    <row r="63" spans="1:4" ht="16.5" customHeight="1">
      <c r="A63" s="123" t="s">
        <v>2262</v>
      </c>
      <c r="B63" s="1315" t="s">
        <v>3646</v>
      </c>
      <c r="C63" s="1315" t="s">
        <v>3647</v>
      </c>
      <c r="D63" s="1315" t="s">
        <v>3648</v>
      </c>
    </row>
    <row r="64" spans="1:4" ht="16.5" customHeight="1">
      <c r="A64" s="123"/>
      <c r="B64" s="1315" t="s">
        <v>3649</v>
      </c>
      <c r="C64" s="1315" t="s">
        <v>3650</v>
      </c>
      <c r="D64" s="1315" t="s">
        <v>3651</v>
      </c>
    </row>
    <row r="65" spans="1:4" ht="16.5" customHeight="1">
      <c r="A65" s="105"/>
      <c r="B65" s="1316" t="s">
        <v>3652</v>
      </c>
      <c r="C65" s="1316" t="s">
        <v>3653</v>
      </c>
      <c r="D65" s="1316" t="s">
        <v>3654</v>
      </c>
    </row>
    <row r="66" spans="1:4" ht="16.5" customHeight="1">
      <c r="A66" s="105" t="s">
        <v>2273</v>
      </c>
      <c r="B66" s="1316" t="s">
        <v>3655</v>
      </c>
      <c r="C66" s="1316" t="s">
        <v>3656</v>
      </c>
      <c r="D66" s="1316" t="s">
        <v>3657</v>
      </c>
    </row>
    <row r="67" spans="1:4" ht="16.5" customHeight="1">
      <c r="A67" s="105"/>
      <c r="B67" s="1316" t="s">
        <v>3658</v>
      </c>
      <c r="C67" s="1316" t="s">
        <v>3659</v>
      </c>
      <c r="D67" s="1316" t="s">
        <v>3660</v>
      </c>
    </row>
    <row r="68" spans="1:4" ht="16.5" customHeight="1">
      <c r="A68" s="135"/>
      <c r="B68" s="1310" t="s">
        <v>3661</v>
      </c>
      <c r="C68" s="1310" t="s">
        <v>3662</v>
      </c>
      <c r="D68" s="968" t="s">
        <v>3663</v>
      </c>
    </row>
    <row r="69" spans="1:4" ht="16.5" customHeight="1">
      <c r="A69" s="135" t="s">
        <v>2284</v>
      </c>
      <c r="B69" s="1310" t="s">
        <v>3664</v>
      </c>
      <c r="C69" s="1310" t="s">
        <v>3665</v>
      </c>
      <c r="D69" s="1310" t="s">
        <v>3666</v>
      </c>
    </row>
    <row r="70" spans="1:4" ht="16.5" customHeight="1">
      <c r="A70" s="135"/>
      <c r="B70" s="1310" t="s">
        <v>3667</v>
      </c>
      <c r="C70" s="1310" t="s">
        <v>3668</v>
      </c>
      <c r="D70" s="1310" t="s">
        <v>3669</v>
      </c>
    </row>
    <row r="71" spans="1:4" ht="16.5" customHeight="1">
      <c r="A71" s="1311"/>
      <c r="B71" s="1311"/>
      <c r="C71" s="1311"/>
      <c r="D71" s="1311"/>
    </row>
    <row r="72" spans="1:4" ht="16.5" customHeight="1">
      <c r="A72" s="104" t="s">
        <v>15</v>
      </c>
      <c r="B72" s="12"/>
      <c r="C72" s="7"/>
      <c r="D72" s="7"/>
    </row>
    <row r="73" spans="1:4" ht="16.5" customHeight="1">
      <c r="A73" s="1311"/>
      <c r="B73" s="1311"/>
      <c r="C73" s="1311"/>
      <c r="D73" s="1311"/>
    </row>
    <row r="74" spans="1:4" ht="16.5" customHeight="1">
      <c r="A74" s="13" t="s">
        <v>16</v>
      </c>
      <c r="B74" s="13"/>
      <c r="C74" s="13"/>
      <c r="D74" s="13"/>
    </row>
    <row r="75" spans="1:4" ht="16.5" customHeight="1">
      <c r="A75" s="95"/>
      <c r="B75" s="1313" t="s">
        <v>3670</v>
      </c>
      <c r="C75" s="7"/>
      <c r="D75" s="7"/>
    </row>
    <row r="76" spans="1:4" ht="16.5" customHeight="1">
      <c r="A76" s="95" t="s">
        <v>3254</v>
      </c>
      <c r="B76" s="1313" t="s">
        <v>3671</v>
      </c>
      <c r="C76" s="7"/>
      <c r="D76" s="7"/>
    </row>
    <row r="77" spans="1:4" ht="16.5" customHeight="1">
      <c r="A77" s="95"/>
      <c r="B77" s="1313" t="s">
        <v>2704</v>
      </c>
      <c r="C77" s="7"/>
      <c r="D77" s="7"/>
    </row>
    <row r="78" spans="1:4" ht="16.5" customHeight="1">
      <c r="A78" s="23"/>
      <c r="B78" s="1314" t="s">
        <v>2798</v>
      </c>
      <c r="C78" s="1314" t="s">
        <v>3672</v>
      </c>
      <c r="D78" s="1314" t="s">
        <v>3673</v>
      </c>
    </row>
    <row r="79" spans="1:4" ht="16.5" customHeight="1">
      <c r="A79" s="23" t="s">
        <v>1568</v>
      </c>
      <c r="B79" s="1314" t="s">
        <v>2834</v>
      </c>
      <c r="C79" s="1314" t="s">
        <v>3674</v>
      </c>
      <c r="D79" s="1314" t="s">
        <v>3675</v>
      </c>
    </row>
    <row r="80" spans="1:4" ht="16.5" customHeight="1">
      <c r="A80" s="23"/>
      <c r="B80" s="1314" t="s">
        <v>2868</v>
      </c>
      <c r="C80" s="1314" t="s">
        <v>3676</v>
      </c>
      <c r="D80" s="1314" t="s">
        <v>3677</v>
      </c>
    </row>
    <row r="81" spans="1:4" ht="16.5" customHeight="1">
      <c r="A81" s="123"/>
      <c r="B81" s="1315" t="s">
        <v>2905</v>
      </c>
      <c r="C81" s="1315" t="s">
        <v>3678</v>
      </c>
      <c r="D81" s="1315" t="s">
        <v>3679</v>
      </c>
    </row>
    <row r="82" spans="1:4" ht="16.5" customHeight="1">
      <c r="A82" s="123" t="s">
        <v>2262</v>
      </c>
      <c r="B82" s="1315" t="s">
        <v>2941</v>
      </c>
      <c r="C82" s="1315" t="s">
        <v>3680</v>
      </c>
      <c r="D82" s="1315" t="s">
        <v>3681</v>
      </c>
    </row>
    <row r="83" spans="1:4" ht="16.5" customHeight="1">
      <c r="A83" s="123"/>
      <c r="B83" s="1315" t="s">
        <v>2974</v>
      </c>
      <c r="C83" s="1315" t="s">
        <v>3682</v>
      </c>
      <c r="D83" s="1315" t="s">
        <v>3683</v>
      </c>
    </row>
    <row r="84" spans="1:4" ht="16.5" customHeight="1">
      <c r="A84" s="105"/>
      <c r="B84" s="1316" t="s">
        <v>3013</v>
      </c>
      <c r="C84" s="1316" t="s">
        <v>3684</v>
      </c>
      <c r="D84" s="1316" t="s">
        <v>3685</v>
      </c>
    </row>
    <row r="85" spans="1:4" ht="16.5" customHeight="1">
      <c r="A85" s="105" t="s">
        <v>2273</v>
      </c>
      <c r="B85" s="1316" t="s">
        <v>3045</v>
      </c>
      <c r="C85" s="1316" t="s">
        <v>3686</v>
      </c>
      <c r="D85" s="1316" t="s">
        <v>3687</v>
      </c>
    </row>
    <row r="86" spans="1:4" ht="16.5" customHeight="1">
      <c r="A86" s="105"/>
      <c r="B86" s="1316" t="s">
        <v>3077</v>
      </c>
      <c r="C86" s="1316" t="s">
        <v>3688</v>
      </c>
      <c r="D86" s="1316" t="s">
        <v>3689</v>
      </c>
    </row>
    <row r="87" spans="1:4" ht="16.5" customHeight="1">
      <c r="A87" s="135"/>
      <c r="B87" s="1310" t="s">
        <v>3116</v>
      </c>
      <c r="C87" s="1310" t="s">
        <v>3690</v>
      </c>
      <c r="D87" s="1310" t="s">
        <v>3691</v>
      </c>
    </row>
    <row r="88" spans="1:4" ht="16.5" customHeight="1">
      <c r="A88" s="135" t="s">
        <v>2284</v>
      </c>
      <c r="B88" s="1310" t="s">
        <v>3692</v>
      </c>
      <c r="C88" s="1310" t="s">
        <v>3693</v>
      </c>
      <c r="D88" s="1310" t="s">
        <v>3694</v>
      </c>
    </row>
    <row r="89" spans="1:4" ht="16.5" customHeight="1">
      <c r="A89" s="135"/>
      <c r="B89" s="1310" t="s">
        <v>3178</v>
      </c>
      <c r="C89" s="1310" t="s">
        <v>3695</v>
      </c>
      <c r="D89" s="1310" t="s">
        <v>3696</v>
      </c>
    </row>
    <row r="90" spans="1:4" ht="16.5" customHeight="1">
      <c r="A90" s="7"/>
      <c r="B90" s="7"/>
      <c r="C90" s="7"/>
      <c r="D90" s="7"/>
    </row>
    <row r="91" spans="1:4" ht="16.5" customHeight="1">
      <c r="A91" s="310" t="s">
        <v>17</v>
      </c>
      <c r="B91" s="310"/>
      <c r="C91" s="310"/>
      <c r="D91" s="310"/>
    </row>
    <row r="92" spans="1:4" ht="16.5" customHeight="1">
      <c r="A92" s="95"/>
      <c r="B92" s="1313" t="s">
        <v>3697</v>
      </c>
      <c r="C92" s="1311"/>
      <c r="D92" s="1311"/>
    </row>
    <row r="93" spans="1:4" ht="16.5" customHeight="1">
      <c r="A93" s="95" t="s">
        <v>3254</v>
      </c>
      <c r="B93" s="1313" t="s">
        <v>3698</v>
      </c>
      <c r="C93" s="1311"/>
      <c r="D93" s="1311"/>
    </row>
    <row r="94" spans="1:4" ht="16.5" customHeight="1">
      <c r="A94" s="95"/>
      <c r="B94" s="1313" t="s">
        <v>3699</v>
      </c>
      <c r="C94" s="1311"/>
      <c r="D94" s="1311"/>
    </row>
    <row r="95" spans="1:4" ht="16.5" customHeight="1">
      <c r="A95" s="23"/>
      <c r="B95" s="1314" t="s">
        <v>3700</v>
      </c>
      <c r="C95" s="1314" t="s">
        <v>3701</v>
      </c>
      <c r="D95" s="1314" t="s">
        <v>3702</v>
      </c>
    </row>
    <row r="96" spans="1:4" ht="16.5" customHeight="1">
      <c r="A96" s="23" t="s">
        <v>1568</v>
      </c>
      <c r="B96" s="1314" t="s">
        <v>3703</v>
      </c>
      <c r="C96" s="1314" t="s">
        <v>3704</v>
      </c>
      <c r="D96" s="1314" t="s">
        <v>3705</v>
      </c>
    </row>
    <row r="97" spans="1:4" ht="16.5" customHeight="1">
      <c r="A97" s="23"/>
      <c r="B97" s="1314" t="s">
        <v>3706</v>
      </c>
      <c r="C97" s="1314" t="s">
        <v>3707</v>
      </c>
      <c r="D97" s="1314" t="s">
        <v>3708</v>
      </c>
    </row>
    <row r="98" spans="1:4" ht="16.5" customHeight="1">
      <c r="A98" s="123"/>
      <c r="B98" s="1315" t="s">
        <v>3709</v>
      </c>
      <c r="C98" s="1315" t="s">
        <v>3710</v>
      </c>
      <c r="D98" s="1315" t="s">
        <v>3711</v>
      </c>
    </row>
    <row r="99" spans="1:4" ht="16.5" customHeight="1">
      <c r="A99" s="123" t="s">
        <v>2262</v>
      </c>
      <c r="B99" s="1315" t="s">
        <v>3712</v>
      </c>
      <c r="C99" s="1315" t="s">
        <v>3713</v>
      </c>
      <c r="D99" s="1315" t="s">
        <v>3714</v>
      </c>
    </row>
    <row r="100" spans="1:4" ht="16.5" customHeight="1">
      <c r="A100" s="123"/>
      <c r="B100" s="1315" t="s">
        <v>3715</v>
      </c>
      <c r="C100" s="1315" t="s">
        <v>3716</v>
      </c>
      <c r="D100" s="1315" t="s">
        <v>3717</v>
      </c>
    </row>
    <row r="101" spans="1:4" ht="16.5" customHeight="1">
      <c r="A101" s="105"/>
      <c r="B101" s="1316" t="s">
        <v>3718</v>
      </c>
      <c r="C101" s="1316" t="s">
        <v>3719</v>
      </c>
      <c r="D101" s="1316" t="s">
        <v>3720</v>
      </c>
    </row>
    <row r="102" spans="1:4" ht="16.5" customHeight="1">
      <c r="A102" s="105" t="s">
        <v>2273</v>
      </c>
      <c r="B102" s="1316" t="s">
        <v>3721</v>
      </c>
      <c r="C102" s="1316" t="s">
        <v>3722</v>
      </c>
      <c r="D102" s="1316" t="s">
        <v>3723</v>
      </c>
    </row>
    <row r="103" spans="1:4" ht="16.5" customHeight="1">
      <c r="A103" s="105"/>
      <c r="B103" s="1316" t="s">
        <v>3724</v>
      </c>
      <c r="C103" s="1316" t="s">
        <v>3725</v>
      </c>
      <c r="D103" s="1316" t="s">
        <v>3726</v>
      </c>
    </row>
    <row r="104" spans="1:4" ht="16.5" customHeight="1">
      <c r="A104" s="135"/>
      <c r="B104" s="1310" t="s">
        <v>3727</v>
      </c>
      <c r="C104" s="1310" t="s">
        <v>3728</v>
      </c>
      <c r="D104" s="1310" t="s">
        <v>3729</v>
      </c>
    </row>
    <row r="105" spans="1:4" ht="16.5" customHeight="1">
      <c r="A105" s="135" t="s">
        <v>2284</v>
      </c>
      <c r="B105" s="335" t="s">
        <v>3730</v>
      </c>
      <c r="C105" s="1310" t="s">
        <v>3731</v>
      </c>
      <c r="D105" s="1310" t="s">
        <v>3732</v>
      </c>
    </row>
    <row r="106" spans="1:4" ht="16.5" customHeight="1">
      <c r="A106" s="135"/>
      <c r="B106" s="1310" t="s">
        <v>3733</v>
      </c>
      <c r="C106" s="1310" t="s">
        <v>3734</v>
      </c>
      <c r="D106" s="1310" t="s">
        <v>3735</v>
      </c>
    </row>
    <row r="107" spans="1:4" ht="16.5" customHeight="1">
      <c r="A107" s="1311"/>
      <c r="B107" s="7"/>
      <c r="C107" s="7"/>
      <c r="D107" s="7"/>
    </row>
    <row r="108" spans="1:4" ht="16.5" customHeight="1">
      <c r="A108" s="133" t="s">
        <v>18</v>
      </c>
      <c r="B108" s="133"/>
      <c r="C108" s="133"/>
      <c r="D108" s="133"/>
    </row>
    <row r="109" spans="1:4" ht="16.5" customHeight="1">
      <c r="A109" s="95"/>
      <c r="B109" s="1313" t="s">
        <v>3736</v>
      </c>
      <c r="C109" s="1311"/>
      <c r="D109" s="1311"/>
    </row>
    <row r="110" spans="1:4" ht="16.5" customHeight="1">
      <c r="A110" s="95" t="s">
        <v>3254</v>
      </c>
      <c r="B110" s="1313" t="s">
        <v>3737</v>
      </c>
      <c r="C110" s="1311"/>
      <c r="D110" s="1311"/>
    </row>
    <row r="111" spans="1:4" ht="16.5" customHeight="1">
      <c r="A111" s="95"/>
      <c r="B111" s="1313" t="s">
        <v>3738</v>
      </c>
      <c r="C111" s="1311"/>
      <c r="D111" s="1311"/>
    </row>
    <row r="112" spans="1:4" ht="16.5" customHeight="1">
      <c r="A112" s="23"/>
      <c r="B112" s="1314" t="s">
        <v>3739</v>
      </c>
      <c r="C112" s="1314" t="s">
        <v>3740</v>
      </c>
      <c r="D112" s="1314" t="s">
        <v>3741</v>
      </c>
    </row>
    <row r="113" spans="1:4" ht="16.5" customHeight="1">
      <c r="A113" s="23" t="s">
        <v>1568</v>
      </c>
      <c r="B113" s="1314" t="s">
        <v>3742</v>
      </c>
      <c r="C113" s="1314" t="s">
        <v>3743</v>
      </c>
      <c r="D113" s="1314" t="s">
        <v>3744</v>
      </c>
    </row>
    <row r="114" spans="1:4" ht="16.5" customHeight="1">
      <c r="A114" s="23"/>
      <c r="B114" s="1314" t="s">
        <v>3745</v>
      </c>
      <c r="C114" s="1314" t="s">
        <v>3746</v>
      </c>
      <c r="D114" s="1314" t="s">
        <v>3747</v>
      </c>
    </row>
    <row r="115" spans="1:4" ht="16.5" customHeight="1">
      <c r="A115" s="123"/>
      <c r="B115" s="1315" t="s">
        <v>3748</v>
      </c>
      <c r="C115" s="1315" t="s">
        <v>3749</v>
      </c>
      <c r="D115" s="1315" t="s">
        <v>3750</v>
      </c>
    </row>
    <row r="116" spans="1:4" ht="16.5" customHeight="1">
      <c r="A116" s="123" t="s">
        <v>2262</v>
      </c>
      <c r="B116" s="1315" t="s">
        <v>3751</v>
      </c>
      <c r="C116" s="1315" t="s">
        <v>3752</v>
      </c>
      <c r="D116" s="1315" t="s">
        <v>3753</v>
      </c>
    </row>
    <row r="117" spans="1:4" ht="16.5" customHeight="1">
      <c r="A117" s="123"/>
      <c r="B117" s="1315" t="s">
        <v>3754</v>
      </c>
      <c r="C117" s="1315" t="s">
        <v>3755</v>
      </c>
      <c r="D117" s="1315" t="s">
        <v>3756</v>
      </c>
    </row>
    <row r="118" spans="1:4" ht="16.5" customHeight="1">
      <c r="A118" s="105"/>
      <c r="B118" s="1316" t="s">
        <v>3757</v>
      </c>
      <c r="C118" s="1316" t="s">
        <v>3758</v>
      </c>
      <c r="D118" s="1316" t="s">
        <v>3759</v>
      </c>
    </row>
    <row r="119" spans="1:4" ht="16.5" customHeight="1">
      <c r="A119" s="105" t="s">
        <v>2273</v>
      </c>
      <c r="B119" s="1316" t="s">
        <v>3760</v>
      </c>
      <c r="C119" s="1316" t="s">
        <v>3761</v>
      </c>
      <c r="D119" s="1316" t="s">
        <v>3762</v>
      </c>
    </row>
    <row r="120" spans="1:4" ht="16.5" customHeight="1">
      <c r="A120" s="105"/>
      <c r="B120" s="1316" t="s">
        <v>3763</v>
      </c>
      <c r="C120" s="1316" t="s">
        <v>3764</v>
      </c>
      <c r="D120" s="1316" t="s">
        <v>3765</v>
      </c>
    </row>
    <row r="121" spans="1:4" ht="16.5" customHeight="1">
      <c r="A121" s="135"/>
      <c r="B121" s="1310" t="s">
        <v>3766</v>
      </c>
      <c r="C121" s="1310" t="s">
        <v>3767</v>
      </c>
      <c r="D121" s="1310" t="s">
        <v>3768</v>
      </c>
    </row>
    <row r="122" spans="1:4" ht="16.5" customHeight="1">
      <c r="A122" s="135" t="s">
        <v>2284</v>
      </c>
      <c r="B122" s="335" t="s">
        <v>3769</v>
      </c>
      <c r="C122" s="1310" t="s">
        <v>3770</v>
      </c>
      <c r="D122" s="1310" t="s">
        <v>3771</v>
      </c>
    </row>
    <row r="123" spans="1:4" ht="16.5" customHeight="1">
      <c r="A123" s="135"/>
      <c r="B123" s="1310" t="s">
        <v>3772</v>
      </c>
      <c r="C123" s="1310" t="s">
        <v>3773</v>
      </c>
      <c r="D123" s="1310" t="s">
        <v>3774</v>
      </c>
    </row>
    <row r="124" spans="1:4" ht="16.5" customHeight="1">
      <c r="A124" s="1311"/>
      <c r="B124" s="1311"/>
      <c r="C124" s="1311"/>
      <c r="D124" s="1311"/>
    </row>
    <row r="125" spans="1:4" ht="16.5" customHeight="1">
      <c r="A125" s="136" t="s">
        <v>19</v>
      </c>
      <c r="B125" s="136"/>
      <c r="C125" s="136"/>
      <c r="D125" s="136"/>
    </row>
    <row r="126" spans="1:4" ht="16.5" customHeight="1">
      <c r="A126" s="95"/>
      <c r="B126" s="1313" t="s">
        <v>3775</v>
      </c>
      <c r="C126" s="1311"/>
      <c r="D126" s="1311"/>
    </row>
    <row r="127" spans="1:4" ht="16.5" customHeight="1">
      <c r="A127" s="95" t="s">
        <v>3254</v>
      </c>
      <c r="B127" s="1313" t="s">
        <v>3776</v>
      </c>
      <c r="C127" s="1311"/>
      <c r="D127" s="1311"/>
    </row>
    <row r="128" spans="1:4" ht="16.5" customHeight="1">
      <c r="A128" s="95"/>
      <c r="B128" s="1313" t="s">
        <v>3777</v>
      </c>
      <c r="C128" s="1311"/>
      <c r="D128" s="1311"/>
    </row>
    <row r="129" spans="1:4" ht="16.5" customHeight="1">
      <c r="A129" s="23"/>
      <c r="B129" s="1314" t="s">
        <v>3778</v>
      </c>
      <c r="C129" s="1314" t="s">
        <v>3779</v>
      </c>
      <c r="D129" s="1314" t="s">
        <v>3780</v>
      </c>
    </row>
    <row r="130" spans="1:4" ht="16.5" customHeight="1">
      <c r="A130" s="23" t="s">
        <v>1568</v>
      </c>
      <c r="B130" s="1314" t="s">
        <v>3781</v>
      </c>
      <c r="C130" s="1314" t="s">
        <v>3782</v>
      </c>
      <c r="D130" s="1314" t="s">
        <v>3783</v>
      </c>
    </row>
    <row r="131" spans="1:4" ht="16.5" customHeight="1">
      <c r="A131" s="23"/>
      <c r="B131" s="1314" t="s">
        <v>3784</v>
      </c>
      <c r="C131" s="1314" t="s">
        <v>3785</v>
      </c>
      <c r="D131" s="1314" t="s">
        <v>3786</v>
      </c>
    </row>
    <row r="132" spans="1:4" ht="16.5" customHeight="1">
      <c r="A132" s="123"/>
      <c r="B132" s="1315" t="s">
        <v>3787</v>
      </c>
      <c r="C132" s="1315" t="s">
        <v>3788</v>
      </c>
      <c r="D132" s="1315" t="s">
        <v>3789</v>
      </c>
    </row>
    <row r="133" spans="1:4" ht="16.5" customHeight="1">
      <c r="A133" s="123" t="s">
        <v>2262</v>
      </c>
      <c r="B133" s="1315" t="s">
        <v>3790</v>
      </c>
      <c r="C133" s="1315" t="s">
        <v>3791</v>
      </c>
      <c r="D133" s="1315" t="s">
        <v>3792</v>
      </c>
    </row>
    <row r="134" spans="1:4" ht="16.5" customHeight="1">
      <c r="A134" s="123"/>
      <c r="B134" s="1315" t="s">
        <v>3793</v>
      </c>
      <c r="C134" s="1315" t="s">
        <v>3794</v>
      </c>
      <c r="D134" s="1315" t="s">
        <v>3795</v>
      </c>
    </row>
    <row r="135" spans="1:4" ht="16.5" customHeight="1">
      <c r="A135" s="105"/>
      <c r="B135" s="1316" t="s">
        <v>3796</v>
      </c>
      <c r="C135" s="1316" t="s">
        <v>3797</v>
      </c>
      <c r="D135" s="1316" t="s">
        <v>3798</v>
      </c>
    </row>
    <row r="136" spans="1:4" ht="16.5" customHeight="1">
      <c r="A136" s="105" t="s">
        <v>2273</v>
      </c>
      <c r="B136" s="1316" t="s">
        <v>3799</v>
      </c>
      <c r="C136" s="1316" t="s">
        <v>3800</v>
      </c>
      <c r="D136" s="1316" t="s">
        <v>3801</v>
      </c>
    </row>
    <row r="137" spans="1:4" ht="16.5" customHeight="1">
      <c r="A137" s="105"/>
      <c r="B137" s="1316" t="s">
        <v>3802</v>
      </c>
      <c r="C137" s="1316" t="s">
        <v>3803</v>
      </c>
      <c r="D137" s="1316" t="s">
        <v>3804</v>
      </c>
    </row>
    <row r="138" spans="1:4" ht="16.5" customHeight="1">
      <c r="A138" s="135"/>
      <c r="B138" s="1310" t="s">
        <v>3805</v>
      </c>
      <c r="C138" s="1310" t="s">
        <v>3806</v>
      </c>
      <c r="D138" s="1310" t="s">
        <v>3807</v>
      </c>
    </row>
    <row r="139" spans="1:4" ht="16.5" customHeight="1">
      <c r="A139" s="135" t="s">
        <v>2284</v>
      </c>
      <c r="B139" s="1310" t="s">
        <v>3808</v>
      </c>
      <c r="C139" s="1310" t="s">
        <v>3809</v>
      </c>
      <c r="D139" s="1310" t="s">
        <v>3810</v>
      </c>
    </row>
    <row r="140" spans="1:4" ht="16.5" customHeight="1">
      <c r="A140" s="135"/>
      <c r="B140" s="1310" t="s">
        <v>3811</v>
      </c>
      <c r="C140" s="1310" t="s">
        <v>3812</v>
      </c>
      <c r="D140" s="1310" t="s">
        <v>3813</v>
      </c>
    </row>
    <row r="141" spans="1:4" ht="16.5" customHeight="1">
      <c r="A141" s="1311"/>
      <c r="B141" s="1311"/>
      <c r="C141" s="1311"/>
      <c r="D141" s="1311"/>
    </row>
    <row r="142" spans="1:4" ht="16.5" customHeight="1">
      <c r="A142" s="137" t="s">
        <v>20</v>
      </c>
      <c r="B142" s="137"/>
      <c r="C142" s="137"/>
      <c r="D142" s="137"/>
    </row>
    <row r="143" spans="1:4" ht="16.5" customHeight="1">
      <c r="A143" s="95"/>
      <c r="B143" s="1313" t="s">
        <v>3814</v>
      </c>
      <c r="C143" s="1311"/>
      <c r="D143" s="1311"/>
    </row>
    <row r="144" spans="1:4" ht="16.5" customHeight="1">
      <c r="A144" s="95" t="s">
        <v>3254</v>
      </c>
      <c r="B144" s="1313" t="s">
        <v>3815</v>
      </c>
      <c r="C144" s="1311"/>
      <c r="D144" s="1311"/>
    </row>
    <row r="145" spans="1:4" ht="16.5" customHeight="1">
      <c r="A145" s="95"/>
      <c r="B145" s="1313" t="s">
        <v>3816</v>
      </c>
      <c r="C145" s="1311"/>
      <c r="D145" s="1311"/>
    </row>
    <row r="146" spans="1:4" ht="16.5" customHeight="1">
      <c r="A146" s="23"/>
      <c r="B146" s="1314" t="s">
        <v>3817</v>
      </c>
      <c r="C146" s="1314" t="s">
        <v>3818</v>
      </c>
      <c r="D146" s="1314" t="s">
        <v>3819</v>
      </c>
    </row>
    <row r="147" spans="1:4" ht="16.5" customHeight="1">
      <c r="A147" s="23" t="s">
        <v>1568</v>
      </c>
      <c r="B147" s="1314" t="s">
        <v>3820</v>
      </c>
      <c r="C147" s="1314" t="s">
        <v>3821</v>
      </c>
      <c r="D147" s="1314" t="s">
        <v>3822</v>
      </c>
    </row>
    <row r="148" spans="1:4" ht="16.5" customHeight="1">
      <c r="A148" s="23"/>
      <c r="B148" s="1314" t="s">
        <v>3823</v>
      </c>
      <c r="C148" s="1314" t="s">
        <v>3824</v>
      </c>
      <c r="D148" s="1314" t="s">
        <v>3825</v>
      </c>
    </row>
    <row r="149" spans="1:4" ht="16.5" customHeight="1">
      <c r="A149" s="123"/>
      <c r="B149" s="1315" t="s">
        <v>3826</v>
      </c>
      <c r="C149" s="1315" t="s">
        <v>3827</v>
      </c>
      <c r="D149" s="1315" t="s">
        <v>3828</v>
      </c>
    </row>
    <row r="150" spans="1:4" ht="16.5" customHeight="1">
      <c r="A150" s="123" t="s">
        <v>2262</v>
      </c>
      <c r="B150" s="1315" t="s">
        <v>3829</v>
      </c>
      <c r="C150" s="1315" t="s">
        <v>3830</v>
      </c>
      <c r="D150" s="1315" t="s">
        <v>3831</v>
      </c>
    </row>
    <row r="151" spans="1:4" ht="16.5" customHeight="1">
      <c r="A151" s="123"/>
      <c r="B151" s="1315" t="s">
        <v>3832</v>
      </c>
      <c r="C151" s="1315" t="s">
        <v>3833</v>
      </c>
      <c r="D151" s="1315" t="s">
        <v>3834</v>
      </c>
    </row>
    <row r="152" spans="1:4" ht="16.5" customHeight="1">
      <c r="A152" s="105"/>
      <c r="B152" s="1316" t="s">
        <v>3835</v>
      </c>
      <c r="C152" s="1316" t="s">
        <v>3836</v>
      </c>
      <c r="D152" s="1316" t="s">
        <v>3837</v>
      </c>
    </row>
    <row r="153" spans="1:4" ht="16.5" customHeight="1">
      <c r="A153" s="105" t="s">
        <v>2273</v>
      </c>
      <c r="B153" s="1316" t="s">
        <v>3838</v>
      </c>
      <c r="C153" s="1316" t="s">
        <v>3839</v>
      </c>
      <c r="D153" s="1316" t="s">
        <v>3840</v>
      </c>
    </row>
    <row r="154" spans="1:4" ht="16.5" customHeight="1">
      <c r="A154" s="105"/>
      <c r="B154" s="1316" t="s">
        <v>3841</v>
      </c>
      <c r="C154" s="1316" t="s">
        <v>3842</v>
      </c>
      <c r="D154" s="1316" t="s">
        <v>3843</v>
      </c>
    </row>
    <row r="155" spans="1:4" ht="16.5" customHeight="1">
      <c r="A155" s="135"/>
      <c r="B155" s="1310" t="s">
        <v>3844</v>
      </c>
      <c r="C155" s="1310" t="s">
        <v>3845</v>
      </c>
      <c r="D155" s="1310" t="s">
        <v>3846</v>
      </c>
    </row>
    <row r="156" spans="1:4" ht="16.5" customHeight="1">
      <c r="A156" s="135" t="s">
        <v>2284</v>
      </c>
      <c r="B156" s="1310" t="s">
        <v>3847</v>
      </c>
      <c r="C156" s="1310" t="s">
        <v>3848</v>
      </c>
      <c r="D156" s="1310" t="s">
        <v>3849</v>
      </c>
    </row>
    <row r="157" spans="1:4" ht="16.5" customHeight="1">
      <c r="A157" s="135"/>
      <c r="B157" s="1310" t="s">
        <v>3850</v>
      </c>
      <c r="C157" s="1310" t="s">
        <v>3851</v>
      </c>
      <c r="D157" s="1310" t="s">
        <v>3852</v>
      </c>
    </row>
    <row r="158" spans="1:4" ht="16.5" customHeight="1">
      <c r="A158" s="1311"/>
      <c r="B158" s="1311"/>
      <c r="C158" s="1311"/>
      <c r="D158" s="1311"/>
    </row>
    <row r="159" spans="1:4" ht="16.5" customHeight="1">
      <c r="A159" s="138" t="s">
        <v>21</v>
      </c>
      <c r="B159" s="138"/>
      <c r="C159" s="138"/>
      <c r="D159" s="138"/>
    </row>
    <row r="160" spans="1:4" ht="16.5" customHeight="1">
      <c r="A160" s="95"/>
      <c r="B160" s="1313" t="s">
        <v>3853</v>
      </c>
      <c r="C160" s="1311"/>
      <c r="D160" s="1311"/>
    </row>
    <row r="161" spans="1:4" ht="16.5" customHeight="1">
      <c r="A161" s="95" t="s">
        <v>3254</v>
      </c>
      <c r="B161" s="1313" t="s">
        <v>3854</v>
      </c>
      <c r="C161" s="1311"/>
      <c r="D161" s="1311"/>
    </row>
    <row r="162" spans="1:4" ht="16.5" customHeight="1">
      <c r="A162" s="95"/>
      <c r="B162" s="1313" t="s">
        <v>3855</v>
      </c>
      <c r="C162" s="1311"/>
      <c r="D162" s="1311"/>
    </row>
    <row r="163" spans="1:4" ht="16.5" customHeight="1">
      <c r="A163" s="23"/>
      <c r="B163" s="1314" t="s">
        <v>3856</v>
      </c>
      <c r="C163" s="1314" t="s">
        <v>3857</v>
      </c>
      <c r="D163" s="1314" t="s">
        <v>3858</v>
      </c>
    </row>
    <row r="164" spans="1:4" ht="16.5" customHeight="1">
      <c r="A164" s="23" t="s">
        <v>1568</v>
      </c>
      <c r="B164" s="1314" t="s">
        <v>3859</v>
      </c>
      <c r="C164" s="1314" t="s">
        <v>3860</v>
      </c>
      <c r="D164" s="1314" t="s">
        <v>3861</v>
      </c>
    </row>
    <row r="165" spans="1:4" ht="16.5" customHeight="1">
      <c r="A165" s="23"/>
      <c r="B165" s="1314" t="s">
        <v>3862</v>
      </c>
      <c r="C165" s="1314" t="s">
        <v>3863</v>
      </c>
      <c r="D165" s="1314" t="s">
        <v>3864</v>
      </c>
    </row>
    <row r="166" spans="1:4" ht="16.5" customHeight="1">
      <c r="A166" s="123"/>
      <c r="B166" s="1315" t="s">
        <v>3865</v>
      </c>
      <c r="C166" s="1315" t="s">
        <v>3866</v>
      </c>
      <c r="D166" s="1315" t="s">
        <v>3867</v>
      </c>
    </row>
    <row r="167" spans="1:4" ht="16.5" customHeight="1">
      <c r="A167" s="123" t="s">
        <v>2262</v>
      </c>
      <c r="B167" s="1315" t="s">
        <v>3868</v>
      </c>
      <c r="C167" s="1315" t="s">
        <v>3869</v>
      </c>
      <c r="D167" s="1315" t="s">
        <v>3870</v>
      </c>
    </row>
    <row r="168" spans="1:4" ht="16.5" customHeight="1">
      <c r="A168" s="123"/>
      <c r="B168" s="1315" t="s">
        <v>3871</v>
      </c>
      <c r="C168" s="1315" t="s">
        <v>3872</v>
      </c>
      <c r="D168" s="1315" t="s">
        <v>3873</v>
      </c>
    </row>
    <row r="169" spans="1:4" ht="16.5" customHeight="1">
      <c r="A169" s="105"/>
      <c r="B169" s="1316" t="s">
        <v>3874</v>
      </c>
      <c r="C169" s="1316" t="s">
        <v>3875</v>
      </c>
      <c r="D169" s="1316" t="s">
        <v>3876</v>
      </c>
    </row>
    <row r="170" spans="1:4" ht="16.5" customHeight="1">
      <c r="A170" s="105" t="s">
        <v>2273</v>
      </c>
      <c r="B170" s="1316" t="s">
        <v>3877</v>
      </c>
      <c r="C170" s="1316" t="s">
        <v>3878</v>
      </c>
      <c r="D170" s="1316" t="s">
        <v>3879</v>
      </c>
    </row>
    <row r="171" spans="1:4" ht="16.5" customHeight="1">
      <c r="A171" s="105"/>
      <c r="B171" s="1316" t="s">
        <v>3880</v>
      </c>
      <c r="C171" s="1316" t="s">
        <v>3881</v>
      </c>
      <c r="D171" s="1316" t="s">
        <v>3882</v>
      </c>
    </row>
    <row r="172" spans="1:4" ht="16.5" customHeight="1">
      <c r="A172" s="135"/>
      <c r="B172" s="1310" t="s">
        <v>3883</v>
      </c>
      <c r="C172" s="1310" t="s">
        <v>3884</v>
      </c>
      <c r="D172" s="1310" t="s">
        <v>3885</v>
      </c>
    </row>
    <row r="173" spans="1:4" ht="16.5" customHeight="1">
      <c r="A173" s="135" t="s">
        <v>2284</v>
      </c>
      <c r="B173" s="1310" t="s">
        <v>3886</v>
      </c>
      <c r="C173" s="1310" t="s">
        <v>3887</v>
      </c>
      <c r="D173" s="1310" t="s">
        <v>3888</v>
      </c>
    </row>
    <row r="174" spans="1:4" ht="16.5" customHeight="1">
      <c r="A174" s="135"/>
      <c r="B174" s="1310" t="s">
        <v>3889</v>
      </c>
      <c r="C174" s="1310" t="s">
        <v>3890</v>
      </c>
      <c r="D174" s="1310" t="s">
        <v>3891</v>
      </c>
    </row>
    <row r="175" spans="1:4" ht="16.5" customHeight="1">
      <c r="A175" s="1311"/>
      <c r="B175" s="1311"/>
      <c r="C175" s="1311"/>
      <c r="D175" s="1311"/>
    </row>
    <row r="176" spans="1:4" ht="16.5" customHeight="1">
      <c r="A176" s="104" t="s">
        <v>23</v>
      </c>
      <c r="B176" s="12"/>
      <c r="C176" s="7"/>
      <c r="D176" s="7"/>
    </row>
    <row r="177" spans="1:4" ht="16.5" customHeight="1">
      <c r="A177" s="1311"/>
      <c r="B177" s="1311"/>
      <c r="C177" s="1311"/>
      <c r="D177" s="1311"/>
    </row>
    <row r="178" spans="1:4" ht="16.5" customHeight="1">
      <c r="A178" s="140" t="s">
        <v>24</v>
      </c>
      <c r="B178" s="140"/>
      <c r="C178" s="140"/>
      <c r="D178" s="140"/>
    </row>
    <row r="179" spans="1:4" ht="16.5" customHeight="1">
      <c r="A179" s="95"/>
      <c r="B179" s="1313" t="s">
        <v>3216</v>
      </c>
      <c r="C179" s="1311"/>
      <c r="D179" s="1311"/>
    </row>
    <row r="180" spans="1:4" ht="16.5" customHeight="1">
      <c r="A180" s="95" t="s">
        <v>3254</v>
      </c>
      <c r="B180" s="1313" t="s">
        <v>3228</v>
      </c>
      <c r="C180" s="1311"/>
      <c r="D180" s="1311"/>
    </row>
    <row r="181" spans="1:4" ht="16.5" customHeight="1">
      <c r="A181" s="95"/>
      <c r="B181" s="1313" t="s">
        <v>3237</v>
      </c>
      <c r="C181" s="1311"/>
      <c r="D181" s="1311"/>
    </row>
    <row r="182" spans="1:4" ht="16.5" customHeight="1">
      <c r="A182" s="23"/>
      <c r="B182" s="1314" t="s">
        <v>3251</v>
      </c>
      <c r="C182" s="1314" t="s">
        <v>3892</v>
      </c>
      <c r="D182" s="1314" t="s">
        <v>3893</v>
      </c>
    </row>
    <row r="183" spans="1:4" ht="16.5" customHeight="1">
      <c r="A183" s="23" t="s">
        <v>1568</v>
      </c>
      <c r="B183" s="1314" t="s">
        <v>3264</v>
      </c>
      <c r="C183" s="1314" t="s">
        <v>3894</v>
      </c>
      <c r="D183" s="1314" t="s">
        <v>3895</v>
      </c>
    </row>
    <row r="184" spans="1:4" ht="16.5" customHeight="1">
      <c r="A184" s="23"/>
      <c r="B184" s="1314" t="s">
        <v>3275</v>
      </c>
      <c r="C184" s="1314" t="s">
        <v>3896</v>
      </c>
      <c r="D184" s="1314" t="s">
        <v>3897</v>
      </c>
    </row>
    <row r="185" spans="1:4" ht="16.5" customHeight="1">
      <c r="A185" s="123"/>
      <c r="B185" s="1315" t="s">
        <v>3287</v>
      </c>
      <c r="C185" s="1315" t="s">
        <v>3898</v>
      </c>
      <c r="D185" s="1315" t="s">
        <v>3899</v>
      </c>
    </row>
    <row r="186" spans="1:4" ht="16.5" customHeight="1">
      <c r="A186" s="123" t="s">
        <v>2262</v>
      </c>
      <c r="B186" s="1315" t="s">
        <v>3300</v>
      </c>
      <c r="C186" s="1315" t="s">
        <v>3900</v>
      </c>
      <c r="D186" s="1315" t="s">
        <v>3901</v>
      </c>
    </row>
    <row r="187" spans="1:4" ht="16.5" customHeight="1">
      <c r="A187" s="123"/>
      <c r="B187" s="1315" t="s">
        <v>3311</v>
      </c>
      <c r="C187" s="1315" t="s">
        <v>3902</v>
      </c>
      <c r="D187" s="1315" t="s">
        <v>3903</v>
      </c>
    </row>
    <row r="188" spans="1:4" ht="16.5" customHeight="1">
      <c r="A188" s="105"/>
      <c r="B188" s="1316" t="s">
        <v>3326</v>
      </c>
      <c r="C188" s="1316" t="s">
        <v>3904</v>
      </c>
      <c r="D188" s="1316" t="s">
        <v>3905</v>
      </c>
    </row>
    <row r="189" spans="1:4" ht="16.5" customHeight="1">
      <c r="A189" s="105" t="s">
        <v>2273</v>
      </c>
      <c r="B189" s="1316" t="s">
        <v>3338</v>
      </c>
      <c r="C189" s="1316" t="s">
        <v>3906</v>
      </c>
      <c r="D189" s="1316" t="s">
        <v>3907</v>
      </c>
    </row>
    <row r="190" spans="1:4" ht="16.5" customHeight="1">
      <c r="A190" s="105"/>
      <c r="B190" s="1316" t="s">
        <v>3346</v>
      </c>
      <c r="C190" s="1316" t="s">
        <v>3908</v>
      </c>
      <c r="D190" s="1316" t="s">
        <v>3909</v>
      </c>
    </row>
    <row r="191" spans="1:4" ht="16.5" customHeight="1">
      <c r="A191" s="135"/>
      <c r="B191" s="1310" t="s">
        <v>3362</v>
      </c>
      <c r="C191" s="1310" t="s">
        <v>3910</v>
      </c>
      <c r="D191" s="1310" t="s">
        <v>3911</v>
      </c>
    </row>
    <row r="192" spans="1:4" ht="16.5" customHeight="1">
      <c r="A192" s="135" t="s">
        <v>2284</v>
      </c>
      <c r="B192" s="1310" t="s">
        <v>3374</v>
      </c>
      <c r="C192" s="1310" t="s">
        <v>3912</v>
      </c>
      <c r="D192" s="1310" t="s">
        <v>3913</v>
      </c>
    </row>
    <row r="193" spans="1:4" ht="16.5" customHeight="1">
      <c r="A193" s="135"/>
      <c r="B193" s="1310" t="s">
        <v>3384</v>
      </c>
      <c r="C193" s="1310" t="s">
        <v>3914</v>
      </c>
      <c r="D193" s="1310" t="s">
        <v>3915</v>
      </c>
    </row>
    <row r="194" spans="1:4" ht="16.5" customHeight="1">
      <c r="A194" s="1311"/>
      <c r="B194" s="1311"/>
      <c r="C194" s="1311"/>
      <c r="D194" s="1311"/>
    </row>
    <row r="195" spans="1:4" ht="16.5" customHeight="1">
      <c r="A195" s="145" t="s">
        <v>25</v>
      </c>
      <c r="B195" s="145"/>
      <c r="C195" s="145"/>
      <c r="D195" s="145"/>
    </row>
    <row r="196" spans="1:4" ht="16.5" customHeight="1">
      <c r="A196" s="95"/>
      <c r="B196" s="1313" t="s">
        <v>3916</v>
      </c>
      <c r="C196" s="1311"/>
      <c r="D196" s="1311"/>
    </row>
    <row r="197" spans="1:4" ht="16.5" customHeight="1">
      <c r="A197" s="95" t="s">
        <v>3254</v>
      </c>
      <c r="B197" s="1313" t="s">
        <v>3917</v>
      </c>
      <c r="C197" s="1311"/>
      <c r="D197" s="1311"/>
    </row>
    <row r="198" spans="1:4" ht="16.5" customHeight="1">
      <c r="A198" s="95"/>
      <c r="B198" s="1313" t="s">
        <v>3918</v>
      </c>
      <c r="C198" s="7"/>
      <c r="D198" s="7"/>
    </row>
    <row r="199" spans="1:4" ht="16.5" customHeight="1">
      <c r="A199" s="23"/>
      <c r="B199" s="1314" t="s">
        <v>2799</v>
      </c>
      <c r="C199" s="1314" t="s">
        <v>3919</v>
      </c>
      <c r="D199" s="1314" t="s">
        <v>3920</v>
      </c>
    </row>
    <row r="200" spans="1:4" ht="16.5" customHeight="1">
      <c r="A200" s="23" t="s">
        <v>1568</v>
      </c>
      <c r="B200" s="1314" t="s">
        <v>2835</v>
      </c>
      <c r="C200" s="1314" t="s">
        <v>3921</v>
      </c>
      <c r="D200" s="1314" t="s">
        <v>3922</v>
      </c>
    </row>
    <row r="201" spans="1:4" ht="16.5" customHeight="1">
      <c r="A201" s="23"/>
      <c r="B201" s="1314" t="s">
        <v>3923</v>
      </c>
      <c r="C201" s="1314" t="s">
        <v>3924</v>
      </c>
      <c r="D201" s="1314" t="s">
        <v>3925</v>
      </c>
    </row>
    <row r="202" spans="1:4" ht="16.5" customHeight="1">
      <c r="A202" s="123"/>
      <c r="B202" s="1315" t="s">
        <v>3926</v>
      </c>
      <c r="C202" s="1315" t="s">
        <v>3927</v>
      </c>
      <c r="D202" s="1315" t="s">
        <v>3928</v>
      </c>
    </row>
    <row r="203" spans="1:4" ht="16.5" customHeight="1">
      <c r="A203" s="123" t="s">
        <v>2262</v>
      </c>
      <c r="B203" s="1315" t="s">
        <v>2942</v>
      </c>
      <c r="C203" s="1315" t="s">
        <v>3929</v>
      </c>
      <c r="D203" s="1315" t="s">
        <v>3930</v>
      </c>
    </row>
    <row r="204" spans="1:4" ht="16.5" customHeight="1">
      <c r="A204" s="123"/>
      <c r="B204" s="1315" t="s">
        <v>3931</v>
      </c>
      <c r="C204" s="1315" t="s">
        <v>3932</v>
      </c>
      <c r="D204" s="1315" t="s">
        <v>3933</v>
      </c>
    </row>
    <row r="205" spans="1:4" ht="16.5" customHeight="1">
      <c r="A205" s="105"/>
      <c r="B205" s="1316" t="s">
        <v>3014</v>
      </c>
      <c r="C205" s="1316" t="s">
        <v>3934</v>
      </c>
      <c r="D205" s="1316" t="s">
        <v>3935</v>
      </c>
    </row>
    <row r="206" spans="1:4" ht="16.5" customHeight="1">
      <c r="A206" s="105" t="s">
        <v>2273</v>
      </c>
      <c r="B206" s="1316" t="s">
        <v>3046</v>
      </c>
      <c r="C206" s="1316" t="s">
        <v>3936</v>
      </c>
      <c r="D206" s="1316" t="s">
        <v>3937</v>
      </c>
    </row>
    <row r="207" spans="1:4" ht="16.5" customHeight="1">
      <c r="A207" s="105"/>
      <c r="B207" s="1316" t="s">
        <v>3078</v>
      </c>
      <c r="C207" s="1316" t="s">
        <v>3938</v>
      </c>
      <c r="D207" s="1316" t="s">
        <v>3939</v>
      </c>
    </row>
    <row r="208" spans="1:4" ht="16.5" customHeight="1">
      <c r="A208" s="135"/>
      <c r="B208" s="1310" t="s">
        <v>3940</v>
      </c>
      <c r="C208" s="1310" t="s">
        <v>3941</v>
      </c>
      <c r="D208" s="1310" t="s">
        <v>3942</v>
      </c>
    </row>
    <row r="209" spans="1:4" ht="16.5" customHeight="1">
      <c r="A209" s="135" t="s">
        <v>2284</v>
      </c>
      <c r="B209" s="1310" t="s">
        <v>3943</v>
      </c>
      <c r="C209" s="1310" t="s">
        <v>3944</v>
      </c>
      <c r="D209" s="1310" t="s">
        <v>3945</v>
      </c>
    </row>
    <row r="210" spans="1:4" ht="16.5" customHeight="1">
      <c r="A210" s="135"/>
      <c r="B210" s="1310" t="s">
        <v>3946</v>
      </c>
      <c r="C210" s="1310" t="s">
        <v>3947</v>
      </c>
      <c r="D210" s="1310" t="s">
        <v>3948</v>
      </c>
    </row>
    <row r="211" spans="1:4" ht="16.5" customHeight="1">
      <c r="A211" s="1311"/>
      <c r="B211" s="1311"/>
      <c r="C211" s="1311"/>
      <c r="D211" s="1311"/>
    </row>
    <row r="212" spans="1:4" ht="16.5" customHeight="1">
      <c r="A212" s="146" t="s">
        <v>26</v>
      </c>
      <c r="B212" s="146"/>
      <c r="C212" s="146"/>
      <c r="D212" s="146"/>
    </row>
    <row r="213" spans="1:4" ht="16.5" customHeight="1">
      <c r="A213" s="95"/>
      <c r="B213" s="1313" t="s">
        <v>3949</v>
      </c>
      <c r="C213" s="1311"/>
      <c r="D213" s="1311"/>
    </row>
    <row r="214" spans="1:4" ht="16.5" customHeight="1">
      <c r="A214" s="95" t="s">
        <v>3254</v>
      </c>
      <c r="B214" s="1313" t="s">
        <v>3950</v>
      </c>
      <c r="C214" s="1311"/>
      <c r="D214" s="1311"/>
    </row>
    <row r="215" spans="1:4" ht="16.5" customHeight="1">
      <c r="A215" s="95"/>
      <c r="B215" s="1313" t="s">
        <v>3951</v>
      </c>
      <c r="C215" s="1311"/>
      <c r="D215" s="1311"/>
    </row>
    <row r="216" spans="1:4" ht="16.5" customHeight="1">
      <c r="A216" s="23"/>
      <c r="B216" s="1314" t="s">
        <v>3952</v>
      </c>
      <c r="C216" s="1314" t="s">
        <v>3953</v>
      </c>
      <c r="D216" s="1314" t="s">
        <v>3954</v>
      </c>
    </row>
    <row r="217" spans="1:4" ht="16.5" customHeight="1">
      <c r="A217" s="23" t="s">
        <v>1568</v>
      </c>
      <c r="B217" s="1314" t="s">
        <v>3955</v>
      </c>
      <c r="C217" s="1314" t="s">
        <v>3956</v>
      </c>
      <c r="D217" s="1314" t="s">
        <v>3957</v>
      </c>
    </row>
    <row r="218" spans="1:4" ht="16.5" customHeight="1">
      <c r="A218" s="23"/>
      <c r="B218" s="1314" t="s">
        <v>3958</v>
      </c>
      <c r="C218" s="1314" t="s">
        <v>3959</v>
      </c>
      <c r="D218" s="1314" t="s">
        <v>3960</v>
      </c>
    </row>
    <row r="219" spans="1:4" ht="16.5" customHeight="1">
      <c r="A219" s="123"/>
      <c r="B219" s="1315" t="s">
        <v>3961</v>
      </c>
      <c r="C219" s="1315" t="s">
        <v>3962</v>
      </c>
      <c r="D219" s="1315" t="s">
        <v>3963</v>
      </c>
    </row>
    <row r="220" spans="1:4" ht="16.5" customHeight="1">
      <c r="A220" s="123" t="s">
        <v>2262</v>
      </c>
      <c r="B220" s="1315" t="s">
        <v>3964</v>
      </c>
      <c r="C220" s="1315" t="s">
        <v>3965</v>
      </c>
      <c r="D220" s="1315" t="s">
        <v>3966</v>
      </c>
    </row>
    <row r="221" spans="1:4" ht="16.5" customHeight="1">
      <c r="A221" s="123"/>
      <c r="B221" s="1315" t="s">
        <v>3967</v>
      </c>
      <c r="C221" s="1315" t="s">
        <v>3968</v>
      </c>
      <c r="D221" s="1315" t="s">
        <v>3969</v>
      </c>
    </row>
    <row r="222" spans="1:4" ht="16.5" customHeight="1">
      <c r="A222" s="105"/>
      <c r="B222" s="1316" t="s">
        <v>3970</v>
      </c>
      <c r="C222" s="1316" t="s">
        <v>3971</v>
      </c>
      <c r="D222" s="1316" t="s">
        <v>3972</v>
      </c>
    </row>
    <row r="223" spans="1:4" ht="16.5" customHeight="1">
      <c r="A223" s="105" t="s">
        <v>2273</v>
      </c>
      <c r="B223" s="1316" t="s">
        <v>3973</v>
      </c>
      <c r="C223" s="1316" t="s">
        <v>3974</v>
      </c>
      <c r="D223" s="1316" t="s">
        <v>3975</v>
      </c>
    </row>
    <row r="224" spans="1:4" ht="16.5" customHeight="1">
      <c r="A224" s="105"/>
      <c r="B224" s="1316" t="s">
        <v>3976</v>
      </c>
      <c r="C224" s="1316" t="s">
        <v>3977</v>
      </c>
      <c r="D224" s="1316" t="s">
        <v>3978</v>
      </c>
    </row>
    <row r="225" spans="1:4" ht="16.5" customHeight="1">
      <c r="A225" s="135"/>
      <c r="B225" s="1310" t="s">
        <v>3979</v>
      </c>
      <c r="C225" s="1310" t="s">
        <v>3980</v>
      </c>
      <c r="D225" s="1310" t="s">
        <v>3981</v>
      </c>
    </row>
    <row r="226" spans="1:4" ht="16.5" customHeight="1">
      <c r="A226" s="135" t="s">
        <v>2284</v>
      </c>
      <c r="B226" s="1310" t="s">
        <v>3982</v>
      </c>
      <c r="C226" s="1310" t="s">
        <v>3983</v>
      </c>
      <c r="D226" s="1310" t="s">
        <v>3984</v>
      </c>
    </row>
    <row r="227" spans="1:4" ht="16.5" customHeight="1">
      <c r="A227" s="135"/>
      <c r="B227" s="1310" t="s">
        <v>3985</v>
      </c>
      <c r="C227" s="1310" t="s">
        <v>3986</v>
      </c>
      <c r="D227" s="1310" t="s">
        <v>3987</v>
      </c>
    </row>
    <row r="228" spans="1:4" ht="16.5" customHeight="1">
      <c r="A228" s="1311"/>
      <c r="B228" s="1311"/>
      <c r="C228" s="1311"/>
      <c r="D228" s="1311"/>
    </row>
    <row r="229" spans="1:4" ht="16.5" customHeight="1">
      <c r="A229" s="147" t="s">
        <v>27</v>
      </c>
      <c r="B229" s="147"/>
      <c r="C229" s="147"/>
      <c r="D229" s="147"/>
    </row>
    <row r="230" spans="1:4" ht="16.5" customHeight="1">
      <c r="A230" s="95"/>
      <c r="B230" s="1313" t="s">
        <v>3988</v>
      </c>
      <c r="C230" s="1311"/>
      <c r="D230" s="1311"/>
    </row>
    <row r="231" spans="1:4" ht="16.5" customHeight="1">
      <c r="A231" s="95" t="s">
        <v>3254</v>
      </c>
      <c r="B231" s="1313" t="s">
        <v>3989</v>
      </c>
      <c r="C231" s="1311"/>
      <c r="D231" s="1311"/>
    </row>
    <row r="232" spans="1:4" ht="16.5" customHeight="1">
      <c r="A232" s="95"/>
      <c r="B232" s="1313" t="s">
        <v>3990</v>
      </c>
      <c r="C232" s="1311"/>
      <c r="D232" s="1311"/>
    </row>
    <row r="233" spans="1:4" ht="16.5" customHeight="1">
      <c r="A233" s="23"/>
      <c r="B233" s="1314" t="s">
        <v>3991</v>
      </c>
      <c r="C233" s="1314" t="s">
        <v>3992</v>
      </c>
      <c r="D233" s="1314" t="s">
        <v>3993</v>
      </c>
    </row>
    <row r="234" spans="1:4" ht="16.5" customHeight="1">
      <c r="A234" s="23" t="s">
        <v>1568</v>
      </c>
      <c r="B234" s="1314" t="s">
        <v>3994</v>
      </c>
      <c r="C234" s="1314" t="s">
        <v>3995</v>
      </c>
      <c r="D234" s="1314" t="s">
        <v>3996</v>
      </c>
    </row>
    <row r="235" spans="1:4" ht="16.5" customHeight="1">
      <c r="A235" s="23"/>
      <c r="B235" s="1314" t="s">
        <v>3997</v>
      </c>
      <c r="C235" s="1314" t="s">
        <v>3998</v>
      </c>
      <c r="D235" s="1314" t="s">
        <v>3999</v>
      </c>
    </row>
    <row r="236" spans="1:4" ht="16.5" customHeight="1">
      <c r="A236" s="123"/>
      <c r="B236" s="1315" t="s">
        <v>4000</v>
      </c>
      <c r="C236" s="1315" t="s">
        <v>4001</v>
      </c>
      <c r="D236" s="1315" t="s">
        <v>4002</v>
      </c>
    </row>
    <row r="237" spans="1:4" ht="16.5" customHeight="1">
      <c r="A237" s="123" t="s">
        <v>2262</v>
      </c>
      <c r="B237" s="1315" t="s">
        <v>4003</v>
      </c>
      <c r="C237" s="1315" t="s">
        <v>4004</v>
      </c>
      <c r="D237" s="1315" t="s">
        <v>4005</v>
      </c>
    </row>
    <row r="238" spans="1:4" ht="16.5" customHeight="1">
      <c r="A238" s="123"/>
      <c r="B238" s="1315" t="s">
        <v>4006</v>
      </c>
      <c r="C238" s="1315" t="s">
        <v>4007</v>
      </c>
      <c r="D238" s="1315" t="s">
        <v>4008</v>
      </c>
    </row>
    <row r="239" spans="1:4" ht="16.5" customHeight="1">
      <c r="A239" s="105"/>
      <c r="B239" s="1316" t="s">
        <v>4009</v>
      </c>
      <c r="C239" s="1316" t="s">
        <v>4010</v>
      </c>
      <c r="D239" s="1316" t="s">
        <v>4011</v>
      </c>
    </row>
    <row r="240" spans="1:4" ht="16.5" customHeight="1">
      <c r="A240" s="105" t="s">
        <v>2273</v>
      </c>
      <c r="B240" s="1316" t="s">
        <v>4012</v>
      </c>
      <c r="C240" s="1316" t="s">
        <v>4013</v>
      </c>
      <c r="D240" s="1316" t="s">
        <v>4014</v>
      </c>
    </row>
    <row r="241" spans="1:4" ht="16.5" customHeight="1">
      <c r="A241" s="105"/>
      <c r="B241" s="1316" t="s">
        <v>4015</v>
      </c>
      <c r="C241" s="1316" t="s">
        <v>4016</v>
      </c>
      <c r="D241" s="1316" t="s">
        <v>4017</v>
      </c>
    </row>
    <row r="242" spans="1:4" ht="16.5" customHeight="1">
      <c r="A242" s="135"/>
      <c r="B242" s="1310" t="s">
        <v>4018</v>
      </c>
      <c r="C242" s="1310" t="s">
        <v>4019</v>
      </c>
      <c r="D242" s="1310" t="s">
        <v>4020</v>
      </c>
    </row>
    <row r="243" spans="1:4" ht="16.5" customHeight="1">
      <c r="A243" s="135" t="s">
        <v>2284</v>
      </c>
      <c r="B243" s="1310" t="s">
        <v>4021</v>
      </c>
      <c r="C243" s="1310" t="s">
        <v>4022</v>
      </c>
      <c r="D243" s="1310" t="s">
        <v>4023</v>
      </c>
    </row>
    <row r="244" spans="1:4" ht="16.5" customHeight="1">
      <c r="A244" s="135"/>
      <c r="B244" s="1310" t="s">
        <v>4024</v>
      </c>
      <c r="C244" s="1310" t="s">
        <v>4025</v>
      </c>
      <c r="D244" s="1310" t="s">
        <v>4026</v>
      </c>
    </row>
    <row r="245" spans="1:4" ht="16.5" customHeight="1">
      <c r="A245" s="1311"/>
      <c r="B245" s="1311"/>
      <c r="C245" s="1311"/>
      <c r="D245" s="1311"/>
    </row>
    <row r="246" spans="1:4" ht="16.5" customHeight="1">
      <c r="A246" s="1320" t="s">
        <v>28</v>
      </c>
      <c r="B246" s="1320"/>
      <c r="C246" s="1311"/>
      <c r="D246" s="1311"/>
    </row>
    <row r="247" spans="1:4" ht="16.5" customHeight="1">
      <c r="A247" s="95"/>
      <c r="B247" s="1313" t="s">
        <v>4027</v>
      </c>
      <c r="C247" s="1311"/>
      <c r="D247" s="1311"/>
    </row>
    <row r="248" spans="1:4" ht="16.5" customHeight="1">
      <c r="A248" s="95" t="s">
        <v>3254</v>
      </c>
      <c r="B248" s="1313" t="s">
        <v>4028</v>
      </c>
      <c r="C248" s="1311"/>
      <c r="D248" s="1311"/>
    </row>
    <row r="249" spans="1:4" ht="16.5" customHeight="1">
      <c r="A249" s="95"/>
      <c r="B249" s="1313" t="s">
        <v>4029</v>
      </c>
      <c r="C249" s="1311"/>
      <c r="D249" s="1311"/>
    </row>
    <row r="250" spans="1:4" ht="16.5" customHeight="1">
      <c r="A250" s="23"/>
      <c r="B250" s="1314" t="s">
        <v>4030</v>
      </c>
      <c r="C250" s="1314" t="s">
        <v>4031</v>
      </c>
      <c r="D250" s="1314" t="s">
        <v>4032</v>
      </c>
    </row>
    <row r="251" spans="1:4" ht="16.5" customHeight="1">
      <c r="A251" s="23" t="s">
        <v>1568</v>
      </c>
      <c r="B251" s="1314" t="s">
        <v>4033</v>
      </c>
      <c r="C251" s="1314" t="s">
        <v>4034</v>
      </c>
      <c r="D251" s="1314" t="s">
        <v>4035</v>
      </c>
    </row>
    <row r="252" spans="1:4" ht="16.5" customHeight="1">
      <c r="A252" s="23"/>
      <c r="B252" s="1314" t="s">
        <v>4036</v>
      </c>
      <c r="C252" s="1314" t="s">
        <v>4037</v>
      </c>
      <c r="D252" s="1314" t="s">
        <v>4038</v>
      </c>
    </row>
    <row r="253" spans="1:4" ht="16.5" customHeight="1">
      <c r="A253" s="123"/>
      <c r="B253" s="1315" t="s">
        <v>4039</v>
      </c>
      <c r="C253" s="1315" t="s">
        <v>4040</v>
      </c>
      <c r="D253" s="1315" t="s">
        <v>4041</v>
      </c>
    </row>
    <row r="254" spans="1:4" ht="16.5" customHeight="1">
      <c r="A254" s="123" t="s">
        <v>2262</v>
      </c>
      <c r="B254" s="1315" t="s">
        <v>4042</v>
      </c>
      <c r="C254" s="1315" t="s">
        <v>4043</v>
      </c>
      <c r="D254" s="1315" t="s">
        <v>4044</v>
      </c>
    </row>
    <row r="255" spans="1:4" ht="16.5" customHeight="1">
      <c r="A255" s="123"/>
      <c r="B255" s="1315" t="s">
        <v>4045</v>
      </c>
      <c r="C255" s="1315" t="s">
        <v>4046</v>
      </c>
      <c r="D255" s="1315" t="s">
        <v>4047</v>
      </c>
    </row>
    <row r="256" spans="1:4" ht="16.5" customHeight="1">
      <c r="A256" s="105"/>
      <c r="B256" s="1316" t="s">
        <v>4048</v>
      </c>
      <c r="C256" s="1316" t="s">
        <v>4049</v>
      </c>
      <c r="D256" s="1316" t="s">
        <v>4050</v>
      </c>
    </row>
    <row r="257" spans="1:4" ht="16.5" customHeight="1">
      <c r="A257" s="105" t="s">
        <v>2273</v>
      </c>
      <c r="B257" s="1316" t="s">
        <v>4051</v>
      </c>
      <c r="C257" s="1316" t="s">
        <v>4052</v>
      </c>
      <c r="D257" s="1316" t="s">
        <v>4053</v>
      </c>
    </row>
    <row r="258" spans="1:4" ht="16.5" customHeight="1">
      <c r="A258" s="105"/>
      <c r="B258" s="1316" t="s">
        <v>4054</v>
      </c>
      <c r="C258" s="1316" t="s">
        <v>4055</v>
      </c>
      <c r="D258" s="1316" t="s">
        <v>4056</v>
      </c>
    </row>
    <row r="259" spans="1:4" ht="16.5" customHeight="1">
      <c r="A259" s="135"/>
      <c r="B259" s="1310" t="s">
        <v>4057</v>
      </c>
      <c r="C259" s="1310" t="s">
        <v>4058</v>
      </c>
      <c r="D259" s="1310" t="s">
        <v>4059</v>
      </c>
    </row>
    <row r="260" spans="1:4" ht="16.5" customHeight="1">
      <c r="A260" s="135" t="s">
        <v>2284</v>
      </c>
      <c r="B260" s="1310" t="s">
        <v>4060</v>
      </c>
      <c r="C260" s="1310" t="s">
        <v>4061</v>
      </c>
      <c r="D260" s="1310" t="s">
        <v>4062</v>
      </c>
    </row>
    <row r="261" spans="1:4" ht="16.5" customHeight="1">
      <c r="A261" s="135"/>
      <c r="B261" s="1310" t="s">
        <v>4063</v>
      </c>
      <c r="C261" s="1310" t="s">
        <v>4064</v>
      </c>
      <c r="D261" s="1310" t="s">
        <v>4065</v>
      </c>
    </row>
    <row r="262" spans="1:4" ht="16.5" customHeight="1">
      <c r="A262" s="1311"/>
      <c r="B262" s="1311"/>
      <c r="C262" s="1311"/>
      <c r="D262" s="1311"/>
    </row>
    <row r="263" spans="1:4" ht="16.5" customHeight="1">
      <c r="A263" s="149" t="s">
        <v>29</v>
      </c>
      <c r="B263" s="149"/>
      <c r="C263" s="149"/>
      <c r="D263" s="149"/>
    </row>
    <row r="264" spans="1:4" ht="16.5" customHeight="1">
      <c r="A264" s="95"/>
      <c r="B264" s="1313" t="s">
        <v>4066</v>
      </c>
      <c r="C264" s="1311"/>
      <c r="D264" s="1311"/>
    </row>
    <row r="265" spans="1:4" ht="16.5" customHeight="1">
      <c r="A265" s="95" t="s">
        <v>3254</v>
      </c>
      <c r="B265" s="1313" t="s">
        <v>4067</v>
      </c>
      <c r="C265" s="1311"/>
      <c r="D265" s="1311"/>
    </row>
    <row r="266" spans="1:4" ht="16.5" customHeight="1">
      <c r="A266" s="95"/>
      <c r="B266" s="1313" t="s">
        <v>4068</v>
      </c>
      <c r="C266" s="23"/>
      <c r="D266" s="23"/>
    </row>
    <row r="267" spans="1:4" ht="16.5" customHeight="1">
      <c r="A267" s="23"/>
      <c r="B267" s="1314" t="s">
        <v>4069</v>
      </c>
      <c r="C267" s="1314" t="s">
        <v>4070</v>
      </c>
      <c r="D267" s="1314" t="s">
        <v>4071</v>
      </c>
    </row>
    <row r="268" spans="1:4" ht="16.5" customHeight="1">
      <c r="A268" s="23" t="s">
        <v>1568</v>
      </c>
      <c r="B268" s="1314" t="s">
        <v>4072</v>
      </c>
      <c r="C268" s="1314" t="s">
        <v>4073</v>
      </c>
      <c r="D268" s="1314" t="s">
        <v>4074</v>
      </c>
    </row>
    <row r="269" spans="1:4" ht="16.5" customHeight="1">
      <c r="A269" s="23"/>
      <c r="B269" s="1314" t="s">
        <v>4075</v>
      </c>
      <c r="C269" s="1314" t="s">
        <v>4076</v>
      </c>
      <c r="D269" s="1314" t="s">
        <v>4077</v>
      </c>
    </row>
    <row r="270" spans="1:4" ht="16.5" customHeight="1">
      <c r="A270" s="123"/>
      <c r="B270" s="1315" t="s">
        <v>4078</v>
      </c>
      <c r="C270" s="1315" t="s">
        <v>4079</v>
      </c>
      <c r="D270" s="1315" t="s">
        <v>4080</v>
      </c>
    </row>
    <row r="271" spans="1:4" ht="16.5" customHeight="1">
      <c r="A271" s="123" t="s">
        <v>2262</v>
      </c>
      <c r="B271" s="1315" t="s">
        <v>4081</v>
      </c>
      <c r="C271" s="1315" t="s">
        <v>4082</v>
      </c>
      <c r="D271" s="1315" t="s">
        <v>4083</v>
      </c>
    </row>
    <row r="272" spans="1:4" ht="16.5" customHeight="1">
      <c r="A272" s="123"/>
      <c r="B272" s="1315" t="s">
        <v>4084</v>
      </c>
      <c r="C272" s="1315" t="s">
        <v>4085</v>
      </c>
      <c r="D272" s="1315" t="s">
        <v>4086</v>
      </c>
    </row>
    <row r="273" spans="1:4" ht="16.5" customHeight="1">
      <c r="A273" s="105"/>
      <c r="B273" s="1316" t="s">
        <v>4087</v>
      </c>
      <c r="C273" s="1316" t="s">
        <v>4088</v>
      </c>
      <c r="D273" s="1316" t="s">
        <v>4089</v>
      </c>
    </row>
    <row r="274" spans="1:4" ht="16.5" customHeight="1">
      <c r="A274" s="105" t="s">
        <v>2273</v>
      </c>
      <c r="B274" s="1316" t="s">
        <v>4090</v>
      </c>
      <c r="C274" s="1316" t="s">
        <v>4091</v>
      </c>
      <c r="D274" s="1316" t="s">
        <v>4092</v>
      </c>
    </row>
    <row r="275" spans="1:4" ht="16.5" customHeight="1">
      <c r="A275" s="105"/>
      <c r="B275" s="1316" t="s">
        <v>4093</v>
      </c>
      <c r="C275" s="1316" t="s">
        <v>4094</v>
      </c>
      <c r="D275" s="1316" t="s">
        <v>4095</v>
      </c>
    </row>
    <row r="276" spans="1:4" ht="16.5" customHeight="1">
      <c r="A276" s="135"/>
      <c r="B276" s="1310" t="s">
        <v>4096</v>
      </c>
      <c r="C276" s="1310" t="s">
        <v>4097</v>
      </c>
      <c r="D276" s="1310" t="s">
        <v>4098</v>
      </c>
    </row>
    <row r="277" spans="1:4" ht="16.5" customHeight="1">
      <c r="A277" s="135" t="s">
        <v>2284</v>
      </c>
      <c r="B277" s="1310" t="s">
        <v>4099</v>
      </c>
      <c r="C277" s="1310" t="s">
        <v>4100</v>
      </c>
      <c r="D277" s="1310" t="s">
        <v>4101</v>
      </c>
    </row>
    <row r="278" spans="1:4" ht="16.5" customHeight="1">
      <c r="A278" s="135"/>
      <c r="B278" s="1310" t="s">
        <v>4102</v>
      </c>
      <c r="C278" s="1310" t="s">
        <v>4103</v>
      </c>
      <c r="D278" s="1310" t="s">
        <v>4104</v>
      </c>
    </row>
    <row r="279" spans="1:4" ht="16.5" customHeight="1">
      <c r="A279" s="1311"/>
      <c r="B279" s="1311"/>
      <c r="C279" s="1311"/>
      <c r="D279" s="1311"/>
    </row>
    <row r="280" spans="1:4" ht="16.5" customHeight="1">
      <c r="A280" s="104" t="s">
        <v>30</v>
      </c>
      <c r="B280" s="104"/>
      <c r="C280" s="7"/>
      <c r="D280" s="7"/>
    </row>
    <row r="281" spans="1:4" ht="16.5" customHeight="1">
      <c r="A281" s="1311"/>
      <c r="B281" s="1311"/>
      <c r="C281" s="1311"/>
      <c r="D281" s="1311"/>
    </row>
    <row r="282" spans="1:4" ht="16.5" customHeight="1">
      <c r="A282" s="148" t="s">
        <v>31</v>
      </c>
      <c r="B282" s="148"/>
      <c r="C282" s="148"/>
      <c r="D282" s="148"/>
    </row>
    <row r="283" spans="1:4" ht="16.5" customHeight="1">
      <c r="A283" s="95"/>
      <c r="B283" s="1313" t="s">
        <v>4105</v>
      </c>
      <c r="C283" s="1311"/>
      <c r="D283" s="1311"/>
    </row>
    <row r="284" spans="1:4" ht="16.5" customHeight="1">
      <c r="A284" s="95" t="s">
        <v>3254</v>
      </c>
      <c r="B284" s="1313" t="s">
        <v>4106</v>
      </c>
      <c r="C284" s="1311"/>
      <c r="D284" s="1311"/>
    </row>
    <row r="285" spans="1:4" ht="16.5" customHeight="1">
      <c r="A285" s="95"/>
      <c r="B285" s="1313" t="s">
        <v>4107</v>
      </c>
      <c r="C285" s="1311"/>
      <c r="D285" s="1311"/>
    </row>
    <row r="286" spans="1:4" ht="16.5" customHeight="1">
      <c r="A286" s="23"/>
      <c r="B286" s="1314" t="s">
        <v>4108</v>
      </c>
      <c r="C286" s="1314" t="s">
        <v>4109</v>
      </c>
      <c r="D286" s="1314" t="s">
        <v>4110</v>
      </c>
    </row>
    <row r="287" spans="1:4" ht="16.5" customHeight="1">
      <c r="A287" s="23" t="s">
        <v>1568</v>
      </c>
      <c r="B287" s="1314" t="s">
        <v>4111</v>
      </c>
      <c r="C287" s="1314" t="s">
        <v>4112</v>
      </c>
      <c r="D287" s="1314" t="s">
        <v>4113</v>
      </c>
    </row>
    <row r="288" spans="1:4" ht="16.5" customHeight="1">
      <c r="A288" s="23"/>
      <c r="B288" s="1314" t="s">
        <v>4114</v>
      </c>
      <c r="C288" s="1314" t="s">
        <v>4115</v>
      </c>
      <c r="D288" s="1314" t="s">
        <v>4116</v>
      </c>
    </row>
    <row r="289" spans="1:4" ht="16.5" customHeight="1">
      <c r="A289" s="123"/>
      <c r="B289" s="1315" t="s">
        <v>4117</v>
      </c>
      <c r="C289" s="1315" t="s">
        <v>4118</v>
      </c>
      <c r="D289" s="1315" t="s">
        <v>4119</v>
      </c>
    </row>
    <row r="290" spans="1:4" ht="16.5" customHeight="1">
      <c r="A290" s="123" t="s">
        <v>2262</v>
      </c>
      <c r="B290" s="1315" t="s">
        <v>4120</v>
      </c>
      <c r="C290" s="1315" t="s">
        <v>4121</v>
      </c>
      <c r="D290" s="1315" t="s">
        <v>4122</v>
      </c>
    </row>
    <row r="291" spans="1:4" ht="16.5" customHeight="1">
      <c r="A291" s="123"/>
      <c r="B291" s="1315" t="s">
        <v>4123</v>
      </c>
      <c r="C291" s="1315" t="s">
        <v>4124</v>
      </c>
      <c r="D291" s="1315" t="s">
        <v>4125</v>
      </c>
    </row>
    <row r="292" spans="1:4" ht="16.5" customHeight="1">
      <c r="A292" s="105"/>
      <c r="B292" s="1316" t="s">
        <v>4126</v>
      </c>
      <c r="C292" s="1316" t="s">
        <v>4127</v>
      </c>
      <c r="D292" s="1316" t="s">
        <v>4128</v>
      </c>
    </row>
    <row r="293" spans="1:4" ht="16.5" customHeight="1">
      <c r="A293" s="105" t="s">
        <v>2273</v>
      </c>
      <c r="B293" s="1316" t="s">
        <v>4129</v>
      </c>
      <c r="C293" s="1316" t="s">
        <v>4130</v>
      </c>
      <c r="D293" s="1316" t="s">
        <v>4131</v>
      </c>
    </row>
    <row r="294" spans="1:4" ht="16.5" customHeight="1">
      <c r="A294" s="105"/>
      <c r="B294" s="1316" t="s">
        <v>4132</v>
      </c>
      <c r="C294" s="1316" t="s">
        <v>4133</v>
      </c>
      <c r="D294" s="1316" t="s">
        <v>4134</v>
      </c>
    </row>
    <row r="295" spans="1:4" ht="16.5" customHeight="1">
      <c r="A295" s="135"/>
      <c r="B295" s="1310" t="s">
        <v>4135</v>
      </c>
      <c r="C295" s="1310" t="s">
        <v>4136</v>
      </c>
      <c r="D295" s="1310" t="s">
        <v>4137</v>
      </c>
    </row>
    <row r="296" spans="1:4" ht="16.5" customHeight="1">
      <c r="A296" s="135" t="s">
        <v>2284</v>
      </c>
      <c r="B296" s="1310" t="s">
        <v>4138</v>
      </c>
      <c r="C296" s="1310" t="s">
        <v>4139</v>
      </c>
      <c r="D296" s="1310" t="s">
        <v>4140</v>
      </c>
    </row>
    <row r="297" spans="1:4" ht="16.5" customHeight="1">
      <c r="A297" s="135"/>
      <c r="B297" s="1310" t="s">
        <v>4141</v>
      </c>
      <c r="C297" s="1310" t="s">
        <v>4142</v>
      </c>
      <c r="D297" s="1310" t="s">
        <v>4143</v>
      </c>
    </row>
    <row r="298" spans="1:4" ht="16.5" customHeight="1">
      <c r="A298" s="1311"/>
      <c r="B298" s="1311"/>
      <c r="C298" s="1311"/>
      <c r="D298" s="1311"/>
    </row>
    <row r="299" spans="1:4" ht="16.5" customHeight="1">
      <c r="A299" s="337" t="s">
        <v>32</v>
      </c>
      <c r="B299" s="337"/>
      <c r="C299" s="337"/>
      <c r="D299" s="337"/>
    </row>
    <row r="300" spans="1:4" ht="16.5" customHeight="1">
      <c r="A300" s="95"/>
      <c r="B300" s="1313" t="s">
        <v>4144</v>
      </c>
      <c r="C300" s="1311"/>
      <c r="D300" s="1311"/>
    </row>
    <row r="301" spans="1:4" ht="16.5" customHeight="1">
      <c r="A301" s="95" t="s">
        <v>3254</v>
      </c>
      <c r="B301" s="1313" t="s">
        <v>4145</v>
      </c>
      <c r="C301" s="1311"/>
      <c r="D301" s="1311"/>
    </row>
    <row r="302" spans="1:4" ht="16.5" customHeight="1">
      <c r="A302" s="95"/>
      <c r="B302" s="1043" t="s">
        <v>4146</v>
      </c>
      <c r="C302" s="1311"/>
      <c r="D302" s="1311"/>
    </row>
    <row r="303" spans="1:4" ht="16.5" customHeight="1">
      <c r="A303" s="23"/>
      <c r="B303" s="1314" t="s">
        <v>4147</v>
      </c>
      <c r="C303" s="1314" t="s">
        <v>4148</v>
      </c>
      <c r="D303" s="1314" t="s">
        <v>4149</v>
      </c>
    </row>
    <row r="304" spans="1:4" ht="16.5" customHeight="1">
      <c r="A304" s="23" t="s">
        <v>1568</v>
      </c>
      <c r="B304" s="1314" t="s">
        <v>4150</v>
      </c>
      <c r="C304" s="1314" t="s">
        <v>4151</v>
      </c>
      <c r="D304" s="1314" t="s">
        <v>4152</v>
      </c>
    </row>
    <row r="305" spans="1:4" ht="16.5" customHeight="1">
      <c r="A305" s="23"/>
      <c r="B305" s="1314" t="s">
        <v>4153</v>
      </c>
      <c r="C305" s="1314" t="s">
        <v>4154</v>
      </c>
      <c r="D305" s="1314" t="s">
        <v>4155</v>
      </c>
    </row>
    <row r="306" spans="1:4" ht="16.5" customHeight="1">
      <c r="A306" s="123"/>
      <c r="B306" s="1315" t="s">
        <v>4156</v>
      </c>
      <c r="C306" s="1315" t="s">
        <v>4157</v>
      </c>
      <c r="D306" s="1315" t="s">
        <v>4158</v>
      </c>
    </row>
    <row r="307" spans="1:4" ht="16.5" customHeight="1">
      <c r="A307" s="123" t="s">
        <v>2262</v>
      </c>
      <c r="B307" s="1315" t="s">
        <v>4159</v>
      </c>
      <c r="C307" s="1315" t="s">
        <v>4160</v>
      </c>
      <c r="D307" s="1315" t="s">
        <v>4161</v>
      </c>
    </row>
    <row r="308" spans="1:4" ht="16.5" customHeight="1">
      <c r="A308" s="123"/>
      <c r="B308" s="1315" t="s">
        <v>4162</v>
      </c>
      <c r="C308" s="1315" t="s">
        <v>4163</v>
      </c>
      <c r="D308" s="1315" t="s">
        <v>4164</v>
      </c>
    </row>
    <row r="309" spans="1:4" ht="16.5" customHeight="1">
      <c r="A309" s="105"/>
      <c r="B309" s="1316" t="s">
        <v>4165</v>
      </c>
      <c r="C309" s="1316" t="s">
        <v>4166</v>
      </c>
      <c r="D309" s="1316" t="s">
        <v>4167</v>
      </c>
    </row>
    <row r="310" spans="1:4" ht="16.5" customHeight="1">
      <c r="A310" s="105" t="s">
        <v>2273</v>
      </c>
      <c r="B310" s="1316" t="s">
        <v>4168</v>
      </c>
      <c r="C310" s="1316" t="s">
        <v>4169</v>
      </c>
      <c r="D310" s="1316" t="s">
        <v>4170</v>
      </c>
    </row>
    <row r="311" spans="1:4" ht="16.5" customHeight="1">
      <c r="A311" s="105"/>
      <c r="B311" s="1316" t="s">
        <v>4171</v>
      </c>
      <c r="C311" s="1316" t="s">
        <v>4172</v>
      </c>
      <c r="D311" s="1316" t="s">
        <v>4173</v>
      </c>
    </row>
    <row r="312" spans="1:4" ht="16.5" customHeight="1">
      <c r="A312" s="135"/>
      <c r="B312" s="1310" t="s">
        <v>4174</v>
      </c>
      <c r="C312" s="1310" t="s">
        <v>4175</v>
      </c>
      <c r="D312" s="1310" t="s">
        <v>4176</v>
      </c>
    </row>
    <row r="313" spans="1:4" ht="16.5" customHeight="1">
      <c r="A313" s="135" t="s">
        <v>2284</v>
      </c>
      <c r="B313" s="1310" t="s">
        <v>4177</v>
      </c>
      <c r="C313" s="1310" t="s">
        <v>4178</v>
      </c>
      <c r="D313" s="1310" t="s">
        <v>4179</v>
      </c>
    </row>
    <row r="314" spans="1:4" ht="16.5" customHeight="1">
      <c r="A314" s="135"/>
      <c r="B314" s="1310" t="s">
        <v>4180</v>
      </c>
      <c r="C314" s="1310" t="s">
        <v>4181</v>
      </c>
      <c r="D314" s="1310" t="s">
        <v>4182</v>
      </c>
    </row>
    <row r="315" spans="1:4" ht="16.5" customHeight="1">
      <c r="A315" s="1311"/>
      <c r="B315" s="1311"/>
      <c r="C315" s="1311"/>
      <c r="D315" s="1311"/>
    </row>
    <row r="316" spans="1:4" ht="16.5" customHeight="1">
      <c r="A316" s="336" t="s">
        <v>33</v>
      </c>
      <c r="B316" s="336"/>
      <c r="C316" s="336"/>
      <c r="D316" s="336"/>
    </row>
    <row r="317" spans="1:4" ht="16.5" customHeight="1">
      <c r="A317" s="95"/>
      <c r="B317" s="1313" t="s">
        <v>4183</v>
      </c>
      <c r="C317" s="1311"/>
      <c r="D317" s="1311"/>
    </row>
    <row r="318" spans="1:4" ht="16.5" customHeight="1">
      <c r="A318" s="95" t="s">
        <v>3254</v>
      </c>
      <c r="B318" s="1313" t="s">
        <v>4184</v>
      </c>
      <c r="C318" s="1311"/>
      <c r="D318" s="1311"/>
    </row>
    <row r="319" spans="1:4" ht="16.5" customHeight="1">
      <c r="A319" s="95"/>
      <c r="B319" s="1313" t="s">
        <v>4185</v>
      </c>
      <c r="C319" s="1311"/>
      <c r="D319" s="1311"/>
    </row>
    <row r="320" spans="1:4" ht="16.5" customHeight="1">
      <c r="A320" s="23"/>
      <c r="B320" s="1314" t="s">
        <v>4186</v>
      </c>
      <c r="C320" s="1314" t="s">
        <v>4187</v>
      </c>
      <c r="D320" s="1314" t="s">
        <v>4188</v>
      </c>
    </row>
    <row r="321" spans="1:4" ht="16.5" customHeight="1">
      <c r="A321" s="23" t="s">
        <v>1568</v>
      </c>
      <c r="B321" s="1314" t="s">
        <v>4189</v>
      </c>
      <c r="C321" s="1314" t="s">
        <v>4190</v>
      </c>
      <c r="D321" s="1314" t="s">
        <v>4191</v>
      </c>
    </row>
    <row r="322" spans="1:4" ht="16.5" customHeight="1">
      <c r="A322" s="23"/>
      <c r="B322" s="1314" t="s">
        <v>4192</v>
      </c>
      <c r="C322" s="1314" t="s">
        <v>4193</v>
      </c>
      <c r="D322" s="1314" t="s">
        <v>4194</v>
      </c>
    </row>
    <row r="323" spans="1:4" ht="16.5" customHeight="1">
      <c r="A323" s="123"/>
      <c r="B323" s="1315" t="s">
        <v>4195</v>
      </c>
      <c r="C323" s="1315" t="s">
        <v>4196</v>
      </c>
      <c r="D323" s="1315" t="s">
        <v>4197</v>
      </c>
    </row>
    <row r="324" spans="1:4" ht="16.5" customHeight="1">
      <c r="A324" s="123" t="s">
        <v>2262</v>
      </c>
      <c r="B324" s="1315" t="s">
        <v>4198</v>
      </c>
      <c r="C324" s="1315" t="s">
        <v>4199</v>
      </c>
      <c r="D324" s="1315" t="s">
        <v>4200</v>
      </c>
    </row>
    <row r="325" spans="1:4" ht="16.5" customHeight="1">
      <c r="A325" s="123"/>
      <c r="B325" s="1315" t="s">
        <v>4201</v>
      </c>
      <c r="C325" s="1315" t="s">
        <v>4202</v>
      </c>
      <c r="D325" s="1315" t="s">
        <v>4203</v>
      </c>
    </row>
    <row r="326" spans="1:4" ht="16.5" customHeight="1">
      <c r="A326" s="105"/>
      <c r="B326" s="1316" t="s">
        <v>4204</v>
      </c>
      <c r="C326" s="1316" t="s">
        <v>4205</v>
      </c>
      <c r="D326" s="1316" t="s">
        <v>4206</v>
      </c>
    </row>
    <row r="327" spans="1:4" ht="16.5" customHeight="1">
      <c r="A327" s="105" t="s">
        <v>2273</v>
      </c>
      <c r="B327" s="1316" t="s">
        <v>4207</v>
      </c>
      <c r="C327" s="1316" t="s">
        <v>4208</v>
      </c>
      <c r="D327" s="1316" t="s">
        <v>4209</v>
      </c>
    </row>
    <row r="328" spans="1:4" ht="16.5" customHeight="1">
      <c r="A328" s="105" t="s">
        <v>1461</v>
      </c>
      <c r="B328" s="1316" t="s">
        <v>4210</v>
      </c>
      <c r="C328" s="1316" t="s">
        <v>4211</v>
      </c>
      <c r="D328" s="1316" t="s">
        <v>4212</v>
      </c>
    </row>
    <row r="329" spans="1:4" ht="16.5" customHeight="1">
      <c r="A329" s="135"/>
      <c r="B329" s="1310" t="s">
        <v>4213</v>
      </c>
      <c r="C329" s="1310" t="s">
        <v>4214</v>
      </c>
      <c r="D329" s="1310" t="s">
        <v>4215</v>
      </c>
    </row>
    <row r="330" spans="1:4" ht="16.5" customHeight="1">
      <c r="A330" s="135" t="s">
        <v>2284</v>
      </c>
      <c r="B330" s="1310" t="s">
        <v>4216</v>
      </c>
      <c r="C330" s="1310" t="s">
        <v>4217</v>
      </c>
      <c r="D330" s="1310" t="s">
        <v>4218</v>
      </c>
    </row>
    <row r="331" spans="1:4" ht="16.5" customHeight="1">
      <c r="A331" s="135"/>
      <c r="B331" s="1310" t="s">
        <v>4219</v>
      </c>
      <c r="C331" s="1310" t="s">
        <v>4220</v>
      </c>
      <c r="D331" s="1310" t="s">
        <v>4221</v>
      </c>
    </row>
    <row r="332" spans="1:4" ht="16.5" customHeight="1">
      <c r="A332" s="1311"/>
      <c r="B332" s="1311"/>
      <c r="C332" s="1311"/>
      <c r="D332" s="1311"/>
    </row>
    <row r="333" spans="1:4" ht="16.5" customHeight="1">
      <c r="A333" s="104" t="s">
        <v>35</v>
      </c>
      <c r="B333" s="12"/>
      <c r="C333" s="7"/>
      <c r="D333" s="7"/>
    </row>
    <row r="334" spans="1:4" ht="16.5" customHeight="1">
      <c r="A334" s="1311"/>
      <c r="B334" s="1311"/>
      <c r="C334" s="1311"/>
      <c r="D334" s="1311"/>
    </row>
    <row r="335" spans="1:4" ht="16.5" customHeight="1">
      <c r="A335" s="150" t="s">
        <v>36</v>
      </c>
      <c r="B335" s="150"/>
      <c r="C335" s="150"/>
      <c r="D335" s="150"/>
    </row>
    <row r="336" spans="1:4" ht="16.5" customHeight="1">
      <c r="A336" s="95"/>
      <c r="B336" s="1313" t="s">
        <v>4222</v>
      </c>
      <c r="C336" s="1311"/>
      <c r="D336" s="1311"/>
    </row>
    <row r="337" spans="1:4" ht="16.5" customHeight="1">
      <c r="A337" s="95" t="s">
        <v>3254</v>
      </c>
      <c r="B337" s="1313" t="s">
        <v>4223</v>
      </c>
      <c r="C337" s="1311"/>
      <c r="D337" s="1311"/>
    </row>
    <row r="338" spans="1:4" ht="16.5" customHeight="1">
      <c r="A338" s="95"/>
      <c r="B338" s="1313" t="s">
        <v>4224</v>
      </c>
      <c r="C338" s="1311"/>
      <c r="D338" s="1311"/>
    </row>
    <row r="339" spans="1:4" ht="16.5" customHeight="1">
      <c r="A339" s="23"/>
      <c r="B339" s="1314" t="s">
        <v>4225</v>
      </c>
      <c r="C339" s="1314" t="s">
        <v>4226</v>
      </c>
      <c r="D339" s="1314" t="s">
        <v>4227</v>
      </c>
    </row>
    <row r="340" spans="1:4" ht="14.25">
      <c r="A340" s="23" t="s">
        <v>1568</v>
      </c>
      <c r="B340" s="1314" t="s">
        <v>4228</v>
      </c>
      <c r="C340" s="1314" t="s">
        <v>4229</v>
      </c>
      <c r="D340" s="1314" t="s">
        <v>4230</v>
      </c>
    </row>
    <row r="341" spans="1:4" ht="16.5" customHeight="1">
      <c r="A341" s="23"/>
      <c r="B341" s="1314" t="s">
        <v>4231</v>
      </c>
      <c r="C341" s="1314" t="s">
        <v>4232</v>
      </c>
      <c r="D341" s="1314" t="s">
        <v>4233</v>
      </c>
    </row>
    <row r="342" spans="1:4" ht="16.5" customHeight="1">
      <c r="A342" s="123"/>
      <c r="B342" s="1315" t="s">
        <v>4234</v>
      </c>
      <c r="C342" s="1315" t="s">
        <v>4235</v>
      </c>
      <c r="D342" s="1315" t="s">
        <v>4236</v>
      </c>
    </row>
    <row r="343" spans="1:4" ht="16.5" customHeight="1">
      <c r="A343" s="123" t="s">
        <v>2262</v>
      </c>
      <c r="B343" s="1315" t="s">
        <v>4237</v>
      </c>
      <c r="C343" s="1315" t="s">
        <v>4238</v>
      </c>
      <c r="D343" s="1315" t="s">
        <v>4239</v>
      </c>
    </row>
    <row r="344" spans="1:4" ht="16.5" customHeight="1">
      <c r="A344" s="123"/>
      <c r="B344" s="1315" t="s">
        <v>4240</v>
      </c>
      <c r="C344" s="1315" t="s">
        <v>4241</v>
      </c>
      <c r="D344" s="1315" t="s">
        <v>4242</v>
      </c>
    </row>
    <row r="345" spans="1:4" ht="16.5" customHeight="1">
      <c r="A345" s="105"/>
      <c r="B345" s="1316" t="s">
        <v>4243</v>
      </c>
      <c r="C345" s="1316" t="s">
        <v>4244</v>
      </c>
      <c r="D345" s="1316" t="s">
        <v>4245</v>
      </c>
    </row>
    <row r="346" spans="1:4" ht="16.5" customHeight="1">
      <c r="A346" s="105" t="s">
        <v>2273</v>
      </c>
      <c r="B346" s="1316" t="s">
        <v>4246</v>
      </c>
      <c r="C346" s="1316" t="s">
        <v>4247</v>
      </c>
      <c r="D346" s="1316" t="s">
        <v>4248</v>
      </c>
    </row>
    <row r="347" spans="1:4" ht="16.5" customHeight="1">
      <c r="A347" s="105"/>
      <c r="B347" s="1316" t="s">
        <v>4249</v>
      </c>
      <c r="C347" s="1316" t="s">
        <v>4250</v>
      </c>
      <c r="D347" s="1316" t="s">
        <v>4251</v>
      </c>
    </row>
    <row r="348" spans="1:4" ht="16.5" customHeight="1">
      <c r="A348" s="135"/>
      <c r="B348" s="1310" t="s">
        <v>4252</v>
      </c>
      <c r="C348" s="1310" t="s">
        <v>4253</v>
      </c>
      <c r="D348" s="1310" t="s">
        <v>4254</v>
      </c>
    </row>
    <row r="349" spans="1:4" ht="16.5" customHeight="1">
      <c r="A349" s="135" t="s">
        <v>2284</v>
      </c>
      <c r="B349" s="1310" t="s">
        <v>4255</v>
      </c>
      <c r="C349" s="1310" t="s">
        <v>4256</v>
      </c>
      <c r="D349" s="1310" t="s">
        <v>4257</v>
      </c>
    </row>
    <row r="350" spans="1:4" ht="16.5" customHeight="1">
      <c r="A350" s="135"/>
      <c r="B350" s="1310" t="s">
        <v>4258</v>
      </c>
      <c r="C350" s="1310" t="s">
        <v>4259</v>
      </c>
      <c r="D350" s="1310" t="s">
        <v>4260</v>
      </c>
    </row>
    <row r="351" spans="1:4" ht="16.5" customHeight="1">
      <c r="A351" s="1311"/>
      <c r="B351" s="1311"/>
      <c r="C351" s="1311"/>
      <c r="D351" s="1311"/>
    </row>
    <row r="352" spans="1:4" ht="16.5" customHeight="1">
      <c r="A352" s="151" t="s">
        <v>37</v>
      </c>
      <c r="B352" s="151"/>
      <c r="C352" s="151"/>
      <c r="D352" s="151"/>
    </row>
    <row r="353" spans="1:4" ht="16.5" customHeight="1">
      <c r="A353" s="95"/>
      <c r="B353" s="1313" t="s">
        <v>4261</v>
      </c>
      <c r="C353" s="1311"/>
      <c r="D353" s="1311"/>
    </row>
    <row r="354" spans="1:4" ht="16.5" customHeight="1">
      <c r="A354" s="95" t="s">
        <v>3254</v>
      </c>
      <c r="B354" s="1313" t="s">
        <v>4262</v>
      </c>
      <c r="C354" s="1311"/>
      <c r="D354" s="1311"/>
    </row>
    <row r="355" spans="1:4" ht="16.5" customHeight="1">
      <c r="A355" s="95"/>
      <c r="B355" s="1313" t="s">
        <v>4263</v>
      </c>
      <c r="C355" s="1311"/>
      <c r="D355" s="1311"/>
    </row>
    <row r="356" spans="1:4" ht="16.5" customHeight="1">
      <c r="A356" s="23"/>
      <c r="B356" s="1314" t="s">
        <v>4264</v>
      </c>
      <c r="C356" s="1314" t="s">
        <v>4265</v>
      </c>
      <c r="D356" s="1314" t="s">
        <v>4266</v>
      </c>
    </row>
    <row r="357" spans="1:4" ht="16.5" customHeight="1">
      <c r="A357" s="23" t="s">
        <v>1568</v>
      </c>
      <c r="B357" s="1314" t="s">
        <v>4267</v>
      </c>
      <c r="C357" s="1314" t="s">
        <v>4268</v>
      </c>
      <c r="D357" s="1314" t="s">
        <v>4269</v>
      </c>
    </row>
    <row r="358" spans="1:4" ht="16.5" customHeight="1">
      <c r="A358" s="23"/>
      <c r="B358" s="1314" t="s">
        <v>4270</v>
      </c>
      <c r="C358" s="1314" t="s">
        <v>4271</v>
      </c>
      <c r="D358" s="1314" t="s">
        <v>4272</v>
      </c>
    </row>
    <row r="359" spans="1:4" ht="16.5" customHeight="1">
      <c r="A359" s="123"/>
      <c r="B359" s="1315" t="s">
        <v>4273</v>
      </c>
      <c r="C359" s="1315" t="s">
        <v>4274</v>
      </c>
      <c r="D359" s="1315" t="s">
        <v>4275</v>
      </c>
    </row>
    <row r="360" spans="1:4" ht="16.5" customHeight="1">
      <c r="A360" s="123" t="s">
        <v>2262</v>
      </c>
      <c r="B360" s="1315" t="s">
        <v>4276</v>
      </c>
      <c r="C360" s="1315" t="s">
        <v>4277</v>
      </c>
      <c r="D360" s="1315" t="s">
        <v>4278</v>
      </c>
    </row>
    <row r="361" spans="1:4" ht="16.5" customHeight="1">
      <c r="A361" s="123"/>
      <c r="B361" s="1315" t="s">
        <v>4279</v>
      </c>
      <c r="C361" s="1315" t="s">
        <v>4280</v>
      </c>
      <c r="D361" s="1315" t="s">
        <v>4281</v>
      </c>
    </row>
    <row r="362" spans="1:4" ht="16.5" customHeight="1">
      <c r="A362" s="105"/>
      <c r="B362" s="1316" t="s">
        <v>4282</v>
      </c>
      <c r="C362" s="1316" t="s">
        <v>4283</v>
      </c>
      <c r="D362" s="1316" t="s">
        <v>4284</v>
      </c>
    </row>
    <row r="363" spans="1:4" ht="16.5" customHeight="1">
      <c r="A363" s="105" t="s">
        <v>2273</v>
      </c>
      <c r="B363" s="1316" t="s">
        <v>4285</v>
      </c>
      <c r="C363" s="1316" t="s">
        <v>4286</v>
      </c>
      <c r="D363" s="1316" t="s">
        <v>4287</v>
      </c>
    </row>
    <row r="364" spans="1:4" ht="16.5" customHeight="1">
      <c r="A364" s="105"/>
      <c r="B364" s="1316" t="s">
        <v>4288</v>
      </c>
      <c r="C364" s="1316" t="s">
        <v>4289</v>
      </c>
      <c r="D364" s="1316" t="s">
        <v>4290</v>
      </c>
    </row>
    <row r="365" spans="1:4" ht="16.5" customHeight="1">
      <c r="A365" s="135"/>
      <c r="B365" s="1310" t="s">
        <v>4291</v>
      </c>
      <c r="C365" s="1310" t="s">
        <v>4292</v>
      </c>
      <c r="D365" s="1310" t="s">
        <v>4293</v>
      </c>
    </row>
    <row r="366" spans="1:4" ht="14.25">
      <c r="A366" s="135" t="s">
        <v>2284</v>
      </c>
      <c r="B366" s="1310" t="s">
        <v>4294</v>
      </c>
      <c r="C366" s="1310" t="s">
        <v>4295</v>
      </c>
      <c r="D366" s="1310" t="s">
        <v>4296</v>
      </c>
    </row>
    <row r="367" spans="1:4" ht="16.5" customHeight="1">
      <c r="A367" s="135"/>
      <c r="B367" s="1310" t="s">
        <v>4297</v>
      </c>
      <c r="C367" s="1310" t="s">
        <v>4298</v>
      </c>
      <c r="D367" s="1310" t="s">
        <v>4299</v>
      </c>
    </row>
    <row r="368" spans="1:4" ht="16.5" customHeight="1">
      <c r="A368" s="1311"/>
      <c r="B368" s="1311"/>
      <c r="C368" s="1311"/>
      <c r="D368" s="1311"/>
    </row>
    <row r="369" spans="1:4" ht="16.5" customHeight="1">
      <c r="A369" s="96" t="s">
        <v>38</v>
      </c>
      <c r="B369" s="96"/>
      <c r="C369" s="96"/>
      <c r="D369" s="96"/>
    </row>
    <row r="370" spans="1:4" ht="16.5" customHeight="1">
      <c r="A370" s="95"/>
      <c r="B370" s="1313" t="s">
        <v>4300</v>
      </c>
      <c r="C370" s="1311"/>
      <c r="D370" s="1311"/>
    </row>
    <row r="371" spans="1:4" ht="16.5" customHeight="1">
      <c r="A371" s="95" t="s">
        <v>3254</v>
      </c>
      <c r="B371" s="1313" t="s">
        <v>4301</v>
      </c>
      <c r="C371" s="1311"/>
      <c r="D371" s="1311"/>
    </row>
    <row r="372" spans="1:4" ht="16.5" customHeight="1">
      <c r="A372" s="95"/>
      <c r="B372" s="1313" t="s">
        <v>4302</v>
      </c>
      <c r="C372" s="1311"/>
      <c r="D372" s="1311"/>
    </row>
    <row r="373" spans="1:4" ht="16.5" customHeight="1">
      <c r="A373" s="23"/>
      <c r="B373" s="1314" t="s">
        <v>4303</v>
      </c>
      <c r="C373" s="1314" t="s">
        <v>4304</v>
      </c>
      <c r="D373" s="1314" t="s">
        <v>4305</v>
      </c>
    </row>
    <row r="374" spans="1:4" ht="16.5" customHeight="1">
      <c r="A374" s="23" t="s">
        <v>1568</v>
      </c>
      <c r="B374" s="1314" t="s">
        <v>4306</v>
      </c>
      <c r="C374" s="1314" t="s">
        <v>4307</v>
      </c>
      <c r="D374" s="1314" t="s">
        <v>4308</v>
      </c>
    </row>
    <row r="375" spans="1:4" ht="16.5" customHeight="1">
      <c r="A375" s="23"/>
      <c r="B375" s="1314" t="s">
        <v>4309</v>
      </c>
      <c r="C375" s="1314" t="s">
        <v>4310</v>
      </c>
      <c r="D375" s="1314" t="s">
        <v>4311</v>
      </c>
    </row>
    <row r="376" spans="1:4" ht="16.5" customHeight="1">
      <c r="A376" s="123"/>
      <c r="B376" s="1315" t="s">
        <v>4312</v>
      </c>
      <c r="C376" s="1315" t="s">
        <v>4313</v>
      </c>
      <c r="D376" s="1315" t="s">
        <v>4314</v>
      </c>
    </row>
    <row r="377" spans="1:4" ht="16.5" customHeight="1">
      <c r="A377" s="123" t="s">
        <v>2262</v>
      </c>
      <c r="B377" s="1315" t="s">
        <v>4315</v>
      </c>
      <c r="C377" s="1315" t="s">
        <v>4316</v>
      </c>
      <c r="D377" s="1315" t="s">
        <v>4317</v>
      </c>
    </row>
    <row r="378" spans="1:4" ht="16.5" customHeight="1">
      <c r="A378" s="123"/>
      <c r="B378" s="1315" t="s">
        <v>4318</v>
      </c>
      <c r="C378" s="1315" t="s">
        <v>4319</v>
      </c>
      <c r="D378" s="1315" t="s">
        <v>4320</v>
      </c>
    </row>
    <row r="379" spans="1:4" ht="16.5" customHeight="1">
      <c r="A379" s="105"/>
      <c r="B379" s="1316" t="s">
        <v>4321</v>
      </c>
      <c r="C379" s="1316" t="s">
        <v>4322</v>
      </c>
      <c r="D379" s="1316" t="s">
        <v>4323</v>
      </c>
    </row>
    <row r="380" spans="1:4" ht="16.5" customHeight="1">
      <c r="A380" s="105" t="s">
        <v>2273</v>
      </c>
      <c r="B380" s="1316" t="s">
        <v>4324</v>
      </c>
      <c r="C380" s="1316" t="s">
        <v>4325</v>
      </c>
      <c r="D380" s="1316" t="s">
        <v>4326</v>
      </c>
    </row>
    <row r="381" spans="1:4" ht="16.5" customHeight="1">
      <c r="A381" s="105"/>
      <c r="B381" s="1316" t="s">
        <v>4327</v>
      </c>
      <c r="C381" s="1316" t="s">
        <v>4328</v>
      </c>
      <c r="D381" s="1316" t="s">
        <v>4329</v>
      </c>
    </row>
    <row r="382" spans="1:4" ht="16.5" customHeight="1">
      <c r="A382" s="135"/>
      <c r="B382" s="1310" t="s">
        <v>4330</v>
      </c>
      <c r="C382" s="1310" t="s">
        <v>4331</v>
      </c>
      <c r="D382" s="1310" t="s">
        <v>4332</v>
      </c>
    </row>
    <row r="383" spans="1:4" ht="16.5" customHeight="1">
      <c r="A383" s="135" t="s">
        <v>2284</v>
      </c>
      <c r="B383" s="1310" t="s">
        <v>4333</v>
      </c>
      <c r="C383" s="1310" t="s">
        <v>4334</v>
      </c>
      <c r="D383" s="1310" t="s">
        <v>4335</v>
      </c>
    </row>
    <row r="384" spans="1:4" ht="16.5" customHeight="1">
      <c r="A384" s="135"/>
      <c r="B384" s="1310" t="s">
        <v>4336</v>
      </c>
      <c r="C384" s="1310" t="s">
        <v>4337</v>
      </c>
      <c r="D384" s="1310" t="s">
        <v>4338</v>
      </c>
    </row>
    <row r="385" spans="1:4" ht="16.5" customHeight="1">
      <c r="A385" s="1311"/>
      <c r="B385" s="1311"/>
      <c r="C385" s="1311"/>
      <c r="D385" s="1311"/>
    </row>
    <row r="386" spans="1:4" ht="16.5" customHeight="1">
      <c r="A386" s="114" t="s">
        <v>39</v>
      </c>
      <c r="B386" s="114"/>
      <c r="C386" s="114"/>
      <c r="D386" s="114"/>
    </row>
    <row r="387" spans="1:4" ht="16.5" customHeight="1">
      <c r="A387" s="95"/>
      <c r="B387" s="1313" t="s">
        <v>3217</v>
      </c>
      <c r="C387" s="1313"/>
      <c r="D387" s="1313"/>
    </row>
    <row r="388" spans="1:4" ht="16.5" customHeight="1">
      <c r="A388" s="95" t="s">
        <v>3254</v>
      </c>
      <c r="B388" s="1313" t="s">
        <v>3229</v>
      </c>
      <c r="C388" s="1313"/>
      <c r="D388" s="1313"/>
    </row>
    <row r="389" spans="1:4" ht="16.5" customHeight="1">
      <c r="A389" s="95"/>
      <c r="B389" s="1313" t="s">
        <v>3238</v>
      </c>
      <c r="C389" s="1313"/>
      <c r="D389" s="1313"/>
    </row>
    <row r="390" spans="1:4" ht="16.5" customHeight="1">
      <c r="A390" s="23"/>
      <c r="B390" s="1314" t="s">
        <v>3252</v>
      </c>
      <c r="C390" s="1314" t="s">
        <v>4339</v>
      </c>
      <c r="D390" s="1314" t="s">
        <v>4340</v>
      </c>
    </row>
    <row r="391" spans="1:4" ht="16.5" customHeight="1">
      <c r="A391" s="23" t="s">
        <v>1568</v>
      </c>
      <c r="B391" s="1314" t="s">
        <v>3265</v>
      </c>
      <c r="C391" s="1314" t="s">
        <v>4341</v>
      </c>
      <c r="D391" s="1314" t="s">
        <v>4342</v>
      </c>
    </row>
    <row r="392" spans="1:4" ht="16.5" customHeight="1">
      <c r="A392" s="23"/>
      <c r="B392" s="1314" t="s">
        <v>3276</v>
      </c>
      <c r="C392" s="1314" t="s">
        <v>4343</v>
      </c>
      <c r="D392" s="1314" t="s">
        <v>4344</v>
      </c>
    </row>
    <row r="393" spans="1:4" ht="16.5" customHeight="1">
      <c r="A393" s="123"/>
      <c r="B393" s="1315" t="s">
        <v>3288</v>
      </c>
      <c r="C393" s="1315" t="s">
        <v>4345</v>
      </c>
      <c r="D393" s="1315" t="s">
        <v>4346</v>
      </c>
    </row>
    <row r="394" spans="1:4" ht="16.5" customHeight="1">
      <c r="A394" s="123" t="s">
        <v>2262</v>
      </c>
      <c r="B394" s="1315" t="s">
        <v>3301</v>
      </c>
      <c r="C394" s="1315" t="s">
        <v>4347</v>
      </c>
      <c r="D394" s="1315" t="s">
        <v>4348</v>
      </c>
    </row>
    <row r="395" spans="1:4" ht="16.5" customHeight="1">
      <c r="A395" s="123"/>
      <c r="B395" s="1315" t="s">
        <v>3312</v>
      </c>
      <c r="C395" s="1315" t="s">
        <v>4349</v>
      </c>
      <c r="D395" s="1315" t="s">
        <v>4350</v>
      </c>
    </row>
    <row r="396" spans="1:4" ht="16.5" customHeight="1">
      <c r="A396" s="105"/>
      <c r="B396" s="1316" t="s">
        <v>3327</v>
      </c>
      <c r="C396" s="1316" t="s">
        <v>4351</v>
      </c>
      <c r="D396" s="1316" t="s">
        <v>4352</v>
      </c>
    </row>
    <row r="397" spans="1:4" ht="16.5" customHeight="1">
      <c r="A397" s="105" t="s">
        <v>2273</v>
      </c>
      <c r="B397" s="1316" t="s">
        <v>3339</v>
      </c>
      <c r="C397" s="1316" t="s">
        <v>4353</v>
      </c>
      <c r="D397" s="1316" t="s">
        <v>4354</v>
      </c>
    </row>
    <row r="398" spans="1:4" ht="16.5" customHeight="1">
      <c r="A398" s="105"/>
      <c r="B398" s="1316" t="s">
        <v>3347</v>
      </c>
      <c r="C398" s="1316" t="s">
        <v>4355</v>
      </c>
      <c r="D398" s="1316" t="s">
        <v>4356</v>
      </c>
    </row>
    <row r="399" spans="1:4" ht="16.5" customHeight="1">
      <c r="A399" s="135"/>
      <c r="B399" s="1310" t="s">
        <v>3363</v>
      </c>
      <c r="C399" s="1310" t="s">
        <v>4357</v>
      </c>
      <c r="D399" s="1310" t="s">
        <v>4358</v>
      </c>
    </row>
    <row r="400" spans="1:4" ht="16.5" customHeight="1">
      <c r="A400" s="135" t="s">
        <v>2284</v>
      </c>
      <c r="B400" s="1310" t="s">
        <v>3375</v>
      </c>
      <c r="C400" s="1310" t="s">
        <v>4359</v>
      </c>
      <c r="D400" s="1310" t="s">
        <v>4360</v>
      </c>
    </row>
    <row r="401" spans="1:4" ht="16.5" customHeight="1">
      <c r="A401" s="135"/>
      <c r="B401" s="1310" t="s">
        <v>3385</v>
      </c>
      <c r="C401" s="1310" t="s">
        <v>4361</v>
      </c>
      <c r="D401" s="1310" t="s">
        <v>4362</v>
      </c>
    </row>
    <row r="402" spans="1:4" ht="16.5" customHeight="1">
      <c r="A402" s="1311"/>
      <c r="B402" s="1311"/>
      <c r="C402" s="1311"/>
      <c r="D402" s="1311"/>
    </row>
    <row r="403" spans="1:4" ht="16.5" customHeight="1">
      <c r="A403" s="148" t="s">
        <v>40</v>
      </c>
      <c r="B403" s="148"/>
      <c r="C403" s="148"/>
      <c r="D403" s="148"/>
    </row>
    <row r="404" spans="1:4" ht="16.5" customHeight="1">
      <c r="A404" s="95"/>
      <c r="B404" s="1313" t="s">
        <v>2681</v>
      </c>
      <c r="C404" s="1311"/>
      <c r="D404" s="1311"/>
    </row>
    <row r="405" spans="1:4" ht="16.5" customHeight="1">
      <c r="A405" s="95" t="s">
        <v>3254</v>
      </c>
      <c r="B405" s="1313" t="s">
        <v>2721</v>
      </c>
      <c r="C405" s="1311"/>
      <c r="D405" s="1311"/>
    </row>
    <row r="406" spans="1:4" ht="16.5" customHeight="1">
      <c r="A406" s="95"/>
      <c r="B406" s="1313" t="s">
        <v>2749</v>
      </c>
      <c r="C406" s="1311"/>
      <c r="D406" s="1311"/>
    </row>
    <row r="407" spans="1:4" ht="16.5" customHeight="1">
      <c r="A407" s="23"/>
      <c r="B407" s="1314" t="s">
        <v>2775</v>
      </c>
      <c r="C407" s="1314" t="s">
        <v>4363</v>
      </c>
      <c r="D407" s="1314" t="s">
        <v>4364</v>
      </c>
    </row>
    <row r="408" spans="1:4" ht="16.5" customHeight="1">
      <c r="A408" s="23" t="s">
        <v>1568</v>
      </c>
      <c r="B408" s="1314" t="s">
        <v>2813</v>
      </c>
      <c r="C408" s="1314" t="s">
        <v>4365</v>
      </c>
      <c r="D408" s="1314" t="s">
        <v>4366</v>
      </c>
    </row>
    <row r="409" spans="1:4" ht="16.5" customHeight="1">
      <c r="A409" s="23"/>
      <c r="B409" s="1314" t="s">
        <v>2849</v>
      </c>
      <c r="C409" s="1314" t="s">
        <v>4367</v>
      </c>
      <c r="D409" s="1314" t="s">
        <v>4368</v>
      </c>
    </row>
    <row r="410" spans="1:4" ht="16.5" customHeight="1">
      <c r="A410" s="123"/>
      <c r="B410" s="1315" t="s">
        <v>2882</v>
      </c>
      <c r="C410" s="1315" t="s">
        <v>4369</v>
      </c>
      <c r="D410" s="1315" t="s">
        <v>4370</v>
      </c>
    </row>
    <row r="411" spans="1:4" ht="16.5" customHeight="1">
      <c r="A411" s="123" t="s">
        <v>2262</v>
      </c>
      <c r="B411" s="1315" t="s">
        <v>2919</v>
      </c>
      <c r="C411" s="1315" t="s">
        <v>4371</v>
      </c>
      <c r="D411" s="1315" t="s">
        <v>4372</v>
      </c>
    </row>
    <row r="412" spans="1:4" ht="16.5" customHeight="1">
      <c r="A412" s="123"/>
      <c r="B412" s="1315" t="s">
        <v>2955</v>
      </c>
      <c r="C412" s="1315" t="s">
        <v>4373</v>
      </c>
      <c r="D412" s="1315" t="s">
        <v>4374</v>
      </c>
    </row>
    <row r="413" spans="1:4" ht="16.5" customHeight="1">
      <c r="A413" s="105"/>
      <c r="B413" s="1316" t="s">
        <v>2990</v>
      </c>
      <c r="C413" s="1316" t="s">
        <v>4375</v>
      </c>
      <c r="D413" s="1316" t="s">
        <v>4376</v>
      </c>
    </row>
    <row r="414" spans="1:4" ht="16.5" customHeight="1">
      <c r="A414" s="105" t="s">
        <v>2273</v>
      </c>
      <c r="B414" s="1316" t="s">
        <v>3028</v>
      </c>
      <c r="C414" s="1316" t="s">
        <v>4377</v>
      </c>
      <c r="D414" s="1316" t="s">
        <v>4378</v>
      </c>
    </row>
    <row r="415" spans="1:4" ht="16.5" customHeight="1">
      <c r="A415" s="105"/>
      <c r="B415" s="1316" t="s">
        <v>3058</v>
      </c>
      <c r="C415" s="1316" t="s">
        <v>4379</v>
      </c>
      <c r="D415" s="1316" t="s">
        <v>4380</v>
      </c>
    </row>
    <row r="416" spans="1:4" ht="16.5" customHeight="1">
      <c r="A416" s="135"/>
      <c r="B416" s="1310" t="s">
        <v>3093</v>
      </c>
      <c r="C416" s="1310" t="s">
        <v>4381</v>
      </c>
      <c r="D416" s="1310" t="s">
        <v>4382</v>
      </c>
    </row>
    <row r="417" spans="1:4" ht="16.5" customHeight="1">
      <c r="A417" s="135" t="s">
        <v>2284</v>
      </c>
      <c r="B417" s="1310" t="s">
        <v>3132</v>
      </c>
      <c r="C417" s="1310" t="s">
        <v>4383</v>
      </c>
      <c r="D417" s="1310" t="s">
        <v>4384</v>
      </c>
    </row>
    <row r="418" spans="1:4" ht="16.5" customHeight="1">
      <c r="A418" s="135"/>
      <c r="B418" s="1310" t="s">
        <v>3165</v>
      </c>
      <c r="C418" s="1310" t="s">
        <v>4385</v>
      </c>
      <c r="D418" s="1310" t="s">
        <v>4386</v>
      </c>
    </row>
    <row r="419" spans="1:4" ht="16.5" customHeight="1">
      <c r="A419" s="1311"/>
      <c r="B419" s="1311"/>
      <c r="C419" s="1311"/>
      <c r="D419" s="1311"/>
    </row>
    <row r="420" spans="1:4" ht="16.5" customHeight="1">
      <c r="A420" s="104" t="s">
        <v>41</v>
      </c>
      <c r="B420" s="12"/>
      <c r="C420" s="7"/>
      <c r="D420" s="7"/>
    </row>
    <row r="421" spans="1:4" ht="16.5" customHeight="1">
      <c r="A421" s="1311"/>
      <c r="B421" s="1311"/>
      <c r="C421" s="1311"/>
      <c r="D421" s="1311"/>
    </row>
    <row r="422" spans="1:4" ht="16.5" customHeight="1">
      <c r="A422" s="152" t="s">
        <v>42</v>
      </c>
      <c r="B422" s="152"/>
      <c r="C422" s="152"/>
      <c r="D422" s="152"/>
    </row>
    <row r="423" spans="1:4" ht="16.5" customHeight="1">
      <c r="A423" s="95"/>
      <c r="B423" s="1313" t="s">
        <v>4387</v>
      </c>
      <c r="C423" s="1311"/>
      <c r="D423" s="1311"/>
    </row>
    <row r="424" spans="1:4" ht="16.5" customHeight="1">
      <c r="A424" s="95" t="s">
        <v>3254</v>
      </c>
      <c r="B424" s="1313" t="s">
        <v>4388</v>
      </c>
      <c r="C424" s="1311"/>
      <c r="D424" s="1311"/>
    </row>
    <row r="425" spans="1:4" ht="16.5" customHeight="1">
      <c r="A425" s="95"/>
      <c r="B425" s="1313" t="s">
        <v>4389</v>
      </c>
      <c r="C425" s="1311"/>
      <c r="D425" s="1311"/>
    </row>
    <row r="426" spans="1:4" ht="16.5" customHeight="1">
      <c r="A426" s="23"/>
      <c r="B426" s="1314" t="s">
        <v>4390</v>
      </c>
      <c r="C426" s="1314" t="s">
        <v>4391</v>
      </c>
      <c r="D426" s="1314" t="s">
        <v>4392</v>
      </c>
    </row>
    <row r="427" spans="1:4" ht="16.5" customHeight="1">
      <c r="A427" s="23" t="s">
        <v>1568</v>
      </c>
      <c r="B427" s="1314" t="s">
        <v>4393</v>
      </c>
      <c r="C427" s="1314" t="s">
        <v>4394</v>
      </c>
      <c r="D427" s="1314" t="s">
        <v>4395</v>
      </c>
    </row>
    <row r="428" spans="1:4" ht="16.5" customHeight="1">
      <c r="A428" s="23"/>
      <c r="B428" s="1314" t="s">
        <v>4396</v>
      </c>
      <c r="C428" s="1314" t="s">
        <v>4397</v>
      </c>
      <c r="D428" s="1314" t="s">
        <v>4398</v>
      </c>
    </row>
    <row r="429" spans="1:4" ht="16.5" customHeight="1">
      <c r="A429" s="123"/>
      <c r="B429" s="1315" t="s">
        <v>4399</v>
      </c>
      <c r="C429" s="1315" t="s">
        <v>4400</v>
      </c>
      <c r="D429" s="1315" t="s">
        <v>4401</v>
      </c>
    </row>
    <row r="430" spans="1:4" ht="16.5" customHeight="1">
      <c r="A430" s="123" t="s">
        <v>2262</v>
      </c>
      <c r="B430" s="1315" t="s">
        <v>4402</v>
      </c>
      <c r="C430" s="1315" t="s">
        <v>4403</v>
      </c>
      <c r="D430" s="1315" t="s">
        <v>4404</v>
      </c>
    </row>
    <row r="431" spans="1:4" ht="16.5" customHeight="1">
      <c r="A431" s="123"/>
      <c r="B431" s="1315" t="s">
        <v>4405</v>
      </c>
      <c r="C431" s="1315" t="s">
        <v>4406</v>
      </c>
      <c r="D431" s="1315" t="s">
        <v>4407</v>
      </c>
    </row>
    <row r="432" spans="1:4" ht="16.5" customHeight="1">
      <c r="A432" s="105"/>
      <c r="B432" s="1316" t="s">
        <v>4408</v>
      </c>
      <c r="C432" s="1316" t="s">
        <v>4409</v>
      </c>
      <c r="D432" s="1316" t="s">
        <v>4410</v>
      </c>
    </row>
    <row r="433" spans="1:4" ht="16.5" customHeight="1">
      <c r="A433" s="105" t="s">
        <v>2273</v>
      </c>
      <c r="B433" s="1316" t="s">
        <v>4411</v>
      </c>
      <c r="C433" s="1316" t="s">
        <v>4412</v>
      </c>
      <c r="D433" s="1316" t="s">
        <v>4413</v>
      </c>
    </row>
    <row r="434" spans="1:4" ht="16.5" customHeight="1">
      <c r="A434" s="105"/>
      <c r="B434" s="1316" t="s">
        <v>4414</v>
      </c>
      <c r="C434" s="1316" t="s">
        <v>4415</v>
      </c>
      <c r="D434" s="1316" t="s">
        <v>4416</v>
      </c>
    </row>
    <row r="435" spans="1:4" ht="16.5" customHeight="1">
      <c r="A435" s="135"/>
      <c r="B435" s="1310" t="s">
        <v>4417</v>
      </c>
      <c r="C435" s="1310" t="s">
        <v>4418</v>
      </c>
      <c r="D435" s="1310" t="s">
        <v>4419</v>
      </c>
    </row>
    <row r="436" spans="1:4" ht="16.5" customHeight="1">
      <c r="A436" s="135" t="s">
        <v>2284</v>
      </c>
      <c r="B436" s="1310" t="s">
        <v>4420</v>
      </c>
      <c r="C436" s="1310" t="s">
        <v>4421</v>
      </c>
      <c r="D436" s="1310" t="s">
        <v>4422</v>
      </c>
    </row>
    <row r="437" spans="1:4" ht="16.5" customHeight="1">
      <c r="A437" s="135"/>
      <c r="B437" s="1310" t="s">
        <v>4423</v>
      </c>
      <c r="C437" s="1310" t="s">
        <v>4424</v>
      </c>
      <c r="D437" s="1310" t="s">
        <v>4425</v>
      </c>
    </row>
    <row r="438" spans="1:4" ht="16.5" customHeight="1">
      <c r="A438" s="1311"/>
      <c r="B438" s="1311"/>
      <c r="C438" s="1311"/>
      <c r="D438" s="1311"/>
    </row>
    <row r="439" spans="1:4" ht="16.5" customHeight="1">
      <c r="A439" s="155" t="s">
        <v>43</v>
      </c>
      <c r="B439" s="155"/>
      <c r="C439" s="155"/>
      <c r="D439" s="155"/>
    </row>
    <row r="440" spans="1:4" ht="16.5" customHeight="1">
      <c r="A440" s="95"/>
      <c r="B440" s="1313" t="s">
        <v>2712</v>
      </c>
      <c r="C440" s="1311"/>
      <c r="D440" s="1311"/>
    </row>
    <row r="441" spans="1:4" ht="16.5" customHeight="1">
      <c r="A441" s="95" t="s">
        <v>3254</v>
      </c>
      <c r="B441" s="1313" t="s">
        <v>2740</v>
      </c>
      <c r="C441" s="1311"/>
      <c r="D441" s="1311"/>
    </row>
    <row r="442" spans="1:4" ht="16.5" customHeight="1">
      <c r="A442" s="95"/>
      <c r="B442" s="1313" t="s">
        <v>2766</v>
      </c>
      <c r="C442" s="1311"/>
      <c r="D442" s="1311"/>
    </row>
    <row r="443" spans="1:4" ht="16.5" customHeight="1">
      <c r="A443" s="23"/>
      <c r="B443" s="1314" t="s">
        <v>2806</v>
      </c>
      <c r="C443" s="1314" t="s">
        <v>4426</v>
      </c>
      <c r="D443" s="1314" t="s">
        <v>4427</v>
      </c>
    </row>
    <row r="444" spans="1:4" ht="16.5" customHeight="1">
      <c r="A444" s="23" t="s">
        <v>1568</v>
      </c>
      <c r="B444" s="1314" t="s">
        <v>2841</v>
      </c>
      <c r="C444" s="1314" t="s">
        <v>4428</v>
      </c>
      <c r="D444" s="1314" t="s">
        <v>4429</v>
      </c>
    </row>
    <row r="445" spans="1:4" ht="16.5" customHeight="1">
      <c r="A445" s="23"/>
      <c r="B445" s="1314" t="s">
        <v>2874</v>
      </c>
      <c r="C445" s="1314" t="s">
        <v>4430</v>
      </c>
      <c r="D445" s="1314" t="s">
        <v>4431</v>
      </c>
    </row>
    <row r="446" spans="1:4" ht="16.5" customHeight="1">
      <c r="A446" s="123"/>
      <c r="B446" s="1315" t="s">
        <v>2913</v>
      </c>
      <c r="C446" s="1315" t="s">
        <v>4432</v>
      </c>
      <c r="D446" s="1315" t="s">
        <v>4433</v>
      </c>
    </row>
    <row r="447" spans="1:4" ht="16.5" customHeight="1">
      <c r="A447" s="123" t="s">
        <v>2262</v>
      </c>
      <c r="B447" s="1315" t="s">
        <v>2948</v>
      </c>
      <c r="C447" s="1315" t="s">
        <v>4434</v>
      </c>
      <c r="D447" s="1315" t="s">
        <v>4435</v>
      </c>
    </row>
    <row r="448" spans="1:4" ht="16.5" customHeight="1">
      <c r="A448" s="123"/>
      <c r="B448" s="1315" t="s">
        <v>2980</v>
      </c>
      <c r="C448" s="1315" t="s">
        <v>4436</v>
      </c>
      <c r="D448" s="1315" t="s">
        <v>4437</v>
      </c>
    </row>
    <row r="449" spans="1:4" ht="16.5" customHeight="1">
      <c r="A449" s="105"/>
      <c r="B449" s="1316" t="s">
        <v>3021</v>
      </c>
      <c r="C449" s="1316" t="s">
        <v>4438</v>
      </c>
      <c r="D449" s="1316" t="s">
        <v>4439</v>
      </c>
    </row>
    <row r="450" spans="1:4" ht="16.5" customHeight="1">
      <c r="A450" s="105" t="s">
        <v>2273</v>
      </c>
      <c r="B450" s="1316" t="s">
        <v>3051</v>
      </c>
      <c r="C450" s="1316" t="s">
        <v>4440</v>
      </c>
      <c r="D450" s="1316" t="s">
        <v>4441</v>
      </c>
    </row>
    <row r="451" spans="1:4" ht="16.5" customHeight="1">
      <c r="A451" s="105"/>
      <c r="B451" s="1316" t="s">
        <v>3084</v>
      </c>
      <c r="C451" s="1316" t="s">
        <v>4442</v>
      </c>
      <c r="D451" s="1316" t="s">
        <v>4443</v>
      </c>
    </row>
    <row r="452" spans="1:4" ht="16.5" customHeight="1">
      <c r="A452" s="135"/>
      <c r="B452" s="1310" t="s">
        <v>3124</v>
      </c>
      <c r="C452" s="1310" t="s">
        <v>4444</v>
      </c>
      <c r="D452" s="1310" t="s">
        <v>4445</v>
      </c>
    </row>
    <row r="453" spans="1:4" ht="16.5" customHeight="1">
      <c r="A453" s="135" t="s">
        <v>2284</v>
      </c>
      <c r="B453" s="1310" t="s">
        <v>3157</v>
      </c>
      <c r="C453" s="1310" t="s">
        <v>4446</v>
      </c>
      <c r="D453" s="1310" t="s">
        <v>4447</v>
      </c>
    </row>
    <row r="454" spans="1:4" ht="16.5" customHeight="1">
      <c r="A454" s="135"/>
      <c r="B454" s="1310" t="s">
        <v>3186</v>
      </c>
      <c r="C454" s="1310" t="s">
        <v>4448</v>
      </c>
      <c r="D454" s="1310" t="s">
        <v>4449</v>
      </c>
    </row>
    <row r="455" spans="1:4" ht="16.5" customHeight="1">
      <c r="A455" s="1311"/>
      <c r="B455" s="1311"/>
      <c r="C455" s="1311"/>
      <c r="D455" s="1311"/>
    </row>
    <row r="456" spans="1:4" ht="16.5" customHeight="1">
      <c r="A456" s="154" t="s">
        <v>44</v>
      </c>
      <c r="B456" s="154"/>
      <c r="C456" s="154"/>
      <c r="D456" s="154"/>
    </row>
    <row r="457" spans="1:4" ht="16.5" customHeight="1">
      <c r="A457" s="95"/>
      <c r="B457" s="1313" t="s">
        <v>4450</v>
      </c>
      <c r="C457" s="1311"/>
      <c r="D457" s="1311"/>
    </row>
    <row r="458" spans="1:4" ht="16.5" customHeight="1">
      <c r="A458" s="95" t="s">
        <v>3254</v>
      </c>
      <c r="B458" s="1313" t="s">
        <v>4451</v>
      </c>
      <c r="C458" s="1311"/>
      <c r="D458" s="1311"/>
    </row>
    <row r="459" spans="1:4" ht="16.5" customHeight="1">
      <c r="A459" s="95"/>
      <c r="B459" s="1313" t="s">
        <v>4452</v>
      </c>
      <c r="C459" s="1311"/>
      <c r="D459" s="1311"/>
    </row>
    <row r="460" spans="1:4" ht="16.5" customHeight="1">
      <c r="A460" s="23"/>
      <c r="B460" s="1314" t="s">
        <v>4453</v>
      </c>
      <c r="C460" s="1314" t="s">
        <v>4454</v>
      </c>
      <c r="D460" s="1314" t="s">
        <v>4455</v>
      </c>
    </row>
    <row r="461" spans="1:4" ht="16.5" customHeight="1">
      <c r="A461" s="23" t="s">
        <v>1568</v>
      </c>
      <c r="B461" s="1314" t="s">
        <v>4456</v>
      </c>
      <c r="C461" s="1314" t="s">
        <v>4457</v>
      </c>
      <c r="D461" s="1314" t="s">
        <v>4458</v>
      </c>
    </row>
    <row r="462" spans="1:4" ht="16.5" customHeight="1">
      <c r="A462" s="23"/>
      <c r="B462" s="1314" t="s">
        <v>4459</v>
      </c>
      <c r="C462" s="1314" t="s">
        <v>4460</v>
      </c>
      <c r="D462" s="1314" t="s">
        <v>4461</v>
      </c>
    </row>
    <row r="463" spans="1:4" ht="16.5" customHeight="1">
      <c r="A463" s="123"/>
      <c r="B463" s="1315" t="s">
        <v>4462</v>
      </c>
      <c r="C463" s="1315" t="s">
        <v>4463</v>
      </c>
      <c r="D463" s="1315" t="s">
        <v>4464</v>
      </c>
    </row>
    <row r="464" spans="1:4" ht="16.5" customHeight="1">
      <c r="A464" s="123" t="s">
        <v>2262</v>
      </c>
      <c r="B464" s="1315" t="s">
        <v>4465</v>
      </c>
      <c r="C464" s="1315" t="s">
        <v>4466</v>
      </c>
      <c r="D464" s="1315" t="s">
        <v>4467</v>
      </c>
    </row>
    <row r="465" spans="1:4" ht="16.5" customHeight="1">
      <c r="A465" s="123"/>
      <c r="B465" s="1315" t="s">
        <v>4468</v>
      </c>
      <c r="C465" s="1315" t="s">
        <v>4469</v>
      </c>
      <c r="D465" s="1315" t="s">
        <v>4470</v>
      </c>
    </row>
    <row r="466" spans="1:4" ht="16.5" customHeight="1">
      <c r="A466" s="105"/>
      <c r="B466" s="1316" t="s">
        <v>4471</v>
      </c>
      <c r="C466" s="1316" t="s">
        <v>4472</v>
      </c>
      <c r="D466" s="1316" t="s">
        <v>4473</v>
      </c>
    </row>
    <row r="467" spans="1:4" ht="16.5" customHeight="1">
      <c r="A467" s="105" t="s">
        <v>2273</v>
      </c>
      <c r="B467" s="1316" t="s">
        <v>4474</v>
      </c>
      <c r="C467" s="1316" t="s">
        <v>4475</v>
      </c>
      <c r="D467" s="1316" t="s">
        <v>4476</v>
      </c>
    </row>
    <row r="468" spans="1:4" ht="16.5" customHeight="1">
      <c r="A468" s="105"/>
      <c r="B468" s="1316" t="s">
        <v>4477</v>
      </c>
      <c r="C468" s="1316" t="s">
        <v>4478</v>
      </c>
      <c r="D468" s="1316" t="s">
        <v>4479</v>
      </c>
    </row>
    <row r="469" spans="1:4" ht="16.5" customHeight="1">
      <c r="A469" s="135"/>
      <c r="B469" s="1310" t="s">
        <v>4480</v>
      </c>
      <c r="C469" s="1310" t="s">
        <v>4481</v>
      </c>
      <c r="D469" s="1310" t="s">
        <v>4482</v>
      </c>
    </row>
    <row r="470" spans="1:4" ht="16.5" customHeight="1">
      <c r="A470" s="135" t="s">
        <v>2284</v>
      </c>
      <c r="B470" s="1310" t="s">
        <v>4483</v>
      </c>
      <c r="C470" s="1310" t="s">
        <v>4484</v>
      </c>
      <c r="D470" s="1310" t="s">
        <v>4485</v>
      </c>
    </row>
    <row r="471" spans="1:4" ht="16.5" customHeight="1">
      <c r="A471" s="135"/>
      <c r="B471" s="1310" t="s">
        <v>4486</v>
      </c>
      <c r="C471" s="1310" t="s">
        <v>4487</v>
      </c>
      <c r="D471" s="1310" t="s">
        <v>4488</v>
      </c>
    </row>
    <row r="472" spans="1:4" ht="16.5" customHeight="1">
      <c r="A472" s="1311"/>
      <c r="B472" s="1311"/>
      <c r="C472" s="1311"/>
      <c r="D472" s="1311"/>
    </row>
    <row r="473" spans="1:4" ht="16.5" customHeight="1">
      <c r="A473" s="104" t="s">
        <v>46</v>
      </c>
      <c r="B473" s="12"/>
      <c r="C473" s="7"/>
      <c r="D473" s="7"/>
    </row>
    <row r="474" spans="1:4" ht="16.5" customHeight="1">
      <c r="A474" s="1311"/>
      <c r="B474" s="1311"/>
      <c r="C474" s="1311"/>
      <c r="D474" s="1311"/>
    </row>
    <row r="475" spans="1:4" ht="16.5" customHeight="1">
      <c r="A475" s="156" t="s">
        <v>47</v>
      </c>
      <c r="B475" s="156"/>
      <c r="C475" s="156"/>
      <c r="D475" s="156"/>
    </row>
    <row r="476" spans="1:4" ht="16.5" customHeight="1">
      <c r="A476" s="95"/>
      <c r="B476" s="1313" t="s">
        <v>4489</v>
      </c>
      <c r="C476" s="1311"/>
      <c r="D476" s="1311"/>
    </row>
    <row r="477" spans="1:4" ht="16.5" customHeight="1">
      <c r="A477" s="95" t="s">
        <v>3254</v>
      </c>
      <c r="B477" s="1313" t="s">
        <v>4490</v>
      </c>
      <c r="C477" s="1311"/>
      <c r="D477" s="1311"/>
    </row>
    <row r="478" spans="1:4" ht="16.5" customHeight="1">
      <c r="A478" s="95"/>
      <c r="B478" s="1313" t="s">
        <v>4491</v>
      </c>
      <c r="C478" s="1311"/>
      <c r="D478" s="1311"/>
    </row>
    <row r="479" spans="1:4" ht="16.5" customHeight="1">
      <c r="A479" s="23"/>
      <c r="B479" s="1314" t="s">
        <v>4492</v>
      </c>
      <c r="C479" s="1314" t="s">
        <v>4493</v>
      </c>
      <c r="D479" s="1314" t="s">
        <v>4494</v>
      </c>
    </row>
    <row r="480" spans="1:4" ht="16.5" customHeight="1">
      <c r="A480" s="23" t="s">
        <v>1568</v>
      </c>
      <c r="B480" s="1314" t="s">
        <v>4495</v>
      </c>
      <c r="C480" s="1314" t="s">
        <v>4496</v>
      </c>
      <c r="D480" s="1314" t="s">
        <v>4497</v>
      </c>
    </row>
    <row r="481" spans="1:4" ht="16.5" customHeight="1">
      <c r="A481" s="23"/>
      <c r="B481" s="1314" t="s">
        <v>4498</v>
      </c>
      <c r="C481" s="1314" t="s">
        <v>4499</v>
      </c>
      <c r="D481" s="1314" t="s">
        <v>4500</v>
      </c>
    </row>
    <row r="482" spans="1:4" ht="16.5" customHeight="1">
      <c r="A482" s="123"/>
      <c r="B482" s="1315" t="s">
        <v>4501</v>
      </c>
      <c r="C482" s="1315" t="s">
        <v>4502</v>
      </c>
      <c r="D482" s="1315" t="s">
        <v>4503</v>
      </c>
    </row>
    <row r="483" spans="1:4" ht="16.5" customHeight="1">
      <c r="A483" s="123" t="s">
        <v>2262</v>
      </c>
      <c r="B483" s="1315" t="s">
        <v>4504</v>
      </c>
      <c r="C483" s="1315" t="s">
        <v>4505</v>
      </c>
      <c r="D483" s="1315" t="s">
        <v>4506</v>
      </c>
    </row>
    <row r="484" spans="1:4" ht="16.5" customHeight="1">
      <c r="A484" s="123"/>
      <c r="B484" s="1315" t="s">
        <v>4507</v>
      </c>
      <c r="C484" s="1315" t="s">
        <v>4508</v>
      </c>
      <c r="D484" s="1315" t="s">
        <v>4509</v>
      </c>
    </row>
    <row r="485" spans="1:4" ht="16.5" customHeight="1">
      <c r="A485" s="105"/>
      <c r="B485" s="1316" t="s">
        <v>4510</v>
      </c>
      <c r="C485" s="1316" t="s">
        <v>4511</v>
      </c>
      <c r="D485" s="1316" t="s">
        <v>4512</v>
      </c>
    </row>
    <row r="486" spans="1:4" ht="16.5" customHeight="1">
      <c r="A486" s="105" t="s">
        <v>2273</v>
      </c>
      <c r="B486" s="1316" t="s">
        <v>4513</v>
      </c>
      <c r="C486" s="1316" t="s">
        <v>4514</v>
      </c>
      <c r="D486" s="1316" t="s">
        <v>4515</v>
      </c>
    </row>
    <row r="487" spans="1:4" ht="16.5" customHeight="1">
      <c r="A487" s="105"/>
      <c r="B487" s="1316" t="s">
        <v>4516</v>
      </c>
      <c r="C487" s="1316" t="s">
        <v>4517</v>
      </c>
      <c r="D487" s="1316" t="s">
        <v>4518</v>
      </c>
    </row>
    <row r="488" spans="1:4" ht="16.5" customHeight="1">
      <c r="A488" s="135"/>
      <c r="B488" s="1310" t="s">
        <v>4519</v>
      </c>
      <c r="C488" s="1310" t="s">
        <v>4520</v>
      </c>
      <c r="D488" s="1310" t="s">
        <v>4521</v>
      </c>
    </row>
    <row r="489" spans="1:4" ht="16.5" customHeight="1">
      <c r="A489" s="135" t="s">
        <v>2284</v>
      </c>
      <c r="B489" s="1310" t="s">
        <v>4522</v>
      </c>
      <c r="C489" s="1310" t="s">
        <v>4523</v>
      </c>
      <c r="D489" s="1310" t="s">
        <v>4524</v>
      </c>
    </row>
    <row r="490" spans="1:4" ht="16.5" customHeight="1">
      <c r="A490" s="135"/>
      <c r="B490" s="1310" t="s">
        <v>4525</v>
      </c>
      <c r="C490" s="1310" t="s">
        <v>4526</v>
      </c>
      <c r="D490" s="1310" t="s">
        <v>4527</v>
      </c>
    </row>
    <row r="491" spans="1:4" ht="16.5" customHeight="1">
      <c r="A491" s="1311"/>
      <c r="B491" s="1311"/>
      <c r="C491" s="1311"/>
      <c r="D491" s="1311"/>
    </row>
    <row r="492" spans="1:4" ht="16.5" customHeight="1">
      <c r="A492" s="157" t="s">
        <v>48</v>
      </c>
      <c r="B492" s="157"/>
      <c r="C492" s="1311"/>
      <c r="D492" s="1311"/>
    </row>
    <row r="493" spans="1:4" ht="16.5" customHeight="1">
      <c r="A493" s="95"/>
      <c r="B493" s="1313" t="s">
        <v>4528</v>
      </c>
      <c r="C493" s="1311"/>
      <c r="D493" s="1311"/>
    </row>
    <row r="494" spans="1:4" ht="16.5" customHeight="1">
      <c r="A494" s="95" t="s">
        <v>3254</v>
      </c>
      <c r="B494" s="1313" t="s">
        <v>4529</v>
      </c>
      <c r="C494" s="1311"/>
      <c r="D494" s="1311"/>
    </row>
    <row r="495" spans="1:4" ht="16.5" customHeight="1">
      <c r="A495" s="95"/>
      <c r="B495" s="1313" t="s">
        <v>4530</v>
      </c>
      <c r="C495" s="1311"/>
      <c r="D495" s="1311"/>
    </row>
    <row r="496" spans="1:4" ht="16.5" customHeight="1">
      <c r="A496" s="23"/>
      <c r="B496" s="1314" t="s">
        <v>4531</v>
      </c>
      <c r="C496" s="1314" t="s">
        <v>4532</v>
      </c>
      <c r="D496" s="1314" t="s">
        <v>4533</v>
      </c>
    </row>
    <row r="497" spans="1:5" ht="16.5" customHeight="1">
      <c r="A497" s="23" t="s">
        <v>1568</v>
      </c>
      <c r="B497" s="1314" t="s">
        <v>4534</v>
      </c>
      <c r="C497" s="1314" t="s">
        <v>4535</v>
      </c>
      <c r="D497" s="1314" t="s">
        <v>4536</v>
      </c>
    </row>
    <row r="498" spans="1:5" ht="16.5" customHeight="1">
      <c r="A498" s="23"/>
      <c r="B498" s="1314" t="s">
        <v>4537</v>
      </c>
      <c r="C498" s="1314" t="s">
        <v>4538</v>
      </c>
      <c r="D498" s="1314" t="s">
        <v>4539</v>
      </c>
    </row>
    <row r="499" spans="1:5" ht="16.5" customHeight="1">
      <c r="A499" s="123"/>
      <c r="B499" s="1315" t="s">
        <v>4540</v>
      </c>
      <c r="C499" s="1315" t="s">
        <v>4541</v>
      </c>
      <c r="D499" s="1315" t="s">
        <v>4542</v>
      </c>
    </row>
    <row r="500" spans="1:5" ht="16.5" customHeight="1">
      <c r="A500" s="123" t="s">
        <v>2262</v>
      </c>
      <c r="B500" s="1315" t="s">
        <v>4543</v>
      </c>
      <c r="C500" s="1315" t="s">
        <v>4544</v>
      </c>
      <c r="D500" s="1315" t="s">
        <v>4545</v>
      </c>
    </row>
    <row r="501" spans="1:5" ht="16.5" customHeight="1">
      <c r="A501" s="123"/>
      <c r="B501" s="1315" t="s">
        <v>4546</v>
      </c>
      <c r="C501" s="1315" t="s">
        <v>4547</v>
      </c>
      <c r="D501" s="1315" t="s">
        <v>4548</v>
      </c>
    </row>
    <row r="502" spans="1:5" ht="16.5" customHeight="1">
      <c r="A502" s="105"/>
      <c r="B502" s="1316" t="s">
        <v>4549</v>
      </c>
      <c r="C502" s="1316" t="s">
        <v>4550</v>
      </c>
      <c r="D502" s="1316" t="s">
        <v>4551</v>
      </c>
    </row>
    <row r="503" spans="1:5" ht="16.5" customHeight="1">
      <c r="A503" s="105" t="s">
        <v>2273</v>
      </c>
      <c r="B503" s="1316" t="s">
        <v>4552</v>
      </c>
      <c r="C503" s="1316" t="s">
        <v>4553</v>
      </c>
      <c r="D503" s="1316" t="s">
        <v>4554</v>
      </c>
    </row>
    <row r="504" spans="1:5" ht="16.5" customHeight="1">
      <c r="A504" s="105"/>
      <c r="B504" s="1316" t="s">
        <v>4555</v>
      </c>
      <c r="C504" s="1316" t="s">
        <v>4556</v>
      </c>
      <c r="D504" s="1316" t="s">
        <v>4557</v>
      </c>
    </row>
    <row r="505" spans="1:5" ht="16.5" customHeight="1">
      <c r="A505" s="135"/>
      <c r="B505" s="1310" t="s">
        <v>4558</v>
      </c>
      <c r="C505" s="1310" t="s">
        <v>4559</v>
      </c>
      <c r="D505" s="1310" t="s">
        <v>4560</v>
      </c>
    </row>
    <row r="506" spans="1:5" ht="16.5" customHeight="1">
      <c r="A506" s="135" t="s">
        <v>2284</v>
      </c>
      <c r="B506" s="1310" t="s">
        <v>4561</v>
      </c>
      <c r="C506" s="1310" t="s">
        <v>4562</v>
      </c>
      <c r="D506" s="1310" t="s">
        <v>4563</v>
      </c>
    </row>
    <row r="507" spans="1:5" ht="16.5" customHeight="1">
      <c r="A507" s="135"/>
      <c r="B507" s="1310" t="s">
        <v>4564</v>
      </c>
      <c r="C507" s="1310" t="s">
        <v>4565</v>
      </c>
      <c r="D507" s="1310" t="s">
        <v>4566</v>
      </c>
    </row>
    <row r="508" spans="1:5" ht="16.5" customHeight="1">
      <c r="A508" s="1311"/>
      <c r="B508" s="1311"/>
      <c r="C508" s="1311"/>
      <c r="D508" s="1311"/>
    </row>
    <row r="509" spans="1:5" ht="16.5" customHeight="1">
      <c r="A509" s="148" t="s">
        <v>49</v>
      </c>
      <c r="B509" s="148"/>
      <c r="C509" s="148"/>
      <c r="D509" s="148"/>
    </row>
    <row r="510" spans="1:5" ht="16.5" customHeight="1">
      <c r="A510" s="95"/>
      <c r="B510" s="1313" t="s">
        <v>3215</v>
      </c>
      <c r="C510" s="1311"/>
      <c r="D510" s="1311"/>
    </row>
    <row r="511" spans="1:5" ht="16.5" customHeight="1">
      <c r="A511" s="95" t="s">
        <v>3254</v>
      </c>
      <c r="B511" s="1313" t="s">
        <v>4567</v>
      </c>
      <c r="C511" s="1311"/>
      <c r="D511" s="1311"/>
    </row>
    <row r="512" spans="1:5" ht="16.5" customHeight="1">
      <c r="A512" s="95"/>
      <c r="B512" s="1313" t="s">
        <v>4568</v>
      </c>
      <c r="C512" s="1311"/>
      <c r="D512" s="1311"/>
      <c r="E512" s="1311"/>
    </row>
    <row r="513" spans="1:4" ht="16.5" customHeight="1">
      <c r="A513" s="23"/>
      <c r="B513" s="1314" t="s">
        <v>4569</v>
      </c>
      <c r="C513" s="1314" t="s">
        <v>4570</v>
      </c>
      <c r="D513" s="1314" t="s">
        <v>4571</v>
      </c>
    </row>
    <row r="514" spans="1:4" ht="16.5" customHeight="1">
      <c r="A514" s="23" t="s">
        <v>1568</v>
      </c>
      <c r="B514" s="1314" t="s">
        <v>4572</v>
      </c>
      <c r="C514" s="1314" t="s">
        <v>4573</v>
      </c>
      <c r="D514" s="1314" t="s">
        <v>4574</v>
      </c>
    </row>
    <row r="515" spans="1:4" ht="16.5" customHeight="1">
      <c r="A515" s="23"/>
      <c r="B515" s="1314" t="s">
        <v>3274</v>
      </c>
      <c r="C515" s="1314" t="s">
        <v>4575</v>
      </c>
      <c r="D515" s="1314" t="s">
        <v>4576</v>
      </c>
    </row>
    <row r="516" spans="1:4" ht="16.5" customHeight="1">
      <c r="A516" s="123"/>
      <c r="B516" s="1315" t="s">
        <v>4577</v>
      </c>
      <c r="C516" s="1315" t="s">
        <v>4578</v>
      </c>
      <c r="D516" s="1315" t="s">
        <v>4579</v>
      </c>
    </row>
    <row r="517" spans="1:4" ht="16.5" customHeight="1">
      <c r="A517" s="123" t="s">
        <v>2262</v>
      </c>
      <c r="B517" s="1315" t="s">
        <v>4580</v>
      </c>
      <c r="C517" s="1315" t="s">
        <v>4581</v>
      </c>
      <c r="D517" s="1315" t="s">
        <v>4582</v>
      </c>
    </row>
    <row r="518" spans="1:4" ht="16.5" customHeight="1">
      <c r="A518" s="123"/>
      <c r="B518" s="1315" t="s">
        <v>4583</v>
      </c>
      <c r="C518" s="1315" t="s">
        <v>4584</v>
      </c>
      <c r="D518" s="1315" t="s">
        <v>4585</v>
      </c>
    </row>
    <row r="519" spans="1:4" ht="16.5" customHeight="1">
      <c r="A519" s="105"/>
      <c r="B519" s="1316" t="s">
        <v>4586</v>
      </c>
      <c r="C519" s="1316" t="s">
        <v>4587</v>
      </c>
      <c r="D519" s="1316" t="s">
        <v>4588</v>
      </c>
    </row>
    <row r="520" spans="1:4" ht="16.5" customHeight="1">
      <c r="A520" s="105" t="s">
        <v>2273</v>
      </c>
      <c r="B520" s="1316" t="s">
        <v>4589</v>
      </c>
      <c r="C520" s="1316" t="s">
        <v>4590</v>
      </c>
      <c r="D520" s="1316" t="s">
        <v>4591</v>
      </c>
    </row>
    <row r="521" spans="1:4" ht="16.5" customHeight="1">
      <c r="A521" s="105"/>
      <c r="B521" s="1316" t="s">
        <v>4592</v>
      </c>
      <c r="C521" s="1316" t="s">
        <v>4593</v>
      </c>
      <c r="D521" s="1316" t="s">
        <v>4594</v>
      </c>
    </row>
    <row r="522" spans="1:4" ht="16.5" customHeight="1">
      <c r="A522" s="135"/>
      <c r="B522" s="1310" t="s">
        <v>4595</v>
      </c>
      <c r="C522" s="1310" t="s">
        <v>4596</v>
      </c>
      <c r="D522" s="1310" t="s">
        <v>4597</v>
      </c>
    </row>
    <row r="523" spans="1:4" ht="16.5" customHeight="1">
      <c r="A523" s="135" t="s">
        <v>2284</v>
      </c>
      <c r="B523" s="1310" t="s">
        <v>4598</v>
      </c>
      <c r="C523" s="1310" t="s">
        <v>4599</v>
      </c>
      <c r="D523" s="1310" t="s">
        <v>4600</v>
      </c>
    </row>
    <row r="524" spans="1:4" ht="16.5" customHeight="1">
      <c r="A524" s="135"/>
      <c r="B524" s="1310" t="s">
        <v>4601</v>
      </c>
      <c r="C524" s="1310" t="s">
        <v>4602</v>
      </c>
      <c r="D524" s="1310" t="s">
        <v>4603</v>
      </c>
    </row>
    <row r="525" spans="1:4" ht="16.5" customHeight="1">
      <c r="A525" s="1311"/>
      <c r="B525" s="1311"/>
      <c r="C525" s="1311"/>
      <c r="D525" s="1311"/>
    </row>
    <row r="526" spans="1:4" ht="16.5" customHeight="1">
      <c r="A526" s="158" t="s">
        <v>50</v>
      </c>
      <c r="B526" s="158"/>
      <c r="C526" s="158"/>
      <c r="D526" s="158"/>
    </row>
    <row r="527" spans="1:4" ht="16.5" customHeight="1">
      <c r="A527" s="95"/>
      <c r="B527" s="1313" t="s">
        <v>2692</v>
      </c>
      <c r="C527" s="1311"/>
      <c r="D527" s="1311"/>
    </row>
    <row r="528" spans="1:4" ht="16.5" customHeight="1">
      <c r="A528" s="95" t="s">
        <v>3254</v>
      </c>
      <c r="B528" s="1313" t="s">
        <v>2729</v>
      </c>
      <c r="C528" s="1311"/>
      <c r="D528" s="1311"/>
    </row>
    <row r="529" spans="1:4" ht="16.5" customHeight="1">
      <c r="A529" s="95"/>
      <c r="B529" s="1313" t="s">
        <v>2756</v>
      </c>
      <c r="C529" s="1311"/>
      <c r="D529" s="1311"/>
    </row>
    <row r="530" spans="1:4" ht="16.5" customHeight="1">
      <c r="A530" s="23"/>
      <c r="B530" s="1314" t="s">
        <v>2786</v>
      </c>
      <c r="C530" s="1314" t="s">
        <v>4604</v>
      </c>
      <c r="D530" s="1314" t="s">
        <v>4605</v>
      </c>
    </row>
    <row r="531" spans="1:4" ht="16.5" customHeight="1">
      <c r="A531" s="23" t="s">
        <v>1568</v>
      </c>
      <c r="B531" s="1314" t="s">
        <v>2824</v>
      </c>
      <c r="C531" s="1314" t="s">
        <v>4606</v>
      </c>
      <c r="D531" s="1314" t="s">
        <v>4607</v>
      </c>
    </row>
    <row r="532" spans="1:4" ht="16.5" customHeight="1">
      <c r="A532" s="23"/>
      <c r="B532" s="1314" t="s">
        <v>2859</v>
      </c>
      <c r="C532" s="1314" t="s">
        <v>4608</v>
      </c>
      <c r="D532" s="1314" t="s">
        <v>4609</v>
      </c>
    </row>
    <row r="533" spans="1:4" ht="16.5" customHeight="1">
      <c r="A533" s="123"/>
      <c r="B533" s="1315" t="s">
        <v>2893</v>
      </c>
      <c r="C533" s="1315" t="s">
        <v>4610</v>
      </c>
      <c r="D533" s="1315" t="s">
        <v>4611</v>
      </c>
    </row>
    <row r="534" spans="1:4" ht="16.5" customHeight="1">
      <c r="A534" s="123" t="s">
        <v>2262</v>
      </c>
      <c r="B534" s="1315" t="s">
        <v>4612</v>
      </c>
      <c r="C534" s="1315" t="s">
        <v>4613</v>
      </c>
      <c r="D534" s="1315" t="s">
        <v>4614</v>
      </c>
    </row>
    <row r="535" spans="1:4" ht="16.5" customHeight="1">
      <c r="A535" s="123"/>
      <c r="B535" s="1315" t="s">
        <v>4615</v>
      </c>
      <c r="C535" s="1315" t="s">
        <v>4616</v>
      </c>
      <c r="D535" s="1315" t="s">
        <v>4617</v>
      </c>
    </row>
    <row r="536" spans="1:4" ht="16.5" customHeight="1">
      <c r="A536" s="105"/>
      <c r="B536" s="1316" t="s">
        <v>3001</v>
      </c>
      <c r="C536" s="1316" t="s">
        <v>4618</v>
      </c>
      <c r="D536" s="1316" t="s">
        <v>4619</v>
      </c>
    </row>
    <row r="537" spans="1:4" ht="16.5" customHeight="1">
      <c r="A537" s="105" t="s">
        <v>2273</v>
      </c>
      <c r="B537" s="1316" t="s">
        <v>3037</v>
      </c>
      <c r="C537" s="1316" t="s">
        <v>4620</v>
      </c>
      <c r="D537" s="1316" t="s">
        <v>4621</v>
      </c>
    </row>
    <row r="538" spans="1:4" ht="16.5" customHeight="1">
      <c r="A538" s="105"/>
      <c r="B538" s="1316" t="s">
        <v>4622</v>
      </c>
      <c r="C538" s="1316" t="s">
        <v>4623</v>
      </c>
      <c r="D538" s="1316" t="s">
        <v>4624</v>
      </c>
    </row>
    <row r="539" spans="1:4" ht="16.5" customHeight="1">
      <c r="A539" s="135"/>
      <c r="B539" s="1310" t="s">
        <v>4625</v>
      </c>
      <c r="C539" s="1310" t="s">
        <v>4626</v>
      </c>
      <c r="D539" s="1310" t="s">
        <v>4627</v>
      </c>
    </row>
    <row r="540" spans="1:4" ht="16.5" customHeight="1">
      <c r="A540" s="135" t="s">
        <v>2284</v>
      </c>
      <c r="B540" s="1310" t="s">
        <v>4628</v>
      </c>
      <c r="C540" s="1310" t="s">
        <v>4629</v>
      </c>
      <c r="D540" s="1310" t="s">
        <v>4630</v>
      </c>
    </row>
    <row r="541" spans="1:4" ht="16.5" customHeight="1">
      <c r="A541" s="135"/>
      <c r="B541" s="1310" t="s">
        <v>3139</v>
      </c>
      <c r="C541" s="1310" t="s">
        <v>4631</v>
      </c>
      <c r="D541" s="1310" t="s">
        <v>4632</v>
      </c>
    </row>
    <row r="542" spans="1:4" ht="16.5" customHeight="1">
      <c r="A542" s="1311"/>
      <c r="B542" s="1311"/>
      <c r="C542" s="1311"/>
      <c r="D542" s="1311"/>
    </row>
    <row r="543" spans="1:4" ht="16.5" customHeight="1">
      <c r="A543" s="104" t="s">
        <v>51</v>
      </c>
      <c r="B543" s="12"/>
      <c r="C543" s="7"/>
      <c r="D543" s="7"/>
    </row>
    <row r="544" spans="1:4" ht="16.5" customHeight="1">
      <c r="A544" s="1311"/>
      <c r="B544" s="1311"/>
      <c r="C544" s="1311"/>
      <c r="D544" s="1311"/>
    </row>
    <row r="545" spans="1:4" ht="16.5" customHeight="1">
      <c r="A545" s="159" t="s">
        <v>52</v>
      </c>
      <c r="B545" s="159"/>
      <c r="C545" s="159"/>
      <c r="D545" s="159"/>
    </row>
    <row r="546" spans="1:4" ht="16.5" customHeight="1">
      <c r="A546" s="95"/>
      <c r="B546" s="1313" t="s">
        <v>2699</v>
      </c>
      <c r="C546" s="1311"/>
      <c r="D546" s="1311"/>
    </row>
    <row r="547" spans="1:4" ht="16.5" customHeight="1">
      <c r="A547" s="95" t="s">
        <v>3254</v>
      </c>
      <c r="B547" s="1313" t="s">
        <v>2732</v>
      </c>
      <c r="C547" s="1311"/>
      <c r="D547" s="1311"/>
    </row>
    <row r="548" spans="1:4" ht="16.5" customHeight="1">
      <c r="A548" s="95"/>
      <c r="B548" s="1313" t="s">
        <v>2760</v>
      </c>
      <c r="C548" s="1311"/>
      <c r="D548" s="1311"/>
    </row>
    <row r="549" spans="1:4" ht="16.5" customHeight="1">
      <c r="A549" s="23"/>
      <c r="B549" s="1314" t="s">
        <v>4633</v>
      </c>
      <c r="C549" s="1314" t="s">
        <v>4634</v>
      </c>
      <c r="D549" s="1314" t="s">
        <v>4635</v>
      </c>
    </row>
    <row r="550" spans="1:4" ht="16.5" customHeight="1">
      <c r="A550" s="23" t="s">
        <v>1568</v>
      </c>
      <c r="B550" s="1314" t="s">
        <v>2793</v>
      </c>
      <c r="C550" s="1314" t="s">
        <v>4636</v>
      </c>
      <c r="D550" s="1314" t="s">
        <v>4637</v>
      </c>
    </row>
    <row r="551" spans="1:4" ht="16.5" customHeight="1">
      <c r="A551" s="23"/>
      <c r="B551" s="1314" t="s">
        <v>4638</v>
      </c>
      <c r="C551" s="1314" t="s">
        <v>4639</v>
      </c>
      <c r="D551" s="1314" t="s">
        <v>4640</v>
      </c>
    </row>
    <row r="552" spans="1:4" ht="16.5" customHeight="1">
      <c r="A552" s="123"/>
      <c r="B552" s="1315" t="s">
        <v>2900</v>
      </c>
      <c r="C552" s="1315" t="s">
        <v>4641</v>
      </c>
      <c r="D552" s="1315" t="s">
        <v>4642</v>
      </c>
    </row>
    <row r="553" spans="1:4" ht="16.5" customHeight="1">
      <c r="A553" s="123" t="s">
        <v>2262</v>
      </c>
      <c r="B553" s="1315" t="s">
        <v>2936</v>
      </c>
      <c r="C553" s="1315" t="s">
        <v>4643</v>
      </c>
      <c r="D553" s="1315" t="s">
        <v>4644</v>
      </c>
    </row>
    <row r="554" spans="1:4" ht="16.5" customHeight="1">
      <c r="A554" s="123"/>
      <c r="B554" s="1315" t="s">
        <v>2969</v>
      </c>
      <c r="C554" s="1315" t="s">
        <v>4645</v>
      </c>
      <c r="D554" s="1315" t="s">
        <v>4646</v>
      </c>
    </row>
    <row r="555" spans="1:4" ht="16.5" customHeight="1">
      <c r="A555" s="105"/>
      <c r="B555" s="1316" t="s">
        <v>3008</v>
      </c>
      <c r="C555" s="1316" t="s">
        <v>4647</v>
      </c>
      <c r="D555" s="1316" t="s">
        <v>4648</v>
      </c>
    </row>
    <row r="556" spans="1:4" ht="16.5" customHeight="1">
      <c r="A556" s="105" t="s">
        <v>2273</v>
      </c>
      <c r="B556" s="1316" t="s">
        <v>3040</v>
      </c>
      <c r="C556" s="1316" t="s">
        <v>4649</v>
      </c>
      <c r="D556" s="1316" t="s">
        <v>4650</v>
      </c>
    </row>
    <row r="557" spans="1:4" ht="16.5" customHeight="1">
      <c r="A557" s="105"/>
      <c r="B557" s="1316" t="s">
        <v>3072</v>
      </c>
      <c r="C557" s="1316" t="s">
        <v>4651</v>
      </c>
      <c r="D557" s="1316" t="s">
        <v>4652</v>
      </c>
    </row>
    <row r="558" spans="1:4" ht="16.5" customHeight="1">
      <c r="A558" s="135"/>
      <c r="B558" s="1310" t="s">
        <v>3111</v>
      </c>
      <c r="C558" s="1310" t="s">
        <v>4653</v>
      </c>
      <c r="D558" s="1310" t="s">
        <v>4654</v>
      </c>
    </row>
    <row r="559" spans="1:4" ht="16.5" customHeight="1">
      <c r="A559" s="135" t="s">
        <v>2284</v>
      </c>
      <c r="B559" s="1310" t="s">
        <v>3145</v>
      </c>
      <c r="C559" s="1310" t="s">
        <v>4655</v>
      </c>
      <c r="D559" s="1310" t="s">
        <v>4656</v>
      </c>
    </row>
    <row r="560" spans="1:4" ht="16.5" customHeight="1">
      <c r="A560" s="135"/>
      <c r="B560" s="1310" t="s">
        <v>3173</v>
      </c>
      <c r="C560" s="1310" t="s">
        <v>4657</v>
      </c>
      <c r="D560" s="1310" t="s">
        <v>4658</v>
      </c>
    </row>
    <row r="561" spans="1:4" ht="16.5" customHeight="1">
      <c r="A561" s="1311"/>
      <c r="B561" s="1311"/>
      <c r="C561" s="1311"/>
      <c r="D561" s="1311"/>
    </row>
    <row r="562" spans="1:4" ht="16.5" customHeight="1">
      <c r="A562" s="160" t="s">
        <v>53</v>
      </c>
      <c r="B562" s="160"/>
      <c r="C562" s="160"/>
      <c r="D562" s="160"/>
    </row>
    <row r="563" spans="1:4" ht="16.5" customHeight="1">
      <c r="A563" s="95"/>
      <c r="B563" s="1313" t="s">
        <v>4659</v>
      </c>
      <c r="C563" s="1311"/>
      <c r="D563" s="1311"/>
    </row>
    <row r="564" spans="1:4" ht="16.5" customHeight="1">
      <c r="A564" s="95" t="s">
        <v>3254</v>
      </c>
      <c r="B564" s="1313" t="s">
        <v>4660</v>
      </c>
      <c r="C564" s="1311"/>
      <c r="D564" s="1311"/>
    </row>
    <row r="565" spans="1:4" ht="16.5" customHeight="1">
      <c r="A565" s="95"/>
      <c r="B565" s="1313" t="s">
        <v>4661</v>
      </c>
      <c r="C565" s="1311"/>
      <c r="D565" s="1311"/>
    </row>
    <row r="566" spans="1:4" ht="16.5" customHeight="1">
      <c r="A566" s="23"/>
      <c r="B566" s="1314" t="s">
        <v>4662</v>
      </c>
      <c r="C566" s="1314" t="s">
        <v>4663</v>
      </c>
      <c r="D566" s="1314" t="s">
        <v>4664</v>
      </c>
    </row>
    <row r="567" spans="1:4" ht="16.5" customHeight="1">
      <c r="A567" s="23" t="s">
        <v>1568</v>
      </c>
      <c r="B567" s="1314" t="s">
        <v>4665</v>
      </c>
      <c r="C567" s="1314" t="s">
        <v>4666</v>
      </c>
      <c r="D567" s="1314" t="s">
        <v>4667</v>
      </c>
    </row>
    <row r="568" spans="1:4" ht="16.5" customHeight="1">
      <c r="A568" s="23"/>
      <c r="B568" s="1314" t="s">
        <v>4668</v>
      </c>
      <c r="C568" s="1314" t="s">
        <v>4669</v>
      </c>
      <c r="D568" s="1314" t="s">
        <v>4670</v>
      </c>
    </row>
    <row r="569" spans="1:4" ht="16.5" customHeight="1">
      <c r="A569" s="123"/>
      <c r="B569" s="1315" t="s">
        <v>4671</v>
      </c>
      <c r="C569" s="1315" t="s">
        <v>4672</v>
      </c>
      <c r="D569" s="1315" t="s">
        <v>4673</v>
      </c>
    </row>
    <row r="570" spans="1:4" ht="16.5" customHeight="1">
      <c r="A570" s="123" t="s">
        <v>2262</v>
      </c>
      <c r="B570" s="1315" t="s">
        <v>4674</v>
      </c>
      <c r="C570" s="1315" t="s">
        <v>4675</v>
      </c>
      <c r="D570" s="1315" t="s">
        <v>4676</v>
      </c>
    </row>
    <row r="571" spans="1:4" ht="16.5" customHeight="1">
      <c r="A571" s="123"/>
      <c r="B571" s="1315" t="s">
        <v>4677</v>
      </c>
      <c r="C571" s="1315" t="s">
        <v>4678</v>
      </c>
      <c r="D571" s="1315" t="s">
        <v>4679</v>
      </c>
    </row>
    <row r="572" spans="1:4" ht="16.5" customHeight="1">
      <c r="A572" s="105"/>
      <c r="B572" s="1316" t="s">
        <v>4680</v>
      </c>
      <c r="C572" s="1316" t="s">
        <v>4681</v>
      </c>
      <c r="D572" s="1316" t="s">
        <v>4682</v>
      </c>
    </row>
    <row r="573" spans="1:4" ht="16.5" customHeight="1">
      <c r="A573" s="105" t="s">
        <v>2273</v>
      </c>
      <c r="B573" s="1316" t="s">
        <v>4683</v>
      </c>
      <c r="C573" s="1316" t="s">
        <v>4684</v>
      </c>
      <c r="D573" s="1316" t="s">
        <v>4685</v>
      </c>
    </row>
    <row r="574" spans="1:4" ht="16.5" customHeight="1">
      <c r="A574" s="105"/>
      <c r="B574" s="1316" t="s">
        <v>4686</v>
      </c>
      <c r="C574" s="1316" t="s">
        <v>4687</v>
      </c>
      <c r="D574" s="1316" t="s">
        <v>4688</v>
      </c>
    </row>
    <row r="575" spans="1:4" ht="16.5" customHeight="1">
      <c r="A575" s="135"/>
      <c r="B575" s="1310" t="s">
        <v>4689</v>
      </c>
      <c r="C575" s="1310" t="s">
        <v>4690</v>
      </c>
      <c r="D575" s="1310" t="s">
        <v>4691</v>
      </c>
    </row>
    <row r="576" spans="1:4" ht="16.5" customHeight="1">
      <c r="A576" s="135" t="s">
        <v>2284</v>
      </c>
      <c r="B576" s="1310" t="s">
        <v>4692</v>
      </c>
      <c r="C576" s="1310" t="s">
        <v>4693</v>
      </c>
      <c r="D576" s="1310" t="s">
        <v>4694</v>
      </c>
    </row>
    <row r="577" spans="1:4" ht="16.5" customHeight="1">
      <c r="A577" s="135"/>
      <c r="B577" s="1310" t="s">
        <v>4695</v>
      </c>
      <c r="C577" s="1310" t="s">
        <v>4696</v>
      </c>
      <c r="D577" s="1310" t="s">
        <v>4697</v>
      </c>
    </row>
    <row r="578" spans="1:4" ht="16.5" customHeight="1">
      <c r="A578" s="1311"/>
      <c r="B578" s="1311"/>
      <c r="C578" s="1311"/>
      <c r="D578" s="1311"/>
    </row>
    <row r="579" spans="1:4" ht="16.5" customHeight="1">
      <c r="A579" s="139" t="s">
        <v>54</v>
      </c>
      <c r="B579" s="139"/>
      <c r="C579" s="139"/>
      <c r="D579" s="139"/>
    </row>
    <row r="580" spans="1:4" ht="16.5" customHeight="1">
      <c r="A580" s="95"/>
      <c r="B580" s="1313" t="s">
        <v>4698</v>
      </c>
      <c r="C580" s="1311"/>
      <c r="D580" s="1311"/>
    </row>
    <row r="581" spans="1:4" ht="16.5" customHeight="1">
      <c r="A581" s="95" t="s">
        <v>3254</v>
      </c>
      <c r="B581" s="1313" t="s">
        <v>4699</v>
      </c>
      <c r="C581" s="1311"/>
      <c r="D581" s="1311"/>
    </row>
    <row r="582" spans="1:4" ht="16.5" customHeight="1">
      <c r="A582" s="95"/>
      <c r="B582" s="1313" t="s">
        <v>4700</v>
      </c>
      <c r="C582" s="1311"/>
      <c r="D582" s="1311"/>
    </row>
    <row r="583" spans="1:4" ht="16.5" customHeight="1">
      <c r="A583" s="23"/>
      <c r="B583" s="1314" t="s">
        <v>4701</v>
      </c>
      <c r="C583" s="1314" t="s">
        <v>4702</v>
      </c>
      <c r="D583" s="1314" t="s">
        <v>4703</v>
      </c>
    </row>
    <row r="584" spans="1:4" ht="16.5" customHeight="1">
      <c r="A584" s="23" t="s">
        <v>1568</v>
      </c>
      <c r="B584" s="1314" t="s">
        <v>4704</v>
      </c>
      <c r="C584" s="1314" t="s">
        <v>4705</v>
      </c>
      <c r="D584" s="1314" t="s">
        <v>4706</v>
      </c>
    </row>
    <row r="585" spans="1:4" ht="16.5" customHeight="1">
      <c r="A585" s="23"/>
      <c r="B585" s="1314" t="s">
        <v>4707</v>
      </c>
      <c r="C585" s="1314" t="s">
        <v>4708</v>
      </c>
      <c r="D585" s="1314" t="s">
        <v>4709</v>
      </c>
    </row>
    <row r="586" spans="1:4" ht="16.5" customHeight="1">
      <c r="A586" s="123"/>
      <c r="B586" s="1315" t="s">
        <v>4710</v>
      </c>
      <c r="C586" s="1315" t="s">
        <v>4711</v>
      </c>
      <c r="D586" s="1315" t="s">
        <v>4712</v>
      </c>
    </row>
    <row r="587" spans="1:4" ht="16.5" customHeight="1">
      <c r="A587" s="123" t="s">
        <v>2262</v>
      </c>
      <c r="B587" s="1315" t="s">
        <v>4713</v>
      </c>
      <c r="C587" s="1315" t="s">
        <v>4714</v>
      </c>
      <c r="D587" s="1315" t="s">
        <v>4715</v>
      </c>
    </row>
    <row r="588" spans="1:4" ht="16.5" customHeight="1">
      <c r="A588" s="123"/>
      <c r="B588" s="1315" t="s">
        <v>4716</v>
      </c>
      <c r="C588" s="1315" t="s">
        <v>4717</v>
      </c>
      <c r="D588" s="1315" t="s">
        <v>4718</v>
      </c>
    </row>
    <row r="589" spans="1:4" ht="16.5" customHeight="1">
      <c r="A589" s="105"/>
      <c r="B589" s="1316" t="s">
        <v>4719</v>
      </c>
      <c r="C589" s="1316" t="s">
        <v>4720</v>
      </c>
      <c r="D589" s="1316" t="s">
        <v>4721</v>
      </c>
    </row>
    <row r="590" spans="1:4" ht="16.5" customHeight="1">
      <c r="A590" s="105" t="s">
        <v>2273</v>
      </c>
      <c r="B590" s="1316" t="s">
        <v>4722</v>
      </c>
      <c r="C590" s="1316" t="s">
        <v>4723</v>
      </c>
      <c r="D590" s="1316" t="s">
        <v>4724</v>
      </c>
    </row>
    <row r="591" spans="1:4" ht="16.5" customHeight="1">
      <c r="A591" s="105"/>
      <c r="B591" s="1316" t="s">
        <v>4725</v>
      </c>
      <c r="C591" s="1316" t="s">
        <v>4726</v>
      </c>
      <c r="D591" s="1316" t="s">
        <v>4727</v>
      </c>
    </row>
    <row r="592" spans="1:4" ht="16.5" customHeight="1">
      <c r="A592" s="135"/>
      <c r="B592" s="1310" t="s">
        <v>4728</v>
      </c>
      <c r="C592" s="1310" t="s">
        <v>4729</v>
      </c>
      <c r="D592" s="1310" t="s">
        <v>4730</v>
      </c>
    </row>
    <row r="593" spans="1:4" ht="16.5" customHeight="1">
      <c r="A593" s="135" t="s">
        <v>2284</v>
      </c>
      <c r="B593" s="1310" t="s">
        <v>4731</v>
      </c>
      <c r="C593" s="1310" t="s">
        <v>4732</v>
      </c>
      <c r="D593" s="1310" t="s">
        <v>4733</v>
      </c>
    </row>
    <row r="594" spans="1:4" ht="16.5" customHeight="1">
      <c r="A594" s="135"/>
      <c r="B594" s="1310" t="s">
        <v>4734</v>
      </c>
      <c r="C594" s="1310" t="s">
        <v>4735</v>
      </c>
      <c r="D594" s="1310" t="s">
        <v>4736</v>
      </c>
    </row>
    <row r="595" spans="1:4" ht="16.5" customHeight="1">
      <c r="A595" s="1311"/>
      <c r="B595" s="1311"/>
      <c r="C595" s="1311"/>
      <c r="D595" s="1311"/>
    </row>
    <row r="596" spans="1:4" ht="16.5" customHeight="1">
      <c r="A596" s="141" t="s">
        <v>55</v>
      </c>
      <c r="B596" s="141"/>
      <c r="C596" s="141"/>
      <c r="D596" s="141"/>
    </row>
    <row r="597" spans="1:4" ht="16.5" customHeight="1">
      <c r="A597" s="95"/>
      <c r="B597" s="1313" t="s">
        <v>4737</v>
      </c>
      <c r="C597" s="1311"/>
      <c r="D597" s="1311"/>
    </row>
    <row r="598" spans="1:4" ht="16.5" customHeight="1">
      <c r="A598" s="95" t="s">
        <v>3254</v>
      </c>
      <c r="B598" s="1313" t="s">
        <v>4738</v>
      </c>
      <c r="C598" s="1311"/>
      <c r="D598" s="1311"/>
    </row>
    <row r="599" spans="1:4" ht="16.5" customHeight="1">
      <c r="A599" s="95"/>
      <c r="B599" s="1313" t="s">
        <v>4739</v>
      </c>
      <c r="C599" s="1311"/>
      <c r="D599" s="1311"/>
    </row>
    <row r="600" spans="1:4" ht="16.5" customHeight="1">
      <c r="A600" s="23"/>
      <c r="B600" s="1314" t="s">
        <v>4740</v>
      </c>
      <c r="C600" s="1314" t="s">
        <v>4741</v>
      </c>
      <c r="D600" s="1314" t="s">
        <v>4742</v>
      </c>
    </row>
    <row r="601" spans="1:4" ht="16.5" customHeight="1">
      <c r="A601" s="23" t="s">
        <v>1568</v>
      </c>
      <c r="B601" s="1314" t="s">
        <v>4743</v>
      </c>
      <c r="C601" s="1314" t="s">
        <v>4744</v>
      </c>
      <c r="D601" s="1314" t="s">
        <v>4745</v>
      </c>
    </row>
    <row r="602" spans="1:4" ht="16.5" customHeight="1">
      <c r="A602" s="23"/>
      <c r="B602" s="1314" t="s">
        <v>4746</v>
      </c>
      <c r="C602" s="1314" t="s">
        <v>4747</v>
      </c>
      <c r="D602" s="1314" t="s">
        <v>4748</v>
      </c>
    </row>
    <row r="603" spans="1:4" ht="16.5" customHeight="1">
      <c r="A603" s="123"/>
      <c r="B603" s="1315" t="s">
        <v>4749</v>
      </c>
      <c r="C603" s="1315" t="s">
        <v>4750</v>
      </c>
      <c r="D603" s="1315" t="s">
        <v>4751</v>
      </c>
    </row>
    <row r="604" spans="1:4" ht="16.5" customHeight="1">
      <c r="A604" s="123" t="s">
        <v>2262</v>
      </c>
      <c r="B604" s="1315" t="s">
        <v>4752</v>
      </c>
      <c r="C604" s="1315" t="s">
        <v>4753</v>
      </c>
      <c r="D604" s="1315" t="s">
        <v>4754</v>
      </c>
    </row>
    <row r="605" spans="1:4" ht="16.5" customHeight="1">
      <c r="A605" s="123"/>
      <c r="B605" s="1315" t="s">
        <v>4755</v>
      </c>
      <c r="C605" s="1315" t="s">
        <v>4756</v>
      </c>
      <c r="D605" s="1315" t="s">
        <v>4757</v>
      </c>
    </row>
    <row r="606" spans="1:4" ht="16.5" customHeight="1">
      <c r="A606" s="105"/>
      <c r="B606" s="1316" t="s">
        <v>4758</v>
      </c>
      <c r="C606" s="1316" t="s">
        <v>4759</v>
      </c>
      <c r="D606" s="1316" t="s">
        <v>4760</v>
      </c>
    </row>
    <row r="607" spans="1:4" ht="16.5" customHeight="1">
      <c r="A607" s="105" t="s">
        <v>2273</v>
      </c>
      <c r="B607" s="1316" t="s">
        <v>4761</v>
      </c>
      <c r="C607" s="1316" t="s">
        <v>4762</v>
      </c>
      <c r="D607" s="1316" t="s">
        <v>4763</v>
      </c>
    </row>
    <row r="608" spans="1:4" ht="16.5" customHeight="1">
      <c r="A608" s="105"/>
      <c r="B608" s="1316" t="s">
        <v>4764</v>
      </c>
      <c r="C608" s="1316" t="s">
        <v>4765</v>
      </c>
      <c r="D608" s="1316" t="s">
        <v>4766</v>
      </c>
    </row>
    <row r="609" spans="1:4" ht="16.5" customHeight="1">
      <c r="A609" s="135"/>
      <c r="B609" s="1310" t="s">
        <v>4767</v>
      </c>
      <c r="C609" s="1310" t="s">
        <v>4768</v>
      </c>
      <c r="D609" s="1310" t="s">
        <v>4769</v>
      </c>
    </row>
    <row r="610" spans="1:4" ht="16.5" customHeight="1">
      <c r="A610" s="135" t="s">
        <v>2284</v>
      </c>
      <c r="B610" s="1310" t="s">
        <v>4770</v>
      </c>
      <c r="C610" s="1310" t="s">
        <v>4771</v>
      </c>
      <c r="D610" s="1310" t="s">
        <v>4772</v>
      </c>
    </row>
    <row r="611" spans="1:4" ht="16.5" customHeight="1">
      <c r="A611" s="135"/>
      <c r="B611" s="1310" t="s">
        <v>4773</v>
      </c>
      <c r="C611" s="1310" t="s">
        <v>4774</v>
      </c>
      <c r="D611" s="1310" t="s">
        <v>4775</v>
      </c>
    </row>
    <row r="612" spans="1:4" ht="16.5" customHeight="1">
      <c r="A612" s="1311"/>
      <c r="B612" s="1311"/>
      <c r="C612" s="1311"/>
      <c r="D612" s="1311"/>
    </row>
    <row r="613" spans="1:4" ht="16.5" customHeight="1">
      <c r="A613" s="142" t="s">
        <v>56</v>
      </c>
      <c r="B613" s="142"/>
      <c r="C613" s="142"/>
      <c r="D613" s="142"/>
    </row>
    <row r="614" spans="1:4" ht="16.5" customHeight="1">
      <c r="A614" s="95"/>
      <c r="B614" s="1313" t="s">
        <v>4776</v>
      </c>
      <c r="C614" s="1311"/>
      <c r="D614" s="1311"/>
    </row>
    <row r="615" spans="1:4" ht="16.5" customHeight="1">
      <c r="A615" s="95" t="s">
        <v>3254</v>
      </c>
      <c r="B615" s="1313" t="s">
        <v>4777</v>
      </c>
      <c r="C615" s="1311"/>
      <c r="D615" s="1311"/>
    </row>
    <row r="616" spans="1:4" ht="16.5" customHeight="1">
      <c r="A616" s="95"/>
      <c r="B616" s="1313" t="s">
        <v>4778</v>
      </c>
      <c r="C616" s="1311"/>
      <c r="D616" s="1311"/>
    </row>
    <row r="617" spans="1:4" ht="16.5" customHeight="1">
      <c r="A617" s="23"/>
      <c r="B617" s="1314" t="s">
        <v>4779</v>
      </c>
      <c r="C617" s="1314" t="s">
        <v>4780</v>
      </c>
      <c r="D617" s="1314" t="s">
        <v>4781</v>
      </c>
    </row>
    <row r="618" spans="1:4" ht="16.5" customHeight="1">
      <c r="A618" s="23" t="s">
        <v>1568</v>
      </c>
      <c r="B618" s="1314" t="s">
        <v>4782</v>
      </c>
      <c r="C618" s="1314" t="s">
        <v>4783</v>
      </c>
      <c r="D618" s="1314" t="s">
        <v>4784</v>
      </c>
    </row>
    <row r="619" spans="1:4" ht="16.5" customHeight="1">
      <c r="A619" s="23"/>
      <c r="B619" s="1314" t="s">
        <v>4785</v>
      </c>
      <c r="C619" s="1314" t="s">
        <v>4786</v>
      </c>
      <c r="D619" s="1314" t="s">
        <v>4787</v>
      </c>
    </row>
    <row r="620" spans="1:4" ht="16.5" customHeight="1">
      <c r="A620" s="123"/>
      <c r="B620" s="1315" t="s">
        <v>4788</v>
      </c>
      <c r="C620" s="1315" t="s">
        <v>4789</v>
      </c>
      <c r="D620" s="1315" t="s">
        <v>4790</v>
      </c>
    </row>
    <row r="621" spans="1:4" ht="16.5" customHeight="1">
      <c r="A621" s="123" t="s">
        <v>2262</v>
      </c>
      <c r="B621" s="1315" t="s">
        <v>4791</v>
      </c>
      <c r="C621" s="1315" t="s">
        <v>4792</v>
      </c>
      <c r="D621" s="1315" t="s">
        <v>4793</v>
      </c>
    </row>
    <row r="622" spans="1:4" ht="16.5" customHeight="1">
      <c r="A622" s="123"/>
      <c r="B622" s="1315" t="s">
        <v>4794</v>
      </c>
      <c r="C622" s="1315" t="s">
        <v>4795</v>
      </c>
      <c r="D622" s="1315" t="s">
        <v>4796</v>
      </c>
    </row>
    <row r="623" spans="1:4" ht="16.5" customHeight="1">
      <c r="A623" s="105"/>
      <c r="B623" s="1316" t="s">
        <v>4797</v>
      </c>
      <c r="C623" s="1316" t="s">
        <v>4798</v>
      </c>
      <c r="D623" s="1316" t="s">
        <v>4799</v>
      </c>
    </row>
    <row r="624" spans="1:4" ht="16.5" customHeight="1">
      <c r="A624" s="105" t="s">
        <v>2273</v>
      </c>
      <c r="B624" s="1316" t="s">
        <v>4800</v>
      </c>
      <c r="C624" s="1316" t="s">
        <v>4801</v>
      </c>
      <c r="D624" s="1316" t="s">
        <v>4802</v>
      </c>
    </row>
    <row r="625" spans="1:4" ht="16.5" customHeight="1">
      <c r="A625" s="105"/>
      <c r="B625" s="1316" t="s">
        <v>4803</v>
      </c>
      <c r="C625" s="1316" t="s">
        <v>4804</v>
      </c>
      <c r="D625" s="1316" t="s">
        <v>4805</v>
      </c>
    </row>
    <row r="626" spans="1:4" ht="16.5" customHeight="1">
      <c r="A626" s="135"/>
      <c r="B626" s="1310" t="s">
        <v>4806</v>
      </c>
      <c r="C626" s="1310" t="s">
        <v>4807</v>
      </c>
      <c r="D626" s="1310" t="s">
        <v>4808</v>
      </c>
    </row>
    <row r="627" spans="1:4" ht="16.5" customHeight="1">
      <c r="A627" s="135" t="s">
        <v>2284</v>
      </c>
      <c r="B627" s="1310" t="s">
        <v>4809</v>
      </c>
      <c r="C627" s="1310" t="s">
        <v>4810</v>
      </c>
      <c r="D627" s="1310" t="s">
        <v>4811</v>
      </c>
    </row>
    <row r="628" spans="1:4" ht="16.5" customHeight="1">
      <c r="A628" s="135"/>
      <c r="B628" s="1310" t="s">
        <v>4812</v>
      </c>
      <c r="C628" s="1310" t="s">
        <v>4813</v>
      </c>
      <c r="D628" s="1310" t="s">
        <v>4814</v>
      </c>
    </row>
    <row r="629" spans="1:4" ht="16.5" customHeight="1">
      <c r="A629" s="1311"/>
      <c r="B629" s="1311"/>
      <c r="C629" s="1311"/>
      <c r="D629" s="1311"/>
    </row>
    <row r="630" spans="1:4" ht="16.5" customHeight="1">
      <c r="A630" s="104" t="s">
        <v>57</v>
      </c>
      <c r="B630" s="12"/>
      <c r="C630" s="7"/>
      <c r="D630" s="7"/>
    </row>
    <row r="631" spans="1:4" ht="16.5" customHeight="1">
      <c r="A631" s="1311"/>
      <c r="B631" s="1311"/>
      <c r="C631" s="1311"/>
      <c r="D631" s="1311"/>
    </row>
    <row r="632" spans="1:4" ht="16.5" customHeight="1">
      <c r="A632" s="159" t="s">
        <v>58</v>
      </c>
      <c r="B632" s="159"/>
      <c r="C632" s="159"/>
      <c r="D632" s="159"/>
    </row>
    <row r="633" spans="1:4" ht="16.5" customHeight="1">
      <c r="A633" s="95"/>
      <c r="B633" s="1313" t="s">
        <v>2689</v>
      </c>
      <c r="C633" s="1311"/>
      <c r="D633" s="1311"/>
    </row>
    <row r="634" spans="1:4" ht="16.5" customHeight="1">
      <c r="A634" s="95" t="s">
        <v>3254</v>
      </c>
      <c r="B634" s="1313" t="s">
        <v>2726</v>
      </c>
      <c r="C634" s="1311"/>
      <c r="D634" s="1311"/>
    </row>
    <row r="635" spans="1:4" ht="16.5" customHeight="1">
      <c r="A635" s="95"/>
      <c r="B635" s="1313" t="s">
        <v>2754</v>
      </c>
      <c r="C635" s="1311"/>
      <c r="D635" s="1311"/>
    </row>
    <row r="636" spans="1:4" ht="16.5" customHeight="1">
      <c r="A636" s="23"/>
      <c r="B636" s="1314" t="s">
        <v>4815</v>
      </c>
      <c r="C636" s="1314" t="s">
        <v>4816</v>
      </c>
      <c r="D636" s="1314" t="s">
        <v>4817</v>
      </c>
    </row>
    <row r="637" spans="1:4" ht="16.5" customHeight="1">
      <c r="A637" s="23" t="s">
        <v>1568</v>
      </c>
      <c r="B637" s="1314" t="s">
        <v>4818</v>
      </c>
      <c r="C637" s="1314" t="s">
        <v>4819</v>
      </c>
      <c r="D637" s="1314" t="s">
        <v>4820</v>
      </c>
    </row>
    <row r="638" spans="1:4" ht="16.5" customHeight="1">
      <c r="A638" s="23"/>
      <c r="B638" s="1314" t="s">
        <v>4821</v>
      </c>
      <c r="C638" s="1314" t="s">
        <v>4822</v>
      </c>
      <c r="D638" s="1314" t="s">
        <v>4823</v>
      </c>
    </row>
    <row r="639" spans="1:4" ht="16.5" customHeight="1">
      <c r="A639" s="123"/>
      <c r="B639" s="1315" t="s">
        <v>2890</v>
      </c>
      <c r="C639" s="1315" t="s">
        <v>4824</v>
      </c>
      <c r="D639" s="1315" t="s">
        <v>4825</v>
      </c>
    </row>
    <row r="640" spans="1:4" ht="16.5" customHeight="1">
      <c r="A640" s="123" t="s">
        <v>2262</v>
      </c>
      <c r="B640" s="1315" t="s">
        <v>2926</v>
      </c>
      <c r="C640" s="1315" t="s">
        <v>4826</v>
      </c>
      <c r="D640" s="1315" t="s">
        <v>4827</v>
      </c>
    </row>
    <row r="641" spans="1:4" ht="16.5" customHeight="1">
      <c r="A641" s="123"/>
      <c r="B641" s="1315" t="s">
        <v>2963</v>
      </c>
      <c r="C641" s="1315" t="s">
        <v>4828</v>
      </c>
      <c r="D641" s="1315" t="s">
        <v>4829</v>
      </c>
    </row>
    <row r="642" spans="1:4" ht="16.5" customHeight="1">
      <c r="A642" s="105"/>
      <c r="B642" s="1316" t="s">
        <v>4830</v>
      </c>
      <c r="C642" s="1316" t="s">
        <v>4831</v>
      </c>
      <c r="D642" s="1316" t="s">
        <v>4832</v>
      </c>
    </row>
    <row r="643" spans="1:4" ht="16.5" customHeight="1">
      <c r="A643" s="105" t="s">
        <v>2273</v>
      </c>
      <c r="B643" s="1316" t="s">
        <v>4833</v>
      </c>
      <c r="C643" s="1316" t="s">
        <v>4834</v>
      </c>
      <c r="D643" s="1316" t="s">
        <v>4835</v>
      </c>
    </row>
    <row r="644" spans="1:4" ht="16.5" customHeight="1">
      <c r="A644" s="105"/>
      <c r="B644" s="1316" t="s">
        <v>4836</v>
      </c>
      <c r="C644" s="1316" t="s">
        <v>4837</v>
      </c>
      <c r="D644" s="1316" t="s">
        <v>4838</v>
      </c>
    </row>
    <row r="645" spans="1:4" ht="16.5" customHeight="1">
      <c r="A645" s="135"/>
      <c r="B645" s="1310" t="s">
        <v>3101</v>
      </c>
      <c r="C645" s="1310" t="s">
        <v>4839</v>
      </c>
      <c r="D645" s="1310" t="s">
        <v>4840</v>
      </c>
    </row>
    <row r="646" spans="1:4" ht="16.5" customHeight="1">
      <c r="A646" s="135" t="s">
        <v>2284</v>
      </c>
      <c r="B646" s="1310" t="s">
        <v>3136</v>
      </c>
      <c r="C646" s="1310" t="s">
        <v>4841</v>
      </c>
      <c r="D646" s="1310" t="s">
        <v>4842</v>
      </c>
    </row>
    <row r="647" spans="1:4" ht="16.5" customHeight="1">
      <c r="A647" s="135"/>
      <c r="B647" s="1310" t="s">
        <v>4843</v>
      </c>
      <c r="C647" s="1310" t="s">
        <v>4844</v>
      </c>
      <c r="D647" s="1310" t="s">
        <v>4845</v>
      </c>
    </row>
    <row r="648" spans="1:4" ht="16.5" customHeight="1">
      <c r="A648" s="1311"/>
      <c r="B648" s="1311"/>
      <c r="C648" s="1311"/>
      <c r="D648" s="1311"/>
    </row>
    <row r="649" spans="1:4" ht="16.5" customHeight="1">
      <c r="A649" s="159" t="s">
        <v>59</v>
      </c>
      <c r="B649" s="159"/>
      <c r="C649" s="1311"/>
      <c r="D649" s="1311"/>
    </row>
    <row r="650" spans="1:4" ht="16.5" customHeight="1">
      <c r="A650" s="95"/>
      <c r="B650" s="1313" t="s">
        <v>2690</v>
      </c>
      <c r="C650" s="1311"/>
      <c r="D650" s="1311"/>
    </row>
    <row r="651" spans="1:4" ht="16.5" customHeight="1">
      <c r="A651" s="95" t="s">
        <v>3254</v>
      </c>
      <c r="B651" s="1313" t="s">
        <v>4846</v>
      </c>
      <c r="C651" s="1311"/>
      <c r="D651" s="1311"/>
    </row>
    <row r="652" spans="1:4" ht="16.5" customHeight="1">
      <c r="A652" s="95"/>
      <c r="B652" s="1313" t="s">
        <v>4847</v>
      </c>
      <c r="C652" s="1311"/>
      <c r="D652" s="1311"/>
    </row>
    <row r="653" spans="1:4" ht="16.5" customHeight="1">
      <c r="A653" s="23"/>
      <c r="B653" s="1314" t="s">
        <v>4848</v>
      </c>
      <c r="C653" s="1314" t="s">
        <v>4849</v>
      </c>
      <c r="D653" s="1314" t="s">
        <v>4850</v>
      </c>
    </row>
    <row r="654" spans="1:4" ht="16.5" customHeight="1">
      <c r="A654" s="23" t="s">
        <v>1568</v>
      </c>
      <c r="B654" s="1314" t="s">
        <v>4851</v>
      </c>
      <c r="C654" s="1314" t="s">
        <v>4852</v>
      </c>
      <c r="D654" s="1314" t="s">
        <v>4853</v>
      </c>
    </row>
    <row r="655" spans="1:4" ht="16.5" customHeight="1">
      <c r="A655" s="23"/>
      <c r="B655" s="1314" t="s">
        <v>4854</v>
      </c>
      <c r="C655" s="1314" t="s">
        <v>4855</v>
      </c>
      <c r="D655" s="1314" t="s">
        <v>4856</v>
      </c>
    </row>
    <row r="656" spans="1:4" ht="16.5" customHeight="1">
      <c r="A656" s="123"/>
      <c r="B656" s="1315" t="s">
        <v>4857</v>
      </c>
      <c r="C656" s="1315" t="s">
        <v>4858</v>
      </c>
      <c r="D656" s="1315" t="s">
        <v>4859</v>
      </c>
    </row>
    <row r="657" spans="1:4" ht="16.5" customHeight="1">
      <c r="A657" s="123" t="s">
        <v>2262</v>
      </c>
      <c r="B657" s="1315" t="s">
        <v>4860</v>
      </c>
      <c r="C657" s="1315" t="s">
        <v>4861</v>
      </c>
      <c r="D657" s="1315" t="s">
        <v>4862</v>
      </c>
    </row>
    <row r="658" spans="1:4" ht="16.5" customHeight="1">
      <c r="A658" s="123"/>
      <c r="B658" s="1315" t="s">
        <v>2964</v>
      </c>
      <c r="C658" s="1315" t="s">
        <v>4863</v>
      </c>
      <c r="D658" s="1315" t="s">
        <v>4864</v>
      </c>
    </row>
    <row r="659" spans="1:4" ht="16.5" customHeight="1">
      <c r="A659" s="105"/>
      <c r="B659" s="1316" t="s">
        <v>4865</v>
      </c>
      <c r="C659" s="1316" t="s">
        <v>4866</v>
      </c>
      <c r="D659" s="1316" t="s">
        <v>4867</v>
      </c>
    </row>
    <row r="660" spans="1:4" ht="16.5" customHeight="1">
      <c r="A660" s="105" t="s">
        <v>2273</v>
      </c>
      <c r="B660" s="1316" t="s">
        <v>4868</v>
      </c>
      <c r="C660" s="1316" t="s">
        <v>4869</v>
      </c>
      <c r="D660" s="1316" t="s">
        <v>4870</v>
      </c>
    </row>
    <row r="661" spans="1:4" ht="16.5" customHeight="1">
      <c r="A661" s="105"/>
      <c r="B661" s="1316" t="s">
        <v>4871</v>
      </c>
      <c r="C661" s="1316" t="s">
        <v>4872</v>
      </c>
      <c r="D661" s="1316" t="s">
        <v>4873</v>
      </c>
    </row>
    <row r="662" spans="1:4" ht="16.5" customHeight="1">
      <c r="A662" s="135"/>
      <c r="B662" s="1310" t="s">
        <v>4874</v>
      </c>
      <c r="C662" s="1310" t="s">
        <v>4875</v>
      </c>
      <c r="D662" s="1310" t="s">
        <v>4876</v>
      </c>
    </row>
    <row r="663" spans="1:4" ht="16.5" customHeight="1">
      <c r="A663" s="135" t="s">
        <v>2284</v>
      </c>
      <c r="B663" s="1310" t="s">
        <v>4877</v>
      </c>
      <c r="C663" s="1310" t="s">
        <v>4878</v>
      </c>
      <c r="D663" s="1310" t="s">
        <v>4879</v>
      </c>
    </row>
    <row r="664" spans="1:4" ht="16.5" customHeight="1">
      <c r="A664" s="135"/>
      <c r="B664" s="1310" t="s">
        <v>4880</v>
      </c>
      <c r="C664" s="1310" t="s">
        <v>4881</v>
      </c>
      <c r="D664" s="1310" t="s">
        <v>4882</v>
      </c>
    </row>
    <row r="665" spans="1:4" ht="16.5" customHeight="1">
      <c r="A665" s="1311"/>
      <c r="B665" s="1311"/>
      <c r="C665" s="1311"/>
      <c r="D665" s="1311"/>
    </row>
    <row r="666" spans="1:4" ht="16.5" customHeight="1">
      <c r="A666" s="159" t="s">
        <v>60</v>
      </c>
      <c r="B666" s="159"/>
      <c r="C666" s="159"/>
      <c r="D666" s="159"/>
    </row>
    <row r="667" spans="1:4" ht="16.5" customHeight="1">
      <c r="A667" s="95"/>
      <c r="B667" s="1313" t="s">
        <v>3213</v>
      </c>
      <c r="C667" s="1311"/>
      <c r="D667" s="1311"/>
    </row>
    <row r="668" spans="1:4" ht="16.5" customHeight="1">
      <c r="A668" s="95" t="s">
        <v>3254</v>
      </c>
      <c r="B668" s="1313" t="s">
        <v>4883</v>
      </c>
      <c r="C668" s="1311"/>
      <c r="D668" s="1311"/>
    </row>
    <row r="669" spans="1:4" ht="16.5" customHeight="1">
      <c r="A669" s="95"/>
      <c r="B669" s="1313" t="s">
        <v>3236</v>
      </c>
      <c r="C669" s="1311"/>
      <c r="D669" s="1311"/>
    </row>
    <row r="670" spans="1:4" ht="16.5" customHeight="1">
      <c r="A670" s="23"/>
      <c r="B670" s="1314" t="s">
        <v>3248</v>
      </c>
      <c r="C670" s="1314" t="s">
        <v>4884</v>
      </c>
      <c r="D670" s="1314" t="s">
        <v>4885</v>
      </c>
    </row>
    <row r="671" spans="1:4" ht="16.5" customHeight="1">
      <c r="A671" s="23" t="s">
        <v>1568</v>
      </c>
      <c r="B671" s="1314" t="s">
        <v>4886</v>
      </c>
      <c r="C671" s="1314" t="s">
        <v>4887</v>
      </c>
      <c r="D671" s="1314" t="s">
        <v>4888</v>
      </c>
    </row>
    <row r="672" spans="1:4" ht="16.5" customHeight="1">
      <c r="A672" s="23"/>
      <c r="B672" s="1314" t="s">
        <v>4889</v>
      </c>
      <c r="C672" s="1314" t="s">
        <v>4890</v>
      </c>
      <c r="D672" s="1314" t="s">
        <v>4891</v>
      </c>
    </row>
    <row r="673" spans="1:4" ht="16.5" customHeight="1">
      <c r="A673" s="123"/>
      <c r="B673" s="1315" t="s">
        <v>4892</v>
      </c>
      <c r="C673" s="1315" t="s">
        <v>4893</v>
      </c>
      <c r="D673" s="1315" t="s">
        <v>4894</v>
      </c>
    </row>
    <row r="674" spans="1:4" ht="16.5" customHeight="1">
      <c r="A674" s="123" t="s">
        <v>2262</v>
      </c>
      <c r="B674" s="1315" t="s">
        <v>4895</v>
      </c>
      <c r="C674" s="1315" t="s">
        <v>4896</v>
      </c>
      <c r="D674" s="1315" t="s">
        <v>4897</v>
      </c>
    </row>
    <row r="675" spans="1:4" ht="16.5" customHeight="1">
      <c r="A675" s="123"/>
      <c r="B675" s="1315" t="s">
        <v>4898</v>
      </c>
      <c r="C675" s="1315" t="s">
        <v>4899</v>
      </c>
      <c r="D675" s="1315" t="s">
        <v>4900</v>
      </c>
    </row>
    <row r="676" spans="1:4" ht="16.5" customHeight="1">
      <c r="A676" s="105"/>
      <c r="B676" s="1316" t="s">
        <v>4901</v>
      </c>
      <c r="C676" s="1316" t="s">
        <v>4902</v>
      </c>
      <c r="D676" s="1316" t="s">
        <v>4903</v>
      </c>
    </row>
    <row r="677" spans="1:4" ht="16.5" customHeight="1">
      <c r="A677" s="105" t="s">
        <v>2273</v>
      </c>
      <c r="B677" s="1316" t="s">
        <v>4904</v>
      </c>
      <c r="C677" s="1316" t="s">
        <v>4905</v>
      </c>
      <c r="D677" s="1316" t="s">
        <v>4906</v>
      </c>
    </row>
    <row r="678" spans="1:4" ht="16.5" customHeight="1">
      <c r="A678" s="105"/>
      <c r="B678" s="1316" t="s">
        <v>4907</v>
      </c>
      <c r="C678" s="1316" t="s">
        <v>4908</v>
      </c>
      <c r="D678" s="1316" t="s">
        <v>4909</v>
      </c>
    </row>
    <row r="679" spans="1:4" ht="16.5" customHeight="1">
      <c r="A679" s="135"/>
      <c r="B679" s="1310" t="s">
        <v>4910</v>
      </c>
      <c r="C679" s="1310" t="s">
        <v>4911</v>
      </c>
      <c r="D679" s="1310" t="s">
        <v>4912</v>
      </c>
    </row>
    <row r="680" spans="1:4" ht="16.5" customHeight="1">
      <c r="A680" s="135" t="s">
        <v>2284</v>
      </c>
      <c r="B680" s="968" t="s">
        <v>4913</v>
      </c>
      <c r="C680" s="968" t="s">
        <v>4914</v>
      </c>
      <c r="D680" s="968" t="s">
        <v>4915</v>
      </c>
    </row>
    <row r="681" spans="1:4" ht="16.5" customHeight="1">
      <c r="A681" s="135"/>
      <c r="B681" s="1310" t="s">
        <v>4916</v>
      </c>
      <c r="C681" s="1310" t="s">
        <v>4917</v>
      </c>
      <c r="D681" s="1310" t="s">
        <v>4918</v>
      </c>
    </row>
    <row r="682" spans="1:4" ht="16.5" customHeight="1">
      <c r="A682" s="1311"/>
      <c r="B682" s="1311"/>
      <c r="C682" s="1311"/>
      <c r="D682" s="1311"/>
    </row>
    <row r="683" spans="1:4" ht="16.5" customHeight="1">
      <c r="A683" s="159" t="s">
        <v>61</v>
      </c>
      <c r="B683" s="159"/>
      <c r="C683" s="159"/>
      <c r="D683" s="159"/>
    </row>
    <row r="684" spans="1:4" ht="16.5" customHeight="1">
      <c r="A684" s="95"/>
      <c r="B684" s="1313" t="s">
        <v>4919</v>
      </c>
      <c r="C684" s="1311"/>
      <c r="D684" s="1311"/>
    </row>
    <row r="685" spans="1:4" ht="16.5" customHeight="1">
      <c r="A685" s="95" t="s">
        <v>3254</v>
      </c>
      <c r="B685" s="1313" t="s">
        <v>4920</v>
      </c>
      <c r="C685" s="1311"/>
      <c r="D685" s="1311"/>
    </row>
    <row r="686" spans="1:4" ht="16.5" customHeight="1">
      <c r="A686" s="95"/>
      <c r="B686" s="1313" t="s">
        <v>4921</v>
      </c>
      <c r="C686" s="1311"/>
      <c r="D686" s="1311"/>
    </row>
    <row r="687" spans="1:4" ht="16.5" customHeight="1">
      <c r="A687" s="23"/>
      <c r="B687" s="1314" t="s">
        <v>4922</v>
      </c>
      <c r="C687" s="1314" t="s">
        <v>4923</v>
      </c>
      <c r="D687" s="1314" t="s">
        <v>4924</v>
      </c>
    </row>
    <row r="688" spans="1:4" ht="16.5" customHeight="1">
      <c r="A688" s="23" t="s">
        <v>1568</v>
      </c>
      <c r="B688" s="1314" t="s">
        <v>4925</v>
      </c>
      <c r="C688" s="1314" t="s">
        <v>4926</v>
      </c>
      <c r="D688" s="1314" t="s">
        <v>4927</v>
      </c>
    </row>
    <row r="689" spans="1:4" ht="16.5" customHeight="1">
      <c r="A689" s="23"/>
      <c r="B689" s="1314" t="s">
        <v>4928</v>
      </c>
      <c r="C689" s="1314" t="s">
        <v>4929</v>
      </c>
      <c r="D689" s="1314" t="s">
        <v>4930</v>
      </c>
    </row>
    <row r="690" spans="1:4" ht="16.5" customHeight="1">
      <c r="A690" s="123"/>
      <c r="B690" s="1315" t="s">
        <v>4931</v>
      </c>
      <c r="C690" s="1315" t="s">
        <v>4932</v>
      </c>
      <c r="D690" s="1315" t="s">
        <v>4933</v>
      </c>
    </row>
    <row r="691" spans="1:4" ht="16.5" customHeight="1">
      <c r="A691" s="123" t="s">
        <v>2262</v>
      </c>
      <c r="B691" s="1315" t="s">
        <v>4934</v>
      </c>
      <c r="C691" s="1315" t="s">
        <v>4935</v>
      </c>
      <c r="D691" s="1315" t="s">
        <v>4936</v>
      </c>
    </row>
    <row r="692" spans="1:4" ht="16.5" customHeight="1">
      <c r="A692" s="123"/>
      <c r="B692" s="1315" t="s">
        <v>2965</v>
      </c>
      <c r="C692" s="1315" t="s">
        <v>4937</v>
      </c>
      <c r="D692" s="1315" t="s">
        <v>4938</v>
      </c>
    </row>
    <row r="693" spans="1:4" ht="16.5" customHeight="1">
      <c r="A693" s="105"/>
      <c r="B693" s="1316" t="s">
        <v>4939</v>
      </c>
      <c r="C693" s="1316" t="s">
        <v>4940</v>
      </c>
      <c r="D693" s="1316" t="s">
        <v>4941</v>
      </c>
    </row>
    <row r="694" spans="1:4" ht="16.5" customHeight="1">
      <c r="A694" s="105" t="s">
        <v>2273</v>
      </c>
      <c r="B694" s="1316" t="s">
        <v>4942</v>
      </c>
      <c r="C694" s="1316" t="s">
        <v>4943</v>
      </c>
      <c r="D694" s="1316" t="s">
        <v>4944</v>
      </c>
    </row>
    <row r="695" spans="1:4" ht="16.5" customHeight="1">
      <c r="A695" s="105"/>
      <c r="B695" s="1316" t="s">
        <v>4945</v>
      </c>
      <c r="C695" s="1316" t="s">
        <v>4946</v>
      </c>
      <c r="D695" s="1316" t="s">
        <v>4947</v>
      </c>
    </row>
    <row r="696" spans="1:4" ht="16.5" customHeight="1">
      <c r="A696" s="135"/>
      <c r="B696" s="1310" t="s">
        <v>3103</v>
      </c>
      <c r="C696" s="1310" t="s">
        <v>4948</v>
      </c>
      <c r="D696" s="1310" t="s">
        <v>4949</v>
      </c>
    </row>
    <row r="697" spans="1:4" ht="16.5" customHeight="1">
      <c r="A697" s="135" t="s">
        <v>2284</v>
      </c>
      <c r="B697" s="1310" t="s">
        <v>3138</v>
      </c>
      <c r="C697" s="1310" t="s">
        <v>4950</v>
      </c>
      <c r="D697" s="1310" t="s">
        <v>4951</v>
      </c>
    </row>
    <row r="698" spans="1:4" ht="16.5" customHeight="1">
      <c r="A698" s="135"/>
      <c r="B698" s="1310" t="s">
        <v>4952</v>
      </c>
      <c r="C698" s="1310" t="s">
        <v>4953</v>
      </c>
      <c r="D698" s="1310" t="s">
        <v>4954</v>
      </c>
    </row>
    <row r="699" spans="1:4" ht="16.5" customHeight="1">
      <c r="A699" s="1311"/>
      <c r="B699" s="1311"/>
      <c r="C699" s="1311"/>
      <c r="D699" s="1311"/>
    </row>
    <row r="700" spans="1:4" ht="16.5" customHeight="1">
      <c r="A700" s="104" t="s">
        <v>63</v>
      </c>
      <c r="B700" s="12"/>
      <c r="C700" s="7"/>
      <c r="D700" s="7"/>
    </row>
    <row r="701" spans="1:4" ht="16.5" customHeight="1">
      <c r="A701" s="1311"/>
      <c r="B701" s="1311"/>
      <c r="C701" s="1311"/>
      <c r="D701" s="1311"/>
    </row>
    <row r="702" spans="1:4" ht="16.5" customHeight="1">
      <c r="A702" s="144" t="s">
        <v>64</v>
      </c>
      <c r="B702" s="144"/>
      <c r="C702" s="144"/>
      <c r="D702" s="144"/>
    </row>
    <row r="703" spans="1:4" ht="16.5" customHeight="1">
      <c r="A703" s="95"/>
      <c r="B703" s="1313" t="s">
        <v>4955</v>
      </c>
      <c r="C703" s="1311"/>
      <c r="D703" s="1311"/>
    </row>
    <row r="704" spans="1:4" ht="16.5" customHeight="1">
      <c r="A704" s="95" t="s">
        <v>3254</v>
      </c>
      <c r="B704" s="1313" t="s">
        <v>4956</v>
      </c>
      <c r="C704" s="1311"/>
      <c r="D704" s="1311"/>
    </row>
    <row r="705" spans="1:4" ht="16.5" customHeight="1">
      <c r="A705" s="95"/>
      <c r="B705" s="1313" t="s">
        <v>4957</v>
      </c>
      <c r="C705" s="1311"/>
      <c r="D705" s="1311"/>
    </row>
    <row r="706" spans="1:4" ht="16.5" customHeight="1">
      <c r="A706" s="23"/>
      <c r="B706" s="1314" t="s">
        <v>4958</v>
      </c>
      <c r="C706" s="1314" t="s">
        <v>4959</v>
      </c>
      <c r="D706" s="1314" t="s">
        <v>4960</v>
      </c>
    </row>
    <row r="707" spans="1:4" ht="16.5" customHeight="1">
      <c r="A707" s="23" t="s">
        <v>1568</v>
      </c>
      <c r="B707" s="1314" t="s">
        <v>4961</v>
      </c>
      <c r="C707" s="1314" t="s">
        <v>4962</v>
      </c>
      <c r="D707" s="1314" t="s">
        <v>4963</v>
      </c>
    </row>
    <row r="708" spans="1:4" ht="16.5" customHeight="1">
      <c r="A708" s="23"/>
      <c r="B708" s="1314" t="s">
        <v>4964</v>
      </c>
      <c r="C708" s="1314" t="s">
        <v>4965</v>
      </c>
      <c r="D708" s="1314" t="s">
        <v>4966</v>
      </c>
    </row>
    <row r="709" spans="1:4" ht="16.5" customHeight="1">
      <c r="A709" s="123"/>
      <c r="B709" s="1315" t="s">
        <v>4967</v>
      </c>
      <c r="C709" s="1315" t="s">
        <v>4968</v>
      </c>
      <c r="D709" s="1315" t="s">
        <v>4969</v>
      </c>
    </row>
    <row r="710" spans="1:4" ht="16.5" customHeight="1">
      <c r="A710" s="123" t="s">
        <v>2262</v>
      </c>
      <c r="B710" s="1315" t="s">
        <v>4970</v>
      </c>
      <c r="C710" s="1315" t="s">
        <v>4971</v>
      </c>
      <c r="D710" s="1315" t="s">
        <v>4972</v>
      </c>
    </row>
    <row r="711" spans="1:4" ht="16.5" customHeight="1">
      <c r="A711" s="123"/>
      <c r="B711" s="1315" t="s">
        <v>4973</v>
      </c>
      <c r="C711" s="1315" t="s">
        <v>4974</v>
      </c>
      <c r="D711" s="1315" t="s">
        <v>4975</v>
      </c>
    </row>
    <row r="712" spans="1:4" ht="16.5" customHeight="1">
      <c r="A712" s="105"/>
      <c r="B712" s="1316" t="s">
        <v>4976</v>
      </c>
      <c r="C712" s="1316" t="s">
        <v>4977</v>
      </c>
      <c r="D712" s="1316" t="s">
        <v>4978</v>
      </c>
    </row>
    <row r="713" spans="1:4" ht="16.5" customHeight="1">
      <c r="A713" s="105" t="s">
        <v>2273</v>
      </c>
      <c r="B713" s="1316" t="s">
        <v>4979</v>
      </c>
      <c r="C713" s="1316" t="s">
        <v>4980</v>
      </c>
      <c r="D713" s="1316" t="s">
        <v>4981</v>
      </c>
    </row>
    <row r="714" spans="1:4" ht="16.5" customHeight="1">
      <c r="A714" s="105"/>
      <c r="B714" s="1316" t="s">
        <v>4982</v>
      </c>
      <c r="C714" s="1316" t="s">
        <v>4983</v>
      </c>
      <c r="D714" s="1316" t="s">
        <v>4984</v>
      </c>
    </row>
    <row r="715" spans="1:4" ht="16.5" customHeight="1">
      <c r="A715" s="135"/>
      <c r="B715" s="1310" t="s">
        <v>4985</v>
      </c>
      <c r="C715" s="1310" t="s">
        <v>4986</v>
      </c>
      <c r="D715" s="1310" t="s">
        <v>4987</v>
      </c>
    </row>
    <row r="716" spans="1:4" ht="16.5" customHeight="1">
      <c r="A716" s="135" t="s">
        <v>2284</v>
      </c>
      <c r="B716" s="1310" t="s">
        <v>4988</v>
      </c>
      <c r="C716" s="1310" t="s">
        <v>4989</v>
      </c>
      <c r="D716" s="1310" t="s">
        <v>4990</v>
      </c>
    </row>
    <row r="717" spans="1:4" ht="16.5" customHeight="1">
      <c r="A717" s="135"/>
      <c r="B717" s="1310" t="s">
        <v>4991</v>
      </c>
      <c r="C717" s="1310" t="s">
        <v>4992</v>
      </c>
      <c r="D717" s="1310" t="s">
        <v>4993</v>
      </c>
    </row>
    <row r="718" spans="1:4" ht="16.5" customHeight="1">
      <c r="A718" s="1311"/>
      <c r="B718" s="1311"/>
      <c r="C718" s="1311"/>
      <c r="D718" s="1311"/>
    </row>
    <row r="719" spans="1:4" ht="16.5" customHeight="1">
      <c r="A719" s="161" t="s">
        <v>65</v>
      </c>
      <c r="B719" s="161"/>
      <c r="C719" s="161"/>
      <c r="D719" s="161"/>
    </row>
    <row r="720" spans="1:4" ht="16.5" customHeight="1">
      <c r="A720" s="95"/>
      <c r="B720" s="1313" t="s">
        <v>4994</v>
      </c>
      <c r="C720" s="1311"/>
      <c r="D720" s="1311"/>
    </row>
    <row r="721" spans="1:4" ht="16.5" customHeight="1">
      <c r="A721" s="95" t="s">
        <v>3254</v>
      </c>
      <c r="B721" s="1313" t="s">
        <v>4995</v>
      </c>
      <c r="C721" s="1311"/>
      <c r="D721" s="1311"/>
    </row>
    <row r="722" spans="1:4" ht="16.5" customHeight="1">
      <c r="A722" s="95"/>
      <c r="B722" s="1313" t="s">
        <v>4996</v>
      </c>
      <c r="C722" s="1311"/>
      <c r="D722" s="1311"/>
    </row>
    <row r="723" spans="1:4" ht="16.5" customHeight="1">
      <c r="A723" s="23"/>
      <c r="B723" s="1314" t="s">
        <v>4997</v>
      </c>
      <c r="C723" s="1314" t="s">
        <v>4998</v>
      </c>
      <c r="D723" s="1314" t="s">
        <v>4999</v>
      </c>
    </row>
    <row r="724" spans="1:4" ht="16.5" customHeight="1">
      <c r="A724" s="23" t="s">
        <v>1568</v>
      </c>
      <c r="B724" s="1314" t="s">
        <v>5000</v>
      </c>
      <c r="C724" s="1314" t="s">
        <v>5001</v>
      </c>
      <c r="D724" s="1314" t="s">
        <v>5002</v>
      </c>
    </row>
    <row r="725" spans="1:4" ht="16.5" customHeight="1">
      <c r="A725" s="23"/>
      <c r="B725" s="1314" t="s">
        <v>5003</v>
      </c>
      <c r="C725" s="1314" t="s">
        <v>5004</v>
      </c>
      <c r="D725" s="1314" t="s">
        <v>5005</v>
      </c>
    </row>
    <row r="726" spans="1:4" ht="16.5" customHeight="1">
      <c r="A726" s="123"/>
      <c r="B726" s="1315" t="s">
        <v>5006</v>
      </c>
      <c r="C726" s="1315" t="s">
        <v>5007</v>
      </c>
      <c r="D726" s="1315" t="s">
        <v>5008</v>
      </c>
    </row>
    <row r="727" spans="1:4" ht="16.5" customHeight="1">
      <c r="A727" s="123" t="s">
        <v>2262</v>
      </c>
      <c r="B727" s="1315" t="s">
        <v>5009</v>
      </c>
      <c r="C727" s="1315" t="s">
        <v>5010</v>
      </c>
      <c r="D727" s="1315" t="s">
        <v>5011</v>
      </c>
    </row>
    <row r="728" spans="1:4" ht="16.5" customHeight="1">
      <c r="A728" s="123"/>
      <c r="B728" s="1315" t="s">
        <v>5012</v>
      </c>
      <c r="C728" s="1315" t="s">
        <v>5013</v>
      </c>
      <c r="D728" s="1315" t="s">
        <v>5014</v>
      </c>
    </row>
    <row r="729" spans="1:4" ht="16.5" customHeight="1">
      <c r="A729" s="105"/>
      <c r="B729" s="1316" t="s">
        <v>5015</v>
      </c>
      <c r="C729" s="1316" t="s">
        <v>5016</v>
      </c>
      <c r="D729" s="1316" t="s">
        <v>5017</v>
      </c>
    </row>
    <row r="730" spans="1:4" ht="16.5" customHeight="1">
      <c r="A730" s="105" t="s">
        <v>2273</v>
      </c>
      <c r="B730" s="1316" t="s">
        <v>5018</v>
      </c>
      <c r="C730" s="1316" t="s">
        <v>5019</v>
      </c>
      <c r="D730" s="1316" t="s">
        <v>5020</v>
      </c>
    </row>
    <row r="731" spans="1:4" ht="16.5" customHeight="1">
      <c r="A731" s="105"/>
      <c r="B731" s="1316" t="s">
        <v>5021</v>
      </c>
      <c r="C731" s="1316" t="s">
        <v>5022</v>
      </c>
      <c r="D731" s="1316" t="s">
        <v>5023</v>
      </c>
    </row>
    <row r="732" spans="1:4" ht="16.5" customHeight="1">
      <c r="A732" s="135"/>
      <c r="B732" s="1310" t="s">
        <v>5024</v>
      </c>
      <c r="C732" s="1310" t="s">
        <v>5025</v>
      </c>
      <c r="D732" s="1310" t="s">
        <v>5026</v>
      </c>
    </row>
    <row r="733" spans="1:4" ht="16.5" customHeight="1">
      <c r="A733" s="135" t="s">
        <v>2284</v>
      </c>
      <c r="B733" s="1310" t="s">
        <v>5027</v>
      </c>
      <c r="C733" s="1310" t="s">
        <v>5028</v>
      </c>
      <c r="D733" s="1310" t="s">
        <v>5029</v>
      </c>
    </row>
    <row r="734" spans="1:4" ht="16.5" customHeight="1">
      <c r="A734" s="135"/>
      <c r="B734" s="1310" t="s">
        <v>5030</v>
      </c>
      <c r="C734" s="1310" t="s">
        <v>5031</v>
      </c>
      <c r="D734" s="1310" t="s">
        <v>5032</v>
      </c>
    </row>
    <row r="735" spans="1:4" ht="16.5" customHeight="1">
      <c r="A735" s="1311"/>
      <c r="B735" s="1311"/>
      <c r="C735" s="1311"/>
      <c r="D735" s="1311"/>
    </row>
    <row r="736" spans="1:4" ht="16.5" customHeight="1">
      <c r="A736" s="162" t="s">
        <v>66</v>
      </c>
      <c r="B736" s="162"/>
      <c r="C736" s="162"/>
      <c r="D736" s="162"/>
    </row>
    <row r="737" spans="1:4" ht="16.5" customHeight="1">
      <c r="A737" s="95"/>
      <c r="B737" s="1313" t="s">
        <v>5033</v>
      </c>
      <c r="C737" s="1311"/>
      <c r="D737" s="1311"/>
    </row>
    <row r="738" spans="1:4" ht="16.5" customHeight="1">
      <c r="A738" s="95" t="s">
        <v>3254</v>
      </c>
      <c r="B738" s="1313" t="s">
        <v>5034</v>
      </c>
      <c r="C738" s="1311"/>
      <c r="D738" s="1311"/>
    </row>
    <row r="739" spans="1:4" ht="16.5" customHeight="1">
      <c r="A739" s="95"/>
      <c r="B739" s="1313" t="s">
        <v>5035</v>
      </c>
      <c r="C739" s="1311"/>
      <c r="D739" s="1311"/>
    </row>
    <row r="740" spans="1:4" ht="16.5" customHeight="1">
      <c r="A740" s="23"/>
      <c r="B740" s="1314" t="s">
        <v>5036</v>
      </c>
      <c r="C740" s="1314" t="s">
        <v>5037</v>
      </c>
      <c r="D740" s="1314" t="s">
        <v>5038</v>
      </c>
    </row>
    <row r="741" spans="1:4" ht="16.5" customHeight="1">
      <c r="A741" s="23" t="s">
        <v>1568</v>
      </c>
      <c r="B741" s="1314" t="s">
        <v>5039</v>
      </c>
      <c r="C741" s="1314" t="s">
        <v>5040</v>
      </c>
      <c r="D741" s="1314" t="s">
        <v>5041</v>
      </c>
    </row>
    <row r="742" spans="1:4" ht="16.5" customHeight="1">
      <c r="A742" s="23"/>
      <c r="B742" s="1314" t="s">
        <v>5042</v>
      </c>
      <c r="C742" s="1314" t="s">
        <v>5043</v>
      </c>
      <c r="D742" s="1314" t="s">
        <v>5044</v>
      </c>
    </row>
    <row r="743" spans="1:4" ht="16.5" customHeight="1">
      <c r="A743" s="123"/>
      <c r="B743" s="1315" t="s">
        <v>5045</v>
      </c>
      <c r="C743" s="1315" t="s">
        <v>5046</v>
      </c>
      <c r="D743" s="1315" t="s">
        <v>5047</v>
      </c>
    </row>
    <row r="744" spans="1:4" ht="16.5" customHeight="1">
      <c r="A744" s="123" t="s">
        <v>2262</v>
      </c>
      <c r="B744" s="1315" t="s">
        <v>5048</v>
      </c>
      <c r="C744" s="1315" t="s">
        <v>5049</v>
      </c>
      <c r="D744" s="1315" t="s">
        <v>5050</v>
      </c>
    </row>
    <row r="745" spans="1:4" ht="16.5" customHeight="1">
      <c r="A745" s="123"/>
      <c r="B745" s="1315" t="s">
        <v>5051</v>
      </c>
      <c r="C745" s="1315" t="s">
        <v>5052</v>
      </c>
      <c r="D745" s="1315" t="s">
        <v>5053</v>
      </c>
    </row>
    <row r="746" spans="1:4" ht="16.5" customHeight="1">
      <c r="A746" s="105"/>
      <c r="B746" s="1316" t="s">
        <v>5054</v>
      </c>
      <c r="C746" s="1316" t="s">
        <v>5055</v>
      </c>
      <c r="D746" s="1316" t="s">
        <v>5056</v>
      </c>
    </row>
    <row r="747" spans="1:4" ht="16.5" customHeight="1">
      <c r="A747" s="105" t="s">
        <v>2273</v>
      </c>
      <c r="B747" s="1316" t="s">
        <v>5057</v>
      </c>
      <c r="C747" s="1316" t="s">
        <v>5058</v>
      </c>
      <c r="D747" s="1316" t="s">
        <v>5059</v>
      </c>
    </row>
    <row r="748" spans="1:4" ht="16.5" customHeight="1">
      <c r="A748" s="105"/>
      <c r="B748" s="1316" t="s">
        <v>5060</v>
      </c>
      <c r="C748" s="1316" t="s">
        <v>5061</v>
      </c>
      <c r="D748" s="1316" t="s">
        <v>5062</v>
      </c>
    </row>
    <row r="749" spans="1:4" ht="16.5" customHeight="1">
      <c r="A749" s="135"/>
      <c r="B749" s="1310" t="s">
        <v>5063</v>
      </c>
      <c r="C749" s="1310" t="s">
        <v>5064</v>
      </c>
      <c r="D749" s="1310" t="s">
        <v>5065</v>
      </c>
    </row>
    <row r="750" spans="1:4" ht="16.5" customHeight="1">
      <c r="A750" s="135" t="s">
        <v>2284</v>
      </c>
      <c r="B750" s="1310" t="s">
        <v>5066</v>
      </c>
      <c r="C750" s="1310" t="s">
        <v>5067</v>
      </c>
      <c r="D750" s="1310" t="s">
        <v>5068</v>
      </c>
    </row>
    <row r="751" spans="1:4" ht="16.5" customHeight="1">
      <c r="A751" s="135"/>
      <c r="B751" s="1310" t="s">
        <v>5069</v>
      </c>
      <c r="C751" s="1310" t="s">
        <v>5070</v>
      </c>
      <c r="D751" s="1310" t="s">
        <v>5071</v>
      </c>
    </row>
    <row r="752" spans="1:4" ht="16.5" customHeight="1">
      <c r="A752" s="1311"/>
      <c r="B752" s="1311"/>
      <c r="C752" s="1311"/>
      <c r="D752" s="1311"/>
    </row>
    <row r="753" spans="1:4" ht="16.5" customHeight="1">
      <c r="A753" s="104" t="s">
        <v>68</v>
      </c>
      <c r="B753" s="12"/>
      <c r="C753" s="7"/>
      <c r="D753" s="7"/>
    </row>
    <row r="754" spans="1:4" ht="16.5" customHeight="1">
      <c r="A754" s="1311"/>
      <c r="B754" s="1311"/>
      <c r="C754" s="1311"/>
      <c r="D754" s="1311"/>
    </row>
    <row r="755" spans="1:4" ht="16.5" customHeight="1">
      <c r="A755" s="161" t="s">
        <v>69</v>
      </c>
      <c r="B755" s="161"/>
      <c r="C755" s="161"/>
      <c r="D755" s="161"/>
    </row>
    <row r="756" spans="1:4" ht="16.5" customHeight="1">
      <c r="A756" s="95"/>
      <c r="B756" s="1313" t="s">
        <v>5072</v>
      </c>
      <c r="C756" s="1311"/>
      <c r="D756" s="1311"/>
    </row>
    <row r="757" spans="1:4" ht="16.5" customHeight="1">
      <c r="A757" s="95" t="s">
        <v>3254</v>
      </c>
      <c r="B757" s="1313" t="s">
        <v>5073</v>
      </c>
      <c r="C757" s="1311"/>
      <c r="D757" s="1311"/>
    </row>
    <row r="758" spans="1:4" ht="16.5" customHeight="1">
      <c r="A758" s="95"/>
      <c r="B758" s="1313" t="s">
        <v>2750</v>
      </c>
      <c r="C758" s="1311"/>
      <c r="D758" s="1311"/>
    </row>
    <row r="759" spans="1:4" ht="16.5" customHeight="1">
      <c r="A759" s="23"/>
      <c r="B759" s="1314" t="s">
        <v>2776</v>
      </c>
      <c r="C759" s="1314" t="s">
        <v>5074</v>
      </c>
      <c r="D759" s="1314" t="s">
        <v>5075</v>
      </c>
    </row>
    <row r="760" spans="1:4" ht="16.5" customHeight="1">
      <c r="A760" s="23" t="s">
        <v>1568</v>
      </c>
      <c r="B760" s="1314" t="s">
        <v>2814</v>
      </c>
      <c r="C760" s="1314" t="s">
        <v>5076</v>
      </c>
      <c r="D760" s="1314" t="s">
        <v>5077</v>
      </c>
    </row>
    <row r="761" spans="1:4" ht="16.5" customHeight="1">
      <c r="A761" s="23"/>
      <c r="B761" s="1314" t="s">
        <v>2850</v>
      </c>
      <c r="C761" s="1314" t="s">
        <v>5078</v>
      </c>
      <c r="D761" s="1314" t="s">
        <v>5079</v>
      </c>
    </row>
    <row r="762" spans="1:4" ht="16.5" customHeight="1">
      <c r="A762" s="123"/>
      <c r="B762" s="1315" t="s">
        <v>5080</v>
      </c>
      <c r="C762" s="1315" t="s">
        <v>5081</v>
      </c>
      <c r="D762" s="1315" t="s">
        <v>5082</v>
      </c>
    </row>
    <row r="763" spans="1:4" ht="16.5" customHeight="1">
      <c r="A763" s="123" t="s">
        <v>2262</v>
      </c>
      <c r="B763" s="1315" t="s">
        <v>2920</v>
      </c>
      <c r="C763" s="1315" t="s">
        <v>5083</v>
      </c>
      <c r="D763" s="1315" t="s">
        <v>5084</v>
      </c>
    </row>
    <row r="764" spans="1:4" ht="16.5" customHeight="1">
      <c r="A764" s="123"/>
      <c r="B764" s="1315" t="s">
        <v>5085</v>
      </c>
      <c r="C764" s="1315" t="s">
        <v>5086</v>
      </c>
      <c r="D764" s="1315" t="s">
        <v>5087</v>
      </c>
    </row>
    <row r="765" spans="1:4" ht="16.5" customHeight="1">
      <c r="A765" s="105"/>
      <c r="B765" s="1316" t="s">
        <v>2991</v>
      </c>
      <c r="C765" s="1316" t="s">
        <v>5088</v>
      </c>
      <c r="D765" s="1316" t="s">
        <v>5089</v>
      </c>
    </row>
    <row r="766" spans="1:4" ht="16.5" customHeight="1">
      <c r="A766" s="105" t="s">
        <v>2273</v>
      </c>
      <c r="B766" s="1316" t="s">
        <v>3029</v>
      </c>
      <c r="C766" s="1316" t="s">
        <v>5090</v>
      </c>
      <c r="D766" s="1316" t="s">
        <v>5091</v>
      </c>
    </row>
    <row r="767" spans="1:4" ht="16.5" customHeight="1">
      <c r="A767" s="105"/>
      <c r="B767" s="1316" t="s">
        <v>3059</v>
      </c>
      <c r="C767" s="1316" t="s">
        <v>5092</v>
      </c>
      <c r="D767" s="1316" t="s">
        <v>5093</v>
      </c>
    </row>
    <row r="768" spans="1:4" ht="16.5" customHeight="1">
      <c r="A768" s="135"/>
      <c r="B768" s="1310" t="s">
        <v>3094</v>
      </c>
      <c r="C768" s="1310" t="s">
        <v>5094</v>
      </c>
      <c r="D768" s="1310" t="s">
        <v>5095</v>
      </c>
    </row>
    <row r="769" spans="1:4" ht="16.5" customHeight="1">
      <c r="A769" s="135" t="s">
        <v>2284</v>
      </c>
      <c r="B769" s="1310" t="s">
        <v>3133</v>
      </c>
      <c r="C769" s="1310" t="s">
        <v>5096</v>
      </c>
      <c r="D769" s="1310" t="s">
        <v>5097</v>
      </c>
    </row>
    <row r="770" spans="1:4" ht="16.5" customHeight="1">
      <c r="A770" s="135"/>
      <c r="B770" s="1310" t="s">
        <v>3166</v>
      </c>
      <c r="C770" s="1310" t="s">
        <v>5098</v>
      </c>
      <c r="D770" s="1310" t="s">
        <v>5099</v>
      </c>
    </row>
    <row r="771" spans="1:4" ht="16.5" customHeight="1">
      <c r="A771" s="1311"/>
      <c r="B771" s="1311"/>
      <c r="C771" s="1311"/>
      <c r="D771" s="1311"/>
    </row>
    <row r="772" spans="1:4" ht="16.5" customHeight="1">
      <c r="A772" s="73" t="s">
        <v>70</v>
      </c>
      <c r="B772" s="73"/>
      <c r="C772" s="73"/>
      <c r="D772" s="73"/>
    </row>
    <row r="773" spans="1:4" ht="16.5" customHeight="1">
      <c r="A773" s="95"/>
      <c r="B773" s="1313" t="s">
        <v>3212</v>
      </c>
      <c r="C773" s="1311"/>
      <c r="D773" s="1311"/>
    </row>
    <row r="774" spans="1:4" ht="16.5" customHeight="1">
      <c r="A774" s="95" t="s">
        <v>3254</v>
      </c>
      <c r="B774" s="1313" t="s">
        <v>3225</v>
      </c>
      <c r="C774" s="1311"/>
      <c r="D774" s="1311"/>
    </row>
    <row r="775" spans="1:4" ht="16.5" customHeight="1">
      <c r="A775" s="95"/>
      <c r="B775" s="1313" t="s">
        <v>5100</v>
      </c>
      <c r="C775" s="1311"/>
      <c r="D775" s="1311"/>
    </row>
    <row r="776" spans="1:4" ht="16.5" customHeight="1">
      <c r="A776" s="23"/>
      <c r="B776" s="1314" t="s">
        <v>3247</v>
      </c>
      <c r="C776" s="1314" t="s">
        <v>5101</v>
      </c>
      <c r="D776" s="1314" t="s">
        <v>5102</v>
      </c>
    </row>
    <row r="777" spans="1:4" ht="16.5" customHeight="1">
      <c r="A777" s="23" t="s">
        <v>1568</v>
      </c>
      <c r="B777" s="1314" t="s">
        <v>3260</v>
      </c>
      <c r="C777" s="1314" t="s">
        <v>5103</v>
      </c>
      <c r="D777" s="1314" t="s">
        <v>5104</v>
      </c>
    </row>
    <row r="778" spans="1:4" ht="16.5" customHeight="1">
      <c r="A778" s="23"/>
      <c r="B778" s="1314" t="s">
        <v>3272</v>
      </c>
      <c r="C778" s="1314" t="s">
        <v>5105</v>
      </c>
      <c r="D778" s="1314" t="s">
        <v>5106</v>
      </c>
    </row>
    <row r="779" spans="1:4" ht="16.5" customHeight="1">
      <c r="A779" s="123"/>
      <c r="B779" s="1315" t="s">
        <v>3283</v>
      </c>
      <c r="C779" s="1315" t="s">
        <v>5107</v>
      </c>
      <c r="D779" s="1315" t="s">
        <v>5108</v>
      </c>
    </row>
    <row r="780" spans="1:4" ht="16.5" customHeight="1">
      <c r="A780" s="123" t="s">
        <v>2262</v>
      </c>
      <c r="B780" s="1315" t="s">
        <v>3296</v>
      </c>
      <c r="C780" s="1315" t="s">
        <v>5109</v>
      </c>
      <c r="D780" s="1315" t="s">
        <v>5110</v>
      </c>
    </row>
    <row r="781" spans="1:4" ht="16.5" customHeight="1">
      <c r="A781" s="123"/>
      <c r="B781" s="1315" t="s">
        <v>3309</v>
      </c>
      <c r="C781" s="1315" t="s">
        <v>5111</v>
      </c>
      <c r="D781" s="1315" t="s">
        <v>5112</v>
      </c>
    </row>
    <row r="782" spans="1:4" ht="16.5" customHeight="1">
      <c r="A782" s="105"/>
      <c r="B782" s="1316" t="s">
        <v>3322</v>
      </c>
      <c r="C782" s="1316" t="s">
        <v>5113</v>
      </c>
      <c r="D782" s="1316" t="s">
        <v>5114</v>
      </c>
    </row>
    <row r="783" spans="1:4" ht="16.5" customHeight="1">
      <c r="A783" s="105" t="s">
        <v>2273</v>
      </c>
      <c r="B783" s="1316" t="s">
        <v>3335</v>
      </c>
      <c r="C783" s="1316" t="s">
        <v>5115</v>
      </c>
      <c r="D783" s="1316" t="s">
        <v>5116</v>
      </c>
    </row>
    <row r="784" spans="1:4" ht="16.5" customHeight="1">
      <c r="A784" s="105"/>
      <c r="B784" s="1316" t="s">
        <v>3343</v>
      </c>
      <c r="C784" s="1316" t="s">
        <v>5117</v>
      </c>
      <c r="D784" s="1316" t="s">
        <v>5118</v>
      </c>
    </row>
    <row r="785" spans="1:4" ht="16.5" customHeight="1">
      <c r="A785" s="135"/>
      <c r="B785" s="1310" t="s">
        <v>5119</v>
      </c>
      <c r="C785" s="1310" t="s">
        <v>5120</v>
      </c>
      <c r="D785" s="1310" t="s">
        <v>5121</v>
      </c>
    </row>
    <row r="786" spans="1:4" ht="16.5" customHeight="1">
      <c r="A786" s="135" t="s">
        <v>2284</v>
      </c>
      <c r="B786" s="1310" t="s">
        <v>3371</v>
      </c>
      <c r="C786" s="1310" t="s">
        <v>5122</v>
      </c>
      <c r="D786" s="1310" t="s">
        <v>5123</v>
      </c>
    </row>
    <row r="787" spans="1:4" ht="16.5" customHeight="1">
      <c r="A787" s="135"/>
      <c r="B787" s="1310" t="s">
        <v>3381</v>
      </c>
      <c r="C787" s="1310" t="s">
        <v>5124</v>
      </c>
      <c r="D787" s="1310" t="s">
        <v>5125</v>
      </c>
    </row>
    <row r="788" spans="1:4" ht="16.5" customHeight="1">
      <c r="A788" s="1311"/>
      <c r="B788" s="1311"/>
      <c r="C788" s="1311"/>
      <c r="D788" s="1311"/>
    </row>
    <row r="789" spans="1:4" ht="16.5" customHeight="1">
      <c r="A789" s="144" t="s">
        <v>71</v>
      </c>
      <c r="B789" s="144"/>
      <c r="C789" s="144"/>
      <c r="D789" s="144"/>
    </row>
    <row r="790" spans="1:4" ht="16.5" customHeight="1">
      <c r="A790" s="95"/>
      <c r="B790" s="1313" t="s">
        <v>5126</v>
      </c>
      <c r="C790" s="1311"/>
      <c r="D790" s="1311"/>
    </row>
    <row r="791" spans="1:4" ht="16.5" customHeight="1">
      <c r="A791" s="95" t="s">
        <v>3254</v>
      </c>
      <c r="B791" s="1313" t="s">
        <v>5127</v>
      </c>
      <c r="C791" s="1311"/>
      <c r="D791" s="1311"/>
    </row>
    <row r="792" spans="1:4" ht="16.5" customHeight="1">
      <c r="A792" s="95"/>
      <c r="B792" s="1313" t="s">
        <v>5128</v>
      </c>
      <c r="C792" s="1311"/>
      <c r="D792" s="1311"/>
    </row>
    <row r="793" spans="1:4" ht="16.5" customHeight="1">
      <c r="A793" s="23"/>
      <c r="B793" s="1314" t="s">
        <v>2780</v>
      </c>
      <c r="C793" s="1314" t="s">
        <v>5129</v>
      </c>
      <c r="D793" s="1314" t="s">
        <v>5130</v>
      </c>
    </row>
    <row r="794" spans="1:4" ht="16.5" customHeight="1">
      <c r="A794" s="23" t="s">
        <v>1568</v>
      </c>
      <c r="B794" s="1314" t="s">
        <v>2818</v>
      </c>
      <c r="C794" s="1314" t="s">
        <v>5131</v>
      </c>
      <c r="D794" s="1314" t="s">
        <v>5132</v>
      </c>
    </row>
    <row r="795" spans="1:4" ht="16.5" customHeight="1">
      <c r="A795" s="23"/>
      <c r="B795" s="1314" t="s">
        <v>2853</v>
      </c>
      <c r="C795" s="1314" t="s">
        <v>5133</v>
      </c>
      <c r="D795" s="1314" t="s">
        <v>5134</v>
      </c>
    </row>
    <row r="796" spans="1:4" ht="16.5" customHeight="1">
      <c r="A796" s="123"/>
      <c r="B796" s="1315" t="s">
        <v>2887</v>
      </c>
      <c r="C796" s="1315" t="s">
        <v>5135</v>
      </c>
      <c r="D796" s="1315" t="s">
        <v>5136</v>
      </c>
    </row>
    <row r="797" spans="1:4" ht="16.5" customHeight="1">
      <c r="A797" s="123" t="s">
        <v>2262</v>
      </c>
      <c r="B797" s="1315" t="s">
        <v>2924</v>
      </c>
      <c r="C797" s="1315" t="s">
        <v>5137</v>
      </c>
      <c r="D797" s="1315" t="s">
        <v>5138</v>
      </c>
    </row>
    <row r="798" spans="1:4" ht="16.5" customHeight="1">
      <c r="A798" s="123"/>
      <c r="B798" s="1315" t="s">
        <v>2960</v>
      </c>
      <c r="C798" s="1315" t="s">
        <v>5139</v>
      </c>
      <c r="D798" s="1315" t="s">
        <v>5140</v>
      </c>
    </row>
    <row r="799" spans="1:4" ht="16.5" customHeight="1">
      <c r="A799" s="105"/>
      <c r="B799" s="1316" t="s">
        <v>2995</v>
      </c>
      <c r="C799" s="1316" t="s">
        <v>5141</v>
      </c>
      <c r="D799" s="1316" t="s">
        <v>5142</v>
      </c>
    </row>
    <row r="800" spans="1:4" ht="16.5" customHeight="1">
      <c r="A800" s="105" t="s">
        <v>2273</v>
      </c>
      <c r="B800" s="1316" t="s">
        <v>3032</v>
      </c>
      <c r="C800" s="1316" t="s">
        <v>5143</v>
      </c>
      <c r="D800" s="1316" t="s">
        <v>5144</v>
      </c>
    </row>
    <row r="801" spans="1:4" ht="16.5" customHeight="1">
      <c r="A801" s="105"/>
      <c r="B801" s="1316" t="s">
        <v>3062</v>
      </c>
      <c r="C801" s="1316" t="s">
        <v>5145</v>
      </c>
      <c r="D801" s="1316" t="s">
        <v>5146</v>
      </c>
    </row>
    <row r="802" spans="1:4" ht="16.5" customHeight="1">
      <c r="A802" s="135"/>
      <c r="B802" s="1310" t="s">
        <v>3098</v>
      </c>
      <c r="C802" s="1310" t="s">
        <v>5147</v>
      </c>
      <c r="D802" s="1310" t="s">
        <v>5148</v>
      </c>
    </row>
    <row r="803" spans="1:4" ht="16.5" customHeight="1">
      <c r="A803" s="135" t="s">
        <v>2284</v>
      </c>
      <c r="B803" s="1310" t="s">
        <v>5149</v>
      </c>
      <c r="C803" s="1310" t="s">
        <v>5150</v>
      </c>
      <c r="D803" s="1310" t="s">
        <v>5151</v>
      </c>
    </row>
    <row r="804" spans="1:4" ht="16.5" customHeight="1">
      <c r="A804" s="135"/>
      <c r="B804" s="1310" t="s">
        <v>5152</v>
      </c>
      <c r="C804" s="1310" t="s">
        <v>5153</v>
      </c>
      <c r="D804" s="1310" t="s">
        <v>5154</v>
      </c>
    </row>
    <row r="805" spans="1:4" ht="16.5" customHeight="1">
      <c r="A805" s="1311"/>
      <c r="B805" s="1311"/>
      <c r="C805" s="1311"/>
      <c r="D805" s="1311"/>
    </row>
    <row r="806" spans="1:4" ht="16.5" customHeight="1">
      <c r="A806" s="164" t="s">
        <v>72</v>
      </c>
      <c r="B806" s="164"/>
      <c r="C806" s="164"/>
      <c r="D806" s="164"/>
    </row>
    <row r="807" spans="1:4" ht="16.5" customHeight="1">
      <c r="A807" s="95"/>
      <c r="B807" s="1313" t="s">
        <v>5155</v>
      </c>
      <c r="C807" s="1311"/>
      <c r="D807" s="1311"/>
    </row>
    <row r="808" spans="1:4" ht="16.5" customHeight="1">
      <c r="A808" s="95" t="s">
        <v>3254</v>
      </c>
      <c r="B808" s="1313" t="s">
        <v>2685</v>
      </c>
      <c r="C808" s="1311"/>
      <c r="D808" s="1311"/>
    </row>
    <row r="809" spans="1:4" ht="16.5" customHeight="1">
      <c r="A809" s="95"/>
      <c r="B809" s="1313" t="s">
        <v>5156</v>
      </c>
      <c r="C809" s="1311"/>
      <c r="D809" s="1311"/>
    </row>
    <row r="810" spans="1:4" ht="16.5" customHeight="1">
      <c r="A810" s="23"/>
      <c r="B810" s="1314" t="s">
        <v>2779</v>
      </c>
      <c r="C810" s="1314" t="s">
        <v>5157</v>
      </c>
      <c r="D810" s="1314" t="s">
        <v>5158</v>
      </c>
    </row>
    <row r="811" spans="1:4" ht="16.5" customHeight="1">
      <c r="A811" s="23" t="s">
        <v>1568</v>
      </c>
      <c r="B811" s="1314" t="s">
        <v>2817</v>
      </c>
      <c r="C811" s="1314" t="s">
        <v>5159</v>
      </c>
      <c r="D811" s="1314" t="s">
        <v>5160</v>
      </c>
    </row>
    <row r="812" spans="1:4" ht="16.5" customHeight="1">
      <c r="A812" s="23"/>
      <c r="B812" s="1314" t="s">
        <v>2852</v>
      </c>
      <c r="C812" s="1314" t="s">
        <v>5161</v>
      </c>
      <c r="D812" s="1314" t="s">
        <v>5162</v>
      </c>
    </row>
    <row r="813" spans="1:4" ht="16.5" customHeight="1">
      <c r="A813" s="123"/>
      <c r="B813" s="1315" t="s">
        <v>2886</v>
      </c>
      <c r="C813" s="1315" t="s">
        <v>5163</v>
      </c>
      <c r="D813" s="1315" t="s">
        <v>5164</v>
      </c>
    </row>
    <row r="814" spans="1:4" ht="16.5" customHeight="1">
      <c r="A814" s="123" t="s">
        <v>2262</v>
      </c>
      <c r="B814" s="1315" t="s">
        <v>2923</v>
      </c>
      <c r="C814" s="1315" t="s">
        <v>5165</v>
      </c>
      <c r="D814" s="1315" t="s">
        <v>5166</v>
      </c>
    </row>
    <row r="815" spans="1:4" ht="16.5" customHeight="1">
      <c r="A815" s="123"/>
      <c r="B815" s="1315" t="s">
        <v>2959</v>
      </c>
      <c r="C815" s="1315" t="s">
        <v>5167</v>
      </c>
      <c r="D815" s="1315" t="s">
        <v>5168</v>
      </c>
    </row>
    <row r="816" spans="1:4" ht="16.5" customHeight="1">
      <c r="A816" s="105"/>
      <c r="B816" s="1316" t="s">
        <v>5169</v>
      </c>
      <c r="C816" s="1316" t="s">
        <v>5170</v>
      </c>
      <c r="D816" s="1316" t="s">
        <v>5171</v>
      </c>
    </row>
    <row r="817" spans="1:4" ht="16.5" customHeight="1">
      <c r="A817" s="105" t="s">
        <v>2273</v>
      </c>
      <c r="B817" s="1316" t="s">
        <v>5172</v>
      </c>
      <c r="C817" s="1316" t="s">
        <v>5173</v>
      </c>
      <c r="D817" s="1316" t="s">
        <v>5174</v>
      </c>
    </row>
    <row r="818" spans="1:4" ht="16.5" customHeight="1">
      <c r="A818" s="105"/>
      <c r="B818" s="1316" t="s">
        <v>5175</v>
      </c>
      <c r="C818" s="1316" t="s">
        <v>5176</v>
      </c>
      <c r="D818" s="1316" t="s">
        <v>5177</v>
      </c>
    </row>
    <row r="819" spans="1:4" ht="16.5" customHeight="1">
      <c r="A819" s="135"/>
      <c r="B819" s="1310" t="s">
        <v>5178</v>
      </c>
      <c r="C819" s="1310" t="s">
        <v>5179</v>
      </c>
      <c r="D819" s="1310" t="s">
        <v>5180</v>
      </c>
    </row>
    <row r="820" spans="1:4" ht="16.5" customHeight="1">
      <c r="A820" s="135" t="s">
        <v>2284</v>
      </c>
      <c r="B820" s="1310" t="s">
        <v>5181</v>
      </c>
      <c r="C820" s="1310" t="s">
        <v>5182</v>
      </c>
      <c r="D820" s="1310" t="s">
        <v>5183</v>
      </c>
    </row>
    <row r="821" spans="1:4" ht="16.5" customHeight="1">
      <c r="A821" s="135"/>
      <c r="B821" s="1310" t="s">
        <v>3167</v>
      </c>
      <c r="C821" s="1310" t="s">
        <v>5184</v>
      </c>
      <c r="D821" s="1310" t="s">
        <v>5185</v>
      </c>
    </row>
    <row r="822" spans="1:4" ht="16.5" customHeight="1">
      <c r="A822" s="7"/>
      <c r="B822" s="7"/>
      <c r="C822" s="7"/>
      <c r="D822" s="7"/>
    </row>
    <row r="823" spans="1:4" ht="16.5" customHeight="1">
      <c r="A823" s="233" t="s">
        <v>73</v>
      </c>
      <c r="B823" s="233"/>
      <c r="C823" s="233"/>
      <c r="D823" s="233"/>
    </row>
    <row r="824" spans="1:4" ht="16.5" customHeight="1">
      <c r="A824" s="95"/>
      <c r="B824" s="1313" t="s">
        <v>5186</v>
      </c>
      <c r="C824" s="1311"/>
      <c r="D824" s="1311"/>
    </row>
    <row r="825" spans="1:4" ht="16.5" customHeight="1">
      <c r="A825" s="95" t="s">
        <v>3254</v>
      </c>
      <c r="B825" s="1313" t="s">
        <v>5187</v>
      </c>
      <c r="C825" s="1311"/>
      <c r="D825" s="1311"/>
    </row>
    <row r="826" spans="1:4" ht="16.5" customHeight="1">
      <c r="A826" s="95"/>
      <c r="B826" s="1313" t="s">
        <v>5188</v>
      </c>
      <c r="C826" s="1311"/>
      <c r="D826" s="1311"/>
    </row>
    <row r="827" spans="1:4" ht="16.5" customHeight="1">
      <c r="A827" s="23"/>
      <c r="B827" s="1314" t="s">
        <v>5189</v>
      </c>
      <c r="C827" s="1314" t="s">
        <v>5190</v>
      </c>
      <c r="D827" s="1314" t="s">
        <v>5191</v>
      </c>
    </row>
    <row r="828" spans="1:4" ht="16.5" customHeight="1">
      <c r="A828" s="23" t="s">
        <v>1568</v>
      </c>
      <c r="B828" s="1314" t="s">
        <v>5192</v>
      </c>
      <c r="C828" s="1314" t="s">
        <v>5193</v>
      </c>
      <c r="D828" s="1314" t="s">
        <v>5194</v>
      </c>
    </row>
    <row r="829" spans="1:4" ht="16.5" customHeight="1">
      <c r="A829" s="23"/>
      <c r="B829" s="1314" t="s">
        <v>5195</v>
      </c>
      <c r="C829" s="1314" t="s">
        <v>5196</v>
      </c>
      <c r="D829" s="1314" t="s">
        <v>5197</v>
      </c>
    </row>
    <row r="830" spans="1:4" ht="16.5" customHeight="1">
      <c r="A830" s="123"/>
      <c r="B830" s="1315" t="s">
        <v>5198</v>
      </c>
      <c r="C830" s="1315" t="s">
        <v>5199</v>
      </c>
      <c r="D830" s="1315" t="s">
        <v>5200</v>
      </c>
    </row>
    <row r="831" spans="1:4" ht="16.5" customHeight="1">
      <c r="A831" s="123" t="s">
        <v>2262</v>
      </c>
      <c r="B831" s="1315" t="s">
        <v>5201</v>
      </c>
      <c r="C831" s="1315" t="s">
        <v>5202</v>
      </c>
      <c r="D831" s="1315" t="s">
        <v>5203</v>
      </c>
    </row>
    <row r="832" spans="1:4" ht="16.5" customHeight="1">
      <c r="A832" s="123"/>
      <c r="B832" s="1315" t="s">
        <v>5204</v>
      </c>
      <c r="C832" s="1315" t="s">
        <v>5205</v>
      </c>
      <c r="D832" s="1315" t="s">
        <v>5206</v>
      </c>
    </row>
    <row r="833" spans="1:4" ht="16.5" customHeight="1">
      <c r="A833" s="105"/>
      <c r="B833" s="1316" t="s">
        <v>5207</v>
      </c>
      <c r="C833" s="1316" t="s">
        <v>5208</v>
      </c>
      <c r="D833" s="1316" t="s">
        <v>5209</v>
      </c>
    </row>
    <row r="834" spans="1:4" ht="16.5" customHeight="1">
      <c r="A834" s="105" t="s">
        <v>2273</v>
      </c>
      <c r="B834" s="1316" t="s">
        <v>5210</v>
      </c>
      <c r="C834" s="1316" t="s">
        <v>5211</v>
      </c>
      <c r="D834" s="1316" t="s">
        <v>5212</v>
      </c>
    </row>
    <row r="835" spans="1:4" ht="16.5" customHeight="1">
      <c r="A835" s="105"/>
      <c r="B835" s="1316" t="s">
        <v>5213</v>
      </c>
      <c r="C835" s="1316" t="s">
        <v>5214</v>
      </c>
      <c r="D835" s="1316" t="s">
        <v>5215</v>
      </c>
    </row>
    <row r="836" spans="1:4" ht="16.5" customHeight="1">
      <c r="A836" s="135"/>
      <c r="B836" s="1310" t="s">
        <v>5216</v>
      </c>
      <c r="C836" s="1310" t="s">
        <v>5217</v>
      </c>
      <c r="D836" s="1310" t="s">
        <v>5218</v>
      </c>
    </row>
    <row r="837" spans="1:4" ht="16.5" customHeight="1">
      <c r="A837" s="135" t="s">
        <v>2284</v>
      </c>
      <c r="B837" s="1310" t="s">
        <v>5219</v>
      </c>
      <c r="C837" s="1310" t="s">
        <v>5220</v>
      </c>
      <c r="D837" s="1310" t="s">
        <v>5221</v>
      </c>
    </row>
    <row r="838" spans="1:4" ht="16.5" customHeight="1">
      <c r="A838" s="135"/>
      <c r="B838" s="1310" t="s">
        <v>5222</v>
      </c>
      <c r="C838" s="1310" t="s">
        <v>5223</v>
      </c>
      <c r="D838" s="1310" t="s">
        <v>5224</v>
      </c>
    </row>
    <row r="839" spans="1:4" ht="16.5" customHeight="1">
      <c r="A839" s="1311"/>
      <c r="B839" s="1311"/>
      <c r="C839" s="1311"/>
      <c r="D839" s="1311"/>
    </row>
    <row r="840" spans="1:4" ht="16.5" customHeight="1">
      <c r="A840" s="104" t="s">
        <v>75</v>
      </c>
      <c r="B840" s="12"/>
      <c r="C840" s="1311"/>
      <c r="D840" s="1311"/>
    </row>
    <row r="841" spans="1:4" ht="16.5" customHeight="1">
      <c r="A841" s="1311"/>
      <c r="B841" s="1311"/>
      <c r="C841" s="1311"/>
      <c r="D841" s="1311"/>
    </row>
    <row r="842" spans="1:4" ht="16.5" customHeight="1">
      <c r="A842" s="376" t="s">
        <v>76</v>
      </c>
      <c r="B842" s="376"/>
      <c r="C842" s="376"/>
      <c r="D842" s="376"/>
    </row>
    <row r="843" spans="1:4" ht="16.5" customHeight="1">
      <c r="A843" s="95"/>
      <c r="B843" s="1313" t="s">
        <v>5225</v>
      </c>
      <c r="C843" s="1311"/>
      <c r="D843" s="1311"/>
    </row>
    <row r="844" spans="1:4" ht="16.5" customHeight="1">
      <c r="A844" s="95" t="s">
        <v>3254</v>
      </c>
      <c r="B844" s="1313" t="s">
        <v>5226</v>
      </c>
      <c r="C844" s="1311"/>
      <c r="D844" s="1311"/>
    </row>
    <row r="845" spans="1:4" ht="16.5" customHeight="1">
      <c r="A845" s="95"/>
      <c r="B845" s="1313" t="s">
        <v>5227</v>
      </c>
      <c r="C845" s="1311"/>
      <c r="D845" s="1311"/>
    </row>
    <row r="846" spans="1:4" ht="16.5" customHeight="1">
      <c r="A846" s="23"/>
      <c r="B846" s="1314" t="s">
        <v>5228</v>
      </c>
      <c r="C846" s="1314" t="s">
        <v>5229</v>
      </c>
      <c r="D846" s="1314" t="s">
        <v>5230</v>
      </c>
    </row>
    <row r="847" spans="1:4" ht="16.5" customHeight="1">
      <c r="A847" s="23" t="s">
        <v>1568</v>
      </c>
      <c r="B847" s="1314" t="s">
        <v>5231</v>
      </c>
      <c r="C847" s="1314" t="s">
        <v>5232</v>
      </c>
      <c r="D847" s="1314" t="s">
        <v>5233</v>
      </c>
    </row>
    <row r="848" spans="1:4" ht="16.5" customHeight="1">
      <c r="A848" s="23"/>
      <c r="B848" s="1314" t="s">
        <v>5234</v>
      </c>
      <c r="C848" s="1314" t="s">
        <v>5235</v>
      </c>
      <c r="D848" s="1314" t="s">
        <v>5236</v>
      </c>
    </row>
    <row r="849" spans="1:4" ht="16.5" customHeight="1">
      <c r="A849" s="123"/>
      <c r="B849" s="1315" t="s">
        <v>5237</v>
      </c>
      <c r="C849" s="1315" t="s">
        <v>5238</v>
      </c>
      <c r="D849" s="1315" t="s">
        <v>5239</v>
      </c>
    </row>
    <row r="850" spans="1:4" ht="16.5" customHeight="1">
      <c r="A850" s="123" t="s">
        <v>2262</v>
      </c>
      <c r="B850" s="1315" t="s">
        <v>5240</v>
      </c>
      <c r="C850" s="1315" t="s">
        <v>5241</v>
      </c>
      <c r="D850" s="1315" t="s">
        <v>5242</v>
      </c>
    </row>
    <row r="851" spans="1:4" ht="16.5" customHeight="1">
      <c r="A851" s="123"/>
      <c r="B851" s="1315" t="s">
        <v>5243</v>
      </c>
      <c r="C851" s="1315" t="s">
        <v>5244</v>
      </c>
      <c r="D851" s="1315" t="s">
        <v>5245</v>
      </c>
    </row>
    <row r="852" spans="1:4" ht="16.5" customHeight="1">
      <c r="A852" s="105"/>
      <c r="B852" s="1316" t="s">
        <v>5246</v>
      </c>
      <c r="C852" s="1316" t="s">
        <v>5247</v>
      </c>
      <c r="D852" s="1316" t="s">
        <v>5248</v>
      </c>
    </row>
    <row r="853" spans="1:4" ht="16.5" customHeight="1">
      <c r="A853" s="105" t="s">
        <v>2273</v>
      </c>
      <c r="B853" s="1316" t="s">
        <v>5249</v>
      </c>
      <c r="C853" s="1316" t="s">
        <v>5250</v>
      </c>
      <c r="D853" s="1316" t="s">
        <v>5251</v>
      </c>
    </row>
    <row r="854" spans="1:4" ht="16.5" customHeight="1">
      <c r="A854" s="105"/>
      <c r="B854" s="1316" t="s">
        <v>5252</v>
      </c>
      <c r="C854" s="1316" t="s">
        <v>5253</v>
      </c>
      <c r="D854" s="1316" t="s">
        <v>5254</v>
      </c>
    </row>
    <row r="855" spans="1:4" ht="16.5" customHeight="1">
      <c r="A855" s="135"/>
      <c r="B855" s="1310" t="s">
        <v>5255</v>
      </c>
      <c r="C855" s="1310" t="s">
        <v>5256</v>
      </c>
      <c r="D855" s="1310" t="s">
        <v>5257</v>
      </c>
    </row>
    <row r="856" spans="1:4" ht="16.5" customHeight="1">
      <c r="A856" s="135" t="s">
        <v>2284</v>
      </c>
      <c r="B856" s="1310" t="s">
        <v>5258</v>
      </c>
      <c r="C856" s="1310" t="s">
        <v>5259</v>
      </c>
      <c r="D856" s="1310" t="s">
        <v>5260</v>
      </c>
    </row>
    <row r="857" spans="1:4" ht="16.5" customHeight="1">
      <c r="A857" s="135"/>
      <c r="B857" s="1310" t="s">
        <v>5261</v>
      </c>
      <c r="C857" s="1310" t="s">
        <v>5262</v>
      </c>
      <c r="D857" s="1310" t="s">
        <v>5263</v>
      </c>
    </row>
    <row r="858" spans="1:4" ht="16.5" customHeight="1">
      <c r="A858" s="1311"/>
      <c r="B858" s="1311"/>
      <c r="C858" s="1311"/>
      <c r="D858" s="1311"/>
    </row>
    <row r="859" spans="1:4" ht="16.5" customHeight="1">
      <c r="A859" s="165" t="s">
        <v>77</v>
      </c>
      <c r="B859" s="165"/>
      <c r="C859" s="165"/>
      <c r="D859" s="165"/>
    </row>
    <row r="860" spans="1:4" ht="16.5" customHeight="1">
      <c r="A860" s="95"/>
      <c r="B860" s="1313" t="s">
        <v>5264</v>
      </c>
      <c r="C860" s="1311"/>
      <c r="D860" s="1311"/>
    </row>
    <row r="861" spans="1:4" ht="16.5" customHeight="1">
      <c r="A861" s="95" t="s">
        <v>3254</v>
      </c>
      <c r="B861" s="1313" t="s">
        <v>5265</v>
      </c>
      <c r="C861" s="1311"/>
      <c r="D861" s="1311"/>
    </row>
    <row r="862" spans="1:4" ht="16.5" customHeight="1">
      <c r="A862" s="95"/>
      <c r="B862" s="1313" t="s">
        <v>5266</v>
      </c>
      <c r="C862" s="1311"/>
      <c r="D862" s="1311"/>
    </row>
    <row r="863" spans="1:4" ht="16.5" customHeight="1">
      <c r="A863" s="23"/>
      <c r="B863" s="1314" t="s">
        <v>5267</v>
      </c>
      <c r="C863" s="1314" t="s">
        <v>5268</v>
      </c>
      <c r="D863" s="1314" t="s">
        <v>5269</v>
      </c>
    </row>
    <row r="864" spans="1:4" ht="16.5" customHeight="1">
      <c r="A864" s="23" t="s">
        <v>1568</v>
      </c>
      <c r="B864" s="1314" t="s">
        <v>5270</v>
      </c>
      <c r="C864" s="1314" t="s">
        <v>5271</v>
      </c>
      <c r="D864" s="1314" t="s">
        <v>5272</v>
      </c>
    </row>
    <row r="865" spans="1:4" ht="16.5" customHeight="1">
      <c r="A865" s="23"/>
      <c r="B865" s="1314" t="s">
        <v>5273</v>
      </c>
      <c r="C865" s="1314" t="s">
        <v>5274</v>
      </c>
      <c r="D865" s="1314" t="s">
        <v>5275</v>
      </c>
    </row>
    <row r="866" spans="1:4" ht="16.5" customHeight="1">
      <c r="A866" s="123"/>
      <c r="B866" s="1315" t="s">
        <v>5276</v>
      </c>
      <c r="C866" s="1315" t="s">
        <v>5277</v>
      </c>
      <c r="D866" s="1315" t="s">
        <v>5278</v>
      </c>
    </row>
    <row r="867" spans="1:4" ht="16.5" customHeight="1">
      <c r="A867" s="123" t="s">
        <v>2262</v>
      </c>
      <c r="B867" s="1315" t="s">
        <v>5279</v>
      </c>
      <c r="C867" s="1315" t="s">
        <v>5280</v>
      </c>
      <c r="D867" s="1315" t="s">
        <v>5281</v>
      </c>
    </row>
    <row r="868" spans="1:4" ht="16.5" customHeight="1">
      <c r="A868" s="123"/>
      <c r="B868" s="1315" t="s">
        <v>5282</v>
      </c>
      <c r="C868" s="1315" t="s">
        <v>5283</v>
      </c>
      <c r="D868" s="1315" t="s">
        <v>5284</v>
      </c>
    </row>
    <row r="869" spans="1:4" ht="16.5" customHeight="1">
      <c r="A869" s="105"/>
      <c r="B869" s="1316" t="s">
        <v>5285</v>
      </c>
      <c r="C869" s="1316" t="s">
        <v>5286</v>
      </c>
      <c r="D869" s="1316" t="s">
        <v>5287</v>
      </c>
    </row>
    <row r="870" spans="1:4" ht="16.5" customHeight="1">
      <c r="A870" s="105" t="s">
        <v>2273</v>
      </c>
      <c r="B870" s="1316" t="s">
        <v>5288</v>
      </c>
      <c r="C870" s="1316" t="s">
        <v>5289</v>
      </c>
      <c r="D870" s="1316" t="s">
        <v>5290</v>
      </c>
    </row>
    <row r="871" spans="1:4" ht="16.5" customHeight="1">
      <c r="A871" s="105"/>
      <c r="B871" s="1316" t="s">
        <v>5291</v>
      </c>
      <c r="C871" s="1316" t="s">
        <v>5292</v>
      </c>
      <c r="D871" s="1316" t="s">
        <v>5293</v>
      </c>
    </row>
    <row r="872" spans="1:4" ht="16.5" customHeight="1">
      <c r="A872" s="135"/>
      <c r="B872" s="1310" t="s">
        <v>5294</v>
      </c>
      <c r="C872" s="1310" t="s">
        <v>5295</v>
      </c>
      <c r="D872" s="1310" t="s">
        <v>5296</v>
      </c>
    </row>
    <row r="873" spans="1:4" ht="16.5" customHeight="1">
      <c r="A873" s="135" t="s">
        <v>2284</v>
      </c>
      <c r="B873" s="1310" t="s">
        <v>5297</v>
      </c>
      <c r="C873" s="1310" t="s">
        <v>5298</v>
      </c>
      <c r="D873" s="1310" t="s">
        <v>5299</v>
      </c>
    </row>
    <row r="874" spans="1:4" ht="16.5" customHeight="1">
      <c r="A874" s="135"/>
      <c r="B874" s="1310" t="s">
        <v>5300</v>
      </c>
      <c r="C874" s="1310" t="s">
        <v>5301</v>
      </c>
      <c r="D874" s="1310" t="s">
        <v>5302</v>
      </c>
    </row>
    <row r="875" spans="1:4" ht="16.5" customHeight="1">
      <c r="A875" s="1311"/>
      <c r="B875" s="1311"/>
      <c r="C875" s="1311"/>
      <c r="D875" s="1311"/>
    </row>
    <row r="876" spans="1:4" ht="16.5" customHeight="1">
      <c r="A876" s="156" t="s">
        <v>78</v>
      </c>
      <c r="B876" s="156"/>
      <c r="C876" s="156"/>
      <c r="D876" s="156"/>
    </row>
    <row r="877" spans="1:4" ht="16.5" customHeight="1">
      <c r="A877" s="95"/>
      <c r="B877" s="1313" t="s">
        <v>5303</v>
      </c>
      <c r="C877" s="1311"/>
      <c r="D877" s="1311"/>
    </row>
    <row r="878" spans="1:4" ht="16.5" customHeight="1">
      <c r="A878" s="95" t="s">
        <v>3254</v>
      </c>
      <c r="B878" s="1313" t="s">
        <v>2733</v>
      </c>
      <c r="C878" s="1311"/>
      <c r="D878" s="1311"/>
    </row>
    <row r="879" spans="1:4" ht="16.5" customHeight="1">
      <c r="A879" s="95"/>
      <c r="B879" s="1313" t="s">
        <v>2700</v>
      </c>
      <c r="C879" s="1311"/>
      <c r="D879" s="1311"/>
    </row>
    <row r="880" spans="1:4" ht="16.5" customHeight="1">
      <c r="A880" s="23"/>
      <c r="B880" s="1314" t="s">
        <v>5304</v>
      </c>
      <c r="C880" s="1314" t="s">
        <v>5305</v>
      </c>
      <c r="D880" s="1314" t="s">
        <v>5306</v>
      </c>
    </row>
    <row r="881" spans="1:4" ht="16.5" customHeight="1">
      <c r="A881" s="23" t="s">
        <v>1568</v>
      </c>
      <c r="B881" s="1314" t="s">
        <v>2794</v>
      </c>
      <c r="C881" s="1314" t="s">
        <v>5307</v>
      </c>
      <c r="D881" s="1314" t="s">
        <v>5308</v>
      </c>
    </row>
    <row r="882" spans="1:4" ht="16.5" customHeight="1">
      <c r="A882" s="23"/>
      <c r="B882" s="1314" t="s">
        <v>5309</v>
      </c>
      <c r="C882" s="1314" t="s">
        <v>5310</v>
      </c>
      <c r="D882" s="1314" t="s">
        <v>5311</v>
      </c>
    </row>
    <row r="883" spans="1:4" ht="16.5" customHeight="1">
      <c r="A883" s="123"/>
      <c r="B883" s="1315" t="s">
        <v>5312</v>
      </c>
      <c r="C883" s="1315" t="s">
        <v>5313</v>
      </c>
      <c r="D883" s="1315" t="s">
        <v>5314</v>
      </c>
    </row>
    <row r="884" spans="1:4" ht="16.5" customHeight="1">
      <c r="A884" s="123" t="s">
        <v>2262</v>
      </c>
      <c r="B884" s="1315" t="s">
        <v>2937</v>
      </c>
      <c r="C884" s="1315" t="s">
        <v>5315</v>
      </c>
      <c r="D884" s="1315" t="s">
        <v>5316</v>
      </c>
    </row>
    <row r="885" spans="1:4" ht="16.5" customHeight="1">
      <c r="A885" s="123"/>
      <c r="B885" s="1315" t="s">
        <v>2970</v>
      </c>
      <c r="C885" s="1315" t="s">
        <v>5317</v>
      </c>
      <c r="D885" s="1315" t="s">
        <v>5318</v>
      </c>
    </row>
    <row r="886" spans="1:4" ht="16.5" customHeight="1">
      <c r="A886" s="105"/>
      <c r="B886" s="1316" t="s">
        <v>3009</v>
      </c>
      <c r="C886" s="1316" t="s">
        <v>5319</v>
      </c>
      <c r="D886" s="1316" t="s">
        <v>5320</v>
      </c>
    </row>
    <row r="887" spans="1:4" ht="16.5" customHeight="1">
      <c r="A887" s="105" t="s">
        <v>2273</v>
      </c>
      <c r="B887" s="1316" t="s">
        <v>5321</v>
      </c>
      <c r="C887" s="1316" t="s">
        <v>5322</v>
      </c>
      <c r="D887" s="1316" t="s">
        <v>5323</v>
      </c>
    </row>
    <row r="888" spans="1:4" ht="16.5" customHeight="1">
      <c r="A888" s="105"/>
      <c r="B888" s="1316" t="s">
        <v>3073</v>
      </c>
      <c r="C888" s="1316" t="s">
        <v>5324</v>
      </c>
      <c r="D888" s="1316" t="s">
        <v>5325</v>
      </c>
    </row>
    <row r="889" spans="1:4" ht="16.5" customHeight="1">
      <c r="A889" s="135"/>
      <c r="B889" s="1310" t="s">
        <v>5326</v>
      </c>
      <c r="C889" s="1310" t="s">
        <v>5327</v>
      </c>
      <c r="D889" s="1310" t="s">
        <v>5328</v>
      </c>
    </row>
    <row r="890" spans="1:4" ht="16.5" customHeight="1">
      <c r="A890" s="135" t="s">
        <v>2284</v>
      </c>
      <c r="B890" s="1310" t="s">
        <v>3146</v>
      </c>
      <c r="C890" s="1310" t="s">
        <v>5329</v>
      </c>
      <c r="D890" s="1310" t="s">
        <v>5330</v>
      </c>
    </row>
    <row r="891" spans="1:4" ht="16.5" customHeight="1">
      <c r="A891" s="135"/>
      <c r="B891" s="1310" t="s">
        <v>3174</v>
      </c>
      <c r="C891" s="1310" t="s">
        <v>5331</v>
      </c>
      <c r="D891" s="1310" t="s">
        <v>5332</v>
      </c>
    </row>
    <row r="892" spans="1:4" ht="16.5" customHeight="1">
      <c r="A892" s="1311"/>
      <c r="B892" s="14"/>
      <c r="C892" s="1311"/>
      <c r="D892" s="1311"/>
    </row>
    <row r="893" spans="1:4" ht="16.5" customHeight="1">
      <c r="A893" s="111" t="s">
        <v>79</v>
      </c>
      <c r="B893" s="111"/>
      <c r="C893" s="111"/>
      <c r="D893" s="111"/>
    </row>
    <row r="894" spans="1:4" ht="16.5" customHeight="1">
      <c r="A894" s="95"/>
      <c r="B894" s="1313" t="s">
        <v>2701</v>
      </c>
      <c r="C894" s="1311"/>
      <c r="D894" s="1311"/>
    </row>
    <row r="895" spans="1:4" ht="16.5" customHeight="1">
      <c r="A895" s="95" t="s">
        <v>3254</v>
      </c>
      <c r="B895" s="1313" t="s">
        <v>5333</v>
      </c>
      <c r="C895" s="1311"/>
      <c r="D895" s="1311"/>
    </row>
    <row r="896" spans="1:4" ht="16.5" customHeight="1">
      <c r="A896" s="95"/>
      <c r="B896" s="1313" t="s">
        <v>2734</v>
      </c>
      <c r="C896" s="1311"/>
      <c r="D896" s="1311"/>
    </row>
    <row r="897" spans="1:4" ht="16.5" customHeight="1">
      <c r="A897" s="23"/>
      <c r="B897" s="1314" t="s">
        <v>2795</v>
      </c>
      <c r="C897" s="1314" t="s">
        <v>5334</v>
      </c>
      <c r="D897" s="1314" t="s">
        <v>5335</v>
      </c>
    </row>
    <row r="898" spans="1:4" ht="16.5" customHeight="1">
      <c r="A898" s="23" t="s">
        <v>1568</v>
      </c>
      <c r="B898" s="1314" t="s">
        <v>2831</v>
      </c>
      <c r="C898" s="1314" t="s">
        <v>5336</v>
      </c>
      <c r="D898" s="1314" t="s">
        <v>5337</v>
      </c>
    </row>
    <row r="899" spans="1:4" ht="16.5" customHeight="1">
      <c r="A899" s="23"/>
      <c r="B899" s="1314" t="s">
        <v>5338</v>
      </c>
      <c r="C899" s="1314" t="s">
        <v>5339</v>
      </c>
      <c r="D899" s="1314" t="s">
        <v>5340</v>
      </c>
    </row>
    <row r="900" spans="1:4" ht="16.5" customHeight="1">
      <c r="A900" s="123"/>
      <c r="B900" s="1315" t="s">
        <v>2902</v>
      </c>
      <c r="C900" s="1315" t="s">
        <v>5341</v>
      </c>
      <c r="D900" s="1315" t="s">
        <v>5342</v>
      </c>
    </row>
    <row r="901" spans="1:4" ht="16.5" customHeight="1">
      <c r="A901" s="123" t="s">
        <v>2262</v>
      </c>
      <c r="B901" s="1315" t="s">
        <v>2938</v>
      </c>
      <c r="C901" s="1315" t="s">
        <v>5343</v>
      </c>
      <c r="D901" s="1315" t="s">
        <v>5344</v>
      </c>
    </row>
    <row r="902" spans="1:4" ht="16.5" customHeight="1">
      <c r="A902" s="123"/>
      <c r="B902" s="1315" t="s">
        <v>2971</v>
      </c>
      <c r="C902" s="1315" t="s">
        <v>5345</v>
      </c>
      <c r="D902" s="1315" t="s">
        <v>5346</v>
      </c>
    </row>
    <row r="903" spans="1:4" ht="16.5" customHeight="1">
      <c r="A903" s="105"/>
      <c r="B903" s="1316" t="s">
        <v>3010</v>
      </c>
      <c r="C903" s="1316" t="s">
        <v>5347</v>
      </c>
      <c r="D903" s="1316" t="s">
        <v>5348</v>
      </c>
    </row>
    <row r="904" spans="1:4" ht="16.5" customHeight="1">
      <c r="A904" s="105" t="s">
        <v>2273</v>
      </c>
      <c r="B904" s="1316" t="s">
        <v>5349</v>
      </c>
      <c r="C904" s="1316" t="s">
        <v>5350</v>
      </c>
      <c r="D904" s="1316" t="s">
        <v>5351</v>
      </c>
    </row>
    <row r="905" spans="1:4" ht="16.5" customHeight="1">
      <c r="A905" s="105"/>
      <c r="B905" s="1316" t="s">
        <v>3074</v>
      </c>
      <c r="C905" s="1316" t="s">
        <v>5352</v>
      </c>
      <c r="D905" s="1316" t="s">
        <v>5353</v>
      </c>
    </row>
    <row r="906" spans="1:4" ht="16.5" customHeight="1">
      <c r="A906" s="135"/>
      <c r="B906" s="1310" t="s">
        <v>5354</v>
      </c>
      <c r="C906" s="1310" t="s">
        <v>5355</v>
      </c>
      <c r="D906" s="1310" t="s">
        <v>5356</v>
      </c>
    </row>
    <row r="907" spans="1:4" ht="16.5" customHeight="1">
      <c r="A907" s="135" t="s">
        <v>2284</v>
      </c>
      <c r="B907" s="1310" t="s">
        <v>3147</v>
      </c>
      <c r="C907" s="1310" t="s">
        <v>5357</v>
      </c>
      <c r="D907" s="1310" t="s">
        <v>5358</v>
      </c>
    </row>
    <row r="908" spans="1:4" ht="16.5" customHeight="1">
      <c r="A908" s="135"/>
      <c r="B908" s="1310" t="s">
        <v>3175</v>
      </c>
      <c r="C908" s="1310" t="s">
        <v>5359</v>
      </c>
      <c r="D908" s="1310" t="s">
        <v>5360</v>
      </c>
    </row>
    <row r="909" spans="1:4" ht="16.5" customHeight="1">
      <c r="A909" s="1311"/>
      <c r="B909" s="1311"/>
      <c r="C909" s="1311"/>
      <c r="D909" s="1311"/>
    </row>
    <row r="910" spans="1:4" ht="16.5" customHeight="1">
      <c r="A910" s="167" t="s">
        <v>80</v>
      </c>
      <c r="B910" s="167"/>
      <c r="C910" s="167"/>
      <c r="D910" s="167"/>
    </row>
    <row r="911" spans="1:4" ht="16.5" customHeight="1">
      <c r="A911" s="95"/>
      <c r="B911" s="1313" t="s">
        <v>2702</v>
      </c>
      <c r="C911" s="1311"/>
      <c r="D911" s="1311"/>
    </row>
    <row r="912" spans="1:4" ht="16.5" customHeight="1">
      <c r="A912" s="95" t="s">
        <v>3254</v>
      </c>
      <c r="B912" s="1313" t="s">
        <v>2735</v>
      </c>
      <c r="C912" s="1311" t="s">
        <v>1461</v>
      </c>
      <c r="D912" s="1311"/>
    </row>
    <row r="913" spans="1:4" ht="16.5" customHeight="1">
      <c r="A913" s="95"/>
      <c r="B913" s="1313" t="s">
        <v>2761</v>
      </c>
      <c r="C913" s="1311"/>
      <c r="D913" s="1311"/>
    </row>
    <row r="914" spans="1:4" ht="16.5" customHeight="1">
      <c r="A914" s="23"/>
      <c r="B914" s="1314" t="s">
        <v>2796</v>
      </c>
      <c r="C914" s="1314" t="s">
        <v>5361</v>
      </c>
      <c r="D914" s="1314" t="s">
        <v>5362</v>
      </c>
    </row>
    <row r="915" spans="1:4" ht="16.5" customHeight="1">
      <c r="A915" s="23" t="s">
        <v>1568</v>
      </c>
      <c r="B915" s="1314" t="s">
        <v>2832</v>
      </c>
      <c r="C915" s="1314" t="s">
        <v>5363</v>
      </c>
      <c r="D915" s="1314" t="s">
        <v>5364</v>
      </c>
    </row>
    <row r="916" spans="1:4" ht="16.5" customHeight="1">
      <c r="A916" s="23"/>
      <c r="B916" s="1314" t="s">
        <v>2866</v>
      </c>
      <c r="C916" s="1314" t="s">
        <v>5365</v>
      </c>
      <c r="D916" s="1314" t="s">
        <v>5366</v>
      </c>
    </row>
    <row r="917" spans="1:4" ht="16.5" customHeight="1">
      <c r="A917" s="123"/>
      <c r="B917" s="1315" t="s">
        <v>2903</v>
      </c>
      <c r="C917" s="1315" t="s">
        <v>5367</v>
      </c>
      <c r="D917" s="1315" t="s">
        <v>5368</v>
      </c>
    </row>
    <row r="918" spans="1:4" ht="16.5" customHeight="1">
      <c r="A918" s="123" t="s">
        <v>2262</v>
      </c>
      <c r="B918" s="1315" t="s">
        <v>5369</v>
      </c>
      <c r="C918" s="1315" t="s">
        <v>5370</v>
      </c>
      <c r="D918" s="1315" t="s">
        <v>5371</v>
      </c>
    </row>
    <row r="919" spans="1:4" ht="16.5" customHeight="1">
      <c r="A919" s="123"/>
      <c r="B919" s="1315" t="s">
        <v>2972</v>
      </c>
      <c r="C919" s="1315" t="s">
        <v>5372</v>
      </c>
      <c r="D919" s="1315" t="s">
        <v>5373</v>
      </c>
    </row>
    <row r="920" spans="1:4" ht="16.5" customHeight="1">
      <c r="A920" s="105"/>
      <c r="B920" s="1316" t="s">
        <v>3011</v>
      </c>
      <c r="C920" s="1316" t="s">
        <v>5374</v>
      </c>
      <c r="D920" s="1316" t="s">
        <v>5375</v>
      </c>
    </row>
    <row r="921" spans="1:4" ht="16.5" customHeight="1">
      <c r="A921" s="105" t="s">
        <v>2273</v>
      </c>
      <c r="B921" s="1316" t="s">
        <v>3043</v>
      </c>
      <c r="C921" s="1316" t="s">
        <v>5376</v>
      </c>
      <c r="D921" s="1316" t="s">
        <v>5377</v>
      </c>
    </row>
    <row r="922" spans="1:4" ht="16.5" customHeight="1">
      <c r="A922" s="105"/>
      <c r="B922" s="1316" t="s">
        <v>3075</v>
      </c>
      <c r="C922" s="1316" t="s">
        <v>5378</v>
      </c>
      <c r="D922" s="1316" t="s">
        <v>5379</v>
      </c>
    </row>
    <row r="923" spans="1:4" ht="16.5" customHeight="1">
      <c r="A923" s="135"/>
      <c r="B923" s="1310" t="s">
        <v>5380</v>
      </c>
      <c r="C923" s="1310" t="s">
        <v>5381</v>
      </c>
      <c r="D923" s="1310" t="s">
        <v>5382</v>
      </c>
    </row>
    <row r="924" spans="1:4" ht="16.5" customHeight="1">
      <c r="A924" s="135" t="s">
        <v>2284</v>
      </c>
      <c r="B924" s="1310" t="s">
        <v>3148</v>
      </c>
      <c r="C924" s="1310" t="s">
        <v>5383</v>
      </c>
      <c r="D924" s="1310" t="s">
        <v>5384</v>
      </c>
    </row>
    <row r="925" spans="1:4" ht="16.5" customHeight="1">
      <c r="A925" s="135"/>
      <c r="B925" s="1310" t="s">
        <v>3176</v>
      </c>
      <c r="C925" s="1310" t="s">
        <v>5385</v>
      </c>
      <c r="D925" s="1310" t="s">
        <v>5386</v>
      </c>
    </row>
    <row r="926" spans="1:4" ht="16.5" customHeight="1">
      <c r="A926" s="1311"/>
      <c r="B926" s="1311"/>
      <c r="C926" s="1311"/>
      <c r="D926" s="1311"/>
    </row>
    <row r="927" spans="1:4" ht="16.5" customHeight="1">
      <c r="A927" s="104" t="s">
        <v>82</v>
      </c>
      <c r="B927" s="12"/>
      <c r="C927" s="7"/>
      <c r="D927" s="7"/>
    </row>
    <row r="928" spans="1:4" ht="16.5" customHeight="1">
      <c r="A928" s="1311"/>
      <c r="B928" s="1311"/>
      <c r="C928" s="1311"/>
      <c r="D928" s="1311"/>
    </row>
    <row r="929" spans="1:4" ht="16.5" customHeight="1">
      <c r="A929" s="6" t="s">
        <v>5387</v>
      </c>
      <c r="B929" s="6"/>
      <c r="C929" s="1311"/>
      <c r="D929" s="1311"/>
    </row>
    <row r="930" spans="1:4" ht="16.5" customHeight="1">
      <c r="A930" s="95"/>
      <c r="B930" s="1313" t="s">
        <v>2707</v>
      </c>
      <c r="C930" s="1313"/>
      <c r="D930" s="1313"/>
    </row>
    <row r="931" spans="1:4" ht="16.5" customHeight="1">
      <c r="A931" s="95" t="s">
        <v>3254</v>
      </c>
      <c r="B931" s="1313" t="s">
        <v>2737</v>
      </c>
      <c r="C931" s="1313"/>
      <c r="D931" s="1313"/>
    </row>
    <row r="932" spans="1:4" ht="16.5" customHeight="1">
      <c r="A932" s="95"/>
      <c r="B932" s="1313" t="s">
        <v>2764</v>
      </c>
      <c r="C932" s="1313"/>
      <c r="D932" s="1313"/>
    </row>
    <row r="933" spans="1:4" ht="16.5" customHeight="1">
      <c r="A933" s="23"/>
      <c r="B933" s="1314" t="s">
        <v>2801</v>
      </c>
      <c r="C933" s="1314" t="s">
        <v>5388</v>
      </c>
      <c r="D933" s="1314" t="s">
        <v>5389</v>
      </c>
    </row>
    <row r="934" spans="1:4" ht="16.5" customHeight="1">
      <c r="A934" s="23" t="s">
        <v>1568</v>
      </c>
      <c r="B934" s="1314" t="s">
        <v>2837</v>
      </c>
      <c r="C934" s="1314" t="s">
        <v>5390</v>
      </c>
      <c r="D934" s="1314" t="s">
        <v>5391</v>
      </c>
    </row>
    <row r="935" spans="1:4" ht="16.5" customHeight="1">
      <c r="A935" s="23"/>
      <c r="B935" s="1314" t="s">
        <v>2869</v>
      </c>
      <c r="C935" s="1314" t="s">
        <v>5392</v>
      </c>
      <c r="D935" s="1314" t="s">
        <v>5393</v>
      </c>
    </row>
    <row r="936" spans="1:4" ht="16.5" customHeight="1">
      <c r="A936" s="123"/>
      <c r="B936" s="1315" t="s">
        <v>2908</v>
      </c>
      <c r="C936" s="1315" t="s">
        <v>5394</v>
      </c>
      <c r="D936" s="1315" t="s">
        <v>5395</v>
      </c>
    </row>
    <row r="937" spans="1:4" ht="16.5" customHeight="1">
      <c r="A937" s="123" t="s">
        <v>2262</v>
      </c>
      <c r="B937" s="1315" t="s">
        <v>2944</v>
      </c>
      <c r="C937" s="1315" t="s">
        <v>5396</v>
      </c>
      <c r="D937" s="1315" t="s">
        <v>5397</v>
      </c>
    </row>
    <row r="938" spans="1:4" ht="16.5" customHeight="1">
      <c r="A938" s="123"/>
      <c r="B938" s="1315" t="s">
        <v>2976</v>
      </c>
      <c r="C938" s="1315" t="s">
        <v>5398</v>
      </c>
      <c r="D938" s="1315" t="s">
        <v>5399</v>
      </c>
    </row>
    <row r="939" spans="1:4" ht="16.5" customHeight="1">
      <c r="A939" s="105"/>
      <c r="B939" s="1316" t="s">
        <v>3016</v>
      </c>
      <c r="C939" s="1316" t="s">
        <v>5400</v>
      </c>
      <c r="D939" s="1316" t="s">
        <v>5401</v>
      </c>
    </row>
    <row r="940" spans="1:4" ht="16.5" customHeight="1">
      <c r="A940" s="105" t="s">
        <v>2273</v>
      </c>
      <c r="B940" s="1316" t="s">
        <v>3048</v>
      </c>
      <c r="C940" s="1316" t="s">
        <v>5402</v>
      </c>
      <c r="D940" s="1316" t="s">
        <v>5403</v>
      </c>
    </row>
    <row r="941" spans="1:4" ht="16.5" customHeight="1">
      <c r="A941" s="105"/>
      <c r="B941" s="1316" t="s">
        <v>3080</v>
      </c>
      <c r="C941" s="1316" t="s">
        <v>5404</v>
      </c>
      <c r="D941" s="1316" t="s">
        <v>5405</v>
      </c>
    </row>
    <row r="942" spans="1:4" ht="16.5" customHeight="1">
      <c r="A942" s="135"/>
      <c r="B942" s="1310" t="s">
        <v>3119</v>
      </c>
      <c r="C942" s="1310" t="s">
        <v>5406</v>
      </c>
      <c r="D942" s="1310" t="s">
        <v>5407</v>
      </c>
    </row>
    <row r="943" spans="1:4" ht="16.5" customHeight="1">
      <c r="A943" s="135" t="s">
        <v>2284</v>
      </c>
      <c r="B943" s="1310" t="s">
        <v>3153</v>
      </c>
      <c r="C943" s="1310" t="s">
        <v>5408</v>
      </c>
      <c r="D943" s="1310" t="s">
        <v>5409</v>
      </c>
    </row>
    <row r="944" spans="1:4" ht="16.5" customHeight="1">
      <c r="A944" s="135"/>
      <c r="B944" s="1310" t="s">
        <v>3181</v>
      </c>
      <c r="C944" s="1310" t="s">
        <v>5410</v>
      </c>
      <c r="D944" s="1310" t="s">
        <v>5411</v>
      </c>
    </row>
    <row r="945" spans="1:4" ht="16.5" customHeight="1">
      <c r="A945" s="1311"/>
      <c r="B945" s="1311"/>
      <c r="C945" s="1311"/>
      <c r="D945" s="1311"/>
    </row>
    <row r="946" spans="1:4" ht="16.5" customHeight="1">
      <c r="A946" s="168" t="s">
        <v>5412</v>
      </c>
      <c r="B946" s="168"/>
      <c r="C946" s="168"/>
      <c r="D946" s="168"/>
    </row>
    <row r="947" spans="1:4" ht="16.5" customHeight="1">
      <c r="A947" s="95"/>
      <c r="B947" s="1313" t="s">
        <v>2708</v>
      </c>
      <c r="C947" s="1311"/>
      <c r="D947" s="1311"/>
    </row>
    <row r="948" spans="1:4" ht="16.5" customHeight="1">
      <c r="A948" s="95" t="s">
        <v>3254</v>
      </c>
      <c r="B948" s="1313" t="s">
        <v>2738</v>
      </c>
      <c r="C948" s="1311"/>
      <c r="D948" s="1311"/>
    </row>
    <row r="949" spans="1:4" ht="16.5" customHeight="1">
      <c r="A949" s="95"/>
      <c r="B949" s="1313" t="s">
        <v>2765</v>
      </c>
      <c r="C949" s="1311"/>
      <c r="D949" s="1311"/>
    </row>
    <row r="950" spans="1:4" ht="16.5" customHeight="1">
      <c r="A950" s="23"/>
      <c r="B950" s="1314" t="s">
        <v>2802</v>
      </c>
      <c r="C950" s="1314" t="s">
        <v>5413</v>
      </c>
      <c r="D950" s="1314" t="s">
        <v>5414</v>
      </c>
    </row>
    <row r="951" spans="1:4" ht="16.5" customHeight="1">
      <c r="A951" s="23" t="s">
        <v>1568</v>
      </c>
      <c r="B951" s="1314" t="s">
        <v>2838</v>
      </c>
      <c r="C951" s="1314" t="s">
        <v>5415</v>
      </c>
      <c r="D951" s="1314" t="s">
        <v>5416</v>
      </c>
    </row>
    <row r="952" spans="1:4" ht="16.5" customHeight="1">
      <c r="A952" s="23"/>
      <c r="B952" s="1314" t="s">
        <v>2870</v>
      </c>
      <c r="C952" s="1314" t="s">
        <v>5417</v>
      </c>
      <c r="D952" s="1314" t="s">
        <v>5418</v>
      </c>
    </row>
    <row r="953" spans="1:4" ht="16.5" customHeight="1">
      <c r="A953" s="123"/>
      <c r="B953" s="1315" t="s">
        <v>2909</v>
      </c>
      <c r="C953" s="1315" t="s">
        <v>5419</v>
      </c>
      <c r="D953" s="1315" t="s">
        <v>5420</v>
      </c>
    </row>
    <row r="954" spans="1:4" ht="16.5" customHeight="1">
      <c r="A954" s="123" t="s">
        <v>2262</v>
      </c>
      <c r="B954" s="1315" t="s">
        <v>2945</v>
      </c>
      <c r="C954" s="1315" t="s">
        <v>5421</v>
      </c>
      <c r="D954" s="1315" t="s">
        <v>5422</v>
      </c>
    </row>
    <row r="955" spans="1:4" ht="16.5" customHeight="1">
      <c r="A955" s="123"/>
      <c r="B955" s="1315" t="s">
        <v>2977</v>
      </c>
      <c r="C955" s="1315" t="s">
        <v>5423</v>
      </c>
      <c r="D955" s="1315" t="s">
        <v>5424</v>
      </c>
    </row>
    <row r="956" spans="1:4" ht="16.5" customHeight="1">
      <c r="A956" s="105"/>
      <c r="B956" s="1316" t="s">
        <v>3017</v>
      </c>
      <c r="C956" s="1316" t="s">
        <v>5425</v>
      </c>
      <c r="D956" s="1316" t="s">
        <v>5426</v>
      </c>
    </row>
    <row r="957" spans="1:4" ht="16.5" customHeight="1">
      <c r="A957" s="105" t="s">
        <v>2273</v>
      </c>
      <c r="B957" s="1316" t="s">
        <v>3049</v>
      </c>
      <c r="C957" s="1316" t="s">
        <v>5427</v>
      </c>
      <c r="D957" s="1316" t="s">
        <v>5428</v>
      </c>
    </row>
    <row r="958" spans="1:4" ht="16.5" customHeight="1">
      <c r="A958" s="105"/>
      <c r="B958" s="1316" t="s">
        <v>3081</v>
      </c>
      <c r="C958" s="1316" t="s">
        <v>5429</v>
      </c>
      <c r="D958" s="1316" t="s">
        <v>5430</v>
      </c>
    </row>
    <row r="959" spans="1:4" ht="16.5" customHeight="1">
      <c r="A959" s="135"/>
      <c r="B959" s="1310" t="s">
        <v>3120</v>
      </c>
      <c r="C959" s="1310" t="s">
        <v>5431</v>
      </c>
      <c r="D959" s="1310" t="s">
        <v>5432</v>
      </c>
    </row>
    <row r="960" spans="1:4" ht="16.5" customHeight="1">
      <c r="A960" s="135" t="s">
        <v>2284</v>
      </c>
      <c r="B960" s="1310" t="s">
        <v>3154</v>
      </c>
      <c r="C960" s="1310" t="s">
        <v>5433</v>
      </c>
      <c r="D960" s="1310" t="s">
        <v>5434</v>
      </c>
    </row>
    <row r="961" spans="1:4" ht="16.5" customHeight="1">
      <c r="A961" s="135"/>
      <c r="B961" s="1310" t="s">
        <v>3182</v>
      </c>
      <c r="C961" s="1310" t="s">
        <v>5435</v>
      </c>
      <c r="D961" s="1310" t="s">
        <v>5436</v>
      </c>
    </row>
    <row r="962" spans="1:4" ht="16.5" customHeight="1">
      <c r="A962" s="1311"/>
      <c r="B962" s="1311"/>
      <c r="C962" s="1311"/>
      <c r="D962" s="1311"/>
    </row>
    <row r="963" spans="1:4" ht="16.5" customHeight="1">
      <c r="A963" s="169" t="s">
        <v>5437</v>
      </c>
      <c r="B963" s="169"/>
      <c r="C963" s="169"/>
      <c r="D963" s="169"/>
    </row>
    <row r="964" spans="1:4" ht="16.5" customHeight="1">
      <c r="A964" s="95"/>
      <c r="B964" s="1313" t="s">
        <v>3214</v>
      </c>
      <c r="C964" s="1311"/>
      <c r="D964" s="1311"/>
    </row>
    <row r="965" spans="1:4" ht="16.5" customHeight="1">
      <c r="A965" s="95" t="s">
        <v>3254</v>
      </c>
      <c r="B965" s="1313" t="s">
        <v>5438</v>
      </c>
      <c r="C965" s="1311"/>
      <c r="D965" s="1311"/>
    </row>
    <row r="966" spans="1:4" ht="16.5" customHeight="1">
      <c r="A966" s="95"/>
      <c r="B966" s="1313" t="s">
        <v>5439</v>
      </c>
      <c r="C966" s="1311"/>
      <c r="D966" s="1311"/>
    </row>
    <row r="967" spans="1:4" ht="16.5" customHeight="1">
      <c r="A967" s="23"/>
      <c r="B967" s="1314" t="s">
        <v>3249</v>
      </c>
      <c r="C967" s="1314" t="s">
        <v>5440</v>
      </c>
      <c r="D967" s="1314" t="s">
        <v>5441</v>
      </c>
    </row>
    <row r="968" spans="1:4" ht="16.5" customHeight="1">
      <c r="A968" s="23" t="s">
        <v>1568</v>
      </c>
      <c r="B968" s="1314" t="s">
        <v>5442</v>
      </c>
      <c r="C968" s="1314" t="s">
        <v>5443</v>
      </c>
      <c r="D968" s="1314" t="s">
        <v>5444</v>
      </c>
    </row>
    <row r="969" spans="1:4" ht="16.5" customHeight="1">
      <c r="A969" s="23"/>
      <c r="B969" s="1314" t="s">
        <v>3273</v>
      </c>
      <c r="C969" s="1314" t="s">
        <v>5445</v>
      </c>
      <c r="D969" s="1314" t="s">
        <v>5446</v>
      </c>
    </row>
    <row r="970" spans="1:4" ht="16.5" customHeight="1">
      <c r="A970" s="123"/>
      <c r="B970" s="1315" t="s">
        <v>3285</v>
      </c>
      <c r="C970" s="1315" t="s">
        <v>5447</v>
      </c>
      <c r="D970" s="1315" t="s">
        <v>5448</v>
      </c>
    </row>
    <row r="971" spans="1:4" ht="16.5" customHeight="1">
      <c r="A971" s="123" t="s">
        <v>2262</v>
      </c>
      <c r="B971" s="1315" t="s">
        <v>5449</v>
      </c>
      <c r="C971" s="1315" t="s">
        <v>5450</v>
      </c>
      <c r="D971" s="1315" t="s">
        <v>5451</v>
      </c>
    </row>
    <row r="972" spans="1:4" ht="16.5" customHeight="1">
      <c r="A972" s="123"/>
      <c r="B972" s="1315" t="s">
        <v>3298</v>
      </c>
      <c r="C972" s="1315" t="s">
        <v>5452</v>
      </c>
      <c r="D972" s="1315" t="s">
        <v>5453</v>
      </c>
    </row>
    <row r="973" spans="1:4" ht="16.5" customHeight="1">
      <c r="A973" s="105"/>
      <c r="B973" s="1316" t="s">
        <v>3324</v>
      </c>
      <c r="C973" s="1316" t="s">
        <v>5454</v>
      </c>
      <c r="D973" s="1316" t="s">
        <v>5455</v>
      </c>
    </row>
    <row r="974" spans="1:4" ht="16.5" customHeight="1">
      <c r="A974" s="105" t="s">
        <v>2273</v>
      </c>
      <c r="B974" s="1316" t="s">
        <v>5456</v>
      </c>
      <c r="C974" s="1316" t="s">
        <v>5457</v>
      </c>
      <c r="D974" s="1316" t="s">
        <v>5458</v>
      </c>
    </row>
    <row r="975" spans="1:4" ht="16.5" customHeight="1">
      <c r="A975" s="105"/>
      <c r="B975" s="1316" t="s">
        <v>3337</v>
      </c>
      <c r="C975" s="1316" t="s">
        <v>5459</v>
      </c>
      <c r="D975" s="1316" t="s">
        <v>5460</v>
      </c>
    </row>
    <row r="976" spans="1:4" ht="16.5" customHeight="1">
      <c r="A976" s="135"/>
      <c r="B976" s="1310" t="s">
        <v>5461</v>
      </c>
      <c r="C976" s="1310" t="s">
        <v>5462</v>
      </c>
      <c r="D976" s="1310" t="s">
        <v>5463</v>
      </c>
    </row>
    <row r="977" spans="1:4" ht="16.5" customHeight="1">
      <c r="A977" s="135" t="s">
        <v>2284</v>
      </c>
      <c r="B977" s="1310" t="s">
        <v>3372</v>
      </c>
      <c r="C977" s="1310" t="s">
        <v>5464</v>
      </c>
      <c r="D977" s="1310" t="s">
        <v>5465</v>
      </c>
    </row>
    <row r="978" spans="1:4" ht="16.5" customHeight="1">
      <c r="A978" s="135"/>
      <c r="B978" s="1310" t="s">
        <v>5466</v>
      </c>
      <c r="C978" s="1310" t="s">
        <v>5467</v>
      </c>
      <c r="D978" s="1310" t="s">
        <v>5468</v>
      </c>
    </row>
    <row r="979" spans="1:4" ht="16.5" customHeight="1">
      <c r="A979" s="1311"/>
      <c r="B979" s="1311"/>
      <c r="C979" s="1311"/>
      <c r="D979" s="1311"/>
    </row>
    <row r="980" spans="1:4" ht="16.5" customHeight="1">
      <c r="A980" s="155" t="s">
        <v>5469</v>
      </c>
      <c r="B980" s="155"/>
      <c r="C980" s="155"/>
      <c r="D980" s="155"/>
    </row>
    <row r="981" spans="1:4" ht="16.5" customHeight="1">
      <c r="A981" s="95"/>
      <c r="B981" s="1313" t="s">
        <v>2714</v>
      </c>
      <c r="C981" s="1311"/>
      <c r="D981" s="1311"/>
    </row>
    <row r="982" spans="1:4" ht="16.5" customHeight="1">
      <c r="A982" s="95" t="s">
        <v>3254</v>
      </c>
      <c r="B982" s="1313" t="s">
        <v>2742</v>
      </c>
      <c r="C982" s="1311"/>
      <c r="D982" s="1311"/>
    </row>
    <row r="983" spans="1:4" ht="16.5" customHeight="1">
      <c r="A983" s="95"/>
      <c r="B983" s="1313" t="s">
        <v>2768</v>
      </c>
      <c r="C983" s="1311"/>
      <c r="D983" s="1311"/>
    </row>
    <row r="984" spans="1:4" ht="16.5" customHeight="1">
      <c r="A984" s="23"/>
      <c r="B984" s="1314" t="s">
        <v>2808</v>
      </c>
      <c r="C984" s="1314" t="s">
        <v>5470</v>
      </c>
      <c r="D984" s="1314" t="s">
        <v>5471</v>
      </c>
    </row>
    <row r="985" spans="1:4" ht="16.5" customHeight="1">
      <c r="A985" s="23" t="s">
        <v>1568</v>
      </c>
      <c r="B985" s="1314" t="s">
        <v>2843</v>
      </c>
      <c r="C985" s="1314" t="s">
        <v>5472</v>
      </c>
      <c r="D985" s="1314" t="s">
        <v>5473</v>
      </c>
    </row>
    <row r="986" spans="1:4" ht="16.5" customHeight="1">
      <c r="A986" s="23"/>
      <c r="B986" s="1314" t="s">
        <v>2876</v>
      </c>
      <c r="C986" s="1314" t="s">
        <v>5474</v>
      </c>
      <c r="D986" s="1314" t="s">
        <v>5475</v>
      </c>
    </row>
    <row r="987" spans="1:4" ht="16.5" customHeight="1">
      <c r="A987" s="123"/>
      <c r="B987" s="1315" t="s">
        <v>2915</v>
      </c>
      <c r="C987" s="1315" t="s">
        <v>5476</v>
      </c>
      <c r="D987" s="1315" t="s">
        <v>5477</v>
      </c>
    </row>
    <row r="988" spans="1:4" ht="16.5" customHeight="1">
      <c r="A988" s="123" t="s">
        <v>2262</v>
      </c>
      <c r="B988" s="1315" t="s">
        <v>2950</v>
      </c>
      <c r="C988" s="1315" t="s">
        <v>5478</v>
      </c>
      <c r="D988" s="1315" t="s">
        <v>5479</v>
      </c>
    </row>
    <row r="989" spans="1:4" ht="16.5" customHeight="1">
      <c r="A989" s="123"/>
      <c r="B989" s="1315" t="s">
        <v>2982</v>
      </c>
      <c r="C989" s="1315" t="s">
        <v>5480</v>
      </c>
      <c r="D989" s="1315" t="s">
        <v>5481</v>
      </c>
    </row>
    <row r="990" spans="1:4" ht="16.5" customHeight="1">
      <c r="A990" s="105"/>
      <c r="B990" s="1316" t="s">
        <v>3023</v>
      </c>
      <c r="C990" s="1316" t="s">
        <v>5482</v>
      </c>
      <c r="D990" s="1316" t="s">
        <v>5483</v>
      </c>
    </row>
    <row r="991" spans="1:4" ht="16.5" customHeight="1">
      <c r="A991" s="105" t="s">
        <v>2273</v>
      </c>
      <c r="B991" s="1316" t="s">
        <v>3053</v>
      </c>
      <c r="C991" s="1316" t="s">
        <v>5484</v>
      </c>
      <c r="D991" s="1316" t="s">
        <v>5485</v>
      </c>
    </row>
    <row r="992" spans="1:4" ht="16.5" customHeight="1">
      <c r="A992" s="105"/>
      <c r="B992" s="1316" t="s">
        <v>3086</v>
      </c>
      <c r="C992" s="1316" t="s">
        <v>5486</v>
      </c>
      <c r="D992" s="1316" t="s">
        <v>5487</v>
      </c>
    </row>
    <row r="993" spans="1:4" ht="16.5" customHeight="1">
      <c r="A993" s="135"/>
      <c r="B993" s="1310" t="s">
        <v>3126</v>
      </c>
      <c r="C993" s="1310" t="s">
        <v>5488</v>
      </c>
      <c r="D993" s="1310" t="s">
        <v>5489</v>
      </c>
    </row>
    <row r="994" spans="1:4" ht="16.5" customHeight="1">
      <c r="A994" s="135" t="s">
        <v>2284</v>
      </c>
      <c r="B994" s="1310" t="s">
        <v>3159</v>
      </c>
      <c r="C994" s="1310" t="s">
        <v>5490</v>
      </c>
      <c r="D994" s="1310" t="s">
        <v>5491</v>
      </c>
    </row>
    <row r="995" spans="1:4" ht="16.5" customHeight="1">
      <c r="A995" s="135"/>
      <c r="B995" s="1310" t="s">
        <v>3188</v>
      </c>
      <c r="C995" s="1310" t="s">
        <v>5492</v>
      </c>
      <c r="D995" s="1310" t="s">
        <v>5493</v>
      </c>
    </row>
    <row r="996" spans="1:4" ht="16.5" customHeight="1">
      <c r="A996" s="1311"/>
      <c r="B996" s="1311"/>
      <c r="C996" s="1311"/>
      <c r="D996" s="1311"/>
    </row>
    <row r="997" spans="1:4" ht="16.5" customHeight="1">
      <c r="A997" s="21" t="s">
        <v>5494</v>
      </c>
      <c r="B997" s="21"/>
      <c r="C997" s="21"/>
      <c r="D997" s="21"/>
    </row>
    <row r="998" spans="1:4" ht="16.5" customHeight="1">
      <c r="A998" s="95"/>
      <c r="B998" s="1313" t="s">
        <v>2709</v>
      </c>
      <c r="C998" s="1311"/>
      <c r="D998" s="1311"/>
    </row>
    <row r="999" spans="1:4" ht="16.5" customHeight="1">
      <c r="A999" s="95" t="s">
        <v>3254</v>
      </c>
      <c r="B999" s="1313" t="s">
        <v>2739</v>
      </c>
      <c r="C999" s="1311"/>
      <c r="D999" s="1311"/>
    </row>
    <row r="1000" spans="1:4" ht="16.5" customHeight="1">
      <c r="A1000" s="95"/>
      <c r="B1000" s="1313" t="s">
        <v>5495</v>
      </c>
      <c r="C1000" s="1311"/>
      <c r="D1000" s="1311"/>
    </row>
    <row r="1001" spans="1:4" ht="16.5" customHeight="1">
      <c r="A1001" s="23"/>
      <c r="B1001" s="1314" t="s">
        <v>2803</v>
      </c>
      <c r="C1001" s="1314" t="s">
        <v>5496</v>
      </c>
      <c r="D1001" s="1314" t="s">
        <v>5497</v>
      </c>
    </row>
    <row r="1002" spans="1:4" ht="16.5" customHeight="1">
      <c r="A1002" s="23" t="s">
        <v>1568</v>
      </c>
      <c r="B1002" s="1314" t="s">
        <v>2839</v>
      </c>
      <c r="C1002" s="1314" t="s">
        <v>5498</v>
      </c>
      <c r="D1002" s="1314" t="s">
        <v>5499</v>
      </c>
    </row>
    <row r="1003" spans="1:4" ht="16.5" customHeight="1">
      <c r="A1003" s="23"/>
      <c r="B1003" s="1314" t="s">
        <v>2871</v>
      </c>
      <c r="C1003" s="1314" t="s">
        <v>5500</v>
      </c>
      <c r="D1003" s="1314" t="s">
        <v>5501</v>
      </c>
    </row>
    <row r="1004" spans="1:4" ht="16.5" customHeight="1">
      <c r="A1004" s="123"/>
      <c r="B1004" s="1315" t="s">
        <v>2910</v>
      </c>
      <c r="C1004" s="1315" t="s">
        <v>5502</v>
      </c>
      <c r="D1004" s="1315" t="s">
        <v>5503</v>
      </c>
    </row>
    <row r="1005" spans="1:4" ht="16.5" customHeight="1">
      <c r="A1005" s="123" t="s">
        <v>2262</v>
      </c>
      <c r="B1005" s="1315" t="s">
        <v>2946</v>
      </c>
      <c r="C1005" s="1315" t="s">
        <v>5504</v>
      </c>
      <c r="D1005" s="1315" t="s">
        <v>5505</v>
      </c>
    </row>
    <row r="1006" spans="1:4" ht="16.5" customHeight="1">
      <c r="A1006" s="123"/>
      <c r="B1006" s="1315" t="s">
        <v>2978</v>
      </c>
      <c r="C1006" s="1315" t="s">
        <v>5506</v>
      </c>
      <c r="D1006" s="1315" t="s">
        <v>5507</v>
      </c>
    </row>
    <row r="1007" spans="1:4" ht="16.5" customHeight="1">
      <c r="A1007" s="105"/>
      <c r="B1007" s="1316" t="s">
        <v>3018</v>
      </c>
      <c r="C1007" s="1316" t="s">
        <v>5508</v>
      </c>
      <c r="D1007" s="1316" t="s">
        <v>5509</v>
      </c>
    </row>
    <row r="1008" spans="1:4" ht="16.5" customHeight="1">
      <c r="A1008" s="105" t="s">
        <v>2273</v>
      </c>
      <c r="B1008" s="1316" t="s">
        <v>3050</v>
      </c>
      <c r="C1008" s="1316" t="s">
        <v>5510</v>
      </c>
      <c r="D1008" s="1316" t="s">
        <v>5511</v>
      </c>
    </row>
    <row r="1009" spans="1:4" ht="16.5" customHeight="1">
      <c r="A1009" s="105"/>
      <c r="B1009" s="1316" t="s">
        <v>3082</v>
      </c>
      <c r="C1009" s="1316" t="s">
        <v>5512</v>
      </c>
      <c r="D1009" s="1316" t="s">
        <v>5513</v>
      </c>
    </row>
    <row r="1010" spans="1:4" ht="16.5" customHeight="1">
      <c r="A1010" s="135"/>
      <c r="B1010" s="1310" t="s">
        <v>3121</v>
      </c>
      <c r="C1010" s="1310" t="s">
        <v>5514</v>
      </c>
      <c r="D1010" s="1310" t="s">
        <v>5515</v>
      </c>
    </row>
    <row r="1011" spans="1:4" ht="16.5" customHeight="1">
      <c r="A1011" s="135" t="s">
        <v>2284</v>
      </c>
      <c r="B1011" s="1310" t="s">
        <v>3155</v>
      </c>
      <c r="C1011" s="1310" t="s">
        <v>5516</v>
      </c>
      <c r="D1011" s="1310" t="s">
        <v>5517</v>
      </c>
    </row>
    <row r="1012" spans="1:4" ht="16.5" customHeight="1">
      <c r="A1012" s="135"/>
      <c r="B1012" s="1310" t="s">
        <v>3183</v>
      </c>
      <c r="C1012" s="1310" t="s">
        <v>5518</v>
      </c>
      <c r="D1012" s="1310" t="s">
        <v>5519</v>
      </c>
    </row>
    <row r="1013" spans="1:4" ht="16.5" customHeight="1">
      <c r="A1013" s="1311"/>
      <c r="B1013" s="1311"/>
      <c r="C1013" s="1311"/>
      <c r="D1013" s="1311"/>
    </row>
    <row r="1014" spans="1:4" ht="16.5" customHeight="1">
      <c r="A1014" s="140" t="s">
        <v>88</v>
      </c>
      <c r="B1014" s="140"/>
      <c r="C1014" s="140"/>
      <c r="D1014" s="140"/>
    </row>
    <row r="1015" spans="1:4" ht="16.5" customHeight="1">
      <c r="A1015" s="95"/>
      <c r="B1015" s="1313" t="s">
        <v>5520</v>
      </c>
      <c r="C1015" s="1311"/>
      <c r="D1015" s="1311"/>
    </row>
    <row r="1016" spans="1:4" ht="16.5" customHeight="1">
      <c r="A1016" s="95" t="s">
        <v>3254</v>
      </c>
      <c r="B1016" s="1313" t="s">
        <v>5521</v>
      </c>
      <c r="C1016" s="1311"/>
      <c r="D1016" s="1311"/>
    </row>
    <row r="1017" spans="1:4" ht="16.5" customHeight="1">
      <c r="A1017" s="95"/>
      <c r="B1017" s="1313" t="s">
        <v>5522</v>
      </c>
      <c r="C1017" s="1311"/>
      <c r="D1017" s="1311"/>
    </row>
    <row r="1018" spans="1:4" ht="16.5" customHeight="1">
      <c r="A1018" s="23"/>
      <c r="B1018" s="1314" t="s">
        <v>5523</v>
      </c>
      <c r="C1018" s="1314" t="s">
        <v>5524</v>
      </c>
      <c r="D1018" s="1314" t="s">
        <v>5525</v>
      </c>
    </row>
    <row r="1019" spans="1:4" ht="16.5" customHeight="1">
      <c r="A1019" s="23" t="s">
        <v>1568</v>
      </c>
      <c r="B1019" s="1314" t="s">
        <v>5526</v>
      </c>
      <c r="C1019" s="1314" t="s">
        <v>5527</v>
      </c>
      <c r="D1019" s="1314" t="s">
        <v>5528</v>
      </c>
    </row>
    <row r="1020" spans="1:4" ht="16.5" customHeight="1">
      <c r="A1020" s="23"/>
      <c r="B1020" s="1314" t="s">
        <v>5529</v>
      </c>
      <c r="C1020" s="1314" t="s">
        <v>5530</v>
      </c>
      <c r="D1020" s="1314" t="s">
        <v>5531</v>
      </c>
    </row>
    <row r="1021" spans="1:4" ht="16.5" customHeight="1">
      <c r="A1021" s="123"/>
      <c r="B1021" s="1315" t="s">
        <v>5532</v>
      </c>
      <c r="C1021" s="1315" t="s">
        <v>5533</v>
      </c>
      <c r="D1021" s="1315" t="s">
        <v>5534</v>
      </c>
    </row>
    <row r="1022" spans="1:4" ht="16.5" customHeight="1">
      <c r="A1022" s="123" t="s">
        <v>2262</v>
      </c>
      <c r="B1022" s="1315" t="s">
        <v>5535</v>
      </c>
      <c r="C1022" s="1315" t="s">
        <v>5536</v>
      </c>
      <c r="D1022" s="1315" t="s">
        <v>5537</v>
      </c>
    </row>
    <row r="1023" spans="1:4" ht="16.5" customHeight="1">
      <c r="A1023" s="123"/>
      <c r="B1023" s="1315" t="s">
        <v>5538</v>
      </c>
      <c r="C1023" s="1315" t="s">
        <v>5539</v>
      </c>
      <c r="D1023" s="1315" t="s">
        <v>5540</v>
      </c>
    </row>
    <row r="1024" spans="1:4" ht="16.5" customHeight="1">
      <c r="A1024" s="105"/>
      <c r="B1024" s="1316" t="s">
        <v>5541</v>
      </c>
      <c r="C1024" s="1316" t="s">
        <v>5542</v>
      </c>
      <c r="D1024" s="1316" t="s">
        <v>5543</v>
      </c>
    </row>
    <row r="1025" spans="1:4" ht="16.5" customHeight="1">
      <c r="A1025" s="105" t="s">
        <v>2273</v>
      </c>
      <c r="B1025" s="1316" t="s">
        <v>5544</v>
      </c>
      <c r="C1025" s="1316" t="s">
        <v>5545</v>
      </c>
      <c r="D1025" s="1316" t="s">
        <v>5546</v>
      </c>
    </row>
    <row r="1026" spans="1:4" ht="16.5" customHeight="1">
      <c r="A1026" s="105"/>
      <c r="B1026" s="1316" t="s">
        <v>5547</v>
      </c>
      <c r="C1026" s="1316" t="s">
        <v>5548</v>
      </c>
      <c r="D1026" s="1316" t="s">
        <v>5549</v>
      </c>
    </row>
    <row r="1027" spans="1:4" ht="16.5" customHeight="1">
      <c r="A1027" s="135"/>
      <c r="B1027" s="1310" t="s">
        <v>5550</v>
      </c>
      <c r="C1027" s="1310" t="s">
        <v>5551</v>
      </c>
      <c r="D1027" s="1310" t="s">
        <v>5552</v>
      </c>
    </row>
    <row r="1028" spans="1:4" ht="16.5" customHeight="1">
      <c r="A1028" s="135" t="s">
        <v>2284</v>
      </c>
      <c r="B1028" s="1310" t="s">
        <v>5553</v>
      </c>
      <c r="C1028" s="1310" t="s">
        <v>5554</v>
      </c>
      <c r="D1028" s="1310" t="s">
        <v>5555</v>
      </c>
    </row>
    <row r="1029" spans="1:4" ht="16.5" customHeight="1">
      <c r="A1029" s="135"/>
      <c r="B1029" s="1310" t="s">
        <v>5556</v>
      </c>
      <c r="C1029" s="1310" t="s">
        <v>5557</v>
      </c>
      <c r="D1029" s="1310" t="s">
        <v>5558</v>
      </c>
    </row>
    <row r="1030" spans="1:4" ht="16.5" customHeight="1">
      <c r="A1030" s="1311"/>
      <c r="B1030" s="1311"/>
      <c r="C1030" s="1311"/>
      <c r="D1030" s="1311"/>
    </row>
    <row r="1031" spans="1:4" ht="16.5" customHeight="1">
      <c r="A1031" s="104" t="s">
        <v>90</v>
      </c>
      <c r="B1031" s="12"/>
      <c r="C1031" s="7"/>
      <c r="D1031" s="7"/>
    </row>
    <row r="1032" spans="1:4" ht="16.5" customHeight="1">
      <c r="A1032" s="1311"/>
      <c r="B1032" s="1311"/>
      <c r="C1032" s="1311"/>
      <c r="D1032" s="1311"/>
    </row>
    <row r="1033" spans="1:4" ht="16.5" customHeight="1">
      <c r="A1033" s="170" t="s">
        <v>91</v>
      </c>
      <c r="B1033" s="170"/>
      <c r="C1033" s="170"/>
      <c r="D1033" s="170"/>
    </row>
    <row r="1034" spans="1:4" ht="16.5" customHeight="1">
      <c r="A1034" s="95"/>
      <c r="B1034" s="1313" t="s">
        <v>5559</v>
      </c>
      <c r="C1034" s="1311"/>
      <c r="D1034" s="1311"/>
    </row>
    <row r="1035" spans="1:4" ht="16.5" customHeight="1">
      <c r="A1035" s="95" t="s">
        <v>3254</v>
      </c>
      <c r="B1035" s="1313" t="s">
        <v>5560</v>
      </c>
      <c r="C1035" s="1311"/>
      <c r="D1035" s="1311"/>
    </row>
    <row r="1036" spans="1:4" ht="16.5" customHeight="1">
      <c r="A1036" s="95"/>
      <c r="B1036" s="1313" t="s">
        <v>5561</v>
      </c>
      <c r="C1036" s="1311"/>
      <c r="D1036" s="1311"/>
    </row>
    <row r="1037" spans="1:4" ht="16.5" customHeight="1">
      <c r="A1037" s="23"/>
      <c r="B1037" s="1314" t="s">
        <v>5562</v>
      </c>
      <c r="C1037" s="1314" t="s">
        <v>5563</v>
      </c>
      <c r="D1037" s="1314" t="s">
        <v>5564</v>
      </c>
    </row>
    <row r="1038" spans="1:4" ht="16.5" customHeight="1">
      <c r="A1038" s="23" t="s">
        <v>1568</v>
      </c>
      <c r="B1038" s="1314" t="s">
        <v>2827</v>
      </c>
      <c r="C1038" s="1314" t="s">
        <v>5565</v>
      </c>
      <c r="D1038" s="1314" t="s">
        <v>5566</v>
      </c>
    </row>
    <row r="1039" spans="1:4" ht="16.5" customHeight="1">
      <c r="A1039" s="23"/>
      <c r="B1039" s="1314" t="s">
        <v>2861</v>
      </c>
      <c r="C1039" s="1314" t="s">
        <v>5567</v>
      </c>
      <c r="D1039" s="1314" t="s">
        <v>5568</v>
      </c>
    </row>
    <row r="1040" spans="1:4" ht="16.5" customHeight="1">
      <c r="A1040" s="123"/>
      <c r="B1040" s="1315" t="s">
        <v>2896</v>
      </c>
      <c r="C1040" s="1315" t="s">
        <v>5569</v>
      </c>
      <c r="D1040" s="1315" t="s">
        <v>5570</v>
      </c>
    </row>
    <row r="1041" spans="1:4" ht="16.5" customHeight="1">
      <c r="A1041" s="123" t="s">
        <v>2262</v>
      </c>
      <c r="B1041" s="1315" t="s">
        <v>2932</v>
      </c>
      <c r="C1041" s="1315" t="s">
        <v>5571</v>
      </c>
      <c r="D1041" s="1315" t="s">
        <v>5572</v>
      </c>
    </row>
    <row r="1042" spans="1:4" ht="16.5" customHeight="1">
      <c r="A1042" s="123"/>
      <c r="B1042" s="1315" t="s">
        <v>2966</v>
      </c>
      <c r="C1042" s="1315" t="s">
        <v>5573</v>
      </c>
      <c r="D1042" s="1315" t="s">
        <v>5574</v>
      </c>
    </row>
    <row r="1043" spans="1:4" ht="16.5" customHeight="1">
      <c r="A1043" s="105"/>
      <c r="B1043" s="1316" t="s">
        <v>3004</v>
      </c>
      <c r="C1043" s="1316" t="s">
        <v>5575</v>
      </c>
      <c r="D1043" s="1316" t="s">
        <v>5576</v>
      </c>
    </row>
    <row r="1044" spans="1:4" ht="16.5" customHeight="1">
      <c r="A1044" s="105" t="s">
        <v>2273</v>
      </c>
      <c r="B1044" s="1316" t="s">
        <v>5577</v>
      </c>
      <c r="C1044" s="1316" t="s">
        <v>5578</v>
      </c>
      <c r="D1044" s="1316" t="s">
        <v>5579</v>
      </c>
    </row>
    <row r="1045" spans="1:4" ht="16.5" customHeight="1">
      <c r="A1045" s="105"/>
      <c r="B1045" s="1316" t="s">
        <v>3068</v>
      </c>
      <c r="C1045" s="1316" t="s">
        <v>5580</v>
      </c>
      <c r="D1045" s="1316" t="s">
        <v>5581</v>
      </c>
    </row>
    <row r="1046" spans="1:4" ht="16.5" customHeight="1">
      <c r="A1046" s="135"/>
      <c r="B1046" s="1310" t="s">
        <v>5582</v>
      </c>
      <c r="C1046" s="1310" t="s">
        <v>5583</v>
      </c>
      <c r="D1046" s="1310" t="s">
        <v>5584</v>
      </c>
    </row>
    <row r="1047" spans="1:4" ht="16.5" customHeight="1">
      <c r="A1047" s="135" t="s">
        <v>2284</v>
      </c>
      <c r="B1047" s="1310" t="s">
        <v>5585</v>
      </c>
      <c r="C1047" s="1310" t="s">
        <v>5586</v>
      </c>
      <c r="D1047" s="1310" t="s">
        <v>5587</v>
      </c>
    </row>
    <row r="1048" spans="1:4" ht="16.5" customHeight="1">
      <c r="A1048" s="135"/>
      <c r="B1048" s="1310" t="s">
        <v>5588</v>
      </c>
      <c r="C1048" s="1310" t="s">
        <v>5589</v>
      </c>
      <c r="D1048" s="1310" t="s">
        <v>5590</v>
      </c>
    </row>
    <row r="1049" spans="1:4" ht="16.5" customHeight="1">
      <c r="A1049" s="1311"/>
      <c r="B1049" s="1311"/>
      <c r="C1049" s="1311"/>
      <c r="D1049" s="1311"/>
    </row>
    <row r="1050" spans="1:4" ht="16.5" customHeight="1">
      <c r="A1050" s="49" t="s">
        <v>92</v>
      </c>
      <c r="B1050" s="49"/>
      <c r="C1050" s="49"/>
      <c r="D1050" s="49"/>
    </row>
    <row r="1051" spans="1:4" ht="16.5" customHeight="1">
      <c r="A1051" s="95"/>
      <c r="B1051" s="1313" t="s">
        <v>5591</v>
      </c>
      <c r="C1051" s="1311"/>
      <c r="D1051" s="1311"/>
    </row>
    <row r="1052" spans="1:4" ht="16.5" customHeight="1">
      <c r="A1052" s="95" t="s">
        <v>3254</v>
      </c>
      <c r="B1052" s="1313" t="s">
        <v>2693</v>
      </c>
      <c r="C1052" s="1311"/>
      <c r="D1052" s="1311"/>
    </row>
    <row r="1053" spans="1:4" ht="16.5" customHeight="1">
      <c r="A1053" s="95"/>
      <c r="B1053" s="1313" t="s">
        <v>2757</v>
      </c>
      <c r="C1053" s="1311"/>
      <c r="D1053" s="1311"/>
    </row>
    <row r="1054" spans="1:4" ht="16.5" customHeight="1">
      <c r="A1054" s="23"/>
      <c r="B1054" s="1314" t="s">
        <v>2787</v>
      </c>
      <c r="C1054" s="1314" t="s">
        <v>5592</v>
      </c>
      <c r="D1054" s="1314" t="s">
        <v>5593</v>
      </c>
    </row>
    <row r="1055" spans="1:4" ht="16.5" customHeight="1">
      <c r="A1055" s="23" t="s">
        <v>1568</v>
      </c>
      <c r="B1055" s="1314" t="s">
        <v>2825</v>
      </c>
      <c r="C1055" s="1314" t="s">
        <v>5594</v>
      </c>
      <c r="D1055" s="1314" t="s">
        <v>5595</v>
      </c>
    </row>
    <row r="1056" spans="1:4" ht="16.5" customHeight="1">
      <c r="A1056" s="23"/>
      <c r="B1056" s="1314" t="s">
        <v>2860</v>
      </c>
      <c r="C1056" s="1314" t="s">
        <v>5596</v>
      </c>
      <c r="D1056" s="1314" t="s">
        <v>5597</v>
      </c>
    </row>
    <row r="1057" spans="1:4" ht="16.5" customHeight="1">
      <c r="A1057" s="123"/>
      <c r="B1057" s="1315" t="s">
        <v>2894</v>
      </c>
      <c r="C1057" s="1315" t="s">
        <v>5598</v>
      </c>
      <c r="D1057" s="1315" t="s">
        <v>5599</v>
      </c>
    </row>
    <row r="1058" spans="1:4" ht="16.5" customHeight="1">
      <c r="A1058" s="123" t="s">
        <v>2262</v>
      </c>
      <c r="B1058" s="1315" t="s">
        <v>5600</v>
      </c>
      <c r="C1058" s="1315" t="s">
        <v>5601</v>
      </c>
      <c r="D1058" s="1315" t="s">
        <v>5602</v>
      </c>
    </row>
    <row r="1059" spans="1:4" ht="16.5" customHeight="1">
      <c r="A1059" s="123"/>
      <c r="B1059" s="1315" t="s">
        <v>5603</v>
      </c>
      <c r="C1059" s="1315" t="s">
        <v>5604</v>
      </c>
      <c r="D1059" s="1315" t="s">
        <v>5605</v>
      </c>
    </row>
    <row r="1060" spans="1:4" ht="16.5" customHeight="1">
      <c r="A1060" s="105"/>
      <c r="B1060" s="1316" t="s">
        <v>5606</v>
      </c>
      <c r="C1060" s="1316" t="s">
        <v>5607</v>
      </c>
      <c r="D1060" s="1316" t="s">
        <v>5608</v>
      </c>
    </row>
    <row r="1061" spans="1:4" ht="16.5" customHeight="1">
      <c r="A1061" s="105" t="s">
        <v>2273</v>
      </c>
      <c r="B1061" s="1316" t="s">
        <v>3002</v>
      </c>
      <c r="C1061" s="1316" t="s">
        <v>5609</v>
      </c>
      <c r="D1061" s="1316" t="s">
        <v>5610</v>
      </c>
    </row>
    <row r="1062" spans="1:4" ht="16.5" customHeight="1">
      <c r="A1062" s="105"/>
      <c r="B1062" s="1316" t="s">
        <v>3067</v>
      </c>
      <c r="C1062" s="1316" t="s">
        <v>5611</v>
      </c>
      <c r="D1062" s="1316" t="s">
        <v>5612</v>
      </c>
    </row>
    <row r="1063" spans="1:4" ht="16.5" customHeight="1">
      <c r="A1063" s="135"/>
      <c r="B1063" s="1310" t="s">
        <v>3105</v>
      </c>
      <c r="C1063" s="1310" t="s">
        <v>5613</v>
      </c>
      <c r="D1063" s="1310" t="s">
        <v>5614</v>
      </c>
    </row>
    <row r="1064" spans="1:4" ht="16.5" customHeight="1">
      <c r="A1064" s="135" t="s">
        <v>2284</v>
      </c>
      <c r="B1064" s="1310" t="s">
        <v>3140</v>
      </c>
      <c r="C1064" s="1310" t="s">
        <v>5615</v>
      </c>
      <c r="D1064" s="1310" t="s">
        <v>5616</v>
      </c>
    </row>
    <row r="1065" spans="1:4" ht="16.5" customHeight="1">
      <c r="A1065" s="135"/>
      <c r="B1065" s="1310" t="s">
        <v>3171</v>
      </c>
      <c r="C1065" s="1310" t="s">
        <v>5617</v>
      </c>
      <c r="D1065" s="1310" t="s">
        <v>5618</v>
      </c>
    </row>
    <row r="1066" spans="1:4" ht="16.5" customHeight="1">
      <c r="A1066" s="1311"/>
      <c r="B1066" s="1311"/>
      <c r="C1066" s="1311"/>
      <c r="D1066" s="1311"/>
    </row>
    <row r="1067" spans="1:4" ht="16.5" customHeight="1">
      <c r="A1067" s="197" t="s">
        <v>93</v>
      </c>
      <c r="B1067" s="197"/>
      <c r="C1067" s="197"/>
      <c r="D1067" s="197"/>
    </row>
    <row r="1068" spans="1:4" ht="16.5" customHeight="1">
      <c r="A1068" s="95"/>
      <c r="B1068" s="1313" t="s">
        <v>5619</v>
      </c>
      <c r="C1068" s="1311"/>
      <c r="D1068" s="1311"/>
    </row>
    <row r="1069" spans="1:4" ht="16.5" customHeight="1">
      <c r="A1069" s="95" t="s">
        <v>3254</v>
      </c>
      <c r="B1069" s="1313" t="s">
        <v>5620</v>
      </c>
      <c r="C1069" s="1311"/>
      <c r="D1069" s="1311"/>
    </row>
    <row r="1070" spans="1:4" ht="16.5" customHeight="1">
      <c r="A1070" s="95"/>
      <c r="B1070" s="1313" t="s">
        <v>5621</v>
      </c>
      <c r="C1070" s="1311"/>
      <c r="D1070" s="1311"/>
    </row>
    <row r="1071" spans="1:4" ht="16.5" customHeight="1">
      <c r="A1071" s="23"/>
      <c r="B1071" s="1314" t="s">
        <v>5622</v>
      </c>
      <c r="C1071" s="1314" t="s">
        <v>5623</v>
      </c>
      <c r="D1071" s="1314" t="s">
        <v>5624</v>
      </c>
    </row>
    <row r="1072" spans="1:4" ht="16.5" customHeight="1">
      <c r="A1072" s="23" t="s">
        <v>1568</v>
      </c>
      <c r="B1072" s="1314" t="s">
        <v>5625</v>
      </c>
      <c r="C1072" s="1314" t="s">
        <v>5626</v>
      </c>
      <c r="D1072" s="1314" t="s">
        <v>5627</v>
      </c>
    </row>
    <row r="1073" spans="1:4" ht="16.5" customHeight="1">
      <c r="A1073" s="23"/>
      <c r="B1073" s="1314" t="s">
        <v>5628</v>
      </c>
      <c r="C1073" s="1314" t="s">
        <v>5629</v>
      </c>
      <c r="D1073" s="1314" t="s">
        <v>5630</v>
      </c>
    </row>
    <row r="1074" spans="1:4" ht="16.5" customHeight="1">
      <c r="A1074" s="123"/>
      <c r="B1074" s="1315" t="s">
        <v>5631</v>
      </c>
      <c r="C1074" s="1315" t="s">
        <v>5632</v>
      </c>
      <c r="D1074" s="1315" t="s">
        <v>5633</v>
      </c>
    </row>
    <row r="1075" spans="1:4" ht="16.5" customHeight="1">
      <c r="A1075" s="123" t="s">
        <v>2262</v>
      </c>
      <c r="B1075" s="1315" t="s">
        <v>5634</v>
      </c>
      <c r="C1075" s="1315" t="s">
        <v>5635</v>
      </c>
      <c r="D1075" s="1315" t="s">
        <v>5636</v>
      </c>
    </row>
    <row r="1076" spans="1:4" ht="16.5" customHeight="1">
      <c r="A1076" s="123"/>
      <c r="B1076" s="1315" t="s">
        <v>5637</v>
      </c>
      <c r="C1076" s="1315" t="s">
        <v>5638</v>
      </c>
      <c r="D1076" s="1315" t="s">
        <v>5639</v>
      </c>
    </row>
    <row r="1077" spans="1:4" ht="16.5" customHeight="1">
      <c r="A1077" s="105"/>
      <c r="B1077" s="1316" t="s">
        <v>5640</v>
      </c>
      <c r="C1077" s="1316" t="s">
        <v>5641</v>
      </c>
      <c r="D1077" s="1316" t="s">
        <v>5642</v>
      </c>
    </row>
    <row r="1078" spans="1:4" ht="16.5" customHeight="1">
      <c r="A1078" s="105" t="s">
        <v>2273</v>
      </c>
      <c r="B1078" s="1316" t="s">
        <v>5643</v>
      </c>
      <c r="C1078" s="1316" t="s">
        <v>5644</v>
      </c>
      <c r="D1078" s="1316" t="s">
        <v>5645</v>
      </c>
    </row>
    <row r="1079" spans="1:4" ht="16.5" customHeight="1">
      <c r="A1079" s="105"/>
      <c r="B1079" s="1316" t="s">
        <v>5646</v>
      </c>
      <c r="C1079" s="1316" t="s">
        <v>5647</v>
      </c>
      <c r="D1079" s="1316" t="s">
        <v>5648</v>
      </c>
    </row>
    <row r="1080" spans="1:4" ht="16.5" customHeight="1">
      <c r="A1080" s="135"/>
      <c r="B1080" s="1310" t="s">
        <v>5649</v>
      </c>
      <c r="C1080" s="1310" t="s">
        <v>5650</v>
      </c>
      <c r="D1080" s="1310" t="s">
        <v>5651</v>
      </c>
    </row>
    <row r="1081" spans="1:4" ht="16.5" customHeight="1">
      <c r="A1081" s="135" t="s">
        <v>2284</v>
      </c>
      <c r="B1081" s="1310" t="s">
        <v>5652</v>
      </c>
      <c r="C1081" s="861" t="s">
        <v>5653</v>
      </c>
      <c r="D1081" s="861" t="s">
        <v>5654</v>
      </c>
    </row>
    <row r="1082" spans="1:4" ht="16.5" customHeight="1">
      <c r="A1082" s="135"/>
      <c r="B1082" s="1310" t="s">
        <v>5655</v>
      </c>
      <c r="C1082" s="1310" t="s">
        <v>5656</v>
      </c>
      <c r="D1082" s="1310" t="s">
        <v>5657</v>
      </c>
    </row>
    <row r="1083" spans="1:4" ht="16.5" customHeight="1">
      <c r="A1083" s="1311"/>
      <c r="B1083" s="1311"/>
      <c r="C1083" s="1311"/>
      <c r="D1083" s="1311"/>
    </row>
    <row r="1084" spans="1:4" ht="16.5" customHeight="1">
      <c r="A1084" s="155" t="s">
        <v>94</v>
      </c>
      <c r="B1084" s="155"/>
      <c r="C1084" s="155"/>
      <c r="D1084" s="155"/>
    </row>
    <row r="1085" spans="1:4" ht="16.5" customHeight="1">
      <c r="A1085" s="95"/>
      <c r="B1085" s="1313" t="s">
        <v>2694</v>
      </c>
      <c r="C1085" s="1311"/>
      <c r="D1085" s="1311"/>
    </row>
    <row r="1086" spans="1:4" ht="16.5" customHeight="1">
      <c r="A1086" s="95" t="s">
        <v>3254</v>
      </c>
      <c r="B1086" s="1313" t="s">
        <v>5658</v>
      </c>
      <c r="C1086" s="1311"/>
      <c r="D1086" s="1311"/>
    </row>
    <row r="1087" spans="1:4" ht="16.5" customHeight="1">
      <c r="A1087" s="95"/>
      <c r="B1087" s="1313" t="s">
        <v>2758</v>
      </c>
      <c r="C1087" s="1311"/>
      <c r="D1087" s="1311"/>
    </row>
    <row r="1088" spans="1:4" ht="16.5" customHeight="1">
      <c r="A1088" s="23"/>
      <c r="B1088" s="1314" t="s">
        <v>2788</v>
      </c>
      <c r="C1088" s="1314" t="s">
        <v>5659</v>
      </c>
      <c r="D1088" s="1314" t="s">
        <v>5660</v>
      </c>
    </row>
    <row r="1089" spans="1:4" ht="16.5" customHeight="1">
      <c r="A1089" s="23" t="s">
        <v>1568</v>
      </c>
      <c r="B1089" s="1314" t="s">
        <v>2826</v>
      </c>
      <c r="C1089" s="1314" t="s">
        <v>5661</v>
      </c>
      <c r="D1089" s="1314" t="s">
        <v>5662</v>
      </c>
    </row>
    <row r="1090" spans="1:4" ht="16.5" customHeight="1">
      <c r="A1090" s="23"/>
      <c r="B1090" s="1314" t="s">
        <v>5663</v>
      </c>
      <c r="C1090" s="1314" t="s">
        <v>5664</v>
      </c>
      <c r="D1090" s="1314" t="s">
        <v>5665</v>
      </c>
    </row>
    <row r="1091" spans="1:4" ht="16.5" customHeight="1">
      <c r="A1091" s="123"/>
      <c r="B1091" s="1315" t="s">
        <v>2895</v>
      </c>
      <c r="C1091" s="1315" t="s">
        <v>5666</v>
      </c>
      <c r="D1091" s="1315" t="s">
        <v>5667</v>
      </c>
    </row>
    <row r="1092" spans="1:4" ht="16.5" customHeight="1">
      <c r="A1092" s="123" t="s">
        <v>2262</v>
      </c>
      <c r="B1092" s="1315" t="s">
        <v>2931</v>
      </c>
      <c r="C1092" s="1315" t="s">
        <v>5668</v>
      </c>
      <c r="D1092" s="1315" t="s">
        <v>5669</v>
      </c>
    </row>
    <row r="1093" spans="1:4" ht="16.5" customHeight="1">
      <c r="A1093" s="123"/>
      <c r="B1093" s="1315" t="s">
        <v>5670</v>
      </c>
      <c r="C1093" s="1315" t="s">
        <v>5671</v>
      </c>
      <c r="D1093" s="1315" t="s">
        <v>5672</v>
      </c>
    </row>
    <row r="1094" spans="1:4" ht="16.5" customHeight="1">
      <c r="A1094" s="105"/>
      <c r="B1094" s="1316" t="s">
        <v>3003</v>
      </c>
      <c r="C1094" s="1316" t="s">
        <v>5673</v>
      </c>
      <c r="D1094" s="1316" t="s">
        <v>5674</v>
      </c>
    </row>
    <row r="1095" spans="1:4" ht="16.5" customHeight="1">
      <c r="A1095" s="105" t="s">
        <v>2273</v>
      </c>
      <c r="B1095" s="1316" t="s">
        <v>5675</v>
      </c>
      <c r="C1095" s="1316" t="s">
        <v>5676</v>
      </c>
      <c r="D1095" s="1316" t="s">
        <v>5677</v>
      </c>
    </row>
    <row r="1096" spans="1:4" ht="16.5" customHeight="1">
      <c r="A1096" s="105"/>
      <c r="B1096" s="1316" t="s">
        <v>3038</v>
      </c>
      <c r="C1096" s="1316" t="s">
        <v>5678</v>
      </c>
      <c r="D1096" s="1316" t="s">
        <v>5679</v>
      </c>
    </row>
    <row r="1097" spans="1:4" ht="16.5" customHeight="1">
      <c r="A1097" s="135"/>
      <c r="B1097" s="1310" t="s">
        <v>3106</v>
      </c>
      <c r="C1097" s="1310" t="s">
        <v>5680</v>
      </c>
      <c r="D1097" s="1310" t="s">
        <v>5681</v>
      </c>
    </row>
    <row r="1098" spans="1:4" ht="16.5" customHeight="1">
      <c r="A1098" s="135" t="s">
        <v>2284</v>
      </c>
      <c r="B1098" s="1310" t="s">
        <v>3141</v>
      </c>
      <c r="C1098" s="1310" t="s">
        <v>5682</v>
      </c>
      <c r="D1098" s="1310" t="s">
        <v>5683</v>
      </c>
    </row>
    <row r="1099" spans="1:4" ht="16.5" customHeight="1">
      <c r="A1099" s="135"/>
      <c r="B1099" s="1310" t="s">
        <v>5684</v>
      </c>
      <c r="C1099" s="1310" t="s">
        <v>5685</v>
      </c>
      <c r="D1099" s="1310" t="s">
        <v>5686</v>
      </c>
    </row>
    <row r="1100" spans="1:4" ht="16.5" customHeight="1">
      <c r="A1100" s="1311"/>
      <c r="B1100" s="1311"/>
      <c r="C1100" s="1311"/>
      <c r="D1100" s="1311"/>
    </row>
    <row r="1101" spans="1:4" ht="16.5" customHeight="1">
      <c r="A1101" s="173" t="s">
        <v>95</v>
      </c>
      <c r="B1101" s="173"/>
      <c r="C1101" s="173"/>
      <c r="D1101" s="173"/>
    </row>
    <row r="1102" spans="1:4" ht="16.5" customHeight="1">
      <c r="A1102" s="95"/>
      <c r="B1102" s="1313" t="s">
        <v>5687</v>
      </c>
      <c r="C1102" s="1311"/>
      <c r="D1102" s="1311"/>
    </row>
    <row r="1103" spans="1:4" ht="16.5" customHeight="1">
      <c r="A1103" s="95" t="s">
        <v>3254</v>
      </c>
      <c r="B1103" s="1313" t="s">
        <v>5688</v>
      </c>
      <c r="C1103" s="1311"/>
      <c r="D1103" s="1311"/>
    </row>
    <row r="1104" spans="1:4" ht="16.5" customHeight="1">
      <c r="A1104" s="95"/>
      <c r="B1104" s="1313" t="s">
        <v>5689</v>
      </c>
      <c r="C1104" s="1311"/>
      <c r="D1104" s="1311"/>
    </row>
    <row r="1105" spans="1:4" ht="16.5" customHeight="1">
      <c r="A1105" s="23"/>
      <c r="B1105" s="1314" t="s">
        <v>5690</v>
      </c>
      <c r="C1105" s="1314" t="s">
        <v>5691</v>
      </c>
      <c r="D1105" s="1314" t="s">
        <v>5692</v>
      </c>
    </row>
    <row r="1106" spans="1:4" ht="16.5" customHeight="1">
      <c r="A1106" s="23" t="s">
        <v>1568</v>
      </c>
      <c r="B1106" s="1314" t="s">
        <v>5693</v>
      </c>
      <c r="C1106" s="1314" t="s">
        <v>5694</v>
      </c>
      <c r="D1106" s="1314" t="s">
        <v>5695</v>
      </c>
    </row>
    <row r="1107" spans="1:4" ht="16.5" customHeight="1">
      <c r="A1107" s="23"/>
      <c r="B1107" s="1314" t="s">
        <v>5696</v>
      </c>
      <c r="C1107" s="1314" t="s">
        <v>5697</v>
      </c>
      <c r="D1107" s="1314" t="s">
        <v>5698</v>
      </c>
    </row>
    <row r="1108" spans="1:4" ht="16.5" customHeight="1">
      <c r="A1108" s="123"/>
      <c r="B1108" s="1315" t="s">
        <v>5699</v>
      </c>
      <c r="C1108" s="1315" t="s">
        <v>5700</v>
      </c>
      <c r="D1108" s="1315" t="s">
        <v>5701</v>
      </c>
    </row>
    <row r="1109" spans="1:4" ht="16.5" customHeight="1">
      <c r="A1109" s="123" t="s">
        <v>2262</v>
      </c>
      <c r="B1109" s="1315" t="s">
        <v>5702</v>
      </c>
      <c r="C1109" s="1315" t="s">
        <v>5703</v>
      </c>
      <c r="D1109" s="1315" t="s">
        <v>5704</v>
      </c>
    </row>
    <row r="1110" spans="1:4" ht="16.5" customHeight="1">
      <c r="A1110" s="123"/>
      <c r="B1110" s="1315" t="s">
        <v>5705</v>
      </c>
      <c r="C1110" s="1315" t="s">
        <v>5706</v>
      </c>
      <c r="D1110" s="1315" t="s">
        <v>5707</v>
      </c>
    </row>
    <row r="1111" spans="1:4" ht="16.5" customHeight="1">
      <c r="A1111" s="105"/>
      <c r="B1111" s="1316" t="s">
        <v>5708</v>
      </c>
      <c r="C1111" s="1316" t="s">
        <v>5709</v>
      </c>
      <c r="D1111" s="1316" t="s">
        <v>5710</v>
      </c>
    </row>
    <row r="1112" spans="1:4" ht="16.5" customHeight="1">
      <c r="A1112" s="105" t="s">
        <v>2273</v>
      </c>
      <c r="B1112" s="1316" t="s">
        <v>5711</v>
      </c>
      <c r="C1112" s="1316" t="s">
        <v>5712</v>
      </c>
      <c r="D1112" s="1316" t="s">
        <v>5713</v>
      </c>
    </row>
    <row r="1113" spans="1:4" ht="16.5" customHeight="1">
      <c r="A1113" s="105"/>
      <c r="B1113" s="1316" t="s">
        <v>5714</v>
      </c>
      <c r="C1113" s="1316" t="s">
        <v>5715</v>
      </c>
      <c r="D1113" s="1316" t="s">
        <v>5716</v>
      </c>
    </row>
    <row r="1114" spans="1:4" ht="16.5" customHeight="1">
      <c r="A1114" s="135"/>
      <c r="B1114" s="1310" t="s">
        <v>5717</v>
      </c>
      <c r="C1114" s="1310" t="s">
        <v>5718</v>
      </c>
      <c r="D1114" s="1310" t="s">
        <v>5719</v>
      </c>
    </row>
    <row r="1115" spans="1:4" ht="16.5" customHeight="1">
      <c r="A1115" s="135" t="s">
        <v>2284</v>
      </c>
      <c r="B1115" s="1310" t="s">
        <v>5720</v>
      </c>
      <c r="C1115" s="1310" t="s">
        <v>5721</v>
      </c>
      <c r="D1115" s="1310" t="s">
        <v>5722</v>
      </c>
    </row>
    <row r="1116" spans="1:4" ht="16.5" customHeight="1">
      <c r="A1116" s="135"/>
      <c r="B1116" s="1310" t="s">
        <v>5723</v>
      </c>
      <c r="C1116" s="1310" t="s">
        <v>5724</v>
      </c>
      <c r="D1116" s="1310" t="s">
        <v>5725</v>
      </c>
    </row>
    <row r="1117" spans="1:4" ht="16.5" customHeight="1">
      <c r="A1117" s="1311"/>
      <c r="B1117" s="1311"/>
      <c r="C1117" s="1311"/>
      <c r="D1117" s="1311"/>
    </row>
    <row r="1118" spans="1:4" ht="16.5" customHeight="1">
      <c r="A1118" s="143" t="s">
        <v>96</v>
      </c>
      <c r="B1118" s="143"/>
      <c r="C1118" s="143"/>
      <c r="D1118" s="143"/>
    </row>
    <row r="1119" spans="1:4" ht="16.5" customHeight="1">
      <c r="A1119" s="95"/>
      <c r="B1119" s="1313" t="s">
        <v>5726</v>
      </c>
      <c r="C1119" s="1311"/>
      <c r="D1119" s="1311"/>
    </row>
    <row r="1120" spans="1:4" ht="16.5" customHeight="1">
      <c r="A1120" s="95" t="s">
        <v>3254</v>
      </c>
      <c r="B1120" s="1313" t="s">
        <v>5727</v>
      </c>
      <c r="C1120" s="1311"/>
      <c r="D1120" s="1311"/>
    </row>
    <row r="1121" spans="1:4" ht="16.5" customHeight="1">
      <c r="A1121" s="95"/>
      <c r="B1121" s="1313" t="s">
        <v>5728</v>
      </c>
      <c r="C1121" s="1311"/>
      <c r="D1121" s="1311"/>
    </row>
    <row r="1122" spans="1:4" ht="16.5" customHeight="1">
      <c r="A1122" s="23"/>
      <c r="B1122" s="1314" t="s">
        <v>5729</v>
      </c>
      <c r="C1122" s="1314" t="s">
        <v>5730</v>
      </c>
      <c r="D1122" s="1314" t="s">
        <v>5731</v>
      </c>
    </row>
    <row r="1123" spans="1:4" ht="16.5" customHeight="1">
      <c r="A1123" s="23" t="s">
        <v>1568</v>
      </c>
      <c r="B1123" s="1314" t="s">
        <v>5732</v>
      </c>
      <c r="C1123" s="1314" t="s">
        <v>5733</v>
      </c>
      <c r="D1123" s="1314" t="s">
        <v>5734</v>
      </c>
    </row>
    <row r="1124" spans="1:4" ht="16.5" customHeight="1">
      <c r="A1124" s="23"/>
      <c r="B1124" s="1314" t="s">
        <v>5735</v>
      </c>
      <c r="C1124" s="1314" t="s">
        <v>5736</v>
      </c>
      <c r="D1124" s="1314" t="s">
        <v>5737</v>
      </c>
    </row>
    <row r="1125" spans="1:4" ht="16.5" customHeight="1">
      <c r="A1125" s="123"/>
      <c r="B1125" s="1315" t="s">
        <v>5738</v>
      </c>
      <c r="C1125" s="1315" t="s">
        <v>5739</v>
      </c>
      <c r="D1125" s="1315" t="s">
        <v>5740</v>
      </c>
    </row>
    <row r="1126" spans="1:4" ht="16.5" customHeight="1">
      <c r="A1126" s="123" t="s">
        <v>2262</v>
      </c>
      <c r="B1126" s="1315" t="s">
        <v>5741</v>
      </c>
      <c r="C1126" s="1315" t="s">
        <v>5742</v>
      </c>
      <c r="D1126" s="1315" t="s">
        <v>5743</v>
      </c>
    </row>
    <row r="1127" spans="1:4" ht="16.5" customHeight="1">
      <c r="A1127" s="123"/>
      <c r="B1127" s="1315" t="s">
        <v>5744</v>
      </c>
      <c r="C1127" s="1315" t="s">
        <v>5745</v>
      </c>
      <c r="D1127" s="1315" t="s">
        <v>5746</v>
      </c>
    </row>
    <row r="1128" spans="1:4" ht="16.5" customHeight="1">
      <c r="A1128" s="105"/>
      <c r="B1128" s="1316" t="s">
        <v>5747</v>
      </c>
      <c r="C1128" s="1316" t="s">
        <v>5748</v>
      </c>
      <c r="D1128" s="1316" t="s">
        <v>5749</v>
      </c>
    </row>
    <row r="1129" spans="1:4" ht="16.5" customHeight="1">
      <c r="A1129" s="105" t="s">
        <v>2273</v>
      </c>
      <c r="B1129" s="1316" t="s">
        <v>5750</v>
      </c>
      <c r="C1129" s="1316" t="s">
        <v>5751</v>
      </c>
      <c r="D1129" s="1316" t="s">
        <v>5752</v>
      </c>
    </row>
    <row r="1130" spans="1:4" ht="16.5" customHeight="1">
      <c r="A1130" s="105"/>
      <c r="B1130" s="1316" t="s">
        <v>5753</v>
      </c>
      <c r="C1130" s="1316" t="s">
        <v>5754</v>
      </c>
      <c r="D1130" s="1316" t="s">
        <v>5755</v>
      </c>
    </row>
    <row r="1131" spans="1:4" ht="16.5" customHeight="1">
      <c r="A1131" s="135"/>
      <c r="B1131" s="1310" t="s">
        <v>5756</v>
      </c>
      <c r="C1131" s="1310" t="s">
        <v>5757</v>
      </c>
      <c r="D1131" s="1310" t="s">
        <v>5758</v>
      </c>
    </row>
    <row r="1132" spans="1:4" ht="16.5" customHeight="1">
      <c r="A1132" s="135" t="s">
        <v>2284</v>
      </c>
      <c r="B1132" s="1310" t="s">
        <v>5759</v>
      </c>
      <c r="C1132" s="1310" t="s">
        <v>5760</v>
      </c>
      <c r="D1132" s="1310" t="s">
        <v>5761</v>
      </c>
    </row>
    <row r="1133" spans="1:4" ht="16.5" customHeight="1">
      <c r="A1133" s="135"/>
      <c r="B1133" s="1310" t="s">
        <v>5762</v>
      </c>
      <c r="C1133" s="1310" t="s">
        <v>5763</v>
      </c>
      <c r="D1133" s="1310" t="s">
        <v>5764</v>
      </c>
    </row>
    <row r="1134" spans="1:4" ht="16.5" customHeight="1">
      <c r="A1134" s="1311"/>
      <c r="B1134" s="1311"/>
      <c r="C1134" s="1311"/>
      <c r="D1134" s="1311"/>
    </row>
    <row r="1135" spans="1:4" ht="16.5" customHeight="1">
      <c r="A1135" s="124" t="s">
        <v>97</v>
      </c>
      <c r="B1135" s="124"/>
      <c r="C1135" s="124"/>
      <c r="D1135" s="124"/>
    </row>
    <row r="1136" spans="1:4" ht="16.5" customHeight="1">
      <c r="A1136" s="95"/>
      <c r="B1136" s="1313" t="s">
        <v>5765</v>
      </c>
      <c r="C1136" s="1311"/>
      <c r="D1136" s="1311"/>
    </row>
    <row r="1137" spans="1:4" ht="16.5" customHeight="1">
      <c r="A1137" s="95" t="s">
        <v>3254</v>
      </c>
      <c r="B1137" s="1313" t="s">
        <v>5766</v>
      </c>
      <c r="C1137" s="1311"/>
      <c r="D1137" s="1311"/>
    </row>
    <row r="1138" spans="1:4" ht="16.5" customHeight="1">
      <c r="A1138" s="95"/>
      <c r="B1138" s="1313" t="s">
        <v>5767</v>
      </c>
      <c r="C1138" s="1311"/>
      <c r="D1138" s="1311"/>
    </row>
    <row r="1139" spans="1:4" ht="16.5" customHeight="1">
      <c r="A1139" s="23"/>
      <c r="B1139" s="1314" t="s">
        <v>5768</v>
      </c>
      <c r="C1139" s="1314" t="s">
        <v>5769</v>
      </c>
      <c r="D1139" s="1314" t="s">
        <v>5770</v>
      </c>
    </row>
    <row r="1140" spans="1:4" ht="16.5" customHeight="1">
      <c r="A1140" s="23" t="s">
        <v>1568</v>
      </c>
      <c r="B1140" s="1314" t="s">
        <v>5771</v>
      </c>
      <c r="C1140" s="1314" t="s">
        <v>5772</v>
      </c>
      <c r="D1140" s="1314" t="s">
        <v>5773</v>
      </c>
    </row>
    <row r="1141" spans="1:4" ht="16.5" customHeight="1">
      <c r="A1141" s="23"/>
      <c r="B1141" s="1314" t="s">
        <v>5774</v>
      </c>
      <c r="C1141" s="1314" t="s">
        <v>5775</v>
      </c>
      <c r="D1141" s="1314" t="s">
        <v>5776</v>
      </c>
    </row>
    <row r="1142" spans="1:4" ht="16.5" customHeight="1">
      <c r="A1142" s="123"/>
      <c r="B1142" s="1315" t="s">
        <v>5777</v>
      </c>
      <c r="C1142" s="1315" t="s">
        <v>5778</v>
      </c>
      <c r="D1142" s="1315" t="s">
        <v>5779</v>
      </c>
    </row>
    <row r="1143" spans="1:4" ht="16.5" customHeight="1">
      <c r="A1143" s="123" t="s">
        <v>2262</v>
      </c>
      <c r="B1143" s="1315" t="s">
        <v>5780</v>
      </c>
      <c r="C1143" s="1315" t="s">
        <v>5781</v>
      </c>
      <c r="D1143" s="1315" t="s">
        <v>5782</v>
      </c>
    </row>
    <row r="1144" spans="1:4" ht="16.5" customHeight="1">
      <c r="A1144" s="123"/>
      <c r="B1144" s="1315" t="s">
        <v>5783</v>
      </c>
      <c r="C1144" s="1315" t="s">
        <v>5784</v>
      </c>
      <c r="D1144" s="1315" t="s">
        <v>5785</v>
      </c>
    </row>
    <row r="1145" spans="1:4" ht="16.5" customHeight="1">
      <c r="A1145" s="105"/>
      <c r="B1145" s="1316" t="s">
        <v>5786</v>
      </c>
      <c r="C1145" s="1316" t="s">
        <v>5787</v>
      </c>
      <c r="D1145" s="1316" t="s">
        <v>5788</v>
      </c>
    </row>
    <row r="1146" spans="1:4" ht="16.5" customHeight="1">
      <c r="A1146" s="105" t="s">
        <v>2273</v>
      </c>
      <c r="B1146" s="1316" t="s">
        <v>5789</v>
      </c>
      <c r="C1146" s="1316" t="s">
        <v>5790</v>
      </c>
      <c r="D1146" s="1316" t="s">
        <v>5791</v>
      </c>
    </row>
    <row r="1147" spans="1:4" ht="16.5" customHeight="1">
      <c r="A1147" s="105"/>
      <c r="B1147" s="1316" t="s">
        <v>5792</v>
      </c>
      <c r="C1147" s="1316" t="s">
        <v>5793</v>
      </c>
      <c r="D1147" s="1316" t="s">
        <v>5794</v>
      </c>
    </row>
    <row r="1148" spans="1:4" ht="16.5" customHeight="1">
      <c r="A1148" s="135"/>
      <c r="B1148" s="1310" t="s">
        <v>5795</v>
      </c>
      <c r="C1148" s="1310" t="s">
        <v>5796</v>
      </c>
      <c r="D1148" s="1310" t="s">
        <v>5797</v>
      </c>
    </row>
    <row r="1149" spans="1:4" ht="16.5" customHeight="1">
      <c r="A1149" s="135" t="s">
        <v>2284</v>
      </c>
      <c r="B1149" s="1310" t="s">
        <v>5798</v>
      </c>
      <c r="C1149" s="1310" t="s">
        <v>5799</v>
      </c>
      <c r="D1149" s="1310" t="s">
        <v>5800</v>
      </c>
    </row>
    <row r="1150" spans="1:4" ht="16.5" customHeight="1">
      <c r="A1150" s="135"/>
      <c r="B1150" s="1310" t="s">
        <v>5801</v>
      </c>
      <c r="C1150" s="1310" t="s">
        <v>5802</v>
      </c>
      <c r="D1150" s="1310" t="s">
        <v>5803</v>
      </c>
    </row>
    <row r="1151" spans="1:4" ht="16.5" customHeight="1">
      <c r="A1151" s="1311"/>
      <c r="B1151" s="1311"/>
      <c r="C1151" s="1311"/>
      <c r="D1151" s="1311"/>
    </row>
    <row r="1152" spans="1:4" ht="16.5" customHeight="1">
      <c r="A1152" s="1091" t="s">
        <v>1482</v>
      </c>
      <c r="B1152" s="1091"/>
      <c r="C1152" s="1091"/>
      <c r="D1152" s="1091"/>
    </row>
    <row r="1153" spans="1:4" ht="16.5" customHeight="1">
      <c r="A1153" s="95"/>
      <c r="B1153" s="1313" t="s">
        <v>5804</v>
      </c>
      <c r="C1153" s="1311"/>
      <c r="D1153" s="1311"/>
    </row>
    <row r="1154" spans="1:4" ht="16.5" customHeight="1">
      <c r="A1154" s="95" t="s">
        <v>3254</v>
      </c>
      <c r="B1154" s="1313" t="s">
        <v>5805</v>
      </c>
      <c r="C1154" s="1311"/>
      <c r="D1154" s="1311"/>
    </row>
    <row r="1155" spans="1:4" ht="16.5" customHeight="1">
      <c r="A1155" s="95"/>
      <c r="B1155" s="1313" t="s">
        <v>5806</v>
      </c>
      <c r="C1155" s="1311"/>
      <c r="D1155" s="1311"/>
    </row>
    <row r="1156" spans="1:4" ht="16.5" customHeight="1">
      <c r="A1156" s="23"/>
      <c r="B1156" s="1314" t="s">
        <v>5807</v>
      </c>
      <c r="C1156" s="1314" t="s">
        <v>5808</v>
      </c>
      <c r="D1156" s="1314" t="s">
        <v>5809</v>
      </c>
    </row>
    <row r="1157" spans="1:4" ht="16.5" customHeight="1">
      <c r="A1157" s="23" t="s">
        <v>1568</v>
      </c>
      <c r="B1157" s="1314" t="s">
        <v>5810</v>
      </c>
      <c r="C1157" s="1314" t="s">
        <v>5811</v>
      </c>
      <c r="D1157" s="1314" t="s">
        <v>5812</v>
      </c>
    </row>
    <row r="1158" spans="1:4" ht="16.5" customHeight="1">
      <c r="A1158" s="23"/>
      <c r="B1158" s="1314" t="s">
        <v>5813</v>
      </c>
      <c r="C1158" s="1314" t="s">
        <v>5814</v>
      </c>
      <c r="D1158" s="1314" t="s">
        <v>5815</v>
      </c>
    </row>
    <row r="1159" spans="1:4" ht="16.5" customHeight="1">
      <c r="A1159" s="123"/>
      <c r="B1159" s="1315" t="s">
        <v>5816</v>
      </c>
      <c r="C1159" s="1315" t="s">
        <v>5817</v>
      </c>
      <c r="D1159" s="1315" t="s">
        <v>5818</v>
      </c>
    </row>
    <row r="1160" spans="1:4" ht="16.5" customHeight="1">
      <c r="A1160" s="123" t="s">
        <v>2262</v>
      </c>
      <c r="B1160" s="1315" t="s">
        <v>5819</v>
      </c>
      <c r="C1160" s="1315" t="s">
        <v>5820</v>
      </c>
      <c r="D1160" s="1315" t="s">
        <v>5821</v>
      </c>
    </row>
    <row r="1161" spans="1:4" ht="16.5" customHeight="1">
      <c r="A1161" s="123"/>
      <c r="B1161" s="1315" t="s">
        <v>5822</v>
      </c>
      <c r="C1161" s="1315" t="s">
        <v>5823</v>
      </c>
      <c r="D1161" s="1315" t="s">
        <v>5824</v>
      </c>
    </row>
    <row r="1162" spans="1:4" ht="16.5" customHeight="1">
      <c r="A1162" s="105"/>
      <c r="B1162" s="1316" t="s">
        <v>5825</v>
      </c>
      <c r="C1162" s="1316" t="s">
        <v>5826</v>
      </c>
      <c r="D1162" s="1316" t="s">
        <v>5827</v>
      </c>
    </row>
    <row r="1163" spans="1:4" ht="16.5" customHeight="1">
      <c r="A1163" s="105" t="s">
        <v>2273</v>
      </c>
      <c r="B1163" s="1316" t="s">
        <v>5828</v>
      </c>
      <c r="C1163" s="1316" t="s">
        <v>5829</v>
      </c>
      <c r="D1163" s="1316" t="s">
        <v>5830</v>
      </c>
    </row>
    <row r="1164" spans="1:4" ht="16.5" customHeight="1">
      <c r="A1164" s="105"/>
      <c r="B1164" s="1316" t="s">
        <v>5831</v>
      </c>
      <c r="C1164" s="1316" t="s">
        <v>5832</v>
      </c>
      <c r="D1164" s="1316" t="s">
        <v>5833</v>
      </c>
    </row>
    <row r="1165" spans="1:4" ht="16.5" customHeight="1">
      <c r="A1165" s="135"/>
      <c r="B1165" s="1310" t="s">
        <v>5834</v>
      </c>
      <c r="C1165" s="1310" t="s">
        <v>5835</v>
      </c>
      <c r="D1165" s="1310" t="s">
        <v>5836</v>
      </c>
    </row>
    <row r="1166" spans="1:4" ht="16.5" customHeight="1">
      <c r="A1166" s="135" t="s">
        <v>2284</v>
      </c>
      <c r="B1166" s="1310" t="s">
        <v>5837</v>
      </c>
      <c r="C1166" s="1310" t="s">
        <v>5838</v>
      </c>
      <c r="D1166" s="1310" t="s">
        <v>5839</v>
      </c>
    </row>
    <row r="1167" spans="1:4" ht="16.5" customHeight="1">
      <c r="A1167" s="135"/>
      <c r="B1167" s="1310" t="s">
        <v>5840</v>
      </c>
      <c r="C1167" s="1310" t="s">
        <v>5841</v>
      </c>
      <c r="D1167" s="1310" t="s">
        <v>5842</v>
      </c>
    </row>
    <row r="1168" spans="1:4" ht="16.5" customHeight="1">
      <c r="A1168" s="1311"/>
      <c r="B1168" s="1311"/>
      <c r="C1168" s="1311"/>
      <c r="D1168" s="1311"/>
    </row>
    <row r="1169" spans="1:4" ht="16.5" customHeight="1">
      <c r="A1169" s="104" t="s">
        <v>99</v>
      </c>
      <c r="B1169" s="12"/>
      <c r="C1169" s="7"/>
      <c r="D1169" s="7"/>
    </row>
    <row r="1170" spans="1:4" ht="16.5" customHeight="1">
      <c r="A1170" s="1311"/>
      <c r="B1170" s="1311"/>
      <c r="C1170" s="1311"/>
      <c r="D1170" s="1311"/>
    </row>
    <row r="1171" spans="1:4" ht="16.5" customHeight="1">
      <c r="A1171" s="100" t="s">
        <v>1483</v>
      </c>
      <c r="B1171" s="100"/>
      <c r="C1171" s="100"/>
      <c r="D1171" s="100"/>
    </row>
    <row r="1172" spans="1:4" ht="16.5" customHeight="1">
      <c r="A1172" s="95"/>
      <c r="B1172" s="1313" t="s">
        <v>5843</v>
      </c>
      <c r="C1172" s="1311"/>
      <c r="D1172" s="1311"/>
    </row>
    <row r="1173" spans="1:4" ht="16.5" customHeight="1">
      <c r="A1173" s="95" t="s">
        <v>3254</v>
      </c>
      <c r="B1173" s="1313" t="s">
        <v>2725</v>
      </c>
      <c r="C1173" s="1311"/>
      <c r="D1173" s="1311"/>
    </row>
    <row r="1174" spans="1:4" ht="16.5" customHeight="1">
      <c r="A1174" s="95"/>
      <c r="B1174" s="1313" t="s">
        <v>2753</v>
      </c>
      <c r="C1174" s="1311"/>
      <c r="D1174" s="1311"/>
    </row>
    <row r="1175" spans="1:4" ht="16.5" customHeight="1">
      <c r="A1175" s="23"/>
      <c r="B1175" s="1314" t="s">
        <v>2782</v>
      </c>
      <c r="C1175" s="1314" t="s">
        <v>5844</v>
      </c>
      <c r="D1175" s="1314" t="s">
        <v>5845</v>
      </c>
    </row>
    <row r="1176" spans="1:4" ht="16.5" customHeight="1">
      <c r="A1176" s="23" t="s">
        <v>1568</v>
      </c>
      <c r="B1176" s="1314" t="s">
        <v>2820</v>
      </c>
      <c r="C1176" s="1314" t="s">
        <v>5846</v>
      </c>
      <c r="D1176" s="1314" t="s">
        <v>5847</v>
      </c>
    </row>
    <row r="1177" spans="1:4" ht="16.5" customHeight="1">
      <c r="A1177" s="23"/>
      <c r="B1177" s="1314" t="s">
        <v>2855</v>
      </c>
      <c r="C1177" s="1314" t="s">
        <v>5848</v>
      </c>
      <c r="D1177" s="1314" t="s">
        <v>5849</v>
      </c>
    </row>
    <row r="1178" spans="1:4" ht="16.5" customHeight="1">
      <c r="A1178" s="123"/>
      <c r="B1178" s="1315" t="s">
        <v>5850</v>
      </c>
      <c r="C1178" s="1315" t="s">
        <v>5851</v>
      </c>
      <c r="D1178" s="1315" t="s">
        <v>5852</v>
      </c>
    </row>
    <row r="1179" spans="1:4" ht="16.5" customHeight="1">
      <c r="A1179" s="123" t="s">
        <v>2262</v>
      </c>
      <c r="B1179" s="1315" t="s">
        <v>5853</v>
      </c>
      <c r="C1179" s="1315" t="s">
        <v>5854</v>
      </c>
      <c r="D1179" s="1315" t="s">
        <v>5855</v>
      </c>
    </row>
    <row r="1180" spans="1:4" ht="16.5" customHeight="1">
      <c r="A1180" s="123"/>
      <c r="B1180" s="1315" t="s">
        <v>2962</v>
      </c>
      <c r="C1180" s="1315" t="s">
        <v>5856</v>
      </c>
      <c r="D1180" s="1315" t="s">
        <v>5857</v>
      </c>
    </row>
    <row r="1181" spans="1:4" ht="16.5" customHeight="1">
      <c r="A1181" s="105"/>
      <c r="B1181" s="1316" t="s">
        <v>2997</v>
      </c>
      <c r="C1181" s="1316" t="s">
        <v>5858</v>
      </c>
      <c r="D1181" s="1316" t="s">
        <v>5859</v>
      </c>
    </row>
    <row r="1182" spans="1:4" ht="16.5" customHeight="1">
      <c r="A1182" s="105" t="s">
        <v>2273</v>
      </c>
      <c r="B1182" s="1316" t="s">
        <v>5860</v>
      </c>
      <c r="C1182" s="1316" t="s">
        <v>5861</v>
      </c>
      <c r="D1182" s="1316" t="s">
        <v>5862</v>
      </c>
    </row>
    <row r="1183" spans="1:4" ht="16.5" customHeight="1">
      <c r="A1183" s="105"/>
      <c r="B1183" s="1316" t="s">
        <v>5863</v>
      </c>
      <c r="C1183" s="1316" t="s">
        <v>5864</v>
      </c>
      <c r="D1183" s="1316" t="s">
        <v>5865</v>
      </c>
    </row>
    <row r="1184" spans="1:4" ht="16.5" customHeight="1">
      <c r="A1184" s="135"/>
      <c r="B1184" s="1310" t="s">
        <v>3100</v>
      </c>
      <c r="C1184" s="1310" t="s">
        <v>5866</v>
      </c>
      <c r="D1184" s="1310" t="s">
        <v>5867</v>
      </c>
    </row>
    <row r="1185" spans="1:4" ht="16.5" customHeight="1">
      <c r="A1185" s="135" t="s">
        <v>2284</v>
      </c>
      <c r="B1185" s="1310" t="s">
        <v>5868</v>
      </c>
      <c r="C1185" s="1310" t="s">
        <v>5869</v>
      </c>
      <c r="D1185" s="1310" t="s">
        <v>5870</v>
      </c>
    </row>
    <row r="1186" spans="1:4" ht="16.5" customHeight="1">
      <c r="A1186" s="135"/>
      <c r="B1186" s="1310" t="s">
        <v>5871</v>
      </c>
      <c r="C1186" s="1310" t="s">
        <v>5872</v>
      </c>
      <c r="D1186" s="1310" t="s">
        <v>5873</v>
      </c>
    </row>
    <row r="1187" spans="1:4" ht="16.5" customHeight="1">
      <c r="A1187" s="1311"/>
      <c r="B1187" s="1311"/>
      <c r="C1187" s="1311"/>
      <c r="D1187" s="1311"/>
    </row>
    <row r="1188" spans="1:4" ht="16.5" customHeight="1">
      <c r="A1188" s="101" t="s">
        <v>1484</v>
      </c>
      <c r="B1188" s="101"/>
      <c r="C1188" s="101"/>
      <c r="D1188" s="101"/>
    </row>
    <row r="1189" spans="1:4" ht="16.5" customHeight="1">
      <c r="A1189" s="95"/>
      <c r="B1189" s="1313" t="s">
        <v>2687</v>
      </c>
      <c r="C1189" s="1311"/>
      <c r="D1189" s="1311"/>
    </row>
    <row r="1190" spans="1:4" ht="16.5" customHeight="1">
      <c r="A1190" s="95" t="s">
        <v>3254</v>
      </c>
      <c r="B1190" s="1313" t="s">
        <v>2724</v>
      </c>
      <c r="C1190" s="1311"/>
      <c r="D1190" s="1311"/>
    </row>
    <row r="1191" spans="1:4" ht="16.5" customHeight="1">
      <c r="A1191" s="95"/>
      <c r="B1191" s="1313" t="s">
        <v>2752</v>
      </c>
      <c r="C1191" s="1311"/>
      <c r="D1191" s="1311"/>
    </row>
    <row r="1192" spans="1:4" ht="16.5" customHeight="1">
      <c r="A1192" s="23"/>
      <c r="B1192" s="1314" t="s">
        <v>2781</v>
      </c>
      <c r="C1192" s="1314" t="s">
        <v>5874</v>
      </c>
      <c r="D1192" s="1314" t="s">
        <v>5875</v>
      </c>
    </row>
    <row r="1193" spans="1:4" ht="16.5" customHeight="1">
      <c r="A1193" s="23" t="s">
        <v>1568</v>
      </c>
      <c r="B1193" s="1314" t="s">
        <v>2819</v>
      </c>
      <c r="C1193" s="1314" t="s">
        <v>5876</v>
      </c>
      <c r="D1193" s="1314" t="s">
        <v>5877</v>
      </c>
    </row>
    <row r="1194" spans="1:4" ht="16.5" customHeight="1">
      <c r="A1194" s="23"/>
      <c r="B1194" s="1314" t="s">
        <v>5878</v>
      </c>
      <c r="C1194" s="1314" t="s">
        <v>5879</v>
      </c>
      <c r="D1194" s="1314" t="s">
        <v>5880</v>
      </c>
    </row>
    <row r="1195" spans="1:4" ht="16.5" customHeight="1">
      <c r="A1195" s="123"/>
      <c r="B1195" s="1315" t="s">
        <v>5881</v>
      </c>
      <c r="C1195" s="1315" t="s">
        <v>5882</v>
      </c>
      <c r="D1195" s="1315" t="s">
        <v>5883</v>
      </c>
    </row>
    <row r="1196" spans="1:4" ht="16.5" customHeight="1">
      <c r="A1196" s="123" t="s">
        <v>2262</v>
      </c>
      <c r="B1196" s="1315" t="s">
        <v>2925</v>
      </c>
      <c r="C1196" s="1315" t="s">
        <v>5884</v>
      </c>
      <c r="D1196" s="1315" t="s">
        <v>5885</v>
      </c>
    </row>
    <row r="1197" spans="1:4" ht="16.5" customHeight="1">
      <c r="A1197" s="123"/>
      <c r="B1197" s="1315" t="s">
        <v>5886</v>
      </c>
      <c r="C1197" s="1315" t="s">
        <v>5887</v>
      </c>
      <c r="D1197" s="1315" t="s">
        <v>5888</v>
      </c>
    </row>
    <row r="1198" spans="1:4" ht="16.5" customHeight="1">
      <c r="A1198" s="105"/>
      <c r="B1198" s="1316" t="s">
        <v>5889</v>
      </c>
      <c r="C1198" s="1316" t="s">
        <v>5890</v>
      </c>
      <c r="D1198" s="1316" t="s">
        <v>5891</v>
      </c>
    </row>
    <row r="1199" spans="1:4" ht="16.5" customHeight="1">
      <c r="A1199" s="105" t="s">
        <v>2273</v>
      </c>
      <c r="B1199" s="1316" t="s">
        <v>5892</v>
      </c>
      <c r="C1199" s="1316" t="s">
        <v>5893</v>
      </c>
      <c r="D1199" s="1316" t="s">
        <v>5894</v>
      </c>
    </row>
    <row r="1200" spans="1:4" ht="16.5" customHeight="1">
      <c r="A1200" s="105"/>
      <c r="B1200" s="1316" t="s">
        <v>3063</v>
      </c>
      <c r="C1200" s="1316" t="s">
        <v>5895</v>
      </c>
      <c r="D1200" s="1316" t="s">
        <v>5896</v>
      </c>
    </row>
    <row r="1201" spans="1:4" ht="16.5" customHeight="1">
      <c r="A1201" s="135"/>
      <c r="B1201" s="1310" t="s">
        <v>5897</v>
      </c>
      <c r="C1201" s="1310" t="s">
        <v>5898</v>
      </c>
      <c r="D1201" s="1310" t="s">
        <v>5899</v>
      </c>
    </row>
    <row r="1202" spans="1:4" ht="16.5" customHeight="1">
      <c r="A1202" s="135" t="s">
        <v>2284</v>
      </c>
      <c r="B1202" s="1310" t="s">
        <v>3099</v>
      </c>
      <c r="C1202" s="1310" t="s">
        <v>5900</v>
      </c>
      <c r="D1202" s="1310" t="s">
        <v>5901</v>
      </c>
    </row>
    <row r="1203" spans="1:4" ht="16.5" customHeight="1">
      <c r="A1203" s="135"/>
      <c r="B1203" s="1310" t="s">
        <v>5902</v>
      </c>
      <c r="C1203" s="1310" t="s">
        <v>5903</v>
      </c>
      <c r="D1203" s="1310" t="s">
        <v>5904</v>
      </c>
    </row>
    <row r="1204" spans="1:4" ht="16.5" customHeight="1">
      <c r="A1204" s="1311"/>
      <c r="B1204" s="1311"/>
      <c r="C1204" s="1311"/>
      <c r="D1204" s="1311"/>
    </row>
    <row r="1205" spans="1:4" ht="16.5" customHeight="1">
      <c r="A1205" s="180" t="s">
        <v>1485</v>
      </c>
      <c r="B1205" s="180"/>
      <c r="C1205" s="1311"/>
      <c r="D1205" s="1311"/>
    </row>
    <row r="1206" spans="1:4" ht="16.5" customHeight="1">
      <c r="A1206" s="95"/>
      <c r="B1206" s="1313" t="s">
        <v>5905</v>
      </c>
      <c r="C1206" s="1311"/>
      <c r="D1206" s="1311"/>
    </row>
    <row r="1207" spans="1:4" ht="16.5" customHeight="1">
      <c r="A1207" s="95" t="s">
        <v>3254</v>
      </c>
      <c r="B1207" s="1313" t="s">
        <v>5906</v>
      </c>
      <c r="C1207" s="1311"/>
      <c r="D1207" s="1311"/>
    </row>
    <row r="1208" spans="1:4" ht="16.5" customHeight="1">
      <c r="A1208" s="95"/>
      <c r="B1208" s="1313" t="s">
        <v>5907</v>
      </c>
      <c r="C1208" s="1311"/>
      <c r="D1208" s="1311"/>
    </row>
    <row r="1209" spans="1:4" ht="16.5" customHeight="1">
      <c r="A1209" s="23"/>
      <c r="B1209" s="1314" t="s">
        <v>5908</v>
      </c>
      <c r="C1209" s="1314" t="s">
        <v>5909</v>
      </c>
      <c r="D1209" s="1314" t="s">
        <v>5910</v>
      </c>
    </row>
    <row r="1210" spans="1:4" ht="16.5" customHeight="1">
      <c r="A1210" s="23" t="s">
        <v>1568</v>
      </c>
      <c r="B1210" s="1314" t="s">
        <v>5911</v>
      </c>
      <c r="C1210" s="1314" t="s">
        <v>5912</v>
      </c>
      <c r="D1210" s="1314" t="s">
        <v>5913</v>
      </c>
    </row>
    <row r="1211" spans="1:4" ht="16.5" customHeight="1">
      <c r="A1211" s="23"/>
      <c r="B1211" s="1314" t="s">
        <v>5914</v>
      </c>
      <c r="C1211" s="1314" t="s">
        <v>5915</v>
      </c>
      <c r="D1211" s="1314" t="s">
        <v>5916</v>
      </c>
    </row>
    <row r="1212" spans="1:4" ht="16.5" customHeight="1">
      <c r="A1212" s="123"/>
      <c r="B1212" s="1315" t="s">
        <v>5917</v>
      </c>
      <c r="C1212" s="1315" t="s">
        <v>5918</v>
      </c>
      <c r="D1212" s="1315" t="s">
        <v>5919</v>
      </c>
    </row>
    <row r="1213" spans="1:4" ht="16.5" customHeight="1">
      <c r="A1213" s="123" t="s">
        <v>2262</v>
      </c>
      <c r="B1213" s="1315" t="s">
        <v>5920</v>
      </c>
      <c r="C1213" s="1315" t="s">
        <v>5921</v>
      </c>
      <c r="D1213" s="1315" t="s">
        <v>5922</v>
      </c>
    </row>
    <row r="1214" spans="1:4" ht="16.5" customHeight="1">
      <c r="A1214" s="123"/>
      <c r="B1214" s="1315" t="s">
        <v>5923</v>
      </c>
      <c r="C1214" s="1315" t="s">
        <v>5924</v>
      </c>
      <c r="D1214" s="1315" t="s">
        <v>5925</v>
      </c>
    </row>
    <row r="1215" spans="1:4" ht="16.5" customHeight="1">
      <c r="A1215" s="105"/>
      <c r="B1215" s="1316" t="s">
        <v>5926</v>
      </c>
      <c r="C1215" s="1316" t="s">
        <v>5927</v>
      </c>
      <c r="D1215" s="1316" t="s">
        <v>5928</v>
      </c>
    </row>
    <row r="1216" spans="1:4" ht="16.5" customHeight="1">
      <c r="A1216" s="105" t="s">
        <v>2273</v>
      </c>
      <c r="B1216" s="1316" t="s">
        <v>5929</v>
      </c>
      <c r="C1216" s="1316" t="s">
        <v>5930</v>
      </c>
      <c r="D1216" s="1316" t="s">
        <v>5931</v>
      </c>
    </row>
    <row r="1217" spans="1:4" ht="16.5" customHeight="1">
      <c r="A1217" s="105"/>
      <c r="B1217" s="1316" t="s">
        <v>5932</v>
      </c>
      <c r="C1217" s="1316" t="s">
        <v>5933</v>
      </c>
      <c r="D1217" s="1316" t="s">
        <v>5934</v>
      </c>
    </row>
    <row r="1218" spans="1:4" ht="16.5" customHeight="1">
      <c r="A1218" s="135"/>
      <c r="B1218" s="1310" t="s">
        <v>5935</v>
      </c>
      <c r="C1218" s="1310" t="s">
        <v>5936</v>
      </c>
      <c r="D1218" s="1310" t="s">
        <v>5937</v>
      </c>
    </row>
    <row r="1219" spans="1:4" ht="16.5" customHeight="1">
      <c r="A1219" s="135" t="s">
        <v>2284</v>
      </c>
      <c r="B1219" s="1310" t="s">
        <v>5938</v>
      </c>
      <c r="C1219" s="1310" t="s">
        <v>5939</v>
      </c>
      <c r="D1219" s="1310" t="s">
        <v>5940</v>
      </c>
    </row>
    <row r="1220" spans="1:4" ht="16.5" customHeight="1">
      <c r="A1220" s="135"/>
      <c r="B1220" s="1310" t="s">
        <v>5941</v>
      </c>
      <c r="C1220" s="1310" t="s">
        <v>5942</v>
      </c>
      <c r="D1220" s="1310" t="s">
        <v>5943</v>
      </c>
    </row>
    <row r="1221" spans="1:4" ht="16.5" customHeight="1">
      <c r="A1221" s="1311"/>
      <c r="B1221" s="1311"/>
      <c r="C1221" s="1311"/>
      <c r="D1221" s="1311"/>
    </row>
    <row r="1222" spans="1:4" ht="16.5" customHeight="1">
      <c r="A1222" s="122" t="s">
        <v>5944</v>
      </c>
      <c r="B1222" s="122"/>
      <c r="C1222" s="1311"/>
      <c r="D1222" s="1311"/>
    </row>
    <row r="1223" spans="1:4" ht="16.5" customHeight="1">
      <c r="A1223" s="95"/>
      <c r="B1223" s="1313" t="s">
        <v>5945</v>
      </c>
      <c r="C1223" s="1313"/>
      <c r="D1223" s="1313"/>
    </row>
    <row r="1224" spans="1:4" ht="16.5" customHeight="1">
      <c r="A1224" s="95" t="s">
        <v>3254</v>
      </c>
      <c r="B1224" s="1313" t="s">
        <v>2723</v>
      </c>
      <c r="C1224" s="1313"/>
      <c r="D1224" s="1313"/>
    </row>
    <row r="1225" spans="1:4" ht="16.5" customHeight="1">
      <c r="A1225" s="95"/>
      <c r="B1225" s="1313" t="s">
        <v>2751</v>
      </c>
      <c r="C1225" s="1313"/>
      <c r="D1225" s="1313"/>
    </row>
    <row r="1226" spans="1:4" ht="16.5" customHeight="1">
      <c r="A1226" s="23"/>
      <c r="B1226" s="1314" t="s">
        <v>2778</v>
      </c>
      <c r="C1226" s="1314" t="s">
        <v>5946</v>
      </c>
      <c r="D1226" s="1314" t="s">
        <v>5947</v>
      </c>
    </row>
    <row r="1227" spans="1:4" ht="16.5" customHeight="1">
      <c r="A1227" s="23" t="s">
        <v>1568</v>
      </c>
      <c r="B1227" s="1314" t="s">
        <v>5948</v>
      </c>
      <c r="C1227" s="1314" t="s">
        <v>5949</v>
      </c>
      <c r="D1227" s="1314" t="s">
        <v>5950</v>
      </c>
    </row>
    <row r="1228" spans="1:4" ht="16.5" customHeight="1">
      <c r="A1228" s="23"/>
      <c r="B1228" s="1314" t="s">
        <v>5951</v>
      </c>
      <c r="C1228" s="1314" t="s">
        <v>5952</v>
      </c>
      <c r="D1228" s="1314" t="s">
        <v>5953</v>
      </c>
    </row>
    <row r="1229" spans="1:4" ht="16.5" customHeight="1">
      <c r="A1229" s="123"/>
      <c r="B1229" s="1315" t="s">
        <v>5954</v>
      </c>
      <c r="C1229" s="1315" t="s">
        <v>5955</v>
      </c>
      <c r="D1229" s="1315" t="s">
        <v>5956</v>
      </c>
    </row>
    <row r="1230" spans="1:4" ht="16.5" customHeight="1">
      <c r="A1230" s="123" t="s">
        <v>2262</v>
      </c>
      <c r="B1230" s="1315" t="s">
        <v>2922</v>
      </c>
      <c r="C1230" s="1315" t="s">
        <v>5957</v>
      </c>
      <c r="D1230" s="1315" t="s">
        <v>5958</v>
      </c>
    </row>
    <row r="1231" spans="1:4" ht="16.5" customHeight="1">
      <c r="A1231" s="123"/>
      <c r="B1231" s="1315" t="s">
        <v>2958</v>
      </c>
      <c r="C1231" s="1315" t="s">
        <v>5959</v>
      </c>
      <c r="D1231" s="1315" t="s">
        <v>5960</v>
      </c>
    </row>
    <row r="1232" spans="1:4" ht="16.5" customHeight="1">
      <c r="A1232" s="105"/>
      <c r="B1232" s="1316" t="s">
        <v>3018</v>
      </c>
      <c r="C1232" s="1316" t="s">
        <v>5508</v>
      </c>
      <c r="D1232" s="1316" t="s">
        <v>5509</v>
      </c>
    </row>
    <row r="1233" spans="1:4" ht="16.5" customHeight="1">
      <c r="A1233" s="105" t="s">
        <v>2273</v>
      </c>
      <c r="B1233" s="1316" t="s">
        <v>2993</v>
      </c>
      <c r="C1233" s="1316" t="s">
        <v>5961</v>
      </c>
      <c r="D1233" s="1316" t="s">
        <v>5962</v>
      </c>
    </row>
    <row r="1234" spans="1:4" ht="16.5" customHeight="1">
      <c r="A1234" s="105"/>
      <c r="B1234" s="1316" t="s">
        <v>5963</v>
      </c>
      <c r="C1234" s="1316" t="s">
        <v>5964</v>
      </c>
      <c r="D1234" s="1316" t="s">
        <v>5965</v>
      </c>
    </row>
    <row r="1235" spans="1:4" ht="16.5" customHeight="1">
      <c r="A1235" s="135"/>
      <c r="B1235" s="1310" t="s">
        <v>3096</v>
      </c>
      <c r="C1235" s="1310" t="s">
        <v>5966</v>
      </c>
      <c r="D1235" s="1310" t="s">
        <v>5967</v>
      </c>
    </row>
    <row r="1236" spans="1:4" ht="16.5" customHeight="1">
      <c r="A1236" s="135" t="s">
        <v>2284</v>
      </c>
      <c r="B1236" s="1310" t="s">
        <v>5968</v>
      </c>
      <c r="C1236" s="1310" t="s">
        <v>5969</v>
      </c>
      <c r="D1236" s="1310" t="s">
        <v>5970</v>
      </c>
    </row>
    <row r="1237" spans="1:4" ht="16.5" customHeight="1">
      <c r="A1237" s="135"/>
      <c r="B1237" s="1310" t="s">
        <v>5971</v>
      </c>
      <c r="C1237" s="1310" t="s">
        <v>5972</v>
      </c>
      <c r="D1237" s="1310" t="s">
        <v>5973</v>
      </c>
    </row>
    <row r="1238" spans="1:4" ht="16.5" customHeight="1">
      <c r="A1238" s="7"/>
      <c r="B1238" s="7"/>
      <c r="C1238" s="1311"/>
      <c r="D1238" s="1311"/>
    </row>
    <row r="1239" spans="1:4" ht="16.5" customHeight="1">
      <c r="A1239" s="340" t="s">
        <v>102</v>
      </c>
      <c r="B1239" s="340"/>
      <c r="C1239" s="340"/>
      <c r="D1239" s="340"/>
    </row>
    <row r="1240" spans="1:4" ht="16.5" customHeight="1">
      <c r="A1240" s="95"/>
      <c r="B1240" s="1313" t="s">
        <v>3218</v>
      </c>
      <c r="C1240" s="1311"/>
      <c r="D1240" s="1311"/>
    </row>
    <row r="1241" spans="1:4" ht="16.5" customHeight="1">
      <c r="A1241" s="95" t="s">
        <v>3254</v>
      </c>
      <c r="B1241" s="1313" t="s">
        <v>3230</v>
      </c>
      <c r="C1241" s="1311"/>
      <c r="D1241" s="1311"/>
    </row>
    <row r="1242" spans="1:4" ht="16.5" customHeight="1">
      <c r="A1242" s="95"/>
      <c r="B1242" s="1313" t="s">
        <v>3239</v>
      </c>
      <c r="C1242" s="1311"/>
      <c r="D1242" s="1311"/>
    </row>
    <row r="1243" spans="1:4" ht="16.5" customHeight="1">
      <c r="A1243" s="23"/>
      <c r="B1243" s="1314" t="s">
        <v>5974</v>
      </c>
      <c r="C1243" s="1314" t="s">
        <v>5975</v>
      </c>
      <c r="D1243" s="1314" t="s">
        <v>5976</v>
      </c>
    </row>
    <row r="1244" spans="1:4" ht="16.5" customHeight="1">
      <c r="A1244" s="23" t="s">
        <v>1568</v>
      </c>
      <c r="B1244" s="1314" t="s">
        <v>5977</v>
      </c>
      <c r="C1244" s="1314" t="s">
        <v>5978</v>
      </c>
      <c r="D1244" s="1314" t="s">
        <v>5979</v>
      </c>
    </row>
    <row r="1245" spans="1:4" ht="16.5" customHeight="1">
      <c r="A1245" s="23"/>
      <c r="B1245" s="1314" t="s">
        <v>5980</v>
      </c>
      <c r="C1245" s="1314" t="s">
        <v>5981</v>
      </c>
      <c r="D1245" s="1314" t="s">
        <v>5982</v>
      </c>
    </row>
    <row r="1246" spans="1:4" ht="16.5" customHeight="1">
      <c r="A1246" s="123"/>
      <c r="B1246" s="341" t="s">
        <v>5983</v>
      </c>
      <c r="C1246" s="341" t="s">
        <v>5984</v>
      </c>
      <c r="D1246" s="341" t="s">
        <v>5985</v>
      </c>
    </row>
    <row r="1247" spans="1:4" ht="16.5" customHeight="1">
      <c r="A1247" s="123" t="s">
        <v>2262</v>
      </c>
      <c r="B1247" s="341" t="s">
        <v>5986</v>
      </c>
      <c r="C1247" s="341" t="s">
        <v>5987</v>
      </c>
      <c r="D1247" s="341" t="s">
        <v>5988</v>
      </c>
    </row>
    <row r="1248" spans="1:4" ht="16.5" customHeight="1">
      <c r="A1248" s="123"/>
      <c r="B1248" s="341" t="s">
        <v>5989</v>
      </c>
      <c r="C1248" s="341" t="s">
        <v>5990</v>
      </c>
      <c r="D1248" s="341" t="s">
        <v>5991</v>
      </c>
    </row>
    <row r="1249" spans="1:4" ht="16.5" customHeight="1">
      <c r="A1249" s="105"/>
      <c r="B1249" s="1316" t="s">
        <v>3328</v>
      </c>
      <c r="C1249" s="1316" t="s">
        <v>5992</v>
      </c>
      <c r="D1249" s="1316" t="s">
        <v>5993</v>
      </c>
    </row>
    <row r="1250" spans="1:4" ht="16.5" customHeight="1">
      <c r="A1250" s="105" t="s">
        <v>2273</v>
      </c>
      <c r="B1250" s="1316" t="s">
        <v>3340</v>
      </c>
      <c r="C1250" s="1316" t="s">
        <v>5994</v>
      </c>
      <c r="D1250" s="1316" t="s">
        <v>5995</v>
      </c>
    </row>
    <row r="1251" spans="1:4" ht="16.5" customHeight="1">
      <c r="A1251" s="105"/>
      <c r="B1251" s="1316" t="s">
        <v>3348</v>
      </c>
      <c r="C1251" s="1316" t="s">
        <v>5996</v>
      </c>
      <c r="D1251" s="1316" t="s">
        <v>5997</v>
      </c>
    </row>
    <row r="1252" spans="1:4" ht="16.5" customHeight="1">
      <c r="A1252" s="135"/>
      <c r="B1252" s="1310" t="s">
        <v>3364</v>
      </c>
      <c r="C1252" s="1310" t="s">
        <v>5998</v>
      </c>
      <c r="D1252" s="1310" t="s">
        <v>5999</v>
      </c>
    </row>
    <row r="1253" spans="1:4" ht="16.5" customHeight="1">
      <c r="A1253" s="135" t="s">
        <v>2284</v>
      </c>
      <c r="B1253" s="1310" t="s">
        <v>3376</v>
      </c>
      <c r="C1253" s="1310" t="s">
        <v>6000</v>
      </c>
      <c r="D1253" s="1310" t="s">
        <v>6001</v>
      </c>
    </row>
    <row r="1254" spans="1:4" ht="16.5" customHeight="1">
      <c r="A1254" s="135"/>
      <c r="B1254" s="1310" t="s">
        <v>6002</v>
      </c>
      <c r="C1254" s="1310" t="s">
        <v>6003</v>
      </c>
      <c r="D1254" s="1310" t="s">
        <v>6004</v>
      </c>
    </row>
    <row r="1255" spans="1:4" ht="16.5" customHeight="1">
      <c r="A1255" s="7"/>
      <c r="B1255" s="7"/>
      <c r="C1255" s="1311"/>
      <c r="D1255" s="1311"/>
    </row>
    <row r="1256" spans="1:4" ht="16.5" customHeight="1">
      <c r="A1256" s="122" t="s">
        <v>103</v>
      </c>
      <c r="B1256" s="122"/>
      <c r="C1256" s="1311"/>
      <c r="D1256" s="1311"/>
    </row>
    <row r="1257" spans="1:4" ht="16.5" customHeight="1">
      <c r="A1257" s="95"/>
      <c r="B1257" s="1313" t="s">
        <v>6005</v>
      </c>
      <c r="C1257" s="1311"/>
      <c r="D1257" s="1311"/>
    </row>
    <row r="1258" spans="1:4" ht="16.5" customHeight="1">
      <c r="A1258" s="95" t="s">
        <v>3254</v>
      </c>
      <c r="B1258" s="1313" t="s">
        <v>6006</v>
      </c>
      <c r="C1258" s="1311"/>
      <c r="D1258" s="1311"/>
    </row>
    <row r="1259" spans="1:4" ht="16.5" customHeight="1">
      <c r="A1259" s="95"/>
      <c r="B1259" s="1313" t="s">
        <v>6007</v>
      </c>
      <c r="C1259" s="1311"/>
      <c r="D1259" s="1311"/>
    </row>
    <row r="1260" spans="1:4" ht="16.5" customHeight="1">
      <c r="A1260" s="23"/>
      <c r="B1260" s="1314" t="s">
        <v>2774</v>
      </c>
      <c r="C1260" s="1314" t="s">
        <v>6008</v>
      </c>
      <c r="D1260" s="1314" t="s">
        <v>6009</v>
      </c>
    </row>
    <row r="1261" spans="1:4" ht="16.5" customHeight="1">
      <c r="A1261" s="23" t="s">
        <v>1568</v>
      </c>
      <c r="B1261" s="1314" t="s">
        <v>6010</v>
      </c>
      <c r="C1261" s="1314" t="s">
        <v>6011</v>
      </c>
      <c r="D1261" s="1314" t="s">
        <v>6012</v>
      </c>
    </row>
    <row r="1262" spans="1:4" ht="16.5" customHeight="1">
      <c r="A1262" s="23"/>
      <c r="B1262" s="1314" t="s">
        <v>6013</v>
      </c>
      <c r="C1262" s="1314" t="s">
        <v>6014</v>
      </c>
      <c r="D1262" s="1314" t="s">
        <v>6015</v>
      </c>
    </row>
    <row r="1263" spans="1:4" ht="16.5" customHeight="1">
      <c r="A1263" s="123"/>
      <c r="B1263" s="1315" t="s">
        <v>2881</v>
      </c>
      <c r="C1263" s="1315" t="s">
        <v>6016</v>
      </c>
      <c r="D1263" s="1315" t="s">
        <v>6017</v>
      </c>
    </row>
    <row r="1264" spans="1:4" ht="16.5" customHeight="1">
      <c r="A1264" s="123" t="s">
        <v>2262</v>
      </c>
      <c r="B1264" s="1315" t="s">
        <v>6018</v>
      </c>
      <c r="C1264" s="1315" t="s">
        <v>6019</v>
      </c>
      <c r="D1264" s="1315" t="s">
        <v>6020</v>
      </c>
    </row>
    <row r="1265" spans="1:4" ht="16.5" customHeight="1">
      <c r="A1265" s="123"/>
      <c r="B1265" s="1315" t="s">
        <v>6021</v>
      </c>
      <c r="C1265" s="1315" t="s">
        <v>6022</v>
      </c>
      <c r="D1265" s="1315" t="s">
        <v>6023</v>
      </c>
    </row>
    <row r="1266" spans="1:4" ht="16.5" customHeight="1">
      <c r="A1266" s="105"/>
      <c r="B1266" s="1316" t="s">
        <v>2989</v>
      </c>
      <c r="C1266" s="1316" t="s">
        <v>6024</v>
      </c>
      <c r="D1266" s="1316" t="s">
        <v>6025</v>
      </c>
    </row>
    <row r="1267" spans="1:4" ht="16.5" customHeight="1">
      <c r="A1267" s="105" t="s">
        <v>2273</v>
      </c>
      <c r="B1267" s="1316" t="s">
        <v>6026</v>
      </c>
      <c r="C1267" s="1316" t="s">
        <v>6027</v>
      </c>
      <c r="D1267" s="1316" t="s">
        <v>6028</v>
      </c>
    </row>
    <row r="1268" spans="1:4" ht="16.5" customHeight="1">
      <c r="A1268" s="105"/>
      <c r="B1268" s="1316" t="s">
        <v>6029</v>
      </c>
      <c r="C1268" s="1316" t="s">
        <v>6030</v>
      </c>
      <c r="D1268" s="1316" t="s">
        <v>6031</v>
      </c>
    </row>
    <row r="1269" spans="1:4" ht="16.5" customHeight="1">
      <c r="A1269" s="135"/>
      <c r="B1269" s="1310" t="s">
        <v>6032</v>
      </c>
      <c r="C1269" s="1310" t="s">
        <v>6033</v>
      </c>
      <c r="D1269" s="1310" t="s">
        <v>6034</v>
      </c>
    </row>
    <row r="1270" spans="1:4" ht="22.5" customHeight="1">
      <c r="A1270" s="135" t="s">
        <v>2284</v>
      </c>
      <c r="B1270" s="1310" t="s">
        <v>6035</v>
      </c>
      <c r="C1270" s="1310" t="s">
        <v>6036</v>
      </c>
      <c r="D1270" s="1310" t="s">
        <v>6037</v>
      </c>
    </row>
    <row r="1271" spans="1:4" ht="16.5" customHeight="1">
      <c r="A1271" s="135"/>
      <c r="B1271" s="1310" t="s">
        <v>6038</v>
      </c>
      <c r="C1271" s="1310" t="s">
        <v>6039</v>
      </c>
      <c r="D1271" s="1310" t="s">
        <v>6040</v>
      </c>
    </row>
    <row r="1272" spans="1:4" ht="16.5" customHeight="1">
      <c r="A1272" s="1311"/>
      <c r="B1272" s="1311"/>
      <c r="C1272" s="1311"/>
      <c r="D1272" s="1311"/>
    </row>
    <row r="1273" spans="1:4" ht="16.5" customHeight="1">
      <c r="A1273" s="104" t="s">
        <v>106</v>
      </c>
      <c r="B1273" s="12"/>
      <c r="C1273" s="7"/>
      <c r="D1273" s="7"/>
    </row>
    <row r="1274" spans="1:4" ht="16.5" customHeight="1">
      <c r="A1274" s="1311"/>
      <c r="B1274" s="1311"/>
      <c r="C1274" s="1311"/>
      <c r="D1274" s="1311"/>
    </row>
    <row r="1275" spans="1:4" ht="16.5" customHeight="1">
      <c r="A1275" s="11" t="s">
        <v>107</v>
      </c>
      <c r="B1275" s="11"/>
      <c r="C1275" s="11"/>
      <c r="D1275" s="11"/>
    </row>
    <row r="1276" spans="1:4" ht="16.5" customHeight="1">
      <c r="A1276" s="95"/>
      <c r="B1276" s="1313" t="s">
        <v>6041</v>
      </c>
      <c r="C1276" s="1311"/>
      <c r="D1276" s="1311"/>
    </row>
    <row r="1277" spans="1:4" ht="16.5" customHeight="1">
      <c r="A1277" s="95" t="s">
        <v>3254</v>
      </c>
      <c r="B1277" s="1313" t="s">
        <v>6042</v>
      </c>
      <c r="C1277" s="1311"/>
      <c r="D1277" s="1311"/>
    </row>
    <row r="1278" spans="1:4" ht="16.5" customHeight="1">
      <c r="A1278" s="95"/>
      <c r="B1278" s="1313" t="s">
        <v>6043</v>
      </c>
      <c r="C1278" s="1311"/>
      <c r="D1278" s="1311"/>
    </row>
    <row r="1279" spans="1:4" ht="16.5" customHeight="1">
      <c r="A1279" s="23"/>
      <c r="B1279" s="1314" t="s">
        <v>2790</v>
      </c>
      <c r="C1279" s="1314" t="s">
        <v>6044</v>
      </c>
      <c r="D1279" s="1314" t="s">
        <v>6045</v>
      </c>
    </row>
    <row r="1280" spans="1:4" ht="16.5" customHeight="1">
      <c r="A1280" s="23" t="s">
        <v>1568</v>
      </c>
      <c r="B1280" s="1314" t="s">
        <v>2828</v>
      </c>
      <c r="C1280" s="1314" t="s">
        <v>6046</v>
      </c>
      <c r="D1280" s="1314" t="s">
        <v>6047</v>
      </c>
    </row>
    <row r="1281" spans="1:4" ht="16.5" customHeight="1">
      <c r="A1281" s="23"/>
      <c r="B1281" s="1314" t="s">
        <v>2862</v>
      </c>
      <c r="C1281" s="1314" t="s">
        <v>6048</v>
      </c>
      <c r="D1281" s="1314" t="s">
        <v>6049</v>
      </c>
    </row>
    <row r="1282" spans="1:4" ht="16.5" customHeight="1">
      <c r="A1282" s="123"/>
      <c r="B1282" s="1315" t="s">
        <v>2897</v>
      </c>
      <c r="C1282" s="1315" t="s">
        <v>6050</v>
      </c>
      <c r="D1282" s="1315" t="s">
        <v>6051</v>
      </c>
    </row>
    <row r="1283" spans="1:4" ht="16.5" customHeight="1">
      <c r="A1283" s="123" t="s">
        <v>2262</v>
      </c>
      <c r="B1283" s="1315" t="s">
        <v>2933</v>
      </c>
      <c r="C1283" s="1315" t="s">
        <v>6052</v>
      </c>
      <c r="D1283" s="1315" t="s">
        <v>6053</v>
      </c>
    </row>
    <row r="1284" spans="1:4" ht="16.5" customHeight="1">
      <c r="A1284" s="123"/>
      <c r="B1284" s="1315" t="s">
        <v>2967</v>
      </c>
      <c r="C1284" s="1315" t="s">
        <v>6054</v>
      </c>
      <c r="D1284" s="1315" t="s">
        <v>6055</v>
      </c>
    </row>
    <row r="1285" spans="1:4" ht="16.5" customHeight="1">
      <c r="A1285" s="105"/>
      <c r="B1285" s="1316" t="s">
        <v>3005</v>
      </c>
      <c r="C1285" s="1316" t="s">
        <v>6056</v>
      </c>
      <c r="D1285" s="1316" t="s">
        <v>6057</v>
      </c>
    </row>
    <row r="1286" spans="1:4" ht="16.5" customHeight="1">
      <c r="A1286" s="105" t="s">
        <v>2273</v>
      </c>
      <c r="B1286" s="1316" t="s">
        <v>6058</v>
      </c>
      <c r="C1286" s="1316" t="s">
        <v>6059</v>
      </c>
      <c r="D1286" s="1316" t="s">
        <v>6060</v>
      </c>
    </row>
    <row r="1287" spans="1:4" ht="16.5" customHeight="1">
      <c r="A1287" s="105"/>
      <c r="B1287" s="1316" t="s">
        <v>3069</v>
      </c>
      <c r="C1287" s="1316" t="s">
        <v>6061</v>
      </c>
      <c r="D1287" s="1316" t="s">
        <v>6062</v>
      </c>
    </row>
    <row r="1288" spans="1:4" ht="16.5" customHeight="1">
      <c r="A1288" s="135"/>
      <c r="B1288" s="1310" t="s">
        <v>3108</v>
      </c>
      <c r="C1288" s="1310" t="s">
        <v>6063</v>
      </c>
      <c r="D1288" s="1310" t="s">
        <v>6064</v>
      </c>
    </row>
    <row r="1289" spans="1:4" ht="16.5" customHeight="1">
      <c r="A1289" s="135" t="s">
        <v>2284</v>
      </c>
      <c r="B1289" s="1310" t="s">
        <v>3142</v>
      </c>
      <c r="C1289" s="1310" t="s">
        <v>6065</v>
      </c>
      <c r="D1289" s="1310" t="s">
        <v>6066</v>
      </c>
    </row>
    <row r="1290" spans="1:4" ht="16.5" customHeight="1">
      <c r="A1290" s="135"/>
      <c r="B1290" s="1310" t="s">
        <v>6067</v>
      </c>
      <c r="C1290" s="1310" t="s">
        <v>6068</v>
      </c>
      <c r="D1290" s="1310" t="s">
        <v>6069</v>
      </c>
    </row>
    <row r="1291" spans="1:4" ht="16.5" customHeight="1">
      <c r="A1291" s="1311"/>
      <c r="B1291" s="1311"/>
      <c r="C1291" s="1311"/>
      <c r="D1291" s="1311"/>
    </row>
    <row r="1292" spans="1:4" ht="16.5" customHeight="1">
      <c r="A1292" s="182" t="s">
        <v>108</v>
      </c>
      <c r="B1292" s="182"/>
      <c r="C1292" s="182"/>
      <c r="D1292" s="182"/>
    </row>
    <row r="1293" spans="1:4" ht="16.5" customHeight="1">
      <c r="A1293" s="95"/>
      <c r="B1293" s="1313" t="s">
        <v>6070</v>
      </c>
      <c r="C1293" s="1311"/>
      <c r="D1293" s="1311"/>
    </row>
    <row r="1294" spans="1:4" ht="16.5" customHeight="1">
      <c r="A1294" s="95" t="s">
        <v>3254</v>
      </c>
      <c r="B1294" s="1313" t="s">
        <v>6071</v>
      </c>
      <c r="C1294" s="1311"/>
      <c r="D1294" s="1311"/>
    </row>
    <row r="1295" spans="1:4" ht="16.5" customHeight="1">
      <c r="A1295" s="95"/>
      <c r="B1295" s="1313" t="s">
        <v>6072</v>
      </c>
      <c r="C1295" s="1311"/>
      <c r="D1295" s="1311"/>
    </row>
    <row r="1296" spans="1:4" ht="16.5" customHeight="1">
      <c r="A1296" s="23"/>
      <c r="B1296" s="1314" t="s">
        <v>6073</v>
      </c>
      <c r="C1296" s="1314" t="s">
        <v>6074</v>
      </c>
      <c r="D1296" s="1314" t="s">
        <v>6075</v>
      </c>
    </row>
    <row r="1297" spans="1:4" ht="16.5" customHeight="1">
      <c r="A1297" s="23" t="s">
        <v>1568</v>
      </c>
      <c r="B1297" s="1314" t="s">
        <v>2804</v>
      </c>
      <c r="C1297" s="1314" t="s">
        <v>6076</v>
      </c>
      <c r="D1297" s="1314" t="s">
        <v>6077</v>
      </c>
    </row>
    <row r="1298" spans="1:4" ht="16.5" customHeight="1">
      <c r="A1298" s="23"/>
      <c r="B1298" s="1314" t="s">
        <v>2872</v>
      </c>
      <c r="C1298" s="1314" t="s">
        <v>6078</v>
      </c>
      <c r="D1298" s="1314" t="s">
        <v>6079</v>
      </c>
    </row>
    <row r="1299" spans="1:4" ht="16.5" customHeight="1">
      <c r="A1299" s="123"/>
      <c r="B1299" s="1315" t="s">
        <v>2911</v>
      </c>
      <c r="C1299" s="1315" t="s">
        <v>6080</v>
      </c>
      <c r="D1299" s="1315" t="s">
        <v>6081</v>
      </c>
    </row>
    <row r="1300" spans="1:4" ht="16.5" customHeight="1">
      <c r="A1300" s="123" t="s">
        <v>2262</v>
      </c>
      <c r="B1300" s="1315" t="s">
        <v>6082</v>
      </c>
      <c r="C1300" s="1315" t="s">
        <v>6083</v>
      </c>
      <c r="D1300" s="1315" t="s">
        <v>6084</v>
      </c>
    </row>
    <row r="1301" spans="1:4" ht="16.5" customHeight="1">
      <c r="A1301" s="123"/>
      <c r="B1301" s="1315" t="s">
        <v>6085</v>
      </c>
      <c r="C1301" s="1315" t="s">
        <v>6086</v>
      </c>
      <c r="D1301" s="1315" t="s">
        <v>6087</v>
      </c>
    </row>
    <row r="1302" spans="1:4" ht="16.5" customHeight="1">
      <c r="A1302" s="105"/>
      <c r="B1302" s="1316" t="s">
        <v>3019</v>
      </c>
      <c r="C1302" s="1316" t="s">
        <v>6088</v>
      </c>
      <c r="D1302" s="1316" t="s">
        <v>6089</v>
      </c>
    </row>
    <row r="1303" spans="1:4" ht="16.5" customHeight="1">
      <c r="A1303" s="105" t="s">
        <v>2273</v>
      </c>
      <c r="B1303" s="1316" t="s">
        <v>6090</v>
      </c>
      <c r="C1303" s="1316" t="s">
        <v>6091</v>
      </c>
      <c r="D1303" s="1316" t="s">
        <v>6092</v>
      </c>
    </row>
    <row r="1304" spans="1:4" ht="16.5" customHeight="1">
      <c r="A1304" s="105"/>
      <c r="B1304" s="1316" t="s">
        <v>6093</v>
      </c>
      <c r="C1304" s="1316" t="s">
        <v>6094</v>
      </c>
      <c r="D1304" s="1316" t="s">
        <v>6095</v>
      </c>
    </row>
    <row r="1305" spans="1:4" ht="16.5" customHeight="1">
      <c r="A1305" s="135"/>
      <c r="B1305" s="1310" t="s">
        <v>3122</v>
      </c>
      <c r="C1305" s="1310" t="s">
        <v>6096</v>
      </c>
      <c r="D1305" s="1310" t="s">
        <v>6097</v>
      </c>
    </row>
    <row r="1306" spans="1:4" ht="16.5" customHeight="1">
      <c r="A1306" s="135" t="s">
        <v>2284</v>
      </c>
      <c r="B1306" s="1310" t="s">
        <v>3156</v>
      </c>
      <c r="C1306" s="1310" t="s">
        <v>6098</v>
      </c>
      <c r="D1306" s="1310" t="s">
        <v>6099</v>
      </c>
    </row>
    <row r="1307" spans="1:4" ht="16.5" customHeight="1">
      <c r="A1307" s="135"/>
      <c r="B1307" s="1310" t="s">
        <v>3184</v>
      </c>
      <c r="C1307" s="1310" t="s">
        <v>6100</v>
      </c>
      <c r="D1307" s="1310" t="s">
        <v>6101</v>
      </c>
    </row>
    <row r="1308" spans="1:4" ht="16.5" customHeight="1">
      <c r="A1308" s="1311"/>
      <c r="B1308" s="1311"/>
      <c r="C1308" s="1311"/>
      <c r="D1308" s="1311"/>
    </row>
    <row r="1309" spans="1:4" ht="16.5" customHeight="1">
      <c r="A1309" s="143" t="s">
        <v>109</v>
      </c>
      <c r="B1309" s="143"/>
      <c r="C1309" s="143"/>
      <c r="D1309" s="143"/>
    </row>
    <row r="1310" spans="1:4" ht="16.5" customHeight="1">
      <c r="A1310" s="95"/>
      <c r="B1310" s="1313" t="s">
        <v>6102</v>
      </c>
      <c r="C1310" s="1311"/>
      <c r="D1310" s="1311"/>
    </row>
    <row r="1311" spans="1:4" ht="16.5" customHeight="1">
      <c r="A1311" s="95" t="s">
        <v>3254</v>
      </c>
      <c r="B1311" s="1313" t="s">
        <v>6103</v>
      </c>
      <c r="C1311" s="1311"/>
      <c r="D1311" s="1311"/>
    </row>
    <row r="1312" spans="1:4" ht="16.5" customHeight="1">
      <c r="A1312" s="95"/>
      <c r="B1312" s="1313" t="s">
        <v>6104</v>
      </c>
      <c r="C1312" s="1311"/>
      <c r="D1312" s="1311"/>
    </row>
    <row r="1313" spans="1:4" ht="16.5" customHeight="1">
      <c r="A1313" s="23"/>
      <c r="B1313" s="1314" t="s">
        <v>6105</v>
      </c>
      <c r="C1313" s="1314" t="s">
        <v>6106</v>
      </c>
      <c r="D1313" s="1314" t="s">
        <v>6107</v>
      </c>
    </row>
    <row r="1314" spans="1:4" ht="16.5" customHeight="1">
      <c r="A1314" s="23" t="s">
        <v>1568</v>
      </c>
      <c r="B1314" s="1314" t="s">
        <v>6108</v>
      </c>
      <c r="C1314" s="1314" t="s">
        <v>6109</v>
      </c>
      <c r="D1314" s="1314" t="s">
        <v>6110</v>
      </c>
    </row>
    <row r="1315" spans="1:4" ht="16.5" customHeight="1">
      <c r="A1315" s="23"/>
      <c r="B1315" s="1314" t="s">
        <v>6111</v>
      </c>
      <c r="C1315" s="1314" t="s">
        <v>6112</v>
      </c>
      <c r="D1315" s="1314" t="s">
        <v>6113</v>
      </c>
    </row>
    <row r="1316" spans="1:4" ht="16.5" customHeight="1">
      <c r="A1316" s="123"/>
      <c r="B1316" s="1315" t="s">
        <v>6114</v>
      </c>
      <c r="C1316" s="1315" t="s">
        <v>6115</v>
      </c>
      <c r="D1316" s="1315" t="s">
        <v>6116</v>
      </c>
    </row>
    <row r="1317" spans="1:4" ht="16.5" customHeight="1">
      <c r="A1317" s="123" t="s">
        <v>2262</v>
      </c>
      <c r="B1317" s="1315" t="s">
        <v>6117</v>
      </c>
      <c r="C1317" s="1315" t="s">
        <v>6118</v>
      </c>
      <c r="D1317" s="1315" t="s">
        <v>6119</v>
      </c>
    </row>
    <row r="1318" spans="1:4" ht="16.5" customHeight="1">
      <c r="A1318" s="123"/>
      <c r="B1318" s="1315" t="s">
        <v>6120</v>
      </c>
      <c r="C1318" s="1315" t="s">
        <v>6121</v>
      </c>
      <c r="D1318" s="1315" t="s">
        <v>6122</v>
      </c>
    </row>
    <row r="1319" spans="1:4" ht="16.5" customHeight="1">
      <c r="A1319" s="105"/>
      <c r="B1319" s="1316" t="s">
        <v>6123</v>
      </c>
      <c r="C1319" s="1316" t="s">
        <v>6124</v>
      </c>
      <c r="D1319" s="1316" t="s">
        <v>6125</v>
      </c>
    </row>
    <row r="1320" spans="1:4" ht="16.5" customHeight="1">
      <c r="A1320" s="105" t="s">
        <v>2273</v>
      </c>
      <c r="B1320" s="1316" t="s">
        <v>6126</v>
      </c>
      <c r="C1320" s="1316" t="s">
        <v>6127</v>
      </c>
      <c r="D1320" s="1316" t="s">
        <v>6128</v>
      </c>
    </row>
    <row r="1321" spans="1:4" ht="16.5" customHeight="1">
      <c r="A1321" s="105"/>
      <c r="B1321" s="1316" t="s">
        <v>6129</v>
      </c>
      <c r="C1321" s="1316" t="s">
        <v>6130</v>
      </c>
      <c r="D1321" s="1316" t="s">
        <v>6131</v>
      </c>
    </row>
    <row r="1322" spans="1:4" ht="16.5" customHeight="1">
      <c r="A1322" s="135"/>
      <c r="B1322" s="1310" t="s">
        <v>6132</v>
      </c>
      <c r="C1322" s="1310" t="s">
        <v>6133</v>
      </c>
      <c r="D1322" s="1310" t="s">
        <v>6134</v>
      </c>
    </row>
    <row r="1323" spans="1:4" ht="16.5" customHeight="1">
      <c r="A1323" s="135" t="s">
        <v>2284</v>
      </c>
      <c r="B1323" s="1310" t="s">
        <v>6135</v>
      </c>
      <c r="C1323" s="1310" t="s">
        <v>6136</v>
      </c>
      <c r="D1323" s="1310" t="s">
        <v>6137</v>
      </c>
    </row>
    <row r="1324" spans="1:4" ht="16.5" customHeight="1">
      <c r="A1324" s="135"/>
      <c r="B1324" s="1310" t="s">
        <v>6138</v>
      </c>
      <c r="C1324" s="1310" t="s">
        <v>6139</v>
      </c>
      <c r="D1324" s="1310" t="s">
        <v>6140</v>
      </c>
    </row>
    <row r="1325" spans="1:4" ht="16.5" customHeight="1">
      <c r="A1325" s="1311"/>
      <c r="B1325" s="1311"/>
      <c r="C1325" s="1311"/>
      <c r="D1325" s="1311"/>
    </row>
    <row r="1326" spans="1:4" ht="16.5" customHeight="1">
      <c r="A1326" s="1320" t="s">
        <v>110</v>
      </c>
      <c r="B1326" s="1320"/>
      <c r="C1326" s="1320"/>
      <c r="D1326" s="1320"/>
    </row>
    <row r="1327" spans="1:4" ht="16.5" customHeight="1">
      <c r="A1327" s="95"/>
      <c r="B1327" s="1313" t="s">
        <v>6141</v>
      </c>
      <c r="C1327" s="1311"/>
      <c r="D1327" s="1311"/>
    </row>
    <row r="1328" spans="1:4" ht="16.5" customHeight="1">
      <c r="A1328" s="95" t="s">
        <v>3254</v>
      </c>
      <c r="B1328" s="1313" t="s">
        <v>2711</v>
      </c>
      <c r="C1328" s="1311"/>
      <c r="D1328" s="1311"/>
    </row>
    <row r="1329" spans="1:4" ht="16.5" customHeight="1">
      <c r="A1329" s="95"/>
      <c r="B1329" s="1313" t="s">
        <v>6142</v>
      </c>
      <c r="C1329" s="1311"/>
      <c r="D1329" s="1311"/>
    </row>
    <row r="1330" spans="1:4" ht="16.5" customHeight="1">
      <c r="A1330" s="23"/>
      <c r="B1330" s="1314" t="s">
        <v>6143</v>
      </c>
      <c r="C1330" s="1314" t="s">
        <v>6144</v>
      </c>
      <c r="D1330" s="1314" t="s">
        <v>6145</v>
      </c>
    </row>
    <row r="1331" spans="1:4" ht="16.5" customHeight="1">
      <c r="A1331" s="23" t="s">
        <v>1568</v>
      </c>
      <c r="B1331" s="1314" t="s">
        <v>6146</v>
      </c>
      <c r="C1331" s="1314" t="s">
        <v>6147</v>
      </c>
      <c r="D1331" s="1314" t="s">
        <v>6148</v>
      </c>
    </row>
    <row r="1332" spans="1:4" ht="16.5" customHeight="1">
      <c r="A1332" s="23"/>
      <c r="B1332" s="1314" t="s">
        <v>6149</v>
      </c>
      <c r="C1332" s="1314" t="s">
        <v>6150</v>
      </c>
      <c r="D1332" s="1314" t="s">
        <v>6151</v>
      </c>
    </row>
    <row r="1333" spans="1:4" ht="16.5" customHeight="1">
      <c r="A1333" s="123"/>
      <c r="B1333" s="1315" t="s">
        <v>2912</v>
      </c>
      <c r="C1333" s="1315" t="s">
        <v>6152</v>
      </c>
      <c r="D1333" s="1315" t="s">
        <v>6153</v>
      </c>
    </row>
    <row r="1334" spans="1:4" ht="16.5" customHeight="1">
      <c r="A1334" s="123" t="s">
        <v>2262</v>
      </c>
      <c r="B1334" s="1315" t="s">
        <v>2947</v>
      </c>
      <c r="C1334" s="1315" t="s">
        <v>6154</v>
      </c>
      <c r="D1334" s="1315" t="s">
        <v>6155</v>
      </c>
    </row>
    <row r="1335" spans="1:4" ht="16.5" customHeight="1">
      <c r="A1335" s="123"/>
      <c r="B1335" s="1315" t="s">
        <v>6156</v>
      </c>
      <c r="C1335" s="1315" t="s">
        <v>6157</v>
      </c>
      <c r="D1335" s="1315" t="s">
        <v>6158</v>
      </c>
    </row>
    <row r="1336" spans="1:4" ht="16.5" customHeight="1">
      <c r="A1336" s="105"/>
      <c r="B1336" s="1316" t="s">
        <v>6159</v>
      </c>
      <c r="C1336" s="1316" t="s">
        <v>6160</v>
      </c>
      <c r="D1336" s="1316" t="s">
        <v>6161</v>
      </c>
    </row>
    <row r="1337" spans="1:4" ht="16.5" customHeight="1">
      <c r="A1337" s="105" t="s">
        <v>2273</v>
      </c>
      <c r="B1337" s="1316" t="s">
        <v>6162</v>
      </c>
      <c r="C1337" s="1316" t="s">
        <v>6163</v>
      </c>
      <c r="D1337" s="1316" t="s">
        <v>6164</v>
      </c>
    </row>
    <row r="1338" spans="1:4" ht="16.5" customHeight="1">
      <c r="A1338" s="105"/>
      <c r="B1338" s="1316" t="s">
        <v>6165</v>
      </c>
      <c r="C1338" s="1316" t="s">
        <v>6166</v>
      </c>
      <c r="D1338" s="1316" t="s">
        <v>6167</v>
      </c>
    </row>
    <row r="1339" spans="1:4" ht="16.5" customHeight="1">
      <c r="A1339" s="135"/>
      <c r="B1339" s="1310" t="s">
        <v>3123</v>
      </c>
      <c r="C1339" s="1310" t="s">
        <v>6168</v>
      </c>
      <c r="D1339" s="1310" t="s">
        <v>6169</v>
      </c>
    </row>
    <row r="1340" spans="1:4" ht="16.5" customHeight="1">
      <c r="A1340" s="135" t="s">
        <v>2284</v>
      </c>
      <c r="B1340" s="1310" t="s">
        <v>6170</v>
      </c>
      <c r="C1340" s="1310" t="s">
        <v>6171</v>
      </c>
      <c r="D1340" s="1310" t="s">
        <v>6172</v>
      </c>
    </row>
    <row r="1341" spans="1:4" ht="16.5" customHeight="1">
      <c r="A1341" s="135"/>
      <c r="B1341" s="1310" t="s">
        <v>3185</v>
      </c>
      <c r="C1341" s="1310" t="s">
        <v>6173</v>
      </c>
      <c r="D1341" s="1310" t="s">
        <v>6174</v>
      </c>
    </row>
    <row r="1342" spans="1:4" ht="16.5" customHeight="1">
      <c r="A1342" s="1311"/>
      <c r="B1342" s="1311"/>
      <c r="C1342" s="1311"/>
      <c r="D1342" s="1311"/>
    </row>
    <row r="1343" spans="1:4" ht="16.5" customHeight="1">
      <c r="A1343" s="104" t="s">
        <v>112</v>
      </c>
      <c r="B1343" s="12"/>
      <c r="C1343" s="7"/>
      <c r="D1343" s="7"/>
    </row>
    <row r="1344" spans="1:4" ht="16.5" customHeight="1">
      <c r="A1344" s="1311"/>
      <c r="B1344" s="1311"/>
      <c r="C1344" s="1311"/>
      <c r="D1344" s="1311"/>
    </row>
    <row r="1345" spans="1:4" ht="16.5" customHeight="1">
      <c r="A1345" s="25" t="s">
        <v>113</v>
      </c>
      <c r="B1345" s="25"/>
      <c r="C1345" s="25"/>
      <c r="D1345" s="25"/>
    </row>
    <row r="1346" spans="1:4" ht="16.5" customHeight="1">
      <c r="A1346" s="95"/>
      <c r="B1346" s="1313" t="s">
        <v>2713</v>
      </c>
      <c r="C1346" s="1311"/>
      <c r="D1346" s="1311"/>
    </row>
    <row r="1347" spans="1:4" ht="16.5" customHeight="1">
      <c r="A1347" s="95" t="s">
        <v>3254</v>
      </c>
      <c r="B1347" s="1313" t="s">
        <v>2741</v>
      </c>
      <c r="C1347" s="1311"/>
      <c r="D1347" s="1311"/>
    </row>
    <row r="1348" spans="1:4" ht="16.5" customHeight="1">
      <c r="A1348" s="95"/>
      <c r="B1348" s="1313" t="s">
        <v>2767</v>
      </c>
      <c r="C1348" s="1311"/>
      <c r="D1348" s="1311"/>
    </row>
    <row r="1349" spans="1:4" ht="16.5" customHeight="1">
      <c r="A1349" s="23"/>
      <c r="B1349" s="1314" t="s">
        <v>2807</v>
      </c>
      <c r="C1349" s="1314" t="s">
        <v>6175</v>
      </c>
      <c r="D1349" s="1314" t="s">
        <v>6176</v>
      </c>
    </row>
    <row r="1350" spans="1:4" ht="16.5" customHeight="1">
      <c r="A1350" s="23" t="s">
        <v>1568</v>
      </c>
      <c r="B1350" s="1314" t="s">
        <v>2842</v>
      </c>
      <c r="C1350" s="1314" t="s">
        <v>6177</v>
      </c>
      <c r="D1350" s="1314" t="s">
        <v>6178</v>
      </c>
    </row>
    <row r="1351" spans="1:4" ht="16.5" customHeight="1">
      <c r="A1351" s="23"/>
      <c r="B1351" s="1314" t="s">
        <v>2875</v>
      </c>
      <c r="C1351" s="1314" t="s">
        <v>6179</v>
      </c>
      <c r="D1351" s="1314" t="s">
        <v>6180</v>
      </c>
    </row>
    <row r="1352" spans="1:4" ht="16.5" customHeight="1">
      <c r="A1352" s="123"/>
      <c r="B1352" s="1315" t="s">
        <v>2914</v>
      </c>
      <c r="C1352" s="1315" t="s">
        <v>6181</v>
      </c>
      <c r="D1352" s="1315" t="s">
        <v>6182</v>
      </c>
    </row>
    <row r="1353" spans="1:4" ht="16.5" customHeight="1">
      <c r="A1353" s="123" t="s">
        <v>2262</v>
      </c>
      <c r="B1353" s="1315" t="s">
        <v>2949</v>
      </c>
      <c r="C1353" s="1315" t="s">
        <v>6183</v>
      </c>
      <c r="D1353" s="1315" t="s">
        <v>6184</v>
      </c>
    </row>
    <row r="1354" spans="1:4" ht="16.5" customHeight="1">
      <c r="A1354" s="123"/>
      <c r="B1354" s="1315" t="s">
        <v>2981</v>
      </c>
      <c r="C1354" s="1315" t="s">
        <v>6185</v>
      </c>
      <c r="D1354" s="1315" t="s">
        <v>6186</v>
      </c>
    </row>
    <row r="1355" spans="1:4" ht="16.5" customHeight="1">
      <c r="A1355" s="105"/>
      <c r="B1355" s="1316" t="s">
        <v>3022</v>
      </c>
      <c r="C1355" s="1316" t="s">
        <v>6187</v>
      </c>
      <c r="D1355" s="1316" t="s">
        <v>6188</v>
      </c>
    </row>
    <row r="1356" spans="1:4" ht="16.5" customHeight="1">
      <c r="A1356" s="105" t="s">
        <v>2273</v>
      </c>
      <c r="B1356" s="1316" t="s">
        <v>3052</v>
      </c>
      <c r="C1356" s="1316" t="s">
        <v>6189</v>
      </c>
      <c r="D1356" s="1316" t="s">
        <v>6190</v>
      </c>
    </row>
    <row r="1357" spans="1:4" ht="16.5" customHeight="1">
      <c r="A1357" s="105"/>
      <c r="B1357" s="1316" t="s">
        <v>3085</v>
      </c>
      <c r="C1357" s="1316" t="s">
        <v>6191</v>
      </c>
      <c r="D1357" s="1316" t="s">
        <v>6192</v>
      </c>
    </row>
    <row r="1358" spans="1:4" ht="16.5" customHeight="1">
      <c r="A1358" s="135"/>
      <c r="B1358" s="1310" t="s">
        <v>3125</v>
      </c>
      <c r="C1358" s="1310" t="s">
        <v>6193</v>
      </c>
      <c r="D1358" s="1310" t="s">
        <v>6194</v>
      </c>
    </row>
    <row r="1359" spans="1:4" ht="16.5" customHeight="1">
      <c r="A1359" s="135" t="s">
        <v>2284</v>
      </c>
      <c r="B1359" s="1310" t="s">
        <v>3158</v>
      </c>
      <c r="C1359" s="1310" t="s">
        <v>6195</v>
      </c>
      <c r="D1359" s="1310" t="s">
        <v>6196</v>
      </c>
    </row>
    <row r="1360" spans="1:4" ht="16.5" customHeight="1">
      <c r="A1360" s="135"/>
      <c r="B1360" s="1310" t="s">
        <v>3187</v>
      </c>
      <c r="C1360" s="1310" t="s">
        <v>6197</v>
      </c>
      <c r="D1360" s="1310" t="s">
        <v>6198</v>
      </c>
    </row>
    <row r="1361" spans="1:4" ht="16.5" customHeight="1">
      <c r="A1361" s="1311"/>
      <c r="B1361" s="1311"/>
      <c r="C1361" s="1311"/>
      <c r="D1361" s="1311"/>
    </row>
    <row r="1362" spans="1:4" ht="16.5" customHeight="1">
      <c r="A1362" s="149" t="s">
        <v>115</v>
      </c>
      <c r="B1362" s="149"/>
      <c r="C1362" s="149"/>
      <c r="D1362" s="149"/>
    </row>
    <row r="1363" spans="1:4" ht="16.5" customHeight="1">
      <c r="A1363" s="95"/>
      <c r="B1363" s="1313" t="s">
        <v>6199</v>
      </c>
      <c r="C1363" s="1311"/>
      <c r="D1363" s="1311"/>
    </row>
    <row r="1364" spans="1:4" ht="16.5" customHeight="1">
      <c r="A1364" s="95" t="s">
        <v>3254</v>
      </c>
      <c r="B1364" s="1313" t="s">
        <v>6200</v>
      </c>
      <c r="C1364" s="1311"/>
      <c r="D1364" s="1311"/>
    </row>
    <row r="1365" spans="1:4" ht="16.5" customHeight="1">
      <c r="A1365" s="95"/>
      <c r="B1365" s="1313" t="s">
        <v>6201</v>
      </c>
      <c r="C1365" s="1311"/>
      <c r="D1365" s="1311"/>
    </row>
    <row r="1366" spans="1:4" ht="16.5" customHeight="1">
      <c r="A1366" s="23"/>
      <c r="B1366" s="1314" t="s">
        <v>6202</v>
      </c>
      <c r="C1366" s="1314" t="s">
        <v>6203</v>
      </c>
      <c r="D1366" s="1314" t="s">
        <v>6204</v>
      </c>
    </row>
    <row r="1367" spans="1:4" ht="16.5" customHeight="1">
      <c r="A1367" s="23" t="s">
        <v>1568</v>
      </c>
      <c r="B1367" s="1314" t="s">
        <v>6205</v>
      </c>
      <c r="C1367" s="1314" t="s">
        <v>6206</v>
      </c>
      <c r="D1367" s="1314" t="s">
        <v>6207</v>
      </c>
    </row>
    <row r="1368" spans="1:4" ht="16.5" customHeight="1">
      <c r="A1368" s="23"/>
      <c r="B1368" s="1314" t="s">
        <v>6208</v>
      </c>
      <c r="C1368" s="1314" t="s">
        <v>6209</v>
      </c>
      <c r="D1368" s="1314" t="s">
        <v>6210</v>
      </c>
    </row>
    <row r="1369" spans="1:4" ht="16.5" customHeight="1">
      <c r="A1369" s="123"/>
      <c r="B1369" s="1315" t="s">
        <v>6211</v>
      </c>
      <c r="C1369" s="1315" t="s">
        <v>6212</v>
      </c>
      <c r="D1369" s="1315" t="s">
        <v>6213</v>
      </c>
    </row>
    <row r="1370" spans="1:4" ht="16.5" customHeight="1">
      <c r="A1370" s="123" t="s">
        <v>2262</v>
      </c>
      <c r="B1370" s="1315" t="s">
        <v>6214</v>
      </c>
      <c r="C1370" s="1315" t="s">
        <v>6215</v>
      </c>
      <c r="D1370" s="1315" t="s">
        <v>6216</v>
      </c>
    </row>
    <row r="1371" spans="1:4" ht="16.5" customHeight="1">
      <c r="A1371" s="123"/>
      <c r="B1371" s="1315" t="s">
        <v>6217</v>
      </c>
      <c r="C1371" s="1315" t="s">
        <v>6218</v>
      </c>
      <c r="D1371" s="1315" t="s">
        <v>6219</v>
      </c>
    </row>
    <row r="1372" spans="1:4" ht="16.5" customHeight="1">
      <c r="A1372" s="105"/>
      <c r="B1372" s="1316" t="s">
        <v>6220</v>
      </c>
      <c r="C1372" s="1316" t="s">
        <v>6221</v>
      </c>
      <c r="D1372" s="1316" t="s">
        <v>6222</v>
      </c>
    </row>
    <row r="1373" spans="1:4" ht="16.5" customHeight="1">
      <c r="A1373" s="105" t="s">
        <v>2273</v>
      </c>
      <c r="B1373" s="1316" t="s">
        <v>6223</v>
      </c>
      <c r="C1373" s="1316" t="s">
        <v>6224</v>
      </c>
      <c r="D1373" s="1316" t="s">
        <v>6225</v>
      </c>
    </row>
    <row r="1374" spans="1:4" ht="16.5" customHeight="1">
      <c r="A1374" s="105"/>
      <c r="B1374" s="1316" t="s">
        <v>6226</v>
      </c>
      <c r="C1374" s="1316" t="s">
        <v>6227</v>
      </c>
      <c r="D1374" s="1316" t="s">
        <v>6228</v>
      </c>
    </row>
    <row r="1375" spans="1:4" ht="16.5" customHeight="1">
      <c r="A1375" s="135"/>
      <c r="B1375" s="1310" t="s">
        <v>6229</v>
      </c>
      <c r="C1375" s="1310" t="s">
        <v>6230</v>
      </c>
      <c r="D1375" s="1310" t="s">
        <v>6231</v>
      </c>
    </row>
    <row r="1376" spans="1:4" ht="16.5" customHeight="1">
      <c r="A1376" s="135" t="s">
        <v>2284</v>
      </c>
      <c r="B1376" s="1310" t="s">
        <v>6232</v>
      </c>
      <c r="C1376" s="1310" t="s">
        <v>6233</v>
      </c>
      <c r="D1376" s="1310" t="s">
        <v>6234</v>
      </c>
    </row>
    <row r="1377" spans="1:4" ht="16.5" customHeight="1">
      <c r="A1377" s="135"/>
      <c r="B1377" s="1310" t="s">
        <v>6235</v>
      </c>
      <c r="C1377" s="1310" t="s">
        <v>6236</v>
      </c>
      <c r="D1377" s="1310" t="s">
        <v>6237</v>
      </c>
    </row>
    <row r="1378" spans="1:4" ht="16.5" customHeight="1">
      <c r="A1378" s="1311"/>
      <c r="B1378" s="1311"/>
      <c r="C1378" s="1311"/>
      <c r="D1378" s="1311"/>
    </row>
    <row r="1379" spans="1:4" ht="16.5" customHeight="1">
      <c r="A1379" s="153" t="s">
        <v>114</v>
      </c>
      <c r="B1379" s="153"/>
      <c r="C1379" s="153"/>
      <c r="D1379" s="153"/>
    </row>
    <row r="1380" spans="1:4" ht="16.5" customHeight="1">
      <c r="A1380" s="95"/>
      <c r="B1380" s="1313" t="s">
        <v>6238</v>
      </c>
      <c r="C1380" s="1311"/>
      <c r="D1380" s="1311"/>
    </row>
    <row r="1381" spans="1:4" ht="16.5" customHeight="1">
      <c r="A1381" s="95" t="s">
        <v>3254</v>
      </c>
      <c r="B1381" s="1313" t="s">
        <v>6239</v>
      </c>
      <c r="C1381" s="1311"/>
      <c r="D1381" s="1311"/>
    </row>
    <row r="1382" spans="1:4" ht="16.5" customHeight="1">
      <c r="A1382" s="95"/>
      <c r="B1382" s="1313" t="s">
        <v>6240</v>
      </c>
      <c r="C1382" s="1311"/>
      <c r="D1382" s="1311"/>
    </row>
    <row r="1383" spans="1:4" ht="16.5" customHeight="1">
      <c r="A1383" s="23"/>
      <c r="B1383" s="1314" t="s">
        <v>6241</v>
      </c>
      <c r="C1383" s="1314" t="s">
        <v>6242</v>
      </c>
      <c r="D1383" s="1314" t="s">
        <v>6243</v>
      </c>
    </row>
    <row r="1384" spans="1:4" ht="16.5" customHeight="1">
      <c r="A1384" s="23" t="s">
        <v>1568</v>
      </c>
      <c r="B1384" s="1314" t="s">
        <v>6244</v>
      </c>
      <c r="C1384" s="1314" t="s">
        <v>6245</v>
      </c>
      <c r="D1384" s="1314" t="s">
        <v>6246</v>
      </c>
    </row>
    <row r="1385" spans="1:4" ht="16.5" customHeight="1">
      <c r="A1385" s="23"/>
      <c r="B1385" s="1314" t="s">
        <v>6247</v>
      </c>
      <c r="C1385" s="1314" t="s">
        <v>6248</v>
      </c>
      <c r="D1385" s="1314" t="s">
        <v>6249</v>
      </c>
    </row>
    <row r="1386" spans="1:4" ht="16.5" customHeight="1">
      <c r="A1386" s="123"/>
      <c r="B1386" s="1315" t="s">
        <v>6250</v>
      </c>
      <c r="C1386" s="1315" t="s">
        <v>6251</v>
      </c>
      <c r="D1386" s="1315" t="s">
        <v>6252</v>
      </c>
    </row>
    <row r="1387" spans="1:4" ht="16.5" customHeight="1">
      <c r="A1387" s="123" t="s">
        <v>2262</v>
      </c>
      <c r="B1387" s="1315" t="s">
        <v>6253</v>
      </c>
      <c r="C1387" s="1315" t="s">
        <v>6254</v>
      </c>
      <c r="D1387" s="1315" t="s">
        <v>6255</v>
      </c>
    </row>
    <row r="1388" spans="1:4" ht="16.5" customHeight="1">
      <c r="A1388" s="123"/>
      <c r="B1388" s="1315" t="s">
        <v>6256</v>
      </c>
      <c r="C1388" s="1315" t="s">
        <v>6257</v>
      </c>
      <c r="D1388" s="1315" t="s">
        <v>6258</v>
      </c>
    </row>
    <row r="1389" spans="1:4" ht="16.5" customHeight="1">
      <c r="A1389" s="105"/>
      <c r="B1389" s="1316" t="s">
        <v>6259</v>
      </c>
      <c r="C1389" s="1316" t="s">
        <v>6260</v>
      </c>
      <c r="D1389" s="1316" t="s">
        <v>6261</v>
      </c>
    </row>
    <row r="1390" spans="1:4" ht="16.5" customHeight="1">
      <c r="A1390" s="105" t="s">
        <v>2273</v>
      </c>
      <c r="B1390" s="1316" t="s">
        <v>6262</v>
      </c>
      <c r="C1390" s="1316" t="s">
        <v>6263</v>
      </c>
      <c r="D1390" s="1316" t="s">
        <v>6264</v>
      </c>
    </row>
    <row r="1391" spans="1:4" ht="16.5" customHeight="1">
      <c r="A1391" s="105"/>
      <c r="B1391" s="1316" t="s">
        <v>6265</v>
      </c>
      <c r="C1391" s="1316" t="s">
        <v>6266</v>
      </c>
      <c r="D1391" s="1316" t="s">
        <v>6267</v>
      </c>
    </row>
    <row r="1392" spans="1:4" ht="16.5" customHeight="1">
      <c r="A1392" s="135"/>
      <c r="B1392" s="1310" t="s">
        <v>6268</v>
      </c>
      <c r="C1392" s="1310" t="s">
        <v>6269</v>
      </c>
      <c r="D1392" s="1310" t="s">
        <v>6270</v>
      </c>
    </row>
    <row r="1393" spans="1:4" ht="16.5" customHeight="1">
      <c r="A1393" s="135" t="s">
        <v>2284</v>
      </c>
      <c r="B1393" s="1310" t="s">
        <v>6271</v>
      </c>
      <c r="C1393" s="1310" t="s">
        <v>6272</v>
      </c>
      <c r="D1393" s="1310" t="s">
        <v>6273</v>
      </c>
    </row>
    <row r="1394" spans="1:4" ht="16.5" customHeight="1">
      <c r="A1394" s="135"/>
      <c r="B1394" s="1310" t="s">
        <v>6274</v>
      </c>
      <c r="C1394" s="1310" t="s">
        <v>6275</v>
      </c>
      <c r="D1394" s="1310" t="s">
        <v>6276</v>
      </c>
    </row>
    <row r="1395" spans="1:4" ht="16.5" customHeight="1">
      <c r="A1395" s="7"/>
      <c r="B1395" s="7"/>
      <c r="C1395" s="7"/>
      <c r="D1395" s="7"/>
    </row>
    <row r="1396" spans="1:4" ht="16.5" customHeight="1">
      <c r="A1396" s="36" t="s">
        <v>116</v>
      </c>
      <c r="B1396" s="36"/>
      <c r="C1396" s="36"/>
      <c r="D1396" s="36"/>
    </row>
    <row r="1397" spans="1:4" ht="16.5" customHeight="1">
      <c r="A1397" s="95"/>
      <c r="B1397" s="1313" t="s">
        <v>6277</v>
      </c>
      <c r="C1397" s="1311"/>
      <c r="D1397" s="1311"/>
    </row>
    <row r="1398" spans="1:4" ht="16.5" customHeight="1">
      <c r="A1398" s="95" t="s">
        <v>3254</v>
      </c>
      <c r="B1398" s="1313" t="s">
        <v>6278</v>
      </c>
      <c r="C1398" s="1311"/>
      <c r="D1398" s="1311"/>
    </row>
    <row r="1399" spans="1:4" ht="16.5" customHeight="1">
      <c r="A1399" s="95"/>
      <c r="B1399" s="1313" t="s">
        <v>6279</v>
      </c>
      <c r="C1399" s="1311"/>
      <c r="D1399" s="1311"/>
    </row>
    <row r="1400" spans="1:4" ht="16.5" customHeight="1">
      <c r="A1400" s="23"/>
      <c r="B1400" s="1314" t="s">
        <v>6280</v>
      </c>
      <c r="C1400" s="1314" t="s">
        <v>6281</v>
      </c>
      <c r="D1400" s="1314" t="s">
        <v>6282</v>
      </c>
    </row>
    <row r="1401" spans="1:4" ht="16.5" customHeight="1">
      <c r="A1401" s="23" t="s">
        <v>1568</v>
      </c>
      <c r="B1401" s="1314" t="s">
        <v>6283</v>
      </c>
      <c r="C1401" s="1314" t="s">
        <v>6284</v>
      </c>
      <c r="D1401" s="1314" t="s">
        <v>6285</v>
      </c>
    </row>
    <row r="1402" spans="1:4" ht="16.5" customHeight="1">
      <c r="A1402" s="23"/>
      <c r="B1402" s="1314" t="s">
        <v>6286</v>
      </c>
      <c r="C1402" s="1314" t="s">
        <v>6287</v>
      </c>
      <c r="D1402" s="1314" t="s">
        <v>6288</v>
      </c>
    </row>
    <row r="1403" spans="1:4" ht="16.5" customHeight="1">
      <c r="A1403" s="123"/>
      <c r="B1403" s="1315" t="s">
        <v>6289</v>
      </c>
      <c r="C1403" s="1315" t="s">
        <v>6290</v>
      </c>
      <c r="D1403" s="1315" t="s">
        <v>6291</v>
      </c>
    </row>
    <row r="1404" spans="1:4" ht="16.5" customHeight="1">
      <c r="A1404" s="123" t="s">
        <v>2262</v>
      </c>
      <c r="B1404" s="1315" t="s">
        <v>6292</v>
      </c>
      <c r="C1404" s="1315" t="s">
        <v>6293</v>
      </c>
      <c r="D1404" s="1315" t="s">
        <v>6294</v>
      </c>
    </row>
    <row r="1405" spans="1:4" ht="16.5" customHeight="1">
      <c r="A1405" s="123"/>
      <c r="B1405" s="1315" t="s">
        <v>6295</v>
      </c>
      <c r="C1405" s="1315" t="s">
        <v>6296</v>
      </c>
      <c r="D1405" s="1315" t="s">
        <v>6297</v>
      </c>
    </row>
    <row r="1406" spans="1:4" ht="16.5" customHeight="1">
      <c r="A1406" s="105"/>
      <c r="B1406" s="1316" t="s">
        <v>6298</v>
      </c>
      <c r="C1406" s="1316" t="s">
        <v>6299</v>
      </c>
      <c r="D1406" s="1316" t="s">
        <v>6300</v>
      </c>
    </row>
    <row r="1407" spans="1:4" ht="16.5" customHeight="1">
      <c r="A1407" s="105" t="s">
        <v>2273</v>
      </c>
      <c r="B1407" s="1316" t="s">
        <v>6301</v>
      </c>
      <c r="C1407" s="1316" t="s">
        <v>6302</v>
      </c>
      <c r="D1407" s="1316" t="s">
        <v>6303</v>
      </c>
    </row>
    <row r="1408" spans="1:4" ht="16.5" customHeight="1">
      <c r="A1408" s="105"/>
      <c r="B1408" s="1316" t="s">
        <v>6304</v>
      </c>
      <c r="C1408" s="1316" t="s">
        <v>6305</v>
      </c>
      <c r="D1408" s="1316" t="s">
        <v>6306</v>
      </c>
    </row>
    <row r="1409" spans="1:4" ht="16.5" customHeight="1">
      <c r="A1409" s="135"/>
      <c r="B1409" s="1310" t="s">
        <v>6307</v>
      </c>
      <c r="C1409" s="1310" t="s">
        <v>6308</v>
      </c>
      <c r="D1409" s="1310" t="s">
        <v>6309</v>
      </c>
    </row>
    <row r="1410" spans="1:4" ht="16.5" customHeight="1">
      <c r="A1410" s="135" t="s">
        <v>2284</v>
      </c>
      <c r="B1410" s="1310" t="s">
        <v>6310</v>
      </c>
      <c r="C1410" s="1310" t="s">
        <v>6311</v>
      </c>
      <c r="D1410" s="1310" t="s">
        <v>6312</v>
      </c>
    </row>
    <row r="1411" spans="1:4" ht="16.5" customHeight="1">
      <c r="A1411" s="135"/>
      <c r="B1411" s="1310" t="s">
        <v>6313</v>
      </c>
      <c r="C1411" s="1310" t="s">
        <v>6314</v>
      </c>
      <c r="D1411" s="1310" t="s">
        <v>6315</v>
      </c>
    </row>
    <row r="1412" spans="1:4" ht="16.5" customHeight="1">
      <c r="A1412" s="1311"/>
      <c r="B1412" s="1311"/>
      <c r="C1412" s="1311"/>
      <c r="D1412" s="1311"/>
    </row>
    <row r="1413" spans="1:4" ht="16.5" customHeight="1">
      <c r="A1413" s="104" t="s">
        <v>119</v>
      </c>
      <c r="B1413" s="12"/>
      <c r="C1413" s="7"/>
      <c r="D1413" s="7"/>
    </row>
    <row r="1414" spans="1:4" ht="16.5" customHeight="1">
      <c r="A1414" s="1311"/>
      <c r="B1414" s="1311"/>
      <c r="C1414" s="1311"/>
      <c r="D1414" s="1311"/>
    </row>
    <row r="1415" spans="1:4" ht="16.5" customHeight="1">
      <c r="A1415" s="189" t="s">
        <v>120</v>
      </c>
      <c r="B1415" s="189"/>
      <c r="C1415" s="189"/>
      <c r="D1415" s="189"/>
    </row>
    <row r="1416" spans="1:4" ht="16.5" customHeight="1">
      <c r="A1416" s="95"/>
      <c r="B1416" s="1313" t="s">
        <v>6316</v>
      </c>
      <c r="C1416" s="1311"/>
      <c r="D1416" s="1311"/>
    </row>
    <row r="1417" spans="1:4" ht="16.5" customHeight="1">
      <c r="A1417" s="95" t="s">
        <v>3254</v>
      </c>
      <c r="B1417" s="1313" t="s">
        <v>6317</v>
      </c>
      <c r="C1417" s="1311"/>
      <c r="D1417" s="1311"/>
    </row>
    <row r="1418" spans="1:4" ht="16.5" customHeight="1">
      <c r="A1418" s="95"/>
      <c r="B1418" s="1313" t="s">
        <v>6318</v>
      </c>
      <c r="C1418" s="1311"/>
      <c r="D1418" s="1311"/>
    </row>
    <row r="1419" spans="1:4" ht="16.5" customHeight="1">
      <c r="A1419" s="23"/>
      <c r="B1419" s="1314" t="s">
        <v>6319</v>
      </c>
      <c r="C1419" s="1314" t="s">
        <v>6320</v>
      </c>
      <c r="D1419" s="1314" t="s">
        <v>6321</v>
      </c>
    </row>
    <row r="1420" spans="1:4" ht="16.5" customHeight="1">
      <c r="A1420" s="23" t="s">
        <v>1568</v>
      </c>
      <c r="B1420" s="1314" t="s">
        <v>6322</v>
      </c>
      <c r="C1420" s="1314" t="s">
        <v>6323</v>
      </c>
      <c r="D1420" s="1314" t="s">
        <v>6324</v>
      </c>
    </row>
    <row r="1421" spans="1:4" ht="16.5" customHeight="1">
      <c r="A1421" s="23"/>
      <c r="B1421" s="1314" t="s">
        <v>6325</v>
      </c>
      <c r="C1421" s="1314" t="s">
        <v>6326</v>
      </c>
      <c r="D1421" s="1314" t="s">
        <v>6327</v>
      </c>
    </row>
    <row r="1422" spans="1:4" ht="16.5" customHeight="1">
      <c r="A1422" s="123"/>
      <c r="B1422" s="1315" t="s">
        <v>6328</v>
      </c>
      <c r="C1422" s="1315" t="s">
        <v>6329</v>
      </c>
      <c r="D1422" s="1315" t="s">
        <v>6330</v>
      </c>
    </row>
    <row r="1423" spans="1:4" ht="16.5" customHeight="1">
      <c r="A1423" s="123" t="s">
        <v>2262</v>
      </c>
      <c r="B1423" s="1315" t="s">
        <v>6331</v>
      </c>
      <c r="C1423" s="1315" t="s">
        <v>6332</v>
      </c>
      <c r="D1423" s="1315" t="s">
        <v>6333</v>
      </c>
    </row>
    <row r="1424" spans="1:4" ht="16.5" customHeight="1">
      <c r="A1424" s="123"/>
      <c r="B1424" s="1315" t="s">
        <v>6334</v>
      </c>
      <c r="C1424" s="1315" t="s">
        <v>6335</v>
      </c>
      <c r="D1424" s="1315" t="s">
        <v>6336</v>
      </c>
    </row>
    <row r="1425" spans="1:5" ht="16.5" customHeight="1">
      <c r="A1425" s="105"/>
      <c r="B1425" s="1316" t="s">
        <v>6337</v>
      </c>
      <c r="C1425" s="1316" t="s">
        <v>6338</v>
      </c>
      <c r="D1425" s="1316" t="s">
        <v>6339</v>
      </c>
    </row>
    <row r="1426" spans="1:5" ht="16.5" customHeight="1">
      <c r="A1426" s="105" t="s">
        <v>2273</v>
      </c>
      <c r="B1426" s="1316" t="s">
        <v>6340</v>
      </c>
      <c r="C1426" s="1316" t="s">
        <v>6341</v>
      </c>
      <c r="D1426" s="1316" t="s">
        <v>6342</v>
      </c>
    </row>
    <row r="1427" spans="1:5" ht="16.5" customHeight="1">
      <c r="A1427" s="105"/>
      <c r="B1427" s="1316" t="s">
        <v>6343</v>
      </c>
      <c r="C1427" s="1316" t="s">
        <v>6344</v>
      </c>
      <c r="D1427" s="1316" t="s">
        <v>6345</v>
      </c>
    </row>
    <row r="1428" spans="1:5" ht="16.5" customHeight="1">
      <c r="A1428" s="135"/>
      <c r="B1428" s="1310" t="s">
        <v>6346</v>
      </c>
      <c r="C1428" s="1310" t="s">
        <v>6347</v>
      </c>
      <c r="D1428" s="1310" t="s">
        <v>6348</v>
      </c>
    </row>
    <row r="1429" spans="1:5" ht="16.5" customHeight="1">
      <c r="A1429" s="135" t="s">
        <v>2284</v>
      </c>
      <c r="B1429" s="1310" t="s">
        <v>6349</v>
      </c>
      <c r="C1429" s="1310" t="s">
        <v>6350</v>
      </c>
      <c r="D1429" s="1310" t="s">
        <v>6351</v>
      </c>
    </row>
    <row r="1430" spans="1:5" ht="16.5" customHeight="1">
      <c r="A1430" s="135"/>
      <c r="B1430" s="1310" t="s">
        <v>6352</v>
      </c>
      <c r="C1430" s="1310" t="s">
        <v>6353</v>
      </c>
      <c r="D1430" s="1310" t="s">
        <v>6354</v>
      </c>
    </row>
    <row r="1431" spans="1:5" ht="16.5" customHeight="1">
      <c r="A1431" s="1311"/>
      <c r="B1431" s="1311"/>
      <c r="C1431" s="1311"/>
      <c r="D1431" s="1311"/>
      <c r="E1431" s="1311"/>
    </row>
    <row r="1432" spans="1:5" ht="16.5" customHeight="1">
      <c r="A1432" s="133" t="s">
        <v>121</v>
      </c>
      <c r="B1432" s="133"/>
      <c r="C1432" s="133"/>
      <c r="D1432" s="133"/>
    </row>
    <row r="1433" spans="1:5" ht="16.5" customHeight="1">
      <c r="A1433" s="95"/>
      <c r="B1433" s="1313" t="s">
        <v>6355</v>
      </c>
      <c r="C1433" s="1311"/>
      <c r="D1433" s="1311"/>
    </row>
    <row r="1434" spans="1:5" ht="16.5" customHeight="1">
      <c r="A1434" s="95" t="s">
        <v>3254</v>
      </c>
      <c r="B1434" s="1313" t="s">
        <v>6356</v>
      </c>
      <c r="C1434" s="1311"/>
      <c r="D1434" s="1311"/>
    </row>
    <row r="1435" spans="1:5" ht="16.5" customHeight="1">
      <c r="A1435" s="95"/>
      <c r="B1435" s="1313" t="s">
        <v>6357</v>
      </c>
      <c r="C1435" s="1311"/>
      <c r="D1435" s="1311"/>
    </row>
    <row r="1436" spans="1:5" ht="16.5" customHeight="1">
      <c r="A1436" s="23"/>
      <c r="B1436" s="1314" t="s">
        <v>6358</v>
      </c>
      <c r="C1436" s="1314" t="s">
        <v>6359</v>
      </c>
      <c r="D1436" s="1314" t="s">
        <v>6360</v>
      </c>
    </row>
    <row r="1437" spans="1:5" ht="16.5" customHeight="1">
      <c r="A1437" s="23" t="s">
        <v>1568</v>
      </c>
      <c r="B1437" s="1314" t="s">
        <v>6361</v>
      </c>
      <c r="C1437" s="1314" t="s">
        <v>6362</v>
      </c>
      <c r="D1437" s="1314" t="s">
        <v>6363</v>
      </c>
    </row>
    <row r="1438" spans="1:5" ht="16.5" customHeight="1">
      <c r="A1438" s="23"/>
      <c r="B1438" s="1314" t="s">
        <v>6364</v>
      </c>
      <c r="C1438" s="1314" t="s">
        <v>6365</v>
      </c>
      <c r="D1438" s="1314" t="s">
        <v>6366</v>
      </c>
    </row>
    <row r="1439" spans="1:5" ht="16.5" customHeight="1">
      <c r="A1439" s="123"/>
      <c r="B1439" s="1315" t="s">
        <v>6367</v>
      </c>
      <c r="C1439" s="1315" t="s">
        <v>6368</v>
      </c>
      <c r="D1439" s="1315" t="s">
        <v>6369</v>
      </c>
    </row>
    <row r="1440" spans="1:5" ht="16.5" customHeight="1">
      <c r="A1440" s="123" t="s">
        <v>2262</v>
      </c>
      <c r="B1440" s="1315" t="s">
        <v>6370</v>
      </c>
      <c r="C1440" s="1315" t="s">
        <v>6371</v>
      </c>
      <c r="D1440" s="1315" t="s">
        <v>6372</v>
      </c>
    </row>
    <row r="1441" spans="1:4" ht="16.5" customHeight="1">
      <c r="A1441" s="123"/>
      <c r="B1441" s="1315" t="s">
        <v>6373</v>
      </c>
      <c r="C1441" s="1315" t="s">
        <v>6374</v>
      </c>
      <c r="D1441" s="1315" t="s">
        <v>6375</v>
      </c>
    </row>
    <row r="1442" spans="1:4" ht="16.5" customHeight="1">
      <c r="A1442" s="105"/>
      <c r="B1442" s="1316" t="s">
        <v>6376</v>
      </c>
      <c r="C1442" s="1316" t="s">
        <v>6377</v>
      </c>
      <c r="D1442" s="1316" t="s">
        <v>6378</v>
      </c>
    </row>
    <row r="1443" spans="1:4" ht="16.5" customHeight="1">
      <c r="A1443" s="105" t="s">
        <v>2273</v>
      </c>
      <c r="B1443" s="1316" t="s">
        <v>6379</v>
      </c>
      <c r="C1443" s="1316" t="s">
        <v>6380</v>
      </c>
      <c r="D1443" s="1316" t="s">
        <v>6381</v>
      </c>
    </row>
    <row r="1444" spans="1:4" ht="16.5" customHeight="1">
      <c r="A1444" s="105"/>
      <c r="B1444" s="1316" t="s">
        <v>6382</v>
      </c>
      <c r="C1444" s="1316" t="s">
        <v>6383</v>
      </c>
      <c r="D1444" s="1316" t="s">
        <v>6384</v>
      </c>
    </row>
    <row r="1445" spans="1:4" ht="16.5" customHeight="1">
      <c r="A1445" s="135"/>
      <c r="B1445" s="1310" t="s">
        <v>6385</v>
      </c>
      <c r="C1445" s="1310" t="s">
        <v>6386</v>
      </c>
      <c r="D1445" s="1310" t="s">
        <v>6387</v>
      </c>
    </row>
    <row r="1446" spans="1:4" ht="16.5" customHeight="1">
      <c r="A1446" s="135" t="s">
        <v>2284</v>
      </c>
      <c r="B1446" s="1310" t="s">
        <v>6388</v>
      </c>
      <c r="C1446" s="1310" t="s">
        <v>6389</v>
      </c>
      <c r="D1446" s="1310" t="s">
        <v>6390</v>
      </c>
    </row>
    <row r="1447" spans="1:4" ht="16.5" customHeight="1">
      <c r="A1447" s="135"/>
      <c r="B1447" s="1310" t="s">
        <v>6391</v>
      </c>
      <c r="C1447" s="1310" t="s">
        <v>6392</v>
      </c>
      <c r="D1447" s="1310" t="s">
        <v>6393</v>
      </c>
    </row>
    <row r="1448" spans="1:4" ht="16.5" customHeight="1">
      <c r="A1448" s="1311"/>
      <c r="B1448" s="1311"/>
      <c r="C1448" s="1311"/>
      <c r="D1448" s="1311"/>
    </row>
    <row r="1449" spans="1:4" ht="16.5" customHeight="1">
      <c r="A1449" s="129" t="s">
        <v>122</v>
      </c>
      <c r="B1449" s="129"/>
      <c r="C1449" s="129"/>
      <c r="D1449" s="129"/>
    </row>
    <row r="1450" spans="1:4" ht="16.5" customHeight="1">
      <c r="A1450" s="95"/>
      <c r="B1450" s="1313" t="s">
        <v>6394</v>
      </c>
      <c r="C1450" s="1311"/>
      <c r="D1450" s="1311"/>
    </row>
    <row r="1451" spans="1:4" ht="16.5" customHeight="1">
      <c r="A1451" s="95" t="s">
        <v>3254</v>
      </c>
      <c r="B1451" s="1313" t="s">
        <v>6395</v>
      </c>
      <c r="C1451" s="1311"/>
      <c r="D1451" s="1311"/>
    </row>
    <row r="1452" spans="1:4" ht="16.5" customHeight="1">
      <c r="A1452" s="95"/>
      <c r="B1452" s="1313" t="s">
        <v>6396</v>
      </c>
      <c r="C1452" s="1311"/>
      <c r="D1452" s="1311"/>
    </row>
    <row r="1453" spans="1:4" ht="16.5" customHeight="1">
      <c r="A1453" s="23"/>
      <c r="B1453" s="1314" t="s">
        <v>6397</v>
      </c>
      <c r="C1453" s="1314" t="s">
        <v>6398</v>
      </c>
      <c r="D1453" s="1314" t="s">
        <v>6399</v>
      </c>
    </row>
    <row r="1454" spans="1:4" ht="16.5" customHeight="1">
      <c r="A1454" s="23" t="s">
        <v>1568</v>
      </c>
      <c r="B1454" s="1314" t="s">
        <v>6400</v>
      </c>
      <c r="C1454" s="1314" t="s">
        <v>6401</v>
      </c>
      <c r="D1454" s="1314" t="s">
        <v>6402</v>
      </c>
    </row>
    <row r="1455" spans="1:4" ht="16.5" customHeight="1">
      <c r="A1455" s="23"/>
      <c r="B1455" s="1314" t="s">
        <v>6403</v>
      </c>
      <c r="C1455" s="1314" t="s">
        <v>6404</v>
      </c>
      <c r="D1455" s="1314" t="s">
        <v>6405</v>
      </c>
    </row>
    <row r="1456" spans="1:4" ht="16.5" customHeight="1">
      <c r="A1456" s="123"/>
      <c r="B1456" s="1315" t="s">
        <v>6406</v>
      </c>
      <c r="C1456" s="1315" t="s">
        <v>6407</v>
      </c>
      <c r="D1456" s="1315" t="s">
        <v>6408</v>
      </c>
    </row>
    <row r="1457" spans="1:4" ht="16.5" customHeight="1">
      <c r="A1457" s="123" t="s">
        <v>2262</v>
      </c>
      <c r="B1457" s="1315" t="s">
        <v>6409</v>
      </c>
      <c r="C1457" s="1315" t="s">
        <v>6410</v>
      </c>
      <c r="D1457" s="1315" t="s">
        <v>6411</v>
      </c>
    </row>
    <row r="1458" spans="1:4" ht="16.5" customHeight="1">
      <c r="A1458" s="123"/>
      <c r="B1458" s="1315" t="s">
        <v>6412</v>
      </c>
      <c r="C1458" s="1315" t="s">
        <v>6413</v>
      </c>
      <c r="D1458" s="1315" t="s">
        <v>6414</v>
      </c>
    </row>
    <row r="1459" spans="1:4" ht="16.5" customHeight="1">
      <c r="A1459" s="105"/>
      <c r="B1459" s="1316" t="s">
        <v>6415</v>
      </c>
      <c r="C1459" s="1316" t="s">
        <v>6416</v>
      </c>
      <c r="D1459" s="1316" t="s">
        <v>6417</v>
      </c>
    </row>
    <row r="1460" spans="1:4" ht="16.5" customHeight="1">
      <c r="A1460" s="105" t="s">
        <v>2273</v>
      </c>
      <c r="B1460" s="1316" t="s">
        <v>6418</v>
      </c>
      <c r="C1460" s="1316" t="s">
        <v>6419</v>
      </c>
      <c r="D1460" s="1316" t="s">
        <v>6420</v>
      </c>
    </row>
    <row r="1461" spans="1:4" ht="16.5" customHeight="1">
      <c r="A1461" s="105"/>
      <c r="B1461" s="1316" t="s">
        <v>6421</v>
      </c>
      <c r="C1461" s="1316" t="s">
        <v>6422</v>
      </c>
      <c r="D1461" s="1316" t="s">
        <v>6423</v>
      </c>
    </row>
    <row r="1462" spans="1:4" ht="16.5" customHeight="1">
      <c r="A1462" s="135"/>
      <c r="B1462" s="1310" t="s">
        <v>6424</v>
      </c>
      <c r="C1462" s="1310" t="s">
        <v>6425</v>
      </c>
      <c r="D1462" s="1310" t="s">
        <v>6426</v>
      </c>
    </row>
    <row r="1463" spans="1:4" ht="16.5" customHeight="1">
      <c r="A1463" s="135" t="s">
        <v>2284</v>
      </c>
      <c r="B1463" s="1310" t="s">
        <v>6427</v>
      </c>
      <c r="C1463" s="1310" t="s">
        <v>6428</v>
      </c>
      <c r="D1463" s="1310" t="s">
        <v>6429</v>
      </c>
    </row>
    <row r="1464" spans="1:4" ht="16.5" customHeight="1">
      <c r="A1464" s="135"/>
      <c r="B1464" s="1310" t="s">
        <v>6430</v>
      </c>
      <c r="C1464" s="1310" t="s">
        <v>6431</v>
      </c>
      <c r="D1464" s="1310" t="s">
        <v>6432</v>
      </c>
    </row>
    <row r="1465" spans="1:4" ht="16.5" customHeight="1">
      <c r="A1465" s="1311"/>
      <c r="B1465" s="1311"/>
      <c r="C1465" s="1311"/>
      <c r="D1465" s="1311"/>
    </row>
    <row r="1466" spans="1:4" ht="16.5" customHeight="1">
      <c r="A1466" s="190" t="s">
        <v>123</v>
      </c>
      <c r="B1466" s="190"/>
      <c r="C1466" s="190"/>
      <c r="D1466" s="190"/>
    </row>
    <row r="1467" spans="1:4" ht="16.5" customHeight="1">
      <c r="A1467" s="95"/>
      <c r="B1467" s="1313" t="s">
        <v>6433</v>
      </c>
      <c r="C1467" s="1311"/>
      <c r="D1467" s="1311"/>
    </row>
    <row r="1468" spans="1:4" ht="16.5" customHeight="1">
      <c r="A1468" s="95" t="s">
        <v>3254</v>
      </c>
      <c r="B1468" s="1313" t="s">
        <v>6434</v>
      </c>
      <c r="C1468" s="1311"/>
      <c r="D1468" s="1311"/>
    </row>
    <row r="1469" spans="1:4" ht="16.5" customHeight="1">
      <c r="A1469" s="95"/>
      <c r="B1469" s="1313" t="s">
        <v>6435</v>
      </c>
      <c r="C1469" s="1311"/>
      <c r="D1469" s="1311"/>
    </row>
    <row r="1470" spans="1:4" ht="16.5" customHeight="1">
      <c r="A1470" s="23"/>
      <c r="B1470" s="1314" t="s">
        <v>6436</v>
      </c>
      <c r="C1470" s="1314" t="s">
        <v>6437</v>
      </c>
      <c r="D1470" s="1314" t="s">
        <v>6438</v>
      </c>
    </row>
    <row r="1471" spans="1:4" ht="16.5" customHeight="1">
      <c r="A1471" s="23" t="s">
        <v>1568</v>
      </c>
      <c r="B1471" s="1314" t="s">
        <v>6439</v>
      </c>
      <c r="C1471" s="1314" t="s">
        <v>6440</v>
      </c>
      <c r="D1471" s="1314" t="s">
        <v>6441</v>
      </c>
    </row>
    <row r="1472" spans="1:4" ht="16.5" customHeight="1">
      <c r="A1472" s="23"/>
      <c r="B1472" s="1314" t="s">
        <v>6442</v>
      </c>
      <c r="C1472" s="1314" t="s">
        <v>6443</v>
      </c>
      <c r="D1472" s="1314" t="s">
        <v>6444</v>
      </c>
    </row>
    <row r="1473" spans="1:4" ht="16.5" customHeight="1">
      <c r="A1473" s="123"/>
      <c r="B1473" s="1315" t="s">
        <v>6445</v>
      </c>
      <c r="C1473" s="1315" t="s">
        <v>6446</v>
      </c>
      <c r="D1473" s="1315" t="s">
        <v>6447</v>
      </c>
    </row>
    <row r="1474" spans="1:4" ht="16.5" customHeight="1">
      <c r="A1474" s="123" t="s">
        <v>2262</v>
      </c>
      <c r="B1474" s="1315" t="s">
        <v>6448</v>
      </c>
      <c r="C1474" s="1315" t="s">
        <v>6449</v>
      </c>
      <c r="D1474" s="1315" t="s">
        <v>6450</v>
      </c>
    </row>
    <row r="1475" spans="1:4" ht="16.5" customHeight="1">
      <c r="A1475" s="123"/>
      <c r="B1475" s="1315" t="s">
        <v>6451</v>
      </c>
      <c r="C1475" s="1315" t="s">
        <v>6452</v>
      </c>
      <c r="D1475" s="1315" t="s">
        <v>6453</v>
      </c>
    </row>
    <row r="1476" spans="1:4" ht="16.5" customHeight="1">
      <c r="A1476" s="105"/>
      <c r="B1476" s="1316" t="s">
        <v>6454</v>
      </c>
      <c r="C1476" s="1316" t="s">
        <v>6455</v>
      </c>
      <c r="D1476" s="1316" t="s">
        <v>6456</v>
      </c>
    </row>
    <row r="1477" spans="1:4" ht="16.5" customHeight="1">
      <c r="A1477" s="105" t="s">
        <v>2273</v>
      </c>
      <c r="B1477" s="1316" t="s">
        <v>6457</v>
      </c>
      <c r="C1477" s="1316" t="s">
        <v>6458</v>
      </c>
      <c r="D1477" s="1316" t="s">
        <v>6459</v>
      </c>
    </row>
    <row r="1478" spans="1:4" ht="16.5" customHeight="1">
      <c r="A1478" s="105"/>
      <c r="B1478" s="1316" t="s">
        <v>6460</v>
      </c>
      <c r="C1478" s="1316" t="s">
        <v>6461</v>
      </c>
      <c r="D1478" s="1316" t="s">
        <v>6462</v>
      </c>
    </row>
    <row r="1479" spans="1:4" ht="16.5" customHeight="1">
      <c r="A1479" s="135"/>
      <c r="B1479" s="1310" t="s">
        <v>6463</v>
      </c>
      <c r="C1479" s="1310" t="s">
        <v>6464</v>
      </c>
      <c r="D1479" s="1310" t="s">
        <v>6465</v>
      </c>
    </row>
    <row r="1480" spans="1:4" ht="16.5" customHeight="1">
      <c r="A1480" s="135" t="s">
        <v>2284</v>
      </c>
      <c r="B1480" s="1310" t="s">
        <v>6466</v>
      </c>
      <c r="C1480" s="1310" t="s">
        <v>6467</v>
      </c>
      <c r="D1480" s="1310" t="s">
        <v>6468</v>
      </c>
    </row>
    <row r="1481" spans="1:4" ht="16.5" customHeight="1">
      <c r="A1481" s="135"/>
      <c r="B1481" s="1310" t="s">
        <v>6469</v>
      </c>
      <c r="C1481" s="1310" t="s">
        <v>6470</v>
      </c>
      <c r="D1481" s="1310" t="s">
        <v>6471</v>
      </c>
    </row>
    <row r="1482" spans="1:4" ht="16.5" customHeight="1">
      <c r="A1482" s="1311"/>
      <c r="B1482" s="1311"/>
      <c r="C1482" s="1311"/>
      <c r="D1482" s="1311"/>
    </row>
    <row r="1483" spans="1:4" ht="16.5" customHeight="1">
      <c r="A1483" s="191" t="s">
        <v>124</v>
      </c>
      <c r="B1483" s="191"/>
      <c r="C1483" s="191"/>
      <c r="D1483" s="191"/>
    </row>
    <row r="1484" spans="1:4" ht="16.5" customHeight="1">
      <c r="A1484" s="95"/>
      <c r="B1484" s="1313"/>
      <c r="C1484" s="1311"/>
      <c r="D1484" s="1311"/>
    </row>
    <row r="1485" spans="1:4" ht="16.5" customHeight="1">
      <c r="A1485" s="95" t="s">
        <v>3254</v>
      </c>
      <c r="B1485" s="1313"/>
      <c r="C1485" s="1311"/>
      <c r="D1485" s="1311"/>
    </row>
    <row r="1486" spans="1:4" ht="16.5" customHeight="1">
      <c r="A1486" s="95"/>
      <c r="B1486" s="1313"/>
      <c r="C1486" s="23"/>
      <c r="D1486" s="23"/>
    </row>
    <row r="1487" spans="1:4" ht="16.5" customHeight="1">
      <c r="A1487" s="23"/>
      <c r="B1487" s="1314"/>
      <c r="C1487" s="23"/>
      <c r="D1487" s="23"/>
    </row>
    <row r="1488" spans="1:4" ht="16.5" customHeight="1">
      <c r="A1488" s="23" t="s">
        <v>1568</v>
      </c>
      <c r="B1488" s="1314"/>
      <c r="C1488" s="23"/>
      <c r="D1488" s="23"/>
    </row>
    <row r="1489" spans="1:4" ht="16.5" customHeight="1">
      <c r="A1489" s="23"/>
      <c r="B1489" s="1314"/>
      <c r="C1489" s="123"/>
      <c r="D1489" s="123"/>
    </row>
    <row r="1490" spans="1:4" ht="16.5" customHeight="1">
      <c r="A1490" s="123"/>
      <c r="B1490" s="1315"/>
      <c r="C1490" s="123"/>
      <c r="D1490" s="123"/>
    </row>
    <row r="1491" spans="1:4" ht="16.5" customHeight="1">
      <c r="A1491" s="123" t="s">
        <v>2262</v>
      </c>
      <c r="B1491" s="1315"/>
      <c r="C1491" s="123"/>
      <c r="D1491" s="123"/>
    </row>
    <row r="1492" spans="1:4" ht="16.5" customHeight="1">
      <c r="A1492" s="123"/>
      <c r="B1492" s="1315"/>
      <c r="C1492" s="105"/>
      <c r="D1492" s="105"/>
    </row>
    <row r="1493" spans="1:4" ht="16.5" customHeight="1">
      <c r="A1493" s="105"/>
      <c r="B1493" s="1316"/>
      <c r="C1493" s="105"/>
      <c r="D1493" s="105"/>
    </row>
    <row r="1494" spans="1:4" ht="16.5" customHeight="1">
      <c r="A1494" s="105" t="s">
        <v>2273</v>
      </c>
      <c r="B1494" s="1316"/>
      <c r="C1494" s="105"/>
      <c r="D1494" s="105"/>
    </row>
    <row r="1495" spans="1:4" ht="16.5" customHeight="1">
      <c r="A1495" s="105"/>
      <c r="B1495" s="1316"/>
      <c r="C1495" s="135"/>
      <c r="D1495" s="135"/>
    </row>
    <row r="1496" spans="1:4" ht="16.5" customHeight="1">
      <c r="A1496" s="135"/>
      <c r="B1496" s="1310"/>
      <c r="C1496" s="135"/>
      <c r="D1496" s="135"/>
    </row>
    <row r="1497" spans="1:4" ht="16.5" customHeight="1">
      <c r="A1497" s="135" t="s">
        <v>2284</v>
      </c>
      <c r="B1497" s="1310"/>
      <c r="C1497" s="1311"/>
      <c r="D1497" s="1311"/>
    </row>
    <row r="1498" spans="1:4" ht="16.5" customHeight="1">
      <c r="A1498" s="135"/>
      <c r="B1498" s="1310"/>
      <c r="C1498" s="1311"/>
      <c r="D1498" s="1311"/>
    </row>
    <row r="1499" spans="1:4" ht="16.5" customHeight="1">
      <c r="A1499" s="1311"/>
      <c r="B1499" s="1311"/>
      <c r="C1499" s="1311"/>
      <c r="D1499" s="1311"/>
    </row>
    <row r="1500" spans="1:4" ht="16.5" customHeight="1">
      <c r="A1500" s="196" t="s">
        <v>125</v>
      </c>
      <c r="B1500" s="196"/>
      <c r="C1500" s="196"/>
      <c r="D1500" s="196"/>
    </row>
    <row r="1501" spans="1:4" ht="16.5" customHeight="1">
      <c r="A1501" s="95"/>
      <c r="B1501" s="1313" t="s">
        <v>6472</v>
      </c>
      <c r="C1501" s="1311"/>
      <c r="D1501" s="1311"/>
    </row>
    <row r="1502" spans="1:4" ht="16.5" customHeight="1">
      <c r="A1502" s="95" t="s">
        <v>3254</v>
      </c>
      <c r="B1502" s="1313" t="s">
        <v>6473</v>
      </c>
      <c r="C1502" s="1311"/>
      <c r="D1502" s="1311"/>
    </row>
    <row r="1503" spans="1:4" ht="16.5" customHeight="1">
      <c r="A1503" s="95"/>
      <c r="B1503" s="1313"/>
      <c r="C1503" s="23"/>
      <c r="D1503" s="23"/>
    </row>
    <row r="1504" spans="1:4" ht="16.5" customHeight="1">
      <c r="A1504" s="23"/>
      <c r="B1504" s="1314" t="s">
        <v>6474</v>
      </c>
      <c r="C1504" s="23"/>
      <c r="D1504" s="23"/>
    </row>
    <row r="1505" spans="1:4" ht="16.5" customHeight="1">
      <c r="A1505" s="23" t="s">
        <v>1568</v>
      </c>
      <c r="B1505" s="1314" t="s">
        <v>6475</v>
      </c>
      <c r="C1505" s="23"/>
      <c r="D1505" s="23"/>
    </row>
    <row r="1506" spans="1:4" ht="16.5" customHeight="1">
      <c r="A1506" s="23"/>
      <c r="B1506" s="1314"/>
      <c r="C1506" s="123"/>
      <c r="D1506" s="123"/>
    </row>
    <row r="1507" spans="1:4" ht="16.5" customHeight="1">
      <c r="A1507" s="123"/>
      <c r="B1507" s="1315" t="s">
        <v>6476</v>
      </c>
      <c r="C1507" s="123"/>
      <c r="D1507" s="123"/>
    </row>
    <row r="1508" spans="1:4" ht="16.5" customHeight="1">
      <c r="A1508" s="123" t="s">
        <v>2262</v>
      </c>
      <c r="B1508" s="1315" t="s">
        <v>6477</v>
      </c>
      <c r="C1508" s="123"/>
      <c r="D1508" s="123"/>
    </row>
    <row r="1509" spans="1:4" ht="16.5" customHeight="1">
      <c r="A1509" s="123"/>
      <c r="B1509" s="1315"/>
      <c r="C1509" s="105"/>
      <c r="D1509" s="105"/>
    </row>
    <row r="1510" spans="1:4" ht="16.5" customHeight="1">
      <c r="A1510" s="105"/>
      <c r="B1510" s="1316" t="s">
        <v>6478</v>
      </c>
      <c r="C1510" s="105"/>
      <c r="D1510" s="105"/>
    </row>
    <row r="1511" spans="1:4" ht="16.5" customHeight="1">
      <c r="A1511" s="105" t="s">
        <v>2273</v>
      </c>
      <c r="B1511" s="1316" t="s">
        <v>6479</v>
      </c>
      <c r="C1511" s="105"/>
      <c r="D1511" s="105"/>
    </row>
    <row r="1512" spans="1:4" ht="16.5" customHeight="1">
      <c r="A1512" s="105"/>
      <c r="B1512" s="1316"/>
      <c r="C1512" s="135"/>
      <c r="D1512" s="135"/>
    </row>
    <row r="1513" spans="1:4" ht="16.5" customHeight="1">
      <c r="A1513" s="135"/>
      <c r="B1513" s="1310" t="s">
        <v>6480</v>
      </c>
      <c r="C1513" s="135"/>
      <c r="D1513" s="135"/>
    </row>
    <row r="1514" spans="1:4" ht="16.5" customHeight="1">
      <c r="A1514" s="135" t="s">
        <v>2284</v>
      </c>
      <c r="B1514" s="1310" t="s">
        <v>6481</v>
      </c>
      <c r="C1514" s="135"/>
      <c r="D1514" s="135"/>
    </row>
    <row r="1515" spans="1:4" ht="16.5" customHeight="1">
      <c r="A1515" s="135"/>
      <c r="B1515" s="1310"/>
      <c r="C1515" s="1311"/>
      <c r="D1515" s="1311"/>
    </row>
    <row r="1516" spans="1:4" ht="16.5" customHeight="1">
      <c r="A1516" s="1311"/>
      <c r="B1516" s="1311"/>
      <c r="C1516" s="1311"/>
      <c r="D1516" s="1311"/>
    </row>
    <row r="1517" spans="1:4" ht="16.5" customHeight="1">
      <c r="A1517" s="104" t="s">
        <v>127</v>
      </c>
      <c r="B1517" s="12"/>
      <c r="C1517" s="7"/>
      <c r="D1517" s="7"/>
    </row>
    <row r="1518" spans="1:4" ht="16.5" customHeight="1">
      <c r="A1518" s="1311"/>
      <c r="B1518" s="1311"/>
      <c r="C1518" s="1311"/>
      <c r="D1518" s="1311"/>
    </row>
    <row r="1519" spans="1:4" ht="16.5" customHeight="1">
      <c r="A1519" s="192" t="s">
        <v>1486</v>
      </c>
      <c r="B1519" s="192"/>
      <c r="C1519" s="192"/>
      <c r="D1519" s="192"/>
    </row>
    <row r="1520" spans="1:4" ht="16.5" customHeight="1">
      <c r="A1520" s="95"/>
      <c r="B1520" s="1313" t="s">
        <v>2697</v>
      </c>
      <c r="C1520" s="1311"/>
      <c r="D1520" s="1311"/>
    </row>
    <row r="1521" spans="1:5" ht="16.5" customHeight="1">
      <c r="A1521" s="95" t="s">
        <v>3254</v>
      </c>
      <c r="B1521" s="1313" t="s">
        <v>2730</v>
      </c>
      <c r="C1521" s="1311"/>
      <c r="D1521" s="1311"/>
    </row>
    <row r="1522" spans="1:5" ht="16.5" customHeight="1">
      <c r="A1522" s="95"/>
      <c r="B1522" s="1313" t="s">
        <v>2759</v>
      </c>
      <c r="C1522" s="1311"/>
      <c r="D1522" s="1311"/>
    </row>
    <row r="1523" spans="1:5" ht="16.5" customHeight="1">
      <c r="A1523" s="23"/>
      <c r="B1523" s="1314" t="s">
        <v>2791</v>
      </c>
      <c r="C1523" s="1314" t="s">
        <v>6482</v>
      </c>
      <c r="D1523" s="1314" t="s">
        <v>6483</v>
      </c>
      <c r="E1523" s="23" t="s">
        <v>6484</v>
      </c>
    </row>
    <row r="1524" spans="1:5" ht="16.5" customHeight="1">
      <c r="A1524" s="23" t="s">
        <v>1568</v>
      </c>
      <c r="B1524" s="1314" t="s">
        <v>2829</v>
      </c>
      <c r="C1524" s="1314" t="s">
        <v>6485</v>
      </c>
      <c r="D1524" s="1314" t="s">
        <v>6486</v>
      </c>
    </row>
    <row r="1525" spans="1:5" ht="16.5" customHeight="1">
      <c r="A1525" s="23"/>
      <c r="B1525" s="1314" t="s">
        <v>2863</v>
      </c>
      <c r="C1525" s="1314" t="s">
        <v>6487</v>
      </c>
      <c r="D1525" s="1314" t="s">
        <v>6488</v>
      </c>
    </row>
    <row r="1526" spans="1:5" ht="16.5" customHeight="1">
      <c r="A1526" s="123"/>
      <c r="B1526" s="1315" t="s">
        <v>2898</v>
      </c>
      <c r="C1526" s="1315" t="s">
        <v>6489</v>
      </c>
      <c r="D1526" s="1315" t="s">
        <v>6490</v>
      </c>
    </row>
    <row r="1527" spans="1:5" ht="16.5" customHeight="1">
      <c r="A1527" s="123" t="s">
        <v>2262</v>
      </c>
      <c r="B1527" s="1315" t="s">
        <v>2934</v>
      </c>
      <c r="C1527" s="1315" t="s">
        <v>6491</v>
      </c>
      <c r="D1527" s="1315" t="s">
        <v>6492</v>
      </c>
    </row>
    <row r="1528" spans="1:5" ht="16.5" customHeight="1">
      <c r="A1528" s="123"/>
      <c r="B1528" s="1315" t="s">
        <v>2968</v>
      </c>
      <c r="C1528" s="1315" t="s">
        <v>6493</v>
      </c>
      <c r="D1528" s="1315" t="s">
        <v>6494</v>
      </c>
    </row>
    <row r="1529" spans="1:5" ht="16.5" customHeight="1">
      <c r="A1529" s="105"/>
      <c r="B1529" s="1316" t="s">
        <v>6495</v>
      </c>
      <c r="C1529" s="1316" t="s">
        <v>6496</v>
      </c>
      <c r="D1529" s="1316" t="s">
        <v>6497</v>
      </c>
    </row>
    <row r="1530" spans="1:5" ht="16.5" customHeight="1">
      <c r="A1530" s="105" t="s">
        <v>2273</v>
      </c>
      <c r="B1530" s="1316" t="s">
        <v>3006</v>
      </c>
      <c r="C1530" s="1316" t="s">
        <v>6498</v>
      </c>
      <c r="D1530" s="1316" t="s">
        <v>6499</v>
      </c>
    </row>
    <row r="1531" spans="1:5" ht="16.5" customHeight="1">
      <c r="A1531" s="105"/>
      <c r="B1531" s="1316" t="s">
        <v>3070</v>
      </c>
      <c r="C1531" s="1316" t="s">
        <v>6500</v>
      </c>
      <c r="D1531" s="1316" t="s">
        <v>6501</v>
      </c>
    </row>
    <row r="1532" spans="1:5" ht="16.5" customHeight="1">
      <c r="A1532" s="135"/>
      <c r="B1532" s="1310" t="s">
        <v>3109</v>
      </c>
      <c r="C1532" s="1310" t="s">
        <v>6502</v>
      </c>
      <c r="D1532" s="1310" t="s">
        <v>6503</v>
      </c>
    </row>
    <row r="1533" spans="1:5" ht="16.5" customHeight="1">
      <c r="A1533" s="135" t="s">
        <v>2284</v>
      </c>
      <c r="B1533" s="1310" t="s">
        <v>3143</v>
      </c>
      <c r="C1533" s="1310" t="s">
        <v>6504</v>
      </c>
      <c r="D1533" s="1310" t="s">
        <v>6505</v>
      </c>
    </row>
    <row r="1534" spans="1:5" ht="16.5" customHeight="1">
      <c r="A1534" s="135"/>
      <c r="B1534" s="1310" t="s">
        <v>3172</v>
      </c>
      <c r="C1534" s="1310" t="s">
        <v>6506</v>
      </c>
      <c r="D1534" s="1310" t="s">
        <v>6507</v>
      </c>
    </row>
    <row r="1535" spans="1:5" ht="16.5" customHeight="1">
      <c r="A1535" s="1311"/>
      <c r="B1535" s="1311"/>
      <c r="C1535" s="1311"/>
      <c r="D1535" s="1311"/>
    </row>
    <row r="1536" spans="1:5" ht="16.5" customHeight="1">
      <c r="A1536" s="97" t="s">
        <v>129</v>
      </c>
      <c r="B1536" s="97"/>
      <c r="C1536" s="97"/>
      <c r="D1536" s="97"/>
    </row>
    <row r="1537" spans="1:4" ht="16.5" customHeight="1">
      <c r="A1537" s="95"/>
      <c r="B1537" s="1313" t="s">
        <v>6508</v>
      </c>
      <c r="C1537" s="1311"/>
      <c r="D1537" s="1311"/>
    </row>
    <row r="1538" spans="1:4" ht="16.5" customHeight="1">
      <c r="A1538" s="95" t="s">
        <v>3254</v>
      </c>
      <c r="B1538" s="1313" t="s">
        <v>6509</v>
      </c>
      <c r="C1538" s="1311"/>
      <c r="D1538" s="1311"/>
    </row>
    <row r="1539" spans="1:4" ht="16.5" customHeight="1">
      <c r="A1539" s="95"/>
      <c r="B1539" s="1313" t="s">
        <v>6510</v>
      </c>
      <c r="C1539" s="1311"/>
      <c r="D1539" s="1311"/>
    </row>
    <row r="1540" spans="1:4" ht="16.5" customHeight="1">
      <c r="A1540" s="23"/>
      <c r="B1540" s="1314" t="s">
        <v>6511</v>
      </c>
      <c r="C1540" s="1314" t="s">
        <v>6512</v>
      </c>
      <c r="D1540" s="1314" t="s">
        <v>6513</v>
      </c>
    </row>
    <row r="1541" spans="1:4" ht="16.5" customHeight="1">
      <c r="A1541" s="23" t="s">
        <v>1568</v>
      </c>
      <c r="B1541" s="1314" t="s">
        <v>6514</v>
      </c>
      <c r="C1541" s="1314" t="s">
        <v>6515</v>
      </c>
      <c r="D1541" s="1314" t="s">
        <v>6516</v>
      </c>
    </row>
    <row r="1542" spans="1:4" ht="16.5" customHeight="1">
      <c r="A1542" s="23"/>
      <c r="B1542" s="1314"/>
      <c r="C1542" s="1314"/>
      <c r="D1542" s="1314"/>
    </row>
    <row r="1543" spans="1:4" ht="16.5" customHeight="1">
      <c r="A1543" s="123"/>
      <c r="B1543" s="1315" t="s">
        <v>6517</v>
      </c>
      <c r="C1543" s="1315" t="s">
        <v>6518</v>
      </c>
      <c r="D1543" s="1315" t="s">
        <v>6519</v>
      </c>
    </row>
    <row r="1544" spans="1:4" ht="16.5" customHeight="1">
      <c r="A1544" s="123" t="s">
        <v>2262</v>
      </c>
      <c r="B1544" s="1315" t="s">
        <v>6520</v>
      </c>
      <c r="C1544" s="1315" t="s">
        <v>6521</v>
      </c>
      <c r="D1544" s="1315" t="s">
        <v>6522</v>
      </c>
    </row>
    <row r="1545" spans="1:4" ht="16.5" customHeight="1">
      <c r="A1545" s="123"/>
      <c r="B1545" s="1315"/>
      <c r="C1545" s="1315"/>
      <c r="D1545" s="1315"/>
    </row>
    <row r="1546" spans="1:4" ht="16.5" customHeight="1">
      <c r="A1546" s="105"/>
      <c r="B1546" s="1316" t="s">
        <v>6523</v>
      </c>
      <c r="C1546" s="1316" t="s">
        <v>6524</v>
      </c>
      <c r="D1546" s="1316" t="s">
        <v>6525</v>
      </c>
    </row>
    <row r="1547" spans="1:4" ht="16.5" customHeight="1">
      <c r="A1547" s="105" t="s">
        <v>2273</v>
      </c>
      <c r="B1547" s="1316" t="s">
        <v>6526</v>
      </c>
      <c r="C1547" s="1316" t="s">
        <v>6527</v>
      </c>
      <c r="D1547" s="1316" t="s">
        <v>6528</v>
      </c>
    </row>
    <row r="1548" spans="1:4" ht="16.5" customHeight="1">
      <c r="A1548" s="105"/>
      <c r="B1548" s="1316"/>
      <c r="C1548" s="1316"/>
      <c r="D1548" s="1316"/>
    </row>
    <row r="1549" spans="1:4" ht="16.5" customHeight="1">
      <c r="A1549" s="135"/>
      <c r="B1549" s="1310" t="s">
        <v>6529</v>
      </c>
      <c r="C1549" s="1310" t="s">
        <v>6530</v>
      </c>
      <c r="D1549" s="1310" t="s">
        <v>6531</v>
      </c>
    </row>
    <row r="1550" spans="1:4" ht="16.5" customHeight="1">
      <c r="A1550" s="135" t="s">
        <v>2284</v>
      </c>
      <c r="B1550" s="1310" t="s">
        <v>6532</v>
      </c>
      <c r="C1550" s="1310" t="s">
        <v>6533</v>
      </c>
      <c r="D1550" s="1310" t="s">
        <v>6534</v>
      </c>
    </row>
    <row r="1551" spans="1:4" ht="16.5" customHeight="1">
      <c r="A1551" s="135"/>
      <c r="B1551" s="1310"/>
      <c r="C1551" s="1310"/>
      <c r="D1551" s="1310"/>
    </row>
    <row r="1552" spans="1:4" ht="16.5" customHeight="1">
      <c r="A1552" s="1311"/>
      <c r="B1552" s="1311"/>
      <c r="C1552" s="1311"/>
      <c r="D1552" s="1311"/>
    </row>
    <row r="1553" spans="1:4" ht="16.5" customHeight="1">
      <c r="A1553" s="236" t="s">
        <v>130</v>
      </c>
      <c r="B1553" s="236"/>
      <c r="C1553" s="236"/>
      <c r="D1553" s="236"/>
    </row>
    <row r="1554" spans="1:4" ht="16.5" customHeight="1">
      <c r="A1554" s="95"/>
      <c r="B1554" s="1313" t="s">
        <v>6535</v>
      </c>
      <c r="C1554" s="1311"/>
      <c r="D1554" s="1311"/>
    </row>
    <row r="1555" spans="1:4" ht="16.5" customHeight="1">
      <c r="A1555" s="95" t="s">
        <v>3254</v>
      </c>
      <c r="B1555" s="964" t="s">
        <v>6536</v>
      </c>
      <c r="C1555" s="1311"/>
      <c r="D1555" s="1311"/>
    </row>
    <row r="1556" spans="1:4" ht="16.5" customHeight="1">
      <c r="A1556" s="95"/>
      <c r="B1556" s="1313" t="s">
        <v>6537</v>
      </c>
      <c r="C1556" s="1311"/>
      <c r="D1556" s="1311"/>
    </row>
    <row r="1557" spans="1:4" ht="16.5" customHeight="1">
      <c r="A1557" s="23"/>
      <c r="B1557" s="1314" t="s">
        <v>6538</v>
      </c>
      <c r="C1557" s="1314" t="s">
        <v>6539</v>
      </c>
      <c r="D1557" s="1314" t="s">
        <v>6540</v>
      </c>
    </row>
    <row r="1558" spans="1:4" ht="16.5" customHeight="1">
      <c r="A1558" s="23" t="s">
        <v>1568</v>
      </c>
      <c r="B1558" s="1314" t="s">
        <v>6541</v>
      </c>
      <c r="C1558" s="1314" t="s">
        <v>6542</v>
      </c>
      <c r="D1558" s="1314" t="s">
        <v>6543</v>
      </c>
    </row>
    <row r="1559" spans="1:4" ht="16.5" customHeight="1">
      <c r="A1559" s="23"/>
      <c r="B1559" s="1314" t="s">
        <v>6544</v>
      </c>
      <c r="C1559" s="1314" t="s">
        <v>6545</v>
      </c>
      <c r="D1559" s="1314" t="s">
        <v>6546</v>
      </c>
    </row>
    <row r="1560" spans="1:4" ht="16.5" customHeight="1">
      <c r="A1560" s="123"/>
      <c r="B1560" s="966" t="s">
        <v>6547</v>
      </c>
      <c r="C1560" s="966" t="s">
        <v>6548</v>
      </c>
      <c r="D1560" s="966" t="s">
        <v>6549</v>
      </c>
    </row>
    <row r="1561" spans="1:4" ht="16.5" customHeight="1">
      <c r="A1561" s="123" t="s">
        <v>2262</v>
      </c>
      <c r="B1561" s="1315" t="s">
        <v>6550</v>
      </c>
      <c r="C1561" s="1315" t="s">
        <v>6551</v>
      </c>
      <c r="D1561" s="1315" t="s">
        <v>6552</v>
      </c>
    </row>
    <row r="1562" spans="1:4" ht="16.5" customHeight="1">
      <c r="A1562" s="123"/>
      <c r="B1562" s="1315" t="s">
        <v>6553</v>
      </c>
      <c r="C1562" s="1315" t="s">
        <v>6554</v>
      </c>
      <c r="D1562" s="1315" t="s">
        <v>6555</v>
      </c>
    </row>
    <row r="1563" spans="1:4" ht="16.5" customHeight="1">
      <c r="A1563" s="105"/>
      <c r="B1563" s="1316" t="s">
        <v>6556</v>
      </c>
      <c r="C1563" s="1316" t="s">
        <v>6557</v>
      </c>
      <c r="D1563" s="1316" t="s">
        <v>6558</v>
      </c>
    </row>
    <row r="1564" spans="1:4" ht="16.5" customHeight="1">
      <c r="A1564" s="105" t="s">
        <v>2273</v>
      </c>
      <c r="B1564" s="1316" t="s">
        <v>6559</v>
      </c>
      <c r="C1564" s="1316" t="s">
        <v>6560</v>
      </c>
      <c r="D1564" s="1316" t="s">
        <v>6561</v>
      </c>
    </row>
    <row r="1565" spans="1:4" ht="16.5" customHeight="1">
      <c r="A1565" s="105"/>
      <c r="B1565" s="1316" t="s">
        <v>6562</v>
      </c>
      <c r="C1565" s="1316" t="s">
        <v>6563</v>
      </c>
      <c r="D1565" s="1316" t="s">
        <v>6564</v>
      </c>
    </row>
    <row r="1566" spans="1:4" ht="16.5" customHeight="1">
      <c r="A1566" s="135"/>
      <c r="B1566" s="1310" t="s">
        <v>6565</v>
      </c>
      <c r="C1566" s="1310" t="s">
        <v>6566</v>
      </c>
      <c r="D1566" s="1310" t="s">
        <v>6567</v>
      </c>
    </row>
    <row r="1567" spans="1:4" ht="16.5" customHeight="1">
      <c r="A1567" s="135" t="s">
        <v>2284</v>
      </c>
      <c r="B1567" s="1310" t="s">
        <v>6568</v>
      </c>
      <c r="C1567" s="1310" t="s">
        <v>6569</v>
      </c>
      <c r="D1567" s="1310" t="s">
        <v>6570</v>
      </c>
    </row>
    <row r="1568" spans="1:4" ht="16.5" customHeight="1">
      <c r="A1568" s="135"/>
      <c r="B1568" s="1310" t="s">
        <v>6571</v>
      </c>
      <c r="C1568" s="1310" t="s">
        <v>6572</v>
      </c>
      <c r="D1568" s="1310" t="s">
        <v>6573</v>
      </c>
    </row>
    <row r="1569" spans="1:4" ht="16.5" customHeight="1">
      <c r="A1569" s="7"/>
      <c r="B1569" s="1311"/>
      <c r="C1569" s="1311"/>
      <c r="D1569" s="1311"/>
    </row>
    <row r="1570" spans="1:4" ht="16.5" customHeight="1">
      <c r="A1570" s="163" t="s">
        <v>131</v>
      </c>
      <c r="B1570" s="163"/>
      <c r="C1570" s="163"/>
      <c r="D1570" s="163"/>
    </row>
    <row r="1571" spans="1:4" ht="16.5" customHeight="1">
      <c r="A1571" s="95"/>
      <c r="B1571" s="1313" t="s">
        <v>6574</v>
      </c>
      <c r="C1571" s="1311"/>
      <c r="D1571" s="1311"/>
    </row>
    <row r="1572" spans="1:4" ht="16.5" customHeight="1">
      <c r="A1572" s="95" t="s">
        <v>3254</v>
      </c>
      <c r="B1572" s="1313" t="s">
        <v>6575</v>
      </c>
      <c r="C1572" s="1311"/>
      <c r="D1572" s="1311"/>
    </row>
    <row r="1573" spans="1:4" ht="16.5" customHeight="1">
      <c r="A1573" s="95"/>
      <c r="B1573" s="1313"/>
      <c r="C1573" s="23" t="s">
        <v>6576</v>
      </c>
      <c r="D1573" s="23" t="s">
        <v>6577</v>
      </c>
    </row>
    <row r="1574" spans="1:4" ht="16.5" customHeight="1">
      <c r="A1574" s="23"/>
      <c r="B1574" s="1314" t="s">
        <v>6578</v>
      </c>
      <c r="C1574" s="23"/>
      <c r="D1574" s="23"/>
    </row>
    <row r="1575" spans="1:4" ht="16.5" customHeight="1">
      <c r="A1575" s="23" t="s">
        <v>1568</v>
      </c>
      <c r="B1575" s="1314" t="s">
        <v>6579</v>
      </c>
      <c r="C1575" s="23" t="s">
        <v>6580</v>
      </c>
      <c r="D1575" s="23" t="s">
        <v>6581</v>
      </c>
    </row>
    <row r="1576" spans="1:4" ht="16.5" customHeight="1">
      <c r="A1576" s="23"/>
      <c r="B1576" s="1314"/>
      <c r="C1576" s="123" t="s">
        <v>6582</v>
      </c>
      <c r="D1576" s="123" t="s">
        <v>6583</v>
      </c>
    </row>
    <row r="1577" spans="1:4" ht="16.5" customHeight="1">
      <c r="A1577" s="123"/>
      <c r="B1577" s="1315" t="s">
        <v>6584</v>
      </c>
      <c r="C1577" s="123"/>
      <c r="D1577" s="123"/>
    </row>
    <row r="1578" spans="1:4" ht="16.5" customHeight="1">
      <c r="A1578" s="123" t="s">
        <v>2262</v>
      </c>
      <c r="B1578" s="1315" t="s">
        <v>6585</v>
      </c>
      <c r="C1578" s="123" t="s">
        <v>6586</v>
      </c>
      <c r="D1578" s="123" t="s">
        <v>6587</v>
      </c>
    </row>
    <row r="1579" spans="1:4" ht="16.5" customHeight="1">
      <c r="A1579" s="123"/>
      <c r="B1579" s="1315"/>
      <c r="C1579" s="105" t="s">
        <v>6588</v>
      </c>
      <c r="D1579" s="105" t="s">
        <v>6589</v>
      </c>
    </row>
    <row r="1580" spans="1:4" ht="16.5" customHeight="1">
      <c r="A1580" s="105"/>
      <c r="B1580" s="1316" t="s">
        <v>6590</v>
      </c>
      <c r="C1580" s="105"/>
      <c r="D1580" s="105"/>
    </row>
    <row r="1581" spans="1:4" ht="16.5" customHeight="1">
      <c r="A1581" s="105" t="s">
        <v>2273</v>
      </c>
      <c r="B1581" s="1316" t="s">
        <v>6591</v>
      </c>
      <c r="C1581" s="105" t="s">
        <v>6592</v>
      </c>
      <c r="D1581" s="105" t="s">
        <v>6593</v>
      </c>
    </row>
    <row r="1582" spans="1:4" ht="16.5" customHeight="1">
      <c r="A1582" s="105"/>
      <c r="B1582" s="1316"/>
      <c r="C1582" s="135" t="s">
        <v>6594</v>
      </c>
      <c r="D1582" s="135" t="s">
        <v>6595</v>
      </c>
    </row>
    <row r="1583" spans="1:4" ht="16.5" customHeight="1">
      <c r="A1583" s="135"/>
      <c r="B1583" s="1310" t="s">
        <v>6596</v>
      </c>
      <c r="C1583" s="135"/>
      <c r="D1583" s="135"/>
    </row>
    <row r="1584" spans="1:4" ht="16.5" customHeight="1">
      <c r="A1584" s="135" t="s">
        <v>2284</v>
      </c>
      <c r="B1584" s="1310" t="s">
        <v>6597</v>
      </c>
      <c r="C1584" s="135" t="s">
        <v>6598</v>
      </c>
      <c r="D1584" s="135" t="s">
        <v>6599</v>
      </c>
    </row>
    <row r="1585" spans="1:4" ht="16.5" customHeight="1">
      <c r="A1585" s="135"/>
      <c r="B1585" s="1310"/>
      <c r="C1585" s="1311"/>
      <c r="D1585" s="1311"/>
    </row>
    <row r="1586" spans="1:4" ht="16.5" customHeight="1">
      <c r="A1586" s="7"/>
      <c r="B1586" s="7"/>
      <c r="C1586" s="7"/>
      <c r="D1586" s="7"/>
    </row>
    <row r="1587" spans="1:4" ht="16.5" customHeight="1">
      <c r="A1587" s="7"/>
      <c r="B1587" s="7"/>
      <c r="C1587" s="7"/>
      <c r="D1587" s="7"/>
    </row>
    <row r="1588" spans="1:4" ht="16.5" customHeight="1">
      <c r="A1588" s="104" t="s">
        <v>133</v>
      </c>
      <c r="B1588" s="12"/>
      <c r="C1588" s="7"/>
      <c r="D1588" s="7"/>
    </row>
    <row r="1589" spans="1:4" ht="16.5" customHeight="1">
      <c r="A1589" s="1311"/>
      <c r="B1589" s="1311"/>
      <c r="C1589" s="1311"/>
      <c r="D1589" s="1311"/>
    </row>
    <row r="1590" spans="1:4" ht="16.5" customHeight="1">
      <c r="A1590" s="31" t="s">
        <v>134</v>
      </c>
      <c r="B1590" s="31"/>
      <c r="C1590" s="31"/>
      <c r="D1590" s="31"/>
    </row>
    <row r="1591" spans="1:4" ht="16.5" customHeight="1">
      <c r="A1591" s="95"/>
      <c r="B1591" s="1313" t="s">
        <v>6600</v>
      </c>
      <c r="C1591" s="1311"/>
      <c r="D1591" s="1311"/>
    </row>
    <row r="1592" spans="1:4" ht="16.5" customHeight="1">
      <c r="A1592" s="95" t="s">
        <v>3254</v>
      </c>
      <c r="B1592" s="1313" t="s">
        <v>2706</v>
      </c>
      <c r="C1592" s="1311"/>
      <c r="D1592" s="1311"/>
    </row>
    <row r="1593" spans="1:4" ht="16.5" customHeight="1">
      <c r="A1593" s="95"/>
      <c r="B1593" s="1313" t="s">
        <v>2763</v>
      </c>
      <c r="C1593" s="1311"/>
      <c r="D1593" s="1311"/>
    </row>
    <row r="1594" spans="1:4" ht="16.5" customHeight="1">
      <c r="A1594" s="23"/>
      <c r="B1594" s="1314" t="s">
        <v>2800</v>
      </c>
      <c r="C1594" s="1314" t="s">
        <v>6601</v>
      </c>
      <c r="D1594" s="1314" t="s">
        <v>6602</v>
      </c>
    </row>
    <row r="1595" spans="1:4" ht="16.5" customHeight="1">
      <c r="A1595" s="23" t="s">
        <v>1568</v>
      </c>
      <c r="B1595" s="1314" t="s">
        <v>6603</v>
      </c>
      <c r="C1595" s="1314" t="s">
        <v>6604</v>
      </c>
      <c r="D1595" s="1314" t="s">
        <v>6605</v>
      </c>
    </row>
    <row r="1596" spans="1:4" ht="16.5" customHeight="1">
      <c r="A1596" s="23"/>
      <c r="B1596" s="1314" t="s">
        <v>2836</v>
      </c>
      <c r="C1596" s="1314" t="s">
        <v>6606</v>
      </c>
      <c r="D1596" s="1314" t="s">
        <v>6607</v>
      </c>
    </row>
    <row r="1597" spans="1:4" ht="16.5" customHeight="1">
      <c r="A1597" s="123"/>
      <c r="B1597" s="1315" t="s">
        <v>2907</v>
      </c>
      <c r="C1597" s="1315" t="s">
        <v>6608</v>
      </c>
      <c r="D1597" s="1315" t="s">
        <v>6609</v>
      </c>
    </row>
    <row r="1598" spans="1:4" ht="16.5" customHeight="1">
      <c r="A1598" s="123" t="s">
        <v>2262</v>
      </c>
      <c r="B1598" s="1315" t="s">
        <v>2943</v>
      </c>
      <c r="C1598" s="1315" t="s">
        <v>6610</v>
      </c>
      <c r="D1598" s="1315" t="s">
        <v>6611</v>
      </c>
    </row>
    <row r="1599" spans="1:4" ht="16.5" customHeight="1">
      <c r="A1599" s="123"/>
      <c r="B1599" s="1315" t="s">
        <v>2975</v>
      </c>
      <c r="C1599" s="1315" t="s">
        <v>6612</v>
      </c>
      <c r="D1599" s="1315" t="s">
        <v>6613</v>
      </c>
    </row>
    <row r="1600" spans="1:4" ht="16.5" customHeight="1">
      <c r="A1600" s="105"/>
      <c r="B1600" s="1316" t="s">
        <v>3015</v>
      </c>
      <c r="C1600" s="1316" t="s">
        <v>6614</v>
      </c>
      <c r="D1600" s="1316" t="s">
        <v>6615</v>
      </c>
    </row>
    <row r="1601" spans="1:4" ht="16.5" customHeight="1">
      <c r="A1601" s="105" t="s">
        <v>2273</v>
      </c>
      <c r="B1601" s="1316" t="s">
        <v>3047</v>
      </c>
      <c r="C1601" s="1316" t="s">
        <v>6616</v>
      </c>
      <c r="D1601" s="1316" t="s">
        <v>6617</v>
      </c>
    </row>
    <row r="1602" spans="1:4" ht="16.5" customHeight="1">
      <c r="A1602" s="105"/>
      <c r="B1602" s="1316" t="s">
        <v>3079</v>
      </c>
      <c r="C1602" s="1316" t="s">
        <v>6618</v>
      </c>
      <c r="D1602" s="1316" t="s">
        <v>6619</v>
      </c>
    </row>
    <row r="1603" spans="1:4" ht="16.5" customHeight="1">
      <c r="A1603" s="135"/>
      <c r="B1603" s="1310" t="s">
        <v>3118</v>
      </c>
      <c r="C1603" s="1310" t="s">
        <v>6620</v>
      </c>
      <c r="D1603" s="1310" t="s">
        <v>6621</v>
      </c>
    </row>
    <row r="1604" spans="1:4" ht="16.5" customHeight="1">
      <c r="A1604" s="135" t="s">
        <v>2284</v>
      </c>
      <c r="B1604" s="1310" t="s">
        <v>3152</v>
      </c>
      <c r="C1604" s="1310" t="s">
        <v>6622</v>
      </c>
      <c r="D1604" s="1310" t="s">
        <v>6623</v>
      </c>
    </row>
    <row r="1605" spans="1:4" ht="16.5" customHeight="1">
      <c r="A1605" s="135"/>
      <c r="B1605" s="1310" t="s">
        <v>3180</v>
      </c>
      <c r="C1605" s="1310" t="s">
        <v>6624</v>
      </c>
      <c r="D1605" s="1310" t="s">
        <v>6625</v>
      </c>
    </row>
    <row r="1606" spans="1:4" ht="16.5" customHeight="1">
      <c r="A1606" s="1311"/>
      <c r="B1606" s="1311"/>
      <c r="C1606" s="1311"/>
      <c r="D1606" s="1311"/>
    </row>
    <row r="1607" spans="1:4" ht="16.5" customHeight="1">
      <c r="A1607" s="32" t="s">
        <v>135</v>
      </c>
      <c r="B1607" s="32"/>
      <c r="C1607" s="32"/>
      <c r="D1607" s="32"/>
    </row>
    <row r="1608" spans="1:4" ht="16.5" customHeight="1">
      <c r="A1608" s="95"/>
      <c r="B1608" s="1313" t="s">
        <v>6626</v>
      </c>
      <c r="C1608" s="1311"/>
      <c r="D1608" s="1311"/>
    </row>
    <row r="1609" spans="1:4" ht="16.5" customHeight="1">
      <c r="A1609" s="95" t="s">
        <v>3254</v>
      </c>
      <c r="B1609" s="1313" t="s">
        <v>6627</v>
      </c>
      <c r="C1609" s="1311"/>
      <c r="D1609" s="1311"/>
    </row>
    <row r="1610" spans="1:4" ht="16.5" customHeight="1">
      <c r="A1610" s="95"/>
      <c r="B1610" s="1313"/>
      <c r="C1610" s="23" t="s">
        <v>6628</v>
      </c>
      <c r="D1610" s="23" t="s">
        <v>6629</v>
      </c>
    </row>
    <row r="1611" spans="1:4" ht="16.5" customHeight="1">
      <c r="A1611" s="23"/>
      <c r="B1611" s="1314" t="s">
        <v>6630</v>
      </c>
      <c r="C1611" s="23"/>
      <c r="D1611" s="23"/>
    </row>
    <row r="1612" spans="1:4" ht="16.5" customHeight="1">
      <c r="A1612" s="23" t="s">
        <v>1568</v>
      </c>
      <c r="B1612" s="1314" t="s">
        <v>6631</v>
      </c>
      <c r="C1612" s="23" t="s">
        <v>6632</v>
      </c>
      <c r="D1612" s="23" t="s">
        <v>6633</v>
      </c>
    </row>
    <row r="1613" spans="1:4" ht="16.5" customHeight="1">
      <c r="A1613" s="23"/>
      <c r="B1613" s="1314"/>
      <c r="C1613" s="123" t="s">
        <v>6634</v>
      </c>
      <c r="D1613" s="123" t="s">
        <v>6635</v>
      </c>
    </row>
    <row r="1614" spans="1:4" ht="16.5" customHeight="1">
      <c r="A1614" s="123"/>
      <c r="B1614" s="1315" t="s">
        <v>6636</v>
      </c>
      <c r="C1614" s="123"/>
      <c r="D1614" s="123"/>
    </row>
    <row r="1615" spans="1:4" ht="16.5" customHeight="1">
      <c r="A1615" s="123" t="s">
        <v>2262</v>
      </c>
      <c r="B1615" s="1315" t="s">
        <v>6637</v>
      </c>
      <c r="C1615" s="123" t="s">
        <v>6638</v>
      </c>
      <c r="D1615" s="123" t="s">
        <v>6639</v>
      </c>
    </row>
    <row r="1616" spans="1:4" ht="16.5" customHeight="1">
      <c r="A1616" s="123"/>
      <c r="B1616" s="1315"/>
      <c r="C1616" s="105" t="s">
        <v>6640</v>
      </c>
      <c r="D1616" s="105" t="s">
        <v>6641</v>
      </c>
    </row>
    <row r="1617" spans="1:4" ht="16.5" customHeight="1">
      <c r="A1617" s="105"/>
      <c r="B1617" s="1316" t="s">
        <v>6642</v>
      </c>
      <c r="C1617" s="105"/>
      <c r="D1617" s="105"/>
    </row>
    <row r="1618" spans="1:4" ht="16.5" customHeight="1">
      <c r="A1618" s="105" t="s">
        <v>2273</v>
      </c>
      <c r="B1618" s="1316" t="s">
        <v>6643</v>
      </c>
      <c r="C1618" s="105" t="s">
        <v>6644</v>
      </c>
      <c r="D1618" s="105" t="s">
        <v>6645</v>
      </c>
    </row>
    <row r="1619" spans="1:4" ht="16.5" customHeight="1">
      <c r="A1619" s="105"/>
      <c r="B1619" s="1316"/>
      <c r="C1619" s="135" t="s">
        <v>6646</v>
      </c>
      <c r="D1619" s="135" t="s">
        <v>6647</v>
      </c>
    </row>
    <row r="1620" spans="1:4" ht="16.5" customHeight="1">
      <c r="A1620" s="135"/>
      <c r="B1620" s="1310" t="s">
        <v>6648</v>
      </c>
      <c r="C1620" s="135"/>
      <c r="D1620" s="135"/>
    </row>
    <row r="1621" spans="1:4" ht="16.5" customHeight="1">
      <c r="A1621" s="135" t="s">
        <v>2284</v>
      </c>
      <c r="B1621" s="1310" t="s">
        <v>6649</v>
      </c>
      <c r="C1621" s="135" t="s">
        <v>6650</v>
      </c>
      <c r="D1621" s="135" t="s">
        <v>6651</v>
      </c>
    </row>
    <row r="1622" spans="1:4" ht="16.5" customHeight="1">
      <c r="A1622" s="135"/>
      <c r="B1622" s="1310"/>
      <c r="C1622" s="1311"/>
      <c r="D1622" s="1311"/>
    </row>
    <row r="1623" spans="1:4" ht="16.5" customHeight="1">
      <c r="A1623" s="1311"/>
      <c r="B1623" s="1311"/>
      <c r="C1623" s="1311"/>
      <c r="D1623" s="1311"/>
    </row>
    <row r="1624" spans="1:4" ht="16.5" customHeight="1">
      <c r="A1624" s="155" t="s">
        <v>136</v>
      </c>
      <c r="B1624" s="155"/>
      <c r="C1624" s="155"/>
      <c r="D1624" s="155"/>
    </row>
    <row r="1625" spans="1:4" ht="16.5" customHeight="1">
      <c r="A1625" s="95"/>
      <c r="B1625" s="1313" t="s">
        <v>6652</v>
      </c>
      <c r="C1625" s="1311"/>
      <c r="D1625" s="1311"/>
    </row>
    <row r="1626" spans="1:4" ht="16.5" customHeight="1">
      <c r="A1626" s="95" t="s">
        <v>3254</v>
      </c>
      <c r="B1626" s="1313" t="s">
        <v>6653</v>
      </c>
      <c r="C1626" s="1311"/>
      <c r="D1626" s="1311"/>
    </row>
    <row r="1627" spans="1:4" ht="16.5" customHeight="1">
      <c r="A1627" s="95"/>
      <c r="B1627" s="1313" t="s">
        <v>6654</v>
      </c>
      <c r="C1627" s="1311"/>
      <c r="D1627" s="1311"/>
    </row>
    <row r="1628" spans="1:4" ht="16.5" customHeight="1">
      <c r="A1628" s="23"/>
      <c r="B1628" s="1314" t="s">
        <v>6655</v>
      </c>
      <c r="C1628" s="1314" t="s">
        <v>6656</v>
      </c>
      <c r="D1628" s="1314" t="s">
        <v>6657</v>
      </c>
    </row>
    <row r="1629" spans="1:4" ht="16.5" customHeight="1">
      <c r="A1629" s="23" t="s">
        <v>1568</v>
      </c>
      <c r="B1629" s="1314" t="s">
        <v>6658</v>
      </c>
      <c r="C1629" s="1314" t="s">
        <v>6659</v>
      </c>
      <c r="D1629" s="1314" t="s">
        <v>6660</v>
      </c>
    </row>
    <row r="1630" spans="1:4" ht="16.5" customHeight="1">
      <c r="A1630" s="23"/>
      <c r="B1630" s="1314" t="s">
        <v>6661</v>
      </c>
      <c r="C1630" s="1314" t="s">
        <v>6662</v>
      </c>
      <c r="D1630" s="1314" t="s">
        <v>6663</v>
      </c>
    </row>
    <row r="1631" spans="1:4" ht="16.5" customHeight="1">
      <c r="A1631" s="123"/>
      <c r="B1631" s="1315" t="s">
        <v>6664</v>
      </c>
      <c r="C1631" s="1315" t="s">
        <v>6665</v>
      </c>
      <c r="D1631" s="1315" t="s">
        <v>6666</v>
      </c>
    </row>
    <row r="1632" spans="1:4" ht="16.5" customHeight="1">
      <c r="A1632" s="123" t="s">
        <v>2262</v>
      </c>
      <c r="B1632" s="1315" t="s">
        <v>6667</v>
      </c>
      <c r="C1632" s="1315" t="s">
        <v>6668</v>
      </c>
      <c r="D1632" s="1315" t="s">
        <v>6669</v>
      </c>
    </row>
    <row r="1633" spans="1:4" ht="16.5" customHeight="1">
      <c r="A1633" s="123"/>
      <c r="B1633" s="1315" t="s">
        <v>6670</v>
      </c>
      <c r="C1633" s="1315" t="s">
        <v>6671</v>
      </c>
      <c r="D1633" s="1315" t="s">
        <v>6672</v>
      </c>
    </row>
    <row r="1634" spans="1:4" ht="16.5" customHeight="1">
      <c r="A1634" s="105"/>
      <c r="B1634" s="1316" t="s">
        <v>6673</v>
      </c>
      <c r="C1634" s="1316" t="s">
        <v>6674</v>
      </c>
      <c r="D1634" s="1316" t="s">
        <v>6675</v>
      </c>
    </row>
    <row r="1635" spans="1:4" ht="16.5" customHeight="1">
      <c r="A1635" s="105" t="s">
        <v>2273</v>
      </c>
      <c r="B1635" s="1316" t="s">
        <v>6676</v>
      </c>
      <c r="C1635" s="1316" t="s">
        <v>6677</v>
      </c>
      <c r="D1635" s="1316" t="s">
        <v>6678</v>
      </c>
    </row>
    <row r="1636" spans="1:4" ht="16.5" customHeight="1">
      <c r="A1636" s="105"/>
      <c r="B1636" s="1316" t="s">
        <v>6679</v>
      </c>
      <c r="C1636" s="1316" t="s">
        <v>6680</v>
      </c>
      <c r="D1636" s="1316" t="s">
        <v>6681</v>
      </c>
    </row>
    <row r="1637" spans="1:4" ht="16.5" customHeight="1">
      <c r="A1637" s="135"/>
      <c r="B1637" s="1310" t="s">
        <v>6682</v>
      </c>
      <c r="C1637" s="1310" t="s">
        <v>6683</v>
      </c>
      <c r="D1637" s="1310" t="s">
        <v>6684</v>
      </c>
    </row>
    <row r="1638" spans="1:4" ht="16.5" customHeight="1">
      <c r="A1638" s="135" t="s">
        <v>2284</v>
      </c>
      <c r="B1638" s="1310" t="s">
        <v>6685</v>
      </c>
      <c r="C1638" s="1310" t="s">
        <v>6686</v>
      </c>
      <c r="D1638" s="1310" t="s">
        <v>6687</v>
      </c>
    </row>
    <row r="1639" spans="1:4" ht="16.5" customHeight="1">
      <c r="A1639" s="135"/>
      <c r="B1639" s="1310" t="s">
        <v>6688</v>
      </c>
      <c r="C1639" s="1310" t="s">
        <v>6689</v>
      </c>
      <c r="D1639" s="1310" t="s">
        <v>6690</v>
      </c>
    </row>
    <row r="1640" spans="1:4" ht="16.5" customHeight="1">
      <c r="A1640" s="1311"/>
      <c r="B1640" s="1311"/>
      <c r="C1640" s="1311"/>
      <c r="D1640" s="1311"/>
    </row>
    <row r="1641" spans="1:4" ht="16.5" customHeight="1">
      <c r="A1641" s="96" t="s">
        <v>138</v>
      </c>
      <c r="B1641" s="96"/>
      <c r="C1641" s="96"/>
      <c r="D1641" s="96"/>
    </row>
    <row r="1642" spans="1:4" ht="16.5" customHeight="1">
      <c r="A1642" s="95"/>
      <c r="B1642" s="1313" t="s">
        <v>6691</v>
      </c>
      <c r="C1642" s="1311"/>
      <c r="D1642" s="1311"/>
    </row>
    <row r="1643" spans="1:4" ht="16.5" customHeight="1">
      <c r="A1643" s="95" t="s">
        <v>3254</v>
      </c>
      <c r="B1643" s="1313" t="s">
        <v>6692</v>
      </c>
      <c r="C1643" s="1311"/>
      <c r="D1643" s="1311"/>
    </row>
    <row r="1644" spans="1:4" ht="16.5" customHeight="1">
      <c r="A1644" s="95"/>
      <c r="B1644" s="1313" t="s">
        <v>6693</v>
      </c>
      <c r="C1644" s="1311"/>
      <c r="D1644" s="1311"/>
    </row>
    <row r="1645" spans="1:4" ht="16.5" customHeight="1">
      <c r="A1645" s="23"/>
      <c r="B1645" s="1314" t="s">
        <v>6694</v>
      </c>
      <c r="C1645" s="1314" t="s">
        <v>6695</v>
      </c>
      <c r="D1645" s="1314" t="s">
        <v>6696</v>
      </c>
    </row>
    <row r="1646" spans="1:4" ht="16.5" customHeight="1">
      <c r="A1646" s="23" t="s">
        <v>1568</v>
      </c>
      <c r="B1646" s="1314" t="s">
        <v>6697</v>
      </c>
      <c r="C1646" s="1314" t="s">
        <v>6698</v>
      </c>
      <c r="D1646" s="1314" t="s">
        <v>6699</v>
      </c>
    </row>
    <row r="1647" spans="1:4" ht="16.5" customHeight="1">
      <c r="A1647" s="23"/>
      <c r="B1647" s="1314" t="s">
        <v>6700</v>
      </c>
      <c r="C1647" s="1314" t="s">
        <v>6701</v>
      </c>
      <c r="D1647" s="1314" t="s">
        <v>6702</v>
      </c>
    </row>
    <row r="1648" spans="1:4" ht="16.5" customHeight="1">
      <c r="A1648" s="123"/>
      <c r="B1648" s="1315" t="s">
        <v>6703</v>
      </c>
      <c r="C1648" s="1315" t="s">
        <v>6704</v>
      </c>
      <c r="D1648" s="1315" t="s">
        <v>6705</v>
      </c>
    </row>
    <row r="1649" spans="1:4" ht="16.5" customHeight="1">
      <c r="A1649" s="123" t="s">
        <v>2262</v>
      </c>
      <c r="B1649" s="1315" t="s">
        <v>6706</v>
      </c>
      <c r="C1649" s="1315" t="s">
        <v>6707</v>
      </c>
      <c r="D1649" s="1315" t="s">
        <v>6708</v>
      </c>
    </row>
    <row r="1650" spans="1:4" ht="16.5" customHeight="1">
      <c r="A1650" s="123"/>
      <c r="B1650" s="1315" t="s">
        <v>6709</v>
      </c>
      <c r="C1650" s="1315" t="s">
        <v>6710</v>
      </c>
      <c r="D1650" s="1315" t="s">
        <v>6711</v>
      </c>
    </row>
    <row r="1651" spans="1:4" ht="16.5" customHeight="1">
      <c r="A1651" s="105"/>
      <c r="B1651" s="1316" t="s">
        <v>6712</v>
      </c>
      <c r="C1651" s="1316" t="s">
        <v>6713</v>
      </c>
      <c r="D1651" s="1316" t="s">
        <v>6714</v>
      </c>
    </row>
    <row r="1652" spans="1:4" ht="16.5" customHeight="1">
      <c r="A1652" s="105" t="s">
        <v>2273</v>
      </c>
      <c r="B1652" s="1316" t="s">
        <v>6715</v>
      </c>
      <c r="C1652" s="1316" t="s">
        <v>6716</v>
      </c>
      <c r="D1652" s="1316" t="s">
        <v>6717</v>
      </c>
    </row>
    <row r="1653" spans="1:4" ht="16.5" customHeight="1">
      <c r="A1653" s="105"/>
      <c r="B1653" s="1316" t="s">
        <v>6718</v>
      </c>
      <c r="C1653" s="1316" t="s">
        <v>6719</v>
      </c>
      <c r="D1653" s="1316" t="s">
        <v>6720</v>
      </c>
    </row>
    <row r="1654" spans="1:4" ht="16.5" customHeight="1">
      <c r="A1654" s="135"/>
      <c r="B1654" s="1310" t="s">
        <v>6721</v>
      </c>
      <c r="C1654" s="1310" t="s">
        <v>6722</v>
      </c>
      <c r="D1654" s="1310" t="s">
        <v>6723</v>
      </c>
    </row>
    <row r="1655" spans="1:4" ht="16.5" customHeight="1">
      <c r="A1655" s="135" t="s">
        <v>2284</v>
      </c>
      <c r="B1655" s="1310" t="s">
        <v>6724</v>
      </c>
      <c r="C1655" s="1310" t="s">
        <v>6725</v>
      </c>
      <c r="D1655" s="1310" t="s">
        <v>6726</v>
      </c>
    </row>
    <row r="1656" spans="1:4" ht="16.5" customHeight="1">
      <c r="A1656" s="135"/>
      <c r="B1656" s="1310" t="s">
        <v>6727</v>
      </c>
      <c r="C1656" s="1310" t="s">
        <v>6728</v>
      </c>
      <c r="D1656" s="1310" t="s">
        <v>6729</v>
      </c>
    </row>
    <row r="1657" spans="1:4" ht="16.5" customHeight="1">
      <c r="A1657" s="1311"/>
      <c r="B1657" s="1311"/>
      <c r="C1657" s="1311"/>
      <c r="D1657" s="1311"/>
    </row>
    <row r="1658" spans="1:4" ht="16.5" customHeight="1">
      <c r="A1658" s="104" t="s">
        <v>137</v>
      </c>
      <c r="B1658" s="12"/>
      <c r="C1658" s="7"/>
      <c r="D1658" s="7"/>
    </row>
    <row r="1659" spans="1:4" ht="16.5" customHeight="1">
      <c r="A1659" s="1311"/>
      <c r="B1659" s="1311"/>
      <c r="C1659" s="7"/>
      <c r="D1659" s="7"/>
    </row>
    <row r="1660" spans="1:4" ht="16.5" customHeight="1">
      <c r="A1660" s="181" t="s">
        <v>195</v>
      </c>
      <c r="B1660" s="181"/>
      <c r="C1660" s="181"/>
      <c r="D1660" s="181"/>
    </row>
    <row r="1661" spans="1:4" ht="16.5" customHeight="1">
      <c r="A1661" s="95"/>
      <c r="B1661" s="1313" t="s">
        <v>6730</v>
      </c>
      <c r="C1661" s="1311"/>
      <c r="D1661" s="1311"/>
    </row>
    <row r="1662" spans="1:4" ht="16.5" customHeight="1">
      <c r="A1662" s="95" t="s">
        <v>3254</v>
      </c>
      <c r="B1662" s="1313" t="s">
        <v>6731</v>
      </c>
      <c r="C1662" s="1311"/>
      <c r="D1662" s="1311"/>
    </row>
    <row r="1663" spans="1:4" ht="16.5" customHeight="1">
      <c r="A1663" s="95"/>
      <c r="B1663" s="1313" t="s">
        <v>6732</v>
      </c>
      <c r="C1663" s="1311"/>
      <c r="D1663" s="1311"/>
    </row>
    <row r="1664" spans="1:4" ht="16.5" customHeight="1">
      <c r="A1664" s="23"/>
      <c r="B1664" s="1314" t="s">
        <v>6733</v>
      </c>
      <c r="C1664" s="1314" t="s">
        <v>6734</v>
      </c>
      <c r="D1664" s="1314" t="s">
        <v>6735</v>
      </c>
    </row>
    <row r="1665" spans="1:4" ht="16.5" customHeight="1">
      <c r="A1665" s="23" t="s">
        <v>1568</v>
      </c>
      <c r="B1665" s="1314" t="s">
        <v>6736</v>
      </c>
      <c r="C1665" s="1314" t="s">
        <v>6737</v>
      </c>
      <c r="D1665" s="1314" t="s">
        <v>6738</v>
      </c>
    </row>
    <row r="1666" spans="1:4" ht="16.5" customHeight="1">
      <c r="A1666" s="23"/>
      <c r="B1666" s="1314" t="s">
        <v>6739</v>
      </c>
      <c r="C1666" s="1314" t="s">
        <v>6740</v>
      </c>
      <c r="D1666" s="1314" t="s">
        <v>6741</v>
      </c>
    </row>
    <row r="1667" spans="1:4" ht="16.5" customHeight="1">
      <c r="A1667" s="123"/>
      <c r="B1667" s="1315" t="s">
        <v>6742</v>
      </c>
      <c r="C1667" s="1315" t="s">
        <v>6743</v>
      </c>
      <c r="D1667" s="1315" t="s">
        <v>6744</v>
      </c>
    </row>
    <row r="1668" spans="1:4" ht="16.5" customHeight="1">
      <c r="A1668" s="123" t="s">
        <v>2262</v>
      </c>
      <c r="B1668" s="1315" t="s">
        <v>6745</v>
      </c>
      <c r="C1668" s="1315" t="s">
        <v>6746</v>
      </c>
      <c r="D1668" s="1315" t="s">
        <v>6747</v>
      </c>
    </row>
    <row r="1669" spans="1:4" ht="16.5" customHeight="1">
      <c r="A1669" s="123"/>
      <c r="B1669" s="1315" t="s">
        <v>6748</v>
      </c>
      <c r="C1669" s="1315" t="s">
        <v>6749</v>
      </c>
      <c r="D1669" s="1315" t="s">
        <v>6750</v>
      </c>
    </row>
    <row r="1670" spans="1:4" ht="16.5" customHeight="1">
      <c r="A1670" s="105"/>
      <c r="B1670" s="1316" t="s">
        <v>6751</v>
      </c>
      <c r="C1670" s="1316" t="s">
        <v>6752</v>
      </c>
      <c r="D1670" s="1316" t="s">
        <v>6753</v>
      </c>
    </row>
    <row r="1671" spans="1:4" ht="16.5" customHeight="1">
      <c r="A1671" s="105" t="s">
        <v>2273</v>
      </c>
      <c r="B1671" s="1316" t="s">
        <v>6754</v>
      </c>
      <c r="C1671" s="1316" t="s">
        <v>6755</v>
      </c>
      <c r="D1671" s="1316" t="s">
        <v>6756</v>
      </c>
    </row>
    <row r="1672" spans="1:4" ht="16.5" customHeight="1">
      <c r="A1672" s="105"/>
      <c r="B1672" s="1316" t="s">
        <v>6757</v>
      </c>
      <c r="C1672" s="1316" t="s">
        <v>6758</v>
      </c>
      <c r="D1672" s="1316" t="s">
        <v>6759</v>
      </c>
    </row>
    <row r="1673" spans="1:4" ht="16.5" customHeight="1">
      <c r="A1673" s="135"/>
      <c r="B1673" s="1310" t="s">
        <v>6760</v>
      </c>
      <c r="C1673" s="1310" t="s">
        <v>6761</v>
      </c>
      <c r="D1673" s="1310" t="s">
        <v>6762</v>
      </c>
    </row>
    <row r="1674" spans="1:4" ht="16.5" customHeight="1">
      <c r="A1674" s="135" t="s">
        <v>2284</v>
      </c>
      <c r="B1674" s="1310" t="s">
        <v>6763</v>
      </c>
      <c r="C1674" s="1310" t="s">
        <v>6764</v>
      </c>
      <c r="D1674" s="1310" t="s">
        <v>6765</v>
      </c>
    </row>
    <row r="1675" spans="1:4" ht="16.5" customHeight="1">
      <c r="A1675" s="135"/>
      <c r="B1675" s="1310" t="s">
        <v>6766</v>
      </c>
      <c r="C1675" s="1310" t="s">
        <v>6767</v>
      </c>
      <c r="D1675" s="1310" t="s">
        <v>6768</v>
      </c>
    </row>
    <row r="1676" spans="1:4" ht="16.5" customHeight="1">
      <c r="A1676" s="1311"/>
      <c r="B1676" s="1151"/>
      <c r="C1676" s="1311"/>
      <c r="D1676" s="7"/>
    </row>
    <row r="1677" spans="1:4" ht="16.5" customHeight="1">
      <c r="A1677" s="1060" t="s">
        <v>1487</v>
      </c>
      <c r="B1677" s="1060"/>
      <c r="C1677" s="1060"/>
      <c r="D1677" s="1060"/>
    </row>
    <row r="1678" spans="1:4" ht="16.5" customHeight="1">
      <c r="A1678" s="95"/>
      <c r="B1678" s="1313" t="s">
        <v>6769</v>
      </c>
      <c r="C1678" s="1311"/>
      <c r="D1678" s="1311"/>
    </row>
    <row r="1679" spans="1:4" ht="16.5" customHeight="1">
      <c r="A1679" s="95" t="s">
        <v>3254</v>
      </c>
      <c r="B1679" s="1313" t="s">
        <v>6770</v>
      </c>
      <c r="C1679" s="1311"/>
      <c r="D1679" s="1311"/>
    </row>
    <row r="1680" spans="1:4" ht="16.5" customHeight="1">
      <c r="A1680" s="95"/>
      <c r="B1680" s="1313" t="s">
        <v>6771</v>
      </c>
      <c r="C1680" s="1311"/>
      <c r="D1680" s="1311"/>
    </row>
    <row r="1681" spans="1:4" ht="16.5" customHeight="1">
      <c r="A1681" s="23"/>
      <c r="B1681" s="1314" t="s">
        <v>6772</v>
      </c>
      <c r="C1681" s="1314" t="s">
        <v>6773</v>
      </c>
      <c r="D1681" s="1314" t="s">
        <v>6774</v>
      </c>
    </row>
    <row r="1682" spans="1:4" ht="16.5" customHeight="1">
      <c r="A1682" s="23" t="s">
        <v>1568</v>
      </c>
      <c r="B1682" s="1314" t="s">
        <v>6775</v>
      </c>
      <c r="C1682" s="1314" t="s">
        <v>6776</v>
      </c>
      <c r="D1682" s="1314" t="s">
        <v>6777</v>
      </c>
    </row>
    <row r="1683" spans="1:4" ht="16.5" customHeight="1">
      <c r="A1683" s="23"/>
      <c r="B1683" s="1314" t="s">
        <v>6778</v>
      </c>
      <c r="C1683" s="1314" t="s">
        <v>6779</v>
      </c>
      <c r="D1683" s="1314" t="s">
        <v>6780</v>
      </c>
    </row>
    <row r="1684" spans="1:4" ht="16.5" customHeight="1">
      <c r="A1684" s="123"/>
      <c r="B1684" s="1315" t="s">
        <v>6781</v>
      </c>
      <c r="C1684" s="1315" t="s">
        <v>6782</v>
      </c>
      <c r="D1684" s="1315" t="s">
        <v>6783</v>
      </c>
    </row>
    <row r="1685" spans="1:4" ht="16.5" customHeight="1">
      <c r="A1685" s="123" t="s">
        <v>2262</v>
      </c>
      <c r="B1685" s="1315" t="s">
        <v>6784</v>
      </c>
      <c r="C1685" s="1315" t="s">
        <v>6785</v>
      </c>
      <c r="D1685" s="1315" t="s">
        <v>6786</v>
      </c>
    </row>
    <row r="1686" spans="1:4" ht="16.5" customHeight="1">
      <c r="A1686" s="123"/>
      <c r="B1686" s="1315" t="s">
        <v>6787</v>
      </c>
      <c r="C1686" s="1315" t="s">
        <v>6788</v>
      </c>
      <c r="D1686" s="1315" t="s">
        <v>6789</v>
      </c>
    </row>
    <row r="1687" spans="1:4" ht="16.5" customHeight="1">
      <c r="A1687" s="105"/>
      <c r="B1687" s="1316" t="s">
        <v>6790</v>
      </c>
      <c r="C1687" s="1316" t="s">
        <v>6791</v>
      </c>
      <c r="D1687" s="1316" t="s">
        <v>6792</v>
      </c>
    </row>
    <row r="1688" spans="1:4" ht="16.5" customHeight="1">
      <c r="A1688" s="105" t="s">
        <v>2273</v>
      </c>
      <c r="B1688" s="1316" t="s">
        <v>6793</v>
      </c>
      <c r="C1688" s="1316" t="s">
        <v>6794</v>
      </c>
      <c r="D1688" s="1316" t="s">
        <v>6795</v>
      </c>
    </row>
    <row r="1689" spans="1:4" ht="16.5" customHeight="1">
      <c r="A1689" s="105"/>
      <c r="B1689" s="1316" t="s">
        <v>6796</v>
      </c>
      <c r="C1689" s="1316" t="s">
        <v>6797</v>
      </c>
      <c r="D1689" s="1316" t="s">
        <v>6798</v>
      </c>
    </row>
    <row r="1690" spans="1:4" ht="16.5" customHeight="1">
      <c r="A1690" s="135"/>
      <c r="B1690" s="1310" t="s">
        <v>6799</v>
      </c>
      <c r="C1690" s="1310" t="s">
        <v>6800</v>
      </c>
      <c r="D1690" s="1310" t="s">
        <v>6801</v>
      </c>
    </row>
    <row r="1691" spans="1:4" ht="16.5" customHeight="1">
      <c r="A1691" s="135" t="s">
        <v>2284</v>
      </c>
      <c r="B1691" s="1310" t="s">
        <v>6802</v>
      </c>
      <c r="C1691" s="1310" t="s">
        <v>6803</v>
      </c>
      <c r="D1691" s="1310" t="s">
        <v>6804</v>
      </c>
    </row>
    <row r="1692" spans="1:4" ht="16.5" customHeight="1">
      <c r="A1692" s="135"/>
      <c r="B1692" s="1310" t="s">
        <v>6805</v>
      </c>
      <c r="C1692" s="1310" t="s">
        <v>6806</v>
      </c>
      <c r="D1692" s="1310" t="s">
        <v>6807</v>
      </c>
    </row>
    <row r="1693" spans="1:4" ht="16.5" customHeight="1">
      <c r="A1693" s="1311"/>
      <c r="B1693" s="1311"/>
      <c r="C1693" s="1311"/>
      <c r="D1693" s="7"/>
    </row>
    <row r="1694" spans="1:4" ht="16.5" customHeight="1">
      <c r="A1694" s="1061" t="s">
        <v>1488</v>
      </c>
      <c r="B1694" s="1061"/>
      <c r="C1694" s="1061"/>
      <c r="D1694" s="1061"/>
    </row>
    <row r="1695" spans="1:4" ht="16.5" customHeight="1">
      <c r="A1695" s="95"/>
      <c r="B1695" s="1313"/>
      <c r="C1695" s="1311"/>
      <c r="D1695" s="1311"/>
    </row>
    <row r="1696" spans="1:4" ht="16.5" customHeight="1">
      <c r="A1696" s="95" t="s">
        <v>3254</v>
      </c>
      <c r="B1696" s="1313"/>
      <c r="C1696" s="1311"/>
      <c r="D1696" s="1311"/>
    </row>
    <row r="1697" spans="1:4" ht="16.5" customHeight="1">
      <c r="A1697" s="95"/>
      <c r="B1697" s="1313"/>
      <c r="C1697" s="1311"/>
      <c r="D1697" s="1311"/>
    </row>
    <row r="1698" spans="1:4" ht="16.5" customHeight="1">
      <c r="A1698" s="23"/>
      <c r="B1698" s="1314"/>
      <c r="C1698" s="1314"/>
      <c r="D1698" s="1314"/>
    </row>
    <row r="1699" spans="1:4" ht="16.5" customHeight="1">
      <c r="A1699" s="23" t="s">
        <v>1568</v>
      </c>
      <c r="B1699" s="1314"/>
      <c r="C1699" s="1314"/>
      <c r="D1699" s="1314"/>
    </row>
    <row r="1700" spans="1:4" ht="16.5" customHeight="1">
      <c r="A1700" s="23"/>
      <c r="B1700" s="1314"/>
      <c r="C1700" s="1314"/>
      <c r="D1700" s="1314"/>
    </row>
    <row r="1701" spans="1:4" ht="16.5" customHeight="1">
      <c r="A1701" s="123"/>
      <c r="B1701" s="1315"/>
      <c r="C1701" s="1315"/>
      <c r="D1701" s="1315"/>
    </row>
    <row r="1702" spans="1:4" ht="16.5" customHeight="1">
      <c r="A1702" s="123" t="s">
        <v>2262</v>
      </c>
      <c r="B1702" s="1315"/>
      <c r="C1702" s="1315"/>
      <c r="D1702" s="1315"/>
    </row>
    <row r="1703" spans="1:4" ht="16.5" customHeight="1">
      <c r="A1703" s="123"/>
      <c r="B1703" s="1315"/>
      <c r="C1703" s="1315"/>
      <c r="D1703" s="1315"/>
    </row>
    <row r="1704" spans="1:4" ht="16.5" customHeight="1">
      <c r="A1704" s="105"/>
      <c r="B1704" s="1316"/>
      <c r="C1704" s="1316"/>
      <c r="D1704" s="1316"/>
    </row>
    <row r="1705" spans="1:4" ht="16.5" customHeight="1">
      <c r="A1705" s="105" t="s">
        <v>2273</v>
      </c>
      <c r="B1705" s="1316"/>
      <c r="C1705" s="1316"/>
      <c r="D1705" s="1316"/>
    </row>
    <row r="1706" spans="1:4" ht="16.5" customHeight="1">
      <c r="A1706" s="105"/>
      <c r="B1706" s="1316"/>
      <c r="C1706" s="1316"/>
      <c r="D1706" s="1316"/>
    </row>
    <row r="1707" spans="1:4" ht="16.5" customHeight="1">
      <c r="A1707" s="135"/>
      <c r="B1707" s="1310"/>
      <c r="C1707" s="1310"/>
      <c r="D1707" s="1310"/>
    </row>
    <row r="1708" spans="1:4" ht="16.5" customHeight="1">
      <c r="A1708" s="135" t="s">
        <v>2284</v>
      </c>
      <c r="B1708" s="1310"/>
      <c r="C1708" s="1310"/>
      <c r="D1708" s="1310"/>
    </row>
    <row r="1709" spans="1:4" ht="16.5" customHeight="1">
      <c r="A1709" s="135"/>
      <c r="B1709" s="1310"/>
      <c r="C1709" s="1310"/>
      <c r="D1709" s="1310"/>
    </row>
    <row r="1710" spans="1:4" ht="16.5" customHeight="1">
      <c r="A1710" s="1311"/>
      <c r="B1710" s="1311"/>
      <c r="C1710" s="1311"/>
      <c r="D1710" s="135"/>
    </row>
    <row r="1711" spans="1:4" ht="16.5" customHeight="1">
      <c r="A1711" s="1311"/>
      <c r="B1711" s="1311"/>
      <c r="C1711" s="1311"/>
      <c r="D1711" s="135"/>
    </row>
    <row r="1712" spans="1:4" ht="16.5" customHeight="1">
      <c r="A1712" s="104" t="s">
        <v>140</v>
      </c>
      <c r="B1712" s="12"/>
      <c r="C1712" s="12"/>
      <c r="D1712" s="135"/>
    </row>
    <row r="1713" spans="1:4" ht="16.5" customHeight="1">
      <c r="A1713" s="1311"/>
      <c r="B1713" s="1311"/>
      <c r="C1713" s="1311"/>
      <c r="D1713" s="1311"/>
    </row>
    <row r="1714" spans="1:4" ht="16.5" customHeight="1">
      <c r="A1714" s="1311" t="s">
        <v>141</v>
      </c>
      <c r="B1714" s="1311"/>
      <c r="C1714" s="1311"/>
      <c r="D1714" s="1311"/>
    </row>
    <row r="1715" spans="1:4" ht="16.5" customHeight="1">
      <c r="A1715" s="95"/>
      <c r="B1715" s="1313" t="s">
        <v>6808</v>
      </c>
      <c r="C1715" s="1311"/>
      <c r="D1715" s="1311"/>
    </row>
    <row r="1716" spans="1:4" ht="16.5" customHeight="1">
      <c r="A1716" s="95" t="s">
        <v>3254</v>
      </c>
      <c r="B1716" s="1313" t="s">
        <v>6809</v>
      </c>
      <c r="C1716" s="1311"/>
      <c r="D1716" s="1311"/>
    </row>
    <row r="1717" spans="1:4" ht="16.5" customHeight="1">
      <c r="A1717" s="95"/>
      <c r="B1717" s="1313" t="s">
        <v>6810</v>
      </c>
      <c r="C1717" s="1311"/>
      <c r="D1717" s="1311"/>
    </row>
    <row r="1718" spans="1:4" ht="16.5" customHeight="1">
      <c r="A1718" s="23"/>
      <c r="B1718" s="1314" t="s">
        <v>6811</v>
      </c>
      <c r="C1718" s="1311"/>
      <c r="D1718" s="1311"/>
    </row>
    <row r="1719" spans="1:4" ht="16.5" customHeight="1">
      <c r="A1719" s="23" t="s">
        <v>1568</v>
      </c>
      <c r="B1719" s="1314" t="s">
        <v>6812</v>
      </c>
      <c r="C1719" s="1311"/>
      <c r="D1719" s="1311"/>
    </row>
    <row r="1720" spans="1:4" ht="16.5" customHeight="1">
      <c r="A1720" s="23"/>
      <c r="B1720" s="1314" t="s">
        <v>6813</v>
      </c>
      <c r="C1720" s="1311"/>
      <c r="D1720" s="1311"/>
    </row>
    <row r="1721" spans="1:4" ht="16.5" customHeight="1">
      <c r="A1721" s="123"/>
      <c r="B1721" s="1315" t="s">
        <v>6814</v>
      </c>
      <c r="C1721" s="1311"/>
      <c r="D1721" s="1311"/>
    </row>
    <row r="1722" spans="1:4" ht="16.5" customHeight="1">
      <c r="A1722" s="123" t="s">
        <v>2262</v>
      </c>
      <c r="B1722" s="1315" t="s">
        <v>6815</v>
      </c>
      <c r="C1722" s="1311"/>
      <c r="D1722" s="1311"/>
    </row>
    <row r="1723" spans="1:4" ht="16.5" customHeight="1">
      <c r="A1723" s="123"/>
      <c r="B1723" s="1315" t="s">
        <v>6816</v>
      </c>
      <c r="C1723" s="1311"/>
      <c r="D1723" s="1311"/>
    </row>
    <row r="1724" spans="1:4" ht="16.5" customHeight="1">
      <c r="A1724" s="105"/>
      <c r="B1724" s="1316" t="s">
        <v>6817</v>
      </c>
      <c r="C1724" s="1311"/>
      <c r="D1724" s="1311"/>
    </row>
    <row r="1725" spans="1:4" ht="16.5" customHeight="1">
      <c r="A1725" s="105" t="s">
        <v>2273</v>
      </c>
      <c r="B1725" s="1316" t="s">
        <v>6818</v>
      </c>
      <c r="C1725" s="1311"/>
      <c r="D1725" s="1311"/>
    </row>
    <row r="1726" spans="1:4" ht="16.5" customHeight="1">
      <c r="A1726" s="105"/>
      <c r="B1726" s="1316" t="s">
        <v>6819</v>
      </c>
      <c r="C1726" s="1311"/>
      <c r="D1726" s="1311"/>
    </row>
    <row r="1727" spans="1:4" ht="16.5" customHeight="1">
      <c r="A1727" s="135"/>
      <c r="B1727" s="1310" t="s">
        <v>6820</v>
      </c>
      <c r="C1727" s="1311"/>
      <c r="D1727" s="1311"/>
    </row>
    <row r="1728" spans="1:4" ht="16.5" customHeight="1">
      <c r="A1728" s="135" t="s">
        <v>2284</v>
      </c>
      <c r="B1728" s="1310" t="s">
        <v>6821</v>
      </c>
      <c r="C1728" s="1311"/>
      <c r="D1728" s="1311"/>
    </row>
    <row r="1729" spans="1:4" ht="16.5" customHeight="1">
      <c r="A1729" s="135"/>
      <c r="B1729" s="1310" t="s">
        <v>6822</v>
      </c>
      <c r="C1729" s="1311"/>
      <c r="D1729" s="1311"/>
    </row>
    <row r="1730" spans="1:4" ht="16.5" customHeight="1">
      <c r="A1730" s="1311"/>
      <c r="B1730" s="1311"/>
      <c r="C1730" s="1311"/>
      <c r="D1730" s="1311"/>
    </row>
    <row r="1731" spans="1:4" ht="16.5" customHeight="1">
      <c r="A1731" s="235" t="s">
        <v>142</v>
      </c>
      <c r="B1731" s="235"/>
      <c r="C1731" s="1311"/>
      <c r="D1731" s="1311"/>
    </row>
    <row r="1732" spans="1:4" ht="16.5" customHeight="1">
      <c r="A1732" s="95"/>
      <c r="B1732" s="1313" t="s">
        <v>6823</v>
      </c>
      <c r="C1732" s="1311"/>
      <c r="D1732" s="1311"/>
    </row>
    <row r="1733" spans="1:4" ht="16.5" customHeight="1">
      <c r="A1733" s="95" t="s">
        <v>3254</v>
      </c>
      <c r="B1733" s="1313" t="s">
        <v>6824</v>
      </c>
      <c r="C1733" s="1311"/>
      <c r="D1733" s="1311"/>
    </row>
    <row r="1734" spans="1:4" ht="16.5" customHeight="1">
      <c r="A1734" s="95"/>
      <c r="B1734" s="1313" t="s">
        <v>6825</v>
      </c>
      <c r="C1734" s="1311"/>
      <c r="D1734" s="1311"/>
    </row>
    <row r="1735" spans="1:4" ht="16.5" customHeight="1">
      <c r="A1735" s="23"/>
      <c r="B1735" s="1314" t="s">
        <v>6826</v>
      </c>
      <c r="C1735" s="1314" t="s">
        <v>6827</v>
      </c>
      <c r="D1735" s="1314" t="s">
        <v>6828</v>
      </c>
    </row>
    <row r="1736" spans="1:4" ht="16.5" customHeight="1">
      <c r="A1736" s="23" t="s">
        <v>1568</v>
      </c>
      <c r="B1736" s="1314" t="s">
        <v>6829</v>
      </c>
      <c r="C1736" s="1314" t="s">
        <v>6830</v>
      </c>
      <c r="D1736" s="1314" t="s">
        <v>6831</v>
      </c>
    </row>
    <row r="1737" spans="1:4" ht="16.5" customHeight="1">
      <c r="A1737" s="23"/>
      <c r="B1737" s="1314" t="s">
        <v>6832</v>
      </c>
      <c r="C1737" s="1314" t="s">
        <v>6833</v>
      </c>
      <c r="D1737" s="1314" t="s">
        <v>6834</v>
      </c>
    </row>
    <row r="1738" spans="1:4" ht="16.5" customHeight="1">
      <c r="A1738" s="123"/>
      <c r="B1738" s="1315" t="s">
        <v>6835</v>
      </c>
      <c r="C1738" s="1315" t="s">
        <v>6836</v>
      </c>
      <c r="D1738" s="1315" t="s">
        <v>6837</v>
      </c>
    </row>
    <row r="1739" spans="1:4" ht="16.5" customHeight="1">
      <c r="A1739" s="123" t="s">
        <v>2262</v>
      </c>
      <c r="B1739" s="1315" t="s">
        <v>6838</v>
      </c>
      <c r="C1739" s="1315" t="s">
        <v>6839</v>
      </c>
      <c r="D1739" s="1315" t="s">
        <v>6840</v>
      </c>
    </row>
    <row r="1740" spans="1:4" ht="16.5" customHeight="1">
      <c r="A1740" s="123"/>
      <c r="B1740" s="1315" t="s">
        <v>6841</v>
      </c>
      <c r="C1740" s="1315" t="s">
        <v>6842</v>
      </c>
      <c r="D1740" s="1315" t="s">
        <v>6843</v>
      </c>
    </row>
    <row r="1741" spans="1:4" ht="16.5" customHeight="1">
      <c r="A1741" s="105"/>
      <c r="B1741" s="1316" t="s">
        <v>6844</v>
      </c>
      <c r="C1741" s="1316" t="s">
        <v>6845</v>
      </c>
      <c r="D1741" s="1316" t="s">
        <v>6846</v>
      </c>
    </row>
    <row r="1742" spans="1:4" ht="16.5" customHeight="1">
      <c r="A1742" s="105" t="s">
        <v>2273</v>
      </c>
      <c r="B1742" s="1316" t="s">
        <v>6847</v>
      </c>
      <c r="C1742" s="1316" t="s">
        <v>6848</v>
      </c>
      <c r="D1742" s="1316" t="s">
        <v>6849</v>
      </c>
    </row>
    <row r="1743" spans="1:4" ht="16.5" customHeight="1">
      <c r="A1743" s="105"/>
      <c r="B1743" s="1316" t="s">
        <v>6850</v>
      </c>
      <c r="C1743" s="1316" t="s">
        <v>6851</v>
      </c>
      <c r="D1743" s="1316" t="s">
        <v>6852</v>
      </c>
    </row>
    <row r="1744" spans="1:4" ht="16.5" customHeight="1">
      <c r="A1744" s="135"/>
      <c r="B1744" s="1310" t="s">
        <v>6853</v>
      </c>
      <c r="C1744" s="1310" t="s">
        <v>6854</v>
      </c>
      <c r="D1744" s="1310" t="s">
        <v>6855</v>
      </c>
    </row>
    <row r="1745" spans="1:4" ht="16.5" customHeight="1">
      <c r="A1745" s="135" t="s">
        <v>2284</v>
      </c>
      <c r="B1745" s="1310" t="s">
        <v>6856</v>
      </c>
      <c r="C1745" s="1310" t="s">
        <v>6857</v>
      </c>
      <c r="D1745" s="1310" t="s">
        <v>6858</v>
      </c>
    </row>
    <row r="1746" spans="1:4" ht="16.5" customHeight="1">
      <c r="A1746" s="135"/>
      <c r="B1746" s="1310" t="s">
        <v>6859</v>
      </c>
      <c r="C1746" s="1310" t="s">
        <v>6860</v>
      </c>
      <c r="D1746" s="1310" t="s">
        <v>6861</v>
      </c>
    </row>
    <row r="1747" spans="1:4" ht="16.5" customHeight="1">
      <c r="A1747" s="1311"/>
      <c r="B1747" s="1311"/>
      <c r="C1747" s="1311"/>
      <c r="D1747" s="1311"/>
    </row>
    <row r="1748" spans="1:4" ht="16.5" customHeight="1">
      <c r="A1748" s="1311" t="s">
        <v>1489</v>
      </c>
      <c r="B1748" s="1311"/>
      <c r="C1748" s="1311"/>
      <c r="D1748" s="1311"/>
    </row>
    <row r="1749" spans="1:4" ht="16.5" customHeight="1">
      <c r="A1749" s="95"/>
      <c r="B1749" s="1313" t="s">
        <v>6862</v>
      </c>
      <c r="C1749" s="1311"/>
      <c r="D1749" s="1311"/>
    </row>
    <row r="1750" spans="1:4" ht="16.5" customHeight="1">
      <c r="A1750" s="95" t="s">
        <v>3254</v>
      </c>
      <c r="B1750" s="1313" t="s">
        <v>6863</v>
      </c>
      <c r="C1750" s="1311"/>
      <c r="D1750" s="1311"/>
    </row>
    <row r="1751" spans="1:4" ht="16.5" customHeight="1">
      <c r="A1751" s="95"/>
      <c r="B1751" s="1313" t="s">
        <v>6864</v>
      </c>
      <c r="C1751" s="1311"/>
      <c r="D1751" s="1311"/>
    </row>
    <row r="1752" spans="1:4" ht="16.5" customHeight="1">
      <c r="A1752" s="23"/>
      <c r="B1752" s="1314" t="s">
        <v>6865</v>
      </c>
      <c r="C1752" s="1311"/>
      <c r="D1752" s="1311"/>
    </row>
    <row r="1753" spans="1:4" ht="16.5" customHeight="1">
      <c r="A1753" s="23" t="s">
        <v>1568</v>
      </c>
      <c r="B1753" s="1314" t="s">
        <v>6866</v>
      </c>
      <c r="C1753" s="1311"/>
      <c r="D1753" s="1311"/>
    </row>
    <row r="1754" spans="1:4" ht="16.5" customHeight="1">
      <c r="A1754" s="23"/>
      <c r="B1754" s="1314" t="s">
        <v>6867</v>
      </c>
      <c r="C1754" s="1311"/>
      <c r="D1754" s="1311"/>
    </row>
    <row r="1755" spans="1:4" ht="16.5" customHeight="1">
      <c r="A1755" s="123"/>
      <c r="B1755" s="1314" t="s">
        <v>6867</v>
      </c>
      <c r="C1755" s="1311"/>
      <c r="D1755" s="1311"/>
    </row>
    <row r="1756" spans="1:4" ht="16.5" customHeight="1">
      <c r="A1756" s="123" t="s">
        <v>2262</v>
      </c>
      <c r="B1756" s="1315" t="s">
        <v>6868</v>
      </c>
      <c r="C1756" s="1311"/>
      <c r="D1756" s="1311"/>
    </row>
    <row r="1757" spans="1:4" ht="16.5" customHeight="1">
      <c r="A1757" s="123"/>
      <c r="B1757" s="1315" t="s">
        <v>6869</v>
      </c>
      <c r="C1757" s="1311"/>
      <c r="D1757" s="1311"/>
    </row>
    <row r="1758" spans="1:4" ht="16.5" customHeight="1">
      <c r="A1758" s="105"/>
      <c r="B1758" s="1316" t="s">
        <v>6870</v>
      </c>
      <c r="C1758" s="1311"/>
      <c r="D1758" s="1311"/>
    </row>
    <row r="1759" spans="1:4" ht="16.5" customHeight="1">
      <c r="A1759" s="105" t="s">
        <v>2273</v>
      </c>
      <c r="B1759" s="1316" t="s">
        <v>6871</v>
      </c>
      <c r="C1759" s="1311"/>
      <c r="D1759" s="1311"/>
    </row>
    <row r="1760" spans="1:4" ht="16.5" customHeight="1">
      <c r="A1760" s="105"/>
      <c r="B1760" s="1316" t="s">
        <v>6872</v>
      </c>
      <c r="C1760" s="1311"/>
      <c r="D1760" s="1311"/>
    </row>
    <row r="1761" spans="1:4" ht="16.5" customHeight="1">
      <c r="A1761" s="135"/>
      <c r="B1761" s="1310" t="s">
        <v>6873</v>
      </c>
      <c r="C1761" s="1311"/>
      <c r="D1761" s="1311"/>
    </row>
    <row r="1762" spans="1:4" ht="16.5" customHeight="1">
      <c r="A1762" s="135" t="s">
        <v>2284</v>
      </c>
      <c r="B1762" s="1310" t="s">
        <v>6874</v>
      </c>
      <c r="C1762" s="1311"/>
      <c r="D1762" s="1311"/>
    </row>
    <row r="1763" spans="1:4" ht="16.5" customHeight="1">
      <c r="A1763" s="135"/>
      <c r="B1763" s="1310" t="s">
        <v>6875</v>
      </c>
      <c r="C1763" s="1311"/>
      <c r="D1763" s="1311"/>
    </row>
    <row r="1764" spans="1:4" ht="16.5" customHeight="1">
      <c r="A1764" s="1311"/>
      <c r="B1764" s="1311"/>
      <c r="C1764" s="1311"/>
      <c r="D1764" s="1311"/>
    </row>
    <row r="1765" spans="1:4" ht="16.5" customHeight="1">
      <c r="A1765" s="104" t="s">
        <v>145</v>
      </c>
      <c r="B1765" s="12"/>
      <c r="C1765" s="7"/>
      <c r="D1765" s="7"/>
    </row>
    <row r="1766" spans="1:4" ht="16.5" customHeight="1">
      <c r="A1766" s="1311"/>
      <c r="B1766" s="1311"/>
      <c r="C1766" s="1311"/>
      <c r="D1766" s="1311"/>
    </row>
    <row r="1767" spans="1:4" ht="16.5" customHeight="1">
      <c r="A1767" s="1311"/>
      <c r="B1767" s="1311"/>
      <c r="C1767" s="1311"/>
      <c r="D1767" s="1311"/>
    </row>
    <row r="1768" spans="1:4" ht="16.5" customHeight="1">
      <c r="A1768" s="117" t="s">
        <v>146</v>
      </c>
      <c r="B1768" s="117"/>
      <c r="C1768" s="117"/>
      <c r="D1768" s="117"/>
    </row>
    <row r="1769" spans="1:4" ht="16.5" customHeight="1">
      <c r="A1769" s="95"/>
      <c r="B1769" s="1313" t="s">
        <v>6876</v>
      </c>
      <c r="C1769" s="1311"/>
      <c r="D1769" s="1311"/>
    </row>
    <row r="1770" spans="1:4" ht="16.5" customHeight="1">
      <c r="A1770" s="95" t="s">
        <v>3254</v>
      </c>
      <c r="B1770" s="1313" t="s">
        <v>6877</v>
      </c>
      <c r="C1770" s="1311"/>
      <c r="D1770" s="1311"/>
    </row>
    <row r="1771" spans="1:4" ht="16.5" customHeight="1">
      <c r="A1771" s="95"/>
      <c r="B1771" s="1313" t="s">
        <v>6878</v>
      </c>
      <c r="C1771" s="1311"/>
      <c r="D1771" s="23"/>
    </row>
    <row r="1772" spans="1:4" ht="16.5" customHeight="1">
      <c r="A1772" s="23"/>
      <c r="B1772" s="1314" t="s">
        <v>6879</v>
      </c>
      <c r="C1772" s="1314" t="s">
        <v>6880</v>
      </c>
      <c r="D1772" s="1314" t="s">
        <v>6881</v>
      </c>
    </row>
    <row r="1773" spans="1:4" ht="16.5" customHeight="1">
      <c r="A1773" s="23" t="s">
        <v>1568</v>
      </c>
      <c r="B1773" s="1314" t="s">
        <v>6882</v>
      </c>
      <c r="C1773" s="1314" t="s">
        <v>6883</v>
      </c>
      <c r="D1773" s="1314" t="s">
        <v>6884</v>
      </c>
    </row>
    <row r="1774" spans="1:4" ht="16.5" customHeight="1">
      <c r="A1774" s="23"/>
      <c r="B1774" s="1314" t="s">
        <v>6885</v>
      </c>
      <c r="C1774" s="1314" t="s">
        <v>6886</v>
      </c>
      <c r="D1774" s="1314" t="s">
        <v>6887</v>
      </c>
    </row>
    <row r="1775" spans="1:4" ht="16.5" customHeight="1">
      <c r="A1775" s="123"/>
      <c r="B1775" s="1315" t="s">
        <v>6888</v>
      </c>
      <c r="C1775" s="1315" t="s">
        <v>6889</v>
      </c>
      <c r="D1775" s="1315" t="s">
        <v>6890</v>
      </c>
    </row>
    <row r="1776" spans="1:4" ht="16.5" customHeight="1">
      <c r="A1776" s="123" t="s">
        <v>2262</v>
      </c>
      <c r="B1776" s="1315" t="s">
        <v>6891</v>
      </c>
      <c r="C1776" s="1315" t="s">
        <v>6892</v>
      </c>
      <c r="D1776" s="1315" t="s">
        <v>6893</v>
      </c>
    </row>
    <row r="1777" spans="1:4" ht="16.5" customHeight="1">
      <c r="A1777" s="123"/>
      <c r="B1777" s="1315" t="s">
        <v>6894</v>
      </c>
      <c r="C1777" s="1315" t="s">
        <v>6895</v>
      </c>
      <c r="D1777" s="1315" t="s">
        <v>6896</v>
      </c>
    </row>
    <row r="1778" spans="1:4" ht="16.5" customHeight="1">
      <c r="A1778" s="105"/>
      <c r="B1778" s="1316" t="s">
        <v>6897</v>
      </c>
      <c r="C1778" s="1316" t="s">
        <v>6898</v>
      </c>
      <c r="D1778" s="1316" t="s">
        <v>6899</v>
      </c>
    </row>
    <row r="1779" spans="1:4" ht="16.5" customHeight="1">
      <c r="A1779" s="105" t="s">
        <v>2273</v>
      </c>
      <c r="B1779" s="1316" t="s">
        <v>6900</v>
      </c>
      <c r="C1779" s="1316" t="s">
        <v>6901</v>
      </c>
      <c r="D1779" s="1316" t="s">
        <v>6902</v>
      </c>
    </row>
    <row r="1780" spans="1:4" ht="16.5" customHeight="1">
      <c r="A1780" s="105"/>
      <c r="B1780" s="1316" t="s">
        <v>6903</v>
      </c>
      <c r="C1780" s="1316" t="s">
        <v>6904</v>
      </c>
      <c r="D1780" s="1316" t="s">
        <v>6905</v>
      </c>
    </row>
    <row r="1781" spans="1:4" ht="16.5" customHeight="1">
      <c r="A1781" s="135"/>
      <c r="B1781" s="1310" t="s">
        <v>6906</v>
      </c>
      <c r="C1781" s="1310" t="s">
        <v>6907</v>
      </c>
      <c r="D1781" s="1310" t="s">
        <v>6908</v>
      </c>
    </row>
    <row r="1782" spans="1:4" ht="16.5" customHeight="1">
      <c r="A1782" s="135" t="s">
        <v>2284</v>
      </c>
      <c r="B1782" s="1310" t="s">
        <v>6909</v>
      </c>
      <c r="C1782" s="1310" t="s">
        <v>6910</v>
      </c>
      <c r="D1782" s="1310" t="s">
        <v>6911</v>
      </c>
    </row>
    <row r="1783" spans="1:4" ht="16.5" customHeight="1">
      <c r="A1783" s="135"/>
      <c r="B1783" s="1310" t="s">
        <v>6912</v>
      </c>
      <c r="C1783" s="1310" t="s">
        <v>6913</v>
      </c>
      <c r="D1783" s="1310" t="s">
        <v>6914</v>
      </c>
    </row>
    <row r="1784" spans="1:4" ht="16.5" customHeight="1">
      <c r="A1784" s="1311"/>
      <c r="B1784" s="1311"/>
      <c r="C1784" s="1311"/>
      <c r="D1784" s="1311"/>
    </row>
    <row r="1785" spans="1:4" ht="16.5" customHeight="1">
      <c r="A1785" s="193" t="s">
        <v>6915</v>
      </c>
      <c r="B1785" s="193"/>
      <c r="C1785" s="193"/>
      <c r="D1785" s="193"/>
    </row>
    <row r="1786" spans="1:4" ht="16.5" customHeight="1">
      <c r="A1786" s="95"/>
      <c r="B1786" s="1313"/>
      <c r="C1786" s="1311"/>
      <c r="D1786" s="1311"/>
    </row>
    <row r="1787" spans="1:4" ht="16.5" customHeight="1">
      <c r="A1787" s="95" t="s">
        <v>3254</v>
      </c>
      <c r="B1787" s="1313"/>
      <c r="C1787" s="1311"/>
      <c r="D1787" s="1311"/>
    </row>
    <row r="1788" spans="1:4" ht="16.5" customHeight="1">
      <c r="A1788" s="95"/>
      <c r="B1788" s="1313"/>
      <c r="C1788" s="23"/>
      <c r="D1788" s="23"/>
    </row>
    <row r="1789" spans="1:4" ht="16.5" customHeight="1">
      <c r="A1789" s="23"/>
      <c r="B1789" s="1314"/>
      <c r="C1789" s="23"/>
      <c r="D1789" s="23"/>
    </row>
    <row r="1790" spans="1:4" ht="16.5" customHeight="1">
      <c r="A1790" s="23" t="s">
        <v>1568</v>
      </c>
      <c r="B1790" s="1314"/>
      <c r="C1790" s="23"/>
      <c r="D1790" s="23"/>
    </row>
    <row r="1791" spans="1:4" ht="16.5" customHeight="1">
      <c r="A1791" s="23"/>
      <c r="B1791" s="1314"/>
      <c r="C1791" s="123"/>
      <c r="D1791" s="123"/>
    </row>
    <row r="1792" spans="1:4" ht="16.5" customHeight="1">
      <c r="A1792" s="123"/>
      <c r="B1792" s="1315"/>
      <c r="C1792" s="123"/>
      <c r="D1792" s="123"/>
    </row>
    <row r="1793" spans="1:4" ht="16.5" customHeight="1">
      <c r="A1793" s="123" t="s">
        <v>2262</v>
      </c>
      <c r="B1793" s="1315"/>
      <c r="C1793" s="123"/>
      <c r="D1793" s="123"/>
    </row>
    <row r="1794" spans="1:4" ht="16.5" customHeight="1">
      <c r="A1794" s="123"/>
      <c r="B1794" s="1315"/>
      <c r="C1794" s="105"/>
      <c r="D1794" s="105"/>
    </row>
    <row r="1795" spans="1:4" ht="16.5" customHeight="1">
      <c r="A1795" s="105"/>
      <c r="B1795" s="1316"/>
      <c r="C1795" s="105"/>
      <c r="D1795" s="105"/>
    </row>
    <row r="1796" spans="1:4" ht="16.5" customHeight="1">
      <c r="A1796" s="105" t="s">
        <v>2273</v>
      </c>
      <c r="B1796" s="1316"/>
      <c r="C1796" s="105"/>
      <c r="D1796" s="105"/>
    </row>
    <row r="1797" spans="1:4" ht="16.5" customHeight="1">
      <c r="A1797" s="105"/>
      <c r="B1797" s="1316"/>
      <c r="C1797" s="135"/>
      <c r="D1797" s="135"/>
    </row>
    <row r="1798" spans="1:4" ht="16.5" customHeight="1">
      <c r="A1798" s="135"/>
      <c r="B1798" s="1310"/>
      <c r="C1798" s="135"/>
      <c r="D1798" s="135"/>
    </row>
    <row r="1799" spans="1:4" ht="16.5" customHeight="1">
      <c r="A1799" s="135" t="s">
        <v>2284</v>
      </c>
      <c r="B1799" s="1310"/>
      <c r="C1799" s="1311"/>
      <c r="D1799" s="1311"/>
    </row>
    <row r="1800" spans="1:4" ht="16.5" customHeight="1">
      <c r="A1800" s="135"/>
      <c r="B1800" s="1310"/>
      <c r="C1800" s="1311"/>
      <c r="D1800" s="1311"/>
    </row>
    <row r="1801" spans="1:4" ht="16.5" customHeight="1">
      <c r="A1801" s="1311"/>
      <c r="B1801" s="1311"/>
      <c r="C1801" s="1311"/>
      <c r="D1801" s="1311"/>
    </row>
    <row r="1802" spans="1:4" ht="16.5" customHeight="1">
      <c r="A1802" s="194" t="s">
        <v>148</v>
      </c>
      <c r="B1802" s="194"/>
      <c r="C1802" s="194"/>
      <c r="D1802" s="194"/>
    </row>
    <row r="1803" spans="1:4" ht="16.5" customHeight="1">
      <c r="A1803" s="95"/>
      <c r="B1803" s="1313"/>
      <c r="C1803" s="1311"/>
      <c r="D1803" s="1311"/>
    </row>
    <row r="1804" spans="1:4" ht="16.5" customHeight="1">
      <c r="A1804" s="95" t="s">
        <v>3254</v>
      </c>
      <c r="B1804" s="1313"/>
      <c r="C1804" s="1311"/>
      <c r="D1804" s="1311"/>
    </row>
    <row r="1805" spans="1:4" ht="16.5" customHeight="1">
      <c r="A1805" s="95"/>
      <c r="B1805" s="1313"/>
      <c r="C1805" s="23"/>
      <c r="D1805" s="23"/>
    </row>
    <row r="1806" spans="1:4" ht="16.5" customHeight="1">
      <c r="A1806" s="23"/>
      <c r="B1806" s="1314"/>
      <c r="C1806" s="23"/>
      <c r="D1806" s="23"/>
    </row>
    <row r="1807" spans="1:4" ht="16.5" customHeight="1">
      <c r="A1807" s="23" t="s">
        <v>1568</v>
      </c>
      <c r="B1807" s="1314"/>
      <c r="C1807" s="23"/>
      <c r="D1807" s="23"/>
    </row>
    <row r="1808" spans="1:4" ht="16.5" customHeight="1">
      <c r="A1808" s="23"/>
      <c r="B1808" s="1314"/>
      <c r="C1808" s="123"/>
      <c r="D1808" s="123"/>
    </row>
    <row r="1809" spans="1:4" ht="16.5" customHeight="1">
      <c r="A1809" s="123"/>
      <c r="B1809" s="1315"/>
      <c r="C1809" s="123"/>
      <c r="D1809" s="123"/>
    </row>
    <row r="1810" spans="1:4" ht="16.5" customHeight="1">
      <c r="A1810" s="123" t="s">
        <v>2262</v>
      </c>
      <c r="B1810" s="1315"/>
      <c r="C1810" s="123"/>
      <c r="D1810" s="123"/>
    </row>
    <row r="1811" spans="1:4" ht="16.5" customHeight="1">
      <c r="A1811" s="123"/>
      <c r="B1811" s="1315"/>
      <c r="C1811" s="105"/>
      <c r="D1811" s="105"/>
    </row>
    <row r="1812" spans="1:4" ht="16.5" customHeight="1">
      <c r="A1812" s="105"/>
      <c r="B1812" s="1316"/>
      <c r="C1812" s="105"/>
      <c r="D1812" s="105"/>
    </row>
    <row r="1813" spans="1:4" ht="16.5" customHeight="1">
      <c r="A1813" s="105" t="s">
        <v>2273</v>
      </c>
      <c r="B1813" s="1316"/>
      <c r="C1813" s="105"/>
      <c r="D1813" s="105"/>
    </row>
    <row r="1814" spans="1:4" ht="16.5" customHeight="1">
      <c r="A1814" s="105"/>
      <c r="B1814" s="1316"/>
      <c r="C1814" s="135"/>
      <c r="D1814" s="135"/>
    </row>
    <row r="1815" spans="1:4" ht="16.5" customHeight="1">
      <c r="A1815" s="135"/>
      <c r="B1815" s="1310"/>
      <c r="C1815" s="135"/>
      <c r="D1815" s="135"/>
    </row>
    <row r="1816" spans="1:4" ht="16.5" customHeight="1">
      <c r="A1816" s="135" t="s">
        <v>2284</v>
      </c>
      <c r="B1816" s="1310"/>
      <c r="C1816" s="135"/>
      <c r="D1816" s="135"/>
    </row>
    <row r="1817" spans="1:4" ht="16.5" customHeight="1">
      <c r="A1817" s="135"/>
      <c r="B1817" s="1310"/>
      <c r="C1817" s="1311"/>
      <c r="D1817" s="1311"/>
    </row>
    <row r="1818" spans="1:4" ht="16.5" customHeight="1">
      <c r="A1818" s="1311"/>
      <c r="B1818" s="1311"/>
      <c r="C1818" s="1311"/>
      <c r="D1818" s="1311"/>
    </row>
    <row r="1819" spans="1:4" ht="16.5" customHeight="1">
      <c r="A1819" s="149" t="s">
        <v>149</v>
      </c>
      <c r="B1819" s="149"/>
      <c r="C1819" s="149"/>
      <c r="D1819" s="149"/>
    </row>
    <row r="1820" spans="1:4" ht="16.5" customHeight="1">
      <c r="A1820" s="95"/>
      <c r="B1820" s="1313"/>
      <c r="C1820" s="1313"/>
      <c r="D1820" s="1311"/>
    </row>
    <row r="1821" spans="1:4" ht="16.5" customHeight="1">
      <c r="A1821" s="95" t="s">
        <v>3254</v>
      </c>
      <c r="B1821" s="1313"/>
      <c r="C1821" s="1313"/>
      <c r="D1821" s="1311"/>
    </row>
    <row r="1822" spans="1:4" ht="16.5" customHeight="1">
      <c r="A1822" s="95"/>
      <c r="B1822" s="1313" t="s">
        <v>6916</v>
      </c>
      <c r="C1822" s="1313"/>
      <c r="D1822" s="1311"/>
    </row>
    <row r="1823" spans="1:4" ht="16.5" customHeight="1">
      <c r="A1823" s="23"/>
      <c r="B1823" s="1314"/>
      <c r="C1823" s="1314"/>
      <c r="D1823" s="1314"/>
    </row>
    <row r="1824" spans="1:4" ht="16.5" customHeight="1">
      <c r="A1824" s="23" t="s">
        <v>1568</v>
      </c>
      <c r="B1824" s="1314"/>
      <c r="C1824" s="1314"/>
      <c r="D1824" s="1314"/>
    </row>
    <row r="1825" spans="1:4" ht="16.5" customHeight="1">
      <c r="A1825" s="23"/>
      <c r="B1825" s="1314"/>
      <c r="C1825" s="1314"/>
      <c r="D1825" s="1314"/>
    </row>
    <row r="1826" spans="1:4" ht="16.5" customHeight="1">
      <c r="A1826" s="123"/>
      <c r="B1826" s="1315"/>
      <c r="C1826" s="1315"/>
      <c r="D1826" s="1315"/>
    </row>
    <row r="1827" spans="1:4" ht="16.5" customHeight="1">
      <c r="A1827" s="123" t="s">
        <v>2262</v>
      </c>
      <c r="B1827" s="1315"/>
      <c r="C1827" s="1315"/>
      <c r="D1827" s="1315"/>
    </row>
    <row r="1828" spans="1:4" ht="16.5" customHeight="1">
      <c r="A1828" s="123"/>
      <c r="B1828" s="1315" t="s">
        <v>6917</v>
      </c>
      <c r="C1828" s="1315" t="s">
        <v>6918</v>
      </c>
      <c r="D1828" s="1315"/>
    </row>
    <row r="1829" spans="1:4" ht="16.5" customHeight="1">
      <c r="A1829" s="105"/>
      <c r="B1829" s="1316"/>
      <c r="C1829" s="1316"/>
      <c r="D1829" s="1316"/>
    </row>
    <row r="1830" spans="1:4" ht="16.5" customHeight="1">
      <c r="A1830" s="105" t="s">
        <v>2273</v>
      </c>
      <c r="B1830" s="1316"/>
      <c r="C1830" s="1316"/>
      <c r="D1830" s="1316"/>
    </row>
    <row r="1831" spans="1:4" ht="16.5" customHeight="1">
      <c r="A1831" s="105"/>
      <c r="B1831" s="1316" t="s">
        <v>6919</v>
      </c>
      <c r="C1831" s="1316" t="s">
        <v>6920</v>
      </c>
      <c r="D1831" s="1316"/>
    </row>
    <row r="1832" spans="1:4" ht="16.5" customHeight="1">
      <c r="A1832" s="135"/>
      <c r="B1832" s="1310"/>
      <c r="C1832" s="1310"/>
      <c r="D1832" s="1310"/>
    </row>
    <row r="1833" spans="1:4" ht="16.5" customHeight="1">
      <c r="A1833" s="135" t="s">
        <v>2284</v>
      </c>
      <c r="B1833" s="1310"/>
      <c r="C1833" s="1310"/>
      <c r="D1833" s="1310"/>
    </row>
    <row r="1834" spans="1:4" ht="16.5" customHeight="1">
      <c r="A1834" s="135"/>
      <c r="B1834" s="1310" t="s">
        <v>6921</v>
      </c>
      <c r="C1834" s="1310" t="s">
        <v>6921</v>
      </c>
      <c r="D1834" s="1310"/>
    </row>
    <row r="1835" spans="1:4" ht="16.5" customHeight="1">
      <c r="A1835" s="1311"/>
      <c r="B1835" s="1311"/>
      <c r="C1835" s="1311"/>
      <c r="D1835" s="1311"/>
    </row>
    <row r="1836" spans="1:4" ht="16.5" customHeight="1">
      <c r="A1836" s="104" t="s">
        <v>151</v>
      </c>
      <c r="B1836" s="12"/>
      <c r="C1836" s="7"/>
      <c r="D1836" s="7"/>
    </row>
    <row r="1837" spans="1:4" ht="16.5" customHeight="1">
      <c r="A1837" s="1311"/>
      <c r="B1837" s="1311"/>
      <c r="C1837" s="1311"/>
      <c r="D1837" s="1311"/>
    </row>
    <row r="1838" spans="1:4" ht="16.5" customHeight="1">
      <c r="A1838" s="97" t="s">
        <v>152</v>
      </c>
      <c r="B1838" s="97"/>
      <c r="C1838" s="97"/>
      <c r="D1838" s="97"/>
    </row>
    <row r="1839" spans="1:4" ht="16.5" customHeight="1">
      <c r="A1839" s="95"/>
      <c r="B1839" s="1313" t="s">
        <v>6922</v>
      </c>
      <c r="C1839" s="1311"/>
      <c r="D1839" s="1311"/>
    </row>
    <row r="1840" spans="1:4" ht="16.5" customHeight="1">
      <c r="A1840" s="95" t="s">
        <v>3254</v>
      </c>
      <c r="B1840" s="1313" t="s">
        <v>6923</v>
      </c>
      <c r="C1840" s="1311"/>
      <c r="D1840" s="1311"/>
    </row>
    <row r="1841" spans="1:4" ht="16.5" customHeight="1">
      <c r="A1841" s="95"/>
      <c r="B1841" s="1313" t="s">
        <v>6924</v>
      </c>
      <c r="C1841" s="1311"/>
      <c r="D1841" s="1311"/>
    </row>
    <row r="1842" spans="1:4" ht="16.5" customHeight="1">
      <c r="A1842" s="23"/>
      <c r="B1842" s="1314" t="s">
        <v>6925</v>
      </c>
      <c r="C1842" s="1314" t="s">
        <v>6926</v>
      </c>
      <c r="D1842" s="1314" t="s">
        <v>6927</v>
      </c>
    </row>
    <row r="1843" spans="1:4" ht="16.5" customHeight="1">
      <c r="A1843" s="23" t="s">
        <v>1568</v>
      </c>
      <c r="B1843" s="1314" t="s">
        <v>6928</v>
      </c>
      <c r="C1843" s="1314" t="s">
        <v>6929</v>
      </c>
      <c r="D1843" s="1314" t="s">
        <v>6930</v>
      </c>
    </row>
    <row r="1844" spans="1:4" ht="16.5" customHeight="1">
      <c r="A1844" s="23"/>
      <c r="B1844" s="1314" t="s">
        <v>6931</v>
      </c>
      <c r="C1844" s="1314" t="s">
        <v>6932</v>
      </c>
      <c r="D1844" s="1314" t="s">
        <v>6933</v>
      </c>
    </row>
    <row r="1845" spans="1:4" ht="16.5" customHeight="1">
      <c r="A1845" s="123"/>
      <c r="B1845" s="1315" t="s">
        <v>6925</v>
      </c>
      <c r="C1845" s="1315" t="s">
        <v>6926</v>
      </c>
      <c r="D1845" s="1315" t="s">
        <v>6927</v>
      </c>
    </row>
    <row r="1846" spans="1:4" ht="16.5" customHeight="1">
      <c r="A1846" s="123" t="s">
        <v>2262</v>
      </c>
      <c r="B1846" s="1315" t="s">
        <v>6934</v>
      </c>
      <c r="C1846" s="1315" t="s">
        <v>6935</v>
      </c>
      <c r="D1846" s="1315" t="s">
        <v>6936</v>
      </c>
    </row>
    <row r="1847" spans="1:4" ht="16.5" customHeight="1">
      <c r="A1847" s="123"/>
      <c r="B1847" s="1315" t="s">
        <v>6937</v>
      </c>
      <c r="C1847" s="1315" t="s">
        <v>6938</v>
      </c>
      <c r="D1847" s="1315" t="s">
        <v>6939</v>
      </c>
    </row>
    <row r="1848" spans="1:4" ht="16.5" customHeight="1">
      <c r="A1848" s="105"/>
      <c r="B1848" s="1316" t="s">
        <v>6925</v>
      </c>
      <c r="C1848" s="1316" t="s">
        <v>6926</v>
      </c>
      <c r="D1848" s="1316" t="s">
        <v>6927</v>
      </c>
    </row>
    <row r="1849" spans="1:4" ht="16.5" customHeight="1">
      <c r="A1849" s="105" t="s">
        <v>2273</v>
      </c>
      <c r="B1849" s="1316" t="s">
        <v>6940</v>
      </c>
      <c r="C1849" s="1316" t="s">
        <v>6941</v>
      </c>
      <c r="D1849" s="1316" t="s">
        <v>6942</v>
      </c>
    </row>
    <row r="1850" spans="1:4" ht="16.5" customHeight="1">
      <c r="A1850" s="105"/>
      <c r="B1850" s="1316" t="s">
        <v>6943</v>
      </c>
      <c r="C1850" s="1316" t="s">
        <v>6944</v>
      </c>
      <c r="D1850" s="1316" t="s">
        <v>6945</v>
      </c>
    </row>
    <row r="1851" spans="1:4" ht="16.5" customHeight="1">
      <c r="A1851" s="135"/>
      <c r="B1851" s="1310" t="s">
        <v>6946</v>
      </c>
      <c r="C1851" s="1310" t="s">
        <v>6947</v>
      </c>
      <c r="D1851" s="1310" t="s">
        <v>6948</v>
      </c>
    </row>
    <row r="1852" spans="1:4" ht="16.5" customHeight="1">
      <c r="A1852" s="135" t="s">
        <v>2284</v>
      </c>
      <c r="B1852" s="1310" t="s">
        <v>6949</v>
      </c>
      <c r="C1852" s="1310" t="s">
        <v>6950</v>
      </c>
      <c r="D1852" s="1310" t="s">
        <v>6951</v>
      </c>
    </row>
    <row r="1853" spans="1:4" ht="16.5" customHeight="1">
      <c r="A1853" s="135"/>
      <c r="B1853" s="1310" t="s">
        <v>6952</v>
      </c>
      <c r="C1853" s="1310" t="s">
        <v>6953</v>
      </c>
      <c r="D1853" s="1310" t="s">
        <v>6954</v>
      </c>
    </row>
    <row r="1854" spans="1:4" ht="16.5" customHeight="1">
      <c r="A1854" s="1311"/>
      <c r="B1854" s="1311"/>
      <c r="C1854" s="1311"/>
      <c r="D1854" s="1311"/>
    </row>
    <row r="1855" spans="1:4" ht="16.5" customHeight="1">
      <c r="A1855" s="115" t="s">
        <v>153</v>
      </c>
      <c r="B1855" s="115"/>
      <c r="C1855" s="115"/>
      <c r="D1855" s="115"/>
    </row>
    <row r="1856" spans="1:4" ht="16.5" customHeight="1">
      <c r="A1856" s="95"/>
      <c r="B1856" s="1313" t="s">
        <v>6955</v>
      </c>
      <c r="C1856" s="1311"/>
      <c r="D1856" s="1311"/>
    </row>
    <row r="1857" spans="1:7" ht="16.5" customHeight="1">
      <c r="A1857" s="95" t="s">
        <v>3254</v>
      </c>
      <c r="B1857" s="1313" t="s">
        <v>6956</v>
      </c>
      <c r="C1857" s="1311"/>
      <c r="D1857" s="1311"/>
      <c r="E1857" s="1311"/>
      <c r="F1857" s="1311"/>
      <c r="G1857" s="1311"/>
    </row>
    <row r="1858" spans="1:7" ht="16.5" customHeight="1">
      <c r="A1858" s="95"/>
      <c r="B1858" s="1313" t="s">
        <v>6957</v>
      </c>
      <c r="C1858" s="1311"/>
      <c r="D1858" s="1311"/>
      <c r="E1858" s="1311"/>
      <c r="F1858" s="1311"/>
      <c r="G1858" s="1311"/>
    </row>
    <row r="1859" spans="1:7" ht="16.5" customHeight="1">
      <c r="A1859" s="23"/>
      <c r="B1859" s="1314"/>
      <c r="C1859" s="1311"/>
      <c r="D1859" s="1311"/>
      <c r="E1859" s="1311"/>
      <c r="F1859" s="1311"/>
      <c r="G1859" s="1311"/>
    </row>
    <row r="1860" spans="1:7" ht="16.5" customHeight="1">
      <c r="A1860" s="23" t="s">
        <v>1568</v>
      </c>
      <c r="B1860" s="1314"/>
      <c r="C1860" s="1311"/>
      <c r="D1860" s="1311"/>
      <c r="E1860" s="1311"/>
      <c r="F1860" s="1311"/>
      <c r="G1860" s="1311"/>
    </row>
    <row r="1861" spans="1:7" ht="16.5" customHeight="1">
      <c r="A1861" s="23"/>
      <c r="B1861" s="1314"/>
      <c r="C1861" s="1311"/>
      <c r="D1861" s="1311"/>
      <c r="E1861" s="1311"/>
      <c r="F1861" s="1311"/>
      <c r="G1861" s="1311"/>
    </row>
    <row r="1862" spans="1:7" ht="16.5" customHeight="1">
      <c r="A1862" s="123"/>
      <c r="B1862" s="1315"/>
      <c r="C1862" s="1311"/>
      <c r="D1862" s="1311"/>
      <c r="E1862" s="1311"/>
      <c r="F1862" s="1311"/>
      <c r="G1862" s="1311"/>
    </row>
    <row r="1863" spans="1:7" ht="16.5" customHeight="1">
      <c r="A1863" s="123" t="s">
        <v>2262</v>
      </c>
      <c r="B1863" s="1315"/>
      <c r="C1863" s="1311"/>
      <c r="D1863" s="1311"/>
      <c r="E1863" s="1311"/>
      <c r="F1863" s="1311"/>
      <c r="G1863" s="1311"/>
    </row>
    <row r="1864" spans="1:7" ht="16.5" customHeight="1">
      <c r="A1864" s="123"/>
      <c r="B1864" s="1315"/>
      <c r="C1864" s="1311"/>
      <c r="D1864" s="1311"/>
      <c r="E1864" s="1311"/>
      <c r="F1864" s="1311"/>
      <c r="G1864" s="1311"/>
    </row>
    <row r="1865" spans="1:7" ht="16.5" customHeight="1">
      <c r="A1865" s="105"/>
      <c r="B1865" s="1316"/>
      <c r="C1865" s="1311"/>
      <c r="D1865" s="1311"/>
      <c r="E1865" s="1311"/>
      <c r="F1865" s="1311"/>
      <c r="G1865" s="1311"/>
    </row>
    <row r="1866" spans="1:7" ht="16.5" customHeight="1">
      <c r="A1866" s="105" t="s">
        <v>2273</v>
      </c>
      <c r="B1866" s="1316"/>
      <c r="C1866" s="1311"/>
      <c r="D1866" s="1311"/>
      <c r="E1866" s="1311"/>
      <c r="F1866" s="1311"/>
      <c r="G1866" s="1311"/>
    </row>
    <row r="1867" spans="1:7" ht="16.5" customHeight="1">
      <c r="A1867" s="105"/>
      <c r="B1867" s="1316"/>
      <c r="C1867" s="1311"/>
      <c r="D1867" s="1311"/>
      <c r="E1867" s="1311"/>
      <c r="F1867" s="1311"/>
      <c r="G1867" s="1311"/>
    </row>
    <row r="1868" spans="1:7" ht="16.5" customHeight="1">
      <c r="A1868" s="135"/>
      <c r="B1868" s="1310"/>
      <c r="C1868" s="1311"/>
      <c r="D1868" s="1311"/>
      <c r="E1868" s="1311"/>
      <c r="F1868" s="1311"/>
      <c r="G1868" s="1311"/>
    </row>
    <row r="1869" spans="1:7" ht="16.5" customHeight="1">
      <c r="A1869" s="135" t="s">
        <v>2284</v>
      </c>
      <c r="B1869" s="1310"/>
      <c r="C1869" s="1311"/>
      <c r="D1869" s="1311"/>
      <c r="E1869" s="1311"/>
      <c r="F1869" s="1311"/>
      <c r="G1869" s="1311"/>
    </row>
    <row r="1870" spans="1:7" ht="16.5" customHeight="1">
      <c r="A1870" s="135"/>
      <c r="B1870" s="1310"/>
      <c r="C1870" s="1311"/>
      <c r="D1870" s="1311"/>
    </row>
    <row r="1871" spans="1:7" ht="16.5" customHeight="1">
      <c r="A1871" s="1311"/>
      <c r="B1871" s="1311"/>
      <c r="C1871" s="1311"/>
      <c r="D1871" s="1311"/>
    </row>
    <row r="1872" spans="1:7" ht="16.5" customHeight="1">
      <c r="A1872" s="116" t="s">
        <v>154</v>
      </c>
      <c r="B1872" s="116"/>
      <c r="C1872" s="116"/>
      <c r="D1872" s="116"/>
    </row>
    <row r="1873" spans="1:4" ht="16.5" customHeight="1">
      <c r="A1873" s="95"/>
      <c r="B1873" s="1313" t="s">
        <v>6958</v>
      </c>
      <c r="C1873" s="1311"/>
      <c r="D1873" s="1311"/>
    </row>
    <row r="1874" spans="1:4" ht="16.5" customHeight="1">
      <c r="A1874" s="95" t="s">
        <v>3254</v>
      </c>
      <c r="B1874" s="1313" t="s">
        <v>6959</v>
      </c>
      <c r="C1874" s="1311"/>
      <c r="D1874" s="1311"/>
    </row>
    <row r="1875" spans="1:4" ht="16.5" customHeight="1">
      <c r="A1875" s="95"/>
      <c r="B1875" s="1313" t="s">
        <v>6960</v>
      </c>
      <c r="C1875" s="1311"/>
      <c r="D1875" s="1311"/>
    </row>
    <row r="1876" spans="1:4" ht="16.5" customHeight="1">
      <c r="A1876" s="23"/>
      <c r="B1876" s="1314" t="s">
        <v>6961</v>
      </c>
      <c r="C1876" s="1314" t="s">
        <v>6962</v>
      </c>
      <c r="D1876" s="1314" t="s">
        <v>6963</v>
      </c>
    </row>
    <row r="1877" spans="1:4" ht="16.5" customHeight="1">
      <c r="A1877" s="23" t="s">
        <v>1568</v>
      </c>
      <c r="B1877" s="1314" t="s">
        <v>6964</v>
      </c>
      <c r="C1877" s="1314" t="s">
        <v>6965</v>
      </c>
      <c r="D1877" s="1314" t="s">
        <v>6966</v>
      </c>
    </row>
    <row r="1878" spans="1:4" ht="16.5" customHeight="1">
      <c r="A1878" s="23"/>
      <c r="B1878" s="1314" t="s">
        <v>6960</v>
      </c>
      <c r="C1878" s="1314" t="s">
        <v>6967</v>
      </c>
      <c r="D1878" s="1314" t="s">
        <v>6968</v>
      </c>
    </row>
    <row r="1879" spans="1:4" ht="16.5" customHeight="1">
      <c r="A1879" s="123"/>
      <c r="B1879" s="1315" t="s">
        <v>6961</v>
      </c>
      <c r="C1879" s="1315" t="s">
        <v>6962</v>
      </c>
      <c r="D1879" s="1315" t="s">
        <v>6963</v>
      </c>
    </row>
    <row r="1880" spans="1:4" ht="16.5" customHeight="1">
      <c r="A1880" s="123" t="s">
        <v>2262</v>
      </c>
      <c r="B1880" s="1315" t="s">
        <v>6964</v>
      </c>
      <c r="C1880" s="1315" t="s">
        <v>6965</v>
      </c>
      <c r="D1880" s="1315" t="s">
        <v>6966</v>
      </c>
    </row>
    <row r="1881" spans="1:4" ht="16.5" customHeight="1">
      <c r="A1881" s="123"/>
      <c r="B1881" s="1315" t="s">
        <v>6960</v>
      </c>
      <c r="C1881" s="1315" t="s">
        <v>6967</v>
      </c>
      <c r="D1881" s="1315" t="s">
        <v>6968</v>
      </c>
    </row>
    <row r="1882" spans="1:4" ht="16.5" customHeight="1">
      <c r="A1882" s="105"/>
      <c r="B1882" s="1316" t="s">
        <v>6961</v>
      </c>
      <c r="C1882" s="1316" t="s">
        <v>6962</v>
      </c>
      <c r="D1882" s="1316" t="s">
        <v>6963</v>
      </c>
    </row>
    <row r="1883" spans="1:4" ht="16.5" customHeight="1">
      <c r="A1883" s="105" t="s">
        <v>2273</v>
      </c>
      <c r="B1883" s="1316" t="s">
        <v>6964</v>
      </c>
      <c r="C1883" s="1316" t="s">
        <v>6965</v>
      </c>
      <c r="D1883" s="1316" t="s">
        <v>6966</v>
      </c>
    </row>
    <row r="1884" spans="1:4" ht="16.5" customHeight="1">
      <c r="A1884" s="105"/>
      <c r="B1884" s="1316" t="s">
        <v>6960</v>
      </c>
      <c r="C1884" s="1316" t="s">
        <v>6967</v>
      </c>
      <c r="D1884" s="1316" t="s">
        <v>6968</v>
      </c>
    </row>
    <row r="1885" spans="1:4" ht="16.5" customHeight="1">
      <c r="A1885" s="135"/>
      <c r="B1885" s="1310" t="s">
        <v>6969</v>
      </c>
      <c r="C1885" s="1310" t="s">
        <v>6970</v>
      </c>
      <c r="D1885" s="1310" t="s">
        <v>6971</v>
      </c>
    </row>
    <row r="1886" spans="1:4" ht="16.5" customHeight="1">
      <c r="A1886" s="135" t="s">
        <v>2284</v>
      </c>
      <c r="B1886" s="1310" t="s">
        <v>6972</v>
      </c>
      <c r="C1886" s="1310" t="s">
        <v>6973</v>
      </c>
      <c r="D1886" s="1310" t="s">
        <v>6974</v>
      </c>
    </row>
    <row r="1887" spans="1:4" ht="16.5" customHeight="1">
      <c r="A1887" s="135"/>
      <c r="B1887" s="1310" t="s">
        <v>6975</v>
      </c>
      <c r="C1887" s="1310" t="s">
        <v>6976</v>
      </c>
      <c r="D1887" s="1310" t="s">
        <v>6977</v>
      </c>
    </row>
    <row r="1888" spans="1:4" ht="16.5" customHeight="1">
      <c r="A1888" s="1311"/>
      <c r="B1888" s="7"/>
      <c r="C1888" s="1311"/>
      <c r="D1888" s="1311"/>
    </row>
    <row r="1889" spans="1:4" ht="16.5" customHeight="1">
      <c r="A1889" s="104" t="s">
        <v>1490</v>
      </c>
      <c r="B1889" s="104"/>
      <c r="C1889" s="104"/>
      <c r="D1889" s="104"/>
    </row>
    <row r="1890" spans="1:4" ht="16.5" customHeight="1">
      <c r="A1890" s="1311"/>
      <c r="B1890" s="1311"/>
      <c r="C1890" s="1311"/>
      <c r="D1890" s="1311"/>
    </row>
    <row r="1891" spans="1:4" ht="16.5" customHeight="1">
      <c r="A1891" s="11" t="s">
        <v>157</v>
      </c>
      <c r="B1891" s="11"/>
      <c r="C1891" s="11"/>
      <c r="D1891" s="11"/>
    </row>
    <row r="1892" spans="1:4" ht="16.5" customHeight="1">
      <c r="A1892" s="95"/>
      <c r="B1892" s="1313" t="s">
        <v>2698</v>
      </c>
      <c r="C1892" s="1311"/>
      <c r="D1892" s="1311"/>
    </row>
    <row r="1893" spans="1:4" ht="16.5" customHeight="1">
      <c r="A1893" s="95" t="s">
        <v>3254</v>
      </c>
      <c r="B1893" s="1313" t="s">
        <v>2731</v>
      </c>
      <c r="C1893" s="1311"/>
      <c r="D1893" s="1311"/>
    </row>
    <row r="1894" spans="1:4" ht="16.5" customHeight="1">
      <c r="A1894" s="95"/>
      <c r="B1894" s="1313" t="s">
        <v>6978</v>
      </c>
      <c r="C1894" s="1311"/>
      <c r="D1894" s="1311"/>
    </row>
    <row r="1895" spans="1:4" ht="16.5" customHeight="1">
      <c r="A1895" s="23"/>
      <c r="B1895" s="1314" t="s">
        <v>2792</v>
      </c>
      <c r="C1895" s="1314" t="s">
        <v>6979</v>
      </c>
      <c r="D1895" s="1314" t="s">
        <v>6980</v>
      </c>
    </row>
    <row r="1896" spans="1:4" ht="16.5" customHeight="1">
      <c r="A1896" s="23" t="s">
        <v>1568</v>
      </c>
      <c r="B1896" s="1314" t="s">
        <v>2830</v>
      </c>
      <c r="C1896" s="1314" t="s">
        <v>6981</v>
      </c>
      <c r="D1896" s="1314" t="s">
        <v>6982</v>
      </c>
    </row>
    <row r="1897" spans="1:4" ht="16.5" customHeight="1">
      <c r="A1897" s="23"/>
      <c r="B1897" s="1314" t="s">
        <v>2864</v>
      </c>
      <c r="C1897" s="1314" t="s">
        <v>6983</v>
      </c>
      <c r="D1897" s="1314" t="s">
        <v>6984</v>
      </c>
    </row>
    <row r="1898" spans="1:4" ht="16.5" customHeight="1">
      <c r="A1898" s="123"/>
      <c r="B1898" s="1315" t="s">
        <v>2899</v>
      </c>
      <c r="C1898" s="1315" t="s">
        <v>6985</v>
      </c>
      <c r="D1898" s="1315" t="s">
        <v>6986</v>
      </c>
    </row>
    <row r="1899" spans="1:4" ht="16.5" customHeight="1">
      <c r="A1899" s="123" t="s">
        <v>2262</v>
      </c>
      <c r="B1899" s="1315" t="s">
        <v>2935</v>
      </c>
      <c r="C1899" s="1315" t="s">
        <v>6987</v>
      </c>
      <c r="D1899" s="1315" t="s">
        <v>6988</v>
      </c>
    </row>
    <row r="1900" spans="1:4" ht="16.5" customHeight="1">
      <c r="A1900" s="123"/>
      <c r="B1900" s="1315" t="s">
        <v>6989</v>
      </c>
      <c r="C1900" s="1315" t="s">
        <v>6990</v>
      </c>
      <c r="D1900" s="1315" t="s">
        <v>6991</v>
      </c>
    </row>
    <row r="1901" spans="1:4" ht="16.5" customHeight="1">
      <c r="A1901" s="105"/>
      <c r="B1901" s="1316" t="s">
        <v>3007</v>
      </c>
      <c r="C1901" s="1316" t="s">
        <v>6992</v>
      </c>
      <c r="D1901" s="1316" t="s">
        <v>6993</v>
      </c>
    </row>
    <row r="1902" spans="1:4" ht="16.5" customHeight="1">
      <c r="A1902" s="105" t="s">
        <v>2273</v>
      </c>
      <c r="B1902" s="1316" t="s">
        <v>3039</v>
      </c>
      <c r="C1902" s="1316" t="s">
        <v>6994</v>
      </c>
      <c r="D1902" s="1316" t="s">
        <v>6995</v>
      </c>
    </row>
    <row r="1903" spans="1:4" ht="16.5" customHeight="1">
      <c r="A1903" s="105"/>
      <c r="B1903" s="1316" t="s">
        <v>3071</v>
      </c>
      <c r="C1903" s="1316" t="s">
        <v>6996</v>
      </c>
      <c r="D1903" s="1316" t="s">
        <v>6997</v>
      </c>
    </row>
    <row r="1904" spans="1:4" ht="16.5" customHeight="1">
      <c r="A1904" s="135"/>
      <c r="B1904" s="1310" t="s">
        <v>6998</v>
      </c>
      <c r="C1904" s="1310" t="s">
        <v>6999</v>
      </c>
      <c r="D1904" s="1310" t="s">
        <v>7000</v>
      </c>
    </row>
    <row r="1905" spans="1:4" ht="16.5" customHeight="1">
      <c r="A1905" s="135" t="s">
        <v>2284</v>
      </c>
      <c r="B1905" s="1310" t="s">
        <v>3144</v>
      </c>
      <c r="C1905" s="1310" t="s">
        <v>7001</v>
      </c>
      <c r="D1905" s="1310" t="s">
        <v>7002</v>
      </c>
    </row>
    <row r="1906" spans="1:4" ht="16.5" customHeight="1">
      <c r="A1906" s="135"/>
      <c r="B1906" s="1310" t="s">
        <v>7003</v>
      </c>
      <c r="C1906" s="1310" t="s">
        <v>7004</v>
      </c>
      <c r="D1906" s="1310" t="s">
        <v>7005</v>
      </c>
    </row>
    <row r="1907" spans="1:4" ht="16.5" customHeight="1">
      <c r="A1907" s="1311"/>
      <c r="B1907" s="1311"/>
      <c r="C1907" s="1311"/>
      <c r="D1907" s="1311"/>
    </row>
    <row r="1908" spans="1:4" ht="16.5" customHeight="1">
      <c r="A1908" s="76" t="s">
        <v>156</v>
      </c>
      <c r="B1908" s="76"/>
      <c r="C1908" s="76"/>
      <c r="D1908" s="76"/>
    </row>
    <row r="1909" spans="1:4" ht="16.5" customHeight="1">
      <c r="A1909" s="95"/>
      <c r="B1909" s="1313" t="s">
        <v>7006</v>
      </c>
      <c r="C1909" s="1311"/>
      <c r="D1909" s="1311"/>
    </row>
    <row r="1910" spans="1:4" ht="16.5" customHeight="1">
      <c r="A1910" s="95" t="s">
        <v>3254</v>
      </c>
      <c r="B1910" s="1313" t="s">
        <v>7007</v>
      </c>
      <c r="C1910" s="1311"/>
      <c r="D1910" s="1311"/>
    </row>
    <row r="1911" spans="1:4" ht="16.5" customHeight="1">
      <c r="A1911" s="95"/>
      <c r="B1911" s="1313"/>
      <c r="C1911" s="23" t="s">
        <v>7008</v>
      </c>
      <c r="D1911" s="23" t="s">
        <v>7009</v>
      </c>
    </row>
    <row r="1912" spans="1:4" ht="16.5" customHeight="1">
      <c r="A1912" s="23"/>
      <c r="B1912" s="1314" t="s">
        <v>7010</v>
      </c>
      <c r="C1912" s="23"/>
      <c r="D1912" s="23"/>
    </row>
    <row r="1913" spans="1:4" ht="16.5" customHeight="1">
      <c r="A1913" s="23" t="s">
        <v>1568</v>
      </c>
      <c r="B1913" s="1314" t="s">
        <v>7011</v>
      </c>
      <c r="C1913" s="23" t="s">
        <v>7012</v>
      </c>
      <c r="D1913" s="23" t="s">
        <v>7013</v>
      </c>
    </row>
    <row r="1914" spans="1:4" ht="16.5" customHeight="1">
      <c r="A1914" s="23"/>
      <c r="B1914" s="1314"/>
      <c r="C1914" s="123" t="s">
        <v>7014</v>
      </c>
      <c r="D1914" s="123" t="s">
        <v>7015</v>
      </c>
    </row>
    <row r="1915" spans="1:4" ht="16.5" customHeight="1">
      <c r="A1915" s="123"/>
      <c r="B1915" s="1315" t="s">
        <v>7016</v>
      </c>
      <c r="C1915" s="123"/>
      <c r="D1915" s="123"/>
    </row>
    <row r="1916" spans="1:4" ht="16.5" customHeight="1">
      <c r="A1916" s="123" t="s">
        <v>2262</v>
      </c>
      <c r="B1916" s="1315" t="s">
        <v>7017</v>
      </c>
      <c r="C1916" s="123" t="s">
        <v>7018</v>
      </c>
      <c r="D1916" s="123" t="s">
        <v>7019</v>
      </c>
    </row>
    <row r="1917" spans="1:4" ht="16.5" customHeight="1">
      <c r="A1917" s="123"/>
      <c r="B1917" s="1315"/>
      <c r="C1917" s="105" t="s">
        <v>7020</v>
      </c>
      <c r="D1917" s="105" t="s">
        <v>7021</v>
      </c>
    </row>
    <row r="1918" spans="1:4" ht="16.5" customHeight="1">
      <c r="A1918" s="105"/>
      <c r="B1918" s="1316" t="s">
        <v>7022</v>
      </c>
      <c r="C1918" s="105"/>
      <c r="D1918" s="105"/>
    </row>
    <row r="1919" spans="1:4" ht="16.5" customHeight="1">
      <c r="A1919" s="105" t="s">
        <v>2273</v>
      </c>
      <c r="B1919" s="1316" t="s">
        <v>7023</v>
      </c>
      <c r="C1919" s="105" t="s">
        <v>7024</v>
      </c>
      <c r="D1919" s="105" t="s">
        <v>7025</v>
      </c>
    </row>
    <row r="1920" spans="1:4" ht="16.5" customHeight="1">
      <c r="A1920" s="105"/>
      <c r="B1920" s="1316"/>
      <c r="C1920" s="135" t="s">
        <v>7026</v>
      </c>
      <c r="D1920" s="135" t="s">
        <v>7027</v>
      </c>
    </row>
    <row r="1921" spans="1:4" ht="16.5" customHeight="1">
      <c r="A1921" s="135"/>
      <c r="B1921" s="1310" t="s">
        <v>7028</v>
      </c>
      <c r="C1921" s="135"/>
      <c r="D1921" s="135"/>
    </row>
    <row r="1922" spans="1:4" ht="16.5" customHeight="1">
      <c r="A1922" s="135" t="s">
        <v>2284</v>
      </c>
      <c r="B1922" s="1310" t="s">
        <v>7029</v>
      </c>
      <c r="C1922" s="135" t="s">
        <v>7030</v>
      </c>
      <c r="D1922" s="135" t="s">
        <v>7031</v>
      </c>
    </row>
    <row r="1923" spans="1:4" ht="16.5" customHeight="1">
      <c r="A1923" s="135"/>
      <c r="B1923" s="1310"/>
      <c r="C1923" s="1311"/>
      <c r="D1923" s="1311"/>
    </row>
    <row r="1924" spans="1:4" ht="16.5" customHeight="1">
      <c r="A1924" s="1311"/>
      <c r="B1924" s="1311"/>
      <c r="C1924" s="1311"/>
      <c r="D1924" s="1311"/>
    </row>
    <row r="1925" spans="1:4" ht="16.5" customHeight="1">
      <c r="A1925" s="75" t="s">
        <v>159</v>
      </c>
      <c r="B1925" s="75"/>
      <c r="C1925" s="75"/>
      <c r="D1925" s="75"/>
    </row>
    <row r="1926" spans="1:4" ht="16.5" customHeight="1">
      <c r="A1926" s="95"/>
      <c r="B1926" s="1313" t="s">
        <v>7032</v>
      </c>
      <c r="C1926" s="1311"/>
      <c r="D1926" s="1311"/>
    </row>
    <row r="1927" spans="1:4" ht="16.5" customHeight="1">
      <c r="A1927" s="95" t="s">
        <v>3254</v>
      </c>
      <c r="B1927" s="1313" t="s">
        <v>7033</v>
      </c>
      <c r="C1927" s="1311"/>
      <c r="D1927" s="1311"/>
    </row>
    <row r="1928" spans="1:4" ht="16.5" customHeight="1">
      <c r="A1928" s="95"/>
      <c r="B1928" s="1313"/>
      <c r="C1928" s="23" t="s">
        <v>7034</v>
      </c>
      <c r="D1928" s="23" t="s">
        <v>7035</v>
      </c>
    </row>
    <row r="1929" spans="1:4" ht="16.5" customHeight="1">
      <c r="A1929" s="23"/>
      <c r="B1929" s="1314" t="s">
        <v>7036</v>
      </c>
      <c r="C1929" s="23"/>
      <c r="D1929" s="23"/>
    </row>
    <row r="1930" spans="1:4" ht="16.5" customHeight="1">
      <c r="A1930" s="23" t="s">
        <v>1568</v>
      </c>
      <c r="B1930" s="1314" t="s">
        <v>7037</v>
      </c>
      <c r="C1930" s="23" t="s">
        <v>7038</v>
      </c>
      <c r="D1930" s="23" t="s">
        <v>7039</v>
      </c>
    </row>
    <row r="1931" spans="1:4" ht="16.5" customHeight="1">
      <c r="A1931" s="23"/>
      <c r="B1931" s="1314"/>
      <c r="C1931" s="123" t="s">
        <v>7040</v>
      </c>
      <c r="D1931" s="123" t="s">
        <v>7041</v>
      </c>
    </row>
    <row r="1932" spans="1:4" ht="16.5" customHeight="1">
      <c r="A1932" s="123"/>
      <c r="B1932" s="1315" t="s">
        <v>7042</v>
      </c>
      <c r="C1932" s="123"/>
      <c r="D1932" s="123"/>
    </row>
    <row r="1933" spans="1:4" ht="16.5" customHeight="1">
      <c r="A1933" s="123" t="s">
        <v>2262</v>
      </c>
      <c r="B1933" s="1315" t="s">
        <v>7043</v>
      </c>
      <c r="C1933" s="123" t="s">
        <v>7044</v>
      </c>
      <c r="D1933" s="123" t="s">
        <v>7045</v>
      </c>
    </row>
    <row r="1934" spans="1:4" ht="16.5" customHeight="1">
      <c r="A1934" s="123"/>
      <c r="B1934" s="1315"/>
      <c r="C1934" s="105" t="s">
        <v>7046</v>
      </c>
      <c r="D1934" s="105" t="s">
        <v>7047</v>
      </c>
    </row>
    <row r="1935" spans="1:4" ht="16.5" customHeight="1">
      <c r="A1935" s="105"/>
      <c r="B1935" s="1316" t="s">
        <v>7048</v>
      </c>
      <c r="C1935" s="105"/>
      <c r="D1935" s="105"/>
    </row>
    <row r="1936" spans="1:4" ht="16.5" customHeight="1">
      <c r="A1936" s="105" t="s">
        <v>2273</v>
      </c>
      <c r="B1936" s="1316" t="s">
        <v>7049</v>
      </c>
      <c r="C1936" s="105" t="s">
        <v>7050</v>
      </c>
      <c r="D1936" s="105" t="s">
        <v>7051</v>
      </c>
    </row>
    <row r="1937" spans="1:4" ht="16.5" customHeight="1">
      <c r="A1937" s="105"/>
      <c r="B1937" s="1316"/>
      <c r="C1937" s="135" t="s">
        <v>7052</v>
      </c>
      <c r="D1937" s="135" t="s">
        <v>7053</v>
      </c>
    </row>
    <row r="1938" spans="1:4" ht="16.5" customHeight="1">
      <c r="A1938" s="135"/>
      <c r="B1938" s="1310" t="s">
        <v>7054</v>
      </c>
      <c r="C1938" s="135"/>
      <c r="D1938" s="135"/>
    </row>
    <row r="1939" spans="1:4" ht="16.5" customHeight="1">
      <c r="A1939" s="135" t="s">
        <v>2284</v>
      </c>
      <c r="B1939" s="1310" t="s">
        <v>7055</v>
      </c>
      <c r="C1939" s="135" t="s">
        <v>7056</v>
      </c>
      <c r="D1939" s="135" t="s">
        <v>7057</v>
      </c>
    </row>
    <row r="1940" spans="1:4" ht="16.5" customHeight="1">
      <c r="A1940" s="135"/>
      <c r="B1940" s="1310"/>
      <c r="C1940" s="1311"/>
      <c r="D1940" s="1311"/>
    </row>
    <row r="1941" spans="1:4" ht="16.5" customHeight="1">
      <c r="A1941" s="1311"/>
      <c r="B1941" s="1311"/>
      <c r="C1941" s="1311"/>
      <c r="D1941" s="1311"/>
    </row>
    <row r="1942" spans="1:4" ht="16.5" customHeight="1">
      <c r="A1942" s="98" t="s">
        <v>160</v>
      </c>
      <c r="B1942" s="98"/>
      <c r="C1942" s="98"/>
      <c r="D1942" s="98"/>
    </row>
    <row r="1943" spans="1:4" ht="16.5" customHeight="1">
      <c r="A1943" s="95"/>
      <c r="B1943" s="1313" t="s">
        <v>7058</v>
      </c>
      <c r="C1943" s="1311"/>
      <c r="D1943" s="1311"/>
    </row>
    <row r="1944" spans="1:4" ht="16.5" customHeight="1">
      <c r="A1944" s="95" t="s">
        <v>3254</v>
      </c>
      <c r="B1944" s="1313" t="s">
        <v>7059</v>
      </c>
      <c r="C1944" s="1311"/>
      <c r="D1944" s="1311"/>
    </row>
    <row r="1945" spans="1:4" ht="16.5" customHeight="1">
      <c r="A1945" s="95"/>
      <c r="B1945" s="1313"/>
      <c r="C1945" s="23" t="s">
        <v>7060</v>
      </c>
      <c r="D1945" s="23" t="s">
        <v>7061</v>
      </c>
    </row>
    <row r="1946" spans="1:4" ht="16.5" customHeight="1">
      <c r="A1946" s="23"/>
      <c r="B1946" s="1314" t="s">
        <v>7062</v>
      </c>
      <c r="C1946" s="23"/>
      <c r="D1946" s="23"/>
    </row>
    <row r="1947" spans="1:4" ht="16.5" customHeight="1">
      <c r="A1947" s="23" t="s">
        <v>1568</v>
      </c>
      <c r="B1947" s="1314" t="s">
        <v>7063</v>
      </c>
      <c r="C1947" s="23" t="s">
        <v>7064</v>
      </c>
      <c r="D1947" s="23" t="s">
        <v>7065</v>
      </c>
    </row>
    <row r="1948" spans="1:4" ht="16.5" customHeight="1">
      <c r="A1948" s="23"/>
      <c r="B1948" s="1314"/>
      <c r="C1948" s="123" t="s">
        <v>7066</v>
      </c>
      <c r="D1948" s="123" t="s">
        <v>7067</v>
      </c>
    </row>
    <row r="1949" spans="1:4" ht="16.5" customHeight="1">
      <c r="A1949" s="123"/>
      <c r="B1949" s="1315" t="s">
        <v>7068</v>
      </c>
      <c r="C1949" s="123"/>
      <c r="D1949" s="123"/>
    </row>
    <row r="1950" spans="1:4" ht="16.5" customHeight="1">
      <c r="A1950" s="123" t="s">
        <v>2262</v>
      </c>
      <c r="B1950" s="1315" t="s">
        <v>7069</v>
      </c>
      <c r="C1950" s="123" t="s">
        <v>7070</v>
      </c>
      <c r="D1950" s="123" t="s">
        <v>7071</v>
      </c>
    </row>
    <row r="1951" spans="1:4" ht="16.5" customHeight="1">
      <c r="A1951" s="123"/>
      <c r="B1951" s="1315"/>
      <c r="C1951" s="105" t="s">
        <v>7072</v>
      </c>
      <c r="D1951" s="105" t="s">
        <v>7073</v>
      </c>
    </row>
    <row r="1952" spans="1:4" ht="16.5" customHeight="1">
      <c r="A1952" s="105"/>
      <c r="B1952" s="1316" t="s">
        <v>7074</v>
      </c>
      <c r="C1952" s="105"/>
      <c r="D1952" s="105"/>
    </row>
    <row r="1953" spans="1:4" ht="16.5" customHeight="1">
      <c r="A1953" s="105" t="s">
        <v>2273</v>
      </c>
      <c r="B1953" s="1316" t="s">
        <v>7075</v>
      </c>
      <c r="C1953" s="105" t="s">
        <v>7076</v>
      </c>
      <c r="D1953" s="105" t="s">
        <v>7077</v>
      </c>
    </row>
    <row r="1954" spans="1:4" ht="16.5" customHeight="1">
      <c r="A1954" s="105"/>
      <c r="B1954" s="1316"/>
      <c r="C1954" s="135" t="s">
        <v>7078</v>
      </c>
      <c r="D1954" s="135" t="s">
        <v>7079</v>
      </c>
    </row>
    <row r="1955" spans="1:4" ht="16.5" customHeight="1">
      <c r="A1955" s="135"/>
      <c r="B1955" s="1310" t="s">
        <v>7080</v>
      </c>
      <c r="C1955" s="135"/>
      <c r="D1955" s="135"/>
    </row>
    <row r="1956" spans="1:4" ht="16.5" customHeight="1">
      <c r="A1956" s="135" t="s">
        <v>2284</v>
      </c>
      <c r="B1956" s="1310" t="s">
        <v>7081</v>
      </c>
      <c r="C1956" s="135" t="s">
        <v>7082</v>
      </c>
      <c r="D1956" s="135" t="s">
        <v>7083</v>
      </c>
    </row>
    <row r="1957" spans="1:4" ht="16.5" customHeight="1">
      <c r="A1957" s="135"/>
      <c r="B1957" s="1310"/>
      <c r="C1957" s="1311"/>
      <c r="D1957" s="1311"/>
    </row>
    <row r="1958" spans="1:4" ht="16.5" customHeight="1">
      <c r="A1958" s="1311"/>
      <c r="B1958" s="1311"/>
      <c r="C1958" s="1311"/>
      <c r="D1958" s="1311"/>
    </row>
    <row r="1959" spans="1:4" ht="16.5" customHeight="1">
      <c r="A1959" s="74" t="s">
        <v>161</v>
      </c>
      <c r="B1959" s="74"/>
      <c r="C1959" s="74"/>
      <c r="D1959" s="74"/>
    </row>
    <row r="1960" spans="1:4" ht="16.5" customHeight="1">
      <c r="A1960" s="95"/>
      <c r="B1960" s="1313" t="s">
        <v>7084</v>
      </c>
      <c r="C1960" s="1311"/>
      <c r="D1960" s="1311"/>
    </row>
    <row r="1961" spans="1:4" ht="16.5" customHeight="1">
      <c r="A1961" s="95" t="s">
        <v>3254</v>
      </c>
      <c r="B1961" s="1313" t="s">
        <v>7085</v>
      </c>
      <c r="C1961" s="1311"/>
      <c r="D1961" s="1311"/>
    </row>
    <row r="1962" spans="1:4" ht="16.5" customHeight="1">
      <c r="A1962" s="95"/>
      <c r="B1962" s="1313"/>
      <c r="C1962" s="23" t="s">
        <v>7086</v>
      </c>
      <c r="D1962" s="23" t="s">
        <v>7087</v>
      </c>
    </row>
    <row r="1963" spans="1:4" ht="16.5" customHeight="1">
      <c r="A1963" s="23"/>
      <c r="B1963" s="1314" t="s">
        <v>7088</v>
      </c>
      <c r="C1963" s="23"/>
      <c r="D1963" s="23"/>
    </row>
    <row r="1964" spans="1:4" ht="16.5" customHeight="1">
      <c r="A1964" s="23" t="s">
        <v>1568</v>
      </c>
      <c r="B1964" s="1314" t="s">
        <v>7089</v>
      </c>
      <c r="C1964" s="23" t="s">
        <v>7090</v>
      </c>
      <c r="D1964" s="23" t="s">
        <v>7091</v>
      </c>
    </row>
    <row r="1965" spans="1:4" ht="16.5" customHeight="1">
      <c r="A1965" s="23"/>
      <c r="B1965" s="1314"/>
      <c r="C1965" s="123" t="s">
        <v>7092</v>
      </c>
      <c r="D1965" s="123" t="s">
        <v>7093</v>
      </c>
    </row>
    <row r="1966" spans="1:4" ht="16.5" customHeight="1">
      <c r="A1966" s="123"/>
      <c r="B1966" s="1315" t="s">
        <v>7094</v>
      </c>
      <c r="C1966" s="123"/>
      <c r="D1966" s="123"/>
    </row>
    <row r="1967" spans="1:4" ht="16.5" customHeight="1">
      <c r="A1967" s="123" t="s">
        <v>2262</v>
      </c>
      <c r="B1967" s="1315" t="s">
        <v>7095</v>
      </c>
      <c r="C1967" s="123" t="s">
        <v>7096</v>
      </c>
      <c r="D1967" s="123" t="s">
        <v>7097</v>
      </c>
    </row>
    <row r="1968" spans="1:4" ht="16.5" customHeight="1">
      <c r="A1968" s="123"/>
      <c r="B1968" s="1315"/>
      <c r="C1968" s="105" t="s">
        <v>7098</v>
      </c>
      <c r="D1968" s="105" t="s">
        <v>7099</v>
      </c>
    </row>
    <row r="1969" spans="1:4" ht="16.5" customHeight="1">
      <c r="A1969" s="105"/>
      <c r="B1969" s="1316" t="s">
        <v>7100</v>
      </c>
      <c r="C1969" s="105"/>
      <c r="D1969" s="105"/>
    </row>
    <row r="1970" spans="1:4" ht="16.5" customHeight="1">
      <c r="A1970" s="105" t="s">
        <v>2273</v>
      </c>
      <c r="B1970" s="1316" t="s">
        <v>7101</v>
      </c>
      <c r="C1970" s="105" t="s">
        <v>7102</v>
      </c>
      <c r="D1970" s="105" t="s">
        <v>7103</v>
      </c>
    </row>
    <row r="1971" spans="1:4" ht="16.5" customHeight="1">
      <c r="A1971" s="105"/>
      <c r="B1971" s="1316"/>
      <c r="C1971" s="135" t="s">
        <v>7104</v>
      </c>
      <c r="D1971" s="135" t="s">
        <v>7105</v>
      </c>
    </row>
    <row r="1972" spans="1:4" ht="16.5" customHeight="1">
      <c r="A1972" s="135"/>
      <c r="B1972" s="1310" t="s">
        <v>7106</v>
      </c>
      <c r="C1972" s="135"/>
      <c r="D1972" s="135"/>
    </row>
    <row r="1973" spans="1:4" ht="16.5" customHeight="1">
      <c r="A1973" s="135" t="s">
        <v>2284</v>
      </c>
      <c r="B1973" s="1310" t="s">
        <v>7107</v>
      </c>
      <c r="C1973" s="135" t="s">
        <v>7108</v>
      </c>
      <c r="D1973" s="135" t="s">
        <v>7109</v>
      </c>
    </row>
    <row r="1974" spans="1:4" ht="16.5" customHeight="1">
      <c r="A1974" s="135"/>
      <c r="B1974" s="1310"/>
      <c r="C1974" s="1311"/>
      <c r="D1974" s="1311"/>
    </row>
    <row r="1975" spans="1:4" ht="14.25">
      <c r="A1975" s="1311"/>
      <c r="B1975" s="1311"/>
      <c r="C1975" s="1311"/>
      <c r="D1975" s="1311"/>
    </row>
    <row r="1976" spans="1:4" ht="16.5" customHeight="1">
      <c r="A1976" s="98" t="s">
        <v>212</v>
      </c>
      <c r="B1976" s="98"/>
      <c r="C1976" s="1311"/>
      <c r="D1976" s="1311"/>
    </row>
    <row r="1977" spans="1:4" ht="16.5" customHeight="1">
      <c r="A1977" s="95"/>
      <c r="B1977" s="1313" t="s">
        <v>7110</v>
      </c>
      <c r="C1977" s="1311"/>
      <c r="D1977" s="1311"/>
    </row>
    <row r="1978" spans="1:4" ht="16.5" customHeight="1">
      <c r="A1978" s="95" t="s">
        <v>3254</v>
      </c>
      <c r="B1978" s="1313" t="s">
        <v>7111</v>
      </c>
      <c r="C1978" s="1311"/>
      <c r="D1978" s="1311"/>
    </row>
    <row r="1979" spans="1:4" ht="16.5" customHeight="1">
      <c r="A1979" s="95"/>
      <c r="B1979" s="1313"/>
      <c r="C1979" s="23" t="s">
        <v>7112</v>
      </c>
      <c r="D1979" s="23" t="s">
        <v>7113</v>
      </c>
    </row>
    <row r="1980" spans="1:4" ht="16.5" customHeight="1">
      <c r="A1980" s="23"/>
      <c r="B1980" s="1314" t="s">
        <v>7114</v>
      </c>
      <c r="C1980" s="23"/>
      <c r="D1980" s="23"/>
    </row>
    <row r="1981" spans="1:4" ht="16.5" customHeight="1">
      <c r="A1981" s="23" t="s">
        <v>1568</v>
      </c>
      <c r="B1981" s="1314" t="s">
        <v>7115</v>
      </c>
      <c r="C1981" s="23" t="s">
        <v>7116</v>
      </c>
      <c r="D1981" s="23" t="s">
        <v>7117</v>
      </c>
    </row>
    <row r="1982" spans="1:4" ht="16.5" customHeight="1">
      <c r="A1982" s="23"/>
      <c r="B1982" s="1314"/>
      <c r="C1982" s="123" t="s">
        <v>7118</v>
      </c>
      <c r="D1982" s="123" t="s">
        <v>7119</v>
      </c>
    </row>
    <row r="1983" spans="1:4" ht="16.5" customHeight="1">
      <c r="A1983" s="123"/>
      <c r="B1983" s="1315" t="s">
        <v>7120</v>
      </c>
      <c r="C1983" s="123"/>
      <c r="D1983" s="123"/>
    </row>
    <row r="1984" spans="1:4" ht="16.5" customHeight="1">
      <c r="A1984" s="123" t="s">
        <v>2262</v>
      </c>
      <c r="B1984" s="1315" t="s">
        <v>7121</v>
      </c>
      <c r="C1984" s="123" t="s">
        <v>7122</v>
      </c>
      <c r="D1984" s="123" t="s">
        <v>7123</v>
      </c>
    </row>
    <row r="1985" spans="1:4" ht="16.5" customHeight="1">
      <c r="A1985" s="123"/>
      <c r="B1985" s="1315"/>
      <c r="C1985" s="105" t="s">
        <v>7124</v>
      </c>
      <c r="D1985" s="105" t="s">
        <v>7125</v>
      </c>
    </row>
    <row r="1986" spans="1:4" ht="16.5" customHeight="1">
      <c r="A1986" s="105"/>
      <c r="B1986" s="1316" t="s">
        <v>7126</v>
      </c>
      <c r="C1986" s="105"/>
      <c r="D1986" s="105"/>
    </row>
    <row r="1987" spans="1:4" ht="16.5" customHeight="1">
      <c r="A1987" s="105" t="s">
        <v>2273</v>
      </c>
      <c r="B1987" s="1316" t="s">
        <v>7127</v>
      </c>
      <c r="C1987" s="105" t="s">
        <v>7128</v>
      </c>
      <c r="D1987" s="105" t="s">
        <v>7129</v>
      </c>
    </row>
    <row r="1988" spans="1:4" ht="16.5" customHeight="1">
      <c r="A1988" s="105"/>
      <c r="B1988" s="1316"/>
      <c r="C1988" s="135" t="s">
        <v>7130</v>
      </c>
      <c r="D1988" s="135" t="s">
        <v>7131</v>
      </c>
    </row>
    <row r="1989" spans="1:4" ht="16.5" customHeight="1">
      <c r="A1989" s="135"/>
      <c r="B1989" s="1310" t="s">
        <v>7132</v>
      </c>
      <c r="C1989" s="135"/>
      <c r="D1989" s="135"/>
    </row>
    <row r="1990" spans="1:4" ht="16.5" customHeight="1">
      <c r="A1990" s="135" t="s">
        <v>2284</v>
      </c>
      <c r="B1990" s="1310" t="s">
        <v>7133</v>
      </c>
      <c r="C1990" s="135" t="s">
        <v>7134</v>
      </c>
      <c r="D1990" s="135" t="s">
        <v>7135</v>
      </c>
    </row>
    <row r="1991" spans="1:4" ht="16.5" customHeight="1">
      <c r="A1991" s="135"/>
      <c r="B1991" s="1310"/>
      <c r="C1991" s="1311"/>
      <c r="D1991" s="1311"/>
    </row>
    <row r="1992" spans="1:4" ht="14.25">
      <c r="A1992" s="1311"/>
      <c r="B1992" s="1311"/>
      <c r="C1992" s="1311"/>
      <c r="D1992" s="1311"/>
    </row>
    <row r="1993" spans="1:4" ht="16.5" customHeight="1">
      <c r="A1993" s="104" t="s">
        <v>163</v>
      </c>
      <c r="B1993" s="12"/>
      <c r="C1993" s="7"/>
      <c r="D1993" s="7"/>
    </row>
    <row r="1994" spans="1:4" ht="16.5" customHeight="1">
      <c r="A1994" s="1311"/>
      <c r="B1994" s="1311"/>
      <c r="C1994" s="1311"/>
      <c r="D1994" s="1311"/>
    </row>
    <row r="1995" spans="1:4" ht="16.5" customHeight="1">
      <c r="A1995" s="116" t="s">
        <v>164</v>
      </c>
      <c r="B1995" s="116"/>
      <c r="C1995" s="116"/>
      <c r="D1995" s="116"/>
    </row>
    <row r="1996" spans="1:4" ht="16.5" customHeight="1">
      <c r="A1996" s="95"/>
      <c r="B1996" s="1313" t="s">
        <v>7136</v>
      </c>
      <c r="C1996" s="1311"/>
      <c r="D1996" s="1311"/>
    </row>
    <row r="1997" spans="1:4" ht="16.5" customHeight="1">
      <c r="A1997" s="95" t="s">
        <v>3254</v>
      </c>
      <c r="B1997" s="1313" t="s">
        <v>7137</v>
      </c>
      <c r="C1997" s="1311"/>
      <c r="D1997" s="1311"/>
    </row>
    <row r="1998" spans="1:4" ht="16.5" customHeight="1">
      <c r="A1998" s="95"/>
      <c r="B1998" s="1313"/>
      <c r="C1998" s="1311"/>
      <c r="D1998" s="1311"/>
    </row>
    <row r="1999" spans="1:4" ht="16.5" customHeight="1">
      <c r="A1999" s="23"/>
      <c r="B1999" s="1314" t="s">
        <v>7138</v>
      </c>
      <c r="C1999" s="1314" t="s">
        <v>7139</v>
      </c>
      <c r="D1999" s="1314" t="s">
        <v>7140</v>
      </c>
    </row>
    <row r="2000" spans="1:4" ht="16.5" customHeight="1">
      <c r="A2000" s="23" t="s">
        <v>1568</v>
      </c>
      <c r="B2000" s="1314" t="s">
        <v>7141</v>
      </c>
      <c r="C2000" s="1314" t="s">
        <v>7142</v>
      </c>
      <c r="D2000" s="1314" t="s">
        <v>7143</v>
      </c>
    </row>
    <row r="2001" spans="1:4" ht="16.5" customHeight="1">
      <c r="A2001" s="23"/>
      <c r="B2001" s="1314"/>
      <c r="C2001" s="1314"/>
      <c r="D2001" s="1314"/>
    </row>
    <row r="2002" spans="1:4" ht="16.5" customHeight="1">
      <c r="A2002" s="123"/>
      <c r="B2002" s="1315" t="s">
        <v>7144</v>
      </c>
      <c r="C2002" s="1315" t="s">
        <v>7145</v>
      </c>
      <c r="D2002" s="1315" t="s">
        <v>7146</v>
      </c>
    </row>
    <row r="2003" spans="1:4" ht="16.5" customHeight="1">
      <c r="A2003" s="123" t="s">
        <v>2262</v>
      </c>
      <c r="B2003" s="1315" t="s">
        <v>7147</v>
      </c>
      <c r="C2003" s="1315" t="s">
        <v>7148</v>
      </c>
      <c r="D2003" s="1315" t="s">
        <v>7149</v>
      </c>
    </row>
    <row r="2004" spans="1:4" ht="16.5" customHeight="1">
      <c r="A2004" s="123"/>
      <c r="B2004" s="1315"/>
      <c r="C2004" s="1315"/>
      <c r="D2004" s="1315"/>
    </row>
    <row r="2005" spans="1:4" ht="16.5" customHeight="1">
      <c r="A2005" s="105"/>
      <c r="B2005" s="1316" t="s">
        <v>7150</v>
      </c>
      <c r="C2005" s="1316" t="s">
        <v>7151</v>
      </c>
      <c r="D2005" s="1316" t="s">
        <v>7152</v>
      </c>
    </row>
    <row r="2006" spans="1:4" ht="16.5" customHeight="1">
      <c r="A2006" s="105" t="s">
        <v>2273</v>
      </c>
      <c r="B2006" s="1316" t="s">
        <v>7153</v>
      </c>
      <c r="C2006" s="1316" t="s">
        <v>7154</v>
      </c>
      <c r="D2006" s="1316" t="s">
        <v>7155</v>
      </c>
    </row>
    <row r="2007" spans="1:4" ht="16.5" customHeight="1">
      <c r="A2007" s="105"/>
      <c r="B2007" s="1316"/>
      <c r="C2007" s="1316"/>
      <c r="D2007" s="1316"/>
    </row>
    <row r="2008" spans="1:4" ht="16.5" customHeight="1">
      <c r="A2008" s="135"/>
      <c r="B2008" s="1310" t="s">
        <v>7156</v>
      </c>
      <c r="C2008" s="1310" t="s">
        <v>7157</v>
      </c>
      <c r="D2008" s="1310" t="s">
        <v>7158</v>
      </c>
    </row>
    <row r="2009" spans="1:4" ht="16.5" customHeight="1">
      <c r="A2009" s="135" t="s">
        <v>2284</v>
      </c>
      <c r="B2009" s="1310" t="s">
        <v>7159</v>
      </c>
      <c r="C2009" s="1310" t="s">
        <v>7160</v>
      </c>
      <c r="D2009" s="1310" t="s">
        <v>7161</v>
      </c>
    </row>
    <row r="2010" spans="1:4" ht="16.5" customHeight="1">
      <c r="A2010" s="135"/>
      <c r="B2010" s="1310"/>
      <c r="C2010" s="1310"/>
      <c r="D2010" s="1310"/>
    </row>
    <row r="2011" spans="1:4" ht="16.5" customHeight="1">
      <c r="A2011" s="1311"/>
      <c r="B2011" s="1311"/>
      <c r="C2011" s="1311"/>
      <c r="D2011" s="1311"/>
    </row>
    <row r="2012" spans="1:4" ht="16.5" customHeight="1">
      <c r="A2012" s="122" t="s">
        <v>1491</v>
      </c>
      <c r="B2012" s="122"/>
      <c r="C2012" s="122"/>
      <c r="D2012" s="122"/>
    </row>
    <row r="2013" spans="1:4" ht="16.5" customHeight="1">
      <c r="A2013" s="95"/>
      <c r="B2013" s="1313" t="s">
        <v>2703</v>
      </c>
      <c r="C2013" s="1311"/>
      <c r="D2013" s="1311"/>
    </row>
    <row r="2014" spans="1:4" ht="16.5" customHeight="1">
      <c r="A2014" s="95" t="s">
        <v>3254</v>
      </c>
      <c r="B2014" s="1313" t="s">
        <v>2736</v>
      </c>
      <c r="C2014" s="1311"/>
      <c r="D2014" s="1311"/>
    </row>
    <row r="2015" spans="1:4" ht="16.5" customHeight="1">
      <c r="A2015" s="95"/>
      <c r="B2015" s="1313" t="s">
        <v>2762</v>
      </c>
      <c r="C2015" s="1311"/>
      <c r="D2015" s="1311"/>
    </row>
    <row r="2016" spans="1:4" ht="16.5" customHeight="1">
      <c r="A2016" s="23"/>
      <c r="B2016" s="1314" t="s">
        <v>2797</v>
      </c>
      <c r="C2016" s="1314" t="s">
        <v>7162</v>
      </c>
      <c r="D2016" s="1314" t="s">
        <v>7163</v>
      </c>
    </row>
    <row r="2017" spans="1:4" ht="16.5" customHeight="1">
      <c r="A2017" s="23" t="s">
        <v>1568</v>
      </c>
      <c r="B2017" s="1314" t="s">
        <v>2833</v>
      </c>
      <c r="C2017" s="1314" t="s">
        <v>7164</v>
      </c>
      <c r="D2017" s="1314" t="s">
        <v>7165</v>
      </c>
    </row>
    <row r="2018" spans="1:4" ht="16.5" customHeight="1">
      <c r="A2018" s="23"/>
      <c r="B2018" s="1314" t="s">
        <v>2867</v>
      </c>
      <c r="C2018" s="1314" t="s">
        <v>7166</v>
      </c>
      <c r="D2018" s="1314" t="s">
        <v>7167</v>
      </c>
    </row>
    <row r="2019" spans="1:4" ht="16.5" customHeight="1">
      <c r="A2019" s="123"/>
      <c r="B2019" s="1315" t="s">
        <v>2904</v>
      </c>
      <c r="C2019" s="1315" t="s">
        <v>7168</v>
      </c>
      <c r="D2019" s="1315" t="s">
        <v>7169</v>
      </c>
    </row>
    <row r="2020" spans="1:4" ht="16.5" customHeight="1">
      <c r="A2020" s="123" t="s">
        <v>2262</v>
      </c>
      <c r="B2020" s="1315" t="s">
        <v>7170</v>
      </c>
      <c r="C2020" s="1315" t="s">
        <v>7171</v>
      </c>
      <c r="D2020" s="1315" t="s">
        <v>7172</v>
      </c>
    </row>
    <row r="2021" spans="1:4" ht="16.5" customHeight="1">
      <c r="A2021" s="123"/>
      <c r="B2021" s="1315" t="s">
        <v>2973</v>
      </c>
      <c r="C2021" s="1315" t="s">
        <v>7173</v>
      </c>
      <c r="D2021" s="1315" t="s">
        <v>7174</v>
      </c>
    </row>
    <row r="2022" spans="1:4" ht="16.5" customHeight="1">
      <c r="A2022" s="105"/>
      <c r="B2022" s="1316" t="s">
        <v>3012</v>
      </c>
      <c r="C2022" s="1316" t="s">
        <v>7175</v>
      </c>
      <c r="D2022" s="1316" t="s">
        <v>7176</v>
      </c>
    </row>
    <row r="2023" spans="1:4" ht="16.5" customHeight="1">
      <c r="A2023" s="105" t="s">
        <v>2273</v>
      </c>
      <c r="B2023" s="1316" t="s">
        <v>7177</v>
      </c>
      <c r="C2023" s="1316" t="s">
        <v>7178</v>
      </c>
      <c r="D2023" s="1316" t="s">
        <v>7179</v>
      </c>
    </row>
    <row r="2024" spans="1:4" ht="16.5" customHeight="1">
      <c r="A2024" s="105"/>
      <c r="B2024" s="1316" t="s">
        <v>3076</v>
      </c>
      <c r="C2024" s="1316" t="s">
        <v>7180</v>
      </c>
      <c r="D2024" s="1316" t="s">
        <v>7181</v>
      </c>
    </row>
    <row r="2025" spans="1:4" ht="16.5" customHeight="1">
      <c r="A2025" s="135"/>
      <c r="B2025" s="1310" t="s">
        <v>3115</v>
      </c>
      <c r="C2025" s="1310" t="s">
        <v>7182</v>
      </c>
      <c r="D2025" s="1310" t="s">
        <v>7183</v>
      </c>
    </row>
    <row r="2026" spans="1:4" ht="16.5" customHeight="1">
      <c r="A2026" s="135" t="s">
        <v>2284</v>
      </c>
      <c r="B2026" s="1310" t="s">
        <v>3149</v>
      </c>
      <c r="C2026" s="1310" t="s">
        <v>7184</v>
      </c>
      <c r="D2026" s="1310" t="s">
        <v>7185</v>
      </c>
    </row>
    <row r="2027" spans="1:4" ht="16.5" customHeight="1">
      <c r="A2027" s="135"/>
      <c r="B2027" s="1310" t="s">
        <v>3177</v>
      </c>
      <c r="C2027" s="1310" t="s">
        <v>7186</v>
      </c>
      <c r="D2027" s="1310" t="s">
        <v>7187</v>
      </c>
    </row>
    <row r="2028" spans="1:4" ht="16.5" customHeight="1">
      <c r="A2028" s="1311"/>
      <c r="B2028" s="1311"/>
      <c r="C2028" s="1311"/>
      <c r="D2028" s="1311"/>
    </row>
    <row r="2029" spans="1:4" ht="16.5" customHeight="1">
      <c r="A2029" s="105" t="s">
        <v>166</v>
      </c>
      <c r="B2029" s="105"/>
      <c r="C2029" s="105"/>
      <c r="D2029" s="105"/>
    </row>
    <row r="2030" spans="1:4" ht="16.5" customHeight="1">
      <c r="A2030" s="95"/>
      <c r="B2030" s="1313" t="s">
        <v>7188</v>
      </c>
      <c r="C2030" s="1311"/>
      <c r="D2030" s="1311"/>
    </row>
    <row r="2031" spans="1:4" ht="16.5" customHeight="1">
      <c r="A2031" s="95" t="s">
        <v>3254</v>
      </c>
      <c r="B2031" s="1313" t="s">
        <v>7189</v>
      </c>
      <c r="C2031" s="1311"/>
      <c r="D2031" s="1311"/>
    </row>
    <row r="2032" spans="1:4" ht="16.5" customHeight="1">
      <c r="A2032" s="95"/>
      <c r="B2032" s="1313"/>
      <c r="C2032" s="23" t="s">
        <v>7190</v>
      </c>
      <c r="D2032" s="23" t="s">
        <v>7191</v>
      </c>
    </row>
    <row r="2033" spans="1:4" ht="16.5" customHeight="1">
      <c r="A2033" s="23"/>
      <c r="B2033" s="1314" t="s">
        <v>7192</v>
      </c>
      <c r="C2033" s="23"/>
      <c r="D2033" s="23"/>
    </row>
    <row r="2034" spans="1:4" ht="16.5" customHeight="1">
      <c r="A2034" s="23" t="s">
        <v>1568</v>
      </c>
      <c r="B2034" s="1314" t="s">
        <v>7193</v>
      </c>
      <c r="C2034" s="23" t="s">
        <v>7194</v>
      </c>
      <c r="D2034" s="23" t="s">
        <v>7195</v>
      </c>
    </row>
    <row r="2035" spans="1:4" ht="16.5" customHeight="1">
      <c r="A2035" s="23"/>
      <c r="B2035" s="1314"/>
      <c r="C2035" s="123" t="s">
        <v>7196</v>
      </c>
      <c r="D2035" s="123" t="s">
        <v>7197</v>
      </c>
    </row>
    <row r="2036" spans="1:4" ht="16.5" customHeight="1">
      <c r="A2036" s="123"/>
      <c r="B2036" s="1315" t="s">
        <v>7198</v>
      </c>
      <c r="C2036" s="123"/>
      <c r="D2036" s="123"/>
    </row>
    <row r="2037" spans="1:4" ht="16.5" customHeight="1">
      <c r="A2037" s="123" t="s">
        <v>2262</v>
      </c>
      <c r="B2037" s="1315" t="s">
        <v>7199</v>
      </c>
      <c r="C2037" s="123" t="s">
        <v>7200</v>
      </c>
      <c r="D2037" s="123" t="s">
        <v>7201</v>
      </c>
    </row>
    <row r="2038" spans="1:4" ht="16.5" customHeight="1">
      <c r="A2038" s="123"/>
      <c r="B2038" s="1315"/>
      <c r="C2038" s="105" t="s">
        <v>7202</v>
      </c>
      <c r="D2038" s="105" t="s">
        <v>7203</v>
      </c>
    </row>
    <row r="2039" spans="1:4" ht="16.5" customHeight="1">
      <c r="A2039" s="105"/>
      <c r="B2039" s="1316" t="s">
        <v>7204</v>
      </c>
      <c r="C2039" s="105"/>
      <c r="D2039" s="105"/>
    </row>
    <row r="2040" spans="1:4" ht="16.5" customHeight="1">
      <c r="A2040" s="105" t="s">
        <v>2273</v>
      </c>
      <c r="B2040" s="1316" t="s">
        <v>7205</v>
      </c>
      <c r="C2040" s="105" t="s">
        <v>7206</v>
      </c>
      <c r="D2040" s="105" t="s">
        <v>7207</v>
      </c>
    </row>
    <row r="2041" spans="1:4" ht="16.5" customHeight="1">
      <c r="A2041" s="105"/>
      <c r="B2041" s="1316"/>
      <c r="C2041" s="135" t="s">
        <v>7208</v>
      </c>
      <c r="D2041" s="135" t="s">
        <v>7209</v>
      </c>
    </row>
    <row r="2042" spans="1:4" ht="16.5" customHeight="1">
      <c r="A2042" s="135"/>
      <c r="B2042" s="1310" t="s">
        <v>7210</v>
      </c>
      <c r="C2042" s="135"/>
      <c r="D2042" s="135"/>
    </row>
    <row r="2043" spans="1:4" ht="16.5" customHeight="1">
      <c r="A2043" s="135" t="s">
        <v>2284</v>
      </c>
      <c r="B2043" s="1310" t="s">
        <v>7211</v>
      </c>
      <c r="C2043" s="1310" t="s">
        <v>7212</v>
      </c>
      <c r="D2043" s="1310" t="s">
        <v>7213</v>
      </c>
    </row>
    <row r="2044" spans="1:4" ht="16.5" customHeight="1">
      <c r="A2044" s="135"/>
      <c r="B2044" s="1310"/>
      <c r="C2044" s="1311"/>
      <c r="D2044" s="1311"/>
    </row>
    <row r="2045" spans="1:4" ht="16.5" customHeight="1">
      <c r="A2045" s="1311"/>
      <c r="B2045" s="1311"/>
      <c r="C2045" s="1311"/>
      <c r="D2045" s="1311"/>
    </row>
    <row r="2046" spans="1:4" ht="16.5" customHeight="1">
      <c r="A2046" s="77" t="s">
        <v>167</v>
      </c>
      <c r="B2046" s="77"/>
      <c r="C2046" s="77"/>
      <c r="D2046" s="77"/>
    </row>
    <row r="2047" spans="1:4" ht="16.5" customHeight="1">
      <c r="A2047" s="95"/>
      <c r="B2047" s="1313" t="s">
        <v>7214</v>
      </c>
      <c r="C2047" s="1311"/>
      <c r="D2047" s="1311"/>
    </row>
    <row r="2048" spans="1:4" ht="16.5" customHeight="1">
      <c r="A2048" s="95" t="s">
        <v>3254</v>
      </c>
      <c r="B2048" s="1313" t="s">
        <v>7215</v>
      </c>
      <c r="C2048" s="1311"/>
      <c r="D2048" s="1311"/>
    </row>
    <row r="2049" spans="1:4" ht="16.5" customHeight="1">
      <c r="A2049" s="95"/>
      <c r="B2049" s="1313" t="s">
        <v>7216</v>
      </c>
      <c r="C2049" s="1311"/>
      <c r="D2049" s="1311"/>
    </row>
    <row r="2050" spans="1:4" ht="16.5" customHeight="1">
      <c r="A2050" s="23"/>
      <c r="B2050" s="1314" t="s">
        <v>7217</v>
      </c>
      <c r="C2050" s="1314" t="s">
        <v>7218</v>
      </c>
      <c r="D2050" s="1314" t="s">
        <v>7219</v>
      </c>
    </row>
    <row r="2051" spans="1:4" ht="16.5" customHeight="1">
      <c r="A2051" s="23" t="s">
        <v>1568</v>
      </c>
      <c r="B2051" s="1314" t="s">
        <v>7220</v>
      </c>
      <c r="C2051" s="1314" t="s">
        <v>7221</v>
      </c>
      <c r="D2051" s="1314" t="s">
        <v>7222</v>
      </c>
    </row>
    <row r="2052" spans="1:4" ht="16.5" customHeight="1">
      <c r="A2052" s="23"/>
      <c r="B2052" s="1314" t="s">
        <v>7223</v>
      </c>
      <c r="C2052" s="1314" t="s">
        <v>7224</v>
      </c>
      <c r="D2052" s="1314" t="s">
        <v>7225</v>
      </c>
    </row>
    <row r="2053" spans="1:4" ht="16.5" customHeight="1">
      <c r="A2053" s="123"/>
      <c r="B2053" s="1315" t="s">
        <v>7226</v>
      </c>
      <c r="C2053" s="1315" t="s">
        <v>7227</v>
      </c>
      <c r="D2053" s="1315" t="s">
        <v>7228</v>
      </c>
    </row>
    <row r="2054" spans="1:4" ht="16.5" customHeight="1">
      <c r="A2054" s="123" t="s">
        <v>2262</v>
      </c>
      <c r="B2054" s="1315" t="s">
        <v>7229</v>
      </c>
      <c r="C2054" s="1315" t="s">
        <v>7230</v>
      </c>
      <c r="D2054" s="1315" t="s">
        <v>7231</v>
      </c>
    </row>
    <row r="2055" spans="1:4" ht="16.5" customHeight="1">
      <c r="A2055" s="123"/>
      <c r="B2055" s="1315" t="s">
        <v>7232</v>
      </c>
      <c r="C2055" s="1315" t="s">
        <v>7233</v>
      </c>
      <c r="D2055" s="1315" t="s">
        <v>7234</v>
      </c>
    </row>
    <row r="2056" spans="1:4" ht="16.5" customHeight="1">
      <c r="A2056" s="105"/>
      <c r="B2056" s="1316" t="s">
        <v>7235</v>
      </c>
      <c r="C2056" s="1316" t="s">
        <v>7236</v>
      </c>
      <c r="D2056" s="1316" t="s">
        <v>7237</v>
      </c>
    </row>
    <row r="2057" spans="1:4" ht="16.5" customHeight="1">
      <c r="A2057" s="105" t="s">
        <v>2273</v>
      </c>
      <c r="B2057" s="1316" t="s">
        <v>7238</v>
      </c>
      <c r="C2057" s="1316" t="s">
        <v>7239</v>
      </c>
      <c r="D2057" s="1316" t="s">
        <v>7240</v>
      </c>
    </row>
    <row r="2058" spans="1:4" ht="16.5" customHeight="1">
      <c r="A2058" s="105"/>
      <c r="B2058" s="1316" t="s">
        <v>7241</v>
      </c>
      <c r="C2058" s="1316" t="s">
        <v>7242</v>
      </c>
      <c r="D2058" s="1316" t="s">
        <v>7243</v>
      </c>
    </row>
    <row r="2059" spans="1:4" ht="16.5" customHeight="1">
      <c r="A2059" s="135"/>
      <c r="B2059" s="1310" t="s">
        <v>7244</v>
      </c>
      <c r="C2059" s="1310" t="s">
        <v>7245</v>
      </c>
      <c r="D2059" s="1310" t="s">
        <v>7246</v>
      </c>
    </row>
    <row r="2060" spans="1:4" ht="16.5" customHeight="1">
      <c r="A2060" s="135" t="s">
        <v>2284</v>
      </c>
      <c r="B2060" s="1310" t="s">
        <v>7247</v>
      </c>
      <c r="C2060" s="1310" t="s">
        <v>7248</v>
      </c>
      <c r="D2060" s="1310" t="s">
        <v>7249</v>
      </c>
    </row>
    <row r="2061" spans="1:4" ht="16.5" customHeight="1">
      <c r="A2061" s="135"/>
      <c r="B2061" s="1310" t="s">
        <v>7250</v>
      </c>
      <c r="C2061" s="1310" t="s">
        <v>7251</v>
      </c>
      <c r="D2061" s="1310" t="s">
        <v>7252</v>
      </c>
    </row>
    <row r="2062" spans="1:4" ht="16.5" customHeight="1">
      <c r="A2062" s="1311"/>
      <c r="B2062" s="1311"/>
      <c r="C2062" s="1311"/>
      <c r="D2062" s="1311"/>
    </row>
    <row r="2063" spans="1:4" ht="16.5" customHeight="1">
      <c r="A2063" s="122" t="s">
        <v>1492</v>
      </c>
      <c r="B2063" s="122"/>
      <c r="C2063" s="122"/>
      <c r="D2063" s="122"/>
    </row>
    <row r="2064" spans="1:4" ht="16.5" customHeight="1">
      <c r="A2064" s="95"/>
      <c r="B2064" s="1313"/>
      <c r="C2064" s="1311"/>
      <c r="D2064" s="1311"/>
    </row>
    <row r="2065" spans="1:4" ht="16.5" customHeight="1">
      <c r="A2065" s="95" t="s">
        <v>3254</v>
      </c>
      <c r="B2065" s="1313"/>
      <c r="C2065" s="1311"/>
      <c r="D2065" s="1311"/>
    </row>
    <row r="2066" spans="1:4" ht="16.5" customHeight="1">
      <c r="A2066" s="95"/>
      <c r="B2066" s="1313"/>
      <c r="C2066" s="1311"/>
      <c r="D2066" s="1311"/>
    </row>
    <row r="2067" spans="1:4" ht="16.5" customHeight="1">
      <c r="A2067" s="23"/>
      <c r="B2067" s="1314"/>
      <c r="C2067" s="1314"/>
      <c r="D2067" s="1314"/>
    </row>
    <row r="2068" spans="1:4" ht="16.5" customHeight="1">
      <c r="A2068" s="23" t="s">
        <v>1568</v>
      </c>
      <c r="B2068" s="1314"/>
      <c r="C2068" s="1314"/>
      <c r="D2068" s="1314"/>
    </row>
    <row r="2069" spans="1:4" ht="16.5" customHeight="1">
      <c r="A2069" s="23"/>
      <c r="B2069" s="1314"/>
      <c r="C2069" s="1314"/>
      <c r="D2069" s="1314"/>
    </row>
    <row r="2070" spans="1:4" ht="16.5" customHeight="1">
      <c r="A2070" s="123"/>
      <c r="B2070" s="1315"/>
      <c r="C2070" s="1315"/>
      <c r="D2070" s="1315"/>
    </row>
    <row r="2071" spans="1:4" ht="16.5" customHeight="1">
      <c r="A2071" s="123" t="s">
        <v>2262</v>
      </c>
      <c r="B2071" s="1315"/>
      <c r="C2071" s="1315"/>
      <c r="D2071" s="1315"/>
    </row>
    <row r="2072" spans="1:4" ht="16.5" customHeight="1">
      <c r="A2072" s="123"/>
      <c r="B2072" s="1315"/>
      <c r="C2072" s="1315"/>
      <c r="D2072" s="1315"/>
    </row>
    <row r="2073" spans="1:4" ht="16.5" customHeight="1">
      <c r="A2073" s="105"/>
      <c r="B2073" s="1316"/>
      <c r="C2073" s="1316"/>
      <c r="D2073" s="1316"/>
    </row>
    <row r="2074" spans="1:4" ht="16.5" customHeight="1">
      <c r="A2074" s="105" t="s">
        <v>2273</v>
      </c>
      <c r="B2074" s="1316"/>
      <c r="C2074" s="1316"/>
      <c r="D2074" s="1316"/>
    </row>
    <row r="2075" spans="1:4" ht="16.5" customHeight="1">
      <c r="A2075" s="105"/>
      <c r="B2075" s="1316"/>
      <c r="C2075" s="1316"/>
      <c r="D2075" s="1316"/>
    </row>
    <row r="2076" spans="1:4" ht="16.5" customHeight="1">
      <c r="A2076" s="135"/>
      <c r="B2076" s="1310"/>
      <c r="C2076" s="1310"/>
      <c r="D2076" s="1310"/>
    </row>
    <row r="2077" spans="1:4" ht="16.5" customHeight="1">
      <c r="A2077" s="135" t="s">
        <v>2284</v>
      </c>
      <c r="B2077" s="1310"/>
      <c r="C2077" s="1310"/>
      <c r="D2077" s="1310"/>
    </row>
    <row r="2078" spans="1:4" ht="16.5" customHeight="1">
      <c r="A2078" s="135"/>
      <c r="B2078" s="1310"/>
      <c r="C2078" s="1310"/>
      <c r="D2078" s="1310"/>
    </row>
    <row r="2079" spans="1:4" ht="16.5" customHeight="1">
      <c r="A2079" s="1311"/>
      <c r="B2079" s="1311"/>
      <c r="C2079" s="1311"/>
      <c r="D2079" s="1311"/>
    </row>
    <row r="2080" spans="1:4" ht="16.5" customHeight="1">
      <c r="A2080" s="104" t="s">
        <v>169</v>
      </c>
      <c r="B2080" s="12"/>
      <c r="C2080" s="7"/>
      <c r="D2080" s="7"/>
    </row>
    <row r="2081" spans="1:4" ht="16.5" customHeight="1">
      <c r="A2081" s="1311"/>
      <c r="B2081" s="1311"/>
      <c r="C2081" s="1311"/>
      <c r="D2081" s="1311"/>
    </row>
    <row r="2082" spans="1:4" ht="16.5" customHeight="1">
      <c r="A2082" s="132" t="s">
        <v>170</v>
      </c>
      <c r="B2082" s="132"/>
      <c r="C2082" s="132"/>
      <c r="D2082" s="132"/>
    </row>
    <row r="2083" spans="1:4" ht="16.5" customHeight="1">
      <c r="A2083" s="95"/>
      <c r="B2083" s="1313" t="s">
        <v>7253</v>
      </c>
      <c r="C2083" s="1311"/>
      <c r="D2083" s="1311"/>
    </row>
    <row r="2084" spans="1:4" ht="16.5" customHeight="1">
      <c r="A2084" s="95" t="s">
        <v>3254</v>
      </c>
      <c r="B2084" s="1313" t="s">
        <v>7254</v>
      </c>
      <c r="C2084" s="1311"/>
      <c r="D2084" s="1311"/>
    </row>
    <row r="2085" spans="1:4" ht="16.5" customHeight="1">
      <c r="A2085" s="95"/>
      <c r="B2085" s="1313" t="s">
        <v>7255</v>
      </c>
      <c r="C2085" s="1311"/>
      <c r="D2085" s="1311"/>
    </row>
    <row r="2086" spans="1:4" ht="16.5" customHeight="1">
      <c r="A2086" s="23"/>
      <c r="B2086" s="1314" t="s">
        <v>7256</v>
      </c>
      <c r="C2086" s="1314" t="s">
        <v>7257</v>
      </c>
      <c r="D2086" s="1314" t="s">
        <v>7258</v>
      </c>
    </row>
    <row r="2087" spans="1:4" ht="16.5" customHeight="1">
      <c r="A2087" s="23" t="s">
        <v>1568</v>
      </c>
      <c r="B2087" s="1314" t="s">
        <v>7259</v>
      </c>
      <c r="C2087" s="1314" t="s">
        <v>7260</v>
      </c>
      <c r="D2087" s="1314" t="s">
        <v>7261</v>
      </c>
    </row>
    <row r="2088" spans="1:4" ht="16.5" customHeight="1">
      <c r="A2088" s="23"/>
      <c r="B2088" s="1314" t="s">
        <v>7262</v>
      </c>
      <c r="C2088" s="1314" t="s">
        <v>7263</v>
      </c>
      <c r="D2088" s="1314" t="s">
        <v>7264</v>
      </c>
    </row>
    <row r="2089" spans="1:4" ht="16.5" customHeight="1">
      <c r="A2089" s="123"/>
      <c r="B2089" s="1315" t="s">
        <v>7265</v>
      </c>
      <c r="C2089" s="1315" t="s">
        <v>7266</v>
      </c>
      <c r="D2089" s="1315" t="s">
        <v>7267</v>
      </c>
    </row>
    <row r="2090" spans="1:4" ht="16.5" customHeight="1">
      <c r="A2090" s="123" t="s">
        <v>2262</v>
      </c>
      <c r="B2090" s="1315" t="s">
        <v>7268</v>
      </c>
      <c r="C2090" s="1315" t="s">
        <v>7269</v>
      </c>
      <c r="D2090" s="1315" t="s">
        <v>7270</v>
      </c>
    </row>
    <row r="2091" spans="1:4" ht="16.5" customHeight="1">
      <c r="A2091" s="123"/>
      <c r="B2091" s="1315" t="s">
        <v>7271</v>
      </c>
      <c r="C2091" s="1315" t="s">
        <v>7272</v>
      </c>
      <c r="D2091" s="1315" t="s">
        <v>7273</v>
      </c>
    </row>
    <row r="2092" spans="1:4" ht="16.5" customHeight="1">
      <c r="A2092" s="105"/>
      <c r="B2092" s="1316" t="s">
        <v>7274</v>
      </c>
      <c r="C2092" s="1316" t="s">
        <v>7275</v>
      </c>
      <c r="D2092" s="1316" t="s">
        <v>7276</v>
      </c>
    </row>
    <row r="2093" spans="1:4" ht="16.5" customHeight="1">
      <c r="A2093" s="105" t="s">
        <v>2273</v>
      </c>
      <c r="B2093" s="1316" t="s">
        <v>7277</v>
      </c>
      <c r="C2093" s="1316" t="s">
        <v>7278</v>
      </c>
      <c r="D2093" s="1316" t="s">
        <v>7279</v>
      </c>
    </row>
    <row r="2094" spans="1:4" ht="16.5" customHeight="1">
      <c r="A2094" s="105"/>
      <c r="B2094" s="1316" t="s">
        <v>7280</v>
      </c>
      <c r="C2094" s="1316" t="s">
        <v>7281</v>
      </c>
      <c r="D2094" s="1316" t="s">
        <v>7282</v>
      </c>
    </row>
    <row r="2095" spans="1:4" ht="16.5" customHeight="1">
      <c r="A2095" s="135"/>
      <c r="B2095" s="1310" t="s">
        <v>7283</v>
      </c>
      <c r="C2095" s="1310" t="s">
        <v>7284</v>
      </c>
      <c r="D2095" s="1310" t="s">
        <v>7285</v>
      </c>
    </row>
    <row r="2096" spans="1:4" ht="16.5" customHeight="1">
      <c r="A2096" s="135" t="s">
        <v>2284</v>
      </c>
      <c r="B2096" s="1310" t="s">
        <v>7286</v>
      </c>
      <c r="C2096" s="1310" t="s">
        <v>7287</v>
      </c>
      <c r="D2096" s="1310" t="s">
        <v>7288</v>
      </c>
    </row>
    <row r="2097" spans="1:4" ht="16.5" customHeight="1">
      <c r="A2097" s="135"/>
      <c r="B2097" s="1310" t="s">
        <v>7289</v>
      </c>
      <c r="C2097" s="1310" t="s">
        <v>7290</v>
      </c>
      <c r="D2097" s="1310" t="s">
        <v>7291</v>
      </c>
    </row>
    <row r="2098" spans="1:4" ht="16.5" customHeight="1">
      <c r="A2098" s="1311"/>
      <c r="B2098" s="1311"/>
      <c r="C2098" s="1311"/>
      <c r="D2098" s="1311"/>
    </row>
    <row r="2099" spans="1:4" ht="16.5" customHeight="1">
      <c r="A2099" s="166" t="s">
        <v>171</v>
      </c>
      <c r="B2099" s="166"/>
      <c r="C2099" s="166"/>
      <c r="D2099" s="166"/>
    </row>
    <row r="2100" spans="1:4" ht="16.5" customHeight="1">
      <c r="A2100" s="95"/>
      <c r="B2100" s="1313" t="s">
        <v>7292</v>
      </c>
      <c r="C2100" s="1311"/>
      <c r="D2100" s="1311"/>
    </row>
    <row r="2101" spans="1:4" ht="16.5" customHeight="1">
      <c r="A2101" s="95" t="s">
        <v>3254</v>
      </c>
      <c r="B2101" s="1313" t="s">
        <v>7293</v>
      </c>
      <c r="C2101" s="1311"/>
      <c r="D2101" s="1311"/>
    </row>
    <row r="2102" spans="1:4" ht="16.5" customHeight="1">
      <c r="A2102" s="95"/>
      <c r="B2102" s="1313"/>
      <c r="C2102" s="23" t="s">
        <v>7294</v>
      </c>
      <c r="D2102" s="23" t="s">
        <v>7295</v>
      </c>
    </row>
    <row r="2103" spans="1:4" ht="16.5" customHeight="1">
      <c r="A2103" s="23"/>
      <c r="B2103" s="1314" t="s">
        <v>7296</v>
      </c>
      <c r="C2103" s="23"/>
      <c r="D2103" s="23"/>
    </row>
    <row r="2104" spans="1:4" ht="16.5" customHeight="1">
      <c r="A2104" s="23" t="s">
        <v>1568</v>
      </c>
      <c r="B2104" s="1314" t="s">
        <v>7297</v>
      </c>
      <c r="C2104" s="23" t="s">
        <v>7298</v>
      </c>
      <c r="D2104" s="23" t="s">
        <v>7299</v>
      </c>
    </row>
    <row r="2105" spans="1:4" ht="16.5" customHeight="1">
      <c r="A2105" s="23"/>
      <c r="B2105" s="1314"/>
      <c r="C2105" s="123" t="s">
        <v>7300</v>
      </c>
      <c r="D2105" s="123" t="s">
        <v>7301</v>
      </c>
    </row>
    <row r="2106" spans="1:4" ht="16.5" customHeight="1">
      <c r="A2106" s="123"/>
      <c r="B2106" s="1315" t="s">
        <v>7302</v>
      </c>
      <c r="C2106" s="123"/>
      <c r="D2106" s="123"/>
    </row>
    <row r="2107" spans="1:4" ht="16.5" customHeight="1">
      <c r="A2107" s="123" t="s">
        <v>2262</v>
      </c>
      <c r="B2107" s="1315" t="s">
        <v>7303</v>
      </c>
      <c r="C2107" s="123" t="s">
        <v>7304</v>
      </c>
      <c r="D2107" s="123" t="s">
        <v>7305</v>
      </c>
    </row>
    <row r="2108" spans="1:4" ht="16.5" customHeight="1">
      <c r="A2108" s="123"/>
      <c r="B2108" s="1315"/>
      <c r="C2108" s="105" t="s">
        <v>7306</v>
      </c>
      <c r="D2108" s="105" t="s">
        <v>7307</v>
      </c>
    </row>
    <row r="2109" spans="1:4" ht="16.5" customHeight="1">
      <c r="A2109" s="105"/>
      <c r="B2109" s="1316" t="s">
        <v>7308</v>
      </c>
      <c r="C2109" s="105"/>
      <c r="D2109" s="105"/>
    </row>
    <row r="2110" spans="1:4" ht="16.5" customHeight="1">
      <c r="A2110" s="105" t="s">
        <v>2273</v>
      </c>
      <c r="B2110" s="1316" t="s">
        <v>7309</v>
      </c>
      <c r="C2110" s="105" t="s">
        <v>7310</v>
      </c>
      <c r="D2110" s="105" t="s">
        <v>7311</v>
      </c>
    </row>
    <row r="2111" spans="1:4" ht="16.5" customHeight="1">
      <c r="A2111" s="105"/>
      <c r="B2111" s="1316"/>
      <c r="C2111" s="135" t="s">
        <v>7312</v>
      </c>
      <c r="D2111" s="135" t="s">
        <v>7313</v>
      </c>
    </row>
    <row r="2112" spans="1:4" ht="16.5" customHeight="1">
      <c r="A2112" s="135"/>
      <c r="B2112" s="1310" t="s">
        <v>7314</v>
      </c>
      <c r="C2112" s="135"/>
      <c r="D2112" s="135"/>
    </row>
    <row r="2113" spans="1:4" ht="16.5" customHeight="1">
      <c r="A2113" s="135" t="s">
        <v>2284</v>
      </c>
      <c r="B2113" s="1310" t="s">
        <v>7315</v>
      </c>
      <c r="C2113" s="135" t="s">
        <v>7316</v>
      </c>
      <c r="D2113" s="135" t="s">
        <v>7317</v>
      </c>
    </row>
    <row r="2114" spans="1:4" ht="16.5" customHeight="1">
      <c r="A2114" s="135"/>
      <c r="B2114" s="1310"/>
      <c r="C2114" s="1311"/>
      <c r="D2114" s="1311"/>
    </row>
    <row r="2115" spans="1:4" ht="16.5" customHeight="1">
      <c r="A2115" s="1311"/>
      <c r="B2115" s="1311"/>
      <c r="C2115" s="1311"/>
      <c r="D2115" s="1311"/>
    </row>
    <row r="2116" spans="1:4" ht="16.5" customHeight="1">
      <c r="A2116" s="195" t="s">
        <v>172</v>
      </c>
      <c r="B2116" s="195"/>
      <c r="C2116" s="1311"/>
      <c r="D2116" s="1311"/>
    </row>
    <row r="2117" spans="1:4" ht="16.5" customHeight="1">
      <c r="A2117" s="95"/>
      <c r="B2117" s="1313" t="s">
        <v>7318</v>
      </c>
      <c r="C2117" s="1311"/>
      <c r="D2117" s="1311"/>
    </row>
    <row r="2118" spans="1:4" ht="16.5" customHeight="1">
      <c r="A2118" s="95" t="s">
        <v>3254</v>
      </c>
      <c r="B2118" s="1313" t="s">
        <v>7319</v>
      </c>
      <c r="C2118" s="1311"/>
      <c r="D2118" s="1311"/>
    </row>
    <row r="2119" spans="1:4" ht="16.5" customHeight="1">
      <c r="A2119" s="95"/>
      <c r="B2119" s="1313" t="s">
        <v>7320</v>
      </c>
      <c r="C2119" s="1311"/>
      <c r="D2119" s="1311"/>
    </row>
    <row r="2120" spans="1:4" ht="16.5" customHeight="1">
      <c r="A2120" s="23"/>
      <c r="B2120" s="1314" t="s">
        <v>7321</v>
      </c>
      <c r="C2120" s="1314" t="s">
        <v>7322</v>
      </c>
      <c r="D2120" s="1314" t="s">
        <v>7323</v>
      </c>
    </row>
    <row r="2121" spans="1:4" ht="16.5" customHeight="1">
      <c r="A2121" s="23" t="s">
        <v>1568</v>
      </c>
      <c r="B2121" s="1314" t="s">
        <v>7324</v>
      </c>
      <c r="C2121" s="1314" t="s">
        <v>7325</v>
      </c>
      <c r="D2121" s="1314" t="s">
        <v>7326</v>
      </c>
    </row>
    <row r="2122" spans="1:4" ht="16.5" customHeight="1">
      <c r="A2122" s="23"/>
      <c r="B2122" s="1314" t="s">
        <v>7327</v>
      </c>
      <c r="C2122" s="1314" t="s">
        <v>7328</v>
      </c>
      <c r="D2122" s="1314" t="s">
        <v>7329</v>
      </c>
    </row>
    <row r="2123" spans="1:4" ht="16.5" customHeight="1">
      <c r="A2123" s="123"/>
      <c r="B2123" s="1315" t="s">
        <v>7330</v>
      </c>
      <c r="C2123" s="1315" t="s">
        <v>7331</v>
      </c>
      <c r="D2123" s="1315" t="s">
        <v>7332</v>
      </c>
    </row>
    <row r="2124" spans="1:4" ht="16.5" customHeight="1">
      <c r="A2124" s="123" t="s">
        <v>2262</v>
      </c>
      <c r="B2124" s="1315" t="s">
        <v>7333</v>
      </c>
      <c r="C2124" s="1315" t="s">
        <v>7334</v>
      </c>
      <c r="D2124" s="1315" t="s">
        <v>7335</v>
      </c>
    </row>
    <row r="2125" spans="1:4" ht="16.5" customHeight="1">
      <c r="A2125" s="123"/>
      <c r="B2125" s="1315" t="s">
        <v>7336</v>
      </c>
      <c r="C2125" s="1315" t="s">
        <v>7337</v>
      </c>
      <c r="D2125" s="1315" t="s">
        <v>7338</v>
      </c>
    </row>
    <row r="2126" spans="1:4" ht="16.5" customHeight="1">
      <c r="A2126" s="105"/>
      <c r="B2126" s="1316" t="s">
        <v>7339</v>
      </c>
      <c r="C2126" s="1316" t="s">
        <v>7340</v>
      </c>
      <c r="D2126" s="1316" t="s">
        <v>7341</v>
      </c>
    </row>
    <row r="2127" spans="1:4" ht="16.5" customHeight="1">
      <c r="A2127" s="105" t="s">
        <v>2273</v>
      </c>
      <c r="B2127" s="1316" t="s">
        <v>7342</v>
      </c>
      <c r="C2127" s="1316" t="s">
        <v>7343</v>
      </c>
      <c r="D2127" s="1316" t="s">
        <v>7344</v>
      </c>
    </row>
    <row r="2128" spans="1:4" ht="16.5" customHeight="1">
      <c r="A2128" s="105"/>
      <c r="B2128" s="1316" t="s">
        <v>7345</v>
      </c>
      <c r="C2128" s="1316" t="s">
        <v>7346</v>
      </c>
      <c r="D2128" s="1316" t="s">
        <v>7347</v>
      </c>
    </row>
    <row r="2129" spans="1:4" ht="16.5" customHeight="1">
      <c r="A2129" s="135"/>
      <c r="B2129" s="1310" t="s">
        <v>7348</v>
      </c>
      <c r="C2129" s="1310" t="s">
        <v>7349</v>
      </c>
      <c r="D2129" s="1310" t="s">
        <v>7350</v>
      </c>
    </row>
    <row r="2130" spans="1:4" ht="16.5" customHeight="1">
      <c r="A2130" s="135" t="s">
        <v>2284</v>
      </c>
      <c r="B2130" s="1310" t="s">
        <v>7351</v>
      </c>
      <c r="C2130" s="1310" t="s">
        <v>7352</v>
      </c>
      <c r="D2130" s="1310" t="s">
        <v>7353</v>
      </c>
    </row>
    <row r="2131" spans="1:4" ht="16.5" customHeight="1">
      <c r="A2131" s="135"/>
      <c r="B2131" s="1310" t="s">
        <v>7354</v>
      </c>
      <c r="C2131" s="1310" t="s">
        <v>7355</v>
      </c>
      <c r="D2131" s="1310" t="s">
        <v>7356</v>
      </c>
    </row>
    <row r="2132" spans="1:4" ht="16.5" customHeight="1">
      <c r="A2132" s="1311"/>
      <c r="B2132" s="1311"/>
      <c r="C2132" s="1311"/>
      <c r="D2132" s="1311"/>
    </row>
    <row r="2133" spans="1:4" ht="16.5" customHeight="1">
      <c r="A2133" s="147" t="s">
        <v>173</v>
      </c>
      <c r="B2133" s="147"/>
      <c r="C2133" s="147"/>
      <c r="D2133" s="147"/>
    </row>
    <row r="2134" spans="1:4" ht="16.5" customHeight="1">
      <c r="A2134" s="95"/>
      <c r="B2134" s="1313" t="s">
        <v>7357</v>
      </c>
      <c r="C2134" s="1311"/>
      <c r="D2134" s="1311"/>
    </row>
    <row r="2135" spans="1:4" ht="16.5" customHeight="1">
      <c r="A2135" s="95" t="s">
        <v>3254</v>
      </c>
      <c r="B2135" s="1313" t="s">
        <v>7358</v>
      </c>
      <c r="C2135" s="1311"/>
      <c r="D2135" s="1311"/>
    </row>
    <row r="2136" spans="1:4" ht="16.5" customHeight="1">
      <c r="A2136" s="95"/>
      <c r="B2136" s="1313"/>
      <c r="C2136" s="23" t="s">
        <v>7359</v>
      </c>
      <c r="D2136" s="23" t="s">
        <v>7360</v>
      </c>
    </row>
    <row r="2137" spans="1:4" ht="16.5" customHeight="1">
      <c r="A2137" s="23"/>
      <c r="B2137" s="1314" t="s">
        <v>7361</v>
      </c>
      <c r="C2137" s="23"/>
      <c r="D2137" s="23"/>
    </row>
    <row r="2138" spans="1:4" ht="16.5" customHeight="1">
      <c r="A2138" s="23" t="s">
        <v>1568</v>
      </c>
      <c r="B2138" s="1314" t="s">
        <v>7362</v>
      </c>
      <c r="C2138" s="23" t="s">
        <v>7363</v>
      </c>
      <c r="D2138" s="23" t="s">
        <v>7364</v>
      </c>
    </row>
    <row r="2139" spans="1:4" ht="16.5" customHeight="1">
      <c r="A2139" s="23"/>
      <c r="B2139" s="1314"/>
      <c r="C2139" s="123" t="s">
        <v>7365</v>
      </c>
      <c r="D2139" s="123" t="s">
        <v>7366</v>
      </c>
    </row>
    <row r="2140" spans="1:4" ht="16.5" customHeight="1">
      <c r="A2140" s="123"/>
      <c r="B2140" s="1315" t="s">
        <v>7367</v>
      </c>
      <c r="C2140" s="123"/>
      <c r="D2140" s="123"/>
    </row>
    <row r="2141" spans="1:4" ht="16.5" customHeight="1">
      <c r="A2141" s="123" t="s">
        <v>2262</v>
      </c>
      <c r="B2141" s="1315" t="s">
        <v>7368</v>
      </c>
      <c r="C2141" s="123" t="s">
        <v>7369</v>
      </c>
      <c r="D2141" s="123" t="s">
        <v>7370</v>
      </c>
    </row>
    <row r="2142" spans="1:4" ht="16.5" customHeight="1">
      <c r="A2142" s="123"/>
      <c r="B2142" s="1315"/>
      <c r="C2142" s="105" t="s">
        <v>7371</v>
      </c>
      <c r="D2142" s="105" t="s">
        <v>7372</v>
      </c>
    </row>
    <row r="2143" spans="1:4" ht="16.5" customHeight="1">
      <c r="A2143" s="105"/>
      <c r="B2143" s="1316" t="s">
        <v>7373</v>
      </c>
      <c r="C2143" s="105"/>
      <c r="D2143" s="105"/>
    </row>
    <row r="2144" spans="1:4" ht="16.5" customHeight="1">
      <c r="A2144" s="105" t="s">
        <v>2273</v>
      </c>
      <c r="B2144" s="1316" t="s">
        <v>7374</v>
      </c>
      <c r="C2144" s="105" t="s">
        <v>7375</v>
      </c>
      <c r="D2144" s="105" t="s">
        <v>7376</v>
      </c>
    </row>
    <row r="2145" spans="1:5" ht="16.5" customHeight="1">
      <c r="A2145" s="105"/>
      <c r="B2145" s="1316"/>
      <c r="C2145" s="135" t="s">
        <v>7377</v>
      </c>
      <c r="D2145" s="135" t="s">
        <v>7378</v>
      </c>
    </row>
    <row r="2146" spans="1:5" ht="16.5" customHeight="1">
      <c r="A2146" s="135"/>
      <c r="B2146" s="1310" t="s">
        <v>7379</v>
      </c>
      <c r="C2146" s="135"/>
      <c r="D2146" s="135"/>
    </row>
    <row r="2147" spans="1:5" ht="16.5" customHeight="1">
      <c r="A2147" s="135" t="s">
        <v>2284</v>
      </c>
      <c r="B2147" s="1310" t="s">
        <v>7380</v>
      </c>
      <c r="C2147" s="135" t="s">
        <v>7381</v>
      </c>
      <c r="D2147" s="135" t="s">
        <v>7382</v>
      </c>
    </row>
    <row r="2148" spans="1:5" ht="16.5" customHeight="1">
      <c r="A2148" s="135"/>
      <c r="B2148" s="1310"/>
      <c r="C2148" s="1311"/>
      <c r="D2148" s="1311"/>
    </row>
    <row r="2149" spans="1:5" ht="16.5" customHeight="1">
      <c r="A2149" s="1311"/>
      <c r="B2149" s="1311"/>
      <c r="C2149" s="1311"/>
      <c r="D2149" s="1311"/>
    </row>
    <row r="2150" spans="1:5" ht="16.5" customHeight="1">
      <c r="A2150" s="104" t="s">
        <v>1493</v>
      </c>
      <c r="B2150" s="12"/>
      <c r="C2150" s="1311"/>
      <c r="D2150" s="1311"/>
    </row>
    <row r="2151" spans="1:5" ht="16.5" customHeight="1">
      <c r="A2151" s="1311"/>
      <c r="B2151" s="1311"/>
      <c r="C2151" s="1311"/>
      <c r="D2151" s="1311"/>
    </row>
    <row r="2152" spans="1:5" ht="16.5" customHeight="1">
      <c r="A2152" s="144" t="s">
        <v>176</v>
      </c>
      <c r="B2152" s="144"/>
      <c r="C2152" s="144"/>
      <c r="D2152" s="144"/>
    </row>
    <row r="2153" spans="1:5" ht="16.5" customHeight="1">
      <c r="A2153" s="95"/>
      <c r="B2153" s="1313" t="s">
        <v>7383</v>
      </c>
      <c r="C2153" s="1313" t="s">
        <v>7384</v>
      </c>
      <c r="D2153" s="1313" t="s">
        <v>7385</v>
      </c>
    </row>
    <row r="2154" spans="1:5" ht="16.5" customHeight="1">
      <c r="A2154" s="95" t="s">
        <v>3254</v>
      </c>
      <c r="B2154" s="1313" t="s">
        <v>7386</v>
      </c>
      <c r="C2154" s="1313" t="s">
        <v>7387</v>
      </c>
      <c r="D2154" s="1313" t="s">
        <v>7388</v>
      </c>
    </row>
    <row r="2155" spans="1:5" ht="16.5" customHeight="1">
      <c r="A2155" s="95"/>
      <c r="B2155" s="1313" t="s">
        <v>7389</v>
      </c>
      <c r="C2155" s="1313" t="s">
        <v>7390</v>
      </c>
      <c r="D2155" s="1313" t="s">
        <v>7391</v>
      </c>
    </row>
    <row r="2156" spans="1:5" ht="16.5" customHeight="1">
      <c r="A2156" s="23"/>
      <c r="B2156" s="1314" t="s">
        <v>7392</v>
      </c>
      <c r="C2156" s="1314" t="s">
        <v>7393</v>
      </c>
      <c r="D2156" s="1314" t="s">
        <v>7394</v>
      </c>
    </row>
    <row r="2157" spans="1:5" ht="16.5" customHeight="1">
      <c r="A2157" s="23" t="s">
        <v>1568</v>
      </c>
      <c r="B2157" s="1314" t="s">
        <v>7395</v>
      </c>
      <c r="C2157" s="1314" t="s">
        <v>7396</v>
      </c>
      <c r="D2157" s="1314" t="s">
        <v>7397</v>
      </c>
      <c r="E2157" s="305"/>
    </row>
    <row r="2158" spans="1:5" ht="16.5" customHeight="1">
      <c r="A2158" s="23"/>
      <c r="B2158" s="1314" t="s">
        <v>7398</v>
      </c>
      <c r="C2158" s="1314" t="s">
        <v>7399</v>
      </c>
      <c r="D2158" s="1314" t="s">
        <v>7400</v>
      </c>
      <c r="E2158" s="305"/>
    </row>
    <row r="2159" spans="1:5" ht="16.5" customHeight="1">
      <c r="A2159" s="123"/>
      <c r="B2159" s="1315" t="s">
        <v>7401</v>
      </c>
      <c r="C2159" s="1315" t="s">
        <v>7402</v>
      </c>
      <c r="D2159" s="1315" t="s">
        <v>7403</v>
      </c>
      <c r="E2159" s="305"/>
    </row>
    <row r="2160" spans="1:5" ht="16.5" customHeight="1">
      <c r="A2160" s="123" t="s">
        <v>2262</v>
      </c>
      <c r="B2160" s="1315" t="s">
        <v>7404</v>
      </c>
      <c r="C2160" s="1315" t="s">
        <v>7405</v>
      </c>
      <c r="D2160" s="1315" t="s">
        <v>7406</v>
      </c>
      <c r="E2160" s="305"/>
    </row>
    <row r="2161" spans="1:5" ht="16.5" customHeight="1">
      <c r="A2161" s="123"/>
      <c r="B2161" s="1315" t="s">
        <v>7407</v>
      </c>
      <c r="C2161" s="1315" t="s">
        <v>7408</v>
      </c>
      <c r="D2161" s="1315" t="s">
        <v>7409</v>
      </c>
    </row>
    <row r="2162" spans="1:5" ht="16.5" customHeight="1">
      <c r="A2162" s="105"/>
      <c r="B2162" s="1316" t="s">
        <v>7410</v>
      </c>
      <c r="C2162" s="1316" t="s">
        <v>7411</v>
      </c>
      <c r="D2162" s="1316" t="s">
        <v>7412</v>
      </c>
      <c r="E2162" s="305"/>
    </row>
    <row r="2163" spans="1:5" ht="16.5" customHeight="1">
      <c r="A2163" s="105" t="s">
        <v>2273</v>
      </c>
      <c r="B2163" s="1316" t="s">
        <v>7413</v>
      </c>
      <c r="C2163" s="1316" t="s">
        <v>7414</v>
      </c>
      <c r="D2163" s="1316" t="s">
        <v>7415</v>
      </c>
    </row>
    <row r="2164" spans="1:5" ht="16.5" customHeight="1">
      <c r="A2164" s="105"/>
      <c r="B2164" s="1316" t="s">
        <v>7416</v>
      </c>
      <c r="C2164" s="1316" t="s">
        <v>7417</v>
      </c>
      <c r="D2164" s="1316" t="s">
        <v>7418</v>
      </c>
    </row>
    <row r="2165" spans="1:5" ht="16.5" customHeight="1">
      <c r="A2165" s="135"/>
      <c r="B2165" s="1310" t="s">
        <v>7419</v>
      </c>
      <c r="C2165" s="1310" t="s">
        <v>7420</v>
      </c>
      <c r="D2165" s="1310" t="s">
        <v>7421</v>
      </c>
    </row>
    <row r="2166" spans="1:5" ht="16.5" customHeight="1">
      <c r="A2166" s="135" t="s">
        <v>2284</v>
      </c>
      <c r="B2166" s="1310" t="s">
        <v>7422</v>
      </c>
      <c r="C2166" s="1310" t="s">
        <v>7423</v>
      </c>
      <c r="D2166" s="1310" t="s">
        <v>7424</v>
      </c>
    </row>
    <row r="2167" spans="1:5" ht="16.5" customHeight="1">
      <c r="A2167" s="135"/>
      <c r="B2167" s="1310" t="s">
        <v>7425</v>
      </c>
      <c r="C2167" s="1310" t="s">
        <v>7426</v>
      </c>
      <c r="D2167" s="1310" t="s">
        <v>7427</v>
      </c>
    </row>
    <row r="2168" spans="1:5" ht="16.5" customHeight="1">
      <c r="A2168" s="1311"/>
      <c r="B2168" s="14"/>
      <c r="C2168" s="1311"/>
      <c r="D2168" s="1311"/>
    </row>
    <row r="2169" spans="1:5" ht="16.5" customHeight="1">
      <c r="A2169" s="1090" t="s">
        <v>1494</v>
      </c>
      <c r="B2169" s="1090"/>
      <c r="C2169" s="1090"/>
      <c r="D2169" s="1090"/>
    </row>
    <row r="2170" spans="1:5" ht="16.5" customHeight="1">
      <c r="A2170" s="95"/>
      <c r="B2170" s="1313" t="s">
        <v>7428</v>
      </c>
      <c r="C2170" s="1313" t="s">
        <v>7429</v>
      </c>
      <c r="D2170" s="1313" t="s">
        <v>7430</v>
      </c>
    </row>
    <row r="2171" spans="1:5" ht="16.5" customHeight="1">
      <c r="A2171" s="95" t="s">
        <v>3254</v>
      </c>
      <c r="B2171" s="1313" t="s">
        <v>7431</v>
      </c>
      <c r="C2171" s="1313" t="s">
        <v>7432</v>
      </c>
      <c r="D2171" s="1313" t="s">
        <v>7433</v>
      </c>
    </row>
    <row r="2172" spans="1:5" ht="16.5" customHeight="1">
      <c r="A2172" s="95"/>
      <c r="B2172" s="1313" t="s">
        <v>7434</v>
      </c>
      <c r="C2172" s="1313" t="s">
        <v>7435</v>
      </c>
      <c r="D2172" s="1313" t="s">
        <v>7436</v>
      </c>
    </row>
    <row r="2173" spans="1:5" ht="16.5" customHeight="1">
      <c r="A2173" s="23"/>
      <c r="B2173" s="1314" t="s">
        <v>7437</v>
      </c>
      <c r="C2173" s="1314" t="s">
        <v>7438</v>
      </c>
      <c r="D2173" s="1314" t="s">
        <v>7439</v>
      </c>
    </row>
    <row r="2174" spans="1:5" ht="16.5" customHeight="1">
      <c r="A2174" s="23" t="s">
        <v>1568</v>
      </c>
      <c r="B2174" s="1314" t="s">
        <v>7440</v>
      </c>
      <c r="C2174" s="1314" t="s">
        <v>7441</v>
      </c>
      <c r="D2174" s="1314" t="s">
        <v>7442</v>
      </c>
    </row>
    <row r="2175" spans="1:5" ht="16.5" customHeight="1">
      <c r="A2175" s="23"/>
      <c r="B2175" s="1314" t="s">
        <v>7443</v>
      </c>
      <c r="C2175" s="1314" t="s">
        <v>7444</v>
      </c>
      <c r="D2175" s="1314" t="s">
        <v>7445</v>
      </c>
    </row>
    <row r="2176" spans="1:5" ht="16.5" customHeight="1">
      <c r="A2176" s="123"/>
      <c r="B2176" s="1315" t="s">
        <v>7446</v>
      </c>
      <c r="C2176" s="1315" t="s">
        <v>7447</v>
      </c>
      <c r="D2176" s="1315" t="s">
        <v>7448</v>
      </c>
    </row>
    <row r="2177" spans="1:4" ht="16.5" customHeight="1">
      <c r="A2177" s="123" t="s">
        <v>2262</v>
      </c>
      <c r="B2177" s="1315" t="s">
        <v>7449</v>
      </c>
      <c r="C2177" s="1315" t="s">
        <v>7450</v>
      </c>
      <c r="D2177" s="1315" t="s">
        <v>7451</v>
      </c>
    </row>
    <row r="2178" spans="1:4" ht="16.5" customHeight="1">
      <c r="A2178" s="123"/>
      <c r="B2178" s="1315" t="s">
        <v>7452</v>
      </c>
      <c r="C2178" s="1315" t="s">
        <v>7453</v>
      </c>
      <c r="D2178" s="1315" t="s">
        <v>7454</v>
      </c>
    </row>
    <row r="2179" spans="1:4" ht="16.5" customHeight="1">
      <c r="A2179" s="105"/>
      <c r="B2179" s="1316" t="s">
        <v>7455</v>
      </c>
      <c r="C2179" s="1316" t="s">
        <v>7456</v>
      </c>
      <c r="D2179" s="1316" t="s">
        <v>7457</v>
      </c>
    </row>
    <row r="2180" spans="1:4" ht="16.5" customHeight="1">
      <c r="A2180" s="105" t="s">
        <v>2273</v>
      </c>
      <c r="B2180" s="1316" t="s">
        <v>7458</v>
      </c>
      <c r="C2180" s="1316" t="s">
        <v>7459</v>
      </c>
      <c r="D2180" s="1316" t="s">
        <v>7460</v>
      </c>
    </row>
    <row r="2181" spans="1:4" ht="16.5" customHeight="1">
      <c r="A2181" s="105"/>
      <c r="B2181" s="1316" t="s">
        <v>7461</v>
      </c>
      <c r="C2181" s="1316" t="s">
        <v>7462</v>
      </c>
      <c r="D2181" s="1316" t="s">
        <v>7463</v>
      </c>
    </row>
    <row r="2182" spans="1:4" ht="16.5" customHeight="1">
      <c r="A2182" s="135"/>
      <c r="B2182" s="1310" t="s">
        <v>7464</v>
      </c>
      <c r="C2182" s="1310" t="s">
        <v>7465</v>
      </c>
      <c r="D2182" s="1310" t="s">
        <v>7466</v>
      </c>
    </row>
    <row r="2183" spans="1:4" ht="16.5" customHeight="1">
      <c r="A2183" s="135" t="s">
        <v>2284</v>
      </c>
      <c r="B2183" s="1310" t="s">
        <v>7467</v>
      </c>
      <c r="C2183" s="1310" t="s">
        <v>7468</v>
      </c>
      <c r="D2183" s="1310" t="s">
        <v>7469</v>
      </c>
    </row>
    <row r="2184" spans="1:4" ht="16.5" customHeight="1">
      <c r="A2184" s="135"/>
      <c r="B2184" s="1310" t="s">
        <v>7470</v>
      </c>
      <c r="C2184" s="1310" t="s">
        <v>7471</v>
      </c>
      <c r="D2184" s="1310" t="s">
        <v>7472</v>
      </c>
    </row>
    <row r="2185" spans="1:4" ht="16.5" customHeight="1">
      <c r="A2185" s="1311"/>
      <c r="B2185" s="1311"/>
      <c r="C2185" s="1311" t="s">
        <v>1461</v>
      </c>
      <c r="D2185" s="1311"/>
    </row>
    <row r="2186" spans="1:4" ht="16.5" customHeight="1">
      <c r="A2186" s="97" t="s">
        <v>179</v>
      </c>
      <c r="B2186" s="1089"/>
      <c r="C2186" s="1089"/>
      <c r="D2186" s="1089"/>
    </row>
    <row r="2187" spans="1:4" ht="16.5" customHeight="1">
      <c r="A2187" s="95"/>
      <c r="B2187" s="1313" t="s">
        <v>7473</v>
      </c>
      <c r="C2187" s="1313" t="s">
        <v>7474</v>
      </c>
      <c r="D2187" s="1313" t="s">
        <v>7475</v>
      </c>
    </row>
    <row r="2188" spans="1:4" ht="16.5" customHeight="1">
      <c r="A2188" s="95" t="s">
        <v>3254</v>
      </c>
      <c r="B2188" s="1313" t="s">
        <v>7476</v>
      </c>
      <c r="C2188" s="1313" t="s">
        <v>7477</v>
      </c>
      <c r="D2188" s="1313" t="s">
        <v>7478</v>
      </c>
    </row>
    <row r="2189" spans="1:4" ht="16.5" customHeight="1">
      <c r="A2189" s="95"/>
      <c r="B2189" s="1313" t="s">
        <v>7479</v>
      </c>
      <c r="C2189" s="1313" t="s">
        <v>7480</v>
      </c>
      <c r="D2189" s="1313" t="s">
        <v>7481</v>
      </c>
    </row>
    <row r="2190" spans="1:4" ht="16.5" customHeight="1">
      <c r="A2190" s="23"/>
      <c r="B2190" s="1314" t="s">
        <v>7482</v>
      </c>
      <c r="C2190" s="1314" t="s">
        <v>7483</v>
      </c>
      <c r="D2190" s="1314" t="s">
        <v>7484</v>
      </c>
    </row>
    <row r="2191" spans="1:4" ht="16.5" customHeight="1">
      <c r="A2191" s="23" t="s">
        <v>1568</v>
      </c>
      <c r="B2191" s="1314" t="s">
        <v>3259</v>
      </c>
      <c r="C2191" s="1314" t="s">
        <v>7485</v>
      </c>
      <c r="D2191" s="1314" t="s">
        <v>7486</v>
      </c>
    </row>
    <row r="2192" spans="1:4" ht="16.5" customHeight="1">
      <c r="A2192" s="23"/>
      <c r="B2192" s="1314" t="s">
        <v>3246</v>
      </c>
      <c r="C2192" s="1314" t="s">
        <v>7487</v>
      </c>
      <c r="D2192" s="1314" t="s">
        <v>7488</v>
      </c>
    </row>
    <row r="2193" spans="1:4" ht="16.5" customHeight="1">
      <c r="A2193" s="123"/>
      <c r="B2193" s="1315" t="s">
        <v>7489</v>
      </c>
      <c r="C2193" s="1315" t="s">
        <v>7490</v>
      </c>
      <c r="D2193" s="1315" t="s">
        <v>7491</v>
      </c>
    </row>
    <row r="2194" spans="1:4" ht="16.5" customHeight="1">
      <c r="A2194" s="123" t="s">
        <v>2262</v>
      </c>
      <c r="B2194" s="1315" t="s">
        <v>7492</v>
      </c>
      <c r="C2194" s="1315" t="s">
        <v>7493</v>
      </c>
      <c r="D2194" s="1315" t="s">
        <v>7494</v>
      </c>
    </row>
    <row r="2195" spans="1:4" ht="16.5" customHeight="1">
      <c r="A2195" s="123"/>
      <c r="B2195" s="1315" t="s">
        <v>7495</v>
      </c>
      <c r="C2195" s="1315" t="s">
        <v>7496</v>
      </c>
      <c r="D2195" s="1315" t="s">
        <v>7497</v>
      </c>
    </row>
    <row r="2196" spans="1:4" ht="16.5" customHeight="1">
      <c r="A2196" s="105"/>
      <c r="B2196" s="1316" t="s">
        <v>7498</v>
      </c>
      <c r="C2196" s="1316" t="s">
        <v>7499</v>
      </c>
      <c r="D2196" s="1316" t="s">
        <v>7500</v>
      </c>
    </row>
    <row r="2197" spans="1:4" ht="16.5" customHeight="1">
      <c r="A2197" s="105" t="s">
        <v>2273</v>
      </c>
      <c r="B2197" s="1316" t="s">
        <v>3321</v>
      </c>
      <c r="C2197" s="1316" t="s">
        <v>7501</v>
      </c>
      <c r="D2197" s="1316" t="s">
        <v>7502</v>
      </c>
    </row>
    <row r="2198" spans="1:4" ht="16.5" customHeight="1">
      <c r="A2198" s="105"/>
      <c r="B2198" s="1316" t="s">
        <v>7503</v>
      </c>
      <c r="C2198" s="1316" t="s">
        <v>7504</v>
      </c>
      <c r="D2198" s="1316" t="s">
        <v>7505</v>
      </c>
    </row>
    <row r="2199" spans="1:4" ht="16.5" customHeight="1">
      <c r="A2199" s="135"/>
      <c r="B2199" s="1310" t="s">
        <v>7506</v>
      </c>
      <c r="C2199" s="1310" t="s">
        <v>7507</v>
      </c>
      <c r="D2199" s="1310" t="s">
        <v>7508</v>
      </c>
    </row>
    <row r="2200" spans="1:4" ht="16.5" customHeight="1">
      <c r="A2200" s="135" t="s">
        <v>2284</v>
      </c>
      <c r="B2200" s="1310" t="s">
        <v>7509</v>
      </c>
      <c r="C2200" s="1310" t="s">
        <v>7510</v>
      </c>
      <c r="D2200" s="1310" t="s">
        <v>7511</v>
      </c>
    </row>
    <row r="2201" spans="1:4" ht="16.5" customHeight="1">
      <c r="A2201" s="135"/>
      <c r="B2201" s="1310" t="s">
        <v>7512</v>
      </c>
      <c r="C2201" s="1310" t="s">
        <v>7513</v>
      </c>
      <c r="D2201" s="1310" t="s">
        <v>7514</v>
      </c>
    </row>
    <row r="2202" spans="1:4" ht="16.5" customHeight="1">
      <c r="A2202" s="1311"/>
      <c r="B2202" s="1311"/>
      <c r="C2202" s="1311"/>
      <c r="D2202" s="1311"/>
    </row>
    <row r="2203" spans="1:4" ht="16.5" customHeight="1">
      <c r="A2203" s="104" t="s">
        <v>181</v>
      </c>
      <c r="B2203" s="12"/>
      <c r="C2203" s="7"/>
      <c r="D2203" s="7"/>
    </row>
    <row r="2204" spans="1:4" ht="16.5" customHeight="1">
      <c r="A2204" s="1311"/>
      <c r="B2204" s="1311"/>
      <c r="C2204" s="1311"/>
      <c r="D2204" s="1311"/>
    </row>
    <row r="2205" spans="1:4" ht="16.5" customHeight="1">
      <c r="A2205" s="188" t="s">
        <v>7515</v>
      </c>
      <c r="B2205" s="188"/>
      <c r="C2205" s="188"/>
      <c r="D2205" s="188"/>
    </row>
    <row r="2206" spans="1:4" ht="16.5" customHeight="1">
      <c r="A2206" s="95"/>
      <c r="B2206" s="1313" t="s">
        <v>7516</v>
      </c>
      <c r="C2206" s="1311"/>
      <c r="D2206" s="1311"/>
    </row>
    <row r="2207" spans="1:4" ht="16.5" customHeight="1">
      <c r="A2207" s="95" t="s">
        <v>3254</v>
      </c>
      <c r="B2207" s="1313" t="s">
        <v>7517</v>
      </c>
      <c r="C2207" s="1311"/>
      <c r="D2207" s="1311"/>
    </row>
    <row r="2208" spans="1:4" ht="16.5" customHeight="1">
      <c r="A2208" s="95"/>
      <c r="B2208" s="1313" t="s">
        <v>7518</v>
      </c>
      <c r="C2208" s="1311"/>
      <c r="D2208" s="1311"/>
    </row>
    <row r="2209" spans="1:4" ht="16.5" customHeight="1">
      <c r="A2209" s="23"/>
      <c r="B2209" s="1314" t="s">
        <v>7519</v>
      </c>
      <c r="C2209" s="1314" t="s">
        <v>7520</v>
      </c>
      <c r="D2209" s="1314" t="s">
        <v>7521</v>
      </c>
    </row>
    <row r="2210" spans="1:4" ht="16.5" customHeight="1">
      <c r="A2210" s="23" t="s">
        <v>1568</v>
      </c>
      <c r="B2210" s="1314" t="s">
        <v>7522</v>
      </c>
      <c r="C2210" s="1314" t="s">
        <v>7523</v>
      </c>
      <c r="D2210" s="1314" t="s">
        <v>7524</v>
      </c>
    </row>
    <row r="2211" spans="1:4" ht="16.5" customHeight="1">
      <c r="A2211" s="23"/>
      <c r="B2211" s="1314"/>
      <c r="C2211" s="1314"/>
      <c r="D2211" s="1314"/>
    </row>
    <row r="2212" spans="1:4" ht="16.5" customHeight="1">
      <c r="A2212" s="123"/>
      <c r="B2212" s="1315" t="s">
        <v>7525</v>
      </c>
      <c r="C2212" s="1315" t="s">
        <v>7526</v>
      </c>
      <c r="D2212" s="1315" t="s">
        <v>7527</v>
      </c>
    </row>
    <row r="2213" spans="1:4" ht="16.5" customHeight="1">
      <c r="A2213" s="123" t="s">
        <v>2262</v>
      </c>
      <c r="B2213" s="1315" t="s">
        <v>7528</v>
      </c>
      <c r="C2213" s="1315" t="s">
        <v>7529</v>
      </c>
      <c r="D2213" s="1315" t="s">
        <v>7530</v>
      </c>
    </row>
    <row r="2214" spans="1:4" ht="16.5" customHeight="1">
      <c r="A2214" s="123"/>
      <c r="B2214" s="1315"/>
      <c r="C2214" s="1315"/>
      <c r="D2214" s="1315"/>
    </row>
    <row r="2215" spans="1:4" ht="16.5" customHeight="1">
      <c r="A2215" s="105"/>
      <c r="B2215" s="1316" t="s">
        <v>7531</v>
      </c>
      <c r="C2215" s="1316" t="s">
        <v>7532</v>
      </c>
      <c r="D2215" s="1316" t="s">
        <v>7533</v>
      </c>
    </row>
    <row r="2216" spans="1:4" ht="16.5" customHeight="1">
      <c r="A2216" s="105" t="s">
        <v>2273</v>
      </c>
      <c r="B2216" s="1316" t="s">
        <v>7534</v>
      </c>
      <c r="C2216" s="1316" t="s">
        <v>7535</v>
      </c>
      <c r="D2216" s="1316" t="s">
        <v>7536</v>
      </c>
    </row>
    <row r="2217" spans="1:4" ht="16.5" customHeight="1">
      <c r="A2217" s="105"/>
      <c r="B2217" s="1316"/>
      <c r="C2217" s="1316"/>
      <c r="D2217" s="1316"/>
    </row>
    <row r="2218" spans="1:4" ht="16.5" customHeight="1">
      <c r="A2218" s="135"/>
      <c r="B2218" s="1310" t="s">
        <v>7537</v>
      </c>
      <c r="C2218" s="1310" t="s">
        <v>7538</v>
      </c>
      <c r="D2218" s="1310" t="s">
        <v>7539</v>
      </c>
    </row>
    <row r="2219" spans="1:4" ht="16.5" customHeight="1">
      <c r="A2219" s="135" t="s">
        <v>2284</v>
      </c>
      <c r="B2219" s="1310" t="s">
        <v>7540</v>
      </c>
      <c r="C2219" s="1310" t="s">
        <v>7541</v>
      </c>
      <c r="D2219" s="1310" t="s">
        <v>7542</v>
      </c>
    </row>
    <row r="2220" spans="1:4" ht="16.5" customHeight="1">
      <c r="A2220" s="135"/>
      <c r="B2220" s="1310"/>
      <c r="C2220" s="1310"/>
      <c r="D2220" s="1310"/>
    </row>
    <row r="2221" spans="1:4" ht="16.5" customHeight="1">
      <c r="A2221" s="1311"/>
      <c r="B2221" s="1311"/>
      <c r="C2221" s="1311"/>
      <c r="D2221" s="1311"/>
    </row>
    <row r="2222" spans="1:4" ht="16.5" customHeight="1">
      <c r="A2222" s="187" t="s">
        <v>183</v>
      </c>
      <c r="B2222" s="187"/>
      <c r="C2222" s="187"/>
      <c r="D2222" s="187"/>
    </row>
    <row r="2223" spans="1:4" ht="16.5" customHeight="1">
      <c r="A2223" s="95"/>
      <c r="B2223" s="1313" t="s">
        <v>7543</v>
      </c>
      <c r="C2223" s="1311"/>
      <c r="D2223" s="1311"/>
    </row>
    <row r="2224" spans="1:4" ht="16.5" customHeight="1">
      <c r="A2224" s="95" t="s">
        <v>3254</v>
      </c>
      <c r="B2224" s="1313" t="s">
        <v>7544</v>
      </c>
      <c r="C2224" s="1311"/>
      <c r="D2224" s="1311"/>
    </row>
    <row r="2225" spans="1:4" ht="16.5" customHeight="1">
      <c r="A2225" s="95"/>
      <c r="B2225" s="1313"/>
      <c r="C2225" s="23" t="s">
        <v>7545</v>
      </c>
      <c r="D2225" s="23" t="s">
        <v>7546</v>
      </c>
    </row>
    <row r="2226" spans="1:4" ht="16.5" customHeight="1">
      <c r="A2226" s="23"/>
      <c r="B2226" s="1314" t="s">
        <v>7547</v>
      </c>
      <c r="C2226" s="23"/>
      <c r="D2226" s="23"/>
    </row>
    <row r="2227" spans="1:4" ht="16.5" customHeight="1">
      <c r="A2227" s="23" t="s">
        <v>1568</v>
      </c>
      <c r="B2227" s="1314" t="s">
        <v>7548</v>
      </c>
      <c r="C2227" s="23" t="s">
        <v>7549</v>
      </c>
      <c r="D2227" s="23" t="s">
        <v>7550</v>
      </c>
    </row>
    <row r="2228" spans="1:4" ht="16.5" customHeight="1">
      <c r="A2228" s="23"/>
      <c r="B2228" s="1314"/>
      <c r="C2228" s="123" t="s">
        <v>7551</v>
      </c>
      <c r="D2228" s="123" t="s">
        <v>7552</v>
      </c>
    </row>
    <row r="2229" spans="1:4" ht="16.5" customHeight="1">
      <c r="A2229" s="123"/>
      <c r="B2229" s="1315" t="s">
        <v>7553</v>
      </c>
      <c r="C2229" s="123"/>
      <c r="D2229" s="123"/>
    </row>
    <row r="2230" spans="1:4" ht="16.5" customHeight="1">
      <c r="A2230" s="123" t="s">
        <v>2262</v>
      </c>
      <c r="B2230" s="1315" t="s">
        <v>7554</v>
      </c>
      <c r="C2230" s="123" t="s">
        <v>7555</v>
      </c>
      <c r="D2230" s="123" t="s">
        <v>7556</v>
      </c>
    </row>
    <row r="2231" spans="1:4" ht="16.5" customHeight="1">
      <c r="A2231" s="123"/>
      <c r="B2231" s="1315"/>
      <c r="C2231" s="105" t="s">
        <v>7557</v>
      </c>
      <c r="D2231" s="105" t="s">
        <v>7558</v>
      </c>
    </row>
    <row r="2232" spans="1:4" ht="16.5" customHeight="1">
      <c r="A2232" s="105"/>
      <c r="B2232" s="1316" t="s">
        <v>7559</v>
      </c>
      <c r="C2232" s="105"/>
      <c r="D2232" s="105"/>
    </row>
    <row r="2233" spans="1:4" ht="16.5" customHeight="1">
      <c r="A2233" s="105" t="s">
        <v>2273</v>
      </c>
      <c r="B2233" s="1316" t="s">
        <v>7560</v>
      </c>
      <c r="C2233" s="105" t="s">
        <v>7561</v>
      </c>
      <c r="D2233" s="105" t="s">
        <v>7562</v>
      </c>
    </row>
    <row r="2234" spans="1:4" ht="16.5" customHeight="1">
      <c r="A2234" s="105"/>
      <c r="B2234" s="1316"/>
      <c r="C2234" s="135" t="s">
        <v>7563</v>
      </c>
      <c r="D2234" s="135" t="s">
        <v>7564</v>
      </c>
    </row>
    <row r="2235" spans="1:4" ht="16.5" customHeight="1">
      <c r="A2235" s="135"/>
      <c r="B2235" s="1310" t="s">
        <v>7565</v>
      </c>
      <c r="C2235" s="135"/>
      <c r="D2235" s="135"/>
    </row>
    <row r="2236" spans="1:4" ht="16.5" customHeight="1">
      <c r="A2236" s="135" t="s">
        <v>2284</v>
      </c>
      <c r="B2236" s="1310" t="s">
        <v>7566</v>
      </c>
      <c r="C2236" s="135" t="s">
        <v>7567</v>
      </c>
      <c r="D2236" s="135" t="s">
        <v>7568</v>
      </c>
    </row>
    <row r="2237" spans="1:4" ht="16.5" customHeight="1">
      <c r="A2237" s="135"/>
      <c r="B2237" s="1310"/>
      <c r="C2237" s="1311"/>
      <c r="D2237" s="1311"/>
    </row>
    <row r="2238" spans="1:4" ht="16.5" customHeight="1">
      <c r="A2238" s="1311"/>
      <c r="B2238" s="1311"/>
      <c r="C2238" s="1311"/>
      <c r="D2238" s="1311"/>
    </row>
    <row r="2239" spans="1:4" ht="16.5" customHeight="1">
      <c r="A2239" s="9" t="s">
        <v>184</v>
      </c>
      <c r="B2239" s="9"/>
      <c r="C2239" s="9"/>
      <c r="D2239" s="9"/>
    </row>
    <row r="2240" spans="1:4" ht="16.5" customHeight="1">
      <c r="A2240" s="95"/>
      <c r="B2240" s="1313"/>
      <c r="C2240" s="1311"/>
      <c r="D2240" s="1311"/>
    </row>
    <row r="2241" spans="1:4" ht="16.5" customHeight="1">
      <c r="A2241" s="95" t="s">
        <v>3254</v>
      </c>
      <c r="B2241" s="1313"/>
      <c r="C2241" s="1311"/>
      <c r="D2241" s="1311"/>
    </row>
    <row r="2242" spans="1:4" ht="16.5" customHeight="1">
      <c r="A2242" s="95"/>
      <c r="B2242" s="1313"/>
      <c r="C2242" s="23"/>
      <c r="D2242" s="23"/>
    </row>
    <row r="2243" spans="1:4" ht="16.5" customHeight="1">
      <c r="A2243" s="23"/>
      <c r="B2243" s="1314"/>
      <c r="C2243" s="23"/>
      <c r="D2243" s="23"/>
    </row>
    <row r="2244" spans="1:4" ht="16.5" customHeight="1">
      <c r="A2244" s="23" t="s">
        <v>1568</v>
      </c>
      <c r="B2244" s="1314"/>
      <c r="C2244" s="23"/>
      <c r="D2244" s="23"/>
    </row>
    <row r="2245" spans="1:4" ht="16.5" customHeight="1">
      <c r="A2245" s="23"/>
      <c r="B2245" s="1314"/>
      <c r="C2245" s="123"/>
      <c r="D2245" s="123"/>
    </row>
    <row r="2246" spans="1:4" ht="16.5" customHeight="1">
      <c r="A2246" s="123"/>
      <c r="B2246" s="1315"/>
      <c r="C2246" s="123"/>
      <c r="D2246" s="123"/>
    </row>
    <row r="2247" spans="1:4" ht="16.5" customHeight="1">
      <c r="A2247" s="123" t="s">
        <v>2262</v>
      </c>
      <c r="B2247" s="1315"/>
      <c r="C2247" s="123"/>
      <c r="D2247" s="123"/>
    </row>
    <row r="2248" spans="1:4" ht="16.5" customHeight="1">
      <c r="A2248" s="123"/>
      <c r="B2248" s="1315"/>
      <c r="C2248" s="105"/>
      <c r="D2248" s="105"/>
    </row>
    <row r="2249" spans="1:4" ht="16.5" customHeight="1">
      <c r="A2249" s="105"/>
      <c r="B2249" s="1316"/>
      <c r="C2249" s="105"/>
      <c r="D2249" s="105"/>
    </row>
    <row r="2250" spans="1:4" ht="16.5" customHeight="1">
      <c r="A2250" s="105" t="s">
        <v>2273</v>
      </c>
      <c r="B2250" s="1316"/>
      <c r="C2250" s="105"/>
      <c r="D2250" s="105"/>
    </row>
    <row r="2251" spans="1:4" ht="16.5" customHeight="1">
      <c r="A2251" s="105"/>
      <c r="B2251" s="1316"/>
      <c r="C2251" s="135"/>
      <c r="D2251" s="135"/>
    </row>
    <row r="2252" spans="1:4" ht="16.5" customHeight="1">
      <c r="A2252" s="135"/>
      <c r="B2252" s="1310"/>
      <c r="C2252" s="135"/>
      <c r="D2252" s="135"/>
    </row>
    <row r="2253" spans="1:4" ht="16.5" customHeight="1">
      <c r="A2253" s="135" t="s">
        <v>2284</v>
      </c>
      <c r="B2253" s="1310"/>
      <c r="C2253" s="135"/>
      <c r="D2253" s="135"/>
    </row>
    <row r="2254" spans="1:4" ht="16.5" customHeight="1">
      <c r="A2254" s="135"/>
      <c r="B2254" s="1310"/>
      <c r="C2254" s="1311"/>
      <c r="D2254" s="1311"/>
    </row>
    <row r="2255" spans="1:4" ht="16.5" customHeight="1">
      <c r="A2255" s="1311"/>
      <c r="B2255" s="1311"/>
      <c r="C2255" s="1311"/>
      <c r="D2255" s="1311"/>
    </row>
    <row r="2256" spans="1:4" ht="16.5" customHeight="1">
      <c r="A2256" s="186" t="s">
        <v>185</v>
      </c>
      <c r="B2256" s="186"/>
      <c r="C2256" s="186"/>
      <c r="D2256" s="186"/>
    </row>
    <row r="2257" spans="1:4" ht="16.5" customHeight="1">
      <c r="A2257" s="95"/>
      <c r="B2257" s="1313" t="s">
        <v>7569</v>
      </c>
      <c r="C2257" s="1311"/>
      <c r="D2257" s="1311"/>
    </row>
    <row r="2258" spans="1:4" ht="16.5" customHeight="1">
      <c r="A2258" s="95" t="s">
        <v>3254</v>
      </c>
      <c r="B2258" s="1313" t="s">
        <v>7570</v>
      </c>
      <c r="C2258" s="1311"/>
      <c r="D2258" s="1311"/>
    </row>
    <row r="2259" spans="1:4" ht="16.5" customHeight="1">
      <c r="A2259" s="95"/>
      <c r="B2259" s="1313"/>
      <c r="C2259" s="23" t="s">
        <v>7571</v>
      </c>
      <c r="D2259" s="23" t="s">
        <v>7572</v>
      </c>
    </row>
    <row r="2260" spans="1:4" ht="16.5" customHeight="1">
      <c r="A2260" s="23"/>
      <c r="B2260" s="1314" t="s">
        <v>7573</v>
      </c>
      <c r="C2260" s="23"/>
      <c r="D2260" s="23"/>
    </row>
    <row r="2261" spans="1:4" ht="16.5" customHeight="1">
      <c r="A2261" s="23" t="s">
        <v>1568</v>
      </c>
      <c r="B2261" s="1314" t="s">
        <v>7574</v>
      </c>
      <c r="C2261" s="23" t="s">
        <v>7575</v>
      </c>
      <c r="D2261" s="23" t="s">
        <v>7576</v>
      </c>
    </row>
    <row r="2262" spans="1:4" ht="16.5" customHeight="1">
      <c r="A2262" s="23"/>
      <c r="B2262" s="1314"/>
      <c r="C2262" s="123" t="s">
        <v>7577</v>
      </c>
      <c r="D2262" s="123" t="s">
        <v>7578</v>
      </c>
    </row>
    <row r="2263" spans="1:4" ht="16.5" customHeight="1">
      <c r="A2263" s="123"/>
      <c r="B2263" s="1315" t="s">
        <v>7579</v>
      </c>
      <c r="C2263" s="123"/>
      <c r="D2263" s="123"/>
    </row>
    <row r="2264" spans="1:4" ht="16.5" customHeight="1">
      <c r="A2264" s="123" t="s">
        <v>2262</v>
      </c>
      <c r="B2264" s="1315" t="s">
        <v>7580</v>
      </c>
      <c r="C2264" s="123" t="s">
        <v>7581</v>
      </c>
      <c r="D2264" s="123" t="s">
        <v>7582</v>
      </c>
    </row>
    <row r="2265" spans="1:4" ht="16.5" customHeight="1">
      <c r="A2265" s="123"/>
      <c r="B2265" s="1315"/>
      <c r="C2265" s="105" t="s">
        <v>7583</v>
      </c>
      <c r="D2265" s="105" t="s">
        <v>7584</v>
      </c>
    </row>
    <row r="2266" spans="1:4" ht="16.5" customHeight="1">
      <c r="A2266" s="105"/>
      <c r="B2266" s="1316" t="s">
        <v>7585</v>
      </c>
      <c r="C2266" s="105"/>
      <c r="D2266" s="105"/>
    </row>
    <row r="2267" spans="1:4" ht="16.5" customHeight="1">
      <c r="A2267" s="105" t="s">
        <v>2273</v>
      </c>
      <c r="B2267" s="1316" t="s">
        <v>7586</v>
      </c>
      <c r="C2267" s="105" t="s">
        <v>7587</v>
      </c>
      <c r="D2267" s="105" t="s">
        <v>7588</v>
      </c>
    </row>
    <row r="2268" spans="1:4" ht="16.5" customHeight="1">
      <c r="A2268" s="105"/>
      <c r="B2268" s="1316"/>
      <c r="C2268" s="135" t="s">
        <v>7589</v>
      </c>
      <c r="D2268" s="135" t="s">
        <v>7590</v>
      </c>
    </row>
    <row r="2269" spans="1:4" ht="16.5" customHeight="1">
      <c r="A2269" s="135"/>
      <c r="B2269" s="1310" t="s">
        <v>7591</v>
      </c>
      <c r="C2269" s="135"/>
      <c r="D2269" s="135"/>
    </row>
    <row r="2270" spans="1:4" ht="16.5" customHeight="1">
      <c r="A2270" s="135" t="s">
        <v>2284</v>
      </c>
      <c r="B2270" s="1310" t="s">
        <v>7592</v>
      </c>
      <c r="C2270" s="135" t="s">
        <v>7593</v>
      </c>
      <c r="D2270" s="135" t="s">
        <v>7594</v>
      </c>
    </row>
    <row r="2271" spans="1:4" ht="16.5" customHeight="1">
      <c r="A2271" s="135"/>
      <c r="B2271" s="1310"/>
      <c r="C2271" s="1311"/>
      <c r="D2271" s="1311"/>
    </row>
    <row r="2272" spans="1:4" ht="16.5" customHeight="1">
      <c r="A2272" s="1311"/>
      <c r="B2272" s="1311"/>
      <c r="C2272" s="1311"/>
      <c r="D2272" s="1311"/>
    </row>
    <row r="2273" spans="1:4" ht="16.5" customHeight="1">
      <c r="A2273" s="104" t="s">
        <v>186</v>
      </c>
      <c r="B2273" s="104"/>
      <c r="C2273" s="104"/>
      <c r="D2273" s="104"/>
    </row>
    <row r="2274" spans="1:4" ht="16.5" customHeight="1">
      <c r="A2274" s="1311"/>
      <c r="B2274" s="1311"/>
      <c r="C2274" s="1311"/>
      <c r="D2274" s="1311"/>
    </row>
    <row r="2275" spans="1:4" ht="16.5" customHeight="1">
      <c r="A2275" s="131" t="s">
        <v>187</v>
      </c>
      <c r="B2275" s="131"/>
      <c r="C2275" s="131"/>
      <c r="D2275" s="131"/>
    </row>
    <row r="2276" spans="1:4" ht="16.5" customHeight="1">
      <c r="A2276" s="95"/>
      <c r="B2276" s="1313" t="s">
        <v>7595</v>
      </c>
      <c r="C2276" s="1311"/>
      <c r="D2276" s="1311"/>
    </row>
    <row r="2277" spans="1:4" ht="16.5" customHeight="1">
      <c r="A2277" s="95" t="s">
        <v>3254</v>
      </c>
      <c r="B2277" s="1313" t="s">
        <v>7596</v>
      </c>
      <c r="C2277" s="1311"/>
      <c r="D2277" s="1311"/>
    </row>
    <row r="2278" spans="1:4" ht="16.5" customHeight="1">
      <c r="A2278" s="95"/>
      <c r="B2278" s="1313" t="s">
        <v>7597</v>
      </c>
      <c r="C2278" s="1311"/>
      <c r="D2278" s="1311"/>
    </row>
    <row r="2279" spans="1:4" ht="16.5" customHeight="1">
      <c r="A2279" s="23"/>
      <c r="B2279" s="1314" t="s">
        <v>7598</v>
      </c>
      <c r="C2279" s="1314" t="s">
        <v>7599</v>
      </c>
      <c r="D2279" s="1314" t="s">
        <v>7600</v>
      </c>
    </row>
    <row r="2280" spans="1:4" ht="16.5" customHeight="1">
      <c r="A2280" s="23" t="s">
        <v>1568</v>
      </c>
      <c r="B2280" s="1314" t="s">
        <v>7601</v>
      </c>
      <c r="C2280" s="1314" t="s">
        <v>7602</v>
      </c>
      <c r="D2280" s="1314" t="s">
        <v>7603</v>
      </c>
    </row>
    <row r="2281" spans="1:4" ht="16.5" customHeight="1">
      <c r="A2281" s="23"/>
      <c r="B2281" s="1314" t="s">
        <v>7604</v>
      </c>
      <c r="C2281" s="1314" t="s">
        <v>7605</v>
      </c>
      <c r="D2281" s="1314" t="s">
        <v>7606</v>
      </c>
    </row>
    <row r="2282" spans="1:4" ht="16.5" customHeight="1">
      <c r="A2282" s="123"/>
      <c r="B2282" s="1315" t="s">
        <v>7607</v>
      </c>
      <c r="C2282" s="1315" t="s">
        <v>7608</v>
      </c>
      <c r="D2282" s="1315" t="s">
        <v>7609</v>
      </c>
    </row>
    <row r="2283" spans="1:4" ht="16.5" customHeight="1">
      <c r="A2283" s="123" t="s">
        <v>2262</v>
      </c>
      <c r="B2283" s="1315" t="s">
        <v>7610</v>
      </c>
      <c r="C2283" s="1315" t="s">
        <v>7611</v>
      </c>
      <c r="D2283" s="1315" t="s">
        <v>7612</v>
      </c>
    </row>
    <row r="2284" spans="1:4" ht="16.5" customHeight="1">
      <c r="A2284" s="123"/>
      <c r="B2284" s="1315" t="s">
        <v>7613</v>
      </c>
      <c r="C2284" s="1315" t="s">
        <v>7614</v>
      </c>
      <c r="D2284" s="1315" t="s">
        <v>7615</v>
      </c>
    </row>
    <row r="2285" spans="1:4" ht="16.5" customHeight="1">
      <c r="A2285" s="105"/>
      <c r="B2285" s="1316" t="s">
        <v>7616</v>
      </c>
      <c r="C2285" s="1316" t="s">
        <v>7617</v>
      </c>
      <c r="D2285" s="1316" t="s">
        <v>7618</v>
      </c>
    </row>
    <row r="2286" spans="1:4" ht="16.5" customHeight="1">
      <c r="A2286" s="105" t="s">
        <v>2273</v>
      </c>
      <c r="B2286" s="1316" t="s">
        <v>7619</v>
      </c>
      <c r="C2286" s="1316" t="s">
        <v>7620</v>
      </c>
      <c r="D2286" s="1316" t="s">
        <v>7621</v>
      </c>
    </row>
    <row r="2287" spans="1:4" ht="16.5" customHeight="1">
      <c r="A2287" s="105"/>
      <c r="B2287" s="1316" t="s">
        <v>7622</v>
      </c>
      <c r="C2287" s="1316" t="s">
        <v>7623</v>
      </c>
      <c r="D2287" s="1316" t="s">
        <v>7624</v>
      </c>
    </row>
    <row r="2288" spans="1:4" ht="16.5" customHeight="1">
      <c r="A2288" s="135"/>
      <c r="B2288" s="1310" t="s">
        <v>7625</v>
      </c>
      <c r="C2288" s="1310" t="s">
        <v>7626</v>
      </c>
      <c r="D2288" s="1310" t="s">
        <v>7627</v>
      </c>
    </row>
    <row r="2289" spans="1:4" ht="16.5" customHeight="1">
      <c r="A2289" s="135" t="s">
        <v>2284</v>
      </c>
      <c r="B2289" s="1310" t="s">
        <v>7628</v>
      </c>
      <c r="C2289" s="1310" t="s">
        <v>7629</v>
      </c>
      <c r="D2289" s="1310" t="s">
        <v>7630</v>
      </c>
    </row>
    <row r="2290" spans="1:4" ht="16.5" customHeight="1">
      <c r="A2290" s="135"/>
      <c r="B2290" s="1310" t="s">
        <v>7631</v>
      </c>
      <c r="C2290" s="1310" t="s">
        <v>7632</v>
      </c>
      <c r="D2290" s="1310" t="s">
        <v>7633</v>
      </c>
    </row>
    <row r="2291" spans="1:4" ht="16.5" customHeight="1">
      <c r="A2291" s="1311"/>
      <c r="B2291" s="1311"/>
      <c r="C2291" s="1311"/>
      <c r="D2291" s="1311"/>
    </row>
    <row r="2292" spans="1:4" ht="16.5" customHeight="1">
      <c r="A2292" s="185" t="s">
        <v>188</v>
      </c>
      <c r="B2292" s="185"/>
      <c r="C2292" s="185"/>
      <c r="D2292" s="185"/>
    </row>
    <row r="2293" spans="1:4" ht="16.5" customHeight="1">
      <c r="A2293" s="95"/>
      <c r="B2293" s="1313"/>
      <c r="C2293" s="1311"/>
      <c r="D2293" s="1311"/>
    </row>
    <row r="2294" spans="1:4" ht="16.5" customHeight="1">
      <c r="A2294" s="95" t="s">
        <v>3254</v>
      </c>
      <c r="B2294" s="1313"/>
      <c r="C2294" s="1311"/>
      <c r="D2294" s="1311"/>
    </row>
    <row r="2295" spans="1:4" ht="16.5" customHeight="1">
      <c r="A2295" s="95"/>
      <c r="B2295" s="1313"/>
      <c r="C2295" s="23"/>
      <c r="D2295" s="23"/>
    </row>
    <row r="2296" spans="1:4" ht="16.5" customHeight="1">
      <c r="A2296" s="23"/>
      <c r="B2296" s="1314"/>
      <c r="C2296" s="23"/>
      <c r="D2296" s="23"/>
    </row>
    <row r="2297" spans="1:4" ht="16.5" customHeight="1">
      <c r="A2297" s="23" t="s">
        <v>1568</v>
      </c>
      <c r="B2297" s="1314"/>
      <c r="C2297" s="23"/>
      <c r="D2297" s="23"/>
    </row>
    <row r="2298" spans="1:4" ht="16.5" customHeight="1">
      <c r="A2298" s="23"/>
      <c r="B2298" s="1314"/>
      <c r="C2298" s="123"/>
      <c r="D2298" s="123"/>
    </row>
    <row r="2299" spans="1:4" ht="16.5" customHeight="1">
      <c r="A2299" s="123"/>
      <c r="B2299" s="1315"/>
      <c r="C2299" s="123"/>
      <c r="D2299" s="123"/>
    </row>
    <row r="2300" spans="1:4" ht="16.5" customHeight="1">
      <c r="A2300" s="123" t="s">
        <v>2262</v>
      </c>
      <c r="B2300" s="1315"/>
      <c r="C2300" s="123"/>
      <c r="D2300" s="123"/>
    </row>
    <row r="2301" spans="1:4" ht="16.5" customHeight="1">
      <c r="A2301" s="123"/>
      <c r="B2301" s="1315"/>
      <c r="C2301" s="105"/>
      <c r="D2301" s="105"/>
    </row>
    <row r="2302" spans="1:4" ht="16.5" customHeight="1">
      <c r="A2302" s="105"/>
      <c r="B2302" s="1316"/>
      <c r="C2302" s="105"/>
      <c r="D2302" s="105"/>
    </row>
    <row r="2303" spans="1:4" ht="16.5" customHeight="1">
      <c r="A2303" s="105" t="s">
        <v>2273</v>
      </c>
      <c r="B2303" s="1316"/>
      <c r="C2303" s="105"/>
      <c r="D2303" s="105"/>
    </row>
    <row r="2304" spans="1:4" ht="16.5" customHeight="1">
      <c r="A2304" s="105"/>
      <c r="B2304" s="1316"/>
      <c r="C2304" s="135"/>
      <c r="D2304" s="135"/>
    </row>
    <row r="2305" spans="1:4" ht="16.5" customHeight="1">
      <c r="A2305" s="135"/>
      <c r="B2305" s="1310"/>
      <c r="C2305" s="135"/>
      <c r="D2305" s="135"/>
    </row>
    <row r="2306" spans="1:4" ht="16.5" customHeight="1">
      <c r="A2306" s="135" t="s">
        <v>2284</v>
      </c>
      <c r="B2306" s="1310"/>
      <c r="C2306" s="135"/>
      <c r="D2306" s="135"/>
    </row>
    <row r="2307" spans="1:4" ht="16.5" customHeight="1">
      <c r="A2307" s="135"/>
      <c r="B2307" s="1310"/>
      <c r="C2307" s="1311"/>
      <c r="D2307" s="1311"/>
    </row>
    <row r="2308" spans="1:4" ht="16.5" customHeight="1">
      <c r="A2308" s="1311"/>
      <c r="B2308" s="1311"/>
      <c r="C2308" s="1311"/>
      <c r="D2308" s="1311"/>
    </row>
    <row r="2309" spans="1:4" ht="16.5" customHeight="1">
      <c r="A2309" s="184" t="s">
        <v>189</v>
      </c>
      <c r="B2309" s="184"/>
      <c r="C2309" s="184"/>
      <c r="D2309" s="184"/>
    </row>
    <row r="2310" spans="1:4" ht="16.5" customHeight="1">
      <c r="A2310" s="95"/>
      <c r="B2310" s="1313"/>
      <c r="C2310" s="1311"/>
      <c r="D2310" s="1311"/>
    </row>
    <row r="2311" spans="1:4" ht="16.5" customHeight="1">
      <c r="A2311" s="95" t="s">
        <v>3254</v>
      </c>
      <c r="B2311" s="1313"/>
      <c r="C2311" s="1311"/>
      <c r="D2311" s="1311"/>
    </row>
    <row r="2312" spans="1:4" ht="16.5" customHeight="1">
      <c r="A2312" s="95"/>
      <c r="B2312" s="1313"/>
      <c r="C2312" s="23"/>
      <c r="D2312" s="23"/>
    </row>
    <row r="2313" spans="1:4" ht="16.5" customHeight="1">
      <c r="A2313" s="23"/>
      <c r="B2313" s="1314"/>
      <c r="C2313" s="23"/>
      <c r="D2313" s="23"/>
    </row>
    <row r="2314" spans="1:4" ht="16.5" customHeight="1">
      <c r="A2314" s="23" t="s">
        <v>1568</v>
      </c>
      <c r="B2314" s="1314"/>
      <c r="C2314" s="23"/>
      <c r="D2314" s="23"/>
    </row>
    <row r="2315" spans="1:4" ht="16.5" customHeight="1">
      <c r="A2315" s="23"/>
      <c r="B2315" s="1314"/>
      <c r="C2315" s="123"/>
      <c r="D2315" s="123"/>
    </row>
    <row r="2316" spans="1:4" ht="16.5" customHeight="1">
      <c r="A2316" s="123"/>
      <c r="B2316" s="1315"/>
      <c r="C2316" s="123"/>
      <c r="D2316" s="123"/>
    </row>
    <row r="2317" spans="1:4" ht="16.5" customHeight="1">
      <c r="A2317" s="123" t="s">
        <v>2262</v>
      </c>
      <c r="B2317" s="1315"/>
      <c r="C2317" s="1311"/>
      <c r="D2317" s="1311"/>
    </row>
    <row r="2318" spans="1:4" ht="16.5" customHeight="1">
      <c r="A2318" s="123"/>
      <c r="B2318" s="1315"/>
      <c r="C2318" s="105"/>
      <c r="D2318" s="105"/>
    </row>
    <row r="2319" spans="1:4" ht="16.5" customHeight="1">
      <c r="A2319" s="105"/>
      <c r="B2319" s="1316"/>
      <c r="C2319" s="105"/>
      <c r="D2319" s="105"/>
    </row>
    <row r="2320" spans="1:4" ht="16.5" customHeight="1">
      <c r="A2320" s="105" t="s">
        <v>2273</v>
      </c>
      <c r="B2320" s="1316"/>
      <c r="C2320" s="105"/>
      <c r="D2320" s="105"/>
    </row>
    <row r="2321" spans="1:4" ht="16.5" customHeight="1">
      <c r="A2321" s="105"/>
      <c r="B2321" s="1316"/>
      <c r="C2321" s="135"/>
      <c r="D2321" s="135"/>
    </row>
    <row r="2322" spans="1:4" ht="16.5" customHeight="1">
      <c r="A2322" s="135"/>
      <c r="B2322" s="1310" t="s">
        <v>7634</v>
      </c>
      <c r="C2322" s="135"/>
      <c r="D2322" s="135"/>
    </row>
    <row r="2323" spans="1:4" ht="16.5" customHeight="1">
      <c r="A2323" s="135" t="s">
        <v>2284</v>
      </c>
      <c r="B2323" s="1310" t="s">
        <v>7635</v>
      </c>
      <c r="C2323" s="135"/>
      <c r="D2323" s="135"/>
    </row>
    <row r="2324" spans="1:4" ht="16.5" customHeight="1">
      <c r="A2324" s="135"/>
      <c r="B2324" s="1310"/>
      <c r="C2324" s="1311"/>
      <c r="D2324" s="1311"/>
    </row>
    <row r="2325" spans="1:4" ht="16.5" customHeight="1">
      <c r="A2325" s="1311"/>
      <c r="B2325" s="1311"/>
      <c r="C2325" s="1311"/>
      <c r="D2325" s="1311"/>
    </row>
    <row r="2326" spans="1:4" ht="16.5" customHeight="1">
      <c r="A2326" s="147" t="s">
        <v>190</v>
      </c>
      <c r="B2326" s="147"/>
      <c r="C2326" s="147"/>
      <c r="D2326" s="147"/>
    </row>
    <row r="2327" spans="1:4" ht="16.5" customHeight="1">
      <c r="A2327" s="95"/>
      <c r="B2327" s="1313"/>
      <c r="C2327" s="1311"/>
      <c r="D2327" s="1311"/>
    </row>
    <row r="2328" spans="1:4" ht="16.5" customHeight="1">
      <c r="A2328" s="95" t="s">
        <v>3254</v>
      </c>
      <c r="B2328" s="1313"/>
      <c r="C2328" s="1311"/>
      <c r="D2328" s="1311"/>
    </row>
    <row r="2329" spans="1:4" ht="16.5" customHeight="1">
      <c r="A2329" s="95"/>
      <c r="B2329" s="1313"/>
      <c r="C2329" s="23"/>
      <c r="D2329" s="23"/>
    </row>
    <row r="2330" spans="1:4" ht="16.5" customHeight="1">
      <c r="A2330" s="23"/>
      <c r="B2330" s="1314"/>
      <c r="C2330" s="23"/>
      <c r="D2330" s="23"/>
    </row>
    <row r="2331" spans="1:4" ht="16.5" customHeight="1">
      <c r="A2331" s="23" t="s">
        <v>1568</v>
      </c>
      <c r="B2331" s="1314"/>
      <c r="C2331" s="23"/>
      <c r="D2331" s="23"/>
    </row>
    <row r="2332" spans="1:4" ht="16.5" customHeight="1">
      <c r="A2332" s="23"/>
      <c r="B2332" s="1314"/>
      <c r="C2332" s="123"/>
      <c r="D2332" s="123"/>
    </row>
    <row r="2333" spans="1:4" ht="16.5" customHeight="1">
      <c r="A2333" s="123"/>
      <c r="B2333" s="1315"/>
      <c r="C2333" s="123"/>
      <c r="D2333" s="123"/>
    </row>
    <row r="2334" spans="1:4" ht="16.5" customHeight="1">
      <c r="A2334" s="123" t="s">
        <v>2262</v>
      </c>
      <c r="B2334" s="1315"/>
      <c r="C2334" s="123"/>
      <c r="D2334" s="123"/>
    </row>
    <row r="2335" spans="1:4" ht="16.5" customHeight="1">
      <c r="A2335" s="123"/>
      <c r="B2335" s="1315"/>
      <c r="C2335" s="105"/>
      <c r="D2335" s="105"/>
    </row>
    <row r="2336" spans="1:4" ht="16.5" customHeight="1">
      <c r="A2336" s="105"/>
      <c r="B2336" s="1316"/>
      <c r="C2336" s="105"/>
      <c r="D2336" s="105"/>
    </row>
    <row r="2337" spans="1:4" ht="16.5" customHeight="1">
      <c r="A2337" s="105" t="s">
        <v>2273</v>
      </c>
      <c r="B2337" s="1316"/>
      <c r="C2337" s="105"/>
      <c r="D2337" s="105"/>
    </row>
    <row r="2338" spans="1:4" ht="16.5" customHeight="1">
      <c r="A2338" s="105"/>
      <c r="B2338" s="1316"/>
      <c r="C2338" s="135"/>
      <c r="D2338" s="135"/>
    </row>
    <row r="2339" spans="1:4" ht="16.5" customHeight="1">
      <c r="A2339" s="135"/>
      <c r="B2339" s="1310"/>
      <c r="C2339" s="135"/>
      <c r="D2339" s="135"/>
    </row>
    <row r="2340" spans="1:4" ht="16.5" customHeight="1">
      <c r="A2340" s="135" t="s">
        <v>2284</v>
      </c>
      <c r="B2340" s="1310"/>
      <c r="C2340" s="135"/>
      <c r="D2340" s="135"/>
    </row>
    <row r="2341" spans="1:4" ht="16.5" customHeight="1">
      <c r="A2341" s="135"/>
      <c r="B2341" s="1310"/>
      <c r="C2341" s="1311"/>
      <c r="D2341" s="1311"/>
    </row>
    <row r="2342" spans="1:4" ht="16.5" customHeight="1">
      <c r="A2342" s="1311"/>
      <c r="B2342" s="1311"/>
      <c r="C2342" s="1311"/>
      <c r="D2342" s="1311"/>
    </row>
    <row r="2343" spans="1:4" ht="16.5" customHeight="1">
      <c r="A2343" s="104" t="s">
        <v>191</v>
      </c>
      <c r="B2343" s="12"/>
      <c r="C2343" s="1311"/>
      <c r="D2343" s="1311"/>
    </row>
    <row r="2344" spans="1:4" ht="16.5" customHeight="1">
      <c r="A2344" s="1311"/>
      <c r="B2344" s="1311"/>
      <c r="C2344" s="1311"/>
      <c r="D2344" s="1311"/>
    </row>
    <row r="2345" spans="1:4" ht="16.5" customHeight="1">
      <c r="A2345" s="183" t="s">
        <v>192</v>
      </c>
      <c r="B2345" s="183"/>
      <c r="C2345" s="183"/>
      <c r="D2345" s="183"/>
    </row>
    <row r="2346" spans="1:4" ht="16.5" customHeight="1">
      <c r="A2346" s="95"/>
      <c r="B2346" s="1313" t="s">
        <v>7636</v>
      </c>
      <c r="C2346" s="1311"/>
      <c r="D2346" s="1311"/>
    </row>
    <row r="2347" spans="1:4" ht="16.5" customHeight="1">
      <c r="A2347" s="95" t="s">
        <v>3254</v>
      </c>
      <c r="B2347" s="1313" t="s">
        <v>7637</v>
      </c>
      <c r="C2347" s="1311"/>
      <c r="D2347" s="1311"/>
    </row>
    <row r="2348" spans="1:4" ht="16.5" customHeight="1">
      <c r="A2348" s="95"/>
      <c r="B2348" s="1313" t="s">
        <v>7638</v>
      </c>
      <c r="C2348" s="1311"/>
      <c r="D2348" s="1311"/>
    </row>
    <row r="2349" spans="1:4" ht="16.5" customHeight="1">
      <c r="A2349" s="23"/>
      <c r="B2349" s="1314" t="s">
        <v>7639</v>
      </c>
      <c r="C2349" s="1314" t="s">
        <v>7640</v>
      </c>
      <c r="D2349" s="1314" t="s">
        <v>7641</v>
      </c>
    </row>
    <row r="2350" spans="1:4" ht="16.5" customHeight="1">
      <c r="A2350" s="23" t="s">
        <v>1568</v>
      </c>
      <c r="B2350" s="1314" t="s">
        <v>7642</v>
      </c>
      <c r="C2350" s="1314" t="s">
        <v>7643</v>
      </c>
      <c r="D2350" s="1314" t="s">
        <v>7644</v>
      </c>
    </row>
    <row r="2351" spans="1:4" ht="16.5" customHeight="1">
      <c r="A2351" s="23"/>
      <c r="B2351" s="1314" t="s">
        <v>7645</v>
      </c>
      <c r="C2351" s="1314" t="s">
        <v>7646</v>
      </c>
      <c r="D2351" s="1314" t="s">
        <v>7647</v>
      </c>
    </row>
    <row r="2352" spans="1:4" ht="16.5" customHeight="1">
      <c r="A2352" s="123"/>
      <c r="B2352" s="1315" t="s">
        <v>7648</v>
      </c>
      <c r="C2352" s="1315" t="s">
        <v>7649</v>
      </c>
      <c r="D2352" s="1315" t="s">
        <v>7650</v>
      </c>
    </row>
    <row r="2353" spans="1:4" ht="16.5" customHeight="1">
      <c r="A2353" s="123" t="s">
        <v>2262</v>
      </c>
      <c r="B2353" s="1315" t="s">
        <v>7651</v>
      </c>
      <c r="C2353" s="1315" t="s">
        <v>7652</v>
      </c>
      <c r="D2353" s="1315" t="s">
        <v>7653</v>
      </c>
    </row>
    <row r="2354" spans="1:4" ht="16.5" customHeight="1">
      <c r="A2354" s="123"/>
      <c r="B2354" s="1315" t="s">
        <v>7654</v>
      </c>
      <c r="C2354" s="1315" t="s">
        <v>7655</v>
      </c>
      <c r="D2354" s="1315" t="s">
        <v>7656</v>
      </c>
    </row>
    <row r="2355" spans="1:4" ht="16.5" customHeight="1">
      <c r="A2355" s="105"/>
      <c r="B2355" s="1316" t="s">
        <v>7657</v>
      </c>
      <c r="C2355" s="1316" t="s">
        <v>7658</v>
      </c>
      <c r="D2355" s="1316" t="s">
        <v>7659</v>
      </c>
    </row>
    <row r="2356" spans="1:4" ht="16.5" customHeight="1">
      <c r="A2356" s="105" t="s">
        <v>2273</v>
      </c>
      <c r="B2356" s="1316" t="s">
        <v>7660</v>
      </c>
      <c r="C2356" s="1316" t="s">
        <v>7661</v>
      </c>
      <c r="D2356" s="1316" t="s">
        <v>7662</v>
      </c>
    </row>
    <row r="2357" spans="1:4" ht="16.5" customHeight="1">
      <c r="A2357" s="105"/>
      <c r="B2357" s="1316" t="s">
        <v>7663</v>
      </c>
      <c r="C2357" s="1316" t="s">
        <v>7664</v>
      </c>
      <c r="D2357" s="1316" t="s">
        <v>7665</v>
      </c>
    </row>
    <row r="2358" spans="1:4" ht="16.5" customHeight="1">
      <c r="A2358" s="135"/>
      <c r="B2358" s="1310" t="s">
        <v>7666</v>
      </c>
      <c r="C2358" s="1310" t="s">
        <v>7667</v>
      </c>
      <c r="D2358" s="1310" t="s">
        <v>7668</v>
      </c>
    </row>
    <row r="2359" spans="1:4" ht="16.5" customHeight="1">
      <c r="A2359" s="135" t="s">
        <v>2284</v>
      </c>
      <c r="B2359" s="1310" t="s">
        <v>7669</v>
      </c>
      <c r="C2359" s="1310" t="s">
        <v>7670</v>
      </c>
      <c r="D2359" s="1310" t="s">
        <v>7671</v>
      </c>
    </row>
    <row r="2360" spans="1:4" ht="16.5" customHeight="1">
      <c r="A2360" s="135"/>
      <c r="B2360" s="1310" t="s">
        <v>7672</v>
      </c>
      <c r="C2360" s="1310" t="s">
        <v>7673</v>
      </c>
      <c r="D2360" s="1310" t="s">
        <v>7674</v>
      </c>
    </row>
    <row r="2361" spans="1:4" ht="16.5" customHeight="1">
      <c r="A2361" s="1311"/>
      <c r="B2361" s="1311"/>
      <c r="C2361" s="1311"/>
      <c r="D2361" s="1311"/>
    </row>
    <row r="2362" spans="1:4" ht="16.5" customHeight="1">
      <c r="A2362" s="98" t="s">
        <v>193</v>
      </c>
      <c r="B2362" s="98"/>
      <c r="C2362" s="98"/>
      <c r="D2362" s="98"/>
    </row>
    <row r="2363" spans="1:4" ht="16.5" customHeight="1">
      <c r="A2363" s="95"/>
      <c r="B2363" s="1313" t="s">
        <v>7675</v>
      </c>
      <c r="C2363" s="1311"/>
      <c r="D2363" s="1311"/>
    </row>
    <row r="2364" spans="1:4" ht="16.5" customHeight="1">
      <c r="A2364" s="95" t="s">
        <v>3254</v>
      </c>
      <c r="B2364" s="1313" t="s">
        <v>7676</v>
      </c>
      <c r="C2364" s="1311"/>
      <c r="D2364" s="1311"/>
    </row>
    <row r="2365" spans="1:4" ht="16.5" customHeight="1">
      <c r="A2365" s="95"/>
      <c r="B2365" s="1313" t="s">
        <v>7677</v>
      </c>
      <c r="C2365" s="1311"/>
      <c r="D2365" s="1311"/>
    </row>
    <row r="2366" spans="1:4" ht="16.5" customHeight="1">
      <c r="A2366" s="23"/>
      <c r="B2366" s="1314" t="s">
        <v>7678</v>
      </c>
      <c r="C2366" s="1314" t="s">
        <v>7679</v>
      </c>
      <c r="D2366" s="1314" t="s">
        <v>7680</v>
      </c>
    </row>
    <row r="2367" spans="1:4" ht="16.5" customHeight="1">
      <c r="A2367" s="23" t="s">
        <v>1568</v>
      </c>
      <c r="B2367" s="1314" t="s">
        <v>7681</v>
      </c>
      <c r="C2367" s="1314" t="s">
        <v>7682</v>
      </c>
      <c r="D2367" s="1314" t="s">
        <v>7683</v>
      </c>
    </row>
    <row r="2368" spans="1:4" ht="16.5" customHeight="1">
      <c r="A2368" s="23"/>
      <c r="B2368" s="1314" t="s">
        <v>7684</v>
      </c>
      <c r="C2368" s="1314" t="s">
        <v>7685</v>
      </c>
      <c r="D2368" s="1314" t="s">
        <v>7686</v>
      </c>
    </row>
    <row r="2369" spans="1:4" ht="16.5" customHeight="1">
      <c r="A2369" s="123"/>
      <c r="B2369" s="1315" t="s">
        <v>7687</v>
      </c>
      <c r="C2369" s="1315" t="s">
        <v>7688</v>
      </c>
      <c r="D2369" s="1315" t="s">
        <v>7689</v>
      </c>
    </row>
    <row r="2370" spans="1:4" ht="16.5" customHeight="1">
      <c r="A2370" s="123" t="s">
        <v>2262</v>
      </c>
      <c r="B2370" s="1315" t="s">
        <v>7690</v>
      </c>
      <c r="C2370" s="1315" t="s">
        <v>7691</v>
      </c>
      <c r="D2370" s="1315" t="s">
        <v>7692</v>
      </c>
    </row>
    <row r="2371" spans="1:4" ht="16.5" customHeight="1">
      <c r="A2371" s="123"/>
      <c r="B2371" s="1315" t="s">
        <v>7693</v>
      </c>
      <c r="C2371" s="1315" t="s">
        <v>7694</v>
      </c>
      <c r="D2371" s="1315" t="s">
        <v>7695</v>
      </c>
    </row>
    <row r="2372" spans="1:4" ht="16.5" customHeight="1">
      <c r="A2372" s="105"/>
      <c r="B2372" s="1316" t="s">
        <v>7696</v>
      </c>
      <c r="C2372" s="1316" t="s">
        <v>7697</v>
      </c>
      <c r="D2372" s="1316" t="s">
        <v>7698</v>
      </c>
    </row>
    <row r="2373" spans="1:4" ht="16.5" customHeight="1">
      <c r="A2373" s="105" t="s">
        <v>2273</v>
      </c>
      <c r="B2373" s="1316" t="s">
        <v>7699</v>
      </c>
      <c r="C2373" s="1316" t="s">
        <v>7700</v>
      </c>
      <c r="D2373" s="1316" t="s">
        <v>7701</v>
      </c>
    </row>
    <row r="2374" spans="1:4" ht="16.5" customHeight="1">
      <c r="A2374" s="105"/>
      <c r="B2374" s="1316" t="s">
        <v>7702</v>
      </c>
      <c r="C2374" s="1316" t="s">
        <v>7703</v>
      </c>
      <c r="D2374" s="1316" t="s">
        <v>7704</v>
      </c>
    </row>
    <row r="2375" spans="1:4" ht="16.5" customHeight="1">
      <c r="A2375" s="135"/>
      <c r="B2375" s="1310" t="s">
        <v>7705</v>
      </c>
      <c r="C2375" s="1310" t="s">
        <v>7706</v>
      </c>
      <c r="D2375" s="1310" t="s">
        <v>7707</v>
      </c>
    </row>
    <row r="2376" spans="1:4" ht="16.5" customHeight="1">
      <c r="A2376" s="135" t="s">
        <v>2284</v>
      </c>
      <c r="B2376" s="1310" t="s">
        <v>7708</v>
      </c>
      <c r="C2376" s="1310" t="s">
        <v>7709</v>
      </c>
      <c r="D2376" s="1310" t="s">
        <v>7710</v>
      </c>
    </row>
    <row r="2377" spans="1:4" ht="16.5" customHeight="1">
      <c r="A2377" s="135"/>
      <c r="B2377" s="1310" t="s">
        <v>7711</v>
      </c>
      <c r="C2377" s="1310" t="s">
        <v>7712</v>
      </c>
      <c r="D2377" s="1310" t="s">
        <v>7713</v>
      </c>
    </row>
    <row r="2378" spans="1:4" ht="16.5" customHeight="1">
      <c r="A2378" s="1311"/>
      <c r="B2378" s="1311"/>
      <c r="C2378" s="1311"/>
      <c r="D2378" s="1311"/>
    </row>
    <row r="2379" spans="1:4" ht="16.5" customHeight="1">
      <c r="A2379" s="94" t="s">
        <v>194</v>
      </c>
      <c r="B2379" s="94"/>
      <c r="C2379" s="94"/>
      <c r="D2379" s="94"/>
    </row>
    <row r="2380" spans="1:4" ht="16.5" customHeight="1">
      <c r="A2380" s="95"/>
      <c r="B2380" s="1313" t="s">
        <v>7714</v>
      </c>
      <c r="C2380" s="1311"/>
      <c r="D2380" s="1311"/>
    </row>
    <row r="2381" spans="1:4" ht="16.5" customHeight="1">
      <c r="A2381" s="95" t="s">
        <v>3254</v>
      </c>
      <c r="B2381" s="1313" t="s">
        <v>7715</v>
      </c>
      <c r="C2381" s="1311"/>
      <c r="D2381" s="1311"/>
    </row>
    <row r="2382" spans="1:4" ht="16.5" customHeight="1">
      <c r="A2382" s="95"/>
      <c r="B2382" s="1313" t="s">
        <v>7716</v>
      </c>
      <c r="C2382" s="1311"/>
      <c r="D2382" s="1311"/>
    </row>
    <row r="2383" spans="1:4" ht="16.5" customHeight="1">
      <c r="A2383" s="23"/>
      <c r="B2383" s="1314" t="s">
        <v>7717</v>
      </c>
      <c r="C2383" s="1314" t="s">
        <v>7718</v>
      </c>
      <c r="D2383" s="1314" t="s">
        <v>7719</v>
      </c>
    </row>
    <row r="2384" spans="1:4" ht="16.5" customHeight="1">
      <c r="A2384" s="23" t="s">
        <v>1568</v>
      </c>
      <c r="B2384" s="1314" t="s">
        <v>7720</v>
      </c>
      <c r="C2384" s="1314" t="s">
        <v>7721</v>
      </c>
      <c r="D2384" s="1314" t="s">
        <v>7722</v>
      </c>
    </row>
    <row r="2385" spans="1:4" ht="16.5" customHeight="1">
      <c r="A2385" s="23"/>
      <c r="B2385" s="1314" t="s">
        <v>7723</v>
      </c>
      <c r="C2385" s="1314" t="s">
        <v>7724</v>
      </c>
      <c r="D2385" s="1314" t="s">
        <v>7725</v>
      </c>
    </row>
    <row r="2386" spans="1:4" ht="16.5" customHeight="1">
      <c r="A2386" s="123"/>
      <c r="B2386" s="1315" t="s">
        <v>7726</v>
      </c>
      <c r="C2386" s="1315" t="s">
        <v>7727</v>
      </c>
      <c r="D2386" s="1315" t="s">
        <v>7728</v>
      </c>
    </row>
    <row r="2387" spans="1:4" ht="16.5" customHeight="1">
      <c r="A2387" s="123" t="s">
        <v>2262</v>
      </c>
      <c r="B2387" s="1315" t="s">
        <v>7729</v>
      </c>
      <c r="C2387" s="1315" t="s">
        <v>7730</v>
      </c>
      <c r="D2387" s="1315" t="s">
        <v>7731</v>
      </c>
    </row>
    <row r="2388" spans="1:4" ht="16.5" customHeight="1">
      <c r="A2388" s="123"/>
      <c r="B2388" s="1315" t="s">
        <v>7732</v>
      </c>
      <c r="C2388" s="1315" t="s">
        <v>7733</v>
      </c>
      <c r="D2388" s="1315" t="s">
        <v>7734</v>
      </c>
    </row>
    <row r="2389" spans="1:4" ht="16.5" customHeight="1">
      <c r="A2389" s="105"/>
      <c r="B2389" s="1316" t="s">
        <v>7735</v>
      </c>
      <c r="C2389" s="1316" t="s">
        <v>7736</v>
      </c>
      <c r="D2389" s="1316" t="s">
        <v>7737</v>
      </c>
    </row>
    <row r="2390" spans="1:4" ht="16.5" customHeight="1">
      <c r="A2390" s="105" t="s">
        <v>2273</v>
      </c>
      <c r="B2390" s="1316" t="s">
        <v>7738</v>
      </c>
      <c r="C2390" s="1316" t="s">
        <v>7739</v>
      </c>
      <c r="D2390" s="1316" t="s">
        <v>7740</v>
      </c>
    </row>
    <row r="2391" spans="1:4" ht="16.5" customHeight="1">
      <c r="A2391" s="105"/>
      <c r="B2391" s="1316" t="s">
        <v>7741</v>
      </c>
      <c r="C2391" s="1316" t="s">
        <v>7742</v>
      </c>
      <c r="D2391" s="1316" t="s">
        <v>7743</v>
      </c>
    </row>
    <row r="2392" spans="1:4" ht="16.5" customHeight="1">
      <c r="A2392" s="135"/>
      <c r="B2392" s="1310" t="s">
        <v>7744</v>
      </c>
      <c r="C2392" s="1310" t="s">
        <v>7745</v>
      </c>
      <c r="D2392" s="1310" t="s">
        <v>7746</v>
      </c>
    </row>
    <row r="2393" spans="1:4" ht="16.5" customHeight="1">
      <c r="A2393" s="135" t="s">
        <v>2284</v>
      </c>
      <c r="B2393" s="1310" t="s">
        <v>7747</v>
      </c>
      <c r="C2393" s="1310" t="s">
        <v>7748</v>
      </c>
      <c r="D2393" s="1310" t="s">
        <v>7749</v>
      </c>
    </row>
    <row r="2394" spans="1:4" ht="16.5" customHeight="1">
      <c r="A2394" s="135"/>
      <c r="B2394" s="1310" t="s">
        <v>7750</v>
      </c>
      <c r="C2394" s="1310" t="s">
        <v>7751</v>
      </c>
      <c r="D2394" s="1310" t="s">
        <v>7752</v>
      </c>
    </row>
    <row r="2395" spans="1:4" ht="16.5" customHeight="1">
      <c r="A2395" s="1311"/>
      <c r="B2395" s="1311"/>
      <c r="C2395" s="1311"/>
      <c r="D2395" s="1311"/>
    </row>
    <row r="2396" spans="1:4" ht="16.5" customHeight="1">
      <c r="A2396" s="1311"/>
      <c r="B2396" s="1311"/>
      <c r="C2396" s="1311"/>
      <c r="D2396" s="1311"/>
    </row>
    <row r="2397" spans="1:4" ht="16.5" customHeight="1">
      <c r="A2397" s="104" t="s">
        <v>196</v>
      </c>
      <c r="B2397" s="12"/>
      <c r="C2397" s="1311"/>
      <c r="D2397" s="1311"/>
    </row>
    <row r="2398" spans="1:4" ht="16.5" customHeight="1">
      <c r="A2398" s="1311"/>
      <c r="B2398" s="1311"/>
      <c r="C2398" s="1311"/>
      <c r="D2398" s="1311"/>
    </row>
    <row r="2399" spans="1:4" ht="16.5" customHeight="1">
      <c r="A2399" s="179" t="s">
        <v>197</v>
      </c>
      <c r="B2399" s="179"/>
      <c r="C2399" s="179"/>
      <c r="D2399" s="179"/>
    </row>
    <row r="2400" spans="1:4" ht="16.5" customHeight="1">
      <c r="A2400" s="95"/>
      <c r="B2400" s="1313"/>
      <c r="C2400" s="1311"/>
      <c r="D2400" s="1311"/>
    </row>
    <row r="2401" spans="1:4" ht="16.5" customHeight="1">
      <c r="A2401" s="95" t="s">
        <v>3254</v>
      </c>
      <c r="B2401" s="1313"/>
      <c r="C2401" s="1311"/>
      <c r="D2401" s="1311"/>
    </row>
    <row r="2402" spans="1:4" ht="16.5" customHeight="1">
      <c r="A2402" s="95"/>
      <c r="B2402" s="1313"/>
      <c r="C2402" s="23"/>
      <c r="D2402" s="23"/>
    </row>
    <row r="2403" spans="1:4" ht="16.5" customHeight="1">
      <c r="A2403" s="23"/>
      <c r="B2403" s="1314"/>
      <c r="C2403" s="23"/>
      <c r="D2403" s="23"/>
    </row>
    <row r="2404" spans="1:4" ht="16.5" customHeight="1">
      <c r="A2404" s="23" t="s">
        <v>1568</v>
      </c>
      <c r="B2404" s="1314"/>
      <c r="C2404" s="23"/>
      <c r="D2404" s="23"/>
    </row>
    <row r="2405" spans="1:4" ht="16.5" customHeight="1">
      <c r="A2405" s="23"/>
      <c r="B2405" s="1314"/>
      <c r="C2405" s="123"/>
      <c r="D2405" s="123"/>
    </row>
    <row r="2406" spans="1:4" ht="16.5" customHeight="1">
      <c r="A2406" s="123"/>
      <c r="B2406" s="1315"/>
      <c r="C2406" s="123"/>
      <c r="D2406" s="123"/>
    </row>
    <row r="2407" spans="1:4" ht="16.5" customHeight="1">
      <c r="A2407" s="123" t="s">
        <v>2262</v>
      </c>
      <c r="B2407" s="1315"/>
      <c r="C2407" s="123"/>
      <c r="D2407" s="123"/>
    </row>
    <row r="2408" spans="1:4" ht="16.5" customHeight="1">
      <c r="A2408" s="123"/>
      <c r="B2408" s="1315"/>
      <c r="C2408" s="105"/>
      <c r="D2408" s="105"/>
    </row>
    <row r="2409" spans="1:4" ht="16.5" customHeight="1">
      <c r="A2409" s="105"/>
      <c r="B2409" s="1316"/>
      <c r="C2409" s="105"/>
      <c r="D2409" s="105"/>
    </row>
    <row r="2410" spans="1:4" ht="16.5" customHeight="1">
      <c r="A2410" s="105" t="s">
        <v>2273</v>
      </c>
      <c r="B2410" s="1316"/>
      <c r="C2410" s="105"/>
      <c r="D2410" s="105"/>
    </row>
    <row r="2411" spans="1:4" ht="16.5" customHeight="1">
      <c r="A2411" s="105"/>
      <c r="B2411" s="1316"/>
      <c r="C2411" s="135"/>
      <c r="D2411" s="135"/>
    </row>
    <row r="2412" spans="1:4" ht="16.5" customHeight="1">
      <c r="A2412" s="135"/>
      <c r="B2412" s="1310"/>
      <c r="C2412" s="135"/>
      <c r="D2412" s="135"/>
    </row>
    <row r="2413" spans="1:4" ht="16.5" customHeight="1">
      <c r="A2413" s="135" t="s">
        <v>2284</v>
      </c>
      <c r="B2413" s="1310"/>
      <c r="C2413" s="135"/>
      <c r="D2413" s="135"/>
    </row>
    <row r="2414" spans="1:4" ht="16.5" customHeight="1">
      <c r="A2414" s="135"/>
      <c r="B2414" s="1310"/>
      <c r="C2414" s="1311"/>
      <c r="D2414" s="1311"/>
    </row>
    <row r="2415" spans="1:4" ht="16.5" customHeight="1">
      <c r="A2415" s="1311"/>
      <c r="B2415" s="1311"/>
      <c r="C2415" s="1311"/>
      <c r="D2415" s="1311"/>
    </row>
    <row r="2416" spans="1:4" ht="16.5" customHeight="1">
      <c r="A2416" s="178" t="s">
        <v>198</v>
      </c>
      <c r="B2416" s="178"/>
      <c r="C2416" s="178"/>
      <c r="D2416" s="178"/>
    </row>
    <row r="2417" spans="1:4" ht="16.5" customHeight="1">
      <c r="A2417" s="95"/>
      <c r="B2417" s="1313" t="s">
        <v>7753</v>
      </c>
      <c r="C2417" s="1311"/>
      <c r="D2417" s="1311"/>
    </row>
    <row r="2418" spans="1:4" ht="16.5" customHeight="1">
      <c r="A2418" s="95" t="s">
        <v>3254</v>
      </c>
      <c r="B2418" s="1313" t="s">
        <v>7754</v>
      </c>
      <c r="C2418" s="1311"/>
      <c r="D2418" s="1311"/>
    </row>
    <row r="2419" spans="1:4" ht="16.5" customHeight="1">
      <c r="A2419" s="95"/>
      <c r="B2419" s="1313" t="s">
        <v>7755</v>
      </c>
      <c r="C2419" s="1311"/>
      <c r="D2419" s="1311"/>
    </row>
    <row r="2420" spans="1:4" ht="16.5" customHeight="1">
      <c r="A2420" s="23"/>
      <c r="B2420" s="1314" t="s">
        <v>7756</v>
      </c>
      <c r="C2420" s="1314" t="s">
        <v>7757</v>
      </c>
      <c r="D2420" s="1314" t="s">
        <v>7758</v>
      </c>
    </row>
    <row r="2421" spans="1:4" ht="16.5" customHeight="1">
      <c r="A2421" s="23" t="s">
        <v>1568</v>
      </c>
      <c r="B2421" s="1314" t="s">
        <v>7759</v>
      </c>
      <c r="C2421" s="1314" t="s">
        <v>7760</v>
      </c>
      <c r="D2421" s="1314" t="s">
        <v>7761</v>
      </c>
    </row>
    <row r="2422" spans="1:4" ht="16.5" customHeight="1">
      <c r="A2422" s="23"/>
      <c r="B2422" s="1314" t="s">
        <v>7762</v>
      </c>
      <c r="C2422" s="1314" t="s">
        <v>7763</v>
      </c>
      <c r="D2422" s="1314" t="s">
        <v>7764</v>
      </c>
    </row>
    <row r="2423" spans="1:4" ht="16.5" customHeight="1">
      <c r="A2423" s="123"/>
      <c r="B2423" s="1315" t="s">
        <v>7765</v>
      </c>
      <c r="C2423" s="1315" t="s">
        <v>7766</v>
      </c>
      <c r="D2423" s="1315" t="s">
        <v>7767</v>
      </c>
    </row>
    <row r="2424" spans="1:4" ht="16.5" customHeight="1">
      <c r="A2424" s="123" t="s">
        <v>2262</v>
      </c>
      <c r="B2424" s="1315" t="s">
        <v>7768</v>
      </c>
      <c r="C2424" s="1315" t="s">
        <v>7769</v>
      </c>
      <c r="D2424" s="1315" t="s">
        <v>7770</v>
      </c>
    </row>
    <row r="2425" spans="1:4" ht="16.5" customHeight="1">
      <c r="A2425" s="123"/>
      <c r="B2425" s="1315" t="s">
        <v>7771</v>
      </c>
      <c r="C2425" s="1315" t="s">
        <v>7772</v>
      </c>
      <c r="D2425" s="1315" t="s">
        <v>7773</v>
      </c>
    </row>
    <row r="2426" spans="1:4" ht="16.5" customHeight="1">
      <c r="A2426" s="105"/>
      <c r="B2426" s="1316" t="s">
        <v>7774</v>
      </c>
      <c r="C2426" s="1316" t="s">
        <v>7775</v>
      </c>
      <c r="D2426" s="1316" t="s">
        <v>7776</v>
      </c>
    </row>
    <row r="2427" spans="1:4" ht="16.5" customHeight="1">
      <c r="A2427" s="105" t="s">
        <v>2273</v>
      </c>
      <c r="B2427" s="1316" t="s">
        <v>7777</v>
      </c>
      <c r="C2427" s="1316" t="s">
        <v>7778</v>
      </c>
      <c r="D2427" s="1316" t="s">
        <v>7779</v>
      </c>
    </row>
    <row r="2428" spans="1:4" ht="16.5" customHeight="1">
      <c r="A2428" s="105"/>
      <c r="B2428" s="1316" t="s">
        <v>7780</v>
      </c>
      <c r="C2428" s="1316" t="s">
        <v>7781</v>
      </c>
      <c r="D2428" s="1316" t="s">
        <v>7782</v>
      </c>
    </row>
    <row r="2429" spans="1:4" ht="16.5" customHeight="1">
      <c r="A2429" s="135"/>
      <c r="B2429" s="1310" t="s">
        <v>7783</v>
      </c>
      <c r="C2429" s="1310" t="s">
        <v>7784</v>
      </c>
      <c r="D2429" s="1310" t="s">
        <v>7785</v>
      </c>
    </row>
    <row r="2430" spans="1:4" ht="16.5" customHeight="1">
      <c r="A2430" s="135" t="s">
        <v>2284</v>
      </c>
      <c r="B2430" s="1310" t="s">
        <v>7786</v>
      </c>
      <c r="C2430" s="1310" t="s">
        <v>7787</v>
      </c>
      <c r="D2430" s="1310" t="s">
        <v>7788</v>
      </c>
    </row>
    <row r="2431" spans="1:4" ht="16.5" customHeight="1">
      <c r="A2431" s="135"/>
      <c r="B2431" s="1310" t="s">
        <v>7789</v>
      </c>
      <c r="C2431" s="1310" t="s">
        <v>7790</v>
      </c>
      <c r="D2431" s="1310" t="s">
        <v>7791</v>
      </c>
    </row>
    <row r="2432" spans="1:4" ht="16.5" customHeight="1">
      <c r="A2432" s="1311"/>
      <c r="B2432" s="1311"/>
      <c r="C2432" s="1311"/>
      <c r="D2432" s="1311"/>
    </row>
    <row r="2433" spans="1:4" ht="16.5" customHeight="1">
      <c r="A2433" s="177" t="s">
        <v>199</v>
      </c>
      <c r="B2433" s="177"/>
      <c r="C2433" s="177"/>
      <c r="D2433" s="177"/>
    </row>
    <row r="2434" spans="1:4" ht="16.5" customHeight="1">
      <c r="A2434" s="95"/>
      <c r="B2434" s="1313" t="s">
        <v>7792</v>
      </c>
      <c r="C2434" s="1311"/>
      <c r="D2434" s="1311"/>
    </row>
    <row r="2435" spans="1:4" ht="16.5" customHeight="1">
      <c r="A2435" s="95" t="s">
        <v>3254</v>
      </c>
      <c r="B2435" s="1313" t="s">
        <v>7793</v>
      </c>
      <c r="C2435" s="1311"/>
      <c r="D2435" s="1311"/>
    </row>
    <row r="2436" spans="1:4" ht="16.5" customHeight="1">
      <c r="A2436" s="95"/>
      <c r="B2436" s="1313"/>
      <c r="C2436" s="23" t="s">
        <v>7794</v>
      </c>
      <c r="D2436" s="23" t="s">
        <v>7795</v>
      </c>
    </row>
    <row r="2437" spans="1:4" ht="16.5" customHeight="1">
      <c r="A2437" s="23"/>
      <c r="B2437" s="1314" t="s">
        <v>7796</v>
      </c>
      <c r="C2437" s="23"/>
      <c r="D2437" s="23"/>
    </row>
    <row r="2438" spans="1:4" ht="16.5" customHeight="1">
      <c r="A2438" s="23" t="s">
        <v>1568</v>
      </c>
      <c r="B2438" s="1314" t="s">
        <v>7797</v>
      </c>
      <c r="C2438" s="23" t="s">
        <v>7798</v>
      </c>
      <c r="D2438" s="23" t="s">
        <v>7799</v>
      </c>
    </row>
    <row r="2439" spans="1:4" ht="16.5" customHeight="1">
      <c r="A2439" s="23"/>
      <c r="B2439" s="1314"/>
      <c r="C2439" s="123" t="s">
        <v>7800</v>
      </c>
      <c r="D2439" s="123" t="s">
        <v>7801</v>
      </c>
    </row>
    <row r="2440" spans="1:4" ht="16.5" customHeight="1">
      <c r="A2440" s="123"/>
      <c r="B2440" s="1315" t="s">
        <v>7802</v>
      </c>
      <c r="C2440" s="123"/>
      <c r="D2440" s="123"/>
    </row>
    <row r="2441" spans="1:4" ht="16.5" customHeight="1">
      <c r="A2441" s="123" t="s">
        <v>2262</v>
      </c>
      <c r="B2441" s="1315" t="s">
        <v>7803</v>
      </c>
      <c r="C2441" s="123" t="s">
        <v>7804</v>
      </c>
      <c r="D2441" s="123" t="s">
        <v>7805</v>
      </c>
    </row>
    <row r="2442" spans="1:4" ht="16.5" customHeight="1">
      <c r="A2442" s="123"/>
      <c r="B2442" s="1315"/>
      <c r="C2442" s="105" t="s">
        <v>7806</v>
      </c>
      <c r="D2442" s="105" t="s">
        <v>7807</v>
      </c>
    </row>
    <row r="2443" spans="1:4" ht="16.5" customHeight="1">
      <c r="A2443" s="105"/>
      <c r="B2443" s="1316" t="s">
        <v>7808</v>
      </c>
      <c r="C2443" s="105"/>
      <c r="D2443" s="105"/>
    </row>
    <row r="2444" spans="1:4" ht="16.5" customHeight="1">
      <c r="A2444" s="105" t="s">
        <v>2273</v>
      </c>
      <c r="B2444" s="1316" t="s">
        <v>7809</v>
      </c>
      <c r="C2444" s="105" t="s">
        <v>7810</v>
      </c>
      <c r="D2444" s="105" t="s">
        <v>7811</v>
      </c>
    </row>
    <row r="2445" spans="1:4" ht="16.5" customHeight="1">
      <c r="A2445" s="105"/>
      <c r="B2445" s="1316"/>
      <c r="C2445" s="135" t="s">
        <v>7812</v>
      </c>
      <c r="D2445" s="135" t="s">
        <v>7813</v>
      </c>
    </row>
    <row r="2446" spans="1:4" ht="16.5" customHeight="1">
      <c r="A2446" s="135"/>
      <c r="B2446" s="1310" t="s">
        <v>7814</v>
      </c>
      <c r="C2446" s="135"/>
      <c r="D2446" s="135"/>
    </row>
    <row r="2447" spans="1:4" ht="16.5" customHeight="1">
      <c r="A2447" s="135" t="s">
        <v>2284</v>
      </c>
      <c r="B2447" s="1310" t="s">
        <v>7815</v>
      </c>
      <c r="C2447" s="135" t="s">
        <v>7816</v>
      </c>
      <c r="D2447" s="135" t="s">
        <v>7817</v>
      </c>
    </row>
    <row r="2448" spans="1:4" ht="16.5" customHeight="1">
      <c r="A2448" s="135"/>
      <c r="B2448" s="1310"/>
      <c r="C2448" s="7"/>
      <c r="D2448" s="7"/>
    </row>
    <row r="2449" spans="1:4" ht="16.5" customHeight="1">
      <c r="A2449" s="7"/>
      <c r="B2449" s="7"/>
      <c r="C2449" s="7"/>
      <c r="D2449" s="7"/>
    </row>
    <row r="2450" spans="1:4" ht="16.5" customHeight="1">
      <c r="A2450" s="235" t="s">
        <v>7818</v>
      </c>
      <c r="B2450" s="235"/>
      <c r="C2450" s="235"/>
      <c r="D2450" s="235"/>
    </row>
    <row r="2451" spans="1:4" ht="16.5" customHeight="1">
      <c r="A2451" s="95"/>
      <c r="B2451" s="1313" t="s">
        <v>7819</v>
      </c>
      <c r="C2451" s="7"/>
      <c r="D2451" s="7"/>
    </row>
    <row r="2452" spans="1:4" ht="16.5" customHeight="1">
      <c r="A2452" s="95" t="s">
        <v>3254</v>
      </c>
      <c r="B2452" s="1313" t="s">
        <v>7820</v>
      </c>
      <c r="C2452" s="7"/>
      <c r="D2452" s="7"/>
    </row>
    <row r="2453" spans="1:4" ht="16.5" customHeight="1">
      <c r="A2453" s="95"/>
      <c r="B2453" s="1313"/>
      <c r="C2453" s="23" t="s">
        <v>7821</v>
      </c>
      <c r="D2453" s="23" t="s">
        <v>7822</v>
      </c>
    </row>
    <row r="2454" spans="1:4" ht="16.5" customHeight="1">
      <c r="A2454" s="23"/>
      <c r="B2454" s="1314" t="s">
        <v>7823</v>
      </c>
      <c r="C2454" s="23"/>
      <c r="D2454" s="23"/>
    </row>
    <row r="2455" spans="1:4" ht="16.5" customHeight="1">
      <c r="A2455" s="23" t="s">
        <v>1568</v>
      </c>
      <c r="B2455" s="1314" t="s">
        <v>7824</v>
      </c>
      <c r="C2455" s="23" t="s">
        <v>7825</v>
      </c>
      <c r="D2455" s="23" t="s">
        <v>7826</v>
      </c>
    </row>
    <row r="2456" spans="1:4" ht="16.5" customHeight="1">
      <c r="A2456" s="23"/>
      <c r="B2456" s="1314"/>
      <c r="C2456" s="123" t="s">
        <v>7827</v>
      </c>
      <c r="D2456" s="123" t="s">
        <v>7828</v>
      </c>
    </row>
    <row r="2457" spans="1:4" ht="16.5" customHeight="1">
      <c r="A2457" s="123"/>
      <c r="B2457" s="1315" t="s">
        <v>7829</v>
      </c>
      <c r="C2457" s="123"/>
      <c r="D2457" s="123"/>
    </row>
    <row r="2458" spans="1:4" ht="16.5" customHeight="1">
      <c r="A2458" s="123" t="s">
        <v>2262</v>
      </c>
      <c r="B2458" s="1315" t="s">
        <v>7830</v>
      </c>
      <c r="C2458" s="123" t="s">
        <v>7831</v>
      </c>
      <c r="D2458" s="123" t="s">
        <v>7832</v>
      </c>
    </row>
    <row r="2459" spans="1:4" ht="16.5" customHeight="1">
      <c r="A2459" s="123"/>
      <c r="B2459" s="1315"/>
      <c r="C2459" s="105" t="s">
        <v>7833</v>
      </c>
      <c r="D2459" s="105" t="s">
        <v>7834</v>
      </c>
    </row>
    <row r="2460" spans="1:4" ht="16.5" customHeight="1">
      <c r="A2460" s="105"/>
      <c r="B2460" s="1316" t="s">
        <v>7835</v>
      </c>
      <c r="C2460" s="105"/>
      <c r="D2460" s="105"/>
    </row>
    <row r="2461" spans="1:4" ht="16.5" customHeight="1">
      <c r="A2461" s="105" t="s">
        <v>2273</v>
      </c>
      <c r="B2461" s="1316" t="s">
        <v>7836</v>
      </c>
      <c r="C2461" s="105" t="s">
        <v>7837</v>
      </c>
      <c r="D2461" s="105" t="s">
        <v>7838</v>
      </c>
    </row>
    <row r="2462" spans="1:4" ht="16.5" customHeight="1">
      <c r="A2462" s="105"/>
      <c r="B2462" s="1316"/>
      <c r="C2462" s="135" t="s">
        <v>7839</v>
      </c>
      <c r="D2462" s="135" t="s">
        <v>7840</v>
      </c>
    </row>
    <row r="2463" spans="1:4" ht="16.5" customHeight="1">
      <c r="A2463" s="135"/>
      <c r="B2463" s="1310" t="s">
        <v>7841</v>
      </c>
      <c r="C2463" s="135"/>
      <c r="D2463" s="135"/>
    </row>
    <row r="2464" spans="1:4" ht="16.5" customHeight="1">
      <c r="A2464" s="135" t="s">
        <v>2284</v>
      </c>
      <c r="B2464" s="1310" t="s">
        <v>7842</v>
      </c>
      <c r="C2464" s="135" t="s">
        <v>7843</v>
      </c>
      <c r="D2464" s="135" t="s">
        <v>7844</v>
      </c>
    </row>
    <row r="2465" spans="1:4" ht="16.5" customHeight="1">
      <c r="A2465" s="135"/>
      <c r="B2465" s="1310"/>
      <c r="C2465" s="1311"/>
      <c r="D2465" s="1311"/>
    </row>
    <row r="2466" spans="1:4" ht="16.5" customHeight="1">
      <c r="A2466" s="1311"/>
      <c r="B2466" s="1311"/>
      <c r="C2466" s="1311"/>
      <c r="D2466" s="1311"/>
    </row>
    <row r="2467" spans="1:4" ht="16.5" customHeight="1">
      <c r="A2467" s="104" t="s">
        <v>201</v>
      </c>
      <c r="B2467" s="12"/>
      <c r="C2467" s="7"/>
      <c r="D2467" s="7"/>
    </row>
    <row r="2468" spans="1:4" ht="16.5" customHeight="1">
      <c r="A2468" s="1311"/>
      <c r="B2468" s="1311"/>
      <c r="C2468" s="1311"/>
      <c r="D2468" s="1311"/>
    </row>
    <row r="2469" spans="1:4" ht="16.5" customHeight="1">
      <c r="A2469" s="97" t="s">
        <v>202</v>
      </c>
      <c r="B2469" s="97"/>
      <c r="C2469" s="97"/>
      <c r="D2469" s="97"/>
    </row>
    <row r="2470" spans="1:4" ht="16.5" customHeight="1">
      <c r="A2470" s="95"/>
      <c r="B2470" s="1313" t="s">
        <v>7845</v>
      </c>
      <c r="C2470" s="1311"/>
      <c r="D2470" s="1311"/>
    </row>
    <row r="2471" spans="1:4" ht="16.5" customHeight="1">
      <c r="A2471" s="95" t="s">
        <v>3254</v>
      </c>
      <c r="B2471" s="1313" t="s">
        <v>7846</v>
      </c>
      <c r="C2471" s="1311"/>
      <c r="D2471" s="1311"/>
    </row>
    <row r="2472" spans="1:4" ht="16.5" customHeight="1">
      <c r="A2472" s="95"/>
      <c r="B2472" s="1313"/>
      <c r="C2472" s="23" t="s">
        <v>7847</v>
      </c>
      <c r="D2472" s="23" t="s">
        <v>7848</v>
      </c>
    </row>
    <row r="2473" spans="1:4" ht="16.5" customHeight="1">
      <c r="A2473" s="23"/>
      <c r="B2473" s="1314" t="s">
        <v>7849</v>
      </c>
      <c r="C2473" s="23"/>
      <c r="D2473" s="23"/>
    </row>
    <row r="2474" spans="1:4" ht="16.5" customHeight="1">
      <c r="A2474" s="23" t="s">
        <v>1568</v>
      </c>
      <c r="B2474" s="1314" t="s">
        <v>7850</v>
      </c>
      <c r="C2474" s="23" t="s">
        <v>7851</v>
      </c>
      <c r="D2474" s="23" t="s">
        <v>7852</v>
      </c>
    </row>
    <row r="2475" spans="1:4" ht="16.5" customHeight="1">
      <c r="A2475" s="23"/>
      <c r="B2475" s="1314"/>
      <c r="C2475" s="123" t="s">
        <v>7853</v>
      </c>
      <c r="D2475" s="123" t="s">
        <v>7854</v>
      </c>
    </row>
    <row r="2476" spans="1:4" ht="16.5" customHeight="1">
      <c r="A2476" s="123"/>
      <c r="B2476" s="1315" t="s">
        <v>7855</v>
      </c>
      <c r="C2476" s="123"/>
      <c r="D2476" s="123"/>
    </row>
    <row r="2477" spans="1:4" ht="16.5" customHeight="1">
      <c r="A2477" s="123" t="s">
        <v>2262</v>
      </c>
      <c r="B2477" s="1315" t="s">
        <v>7856</v>
      </c>
      <c r="C2477" s="123" t="s">
        <v>7857</v>
      </c>
      <c r="D2477" s="123" t="s">
        <v>7858</v>
      </c>
    </row>
    <row r="2478" spans="1:4" ht="16.5" customHeight="1">
      <c r="A2478" s="123"/>
      <c r="B2478" s="1315"/>
      <c r="C2478" s="105" t="s">
        <v>7859</v>
      </c>
      <c r="D2478" s="105" t="s">
        <v>7860</v>
      </c>
    </row>
    <row r="2479" spans="1:4" ht="16.5" customHeight="1">
      <c r="A2479" s="105"/>
      <c r="B2479" s="1316" t="s">
        <v>7861</v>
      </c>
      <c r="C2479" s="105"/>
      <c r="D2479" s="105"/>
    </row>
    <row r="2480" spans="1:4" ht="16.5" customHeight="1">
      <c r="A2480" s="105" t="s">
        <v>2273</v>
      </c>
      <c r="B2480" s="1316" t="s">
        <v>7862</v>
      </c>
      <c r="C2480" s="105" t="s">
        <v>7863</v>
      </c>
      <c r="D2480" s="105" t="s">
        <v>7864</v>
      </c>
    </row>
    <row r="2481" spans="1:4" ht="16.5" customHeight="1">
      <c r="A2481" s="105"/>
      <c r="B2481" s="1316"/>
      <c r="C2481" s="135" t="s">
        <v>7865</v>
      </c>
      <c r="D2481" s="135" t="s">
        <v>7866</v>
      </c>
    </row>
    <row r="2482" spans="1:4" ht="16.5" customHeight="1">
      <c r="A2482" s="135"/>
      <c r="B2482" s="1310" t="s">
        <v>7867</v>
      </c>
      <c r="C2482" s="135"/>
      <c r="D2482" s="135"/>
    </row>
    <row r="2483" spans="1:4" ht="16.5" customHeight="1">
      <c r="A2483" s="135" t="s">
        <v>2284</v>
      </c>
      <c r="B2483" s="1310" t="s">
        <v>7868</v>
      </c>
      <c r="C2483" s="135" t="s">
        <v>7869</v>
      </c>
      <c r="D2483" s="135" t="s">
        <v>7870</v>
      </c>
    </row>
    <row r="2484" spans="1:4" ht="16.5" customHeight="1">
      <c r="A2484" s="135"/>
      <c r="B2484" s="1310"/>
      <c r="C2484" s="1311"/>
      <c r="D2484" s="1311"/>
    </row>
    <row r="2485" spans="1:4" ht="16.5" customHeight="1">
      <c r="A2485" s="1311"/>
      <c r="B2485" s="1311"/>
      <c r="C2485" s="1311"/>
      <c r="D2485" s="1311"/>
    </row>
    <row r="2486" spans="1:4" ht="16.5" customHeight="1">
      <c r="A2486" s="135" t="s">
        <v>203</v>
      </c>
      <c r="B2486" s="135"/>
      <c r="C2486" s="135"/>
      <c r="D2486" s="135"/>
    </row>
    <row r="2487" spans="1:4" ht="16.5" customHeight="1">
      <c r="A2487" s="95"/>
      <c r="B2487" s="1313"/>
      <c r="C2487" s="1311"/>
      <c r="D2487" s="1311"/>
    </row>
    <row r="2488" spans="1:4" ht="16.5" customHeight="1">
      <c r="A2488" s="95" t="s">
        <v>3254</v>
      </c>
      <c r="B2488" s="1313"/>
      <c r="C2488" s="1311"/>
      <c r="D2488" s="1311"/>
    </row>
    <row r="2489" spans="1:4" ht="16.5" customHeight="1">
      <c r="A2489" s="95"/>
      <c r="B2489" s="1313"/>
      <c r="C2489" s="23"/>
      <c r="D2489" s="23"/>
    </row>
    <row r="2490" spans="1:4" ht="16.5" customHeight="1">
      <c r="A2490" s="23"/>
      <c r="B2490" s="1314"/>
      <c r="C2490" s="23"/>
      <c r="D2490" s="23"/>
    </row>
    <row r="2491" spans="1:4" ht="16.5" customHeight="1">
      <c r="A2491" s="23" t="s">
        <v>1568</v>
      </c>
      <c r="B2491" s="1314"/>
      <c r="C2491" s="23"/>
      <c r="D2491" s="23"/>
    </row>
    <row r="2492" spans="1:4" ht="16.5" customHeight="1">
      <c r="A2492" s="23"/>
      <c r="B2492" s="1314"/>
      <c r="C2492" s="123"/>
      <c r="D2492" s="123"/>
    </row>
    <row r="2493" spans="1:4" ht="16.5" customHeight="1">
      <c r="A2493" s="123"/>
      <c r="B2493" s="1315"/>
      <c r="C2493" s="123"/>
      <c r="D2493" s="123"/>
    </row>
    <row r="2494" spans="1:4" ht="16.5" customHeight="1">
      <c r="A2494" s="123" t="s">
        <v>2262</v>
      </c>
      <c r="B2494" s="1315"/>
      <c r="C2494" s="123"/>
      <c r="D2494" s="123"/>
    </row>
    <row r="2495" spans="1:4" ht="16.5" customHeight="1">
      <c r="A2495" s="123"/>
      <c r="B2495" s="1315"/>
      <c r="C2495" s="105"/>
      <c r="D2495" s="105"/>
    </row>
    <row r="2496" spans="1:4" ht="16.5" customHeight="1">
      <c r="A2496" s="105"/>
      <c r="B2496" s="1316"/>
      <c r="C2496" s="105"/>
      <c r="D2496" s="105"/>
    </row>
    <row r="2497" spans="1:4" ht="16.5" customHeight="1">
      <c r="A2497" s="105" t="s">
        <v>2273</v>
      </c>
      <c r="B2497" s="1316"/>
      <c r="C2497" s="105"/>
      <c r="D2497" s="105"/>
    </row>
    <row r="2498" spans="1:4" ht="16.5" customHeight="1">
      <c r="A2498" s="105"/>
      <c r="B2498" s="1316"/>
      <c r="C2498" s="135"/>
      <c r="D2498" s="135"/>
    </row>
    <row r="2499" spans="1:4" ht="16.5" customHeight="1">
      <c r="A2499" s="135"/>
      <c r="B2499" s="1310"/>
      <c r="C2499" s="135"/>
      <c r="D2499" s="135"/>
    </row>
    <row r="2500" spans="1:4" ht="16.5" customHeight="1">
      <c r="A2500" s="135" t="s">
        <v>2284</v>
      </c>
      <c r="B2500" s="1310"/>
      <c r="C2500" s="1311"/>
      <c r="D2500" s="1311"/>
    </row>
    <row r="2501" spans="1:4" ht="16.5" customHeight="1">
      <c r="A2501" s="135"/>
      <c r="B2501" s="1310"/>
      <c r="C2501" s="1311"/>
      <c r="D2501" s="1311"/>
    </row>
    <row r="2502" spans="1:4" ht="16.5" customHeight="1">
      <c r="A2502" s="1311"/>
      <c r="B2502" s="1311"/>
      <c r="C2502" s="1311"/>
      <c r="D2502" s="1311"/>
    </row>
    <row r="2503" spans="1:4" ht="16.5" customHeight="1">
      <c r="A2503" s="176" t="s">
        <v>204</v>
      </c>
      <c r="B2503" s="176"/>
      <c r="C2503" s="1311"/>
      <c r="D2503" s="1311"/>
    </row>
    <row r="2504" spans="1:4" ht="16.5" customHeight="1">
      <c r="A2504" s="95"/>
      <c r="B2504" s="1313" t="s">
        <v>7871</v>
      </c>
      <c r="C2504" s="1311"/>
      <c r="D2504" s="1311"/>
    </row>
    <row r="2505" spans="1:4" ht="16.5" customHeight="1">
      <c r="A2505" s="95" t="s">
        <v>3254</v>
      </c>
      <c r="B2505" s="1313" t="s">
        <v>7872</v>
      </c>
      <c r="C2505" s="1311"/>
      <c r="D2505" s="1311"/>
    </row>
    <row r="2506" spans="1:4" ht="16.5" customHeight="1">
      <c r="A2506" s="95"/>
      <c r="B2506" s="1313"/>
      <c r="C2506" s="1311"/>
      <c r="D2506" s="1311"/>
    </row>
    <row r="2507" spans="1:4" ht="16.5" customHeight="1">
      <c r="A2507" s="23"/>
      <c r="B2507" s="1314" t="s">
        <v>7873</v>
      </c>
      <c r="C2507" s="1311"/>
      <c r="D2507" s="1311"/>
    </row>
    <row r="2508" spans="1:4" ht="16.5" customHeight="1">
      <c r="A2508" s="23" t="s">
        <v>1568</v>
      </c>
      <c r="B2508" s="1314" t="s">
        <v>7874</v>
      </c>
      <c r="C2508" s="1311"/>
      <c r="D2508" s="1311"/>
    </row>
    <row r="2509" spans="1:4" ht="16.5" customHeight="1">
      <c r="A2509" s="23"/>
      <c r="B2509" s="1314"/>
      <c r="C2509" s="1311"/>
      <c r="D2509" s="1311"/>
    </row>
    <row r="2510" spans="1:4" ht="16.5" customHeight="1">
      <c r="A2510" s="123"/>
      <c r="B2510" s="1315" t="s">
        <v>7875</v>
      </c>
      <c r="C2510" s="1311"/>
      <c r="D2510" s="1311"/>
    </row>
    <row r="2511" spans="1:4" ht="16.5" customHeight="1">
      <c r="A2511" s="123" t="s">
        <v>2262</v>
      </c>
      <c r="B2511" s="1315" t="s">
        <v>7876</v>
      </c>
      <c r="C2511" s="1311"/>
      <c r="D2511" s="1311"/>
    </row>
    <row r="2512" spans="1:4" ht="16.5" customHeight="1">
      <c r="A2512" s="123"/>
      <c r="B2512" s="1315"/>
      <c r="C2512" s="1311"/>
      <c r="D2512" s="1311"/>
    </row>
    <row r="2513" spans="1:4" ht="16.5" customHeight="1">
      <c r="A2513" s="105"/>
      <c r="B2513" s="1316" t="s">
        <v>7877</v>
      </c>
      <c r="C2513" s="1311"/>
      <c r="D2513" s="1311"/>
    </row>
    <row r="2514" spans="1:4" ht="16.5" customHeight="1">
      <c r="A2514" s="105" t="s">
        <v>2273</v>
      </c>
      <c r="B2514" s="1316" t="s">
        <v>7878</v>
      </c>
      <c r="C2514" s="1311"/>
      <c r="D2514" s="1311"/>
    </row>
    <row r="2515" spans="1:4" ht="16.5" customHeight="1">
      <c r="A2515" s="105"/>
      <c r="B2515" s="1316"/>
      <c r="C2515" s="1311"/>
      <c r="D2515" s="1311"/>
    </row>
    <row r="2516" spans="1:4" ht="16.5" customHeight="1">
      <c r="A2516" s="135"/>
      <c r="B2516" s="1310" t="s">
        <v>7879</v>
      </c>
      <c r="C2516" s="1311"/>
      <c r="D2516" s="1311"/>
    </row>
    <row r="2517" spans="1:4" ht="16.5" customHeight="1">
      <c r="A2517" s="135" t="s">
        <v>2284</v>
      </c>
      <c r="B2517" s="1310" t="s">
        <v>7880</v>
      </c>
      <c r="C2517" s="1311"/>
      <c r="D2517" s="1311"/>
    </row>
    <row r="2518" spans="1:4" ht="16.5" customHeight="1">
      <c r="A2518" s="135"/>
      <c r="B2518" s="1310"/>
      <c r="C2518" s="1311"/>
      <c r="D2518" s="1311"/>
    </row>
    <row r="2519" spans="1:4" ht="16.5" customHeight="1">
      <c r="A2519" s="1311"/>
      <c r="B2519" s="1311"/>
      <c r="C2519" s="1311"/>
      <c r="D2519" s="1311"/>
    </row>
    <row r="2520" spans="1:4" ht="16.5" customHeight="1">
      <c r="A2520" s="104" t="s">
        <v>206</v>
      </c>
      <c r="B2520" s="12"/>
      <c r="C2520" s="1311"/>
      <c r="D2520" s="1311"/>
    </row>
    <row r="2521" spans="1:4" ht="16.5" customHeight="1">
      <c r="A2521" s="1311"/>
      <c r="B2521" s="1311"/>
      <c r="C2521" s="1311"/>
      <c r="D2521" s="1311"/>
    </row>
    <row r="2522" spans="1:4" ht="16.5" customHeight="1">
      <c r="A2522" s="175" t="s">
        <v>207</v>
      </c>
      <c r="B2522" s="175"/>
      <c r="C2522" s="1311"/>
      <c r="D2522" s="1311"/>
    </row>
    <row r="2523" spans="1:4" ht="16.5" customHeight="1">
      <c r="A2523" s="95"/>
      <c r="B2523" s="1313" t="s">
        <v>7881</v>
      </c>
      <c r="C2523" s="1311"/>
      <c r="D2523" s="1311"/>
    </row>
    <row r="2524" spans="1:4" ht="16.5" customHeight="1">
      <c r="A2524" s="95" t="s">
        <v>3254</v>
      </c>
      <c r="B2524" s="1313" t="s">
        <v>7882</v>
      </c>
      <c r="C2524" s="1311"/>
      <c r="D2524" s="1311"/>
    </row>
    <row r="2525" spans="1:4" ht="16.5" customHeight="1">
      <c r="A2525" s="95"/>
      <c r="B2525" s="1313"/>
      <c r="C2525" s="1311"/>
      <c r="D2525" s="1311"/>
    </row>
    <row r="2526" spans="1:4" ht="16.5" customHeight="1">
      <c r="A2526" s="23"/>
      <c r="B2526" s="1314" t="s">
        <v>7883</v>
      </c>
      <c r="C2526" s="1311"/>
      <c r="D2526" s="1311"/>
    </row>
    <row r="2527" spans="1:4" ht="16.5" customHeight="1">
      <c r="A2527" s="23" t="s">
        <v>1568</v>
      </c>
      <c r="B2527" s="1314" t="s">
        <v>7884</v>
      </c>
      <c r="C2527" s="1311"/>
      <c r="D2527" s="1311"/>
    </row>
    <row r="2528" spans="1:4" ht="16.5" customHeight="1">
      <c r="A2528" s="23"/>
      <c r="B2528" s="1314"/>
      <c r="C2528" s="1311"/>
      <c r="D2528" s="1311"/>
    </row>
    <row r="2529" spans="1:4" ht="16.5" customHeight="1">
      <c r="A2529" s="123"/>
      <c r="B2529" s="1315" t="s">
        <v>7885</v>
      </c>
      <c r="C2529" s="1311"/>
      <c r="D2529" s="1311"/>
    </row>
    <row r="2530" spans="1:4" ht="16.5" customHeight="1">
      <c r="A2530" s="123" t="s">
        <v>2262</v>
      </c>
      <c r="B2530" s="1315" t="s">
        <v>7886</v>
      </c>
      <c r="C2530" s="1311"/>
      <c r="D2530" s="1311"/>
    </row>
    <row r="2531" spans="1:4" ht="16.5" customHeight="1">
      <c r="A2531" s="123"/>
      <c r="B2531" s="1315"/>
      <c r="C2531" s="1311"/>
      <c r="D2531" s="1311"/>
    </row>
    <row r="2532" spans="1:4" ht="16.5" customHeight="1">
      <c r="A2532" s="105"/>
      <c r="B2532" s="1316" t="s">
        <v>7887</v>
      </c>
      <c r="C2532" s="1311"/>
      <c r="D2532" s="1311"/>
    </row>
    <row r="2533" spans="1:4" ht="16.5" customHeight="1">
      <c r="A2533" s="105" t="s">
        <v>2273</v>
      </c>
      <c r="B2533" s="1316" t="s">
        <v>7888</v>
      </c>
      <c r="C2533" s="1311"/>
      <c r="D2533" s="1311"/>
    </row>
    <row r="2534" spans="1:4" ht="16.5" customHeight="1">
      <c r="A2534" s="105"/>
      <c r="B2534" s="1316"/>
      <c r="C2534" s="1311"/>
      <c r="D2534" s="1311"/>
    </row>
    <row r="2535" spans="1:4" ht="16.5" customHeight="1">
      <c r="A2535" s="135"/>
      <c r="B2535" s="1310" t="s">
        <v>7889</v>
      </c>
      <c r="C2535" s="1311"/>
      <c r="D2535" s="1311"/>
    </row>
    <row r="2536" spans="1:4" ht="16.5" customHeight="1">
      <c r="A2536" s="135" t="s">
        <v>2284</v>
      </c>
      <c r="B2536" s="1310" t="s">
        <v>7890</v>
      </c>
      <c r="C2536" s="1311"/>
      <c r="D2536" s="1311"/>
    </row>
    <row r="2537" spans="1:4" ht="16.5" customHeight="1">
      <c r="A2537" s="135"/>
      <c r="B2537" s="1310"/>
      <c r="C2537" s="1311"/>
      <c r="D2537" s="1311"/>
    </row>
    <row r="2538" spans="1:4" ht="16.5" customHeight="1">
      <c r="A2538" s="1311"/>
      <c r="B2538" s="1311"/>
      <c r="C2538" s="1311"/>
      <c r="D2538" s="1311"/>
    </row>
    <row r="2539" spans="1:4" ht="16.5" customHeight="1">
      <c r="A2539" s="77" t="s">
        <v>208</v>
      </c>
      <c r="B2539" s="77"/>
      <c r="C2539" s="77"/>
      <c r="D2539" s="77"/>
    </row>
    <row r="2540" spans="1:4" ht="16.5" customHeight="1">
      <c r="A2540" s="95"/>
      <c r="B2540" s="1313" t="s">
        <v>7891</v>
      </c>
      <c r="C2540" s="1311"/>
      <c r="D2540" s="1311"/>
    </row>
    <row r="2541" spans="1:4" ht="16.5" customHeight="1">
      <c r="A2541" s="95" t="s">
        <v>3254</v>
      </c>
      <c r="B2541" s="1313" t="s">
        <v>7892</v>
      </c>
      <c r="C2541" s="1311"/>
      <c r="D2541" s="1311"/>
    </row>
    <row r="2542" spans="1:4" ht="16.5" customHeight="1">
      <c r="A2542" s="95"/>
      <c r="B2542" s="1313"/>
      <c r="C2542" s="23" t="s">
        <v>7893</v>
      </c>
      <c r="D2542" s="23" t="s">
        <v>7894</v>
      </c>
    </row>
    <row r="2543" spans="1:4" ht="16.5" customHeight="1">
      <c r="A2543" s="23"/>
      <c r="B2543" s="1314" t="s">
        <v>7895</v>
      </c>
      <c r="C2543" s="23"/>
      <c r="D2543" s="23"/>
    </row>
    <row r="2544" spans="1:4" ht="16.5" customHeight="1">
      <c r="A2544" s="23" t="s">
        <v>1568</v>
      </c>
      <c r="B2544" s="1314" t="s">
        <v>7896</v>
      </c>
      <c r="C2544" s="23" t="s">
        <v>7897</v>
      </c>
      <c r="D2544" s="23" t="s">
        <v>7898</v>
      </c>
    </row>
    <row r="2545" spans="1:4" ht="16.5" customHeight="1">
      <c r="A2545" s="23"/>
      <c r="B2545" s="1314"/>
      <c r="C2545" s="123" t="s">
        <v>7899</v>
      </c>
      <c r="D2545" s="123" t="s">
        <v>7900</v>
      </c>
    </row>
    <row r="2546" spans="1:4" ht="16.5" customHeight="1">
      <c r="A2546" s="123"/>
      <c r="B2546" s="1315" t="s">
        <v>7901</v>
      </c>
      <c r="C2546" s="123"/>
      <c r="D2546" s="123"/>
    </row>
    <row r="2547" spans="1:4" ht="16.5" customHeight="1">
      <c r="A2547" s="123" t="s">
        <v>2262</v>
      </c>
      <c r="B2547" s="1315" t="s">
        <v>7902</v>
      </c>
      <c r="C2547" s="123" t="s">
        <v>7903</v>
      </c>
      <c r="D2547" s="123" t="s">
        <v>7904</v>
      </c>
    </row>
    <row r="2548" spans="1:4" ht="16.5" customHeight="1">
      <c r="A2548" s="123"/>
      <c r="B2548" s="1315"/>
      <c r="C2548" s="105" t="s">
        <v>7905</v>
      </c>
      <c r="D2548" s="105" t="s">
        <v>7906</v>
      </c>
    </row>
    <row r="2549" spans="1:4" ht="16.5" customHeight="1">
      <c r="A2549" s="105"/>
      <c r="B2549" s="1316" t="s">
        <v>7907</v>
      </c>
      <c r="C2549" s="105"/>
      <c r="D2549" s="105"/>
    </row>
    <row r="2550" spans="1:4" ht="16.5" customHeight="1">
      <c r="A2550" s="105" t="s">
        <v>2273</v>
      </c>
      <c r="B2550" s="1316" t="s">
        <v>7908</v>
      </c>
      <c r="C2550" s="105" t="s">
        <v>7909</v>
      </c>
      <c r="D2550" s="105" t="s">
        <v>7910</v>
      </c>
    </row>
    <row r="2551" spans="1:4" ht="16.5" customHeight="1">
      <c r="A2551" s="105"/>
      <c r="B2551" s="1316"/>
      <c r="C2551" s="135" t="s">
        <v>7911</v>
      </c>
      <c r="D2551" s="135" t="s">
        <v>7912</v>
      </c>
    </row>
    <row r="2552" spans="1:4" ht="16.5" customHeight="1">
      <c r="A2552" s="135"/>
      <c r="B2552" s="1310" t="s">
        <v>7913</v>
      </c>
      <c r="C2552" s="135"/>
      <c r="D2552" s="135"/>
    </row>
    <row r="2553" spans="1:4" ht="16.5" customHeight="1">
      <c r="A2553" s="135" t="s">
        <v>2284</v>
      </c>
      <c r="B2553" s="1310" t="s">
        <v>7914</v>
      </c>
      <c r="C2553" s="135" t="s">
        <v>7915</v>
      </c>
      <c r="D2553" s="135" t="s">
        <v>7916</v>
      </c>
    </row>
    <row r="2554" spans="1:4" ht="16.5" customHeight="1">
      <c r="A2554" s="135"/>
      <c r="B2554" s="1310"/>
      <c r="C2554" s="1311"/>
      <c r="D2554" s="1311"/>
    </row>
    <row r="2555" spans="1:4" ht="16.5" customHeight="1">
      <c r="A2555" s="1311"/>
      <c r="B2555" s="1311"/>
      <c r="C2555" s="1311"/>
      <c r="D2555" s="1311"/>
    </row>
    <row r="2556" spans="1:4" ht="16.5" customHeight="1">
      <c r="A2556" s="174" t="s">
        <v>209</v>
      </c>
      <c r="B2556" s="174"/>
      <c r="C2556" s="174"/>
      <c r="D2556" s="174"/>
    </row>
    <row r="2557" spans="1:4" ht="16.5" customHeight="1">
      <c r="A2557" s="95"/>
      <c r="B2557" s="1313"/>
      <c r="C2557" s="1311"/>
      <c r="D2557" s="1311"/>
    </row>
    <row r="2558" spans="1:4" ht="16.5" customHeight="1">
      <c r="A2558" s="95" t="s">
        <v>3254</v>
      </c>
      <c r="B2558" s="1313"/>
      <c r="C2558" s="1311"/>
      <c r="D2558" s="1311"/>
    </row>
    <row r="2559" spans="1:4" ht="16.5" customHeight="1">
      <c r="A2559" s="95"/>
      <c r="B2559" s="1313"/>
      <c r="C2559" s="1311"/>
      <c r="D2559" s="1311"/>
    </row>
    <row r="2560" spans="1:4" ht="16.5" customHeight="1">
      <c r="A2560" s="23"/>
      <c r="B2560" s="1314"/>
      <c r="C2560" s="1311"/>
      <c r="D2560" s="1311"/>
    </row>
    <row r="2561" spans="1:4" ht="16.5" customHeight="1">
      <c r="A2561" s="23" t="s">
        <v>1568</v>
      </c>
      <c r="B2561" s="1314"/>
      <c r="C2561" s="1311"/>
      <c r="D2561" s="1311"/>
    </row>
    <row r="2562" spans="1:4" ht="16.5" customHeight="1">
      <c r="A2562" s="23"/>
      <c r="B2562" s="1314"/>
      <c r="C2562" s="1311"/>
      <c r="D2562" s="1311"/>
    </row>
    <row r="2563" spans="1:4" ht="16.5" customHeight="1">
      <c r="A2563" s="123"/>
      <c r="B2563" s="1315"/>
      <c r="C2563" s="1311"/>
      <c r="D2563" s="1311"/>
    </row>
    <row r="2564" spans="1:4" ht="16.5" customHeight="1">
      <c r="A2564" s="123" t="s">
        <v>2262</v>
      </c>
      <c r="B2564" s="1315"/>
      <c r="C2564" s="1311"/>
      <c r="D2564" s="1311"/>
    </row>
    <row r="2565" spans="1:4" ht="16.5" customHeight="1">
      <c r="A2565" s="123"/>
      <c r="B2565" s="1315"/>
      <c r="C2565" s="1311"/>
      <c r="D2565" s="1311"/>
    </row>
    <row r="2566" spans="1:4" ht="16.5" customHeight="1">
      <c r="A2566" s="105"/>
      <c r="B2566" s="1316"/>
      <c r="C2566" s="1311"/>
      <c r="D2566" s="1311"/>
    </row>
    <row r="2567" spans="1:4" ht="16.5" customHeight="1">
      <c r="A2567" s="105" t="s">
        <v>2273</v>
      </c>
      <c r="B2567" s="1316"/>
      <c r="C2567" s="1311"/>
      <c r="D2567" s="1311"/>
    </row>
    <row r="2568" spans="1:4" ht="16.5" customHeight="1">
      <c r="A2568" s="105"/>
      <c r="B2568" s="1316"/>
      <c r="C2568" s="1311"/>
      <c r="D2568" s="1311"/>
    </row>
    <row r="2569" spans="1:4" ht="16.5" customHeight="1">
      <c r="A2569" s="135"/>
      <c r="B2569" s="1310"/>
      <c r="C2569" s="1311"/>
      <c r="D2569" s="1311"/>
    </row>
    <row r="2570" spans="1:4" ht="16.5" customHeight="1">
      <c r="A2570" s="135" t="s">
        <v>2284</v>
      </c>
      <c r="B2570" s="1310"/>
      <c r="C2570" s="1311"/>
      <c r="D2570" s="1311"/>
    </row>
    <row r="2571" spans="1:4" ht="16.5" customHeight="1">
      <c r="A2571" s="135"/>
      <c r="B2571" s="1310"/>
      <c r="C2571" s="1311"/>
      <c r="D2571" s="1311"/>
    </row>
    <row r="2572" spans="1:4" ht="16.5" customHeight="1">
      <c r="A2572" s="1311"/>
      <c r="B2572" s="1311"/>
      <c r="C2572" s="1311"/>
      <c r="D2572" s="1311"/>
    </row>
    <row r="2573" spans="1:4" ht="16.5" customHeight="1">
      <c r="A2573" s="104" t="s">
        <v>1495</v>
      </c>
      <c r="B2573" s="12"/>
      <c r="C2573" s="1311"/>
      <c r="D2573" s="1311"/>
    </row>
    <row r="2574" spans="1:4" ht="16.5" customHeight="1">
      <c r="A2574" s="1311"/>
      <c r="B2574" s="1311"/>
      <c r="C2574" s="1311"/>
      <c r="D2574" s="1311"/>
    </row>
    <row r="2575" spans="1:4" s="216" customFormat="1" ht="16.5" customHeight="1">
      <c r="A2575" s="1064" t="s">
        <v>177</v>
      </c>
      <c r="B2575" s="1065"/>
      <c r="C2575" s="1065"/>
      <c r="D2575" s="1065"/>
    </row>
    <row r="2576" spans="1:4" s="216" customFormat="1" ht="16.5" customHeight="1">
      <c r="A2576" s="1055"/>
      <c r="B2576" s="1043"/>
      <c r="C2576" s="1043"/>
      <c r="D2576" s="1043"/>
    </row>
    <row r="2577" spans="1:4" s="216" customFormat="1" ht="16.5" customHeight="1">
      <c r="A2577" s="1055" t="s">
        <v>3254</v>
      </c>
      <c r="B2577" s="1043"/>
      <c r="C2577" s="1043"/>
      <c r="D2577" s="1043"/>
    </row>
    <row r="2578" spans="1:4" s="216" customFormat="1" ht="16.5" customHeight="1">
      <c r="A2578" s="1055"/>
      <c r="B2578" s="1043"/>
      <c r="C2578" s="1043"/>
      <c r="D2578" s="1043"/>
    </row>
    <row r="2579" spans="1:4" s="216" customFormat="1" ht="16.5" customHeight="1">
      <c r="A2579" s="1056"/>
      <c r="B2579" s="1047"/>
      <c r="C2579" s="1047"/>
      <c r="D2579" s="1047"/>
    </row>
    <row r="2580" spans="1:4" s="216" customFormat="1" ht="16.5" customHeight="1">
      <c r="A2580" s="1056" t="s">
        <v>1568</v>
      </c>
      <c r="B2580" s="1047"/>
      <c r="C2580" s="1047"/>
      <c r="D2580" s="1047"/>
    </row>
    <row r="2581" spans="1:4" s="216" customFormat="1" ht="16.5" customHeight="1">
      <c r="A2581" s="1056"/>
      <c r="B2581" s="1047"/>
      <c r="C2581" s="1047"/>
      <c r="D2581" s="1047"/>
    </row>
    <row r="2582" spans="1:4" s="216" customFormat="1" ht="16.5" customHeight="1">
      <c r="A2582" s="1057"/>
      <c r="B2582" s="1049"/>
      <c r="C2582" s="1049"/>
      <c r="D2582" s="1049"/>
    </row>
    <row r="2583" spans="1:4" s="216" customFormat="1" ht="16.5" customHeight="1">
      <c r="A2583" s="1057" t="s">
        <v>2262</v>
      </c>
      <c r="B2583" s="1049"/>
      <c r="C2583" s="1049"/>
      <c r="D2583" s="1049"/>
    </row>
    <row r="2584" spans="1:4" s="216" customFormat="1" ht="16.5" customHeight="1">
      <c r="A2584" s="1057"/>
      <c r="B2584" s="1049"/>
      <c r="C2584" s="1049"/>
      <c r="D2584" s="1049"/>
    </row>
    <row r="2585" spans="1:4" s="216" customFormat="1" ht="16.5" customHeight="1">
      <c r="A2585" s="1058"/>
      <c r="B2585" s="1051"/>
      <c r="C2585" s="1051"/>
      <c r="D2585" s="1051"/>
    </row>
    <row r="2586" spans="1:4" s="216" customFormat="1" ht="16.5" customHeight="1">
      <c r="A2586" s="1058" t="s">
        <v>2273</v>
      </c>
      <c r="B2586" s="1051"/>
      <c r="C2586" s="1051"/>
      <c r="D2586" s="1051"/>
    </row>
    <row r="2587" spans="1:4" s="216" customFormat="1" ht="16.5" customHeight="1">
      <c r="A2587" s="1058"/>
      <c r="B2587" s="1051"/>
      <c r="C2587" s="1051"/>
      <c r="D2587" s="1051"/>
    </row>
    <row r="2588" spans="1:4" s="216" customFormat="1" ht="16.5" customHeight="1">
      <c r="A2588" s="1059"/>
      <c r="B2588" s="1053"/>
      <c r="C2588" s="1053"/>
      <c r="D2588" s="1053"/>
    </row>
    <row r="2589" spans="1:4" s="216" customFormat="1" ht="16.5" customHeight="1">
      <c r="A2589" s="1059" t="s">
        <v>2284</v>
      </c>
      <c r="B2589" s="1053"/>
      <c r="C2589" s="1053"/>
      <c r="D2589" s="1053"/>
    </row>
    <row r="2590" spans="1:4" s="216" customFormat="1" ht="16.5" customHeight="1">
      <c r="A2590" s="1059"/>
      <c r="B2590" s="1053"/>
      <c r="C2590" s="1053"/>
      <c r="D2590" s="1053"/>
    </row>
    <row r="2591" spans="1:4" ht="16.5" customHeight="1">
      <c r="A2591" s="1311"/>
      <c r="B2591" s="1311"/>
      <c r="C2591" s="1311"/>
      <c r="D2591" s="1311"/>
    </row>
    <row r="2592" spans="1:4" s="216" customFormat="1" ht="16.5" customHeight="1">
      <c r="A2592" s="1054" t="s">
        <v>178</v>
      </c>
      <c r="B2592" s="1045"/>
      <c r="C2592" s="14"/>
      <c r="D2592" s="14"/>
    </row>
    <row r="2593" spans="1:6" s="216" customFormat="1" ht="16.5" customHeight="1">
      <c r="A2593" s="1055"/>
      <c r="B2593" s="1043" t="s">
        <v>7917</v>
      </c>
      <c r="C2593" s="14"/>
      <c r="D2593" s="14"/>
    </row>
    <row r="2594" spans="1:6" s="216" customFormat="1" ht="16.5" customHeight="1">
      <c r="A2594" s="1055" t="s">
        <v>3254</v>
      </c>
      <c r="B2594" s="1043" t="s">
        <v>7918</v>
      </c>
      <c r="C2594" s="14"/>
      <c r="D2594" s="14"/>
    </row>
    <row r="2595" spans="1:6" s="216" customFormat="1" ht="16.5" customHeight="1">
      <c r="A2595" s="1055"/>
      <c r="B2595" s="1043"/>
      <c r="C2595" s="1046" t="s">
        <v>7919</v>
      </c>
      <c r="D2595" s="1046" t="s">
        <v>7920</v>
      </c>
    </row>
    <row r="2596" spans="1:6" s="216" customFormat="1" ht="16.5" customHeight="1">
      <c r="A2596" s="1056"/>
      <c r="B2596" s="1047" t="s">
        <v>7921</v>
      </c>
      <c r="C2596" s="1046"/>
      <c r="D2596" s="1046"/>
    </row>
    <row r="2597" spans="1:6" s="216" customFormat="1" ht="16.5" customHeight="1">
      <c r="A2597" s="1056" t="s">
        <v>1568</v>
      </c>
      <c r="B2597" s="1047" t="s">
        <v>7922</v>
      </c>
      <c r="C2597" s="1046" t="s">
        <v>7923</v>
      </c>
      <c r="D2597" s="1046" t="s">
        <v>7924</v>
      </c>
    </row>
    <row r="2598" spans="1:6" s="216" customFormat="1" ht="16.5" customHeight="1">
      <c r="A2598" s="1056"/>
      <c r="B2598" s="1047"/>
      <c r="C2598" s="1048" t="s">
        <v>7925</v>
      </c>
      <c r="D2598" s="1048" t="s">
        <v>7926</v>
      </c>
    </row>
    <row r="2599" spans="1:6" s="216" customFormat="1" ht="16.5" customHeight="1">
      <c r="A2599" s="1057"/>
      <c r="B2599" s="1049" t="s">
        <v>7927</v>
      </c>
      <c r="C2599" s="1048"/>
      <c r="D2599" s="1048"/>
    </row>
    <row r="2600" spans="1:6" s="216" customFormat="1" ht="16.5" customHeight="1">
      <c r="A2600" s="1057" t="s">
        <v>2262</v>
      </c>
      <c r="B2600" s="1049" t="s">
        <v>7928</v>
      </c>
      <c r="C2600" s="1048" t="s">
        <v>7929</v>
      </c>
      <c r="D2600" s="1048" t="s">
        <v>7930</v>
      </c>
    </row>
    <row r="2601" spans="1:6" s="216" customFormat="1" ht="16.5" customHeight="1">
      <c r="A2601" s="1057"/>
      <c r="B2601" s="1049"/>
      <c r="C2601" s="1050" t="s">
        <v>7931</v>
      </c>
      <c r="D2601" s="1050" t="s">
        <v>7932</v>
      </c>
    </row>
    <row r="2602" spans="1:6" s="216" customFormat="1" ht="16.5" customHeight="1">
      <c r="A2602" s="1058"/>
      <c r="B2602" s="1051" t="s">
        <v>7933</v>
      </c>
      <c r="C2602" s="1050"/>
      <c r="D2602" s="1050"/>
    </row>
    <row r="2603" spans="1:6" s="216" customFormat="1" ht="16.5" customHeight="1">
      <c r="A2603" s="1058" t="s">
        <v>2273</v>
      </c>
      <c r="B2603" s="1051" t="s">
        <v>7934</v>
      </c>
      <c r="C2603" s="1050" t="s">
        <v>7935</v>
      </c>
      <c r="D2603" s="1050" t="s">
        <v>7936</v>
      </c>
    </row>
    <row r="2604" spans="1:6" s="216" customFormat="1" ht="16.5" customHeight="1">
      <c r="A2604" s="1058"/>
      <c r="B2604" s="1051"/>
      <c r="C2604" s="1052" t="s">
        <v>7937</v>
      </c>
      <c r="D2604" s="1052" t="s">
        <v>7938</v>
      </c>
    </row>
    <row r="2605" spans="1:6" s="216" customFormat="1" ht="16.5" customHeight="1">
      <c r="A2605" s="1059"/>
      <c r="B2605" s="1053" t="s">
        <v>7939</v>
      </c>
      <c r="C2605" s="1052"/>
      <c r="D2605" s="1052"/>
    </row>
    <row r="2606" spans="1:6" s="216" customFormat="1" ht="16.5" customHeight="1">
      <c r="A2606" s="1059" t="s">
        <v>2284</v>
      </c>
      <c r="B2606" s="1053" t="s">
        <v>7940</v>
      </c>
      <c r="C2606" s="1052" t="s">
        <v>7941</v>
      </c>
      <c r="D2606" s="1052" t="s">
        <v>7942</v>
      </c>
    </row>
    <row r="2607" spans="1:6" s="216" customFormat="1" ht="16.5" customHeight="1">
      <c r="A2607" s="1059"/>
      <c r="B2607" s="1053"/>
      <c r="C2607" s="14"/>
      <c r="D2607" s="14"/>
    </row>
    <row r="2608" spans="1:6" s="216" customFormat="1" ht="16.5" customHeight="1">
      <c r="A2608" s="1311"/>
      <c r="B2608" s="1311"/>
      <c r="C2608" s="1311"/>
      <c r="D2608" s="1311"/>
      <c r="E2608" s="7"/>
      <c r="F2608" s="7"/>
    </row>
    <row r="2609" spans="1:4" s="216" customFormat="1" ht="16.5" customHeight="1">
      <c r="A2609" s="1062" t="s">
        <v>1496</v>
      </c>
      <c r="B2609" s="1063"/>
      <c r="C2609" s="1063"/>
      <c r="D2609" s="1063"/>
    </row>
    <row r="2610" spans="1:4" s="216" customFormat="1" ht="16.5" customHeight="1">
      <c r="A2610" s="1055"/>
      <c r="B2610" s="1043"/>
      <c r="C2610" s="1043"/>
      <c r="D2610" s="1043"/>
    </row>
    <row r="2611" spans="1:4" s="216" customFormat="1" ht="16.5" customHeight="1">
      <c r="A2611" s="1055" t="s">
        <v>3254</v>
      </c>
      <c r="B2611" s="1043"/>
      <c r="C2611" s="1043"/>
      <c r="D2611" s="1043"/>
    </row>
    <row r="2612" spans="1:4" s="216" customFormat="1" ht="16.5" customHeight="1">
      <c r="A2612" s="1055"/>
      <c r="B2612" s="1043"/>
      <c r="C2612" s="1043"/>
      <c r="D2612" s="1043"/>
    </row>
    <row r="2613" spans="1:4" s="216" customFormat="1" ht="16.5" customHeight="1">
      <c r="A2613" s="1056"/>
      <c r="B2613" s="1047"/>
      <c r="C2613" s="1047"/>
      <c r="D2613" s="1047"/>
    </row>
    <row r="2614" spans="1:4" s="216" customFormat="1" ht="16.5" customHeight="1">
      <c r="A2614" s="1056" t="s">
        <v>1568</v>
      </c>
      <c r="B2614" s="1047"/>
      <c r="C2614" s="1047"/>
      <c r="D2614" s="1047"/>
    </row>
    <row r="2615" spans="1:4" s="216" customFormat="1" ht="16.5" customHeight="1">
      <c r="A2615" s="1056"/>
      <c r="B2615" s="1047"/>
      <c r="C2615" s="1047"/>
      <c r="D2615" s="1047"/>
    </row>
    <row r="2616" spans="1:4" s="216" customFormat="1" ht="16.5" customHeight="1">
      <c r="A2616" s="1057"/>
      <c r="B2616" s="1049"/>
      <c r="C2616" s="1049"/>
      <c r="D2616" s="1049"/>
    </row>
    <row r="2617" spans="1:4" s="216" customFormat="1" ht="16.5" customHeight="1">
      <c r="A2617" s="1057" t="s">
        <v>2262</v>
      </c>
      <c r="B2617" s="1049"/>
      <c r="C2617" s="1049"/>
      <c r="D2617" s="1049"/>
    </row>
    <row r="2618" spans="1:4" s="216" customFormat="1" ht="16.5" customHeight="1">
      <c r="A2618" s="1057"/>
      <c r="B2618" s="1049"/>
      <c r="C2618" s="1049"/>
      <c r="D2618" s="1049"/>
    </row>
    <row r="2619" spans="1:4" s="216" customFormat="1" ht="16.5" customHeight="1">
      <c r="A2619" s="1058"/>
      <c r="B2619" s="1051"/>
      <c r="C2619" s="1051"/>
      <c r="D2619" s="1051"/>
    </row>
    <row r="2620" spans="1:4" s="216" customFormat="1" ht="16.5" customHeight="1">
      <c r="A2620" s="1058" t="s">
        <v>2273</v>
      </c>
      <c r="B2620" s="1051"/>
      <c r="C2620" s="1051"/>
      <c r="D2620" s="1051"/>
    </row>
    <row r="2621" spans="1:4" s="216" customFormat="1" ht="16.5" customHeight="1">
      <c r="A2621" s="1058"/>
      <c r="B2621" s="1051"/>
      <c r="C2621" s="1051"/>
      <c r="D2621" s="1051"/>
    </row>
    <row r="2622" spans="1:4" s="216" customFormat="1" ht="16.5" customHeight="1">
      <c r="A2622" s="1059"/>
      <c r="B2622" s="1053"/>
      <c r="C2622" s="1053"/>
      <c r="D2622" s="1053"/>
    </row>
    <row r="2623" spans="1:4" s="216" customFormat="1" ht="16.5" customHeight="1">
      <c r="A2623" s="1059" t="s">
        <v>2284</v>
      </c>
      <c r="B2623" s="1053"/>
      <c r="C2623" s="1053"/>
      <c r="D2623" s="1053"/>
    </row>
    <row r="2624" spans="1:4" s="216" customFormat="1" ht="16.5" customHeight="1">
      <c r="A2624" s="1059"/>
      <c r="B2624" s="1053"/>
      <c r="C2624" s="1053"/>
      <c r="D2624" s="1053"/>
    </row>
    <row r="2625" spans="1:4" ht="16.5" customHeight="1">
      <c r="A2625" s="1311"/>
      <c r="B2625" s="1311"/>
      <c r="C2625" s="1311"/>
      <c r="D2625" s="1311"/>
    </row>
    <row r="2626" spans="1:4" ht="16.5" customHeight="1">
      <c r="A2626" s="1311"/>
      <c r="B2626" s="1311"/>
      <c r="C2626" s="1311"/>
      <c r="D2626" s="1311"/>
    </row>
    <row r="2627" spans="1:4" ht="16.5" customHeight="1">
      <c r="A2627" s="104" t="s">
        <v>213</v>
      </c>
      <c r="B2627" s="12"/>
      <c r="C2627" s="7"/>
      <c r="D2627" s="7"/>
    </row>
    <row r="2628" spans="1:4" ht="16.5" customHeight="1">
      <c r="A2628" s="1311"/>
      <c r="B2628" s="1311"/>
      <c r="C2628" s="1311"/>
      <c r="D2628" s="1311"/>
    </row>
    <row r="2629" spans="1:4" ht="16.5" customHeight="1">
      <c r="A2629" s="1322" t="s">
        <v>214</v>
      </c>
      <c r="B2629" s="1322"/>
      <c r="C2629" s="1322"/>
      <c r="D2629" s="1322"/>
    </row>
    <row r="2630" spans="1:4" ht="16.5" customHeight="1">
      <c r="A2630" s="95"/>
      <c r="B2630" s="1313"/>
      <c r="C2630" s="1311"/>
      <c r="D2630" s="1311"/>
    </row>
    <row r="2631" spans="1:4" ht="16.5" customHeight="1">
      <c r="A2631" s="95" t="s">
        <v>3254</v>
      </c>
      <c r="B2631" s="1313"/>
      <c r="C2631" s="1311"/>
      <c r="D2631" s="1311"/>
    </row>
    <row r="2632" spans="1:4" ht="16.5" customHeight="1">
      <c r="A2632" s="95"/>
      <c r="B2632" s="1313"/>
      <c r="C2632" s="23"/>
      <c r="D2632" s="23"/>
    </row>
    <row r="2633" spans="1:4" ht="16.5" customHeight="1">
      <c r="A2633" s="23"/>
      <c r="B2633" s="1314"/>
      <c r="C2633" s="23"/>
      <c r="D2633" s="23"/>
    </row>
    <row r="2634" spans="1:4" ht="16.5" customHeight="1">
      <c r="A2634" s="23" t="s">
        <v>1568</v>
      </c>
      <c r="B2634" s="1314"/>
      <c r="C2634" s="23"/>
      <c r="D2634" s="23"/>
    </row>
    <row r="2635" spans="1:4" ht="16.5" customHeight="1">
      <c r="A2635" s="23"/>
      <c r="B2635" s="1314"/>
      <c r="C2635" s="123"/>
      <c r="D2635" s="123"/>
    </row>
    <row r="2636" spans="1:4" ht="16.5" customHeight="1">
      <c r="A2636" s="123"/>
      <c r="B2636" s="1315"/>
      <c r="C2636" s="123"/>
      <c r="D2636" s="123"/>
    </row>
    <row r="2637" spans="1:4" ht="16.5" customHeight="1">
      <c r="A2637" s="123" t="s">
        <v>2262</v>
      </c>
      <c r="B2637" s="1315"/>
      <c r="C2637" s="123"/>
      <c r="D2637" s="123"/>
    </row>
    <row r="2638" spans="1:4" ht="16.5" customHeight="1">
      <c r="A2638" s="123"/>
      <c r="B2638" s="1315"/>
      <c r="C2638" s="105"/>
      <c r="D2638" s="105"/>
    </row>
    <row r="2639" spans="1:4" ht="16.5" customHeight="1">
      <c r="A2639" s="105"/>
      <c r="B2639" s="1316"/>
      <c r="C2639" s="105"/>
      <c r="D2639" s="105"/>
    </row>
    <row r="2640" spans="1:4" ht="16.5" customHeight="1">
      <c r="A2640" s="105" t="s">
        <v>2273</v>
      </c>
      <c r="B2640" s="1316"/>
      <c r="C2640" s="105"/>
      <c r="D2640" s="105"/>
    </row>
    <row r="2641" spans="1:4" ht="16.5" customHeight="1">
      <c r="A2641" s="105"/>
      <c r="B2641" s="1316"/>
      <c r="C2641" s="135"/>
      <c r="D2641" s="135"/>
    </row>
    <row r="2642" spans="1:4" ht="16.5" customHeight="1">
      <c r="A2642" s="135"/>
      <c r="B2642" s="1310"/>
      <c r="C2642" s="135"/>
      <c r="D2642" s="135"/>
    </row>
    <row r="2643" spans="1:4" ht="16.5" customHeight="1">
      <c r="A2643" s="135" t="s">
        <v>2284</v>
      </c>
      <c r="B2643" s="1310"/>
      <c r="C2643" s="135"/>
      <c r="D2643" s="135"/>
    </row>
    <row r="2644" spans="1:4" ht="16.5" customHeight="1">
      <c r="A2644" s="135"/>
      <c r="B2644" s="1310"/>
      <c r="C2644" s="1311"/>
      <c r="D2644" s="1311"/>
    </row>
    <row r="2645" spans="1:4" ht="16.5" customHeight="1">
      <c r="A2645" s="1311"/>
      <c r="B2645" s="1311"/>
      <c r="C2645" s="1311"/>
      <c r="D2645" s="1311"/>
    </row>
    <row r="2646" spans="1:4" ht="16.5" customHeight="1">
      <c r="A2646" s="172" t="s">
        <v>215</v>
      </c>
      <c r="B2646" s="172"/>
      <c r="C2646" s="172"/>
      <c r="D2646" s="172"/>
    </row>
    <row r="2647" spans="1:4" ht="16.5" customHeight="1">
      <c r="A2647" s="95"/>
      <c r="B2647" s="1313" t="s">
        <v>7943</v>
      </c>
      <c r="C2647" s="1311"/>
      <c r="D2647" s="1311"/>
    </row>
    <row r="2648" spans="1:4" ht="16.5" customHeight="1">
      <c r="A2648" s="95" t="s">
        <v>3254</v>
      </c>
      <c r="B2648" s="1313" t="s">
        <v>7944</v>
      </c>
      <c r="C2648" s="1311"/>
      <c r="D2648" s="1311"/>
    </row>
    <row r="2649" spans="1:4" ht="16.5" customHeight="1">
      <c r="A2649" s="95"/>
      <c r="B2649" s="1313" t="s">
        <v>7945</v>
      </c>
      <c r="C2649" s="1311"/>
      <c r="D2649" s="1311"/>
    </row>
    <row r="2650" spans="1:4" ht="16.5" customHeight="1">
      <c r="A2650" s="23"/>
      <c r="B2650" s="1314" t="s">
        <v>7946</v>
      </c>
      <c r="C2650" s="1314" t="s">
        <v>7947</v>
      </c>
      <c r="D2650" s="1314" t="s">
        <v>7948</v>
      </c>
    </row>
    <row r="2651" spans="1:4" ht="16.5" customHeight="1">
      <c r="A2651" s="23" t="s">
        <v>1568</v>
      </c>
      <c r="B2651" s="1314" t="s">
        <v>7949</v>
      </c>
      <c r="C2651" s="1314" t="s">
        <v>7950</v>
      </c>
      <c r="D2651" s="1314" t="s">
        <v>7951</v>
      </c>
    </row>
    <row r="2652" spans="1:4" ht="16.5" customHeight="1">
      <c r="A2652" s="23"/>
      <c r="B2652" s="1314" t="s">
        <v>7952</v>
      </c>
      <c r="C2652" s="1314" t="s">
        <v>7953</v>
      </c>
      <c r="D2652" s="1314" t="s">
        <v>7954</v>
      </c>
    </row>
    <row r="2653" spans="1:4" ht="16.5" customHeight="1">
      <c r="A2653" s="123"/>
      <c r="B2653" s="1315" t="s">
        <v>7955</v>
      </c>
      <c r="C2653" s="1315" t="s">
        <v>7956</v>
      </c>
      <c r="D2653" s="1315" t="s">
        <v>7957</v>
      </c>
    </row>
    <row r="2654" spans="1:4" ht="16.5" customHeight="1">
      <c r="A2654" s="123" t="s">
        <v>2262</v>
      </c>
      <c r="B2654" s="1315" t="s">
        <v>7958</v>
      </c>
      <c r="C2654" s="1315" t="s">
        <v>7959</v>
      </c>
      <c r="D2654" s="1315" t="s">
        <v>7960</v>
      </c>
    </row>
    <row r="2655" spans="1:4" ht="16.5" customHeight="1">
      <c r="A2655" s="123"/>
      <c r="B2655" s="1315" t="s">
        <v>7961</v>
      </c>
      <c r="C2655" s="1315" t="s">
        <v>7962</v>
      </c>
      <c r="D2655" s="1315" t="s">
        <v>7963</v>
      </c>
    </row>
    <row r="2656" spans="1:4" ht="16.5" customHeight="1">
      <c r="A2656" s="105"/>
      <c r="B2656" s="1316" t="s">
        <v>7964</v>
      </c>
      <c r="C2656" s="1316" t="s">
        <v>7965</v>
      </c>
      <c r="D2656" s="1316" t="s">
        <v>7966</v>
      </c>
    </row>
    <row r="2657" spans="1:4" ht="16.5" customHeight="1">
      <c r="A2657" s="105" t="s">
        <v>2273</v>
      </c>
      <c r="B2657" s="1316" t="s">
        <v>7967</v>
      </c>
      <c r="C2657" s="1316" t="s">
        <v>7968</v>
      </c>
      <c r="D2657" s="1316" t="s">
        <v>7969</v>
      </c>
    </row>
    <row r="2658" spans="1:4" ht="16.5" customHeight="1">
      <c r="A2658" s="105"/>
      <c r="B2658" s="1316" t="s">
        <v>7970</v>
      </c>
      <c r="C2658" s="1316" t="s">
        <v>7971</v>
      </c>
      <c r="D2658" s="1316" t="s">
        <v>7972</v>
      </c>
    </row>
    <row r="2659" spans="1:4" ht="16.5" customHeight="1">
      <c r="A2659" s="135"/>
      <c r="B2659" s="1310" t="s">
        <v>7973</v>
      </c>
      <c r="C2659" s="1310" t="s">
        <v>7974</v>
      </c>
      <c r="D2659" s="1310" t="s">
        <v>7975</v>
      </c>
    </row>
    <row r="2660" spans="1:4" ht="16.5" customHeight="1">
      <c r="A2660" s="135" t="s">
        <v>2284</v>
      </c>
      <c r="B2660" s="1310" t="s">
        <v>7976</v>
      </c>
      <c r="C2660" s="1310" t="s">
        <v>7977</v>
      </c>
      <c r="D2660" s="1310" t="s">
        <v>7978</v>
      </c>
    </row>
    <row r="2661" spans="1:4" ht="16.5" customHeight="1">
      <c r="A2661" s="135"/>
      <c r="B2661" s="1310" t="s">
        <v>7979</v>
      </c>
      <c r="C2661" s="1310" t="s">
        <v>7980</v>
      </c>
      <c r="D2661" s="1310" t="s">
        <v>7981</v>
      </c>
    </row>
    <row r="2662" spans="1:4" ht="16.5" customHeight="1">
      <c r="A2662" s="1311"/>
      <c r="B2662" s="1311"/>
      <c r="C2662" s="1311"/>
      <c r="D2662" s="1311"/>
    </row>
    <row r="2663" spans="1:4" ht="16.5" customHeight="1">
      <c r="A2663" s="171" t="s">
        <v>216</v>
      </c>
      <c r="B2663" s="171"/>
      <c r="C2663" s="171"/>
      <c r="D2663" s="171"/>
    </row>
    <row r="2664" spans="1:4" ht="16.5" customHeight="1">
      <c r="A2664" s="95"/>
      <c r="B2664" s="171"/>
      <c r="C2664" s="1311"/>
      <c r="D2664" s="1311"/>
    </row>
    <row r="2665" spans="1:4" ht="16.5" customHeight="1">
      <c r="A2665" s="95" t="s">
        <v>3254</v>
      </c>
      <c r="B2665" s="171"/>
      <c r="C2665" s="1311"/>
      <c r="D2665" s="1311"/>
    </row>
    <row r="2666" spans="1:4" ht="16.5" customHeight="1">
      <c r="A2666" s="95"/>
      <c r="B2666" s="171"/>
      <c r="C2666" s="23"/>
      <c r="D2666" s="23"/>
    </row>
    <row r="2667" spans="1:4" ht="16.5" customHeight="1">
      <c r="A2667" s="23"/>
      <c r="B2667" s="171"/>
      <c r="C2667" s="23"/>
      <c r="D2667" s="23"/>
    </row>
    <row r="2668" spans="1:4" ht="16.5" customHeight="1">
      <c r="A2668" s="23" t="s">
        <v>1568</v>
      </c>
      <c r="B2668" s="171"/>
      <c r="C2668" s="23"/>
      <c r="D2668" s="23"/>
    </row>
    <row r="2669" spans="1:4" ht="16.5" customHeight="1">
      <c r="A2669" s="23"/>
      <c r="B2669" s="171"/>
      <c r="C2669" s="123"/>
      <c r="D2669" s="123"/>
    </row>
    <row r="2670" spans="1:4" ht="16.5" customHeight="1">
      <c r="A2670" s="123"/>
      <c r="B2670" s="171"/>
      <c r="C2670" s="123"/>
      <c r="D2670" s="123"/>
    </row>
    <row r="2671" spans="1:4" ht="16.5" customHeight="1">
      <c r="A2671" s="123" t="s">
        <v>2262</v>
      </c>
      <c r="B2671" s="171"/>
      <c r="C2671" s="123"/>
      <c r="D2671" s="123"/>
    </row>
    <row r="2672" spans="1:4" ht="16.5" customHeight="1">
      <c r="A2672" s="123"/>
      <c r="B2672" s="171"/>
      <c r="C2672" s="105"/>
      <c r="D2672" s="105"/>
    </row>
    <row r="2673" spans="1:4" ht="16.5" customHeight="1">
      <c r="A2673" s="105"/>
      <c r="B2673" s="1316"/>
      <c r="C2673" s="105"/>
      <c r="D2673" s="105"/>
    </row>
    <row r="2674" spans="1:4" ht="16.5" customHeight="1">
      <c r="A2674" s="105" t="s">
        <v>2273</v>
      </c>
      <c r="B2674" s="1316"/>
      <c r="C2674" s="105"/>
      <c r="D2674" s="105"/>
    </row>
    <row r="2675" spans="1:4" ht="16.5" customHeight="1">
      <c r="A2675" s="105"/>
      <c r="B2675" s="1316"/>
      <c r="C2675" s="135"/>
      <c r="D2675" s="135"/>
    </row>
    <row r="2676" spans="1:4" ht="16.5" customHeight="1">
      <c r="A2676" s="135"/>
      <c r="B2676" s="1310"/>
      <c r="C2676" s="135"/>
      <c r="D2676" s="135"/>
    </row>
    <row r="2677" spans="1:4" ht="16.5" customHeight="1">
      <c r="A2677" s="135" t="s">
        <v>2284</v>
      </c>
      <c r="B2677" s="1310"/>
      <c r="C2677" s="135"/>
      <c r="D2677" s="135"/>
    </row>
    <row r="2678" spans="1:4" ht="16.5" customHeight="1">
      <c r="A2678" s="135"/>
      <c r="B2678" s="1310"/>
      <c r="C2678" s="1311"/>
      <c r="D2678" s="1311"/>
    </row>
    <row r="2679" spans="1:4" ht="16.5" customHeight="1">
      <c r="A2679" s="1311"/>
      <c r="B2679" s="1311"/>
      <c r="C2679" s="1311"/>
      <c r="D2679" s="1311"/>
    </row>
    <row r="2680" spans="1:4" ht="16.5" customHeight="1">
      <c r="A2680" s="1311"/>
      <c r="B2680" s="1311"/>
      <c r="C2680" s="1311"/>
      <c r="D2680" s="1311"/>
    </row>
    <row r="2681" spans="1:4" ht="16.5" customHeight="1">
      <c r="A2681" s="1311"/>
      <c r="B2681" s="1311"/>
      <c r="C2681" s="1311"/>
      <c r="D2681" s="1311"/>
    </row>
    <row r="2682" spans="1:4" ht="16.5" customHeight="1">
      <c r="A2682" s="1311"/>
      <c r="B2682" s="1311"/>
      <c r="C2682" s="1311"/>
      <c r="D2682" s="1311"/>
    </row>
    <row r="2683" spans="1:4" ht="16.5" customHeight="1">
      <c r="A2683" s="1311"/>
      <c r="B2683" s="1311"/>
      <c r="C2683" s="1311"/>
      <c r="D2683" s="1311"/>
    </row>
    <row r="2684" spans="1:4" ht="16.5" customHeight="1">
      <c r="A2684" s="1311"/>
      <c r="B2684" s="1311"/>
      <c r="C2684" s="1311"/>
      <c r="D2684" s="1311"/>
    </row>
    <row r="2685" spans="1:4" ht="16.5" customHeight="1">
      <c r="A2685" s="1311"/>
      <c r="B2685" s="1311"/>
      <c r="C2685" s="1311"/>
      <c r="D2685" s="22"/>
    </row>
    <row r="2686" spans="1:4" ht="16.5" customHeight="1">
      <c r="A2686" s="1311"/>
      <c r="B2686" s="1311"/>
      <c r="C2686" s="1311"/>
      <c r="D2686" s="1311"/>
    </row>
  </sheetData>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F5CA3-58F7-442E-8687-39AE721B8338}">
  <sheetPr>
    <tabColor theme="5" tint="0.39997558519241921"/>
  </sheetPr>
  <dimension ref="A1:G2608"/>
  <sheetViews>
    <sheetView topLeftCell="B1" workbookViewId="0">
      <pane ySplit="1" topLeftCell="B2" activePane="bottomLeft" state="frozen"/>
      <selection pane="bottomLeft" activeCell="B3" sqref="B3"/>
      <selection activeCell="B1" sqref="B1"/>
    </sheetView>
  </sheetViews>
  <sheetFormatPr defaultColWidth="9" defaultRowHeight="16.5" customHeight="1"/>
  <cols>
    <col min="1" max="1" width="28.5" style="1283" customWidth="1"/>
    <col min="2" max="4" width="287.75" style="1283" bestFit="1" customWidth="1"/>
    <col min="5" max="5" width="7" style="7" customWidth="1"/>
    <col min="6" max="6" width="10.5" style="7" customWidth="1"/>
    <col min="7" max="16384" width="9" style="7"/>
  </cols>
  <sheetData>
    <row r="1" spans="1:4" ht="16.5" customHeight="1">
      <c r="A1" s="1311" t="s">
        <v>3</v>
      </c>
      <c r="B1" s="1311" t="s">
        <v>3511</v>
      </c>
      <c r="C1" s="1311" t="s">
        <v>3512</v>
      </c>
      <c r="D1" s="1311" t="s">
        <v>3513</v>
      </c>
    </row>
    <row r="2" spans="1:4" ht="16.5" customHeight="1">
      <c r="A2" s="134" t="s">
        <v>9</v>
      </c>
      <c r="B2" s="134"/>
      <c r="C2" s="1311"/>
      <c r="D2" s="1311"/>
    </row>
    <row r="3" spans="1:4" ht="16.5" customHeight="1">
      <c r="A3" s="95"/>
      <c r="B3" s="1313" t="s">
        <v>3514</v>
      </c>
      <c r="C3" s="1311"/>
      <c r="D3" s="1311"/>
    </row>
    <row r="4" spans="1:4" ht="16.5" customHeight="1">
      <c r="A4" s="95" t="s">
        <v>3254</v>
      </c>
      <c r="B4" s="1313" t="s">
        <v>3515</v>
      </c>
      <c r="C4" s="1311"/>
      <c r="D4" s="1311"/>
    </row>
    <row r="5" spans="1:4" ht="16.5" customHeight="1">
      <c r="A5" s="95"/>
      <c r="B5" s="1313" t="s">
        <v>3516</v>
      </c>
      <c r="C5" s="1311"/>
      <c r="D5" s="1311"/>
    </row>
    <row r="6" spans="1:4" ht="16.5" customHeight="1">
      <c r="A6" s="23"/>
      <c r="B6" s="1314" t="s">
        <v>3517</v>
      </c>
      <c r="C6" s="1314" t="s">
        <v>3518</v>
      </c>
      <c r="D6" s="1314" t="s">
        <v>3519</v>
      </c>
    </row>
    <row r="7" spans="1:4" ht="16.5" customHeight="1">
      <c r="A7" s="23" t="s">
        <v>1568</v>
      </c>
      <c r="B7" s="1314" t="s">
        <v>3520</v>
      </c>
      <c r="C7" s="1314" t="s">
        <v>3521</v>
      </c>
      <c r="D7" s="1314" t="s">
        <v>3522</v>
      </c>
    </row>
    <row r="8" spans="1:4" ht="16.5" customHeight="1">
      <c r="A8" s="23"/>
      <c r="B8" s="1314" t="s">
        <v>3523</v>
      </c>
      <c r="C8" s="1314" t="s">
        <v>3524</v>
      </c>
      <c r="D8" s="1314" t="s">
        <v>3525</v>
      </c>
    </row>
    <row r="9" spans="1:4" ht="16.5" customHeight="1">
      <c r="A9" s="123"/>
      <c r="B9" s="1315" t="s">
        <v>3526</v>
      </c>
      <c r="C9" s="1315" t="s">
        <v>3527</v>
      </c>
      <c r="D9" s="1315" t="s">
        <v>3528</v>
      </c>
    </row>
    <row r="10" spans="1:4" ht="16.5" customHeight="1">
      <c r="A10" s="123" t="s">
        <v>2262</v>
      </c>
      <c r="B10" s="1315" t="s">
        <v>3529</v>
      </c>
      <c r="C10" s="1315" t="s">
        <v>3530</v>
      </c>
      <c r="D10" s="1315" t="s">
        <v>3531</v>
      </c>
    </row>
    <row r="11" spans="1:4" ht="16.5" customHeight="1">
      <c r="A11" s="123"/>
      <c r="B11" s="1315" t="s">
        <v>3532</v>
      </c>
      <c r="C11" s="1315" t="s">
        <v>3533</v>
      </c>
      <c r="D11" s="1315" t="s">
        <v>3534</v>
      </c>
    </row>
    <row r="12" spans="1:4" ht="16.5" customHeight="1">
      <c r="A12" s="105"/>
      <c r="B12" s="1316" t="s">
        <v>3535</v>
      </c>
      <c r="C12" s="1316" t="s">
        <v>3536</v>
      </c>
      <c r="D12" s="1316" t="s">
        <v>3537</v>
      </c>
    </row>
    <row r="13" spans="1:4" ht="16.5" customHeight="1">
      <c r="A13" s="105" t="s">
        <v>2273</v>
      </c>
      <c r="B13" s="1316" t="s">
        <v>3538</v>
      </c>
      <c r="C13" s="1316" t="s">
        <v>3539</v>
      </c>
      <c r="D13" s="1316" t="s">
        <v>3540</v>
      </c>
    </row>
    <row r="14" spans="1:4" ht="16.5" customHeight="1">
      <c r="A14" s="105"/>
      <c r="B14" s="1316" t="s">
        <v>3541</v>
      </c>
      <c r="C14" s="1316" t="s">
        <v>3542</v>
      </c>
      <c r="D14" s="1316" t="s">
        <v>3543</v>
      </c>
    </row>
    <row r="15" spans="1:4" ht="16.5" customHeight="1">
      <c r="A15" s="135"/>
      <c r="B15" s="1310" t="s">
        <v>3544</v>
      </c>
      <c r="C15" s="1310" t="s">
        <v>3545</v>
      </c>
      <c r="D15" s="1310" t="s">
        <v>3546</v>
      </c>
    </row>
    <row r="16" spans="1:4" ht="16.5" customHeight="1">
      <c r="A16" s="135" t="s">
        <v>2284</v>
      </c>
      <c r="B16" s="1310" t="s">
        <v>3547</v>
      </c>
      <c r="C16" s="1310" t="s">
        <v>3548</v>
      </c>
      <c r="D16" s="1310" t="s">
        <v>3549</v>
      </c>
    </row>
    <row r="17" spans="1:4" ht="16.5" customHeight="1">
      <c r="A17" s="135"/>
      <c r="B17" s="1310" t="s">
        <v>3550</v>
      </c>
      <c r="C17" s="1310" t="s">
        <v>3551</v>
      </c>
      <c r="D17" s="1310" t="s">
        <v>3552</v>
      </c>
    </row>
    <row r="18" spans="1:4" ht="16.5" customHeight="1">
      <c r="A18" s="1311"/>
      <c r="B18" s="1311"/>
      <c r="C18" s="7"/>
      <c r="D18" s="1311"/>
    </row>
    <row r="19" spans="1:4" ht="16.5" customHeight="1">
      <c r="A19" s="10" t="s">
        <v>10</v>
      </c>
      <c r="B19" s="10"/>
      <c r="C19" s="1311"/>
      <c r="D19" s="1311"/>
    </row>
    <row r="20" spans="1:4" ht="16.5" customHeight="1">
      <c r="A20" s="95"/>
      <c r="B20" s="1313" t="s">
        <v>3553</v>
      </c>
      <c r="C20" s="1311"/>
      <c r="D20" s="10"/>
    </row>
    <row r="21" spans="1:4" ht="16.5" customHeight="1">
      <c r="A21" s="95" t="s">
        <v>3254</v>
      </c>
      <c r="B21" s="1313" t="s">
        <v>3554</v>
      </c>
      <c r="C21" s="1311"/>
      <c r="D21" s="1311"/>
    </row>
    <row r="22" spans="1:4" ht="16.5" customHeight="1">
      <c r="A22" s="95"/>
      <c r="B22" s="1313" t="s">
        <v>3555</v>
      </c>
      <c r="C22" s="1311"/>
      <c r="D22" s="1311"/>
    </row>
    <row r="23" spans="1:4" ht="16.5" customHeight="1">
      <c r="A23" s="23"/>
      <c r="B23" s="1314" t="s">
        <v>3556</v>
      </c>
      <c r="C23" s="1314" t="s">
        <v>3557</v>
      </c>
      <c r="D23" s="1314" t="s">
        <v>3558</v>
      </c>
    </row>
    <row r="24" spans="1:4" ht="16.5" customHeight="1">
      <c r="A24" s="23" t="s">
        <v>1568</v>
      </c>
      <c r="B24" s="1314" t="s">
        <v>3559</v>
      </c>
      <c r="C24" s="1314" t="s">
        <v>3560</v>
      </c>
      <c r="D24" s="1314" t="s">
        <v>3561</v>
      </c>
    </row>
    <row r="25" spans="1:4" ht="16.5" customHeight="1">
      <c r="A25" s="23"/>
      <c r="B25" s="1314" t="s">
        <v>3562</v>
      </c>
      <c r="C25" s="1314" t="s">
        <v>3563</v>
      </c>
      <c r="D25" s="1314" t="s">
        <v>3564</v>
      </c>
    </row>
    <row r="26" spans="1:4" ht="16.5" customHeight="1">
      <c r="A26" s="123"/>
      <c r="B26" s="1315" t="s">
        <v>3565</v>
      </c>
      <c r="C26" s="1315" t="s">
        <v>3566</v>
      </c>
      <c r="D26" s="1315" t="s">
        <v>3567</v>
      </c>
    </row>
    <row r="27" spans="1:4" ht="16.5" customHeight="1">
      <c r="A27" s="123" t="s">
        <v>2262</v>
      </c>
      <c r="B27" s="1315" t="s">
        <v>3568</v>
      </c>
      <c r="C27" s="1315" t="s">
        <v>3569</v>
      </c>
      <c r="D27" s="1315" t="s">
        <v>3570</v>
      </c>
    </row>
    <row r="28" spans="1:4" ht="16.5" customHeight="1">
      <c r="A28" s="123"/>
      <c r="B28" s="1315" t="s">
        <v>3571</v>
      </c>
      <c r="C28" s="1315" t="s">
        <v>3572</v>
      </c>
      <c r="D28" s="1315" t="s">
        <v>3573</v>
      </c>
    </row>
    <row r="29" spans="1:4" ht="16.5" customHeight="1">
      <c r="A29" s="105"/>
      <c r="B29" s="1316" t="s">
        <v>3574</v>
      </c>
      <c r="C29" s="1316" t="s">
        <v>3575</v>
      </c>
      <c r="D29" s="1316" t="s">
        <v>3576</v>
      </c>
    </row>
    <row r="30" spans="1:4" ht="16.5" customHeight="1">
      <c r="A30" s="105" t="s">
        <v>2273</v>
      </c>
      <c r="B30" s="1316" t="s">
        <v>3577</v>
      </c>
      <c r="C30" s="1316" t="s">
        <v>3578</v>
      </c>
      <c r="D30" s="1316" t="s">
        <v>3579</v>
      </c>
    </row>
    <row r="31" spans="1:4" ht="16.5" customHeight="1">
      <c r="A31" s="105"/>
      <c r="B31" s="1316" t="s">
        <v>3580</v>
      </c>
      <c r="C31" s="1316" t="s">
        <v>3581</v>
      </c>
      <c r="D31" s="1316" t="s">
        <v>3582</v>
      </c>
    </row>
    <row r="32" spans="1:4" ht="16.5" customHeight="1">
      <c r="A32" s="135"/>
      <c r="B32" s="1310" t="s">
        <v>3583</v>
      </c>
      <c r="C32" s="1310" t="s">
        <v>3584</v>
      </c>
      <c r="D32" s="1310" t="s">
        <v>3585</v>
      </c>
    </row>
    <row r="33" spans="1:4" ht="16.5" customHeight="1">
      <c r="A33" s="135" t="s">
        <v>2284</v>
      </c>
      <c r="B33" s="1310" t="s">
        <v>3586</v>
      </c>
      <c r="C33" s="1310" t="s">
        <v>3587</v>
      </c>
      <c r="D33" s="1310" t="s">
        <v>3588</v>
      </c>
    </row>
    <row r="34" spans="1:4" ht="16.5" customHeight="1">
      <c r="A34" s="135"/>
      <c r="B34" s="1310" t="s">
        <v>3589</v>
      </c>
      <c r="C34" s="1310" t="s">
        <v>3590</v>
      </c>
      <c r="D34" s="1310" t="s">
        <v>3591</v>
      </c>
    </row>
    <row r="35" spans="1:4" ht="16.5" customHeight="1">
      <c r="A35" s="1311"/>
      <c r="B35" s="1311"/>
      <c r="C35" s="7"/>
      <c r="D35" s="1311"/>
    </row>
    <row r="36" spans="1:4" ht="16.5" customHeight="1">
      <c r="A36" s="11" t="s">
        <v>11</v>
      </c>
      <c r="B36" s="11"/>
      <c r="C36" s="1311"/>
      <c r="D36" s="1311"/>
    </row>
    <row r="37" spans="1:4" ht="16.5" customHeight="1">
      <c r="A37" s="95"/>
      <c r="B37" s="1313" t="s">
        <v>3592</v>
      </c>
      <c r="C37" s="1311"/>
      <c r="D37" s="1311"/>
    </row>
    <row r="38" spans="1:4" ht="16.5" customHeight="1">
      <c r="A38" s="95" t="s">
        <v>3254</v>
      </c>
      <c r="B38" s="1313" t="s">
        <v>3593</v>
      </c>
      <c r="C38" s="1311"/>
      <c r="D38" s="1311"/>
    </row>
    <row r="39" spans="1:4" ht="16.5" customHeight="1">
      <c r="A39" s="95"/>
      <c r="B39" s="1313" t="s">
        <v>3594</v>
      </c>
      <c r="C39" s="1311"/>
      <c r="D39" s="1311"/>
    </row>
    <row r="40" spans="1:4" ht="16.5" customHeight="1">
      <c r="A40" s="23"/>
      <c r="B40" s="1314" t="s">
        <v>3595</v>
      </c>
      <c r="C40" s="1314" t="s">
        <v>3596</v>
      </c>
      <c r="D40" s="1314" t="s">
        <v>3597</v>
      </c>
    </row>
    <row r="41" spans="1:4" ht="16.5" customHeight="1">
      <c r="A41" s="23" t="s">
        <v>1568</v>
      </c>
      <c r="B41" s="1314" t="s">
        <v>3598</v>
      </c>
      <c r="C41" s="1314" t="s">
        <v>3599</v>
      </c>
      <c r="D41" s="1314" t="s">
        <v>3600</v>
      </c>
    </row>
    <row r="42" spans="1:4" ht="16.5" customHeight="1">
      <c r="A42" s="23"/>
      <c r="B42" s="1314" t="s">
        <v>3601</v>
      </c>
      <c r="C42" s="1314" t="s">
        <v>3602</v>
      </c>
      <c r="D42" s="1314" t="s">
        <v>3603</v>
      </c>
    </row>
    <row r="43" spans="1:4" ht="16.5" customHeight="1">
      <c r="A43" s="123"/>
      <c r="B43" s="1315" t="s">
        <v>3604</v>
      </c>
      <c r="C43" s="1315" t="s">
        <v>3605</v>
      </c>
      <c r="D43" s="1315" t="s">
        <v>3606</v>
      </c>
    </row>
    <row r="44" spans="1:4" ht="16.5" customHeight="1">
      <c r="A44" s="123" t="s">
        <v>2262</v>
      </c>
      <c r="B44" s="1315" t="s">
        <v>3607</v>
      </c>
      <c r="C44" s="1315" t="s">
        <v>3608</v>
      </c>
      <c r="D44" s="1315" t="s">
        <v>3609</v>
      </c>
    </row>
    <row r="45" spans="1:4" ht="16.5" customHeight="1">
      <c r="A45" s="123"/>
      <c r="B45" s="1315" t="s">
        <v>3610</v>
      </c>
      <c r="C45" s="1315" t="s">
        <v>3611</v>
      </c>
      <c r="D45" s="1315" t="s">
        <v>3612</v>
      </c>
    </row>
    <row r="46" spans="1:4" ht="16.5" customHeight="1">
      <c r="A46" s="105"/>
      <c r="B46" s="1316" t="s">
        <v>3613</v>
      </c>
      <c r="C46" s="1316" t="s">
        <v>3614</v>
      </c>
      <c r="D46" s="1316" t="s">
        <v>3615</v>
      </c>
    </row>
    <row r="47" spans="1:4" ht="16.5" customHeight="1">
      <c r="A47" s="105" t="s">
        <v>2273</v>
      </c>
      <c r="B47" s="1316" t="s">
        <v>3616</v>
      </c>
      <c r="C47" s="1316" t="s">
        <v>3617</v>
      </c>
      <c r="D47" s="1316" t="s">
        <v>3618</v>
      </c>
    </row>
    <row r="48" spans="1:4" ht="16.5" customHeight="1">
      <c r="A48" s="105"/>
      <c r="B48" s="1316" t="s">
        <v>3619</v>
      </c>
      <c r="C48" s="1316" t="s">
        <v>3620</v>
      </c>
      <c r="D48" s="1316" t="s">
        <v>3621</v>
      </c>
    </row>
    <row r="49" spans="1:4" ht="16.5" customHeight="1">
      <c r="A49" s="135"/>
      <c r="B49" s="1310" t="s">
        <v>3622</v>
      </c>
      <c r="C49" s="1310" t="s">
        <v>3623</v>
      </c>
      <c r="D49" s="1310" t="s">
        <v>3624</v>
      </c>
    </row>
    <row r="50" spans="1:4" ht="16.5" customHeight="1">
      <c r="A50" s="135" t="s">
        <v>2284</v>
      </c>
      <c r="B50" s="1310" t="s">
        <v>3625</v>
      </c>
      <c r="C50" s="1310" t="s">
        <v>3626</v>
      </c>
      <c r="D50" s="1310" t="s">
        <v>3627</v>
      </c>
    </row>
    <row r="51" spans="1:4" ht="16.5" customHeight="1">
      <c r="A51" s="135"/>
      <c r="B51" s="1310" t="s">
        <v>3628</v>
      </c>
      <c r="C51" s="1310" t="s">
        <v>3629</v>
      </c>
      <c r="D51" s="1310" t="s">
        <v>3630</v>
      </c>
    </row>
    <row r="53" spans="1:4" ht="16.5" customHeight="1">
      <c r="A53" s="99" t="s">
        <v>12</v>
      </c>
      <c r="B53" s="99"/>
      <c r="C53" s="99"/>
      <c r="D53" s="99"/>
    </row>
    <row r="54" spans="1:4" ht="16.5" customHeight="1">
      <c r="A54" s="95"/>
      <c r="B54" s="1313" t="s">
        <v>3631</v>
      </c>
      <c r="C54" s="1311"/>
      <c r="D54" s="1311"/>
    </row>
    <row r="55" spans="1:4" ht="16.5" customHeight="1">
      <c r="A55" s="95" t="s">
        <v>3254</v>
      </c>
      <c r="B55" s="1313" t="s">
        <v>3632</v>
      </c>
      <c r="C55" s="1311"/>
      <c r="D55" s="1311"/>
    </row>
    <row r="56" spans="1:4" ht="16.5" customHeight="1">
      <c r="A56" s="95"/>
      <c r="B56" s="1313" t="s">
        <v>3633</v>
      </c>
      <c r="C56" s="1311"/>
      <c r="D56" s="1311"/>
    </row>
    <row r="57" spans="1:4" ht="16.5" customHeight="1">
      <c r="A57" s="23"/>
      <c r="B57" s="1314" t="s">
        <v>3634</v>
      </c>
      <c r="C57" s="1314" t="s">
        <v>3635</v>
      </c>
      <c r="D57" s="1314" t="s">
        <v>3636</v>
      </c>
    </row>
    <row r="58" spans="1:4" ht="16.5" customHeight="1">
      <c r="A58" s="23" t="s">
        <v>1568</v>
      </c>
      <c r="B58" s="1314" t="s">
        <v>3637</v>
      </c>
      <c r="C58" s="1314" t="s">
        <v>3638</v>
      </c>
      <c r="D58" s="1314" t="s">
        <v>3639</v>
      </c>
    </row>
    <row r="59" spans="1:4" ht="16.5" customHeight="1">
      <c r="A59" s="23"/>
      <c r="B59" s="1314" t="s">
        <v>3640</v>
      </c>
      <c r="C59" s="1314" t="s">
        <v>3641</v>
      </c>
      <c r="D59" s="1314" t="s">
        <v>3642</v>
      </c>
    </row>
    <row r="60" spans="1:4" ht="16.5" customHeight="1">
      <c r="A60" s="123"/>
      <c r="B60" s="1315" t="s">
        <v>3643</v>
      </c>
      <c r="C60" s="1315" t="s">
        <v>3644</v>
      </c>
      <c r="D60" s="1315" t="s">
        <v>3645</v>
      </c>
    </row>
    <row r="61" spans="1:4" ht="16.5" customHeight="1">
      <c r="A61" s="123" t="s">
        <v>2262</v>
      </c>
      <c r="B61" s="1315" t="s">
        <v>3646</v>
      </c>
      <c r="C61" s="1315" t="s">
        <v>3647</v>
      </c>
      <c r="D61" s="1315" t="s">
        <v>3648</v>
      </c>
    </row>
    <row r="62" spans="1:4" ht="16.5" customHeight="1">
      <c r="A62" s="123"/>
      <c r="B62" s="1315" t="s">
        <v>3649</v>
      </c>
      <c r="C62" s="1315" t="s">
        <v>3650</v>
      </c>
      <c r="D62" s="1315" t="s">
        <v>3651</v>
      </c>
    </row>
    <row r="63" spans="1:4" ht="16.5" customHeight="1">
      <c r="A63" s="105"/>
      <c r="B63" s="1316" t="s">
        <v>3652</v>
      </c>
      <c r="C63" s="1316" t="s">
        <v>3653</v>
      </c>
      <c r="D63" s="1316" t="s">
        <v>3654</v>
      </c>
    </row>
    <row r="64" spans="1:4" ht="16.5" customHeight="1">
      <c r="A64" s="105" t="s">
        <v>2273</v>
      </c>
      <c r="B64" s="1316" t="s">
        <v>3655</v>
      </c>
      <c r="C64" s="1316" t="s">
        <v>3656</v>
      </c>
      <c r="D64" s="1316" t="s">
        <v>3657</v>
      </c>
    </row>
    <row r="65" spans="1:4" ht="16.5" customHeight="1">
      <c r="A65" s="105"/>
      <c r="B65" s="1316" t="s">
        <v>3658</v>
      </c>
      <c r="C65" s="1316" t="s">
        <v>3659</v>
      </c>
      <c r="D65" s="1316" t="s">
        <v>3660</v>
      </c>
    </row>
    <row r="66" spans="1:4" ht="16.5" customHeight="1">
      <c r="A66" s="135"/>
      <c r="B66" s="1310" t="s">
        <v>3661</v>
      </c>
      <c r="C66" s="1310" t="s">
        <v>3662</v>
      </c>
      <c r="D66" s="968" t="s">
        <v>3663</v>
      </c>
    </row>
    <row r="67" spans="1:4" ht="16.5" customHeight="1">
      <c r="A67" s="135" t="s">
        <v>2284</v>
      </c>
      <c r="B67" s="1310" t="s">
        <v>3664</v>
      </c>
      <c r="C67" s="1310" t="s">
        <v>3665</v>
      </c>
      <c r="D67" s="1310" t="s">
        <v>3666</v>
      </c>
    </row>
    <row r="68" spans="1:4" ht="16.5" customHeight="1">
      <c r="A68" s="135"/>
      <c r="B68" s="1310" t="s">
        <v>3667</v>
      </c>
      <c r="C68" s="1310" t="s">
        <v>3668</v>
      </c>
      <c r="D68" s="1310" t="s">
        <v>3669</v>
      </c>
    </row>
    <row r="70" spans="1:4" ht="16.5" customHeight="1">
      <c r="A70" s="13" t="s">
        <v>16</v>
      </c>
      <c r="B70" s="13"/>
      <c r="C70" s="13"/>
      <c r="D70" s="13"/>
    </row>
    <row r="71" spans="1:4" ht="16.5" customHeight="1">
      <c r="A71" s="95"/>
      <c r="B71" s="1313" t="s">
        <v>3670</v>
      </c>
      <c r="C71" s="7"/>
      <c r="D71" s="7"/>
    </row>
    <row r="72" spans="1:4" ht="16.5" customHeight="1">
      <c r="A72" s="95" t="s">
        <v>3254</v>
      </c>
      <c r="B72" s="1313" t="s">
        <v>3671</v>
      </c>
      <c r="C72" s="7"/>
      <c r="D72" s="7"/>
    </row>
    <row r="73" spans="1:4" ht="16.5" customHeight="1">
      <c r="A73" s="95"/>
      <c r="B73" s="1313" t="s">
        <v>2704</v>
      </c>
      <c r="C73" s="7"/>
      <c r="D73" s="7"/>
    </row>
    <row r="74" spans="1:4" ht="16.5" customHeight="1">
      <c r="A74" s="23"/>
      <c r="B74" s="1314" t="s">
        <v>2798</v>
      </c>
      <c r="C74" s="1314" t="s">
        <v>3672</v>
      </c>
      <c r="D74" s="1314" t="s">
        <v>3673</v>
      </c>
    </row>
    <row r="75" spans="1:4" ht="16.5" customHeight="1">
      <c r="A75" s="23" t="s">
        <v>1568</v>
      </c>
      <c r="B75" s="1314" t="s">
        <v>2834</v>
      </c>
      <c r="C75" s="1314" t="s">
        <v>3674</v>
      </c>
      <c r="D75" s="1314" t="s">
        <v>3675</v>
      </c>
    </row>
    <row r="76" spans="1:4" ht="16.5" customHeight="1">
      <c r="A76" s="23"/>
      <c r="B76" s="1314" t="s">
        <v>2868</v>
      </c>
      <c r="C76" s="1314" t="s">
        <v>3676</v>
      </c>
      <c r="D76" s="1314" t="s">
        <v>3677</v>
      </c>
    </row>
    <row r="77" spans="1:4" ht="16.5" customHeight="1">
      <c r="A77" s="123"/>
      <c r="B77" s="1315" t="s">
        <v>2905</v>
      </c>
      <c r="C77" s="1315" t="s">
        <v>3678</v>
      </c>
      <c r="D77" s="1315" t="s">
        <v>3679</v>
      </c>
    </row>
    <row r="78" spans="1:4" ht="16.5" customHeight="1">
      <c r="A78" s="123" t="s">
        <v>2262</v>
      </c>
      <c r="B78" s="1315" t="s">
        <v>2941</v>
      </c>
      <c r="C78" s="1315" t="s">
        <v>3680</v>
      </c>
      <c r="D78" s="1315" t="s">
        <v>3681</v>
      </c>
    </row>
    <row r="79" spans="1:4" ht="16.5" customHeight="1">
      <c r="A79" s="123"/>
      <c r="B79" s="1315" t="s">
        <v>2974</v>
      </c>
      <c r="C79" s="1315" t="s">
        <v>3682</v>
      </c>
      <c r="D79" s="1315" t="s">
        <v>3683</v>
      </c>
    </row>
    <row r="80" spans="1:4" ht="16.5" customHeight="1">
      <c r="A80" s="105"/>
      <c r="B80" s="1316" t="s">
        <v>3013</v>
      </c>
      <c r="C80" s="1316" t="s">
        <v>3684</v>
      </c>
      <c r="D80" s="1316" t="s">
        <v>3685</v>
      </c>
    </row>
    <row r="81" spans="1:4" ht="16.5" customHeight="1">
      <c r="A81" s="105" t="s">
        <v>2273</v>
      </c>
      <c r="B81" s="1316" t="s">
        <v>3045</v>
      </c>
      <c r="C81" s="1316" t="s">
        <v>3686</v>
      </c>
      <c r="D81" s="1316" t="s">
        <v>3687</v>
      </c>
    </row>
    <row r="82" spans="1:4" ht="16.5" customHeight="1">
      <c r="A82" s="105"/>
      <c r="B82" s="1316" t="s">
        <v>3077</v>
      </c>
      <c r="C82" s="1316" t="s">
        <v>3688</v>
      </c>
      <c r="D82" s="1316" t="s">
        <v>3689</v>
      </c>
    </row>
    <row r="83" spans="1:4" ht="16.5" customHeight="1">
      <c r="A83" s="135"/>
      <c r="B83" s="1310" t="s">
        <v>3116</v>
      </c>
      <c r="C83" s="1310" t="s">
        <v>3690</v>
      </c>
      <c r="D83" s="1310" t="s">
        <v>3691</v>
      </c>
    </row>
    <row r="84" spans="1:4" ht="16.5" customHeight="1">
      <c r="A84" s="135" t="s">
        <v>2284</v>
      </c>
      <c r="B84" s="1310" t="s">
        <v>3692</v>
      </c>
      <c r="C84" s="1310" t="s">
        <v>3693</v>
      </c>
      <c r="D84" s="1310" t="s">
        <v>3694</v>
      </c>
    </row>
    <row r="85" spans="1:4" ht="16.5" customHeight="1">
      <c r="A85" s="135"/>
      <c r="B85" s="1310" t="s">
        <v>3178</v>
      </c>
      <c r="C85" s="1310" t="s">
        <v>3695</v>
      </c>
      <c r="D85" s="1310" t="s">
        <v>3696</v>
      </c>
    </row>
    <row r="86" spans="1:4" ht="16.5" customHeight="1">
      <c r="A86" s="7"/>
      <c r="B86" s="7"/>
      <c r="C86" s="7"/>
      <c r="D86" s="7"/>
    </row>
    <row r="87" spans="1:4" ht="16.5" customHeight="1">
      <c r="A87" s="310" t="s">
        <v>17</v>
      </c>
      <c r="B87" s="310"/>
      <c r="C87" s="310"/>
      <c r="D87" s="310"/>
    </row>
    <row r="88" spans="1:4" ht="16.5" customHeight="1">
      <c r="A88" s="95"/>
      <c r="B88" s="1313" t="s">
        <v>3697</v>
      </c>
      <c r="C88" s="1311"/>
      <c r="D88" s="1311"/>
    </row>
    <row r="89" spans="1:4" ht="16.5" customHeight="1">
      <c r="A89" s="95" t="s">
        <v>3254</v>
      </c>
      <c r="B89" s="1313" t="s">
        <v>3698</v>
      </c>
      <c r="C89" s="1311"/>
      <c r="D89" s="1311"/>
    </row>
    <row r="90" spans="1:4" ht="16.5" customHeight="1">
      <c r="A90" s="95"/>
      <c r="B90" s="1313" t="s">
        <v>3699</v>
      </c>
      <c r="C90" s="1311"/>
      <c r="D90" s="1311"/>
    </row>
    <row r="91" spans="1:4" ht="16.5" customHeight="1">
      <c r="A91" s="23"/>
      <c r="B91" s="1314" t="s">
        <v>3700</v>
      </c>
      <c r="C91" s="1314" t="s">
        <v>3701</v>
      </c>
      <c r="D91" s="1314" t="s">
        <v>3702</v>
      </c>
    </row>
    <row r="92" spans="1:4" ht="16.5" customHeight="1">
      <c r="A92" s="23" t="s">
        <v>1568</v>
      </c>
      <c r="B92" s="1314" t="s">
        <v>3703</v>
      </c>
      <c r="C92" s="1314" t="s">
        <v>3704</v>
      </c>
      <c r="D92" s="1314" t="s">
        <v>3705</v>
      </c>
    </row>
    <row r="93" spans="1:4" ht="16.5" customHeight="1">
      <c r="A93" s="23"/>
      <c r="B93" s="1314" t="s">
        <v>3706</v>
      </c>
      <c r="C93" s="1314" t="s">
        <v>3707</v>
      </c>
      <c r="D93" s="1314" t="s">
        <v>3708</v>
      </c>
    </row>
    <row r="94" spans="1:4" ht="16.5" customHeight="1">
      <c r="A94" s="123"/>
      <c r="B94" s="1315" t="s">
        <v>3709</v>
      </c>
      <c r="C94" s="1315" t="s">
        <v>3710</v>
      </c>
      <c r="D94" s="1315" t="s">
        <v>3711</v>
      </c>
    </row>
    <row r="95" spans="1:4" ht="16.5" customHeight="1">
      <c r="A95" s="123" t="s">
        <v>2262</v>
      </c>
      <c r="B95" s="1315" t="s">
        <v>3712</v>
      </c>
      <c r="C95" s="1315" t="s">
        <v>3713</v>
      </c>
      <c r="D95" s="1315" t="s">
        <v>3714</v>
      </c>
    </row>
    <row r="96" spans="1:4" ht="16.5" customHeight="1">
      <c r="A96" s="123"/>
      <c r="B96" s="1315" t="s">
        <v>3715</v>
      </c>
      <c r="C96" s="1315" t="s">
        <v>3716</v>
      </c>
      <c r="D96" s="1315" t="s">
        <v>3717</v>
      </c>
    </row>
    <row r="97" spans="1:4" ht="16.5" customHeight="1">
      <c r="A97" s="105"/>
      <c r="B97" s="1316" t="s">
        <v>3718</v>
      </c>
      <c r="C97" s="1316" t="s">
        <v>3719</v>
      </c>
      <c r="D97" s="1316" t="s">
        <v>3720</v>
      </c>
    </row>
    <row r="98" spans="1:4" ht="16.5" customHeight="1">
      <c r="A98" s="105" t="s">
        <v>2273</v>
      </c>
      <c r="B98" s="1316" t="s">
        <v>3721</v>
      </c>
      <c r="C98" s="1316" t="s">
        <v>3722</v>
      </c>
      <c r="D98" s="1316" t="s">
        <v>3723</v>
      </c>
    </row>
    <row r="99" spans="1:4" ht="16.5" customHeight="1">
      <c r="A99" s="105"/>
      <c r="B99" s="1316" t="s">
        <v>3724</v>
      </c>
      <c r="C99" s="1316" t="s">
        <v>3725</v>
      </c>
      <c r="D99" s="1316" t="s">
        <v>3726</v>
      </c>
    </row>
    <row r="100" spans="1:4" ht="16.5" customHeight="1">
      <c r="A100" s="135"/>
      <c r="B100" s="1310" t="s">
        <v>3727</v>
      </c>
      <c r="C100" s="1310" t="s">
        <v>3728</v>
      </c>
      <c r="D100" s="1310" t="s">
        <v>3729</v>
      </c>
    </row>
    <row r="101" spans="1:4" ht="16.5" customHeight="1">
      <c r="A101" s="135" t="s">
        <v>2284</v>
      </c>
      <c r="B101" s="335" t="s">
        <v>3730</v>
      </c>
      <c r="C101" s="1310" t="s">
        <v>3731</v>
      </c>
      <c r="D101" s="1310" t="s">
        <v>3732</v>
      </c>
    </row>
    <row r="102" spans="1:4" ht="16.5" customHeight="1">
      <c r="A102" s="135"/>
      <c r="B102" s="1310" t="s">
        <v>3733</v>
      </c>
      <c r="C102" s="1310" t="s">
        <v>3734</v>
      </c>
      <c r="D102" s="1310" t="s">
        <v>3735</v>
      </c>
    </row>
    <row r="103" spans="1:4" ht="16.5" customHeight="1">
      <c r="A103" s="1311"/>
      <c r="B103" s="7"/>
      <c r="C103" s="7"/>
      <c r="D103" s="7"/>
    </row>
    <row r="104" spans="1:4" ht="16.5" customHeight="1">
      <c r="A104" s="133" t="s">
        <v>18</v>
      </c>
      <c r="B104" s="133"/>
      <c r="C104" s="133"/>
      <c r="D104" s="133"/>
    </row>
    <row r="105" spans="1:4" ht="16.5" customHeight="1">
      <c r="A105" s="95"/>
      <c r="B105" s="1313" t="s">
        <v>3736</v>
      </c>
      <c r="C105" s="1311"/>
      <c r="D105" s="1311"/>
    </row>
    <row r="106" spans="1:4" ht="16.5" customHeight="1">
      <c r="A106" s="95" t="s">
        <v>3254</v>
      </c>
      <c r="B106" s="1313" t="s">
        <v>3737</v>
      </c>
      <c r="C106" s="1311"/>
      <c r="D106" s="1311"/>
    </row>
    <row r="107" spans="1:4" ht="16.5" customHeight="1">
      <c r="A107" s="95"/>
      <c r="B107" s="1313" t="s">
        <v>3738</v>
      </c>
      <c r="C107" s="1311"/>
      <c r="D107" s="1311"/>
    </row>
    <row r="108" spans="1:4" ht="16.5" customHeight="1">
      <c r="A108" s="23"/>
      <c r="B108" s="1314" t="s">
        <v>3739</v>
      </c>
      <c r="C108" s="1314" t="s">
        <v>3740</v>
      </c>
      <c r="D108" s="1314" t="s">
        <v>3741</v>
      </c>
    </row>
    <row r="109" spans="1:4" ht="16.5" customHeight="1">
      <c r="A109" s="23" t="s">
        <v>1568</v>
      </c>
      <c r="B109" s="1314" t="s">
        <v>3742</v>
      </c>
      <c r="C109" s="1314" t="s">
        <v>3743</v>
      </c>
      <c r="D109" s="1314" t="s">
        <v>3744</v>
      </c>
    </row>
    <row r="110" spans="1:4" ht="16.5" customHeight="1">
      <c r="A110" s="23"/>
      <c r="B110" s="1314" t="s">
        <v>3745</v>
      </c>
      <c r="C110" s="1314" t="s">
        <v>3746</v>
      </c>
      <c r="D110" s="1314" t="s">
        <v>3747</v>
      </c>
    </row>
    <row r="111" spans="1:4" ht="16.5" customHeight="1">
      <c r="A111" s="123"/>
      <c r="B111" s="1315" t="s">
        <v>3748</v>
      </c>
      <c r="C111" s="1315" t="s">
        <v>3749</v>
      </c>
      <c r="D111" s="1315" t="s">
        <v>3750</v>
      </c>
    </row>
    <row r="112" spans="1:4" ht="16.5" customHeight="1">
      <c r="A112" s="123" t="s">
        <v>2262</v>
      </c>
      <c r="B112" s="1315" t="s">
        <v>3751</v>
      </c>
      <c r="C112" s="1315" t="s">
        <v>3752</v>
      </c>
      <c r="D112" s="1315" t="s">
        <v>3753</v>
      </c>
    </row>
    <row r="113" spans="1:4" ht="16.5" customHeight="1">
      <c r="A113" s="123"/>
      <c r="B113" s="1315" t="s">
        <v>3754</v>
      </c>
      <c r="C113" s="1315" t="s">
        <v>3755</v>
      </c>
      <c r="D113" s="1315" t="s">
        <v>3756</v>
      </c>
    </row>
    <row r="114" spans="1:4" ht="16.5" customHeight="1">
      <c r="A114" s="105"/>
      <c r="B114" s="1316" t="s">
        <v>3757</v>
      </c>
      <c r="C114" s="1316" t="s">
        <v>3758</v>
      </c>
      <c r="D114" s="1316" t="s">
        <v>3759</v>
      </c>
    </row>
    <row r="115" spans="1:4" ht="16.5" customHeight="1">
      <c r="A115" s="105" t="s">
        <v>2273</v>
      </c>
      <c r="B115" s="1316" t="s">
        <v>3760</v>
      </c>
      <c r="C115" s="1316" t="s">
        <v>3761</v>
      </c>
      <c r="D115" s="1316" t="s">
        <v>3762</v>
      </c>
    </row>
    <row r="116" spans="1:4" ht="16.5" customHeight="1">
      <c r="A116" s="105"/>
      <c r="B116" s="1316" t="s">
        <v>3763</v>
      </c>
      <c r="C116" s="1316" t="s">
        <v>3764</v>
      </c>
      <c r="D116" s="1316" t="s">
        <v>3765</v>
      </c>
    </row>
    <row r="117" spans="1:4" ht="16.5" customHeight="1">
      <c r="A117" s="135"/>
      <c r="B117" s="1310" t="s">
        <v>3766</v>
      </c>
      <c r="C117" s="1310" t="s">
        <v>3767</v>
      </c>
      <c r="D117" s="1310" t="s">
        <v>3768</v>
      </c>
    </row>
    <row r="118" spans="1:4" ht="16.5" customHeight="1">
      <c r="A118" s="135" t="s">
        <v>2284</v>
      </c>
      <c r="B118" s="335" t="s">
        <v>3769</v>
      </c>
      <c r="C118" s="1310" t="s">
        <v>3770</v>
      </c>
      <c r="D118" s="1310" t="s">
        <v>3771</v>
      </c>
    </row>
    <row r="119" spans="1:4" ht="16.5" customHeight="1">
      <c r="A119" s="135"/>
      <c r="B119" s="1310" t="s">
        <v>3772</v>
      </c>
      <c r="C119" s="1310" t="s">
        <v>3773</v>
      </c>
      <c r="D119" s="1310" t="s">
        <v>3774</v>
      </c>
    </row>
    <row r="121" spans="1:4" ht="16.5" customHeight="1">
      <c r="A121" s="136" t="s">
        <v>19</v>
      </c>
      <c r="B121" s="136"/>
      <c r="C121" s="136"/>
      <c r="D121" s="136"/>
    </row>
    <row r="122" spans="1:4" ht="16.5" customHeight="1">
      <c r="A122" s="95"/>
      <c r="B122" s="1313" t="s">
        <v>3775</v>
      </c>
      <c r="C122" s="1311"/>
      <c r="D122" s="1311"/>
    </row>
    <row r="123" spans="1:4" ht="16.5" customHeight="1">
      <c r="A123" s="95" t="s">
        <v>3254</v>
      </c>
      <c r="B123" s="1313" t="s">
        <v>3776</v>
      </c>
      <c r="C123" s="1311"/>
      <c r="D123" s="1311"/>
    </row>
    <row r="124" spans="1:4" ht="16.5" customHeight="1">
      <c r="A124" s="95"/>
      <c r="B124" s="1313" t="s">
        <v>3777</v>
      </c>
      <c r="C124" s="1311"/>
      <c r="D124" s="1311"/>
    </row>
    <row r="125" spans="1:4" ht="16.5" customHeight="1">
      <c r="A125" s="23"/>
      <c r="B125" s="1314" t="s">
        <v>3778</v>
      </c>
      <c r="C125" s="1314" t="s">
        <v>3779</v>
      </c>
      <c r="D125" s="1314" t="s">
        <v>3780</v>
      </c>
    </row>
    <row r="126" spans="1:4" ht="16.5" customHeight="1">
      <c r="A126" s="23" t="s">
        <v>1568</v>
      </c>
      <c r="B126" s="1314" t="s">
        <v>3781</v>
      </c>
      <c r="C126" s="1314" t="s">
        <v>3782</v>
      </c>
      <c r="D126" s="1314" t="s">
        <v>3783</v>
      </c>
    </row>
    <row r="127" spans="1:4" ht="16.5" customHeight="1">
      <c r="A127" s="23"/>
      <c r="B127" s="1314" t="s">
        <v>3784</v>
      </c>
      <c r="C127" s="1314" t="s">
        <v>3785</v>
      </c>
      <c r="D127" s="1314" t="s">
        <v>3786</v>
      </c>
    </row>
    <row r="128" spans="1:4" ht="16.5" customHeight="1">
      <c r="A128" s="123"/>
      <c r="B128" s="1315" t="s">
        <v>3787</v>
      </c>
      <c r="C128" s="1315" t="s">
        <v>3788</v>
      </c>
      <c r="D128" s="1315" t="s">
        <v>3789</v>
      </c>
    </row>
    <row r="129" spans="1:4" ht="16.5" customHeight="1">
      <c r="A129" s="123" t="s">
        <v>2262</v>
      </c>
      <c r="B129" s="1315" t="s">
        <v>3790</v>
      </c>
      <c r="C129" s="1315" t="s">
        <v>3791</v>
      </c>
      <c r="D129" s="1315" t="s">
        <v>3792</v>
      </c>
    </row>
    <row r="130" spans="1:4" ht="16.5" customHeight="1">
      <c r="A130" s="123"/>
      <c r="B130" s="1315" t="s">
        <v>3793</v>
      </c>
      <c r="C130" s="1315" t="s">
        <v>3794</v>
      </c>
      <c r="D130" s="1315" t="s">
        <v>3795</v>
      </c>
    </row>
    <row r="131" spans="1:4" ht="16.5" customHeight="1">
      <c r="A131" s="105"/>
      <c r="B131" s="1316" t="s">
        <v>3796</v>
      </c>
      <c r="C131" s="1316" t="s">
        <v>3797</v>
      </c>
      <c r="D131" s="1316" t="s">
        <v>3798</v>
      </c>
    </row>
    <row r="132" spans="1:4" ht="16.5" customHeight="1">
      <c r="A132" s="105" t="s">
        <v>2273</v>
      </c>
      <c r="B132" s="1316" t="s">
        <v>3799</v>
      </c>
      <c r="C132" s="1316" t="s">
        <v>3800</v>
      </c>
      <c r="D132" s="1316" t="s">
        <v>3801</v>
      </c>
    </row>
    <row r="133" spans="1:4" ht="16.5" customHeight="1">
      <c r="A133" s="105"/>
      <c r="B133" s="1316" t="s">
        <v>3802</v>
      </c>
      <c r="C133" s="1316" t="s">
        <v>3803</v>
      </c>
      <c r="D133" s="1316" t="s">
        <v>3804</v>
      </c>
    </row>
    <row r="134" spans="1:4" ht="16.5" customHeight="1">
      <c r="A134" s="135"/>
      <c r="B134" s="1310" t="s">
        <v>3805</v>
      </c>
      <c r="C134" s="1310" t="s">
        <v>3806</v>
      </c>
      <c r="D134" s="1310" t="s">
        <v>3807</v>
      </c>
    </row>
    <row r="135" spans="1:4" ht="16.5" customHeight="1">
      <c r="A135" s="135" t="s">
        <v>2284</v>
      </c>
      <c r="B135" s="1310" t="s">
        <v>3808</v>
      </c>
      <c r="C135" s="1310" t="s">
        <v>3809</v>
      </c>
      <c r="D135" s="1310" t="s">
        <v>3810</v>
      </c>
    </row>
    <row r="136" spans="1:4" ht="16.5" customHeight="1">
      <c r="A136" s="135"/>
      <c r="B136" s="1310" t="s">
        <v>3811</v>
      </c>
      <c r="C136" s="1310" t="s">
        <v>3812</v>
      </c>
      <c r="D136" s="1310" t="s">
        <v>3813</v>
      </c>
    </row>
    <row r="138" spans="1:4" ht="16.5" customHeight="1">
      <c r="A138" s="137" t="s">
        <v>20</v>
      </c>
      <c r="B138" s="137"/>
      <c r="C138" s="137"/>
      <c r="D138" s="137"/>
    </row>
    <row r="139" spans="1:4" ht="16.5" customHeight="1">
      <c r="A139" s="95"/>
      <c r="B139" s="1313" t="s">
        <v>3814</v>
      </c>
      <c r="C139" s="1311"/>
      <c r="D139" s="1311"/>
    </row>
    <row r="140" spans="1:4" ht="16.5" customHeight="1">
      <c r="A140" s="95" t="s">
        <v>3254</v>
      </c>
      <c r="B140" s="1313" t="s">
        <v>3815</v>
      </c>
      <c r="C140" s="1311"/>
      <c r="D140" s="1311"/>
    </row>
    <row r="141" spans="1:4" ht="16.5" customHeight="1">
      <c r="A141" s="95"/>
      <c r="B141" s="1313" t="s">
        <v>3816</v>
      </c>
      <c r="C141" s="1311"/>
      <c r="D141" s="1311"/>
    </row>
    <row r="142" spans="1:4" ht="16.5" customHeight="1">
      <c r="A142" s="23"/>
      <c r="B142" s="1314" t="s">
        <v>3817</v>
      </c>
      <c r="C142" s="1314" t="s">
        <v>3818</v>
      </c>
      <c r="D142" s="1314" t="s">
        <v>3819</v>
      </c>
    </row>
    <row r="143" spans="1:4" ht="16.5" customHeight="1">
      <c r="A143" s="23" t="s">
        <v>1568</v>
      </c>
      <c r="B143" s="1314" t="s">
        <v>3820</v>
      </c>
      <c r="C143" s="1314" t="s">
        <v>3821</v>
      </c>
      <c r="D143" s="1314" t="s">
        <v>3822</v>
      </c>
    </row>
    <row r="144" spans="1:4" ht="16.5" customHeight="1">
      <c r="A144" s="23"/>
      <c r="B144" s="1314" t="s">
        <v>3823</v>
      </c>
      <c r="C144" s="1314" t="s">
        <v>3824</v>
      </c>
      <c r="D144" s="1314" t="s">
        <v>3825</v>
      </c>
    </row>
    <row r="145" spans="1:4" ht="16.5" customHeight="1">
      <c r="A145" s="123"/>
      <c r="B145" s="1315" t="s">
        <v>3826</v>
      </c>
      <c r="C145" s="1315" t="s">
        <v>3827</v>
      </c>
      <c r="D145" s="1315" t="s">
        <v>3828</v>
      </c>
    </row>
    <row r="146" spans="1:4" ht="16.5" customHeight="1">
      <c r="A146" s="123" t="s">
        <v>2262</v>
      </c>
      <c r="B146" s="1315" t="s">
        <v>3829</v>
      </c>
      <c r="C146" s="1315" t="s">
        <v>3830</v>
      </c>
      <c r="D146" s="1315" t="s">
        <v>3831</v>
      </c>
    </row>
    <row r="147" spans="1:4" ht="16.5" customHeight="1">
      <c r="A147" s="123"/>
      <c r="B147" s="1315" t="s">
        <v>3832</v>
      </c>
      <c r="C147" s="1315" t="s">
        <v>3833</v>
      </c>
      <c r="D147" s="1315" t="s">
        <v>3834</v>
      </c>
    </row>
    <row r="148" spans="1:4" ht="16.5" customHeight="1">
      <c r="A148" s="105"/>
      <c r="B148" s="1316" t="s">
        <v>3835</v>
      </c>
      <c r="C148" s="1316" t="s">
        <v>3836</v>
      </c>
      <c r="D148" s="1316" t="s">
        <v>3837</v>
      </c>
    </row>
    <row r="149" spans="1:4" ht="16.5" customHeight="1">
      <c r="A149" s="105" t="s">
        <v>2273</v>
      </c>
      <c r="B149" s="1316" t="s">
        <v>3838</v>
      </c>
      <c r="C149" s="1316" t="s">
        <v>3839</v>
      </c>
      <c r="D149" s="1316" t="s">
        <v>3840</v>
      </c>
    </row>
    <row r="150" spans="1:4" ht="16.5" customHeight="1">
      <c r="A150" s="105"/>
      <c r="B150" s="1316" t="s">
        <v>3841</v>
      </c>
      <c r="C150" s="1316" t="s">
        <v>3842</v>
      </c>
      <c r="D150" s="1316" t="s">
        <v>3843</v>
      </c>
    </row>
    <row r="151" spans="1:4" ht="16.5" customHeight="1">
      <c r="A151" s="135"/>
      <c r="B151" s="1310" t="s">
        <v>3844</v>
      </c>
      <c r="C151" s="1310" t="s">
        <v>3845</v>
      </c>
      <c r="D151" s="1310" t="s">
        <v>3846</v>
      </c>
    </row>
    <row r="152" spans="1:4" ht="16.5" customHeight="1">
      <c r="A152" s="135" t="s">
        <v>2284</v>
      </c>
      <c r="B152" s="1310" t="s">
        <v>3847</v>
      </c>
      <c r="C152" s="1310" t="s">
        <v>3848</v>
      </c>
      <c r="D152" s="1310" t="s">
        <v>3849</v>
      </c>
    </row>
    <row r="153" spans="1:4" ht="16.5" customHeight="1">
      <c r="A153" s="135"/>
      <c r="B153" s="1310" t="s">
        <v>3850</v>
      </c>
      <c r="C153" s="1310" t="s">
        <v>3851</v>
      </c>
      <c r="D153" s="1310" t="s">
        <v>3852</v>
      </c>
    </row>
    <row r="155" spans="1:4" ht="16.5" customHeight="1">
      <c r="A155" s="138" t="s">
        <v>21</v>
      </c>
      <c r="B155" s="138"/>
      <c r="C155" s="138"/>
      <c r="D155" s="138"/>
    </row>
    <row r="156" spans="1:4" ht="16.5" customHeight="1">
      <c r="A156" s="95"/>
      <c r="B156" s="1313" t="s">
        <v>3853</v>
      </c>
      <c r="C156" s="1311"/>
      <c r="D156" s="1311"/>
    </row>
    <row r="157" spans="1:4" ht="16.5" customHeight="1">
      <c r="A157" s="95" t="s">
        <v>3254</v>
      </c>
      <c r="B157" s="1313" t="s">
        <v>3854</v>
      </c>
      <c r="C157" s="1311"/>
      <c r="D157" s="1311"/>
    </row>
    <row r="158" spans="1:4" ht="16.5" customHeight="1">
      <c r="A158" s="95"/>
      <c r="B158" s="1313" t="s">
        <v>3855</v>
      </c>
      <c r="C158" s="1311"/>
      <c r="D158" s="1311"/>
    </row>
    <row r="159" spans="1:4" ht="16.5" customHeight="1">
      <c r="A159" s="23"/>
      <c r="B159" s="1314" t="s">
        <v>3856</v>
      </c>
      <c r="C159" s="1314" t="s">
        <v>3857</v>
      </c>
      <c r="D159" s="1314" t="s">
        <v>3858</v>
      </c>
    </row>
    <row r="160" spans="1:4" ht="16.5" customHeight="1">
      <c r="A160" s="23" t="s">
        <v>1568</v>
      </c>
      <c r="B160" s="1314" t="s">
        <v>3859</v>
      </c>
      <c r="C160" s="1314" t="s">
        <v>3860</v>
      </c>
      <c r="D160" s="1314" t="s">
        <v>3861</v>
      </c>
    </row>
    <row r="161" spans="1:4" ht="16.5" customHeight="1">
      <c r="A161" s="23"/>
      <c r="B161" s="1314" t="s">
        <v>3862</v>
      </c>
      <c r="C161" s="1314" t="s">
        <v>3863</v>
      </c>
      <c r="D161" s="1314" t="s">
        <v>3864</v>
      </c>
    </row>
    <row r="162" spans="1:4" ht="16.5" customHeight="1">
      <c r="A162" s="123"/>
      <c r="B162" s="1315" t="s">
        <v>3865</v>
      </c>
      <c r="C162" s="1315" t="s">
        <v>3866</v>
      </c>
      <c r="D162" s="1315" t="s">
        <v>3867</v>
      </c>
    </row>
    <row r="163" spans="1:4" ht="16.5" customHeight="1">
      <c r="A163" s="123" t="s">
        <v>2262</v>
      </c>
      <c r="B163" s="1315" t="s">
        <v>3868</v>
      </c>
      <c r="C163" s="1315" t="s">
        <v>3869</v>
      </c>
      <c r="D163" s="1315" t="s">
        <v>3870</v>
      </c>
    </row>
    <row r="164" spans="1:4" ht="16.5" customHeight="1">
      <c r="A164" s="123"/>
      <c r="B164" s="1315" t="s">
        <v>3871</v>
      </c>
      <c r="C164" s="1315" t="s">
        <v>3872</v>
      </c>
      <c r="D164" s="1315" t="s">
        <v>3873</v>
      </c>
    </row>
    <row r="165" spans="1:4" ht="16.5" customHeight="1">
      <c r="A165" s="105"/>
      <c r="B165" s="1316" t="s">
        <v>3874</v>
      </c>
      <c r="C165" s="1316" t="s">
        <v>3875</v>
      </c>
      <c r="D165" s="1316" t="s">
        <v>3876</v>
      </c>
    </row>
    <row r="166" spans="1:4" ht="16.5" customHeight="1">
      <c r="A166" s="105" t="s">
        <v>2273</v>
      </c>
      <c r="B166" s="1316" t="s">
        <v>3877</v>
      </c>
      <c r="C166" s="1316" t="s">
        <v>3878</v>
      </c>
      <c r="D166" s="1316" t="s">
        <v>3879</v>
      </c>
    </row>
    <row r="167" spans="1:4" ht="16.5" customHeight="1">
      <c r="A167" s="105"/>
      <c r="B167" s="1316" t="s">
        <v>3880</v>
      </c>
      <c r="C167" s="1316" t="s">
        <v>3881</v>
      </c>
      <c r="D167" s="1316" t="s">
        <v>3882</v>
      </c>
    </row>
    <row r="168" spans="1:4" ht="16.5" customHeight="1">
      <c r="A168" s="135"/>
      <c r="B168" s="1310" t="s">
        <v>3883</v>
      </c>
      <c r="C168" s="1310" t="s">
        <v>3884</v>
      </c>
      <c r="D168" s="1310" t="s">
        <v>3885</v>
      </c>
    </row>
    <row r="169" spans="1:4" ht="16.5" customHeight="1">
      <c r="A169" s="135" t="s">
        <v>2284</v>
      </c>
      <c r="B169" s="1310" t="s">
        <v>3886</v>
      </c>
      <c r="C169" s="1310" t="s">
        <v>3887</v>
      </c>
      <c r="D169" s="1310" t="s">
        <v>3888</v>
      </c>
    </row>
    <row r="170" spans="1:4" ht="16.5" customHeight="1">
      <c r="A170" s="135"/>
      <c r="B170" s="1310" t="s">
        <v>3889</v>
      </c>
      <c r="C170" s="1310" t="s">
        <v>3890</v>
      </c>
      <c r="D170" s="1310" t="s">
        <v>3891</v>
      </c>
    </row>
    <row r="172" spans="1:4" ht="16.5" customHeight="1">
      <c r="A172" s="140" t="s">
        <v>24</v>
      </c>
      <c r="B172" s="140"/>
      <c r="C172" s="140"/>
      <c r="D172" s="140"/>
    </row>
    <row r="173" spans="1:4" ht="16.5" customHeight="1">
      <c r="A173" s="95"/>
      <c r="B173" s="1313" t="s">
        <v>3216</v>
      </c>
      <c r="C173" s="1311"/>
      <c r="D173" s="1311"/>
    </row>
    <row r="174" spans="1:4" ht="16.5" customHeight="1">
      <c r="A174" s="95" t="s">
        <v>3254</v>
      </c>
      <c r="B174" s="1313" t="s">
        <v>3228</v>
      </c>
      <c r="C174" s="1311"/>
      <c r="D174" s="1311"/>
    </row>
    <row r="175" spans="1:4" ht="16.5" customHeight="1">
      <c r="A175" s="95"/>
      <c r="B175" s="1313" t="s">
        <v>3237</v>
      </c>
      <c r="C175" s="1311"/>
      <c r="D175" s="1311"/>
    </row>
    <row r="176" spans="1:4" ht="16.5" customHeight="1">
      <c r="A176" s="23"/>
      <c r="B176" s="1314" t="s">
        <v>3251</v>
      </c>
      <c r="C176" s="1314" t="s">
        <v>3892</v>
      </c>
      <c r="D176" s="1314" t="s">
        <v>3893</v>
      </c>
    </row>
    <row r="177" spans="1:4" ht="16.5" customHeight="1">
      <c r="A177" s="23" t="s">
        <v>1568</v>
      </c>
      <c r="B177" s="1314" t="s">
        <v>3264</v>
      </c>
      <c r="C177" s="1314" t="s">
        <v>3894</v>
      </c>
      <c r="D177" s="1314" t="s">
        <v>3895</v>
      </c>
    </row>
    <row r="178" spans="1:4" ht="16.5" customHeight="1">
      <c r="A178" s="23"/>
      <c r="B178" s="1314" t="s">
        <v>3275</v>
      </c>
      <c r="C178" s="1314" t="s">
        <v>3896</v>
      </c>
      <c r="D178" s="1314" t="s">
        <v>3897</v>
      </c>
    </row>
    <row r="179" spans="1:4" ht="16.5" customHeight="1">
      <c r="A179" s="123"/>
      <c r="B179" s="1315" t="s">
        <v>3287</v>
      </c>
      <c r="C179" s="1315" t="s">
        <v>3898</v>
      </c>
      <c r="D179" s="1315" t="s">
        <v>3899</v>
      </c>
    </row>
    <row r="180" spans="1:4" ht="16.5" customHeight="1">
      <c r="A180" s="123" t="s">
        <v>2262</v>
      </c>
      <c r="B180" s="1315" t="s">
        <v>3300</v>
      </c>
      <c r="C180" s="1315" t="s">
        <v>3900</v>
      </c>
      <c r="D180" s="1315" t="s">
        <v>3901</v>
      </c>
    </row>
    <row r="181" spans="1:4" ht="16.5" customHeight="1">
      <c r="A181" s="123"/>
      <c r="B181" s="1315" t="s">
        <v>3311</v>
      </c>
      <c r="C181" s="1315" t="s">
        <v>3902</v>
      </c>
      <c r="D181" s="1315" t="s">
        <v>3903</v>
      </c>
    </row>
    <row r="182" spans="1:4" ht="16.5" customHeight="1">
      <c r="A182" s="105"/>
      <c r="B182" s="1316" t="s">
        <v>3326</v>
      </c>
      <c r="C182" s="1316" t="s">
        <v>3904</v>
      </c>
      <c r="D182" s="1316" t="s">
        <v>3905</v>
      </c>
    </row>
    <row r="183" spans="1:4" ht="16.5" customHeight="1">
      <c r="A183" s="105" t="s">
        <v>2273</v>
      </c>
      <c r="B183" s="1316" t="s">
        <v>3338</v>
      </c>
      <c r="C183" s="1316" t="s">
        <v>3906</v>
      </c>
      <c r="D183" s="1316" t="s">
        <v>3907</v>
      </c>
    </row>
    <row r="184" spans="1:4" ht="16.5" customHeight="1">
      <c r="A184" s="105"/>
      <c r="B184" s="1316" t="s">
        <v>3346</v>
      </c>
      <c r="C184" s="1316" t="s">
        <v>3908</v>
      </c>
      <c r="D184" s="1316" t="s">
        <v>3909</v>
      </c>
    </row>
    <row r="185" spans="1:4" ht="16.5" customHeight="1">
      <c r="A185" s="135"/>
      <c r="B185" s="1310" t="s">
        <v>3362</v>
      </c>
      <c r="C185" s="1310" t="s">
        <v>3910</v>
      </c>
      <c r="D185" s="1310" t="s">
        <v>3911</v>
      </c>
    </row>
    <row r="186" spans="1:4" ht="16.5" customHeight="1">
      <c r="A186" s="135" t="s">
        <v>2284</v>
      </c>
      <c r="B186" s="1310" t="s">
        <v>3374</v>
      </c>
      <c r="C186" s="1310" t="s">
        <v>3912</v>
      </c>
      <c r="D186" s="1310" t="s">
        <v>3913</v>
      </c>
    </row>
    <row r="187" spans="1:4" ht="16.5" customHeight="1">
      <c r="A187" s="135"/>
      <c r="B187" s="1310" t="s">
        <v>3384</v>
      </c>
      <c r="C187" s="1310" t="s">
        <v>3914</v>
      </c>
      <c r="D187" s="1310" t="s">
        <v>3915</v>
      </c>
    </row>
    <row r="189" spans="1:4" ht="16.5" customHeight="1">
      <c r="A189" s="145" t="s">
        <v>25</v>
      </c>
      <c r="B189" s="145"/>
      <c r="C189" s="145"/>
      <c r="D189" s="145"/>
    </row>
    <row r="190" spans="1:4" ht="16.5" customHeight="1">
      <c r="A190" s="95"/>
      <c r="B190" s="1313" t="s">
        <v>3916</v>
      </c>
      <c r="C190" s="1311"/>
      <c r="D190" s="1311"/>
    </row>
    <row r="191" spans="1:4" ht="16.5" customHeight="1">
      <c r="A191" s="95" t="s">
        <v>3254</v>
      </c>
      <c r="B191" s="1313" t="s">
        <v>3917</v>
      </c>
      <c r="C191" s="1311"/>
      <c r="D191" s="1311"/>
    </row>
    <row r="192" spans="1:4" ht="16.5" customHeight="1">
      <c r="A192" s="95"/>
      <c r="B192" s="1313" t="s">
        <v>3918</v>
      </c>
      <c r="C192" s="7"/>
      <c r="D192" s="7"/>
    </row>
    <row r="193" spans="1:4" ht="16.5" customHeight="1">
      <c r="A193" s="23"/>
      <c r="B193" s="1314" t="s">
        <v>2799</v>
      </c>
      <c r="C193" s="1314" t="s">
        <v>3919</v>
      </c>
      <c r="D193" s="1314" t="s">
        <v>3920</v>
      </c>
    </row>
    <row r="194" spans="1:4" ht="16.5" customHeight="1">
      <c r="A194" s="23" t="s">
        <v>1568</v>
      </c>
      <c r="B194" s="1314" t="s">
        <v>2835</v>
      </c>
      <c r="C194" s="1314" t="s">
        <v>3921</v>
      </c>
      <c r="D194" s="1314" t="s">
        <v>3922</v>
      </c>
    </row>
    <row r="195" spans="1:4" ht="16.5" customHeight="1">
      <c r="A195" s="23"/>
      <c r="B195" s="1314" t="s">
        <v>3923</v>
      </c>
      <c r="C195" s="1314" t="s">
        <v>3924</v>
      </c>
      <c r="D195" s="1314" t="s">
        <v>3925</v>
      </c>
    </row>
    <row r="196" spans="1:4" ht="16.5" customHeight="1">
      <c r="A196" s="123"/>
      <c r="B196" s="1315" t="s">
        <v>3926</v>
      </c>
      <c r="C196" s="1315" t="s">
        <v>3927</v>
      </c>
      <c r="D196" s="1315" t="s">
        <v>3928</v>
      </c>
    </row>
    <row r="197" spans="1:4" ht="16.5" customHeight="1">
      <c r="A197" s="123" t="s">
        <v>2262</v>
      </c>
      <c r="B197" s="1315" t="s">
        <v>2942</v>
      </c>
      <c r="C197" s="1315" t="s">
        <v>3929</v>
      </c>
      <c r="D197" s="1315" t="s">
        <v>3930</v>
      </c>
    </row>
    <row r="198" spans="1:4" ht="16.5" customHeight="1">
      <c r="A198" s="123"/>
      <c r="B198" s="1315" t="s">
        <v>3931</v>
      </c>
      <c r="C198" s="1315" t="s">
        <v>3932</v>
      </c>
      <c r="D198" s="1315" t="s">
        <v>3933</v>
      </c>
    </row>
    <row r="199" spans="1:4" ht="16.5" customHeight="1">
      <c r="A199" s="105"/>
      <c r="B199" s="1316" t="s">
        <v>3014</v>
      </c>
      <c r="C199" s="1316" t="s">
        <v>3934</v>
      </c>
      <c r="D199" s="1316" t="s">
        <v>3935</v>
      </c>
    </row>
    <row r="200" spans="1:4" ht="16.5" customHeight="1">
      <c r="A200" s="105" t="s">
        <v>2273</v>
      </c>
      <c r="B200" s="1316" t="s">
        <v>3046</v>
      </c>
      <c r="C200" s="1316" t="s">
        <v>3936</v>
      </c>
      <c r="D200" s="1316" t="s">
        <v>3937</v>
      </c>
    </row>
    <row r="201" spans="1:4" ht="16.5" customHeight="1">
      <c r="A201" s="105"/>
      <c r="B201" s="1316" t="s">
        <v>3078</v>
      </c>
      <c r="C201" s="1316" t="s">
        <v>3938</v>
      </c>
      <c r="D201" s="1316" t="s">
        <v>3939</v>
      </c>
    </row>
    <row r="202" spans="1:4" ht="16.5" customHeight="1">
      <c r="A202" s="135"/>
      <c r="B202" s="1310" t="s">
        <v>3940</v>
      </c>
      <c r="C202" s="1310" t="s">
        <v>3941</v>
      </c>
      <c r="D202" s="1310" t="s">
        <v>3942</v>
      </c>
    </row>
    <row r="203" spans="1:4" ht="16.5" customHeight="1">
      <c r="A203" s="135" t="s">
        <v>2284</v>
      </c>
      <c r="B203" s="1310" t="s">
        <v>3943</v>
      </c>
      <c r="C203" s="1310" t="s">
        <v>3944</v>
      </c>
      <c r="D203" s="1310" t="s">
        <v>3945</v>
      </c>
    </row>
    <row r="204" spans="1:4" ht="16.5" customHeight="1">
      <c r="A204" s="135"/>
      <c r="B204" s="1310" t="s">
        <v>3946</v>
      </c>
      <c r="C204" s="1310" t="s">
        <v>3947</v>
      </c>
      <c r="D204" s="1310" t="s">
        <v>3948</v>
      </c>
    </row>
    <row r="206" spans="1:4" ht="16.5" customHeight="1">
      <c r="A206" s="146" t="s">
        <v>26</v>
      </c>
      <c r="B206" s="146"/>
      <c r="C206" s="146"/>
      <c r="D206" s="146"/>
    </row>
    <row r="207" spans="1:4" ht="16.5" customHeight="1">
      <c r="A207" s="95"/>
      <c r="B207" s="1313" t="s">
        <v>3949</v>
      </c>
      <c r="C207" s="1311"/>
      <c r="D207" s="1311"/>
    </row>
    <row r="208" spans="1:4" ht="16.5" customHeight="1">
      <c r="A208" s="95" t="s">
        <v>3254</v>
      </c>
      <c r="B208" s="1313" t="s">
        <v>3950</v>
      </c>
      <c r="C208" s="1311"/>
      <c r="D208" s="1311"/>
    </row>
    <row r="209" spans="1:4" ht="16.5" customHeight="1">
      <c r="A209" s="95"/>
      <c r="B209" s="1313" t="s">
        <v>3951</v>
      </c>
      <c r="C209" s="1311"/>
      <c r="D209" s="1311"/>
    </row>
    <row r="210" spans="1:4" ht="16.5" customHeight="1">
      <c r="A210" s="23"/>
      <c r="B210" s="1314" t="s">
        <v>3952</v>
      </c>
      <c r="C210" s="1314" t="s">
        <v>3953</v>
      </c>
      <c r="D210" s="1314" t="s">
        <v>3954</v>
      </c>
    </row>
    <row r="211" spans="1:4" ht="16.5" customHeight="1">
      <c r="A211" s="23" t="s">
        <v>1568</v>
      </c>
      <c r="B211" s="1314" t="s">
        <v>3955</v>
      </c>
      <c r="C211" s="1314" t="s">
        <v>3956</v>
      </c>
      <c r="D211" s="1314" t="s">
        <v>3957</v>
      </c>
    </row>
    <row r="212" spans="1:4" ht="16.5" customHeight="1">
      <c r="A212" s="23"/>
      <c r="B212" s="1314" t="s">
        <v>3958</v>
      </c>
      <c r="C212" s="1314" t="s">
        <v>3959</v>
      </c>
      <c r="D212" s="1314" t="s">
        <v>3960</v>
      </c>
    </row>
    <row r="213" spans="1:4" ht="16.5" customHeight="1">
      <c r="A213" s="123"/>
      <c r="B213" s="1315" t="s">
        <v>3961</v>
      </c>
      <c r="C213" s="1315" t="s">
        <v>3962</v>
      </c>
      <c r="D213" s="1315" t="s">
        <v>3963</v>
      </c>
    </row>
    <row r="214" spans="1:4" ht="16.5" customHeight="1">
      <c r="A214" s="123" t="s">
        <v>2262</v>
      </c>
      <c r="B214" s="1315" t="s">
        <v>3964</v>
      </c>
      <c r="C214" s="1315" t="s">
        <v>3965</v>
      </c>
      <c r="D214" s="1315" t="s">
        <v>3966</v>
      </c>
    </row>
    <row r="215" spans="1:4" ht="16.5" customHeight="1">
      <c r="A215" s="123"/>
      <c r="B215" s="1315" t="s">
        <v>3967</v>
      </c>
      <c r="C215" s="1315" t="s">
        <v>3968</v>
      </c>
      <c r="D215" s="1315" t="s">
        <v>3969</v>
      </c>
    </row>
    <row r="216" spans="1:4" ht="16.5" customHeight="1">
      <c r="A216" s="105"/>
      <c r="B216" s="1316" t="s">
        <v>3970</v>
      </c>
      <c r="C216" s="1316" t="s">
        <v>3971</v>
      </c>
      <c r="D216" s="1316" t="s">
        <v>3972</v>
      </c>
    </row>
    <row r="217" spans="1:4" ht="16.5" customHeight="1">
      <c r="A217" s="105" t="s">
        <v>2273</v>
      </c>
      <c r="B217" s="1316" t="s">
        <v>3973</v>
      </c>
      <c r="C217" s="1316" t="s">
        <v>3974</v>
      </c>
      <c r="D217" s="1316" t="s">
        <v>3975</v>
      </c>
    </row>
    <row r="218" spans="1:4" ht="16.5" customHeight="1">
      <c r="A218" s="105"/>
      <c r="B218" s="1316" t="s">
        <v>3976</v>
      </c>
      <c r="C218" s="1316" t="s">
        <v>3977</v>
      </c>
      <c r="D218" s="1316" t="s">
        <v>3978</v>
      </c>
    </row>
    <row r="219" spans="1:4" ht="16.5" customHeight="1">
      <c r="A219" s="135"/>
      <c r="B219" s="1310" t="s">
        <v>3979</v>
      </c>
      <c r="C219" s="1310" t="s">
        <v>3980</v>
      </c>
      <c r="D219" s="1310" t="s">
        <v>3981</v>
      </c>
    </row>
    <row r="220" spans="1:4" ht="16.5" customHeight="1">
      <c r="A220" s="135" t="s">
        <v>2284</v>
      </c>
      <c r="B220" s="1310" t="s">
        <v>3982</v>
      </c>
      <c r="C220" s="1310" t="s">
        <v>3983</v>
      </c>
      <c r="D220" s="1310" t="s">
        <v>3984</v>
      </c>
    </row>
    <row r="221" spans="1:4" ht="16.5" customHeight="1">
      <c r="A221" s="135"/>
      <c r="B221" s="1310" t="s">
        <v>3985</v>
      </c>
      <c r="C221" s="1310" t="s">
        <v>3986</v>
      </c>
      <c r="D221" s="1310" t="s">
        <v>3987</v>
      </c>
    </row>
    <row r="223" spans="1:4" ht="16.5" customHeight="1">
      <c r="A223" s="147" t="s">
        <v>27</v>
      </c>
      <c r="B223" s="147"/>
      <c r="C223" s="147"/>
      <c r="D223" s="147"/>
    </row>
    <row r="224" spans="1:4" ht="16.5" customHeight="1">
      <c r="A224" s="95"/>
      <c r="B224" s="1313" t="s">
        <v>3988</v>
      </c>
      <c r="C224" s="1311"/>
      <c r="D224" s="1311"/>
    </row>
    <row r="225" spans="1:4" ht="16.5" customHeight="1">
      <c r="A225" s="95" t="s">
        <v>3254</v>
      </c>
      <c r="B225" s="1313" t="s">
        <v>3989</v>
      </c>
      <c r="C225" s="1311"/>
      <c r="D225" s="1311"/>
    </row>
    <row r="226" spans="1:4" ht="16.5" customHeight="1">
      <c r="A226" s="95"/>
      <c r="B226" s="1313" t="s">
        <v>3990</v>
      </c>
      <c r="C226" s="1311"/>
      <c r="D226" s="1311"/>
    </row>
    <row r="227" spans="1:4" ht="16.5" customHeight="1">
      <c r="A227" s="23"/>
      <c r="B227" s="1314" t="s">
        <v>3991</v>
      </c>
      <c r="C227" s="1314" t="s">
        <v>3992</v>
      </c>
      <c r="D227" s="1314" t="s">
        <v>3993</v>
      </c>
    </row>
    <row r="228" spans="1:4" ht="16.5" customHeight="1">
      <c r="A228" s="23" t="s">
        <v>1568</v>
      </c>
      <c r="B228" s="1314" t="s">
        <v>3994</v>
      </c>
      <c r="C228" s="1314" t="s">
        <v>3995</v>
      </c>
      <c r="D228" s="1314" t="s">
        <v>3996</v>
      </c>
    </row>
    <row r="229" spans="1:4" ht="16.5" customHeight="1">
      <c r="A229" s="23"/>
      <c r="B229" s="1314" t="s">
        <v>3997</v>
      </c>
      <c r="C229" s="1314" t="s">
        <v>3998</v>
      </c>
      <c r="D229" s="1314" t="s">
        <v>3999</v>
      </c>
    </row>
    <row r="230" spans="1:4" ht="16.5" customHeight="1">
      <c r="A230" s="123"/>
      <c r="B230" s="1315" t="s">
        <v>4000</v>
      </c>
      <c r="C230" s="1315" t="s">
        <v>4001</v>
      </c>
      <c r="D230" s="1315" t="s">
        <v>4002</v>
      </c>
    </row>
    <row r="231" spans="1:4" ht="16.5" customHeight="1">
      <c r="A231" s="123" t="s">
        <v>2262</v>
      </c>
      <c r="B231" s="1315" t="s">
        <v>4003</v>
      </c>
      <c r="C231" s="1315" t="s">
        <v>4004</v>
      </c>
      <c r="D231" s="1315" t="s">
        <v>4005</v>
      </c>
    </row>
    <row r="232" spans="1:4" ht="16.5" customHeight="1">
      <c r="A232" s="123"/>
      <c r="B232" s="1315" t="s">
        <v>4006</v>
      </c>
      <c r="C232" s="1315" t="s">
        <v>4007</v>
      </c>
      <c r="D232" s="1315" t="s">
        <v>4008</v>
      </c>
    </row>
    <row r="233" spans="1:4" ht="16.5" customHeight="1">
      <c r="A233" s="105"/>
      <c r="B233" s="1316" t="s">
        <v>4009</v>
      </c>
      <c r="C233" s="1316" t="s">
        <v>4010</v>
      </c>
      <c r="D233" s="1316" t="s">
        <v>4011</v>
      </c>
    </row>
    <row r="234" spans="1:4" ht="16.5" customHeight="1">
      <c r="A234" s="105" t="s">
        <v>2273</v>
      </c>
      <c r="B234" s="1316" t="s">
        <v>4012</v>
      </c>
      <c r="C234" s="1316" t="s">
        <v>4013</v>
      </c>
      <c r="D234" s="1316" t="s">
        <v>4014</v>
      </c>
    </row>
    <row r="235" spans="1:4" ht="16.5" customHeight="1">
      <c r="A235" s="105"/>
      <c r="B235" s="1316" t="s">
        <v>4015</v>
      </c>
      <c r="C235" s="1316" t="s">
        <v>4016</v>
      </c>
      <c r="D235" s="1316" t="s">
        <v>4017</v>
      </c>
    </row>
    <row r="236" spans="1:4" ht="16.5" customHeight="1">
      <c r="A236" s="135"/>
      <c r="B236" s="1310" t="s">
        <v>4018</v>
      </c>
      <c r="C236" s="1310" t="s">
        <v>4019</v>
      </c>
      <c r="D236" s="1310" t="s">
        <v>4020</v>
      </c>
    </row>
    <row r="237" spans="1:4" ht="16.5" customHeight="1">
      <c r="A237" s="135" t="s">
        <v>2284</v>
      </c>
      <c r="B237" s="1310" t="s">
        <v>4021</v>
      </c>
      <c r="C237" s="1310" t="s">
        <v>4022</v>
      </c>
      <c r="D237" s="1310" t="s">
        <v>4023</v>
      </c>
    </row>
    <row r="238" spans="1:4" ht="16.5" customHeight="1">
      <c r="A238" s="135"/>
      <c r="B238" s="1310" t="s">
        <v>4024</v>
      </c>
      <c r="C238" s="1310" t="s">
        <v>4025</v>
      </c>
      <c r="D238" s="1310" t="s">
        <v>4026</v>
      </c>
    </row>
    <row r="240" spans="1:4" ht="16.5" customHeight="1">
      <c r="A240" s="1320" t="s">
        <v>28</v>
      </c>
      <c r="B240" s="1320"/>
      <c r="C240" s="1311"/>
      <c r="D240" s="1311"/>
    </row>
    <row r="241" spans="1:4" ht="16.5" customHeight="1">
      <c r="A241" s="95"/>
      <c r="B241" s="1313" t="s">
        <v>4027</v>
      </c>
      <c r="C241" s="1311"/>
      <c r="D241" s="1311"/>
    </row>
    <row r="242" spans="1:4" ht="16.5" customHeight="1">
      <c r="A242" s="95" t="s">
        <v>3254</v>
      </c>
      <c r="B242" s="1313" t="s">
        <v>4028</v>
      </c>
      <c r="C242" s="1311"/>
      <c r="D242" s="1311"/>
    </row>
    <row r="243" spans="1:4" ht="16.5" customHeight="1">
      <c r="A243" s="95"/>
      <c r="B243" s="1313" t="s">
        <v>4029</v>
      </c>
      <c r="C243" s="1311"/>
      <c r="D243" s="1311"/>
    </row>
    <row r="244" spans="1:4" ht="16.5" customHeight="1">
      <c r="A244" s="23"/>
      <c r="B244" s="1314" t="s">
        <v>4030</v>
      </c>
      <c r="C244" s="1314" t="s">
        <v>4031</v>
      </c>
      <c r="D244" s="1314" t="s">
        <v>4032</v>
      </c>
    </row>
    <row r="245" spans="1:4" ht="16.5" customHeight="1">
      <c r="A245" s="23" t="s">
        <v>1568</v>
      </c>
      <c r="B245" s="1314" t="s">
        <v>4033</v>
      </c>
      <c r="C245" s="1314" t="s">
        <v>4034</v>
      </c>
      <c r="D245" s="1314" t="s">
        <v>4035</v>
      </c>
    </row>
    <row r="246" spans="1:4" ht="16.5" customHeight="1">
      <c r="A246" s="23"/>
      <c r="B246" s="1314" t="s">
        <v>4036</v>
      </c>
      <c r="C246" s="1314" t="s">
        <v>4037</v>
      </c>
      <c r="D246" s="1314" t="s">
        <v>4038</v>
      </c>
    </row>
    <row r="247" spans="1:4" ht="16.5" customHeight="1">
      <c r="A247" s="123"/>
      <c r="B247" s="1315" t="s">
        <v>4039</v>
      </c>
      <c r="C247" s="1315" t="s">
        <v>4040</v>
      </c>
      <c r="D247" s="1315" t="s">
        <v>4041</v>
      </c>
    </row>
    <row r="248" spans="1:4" ht="16.5" customHeight="1">
      <c r="A248" s="123" t="s">
        <v>2262</v>
      </c>
      <c r="B248" s="1315" t="s">
        <v>4042</v>
      </c>
      <c r="C248" s="1315" t="s">
        <v>4043</v>
      </c>
      <c r="D248" s="1315" t="s">
        <v>4044</v>
      </c>
    </row>
    <row r="249" spans="1:4" ht="16.5" customHeight="1">
      <c r="A249" s="123"/>
      <c r="B249" s="1315" t="s">
        <v>4045</v>
      </c>
      <c r="C249" s="1315" t="s">
        <v>4046</v>
      </c>
      <c r="D249" s="1315" t="s">
        <v>4047</v>
      </c>
    </row>
    <row r="250" spans="1:4" ht="16.5" customHeight="1">
      <c r="A250" s="105"/>
      <c r="B250" s="1316" t="s">
        <v>4048</v>
      </c>
      <c r="C250" s="1316" t="s">
        <v>4049</v>
      </c>
      <c r="D250" s="1316" t="s">
        <v>4050</v>
      </c>
    </row>
    <row r="251" spans="1:4" ht="16.5" customHeight="1">
      <c r="A251" s="105" t="s">
        <v>2273</v>
      </c>
      <c r="B251" s="1316" t="s">
        <v>4051</v>
      </c>
      <c r="C251" s="1316" t="s">
        <v>4052</v>
      </c>
      <c r="D251" s="1316" t="s">
        <v>4053</v>
      </c>
    </row>
    <row r="252" spans="1:4" ht="16.5" customHeight="1">
      <c r="A252" s="105"/>
      <c r="B252" s="1316" t="s">
        <v>4054</v>
      </c>
      <c r="C252" s="1316" t="s">
        <v>4055</v>
      </c>
      <c r="D252" s="1316" t="s">
        <v>4056</v>
      </c>
    </row>
    <row r="253" spans="1:4" ht="16.5" customHeight="1">
      <c r="A253" s="135"/>
      <c r="B253" s="1310" t="s">
        <v>4057</v>
      </c>
      <c r="C253" s="1310" t="s">
        <v>4058</v>
      </c>
      <c r="D253" s="1310" t="s">
        <v>4059</v>
      </c>
    </row>
    <row r="254" spans="1:4" ht="16.5" customHeight="1">
      <c r="A254" s="135" t="s">
        <v>2284</v>
      </c>
      <c r="B254" s="1310" t="s">
        <v>4060</v>
      </c>
      <c r="C254" s="1310" t="s">
        <v>4061</v>
      </c>
      <c r="D254" s="1310" t="s">
        <v>4062</v>
      </c>
    </row>
    <row r="255" spans="1:4" ht="16.5" customHeight="1">
      <c r="A255" s="135"/>
      <c r="B255" s="1310" t="s">
        <v>4063</v>
      </c>
      <c r="C255" s="1310" t="s">
        <v>4064</v>
      </c>
      <c r="D255" s="1310" t="s">
        <v>4065</v>
      </c>
    </row>
    <row r="257" spans="1:4" ht="16.5" customHeight="1">
      <c r="A257" s="149" t="s">
        <v>29</v>
      </c>
      <c r="B257" s="149"/>
      <c r="C257" s="149"/>
      <c r="D257" s="149"/>
    </row>
    <row r="258" spans="1:4" ht="16.5" customHeight="1">
      <c r="A258" s="95"/>
      <c r="B258" s="1313" t="s">
        <v>4066</v>
      </c>
      <c r="C258" s="1311"/>
      <c r="D258" s="1311"/>
    </row>
    <row r="259" spans="1:4" ht="16.5" customHeight="1">
      <c r="A259" s="95" t="s">
        <v>3254</v>
      </c>
      <c r="B259" s="1313" t="s">
        <v>4067</v>
      </c>
      <c r="C259" s="1311"/>
      <c r="D259" s="1311"/>
    </row>
    <row r="260" spans="1:4" ht="16.5" customHeight="1">
      <c r="A260" s="95"/>
      <c r="B260" s="1313" t="s">
        <v>4068</v>
      </c>
      <c r="C260" s="23"/>
      <c r="D260" s="23"/>
    </row>
    <row r="261" spans="1:4" ht="16.5" customHeight="1">
      <c r="A261" s="23"/>
      <c r="B261" s="1314" t="s">
        <v>4069</v>
      </c>
      <c r="C261" s="1314" t="s">
        <v>4070</v>
      </c>
      <c r="D261" s="1314" t="s">
        <v>4071</v>
      </c>
    </row>
    <row r="262" spans="1:4" ht="16.5" customHeight="1">
      <c r="A262" s="23" t="s">
        <v>1568</v>
      </c>
      <c r="B262" s="1314" t="s">
        <v>4072</v>
      </c>
      <c r="C262" s="1314" t="s">
        <v>4073</v>
      </c>
      <c r="D262" s="1314" t="s">
        <v>4074</v>
      </c>
    </row>
    <row r="263" spans="1:4" ht="16.5" customHeight="1">
      <c r="A263" s="23"/>
      <c r="B263" s="1314" t="s">
        <v>4075</v>
      </c>
      <c r="C263" s="1314" t="s">
        <v>4076</v>
      </c>
      <c r="D263" s="1314" t="s">
        <v>4077</v>
      </c>
    </row>
    <row r="264" spans="1:4" ht="16.5" customHeight="1">
      <c r="A264" s="123"/>
      <c r="B264" s="1315" t="s">
        <v>4078</v>
      </c>
      <c r="C264" s="1315" t="s">
        <v>4079</v>
      </c>
      <c r="D264" s="1315" t="s">
        <v>4080</v>
      </c>
    </row>
    <row r="265" spans="1:4" ht="16.5" customHeight="1">
      <c r="A265" s="123" t="s">
        <v>2262</v>
      </c>
      <c r="B265" s="1315" t="s">
        <v>4081</v>
      </c>
      <c r="C265" s="1315" t="s">
        <v>4082</v>
      </c>
      <c r="D265" s="1315" t="s">
        <v>4083</v>
      </c>
    </row>
    <row r="266" spans="1:4" ht="16.5" customHeight="1">
      <c r="A266" s="123"/>
      <c r="B266" s="1315" t="s">
        <v>4084</v>
      </c>
      <c r="C266" s="1315" t="s">
        <v>4085</v>
      </c>
      <c r="D266" s="1315" t="s">
        <v>4086</v>
      </c>
    </row>
    <row r="267" spans="1:4" ht="16.5" customHeight="1">
      <c r="A267" s="105"/>
      <c r="B267" s="1316" t="s">
        <v>4087</v>
      </c>
      <c r="C267" s="1316" t="s">
        <v>4088</v>
      </c>
      <c r="D267" s="1316" t="s">
        <v>4089</v>
      </c>
    </row>
    <row r="268" spans="1:4" ht="16.5" customHeight="1">
      <c r="A268" s="105" t="s">
        <v>2273</v>
      </c>
      <c r="B268" s="1316" t="s">
        <v>4090</v>
      </c>
      <c r="C268" s="1316" t="s">
        <v>4091</v>
      </c>
      <c r="D268" s="1316" t="s">
        <v>4092</v>
      </c>
    </row>
    <row r="269" spans="1:4" ht="16.5" customHeight="1">
      <c r="A269" s="105"/>
      <c r="B269" s="1316" t="s">
        <v>4093</v>
      </c>
      <c r="C269" s="1316" t="s">
        <v>4094</v>
      </c>
      <c r="D269" s="1316" t="s">
        <v>4095</v>
      </c>
    </row>
    <row r="270" spans="1:4" ht="16.5" customHeight="1">
      <c r="A270" s="135"/>
      <c r="B270" s="1310" t="s">
        <v>4096</v>
      </c>
      <c r="C270" s="1310" t="s">
        <v>4097</v>
      </c>
      <c r="D270" s="1310" t="s">
        <v>4098</v>
      </c>
    </row>
    <row r="271" spans="1:4" ht="16.5" customHeight="1">
      <c r="A271" s="135" t="s">
        <v>2284</v>
      </c>
      <c r="B271" s="1310" t="s">
        <v>4099</v>
      </c>
      <c r="C271" s="1310" t="s">
        <v>4100</v>
      </c>
      <c r="D271" s="1310" t="s">
        <v>4101</v>
      </c>
    </row>
    <row r="272" spans="1:4" ht="16.5" customHeight="1">
      <c r="A272" s="135"/>
      <c r="B272" s="1310" t="s">
        <v>4102</v>
      </c>
      <c r="C272" s="1310" t="s">
        <v>4103</v>
      </c>
      <c r="D272" s="1310" t="s">
        <v>4104</v>
      </c>
    </row>
    <row r="274" spans="1:4" ht="16.5" customHeight="1">
      <c r="A274" s="148" t="s">
        <v>31</v>
      </c>
      <c r="B274" s="148"/>
      <c r="C274" s="148"/>
      <c r="D274" s="148"/>
    </row>
    <row r="275" spans="1:4" ht="16.5" customHeight="1">
      <c r="A275" s="95"/>
      <c r="B275" s="1313" t="s">
        <v>4105</v>
      </c>
      <c r="C275" s="1311"/>
      <c r="D275" s="1311"/>
    </row>
    <row r="276" spans="1:4" ht="16.5" customHeight="1">
      <c r="A276" s="95" t="s">
        <v>3254</v>
      </c>
      <c r="B276" s="1313" t="s">
        <v>4106</v>
      </c>
      <c r="C276" s="1311"/>
      <c r="D276" s="1311"/>
    </row>
    <row r="277" spans="1:4" ht="16.5" customHeight="1">
      <c r="A277" s="95"/>
      <c r="B277" s="1313" t="s">
        <v>4107</v>
      </c>
      <c r="C277" s="1311"/>
      <c r="D277" s="1311"/>
    </row>
    <row r="278" spans="1:4" ht="16.5" customHeight="1">
      <c r="A278" s="23"/>
      <c r="B278" s="1314" t="s">
        <v>4108</v>
      </c>
      <c r="C278" s="1314" t="s">
        <v>4109</v>
      </c>
      <c r="D278" s="1314" t="s">
        <v>4110</v>
      </c>
    </row>
    <row r="279" spans="1:4" ht="16.5" customHeight="1">
      <c r="A279" s="23" t="s">
        <v>1568</v>
      </c>
      <c r="B279" s="1314" t="s">
        <v>4111</v>
      </c>
      <c r="C279" s="1314" t="s">
        <v>4112</v>
      </c>
      <c r="D279" s="1314" t="s">
        <v>4113</v>
      </c>
    </row>
    <row r="280" spans="1:4" ht="16.5" customHeight="1">
      <c r="A280" s="23"/>
      <c r="B280" s="1314" t="s">
        <v>4114</v>
      </c>
      <c r="C280" s="1314" t="s">
        <v>4115</v>
      </c>
      <c r="D280" s="1314" t="s">
        <v>4116</v>
      </c>
    </row>
    <row r="281" spans="1:4" ht="16.5" customHeight="1">
      <c r="A281" s="123"/>
      <c r="B281" s="1315" t="s">
        <v>4117</v>
      </c>
      <c r="C281" s="1315" t="s">
        <v>4118</v>
      </c>
      <c r="D281" s="1315" t="s">
        <v>4119</v>
      </c>
    </row>
    <row r="282" spans="1:4" ht="16.5" customHeight="1">
      <c r="A282" s="123" t="s">
        <v>2262</v>
      </c>
      <c r="B282" s="1315" t="s">
        <v>4120</v>
      </c>
      <c r="C282" s="1315" t="s">
        <v>4121</v>
      </c>
      <c r="D282" s="1315" t="s">
        <v>4122</v>
      </c>
    </row>
    <row r="283" spans="1:4" ht="16.5" customHeight="1">
      <c r="A283" s="123"/>
      <c r="B283" s="1315" t="s">
        <v>4123</v>
      </c>
      <c r="C283" s="1315" t="s">
        <v>4124</v>
      </c>
      <c r="D283" s="1315" t="s">
        <v>4125</v>
      </c>
    </row>
    <row r="284" spans="1:4" ht="16.5" customHeight="1">
      <c r="A284" s="105"/>
      <c r="B284" s="1316" t="s">
        <v>4126</v>
      </c>
      <c r="C284" s="1316" t="s">
        <v>4127</v>
      </c>
      <c r="D284" s="1316" t="s">
        <v>4128</v>
      </c>
    </row>
    <row r="285" spans="1:4" ht="16.5" customHeight="1">
      <c r="A285" s="105" t="s">
        <v>2273</v>
      </c>
      <c r="B285" s="1316" t="s">
        <v>4129</v>
      </c>
      <c r="C285" s="1316" t="s">
        <v>4130</v>
      </c>
      <c r="D285" s="1316" t="s">
        <v>4131</v>
      </c>
    </row>
    <row r="286" spans="1:4" ht="16.5" customHeight="1">
      <c r="A286" s="105"/>
      <c r="B286" s="1316" t="s">
        <v>4132</v>
      </c>
      <c r="C286" s="1316" t="s">
        <v>4133</v>
      </c>
      <c r="D286" s="1316" t="s">
        <v>4134</v>
      </c>
    </row>
    <row r="287" spans="1:4" ht="16.5" customHeight="1">
      <c r="A287" s="135"/>
      <c r="B287" s="1310" t="s">
        <v>4135</v>
      </c>
      <c r="C287" s="1310" t="s">
        <v>4136</v>
      </c>
      <c r="D287" s="1310" t="s">
        <v>4137</v>
      </c>
    </row>
    <row r="288" spans="1:4" ht="16.5" customHeight="1">
      <c r="A288" s="135" t="s">
        <v>2284</v>
      </c>
      <c r="B288" s="1310" t="s">
        <v>4138</v>
      </c>
      <c r="C288" s="1310" t="s">
        <v>4139</v>
      </c>
      <c r="D288" s="1310" t="s">
        <v>4140</v>
      </c>
    </row>
    <row r="289" spans="1:4" ht="16.5" customHeight="1">
      <c r="A289" s="135"/>
      <c r="B289" s="1310" t="s">
        <v>4141</v>
      </c>
      <c r="C289" s="1310" t="s">
        <v>4142</v>
      </c>
      <c r="D289" s="1310" t="s">
        <v>4143</v>
      </c>
    </row>
    <row r="291" spans="1:4" ht="16.5" customHeight="1">
      <c r="A291" s="337" t="s">
        <v>32</v>
      </c>
      <c r="B291" s="337"/>
      <c r="C291" s="337"/>
      <c r="D291" s="337"/>
    </row>
    <row r="292" spans="1:4" ht="16.5" customHeight="1">
      <c r="A292" s="95"/>
      <c r="B292" s="1313" t="s">
        <v>4144</v>
      </c>
      <c r="C292" s="1311"/>
      <c r="D292" s="1311"/>
    </row>
    <row r="293" spans="1:4" ht="16.5" customHeight="1">
      <c r="A293" s="95" t="s">
        <v>3254</v>
      </c>
      <c r="B293" s="1313" t="s">
        <v>4145</v>
      </c>
      <c r="C293" s="1311"/>
      <c r="D293" s="1311"/>
    </row>
    <row r="294" spans="1:4" ht="16.5" customHeight="1">
      <c r="A294" s="95"/>
      <c r="B294" s="1043" t="s">
        <v>4146</v>
      </c>
      <c r="C294" s="1311"/>
      <c r="D294" s="1311"/>
    </row>
    <row r="295" spans="1:4" ht="16.5" customHeight="1">
      <c r="A295" s="23"/>
      <c r="B295" s="1314" t="s">
        <v>4147</v>
      </c>
      <c r="C295" s="1314" t="s">
        <v>4148</v>
      </c>
      <c r="D295" s="1314" t="s">
        <v>4149</v>
      </c>
    </row>
    <row r="296" spans="1:4" ht="16.5" customHeight="1">
      <c r="A296" s="23" t="s">
        <v>1568</v>
      </c>
      <c r="B296" s="1314" t="s">
        <v>4150</v>
      </c>
      <c r="C296" s="1314" t="s">
        <v>4151</v>
      </c>
      <c r="D296" s="1314" t="s">
        <v>4152</v>
      </c>
    </row>
    <row r="297" spans="1:4" ht="16.5" customHeight="1">
      <c r="A297" s="23"/>
      <c r="B297" s="1314" t="s">
        <v>4153</v>
      </c>
      <c r="C297" s="1314" t="s">
        <v>4154</v>
      </c>
      <c r="D297" s="1314" t="s">
        <v>4155</v>
      </c>
    </row>
    <row r="298" spans="1:4" ht="16.5" customHeight="1">
      <c r="A298" s="123"/>
      <c r="B298" s="1315" t="s">
        <v>4156</v>
      </c>
      <c r="C298" s="1315" t="s">
        <v>4157</v>
      </c>
      <c r="D298" s="1315" t="s">
        <v>4158</v>
      </c>
    </row>
    <row r="299" spans="1:4" ht="16.5" customHeight="1">
      <c r="A299" s="123" t="s">
        <v>2262</v>
      </c>
      <c r="B299" s="1315" t="s">
        <v>4159</v>
      </c>
      <c r="C299" s="1315" t="s">
        <v>4160</v>
      </c>
      <c r="D299" s="1315" t="s">
        <v>4161</v>
      </c>
    </row>
    <row r="300" spans="1:4" ht="16.5" customHeight="1">
      <c r="A300" s="123"/>
      <c r="B300" s="1315" t="s">
        <v>4162</v>
      </c>
      <c r="C300" s="1315" t="s">
        <v>4163</v>
      </c>
      <c r="D300" s="1315" t="s">
        <v>4164</v>
      </c>
    </row>
    <row r="301" spans="1:4" ht="16.5" customHeight="1">
      <c r="A301" s="105"/>
      <c r="B301" s="1316" t="s">
        <v>4165</v>
      </c>
      <c r="C301" s="1316" t="s">
        <v>4166</v>
      </c>
      <c r="D301" s="1316" t="s">
        <v>4167</v>
      </c>
    </row>
    <row r="302" spans="1:4" ht="16.5" customHeight="1">
      <c r="A302" s="105" t="s">
        <v>2273</v>
      </c>
      <c r="B302" s="1316" t="s">
        <v>4168</v>
      </c>
      <c r="C302" s="1316" t="s">
        <v>4169</v>
      </c>
      <c r="D302" s="1316" t="s">
        <v>4170</v>
      </c>
    </row>
    <row r="303" spans="1:4" ht="16.5" customHeight="1">
      <c r="A303" s="105"/>
      <c r="B303" s="1316" t="s">
        <v>4171</v>
      </c>
      <c r="C303" s="1316" t="s">
        <v>4172</v>
      </c>
      <c r="D303" s="1316" t="s">
        <v>4173</v>
      </c>
    </row>
    <row r="304" spans="1:4" ht="16.5" customHeight="1">
      <c r="A304" s="135"/>
      <c r="B304" s="1310" t="s">
        <v>4174</v>
      </c>
      <c r="C304" s="1310" t="s">
        <v>4175</v>
      </c>
      <c r="D304" s="1310" t="s">
        <v>4176</v>
      </c>
    </row>
    <row r="305" spans="1:4" ht="16.5" customHeight="1">
      <c r="A305" s="135" t="s">
        <v>2284</v>
      </c>
      <c r="B305" s="1310" t="s">
        <v>4177</v>
      </c>
      <c r="C305" s="1310" t="s">
        <v>4178</v>
      </c>
      <c r="D305" s="1310" t="s">
        <v>4179</v>
      </c>
    </row>
    <row r="306" spans="1:4" ht="16.5" customHeight="1">
      <c r="A306" s="135"/>
      <c r="B306" s="1310" t="s">
        <v>4180</v>
      </c>
      <c r="C306" s="1310" t="s">
        <v>4181</v>
      </c>
      <c r="D306" s="1310" t="s">
        <v>4182</v>
      </c>
    </row>
    <row r="308" spans="1:4" ht="16.5" customHeight="1">
      <c r="A308" s="336" t="s">
        <v>33</v>
      </c>
      <c r="B308" s="336"/>
      <c r="C308" s="336"/>
      <c r="D308" s="336"/>
    </row>
    <row r="309" spans="1:4" ht="16.5" customHeight="1">
      <c r="A309" s="95"/>
      <c r="B309" s="1313" t="s">
        <v>4183</v>
      </c>
      <c r="C309" s="1311"/>
      <c r="D309" s="1311"/>
    </row>
    <row r="310" spans="1:4" ht="16.5" customHeight="1">
      <c r="A310" s="95" t="s">
        <v>3254</v>
      </c>
      <c r="B310" s="1313" t="s">
        <v>4184</v>
      </c>
      <c r="C310" s="1311"/>
      <c r="D310" s="1311"/>
    </row>
    <row r="311" spans="1:4" ht="16.5" customHeight="1">
      <c r="A311" s="95"/>
      <c r="B311" s="1313" t="s">
        <v>4185</v>
      </c>
      <c r="C311" s="1311"/>
      <c r="D311" s="1311"/>
    </row>
    <row r="312" spans="1:4" ht="16.5" customHeight="1">
      <c r="A312" s="23"/>
      <c r="B312" s="1314" t="s">
        <v>4186</v>
      </c>
      <c r="C312" s="1314" t="s">
        <v>4187</v>
      </c>
      <c r="D312" s="1314" t="s">
        <v>4188</v>
      </c>
    </row>
    <row r="313" spans="1:4" ht="16.5" customHeight="1">
      <c r="A313" s="23" t="s">
        <v>1568</v>
      </c>
      <c r="B313" s="1314" t="s">
        <v>4189</v>
      </c>
      <c r="C313" s="1314" t="s">
        <v>4190</v>
      </c>
      <c r="D313" s="1314" t="s">
        <v>4191</v>
      </c>
    </row>
    <row r="314" spans="1:4" ht="16.5" customHeight="1">
      <c r="A314" s="23"/>
      <c r="B314" s="1314" t="s">
        <v>4192</v>
      </c>
      <c r="C314" s="1314" t="s">
        <v>4193</v>
      </c>
      <c r="D314" s="1314" t="s">
        <v>4194</v>
      </c>
    </row>
    <row r="315" spans="1:4" ht="16.5" customHeight="1">
      <c r="A315" s="123"/>
      <c r="B315" s="1315" t="s">
        <v>4195</v>
      </c>
      <c r="C315" s="1315" t="s">
        <v>4196</v>
      </c>
      <c r="D315" s="1315" t="s">
        <v>4197</v>
      </c>
    </row>
    <row r="316" spans="1:4" ht="16.5" customHeight="1">
      <c r="A316" s="123" t="s">
        <v>2262</v>
      </c>
      <c r="B316" s="1315" t="s">
        <v>4198</v>
      </c>
      <c r="C316" s="1315" t="s">
        <v>4199</v>
      </c>
      <c r="D316" s="1315" t="s">
        <v>4200</v>
      </c>
    </row>
    <row r="317" spans="1:4" ht="16.5" customHeight="1">
      <c r="A317" s="123"/>
      <c r="B317" s="1315" t="s">
        <v>4201</v>
      </c>
      <c r="C317" s="1315" t="s">
        <v>4202</v>
      </c>
      <c r="D317" s="1315" t="s">
        <v>4203</v>
      </c>
    </row>
    <row r="318" spans="1:4" ht="16.5" customHeight="1">
      <c r="A318" s="105"/>
      <c r="B318" s="1316" t="s">
        <v>4204</v>
      </c>
      <c r="C318" s="1316" t="s">
        <v>4205</v>
      </c>
      <c r="D318" s="1316" t="s">
        <v>4206</v>
      </c>
    </row>
    <row r="319" spans="1:4" ht="16.5" customHeight="1">
      <c r="A319" s="105" t="s">
        <v>2273</v>
      </c>
      <c r="B319" s="1316" t="s">
        <v>4207</v>
      </c>
      <c r="C319" s="1316" t="s">
        <v>4208</v>
      </c>
      <c r="D319" s="1316" t="s">
        <v>4209</v>
      </c>
    </row>
    <row r="320" spans="1:4" ht="16.5" customHeight="1">
      <c r="A320" s="105" t="s">
        <v>1461</v>
      </c>
      <c r="B320" s="1316" t="s">
        <v>4210</v>
      </c>
      <c r="C320" s="1316" t="s">
        <v>4211</v>
      </c>
      <c r="D320" s="1316" t="s">
        <v>4212</v>
      </c>
    </row>
    <row r="321" spans="1:4" ht="16.5" customHeight="1">
      <c r="A321" s="135"/>
      <c r="B321" s="1310" t="s">
        <v>4213</v>
      </c>
      <c r="C321" s="1310" t="s">
        <v>4214</v>
      </c>
      <c r="D321" s="1310" t="s">
        <v>4215</v>
      </c>
    </row>
    <row r="322" spans="1:4" ht="16.5" customHeight="1">
      <c r="A322" s="135" t="s">
        <v>2284</v>
      </c>
      <c r="B322" s="1310" t="s">
        <v>4216</v>
      </c>
      <c r="C322" s="1310" t="s">
        <v>4217</v>
      </c>
      <c r="D322" s="1310" t="s">
        <v>4218</v>
      </c>
    </row>
    <row r="323" spans="1:4" ht="16.5" customHeight="1">
      <c r="A323" s="135"/>
      <c r="B323" s="1310" t="s">
        <v>4219</v>
      </c>
      <c r="C323" s="1310" t="s">
        <v>4220</v>
      </c>
      <c r="D323" s="1310" t="s">
        <v>4221</v>
      </c>
    </row>
    <row r="325" spans="1:4" ht="16.5" customHeight="1">
      <c r="A325" s="150" t="s">
        <v>36</v>
      </c>
      <c r="B325" s="150"/>
      <c r="C325" s="150"/>
      <c r="D325" s="150"/>
    </row>
    <row r="326" spans="1:4" ht="16.5" customHeight="1">
      <c r="A326" s="95"/>
      <c r="B326" s="1313" t="s">
        <v>4222</v>
      </c>
      <c r="C326" s="1311"/>
      <c r="D326" s="1311"/>
    </row>
    <row r="327" spans="1:4" ht="16.5" customHeight="1">
      <c r="A327" s="95" t="s">
        <v>3254</v>
      </c>
      <c r="B327" s="1313" t="s">
        <v>4223</v>
      </c>
      <c r="C327" s="1311"/>
      <c r="D327" s="1311"/>
    </row>
    <row r="328" spans="1:4" ht="16.5" customHeight="1">
      <c r="A328" s="95"/>
      <c r="B328" s="1313" t="s">
        <v>4224</v>
      </c>
      <c r="C328" s="1311"/>
      <c r="D328" s="1311"/>
    </row>
    <row r="329" spans="1:4" ht="16.5" customHeight="1">
      <c r="A329" s="23"/>
      <c r="B329" s="1314" t="s">
        <v>4225</v>
      </c>
      <c r="C329" s="1314" t="s">
        <v>4226</v>
      </c>
      <c r="D329" s="1314" t="s">
        <v>4227</v>
      </c>
    </row>
    <row r="330" spans="1:4" ht="15.75">
      <c r="A330" s="23" t="s">
        <v>1568</v>
      </c>
      <c r="B330" s="1314" t="s">
        <v>4228</v>
      </c>
      <c r="C330" s="1314" t="s">
        <v>4229</v>
      </c>
      <c r="D330" s="1314" t="s">
        <v>4230</v>
      </c>
    </row>
    <row r="331" spans="1:4" ht="16.5" customHeight="1">
      <c r="A331" s="23"/>
      <c r="B331" s="1314" t="s">
        <v>4231</v>
      </c>
      <c r="C331" s="1314" t="s">
        <v>4232</v>
      </c>
      <c r="D331" s="1314" t="s">
        <v>4233</v>
      </c>
    </row>
    <row r="332" spans="1:4" ht="16.5" customHeight="1">
      <c r="A332" s="123"/>
      <c r="B332" s="1315" t="s">
        <v>4234</v>
      </c>
      <c r="C332" s="1315" t="s">
        <v>4235</v>
      </c>
      <c r="D332" s="1315" t="s">
        <v>4236</v>
      </c>
    </row>
    <row r="333" spans="1:4" ht="16.5" customHeight="1">
      <c r="A333" s="123" t="s">
        <v>2262</v>
      </c>
      <c r="B333" s="1315" t="s">
        <v>4237</v>
      </c>
      <c r="C333" s="1315" t="s">
        <v>4238</v>
      </c>
      <c r="D333" s="1315" t="s">
        <v>4239</v>
      </c>
    </row>
    <row r="334" spans="1:4" ht="16.5" customHeight="1">
      <c r="A334" s="123"/>
      <c r="B334" s="1315" t="s">
        <v>4240</v>
      </c>
      <c r="C334" s="1315" t="s">
        <v>4241</v>
      </c>
      <c r="D334" s="1315" t="s">
        <v>4242</v>
      </c>
    </row>
    <row r="335" spans="1:4" ht="16.5" customHeight="1">
      <c r="A335" s="105"/>
      <c r="B335" s="1316" t="s">
        <v>4243</v>
      </c>
      <c r="C335" s="1316" t="s">
        <v>4244</v>
      </c>
      <c r="D335" s="1316" t="s">
        <v>4245</v>
      </c>
    </row>
    <row r="336" spans="1:4" ht="16.5" customHeight="1">
      <c r="A336" s="105" t="s">
        <v>2273</v>
      </c>
      <c r="B336" s="1316" t="s">
        <v>4246</v>
      </c>
      <c r="C336" s="1316" t="s">
        <v>4247</v>
      </c>
      <c r="D336" s="1316" t="s">
        <v>4248</v>
      </c>
    </row>
    <row r="337" spans="1:4" ht="16.5" customHeight="1">
      <c r="A337" s="105"/>
      <c r="B337" s="1316" t="s">
        <v>4249</v>
      </c>
      <c r="C337" s="1316" t="s">
        <v>4250</v>
      </c>
      <c r="D337" s="1316" t="s">
        <v>4251</v>
      </c>
    </row>
    <row r="338" spans="1:4" ht="16.5" customHeight="1">
      <c r="A338" s="135"/>
      <c r="B338" s="1310" t="s">
        <v>4252</v>
      </c>
      <c r="C338" s="1310" t="s">
        <v>4253</v>
      </c>
      <c r="D338" s="1310" t="s">
        <v>4254</v>
      </c>
    </row>
    <row r="339" spans="1:4" ht="16.5" customHeight="1">
      <c r="A339" s="135" t="s">
        <v>2284</v>
      </c>
      <c r="B339" s="1310" t="s">
        <v>4255</v>
      </c>
      <c r="C339" s="1310" t="s">
        <v>4256</v>
      </c>
      <c r="D339" s="1310" t="s">
        <v>4257</v>
      </c>
    </row>
    <row r="340" spans="1:4" ht="16.5" customHeight="1">
      <c r="A340" s="135"/>
      <c r="B340" s="1310" t="s">
        <v>4258</v>
      </c>
      <c r="C340" s="1310" t="s">
        <v>4259</v>
      </c>
      <c r="D340" s="1310" t="s">
        <v>4260</v>
      </c>
    </row>
    <row r="342" spans="1:4" ht="16.5" customHeight="1">
      <c r="A342" s="151" t="s">
        <v>37</v>
      </c>
      <c r="B342" s="151"/>
      <c r="C342" s="151"/>
      <c r="D342" s="151"/>
    </row>
    <row r="343" spans="1:4" ht="16.5" customHeight="1">
      <c r="A343" s="95"/>
      <c r="B343" s="1313" t="s">
        <v>4261</v>
      </c>
      <c r="C343" s="1311"/>
      <c r="D343" s="1311"/>
    </row>
    <row r="344" spans="1:4" ht="16.5" customHeight="1">
      <c r="A344" s="95" t="s">
        <v>3254</v>
      </c>
      <c r="B344" s="1313" t="s">
        <v>4262</v>
      </c>
      <c r="C344" s="1311"/>
      <c r="D344" s="1311"/>
    </row>
    <row r="345" spans="1:4" ht="16.5" customHeight="1">
      <c r="A345" s="95"/>
      <c r="B345" s="1313" t="s">
        <v>4263</v>
      </c>
      <c r="C345" s="1311"/>
      <c r="D345" s="1311"/>
    </row>
    <row r="346" spans="1:4" ht="16.5" customHeight="1">
      <c r="A346" s="23"/>
      <c r="B346" s="1314" t="s">
        <v>4264</v>
      </c>
      <c r="C346" s="1314" t="s">
        <v>4265</v>
      </c>
      <c r="D346" s="1314" t="s">
        <v>4266</v>
      </c>
    </row>
    <row r="347" spans="1:4" ht="16.5" customHeight="1">
      <c r="A347" s="23" t="s">
        <v>1568</v>
      </c>
      <c r="B347" s="1314" t="s">
        <v>4267</v>
      </c>
      <c r="C347" s="1314" t="s">
        <v>4268</v>
      </c>
      <c r="D347" s="1314" t="s">
        <v>4269</v>
      </c>
    </row>
    <row r="348" spans="1:4" ht="16.5" customHeight="1">
      <c r="A348" s="23"/>
      <c r="B348" s="1314" t="s">
        <v>4270</v>
      </c>
      <c r="C348" s="1314" t="s">
        <v>4271</v>
      </c>
      <c r="D348" s="1314" t="s">
        <v>4272</v>
      </c>
    </row>
    <row r="349" spans="1:4" ht="16.5" customHeight="1">
      <c r="A349" s="123"/>
      <c r="B349" s="1315" t="s">
        <v>4273</v>
      </c>
      <c r="C349" s="1315" t="s">
        <v>4274</v>
      </c>
      <c r="D349" s="1315" t="s">
        <v>4275</v>
      </c>
    </row>
    <row r="350" spans="1:4" ht="16.5" customHeight="1">
      <c r="A350" s="123" t="s">
        <v>2262</v>
      </c>
      <c r="B350" s="1315" t="s">
        <v>4276</v>
      </c>
      <c r="C350" s="1315" t="s">
        <v>4277</v>
      </c>
      <c r="D350" s="1315" t="s">
        <v>4278</v>
      </c>
    </row>
    <row r="351" spans="1:4" ht="16.5" customHeight="1">
      <c r="A351" s="123"/>
      <c r="B351" s="1315" t="s">
        <v>4279</v>
      </c>
      <c r="C351" s="1315" t="s">
        <v>4280</v>
      </c>
      <c r="D351" s="1315" t="s">
        <v>4281</v>
      </c>
    </row>
    <row r="352" spans="1:4" ht="16.5" customHeight="1">
      <c r="A352" s="105"/>
      <c r="B352" s="1316" t="s">
        <v>4282</v>
      </c>
      <c r="C352" s="1316" t="s">
        <v>4283</v>
      </c>
      <c r="D352" s="1316" t="s">
        <v>4284</v>
      </c>
    </row>
    <row r="353" spans="1:4" ht="16.5" customHeight="1">
      <c r="A353" s="105" t="s">
        <v>2273</v>
      </c>
      <c r="B353" s="1316" t="s">
        <v>4285</v>
      </c>
      <c r="C353" s="1316" t="s">
        <v>4286</v>
      </c>
      <c r="D353" s="1316" t="s">
        <v>4287</v>
      </c>
    </row>
    <row r="354" spans="1:4" ht="16.5" customHeight="1">
      <c r="A354" s="105"/>
      <c r="B354" s="1316" t="s">
        <v>4288</v>
      </c>
      <c r="C354" s="1316" t="s">
        <v>4289</v>
      </c>
      <c r="D354" s="1316" t="s">
        <v>4290</v>
      </c>
    </row>
    <row r="355" spans="1:4" ht="16.5" customHeight="1">
      <c r="A355" s="135"/>
      <c r="B355" s="1310" t="s">
        <v>4291</v>
      </c>
      <c r="C355" s="1310" t="s">
        <v>4292</v>
      </c>
      <c r="D355" s="1310" t="s">
        <v>4293</v>
      </c>
    </row>
    <row r="356" spans="1:4" ht="15.75">
      <c r="A356" s="135" t="s">
        <v>2284</v>
      </c>
      <c r="B356" s="1310" t="s">
        <v>4294</v>
      </c>
      <c r="C356" s="1310" t="s">
        <v>4295</v>
      </c>
      <c r="D356" s="1310" t="s">
        <v>4296</v>
      </c>
    </row>
    <row r="357" spans="1:4" ht="16.5" customHeight="1">
      <c r="A357" s="135"/>
      <c r="B357" s="1310" t="s">
        <v>4297</v>
      </c>
      <c r="C357" s="1310" t="s">
        <v>4298</v>
      </c>
      <c r="D357" s="1310" t="s">
        <v>4299</v>
      </c>
    </row>
    <row r="359" spans="1:4" ht="16.5" customHeight="1">
      <c r="A359" s="96" t="s">
        <v>38</v>
      </c>
      <c r="B359" s="96"/>
      <c r="C359" s="96"/>
      <c r="D359" s="96"/>
    </row>
    <row r="360" spans="1:4" ht="16.5" customHeight="1">
      <c r="A360" s="95"/>
      <c r="B360" s="1313" t="s">
        <v>4300</v>
      </c>
      <c r="C360" s="1311"/>
      <c r="D360" s="1311"/>
    </row>
    <row r="361" spans="1:4" ht="16.5" customHeight="1">
      <c r="A361" s="95" t="s">
        <v>3254</v>
      </c>
      <c r="B361" s="1313" t="s">
        <v>4301</v>
      </c>
      <c r="C361" s="1311"/>
      <c r="D361" s="1311"/>
    </row>
    <row r="362" spans="1:4" ht="16.5" customHeight="1">
      <c r="A362" s="95"/>
      <c r="B362" s="1313" t="s">
        <v>4302</v>
      </c>
      <c r="C362" s="1311"/>
      <c r="D362" s="1311"/>
    </row>
    <row r="363" spans="1:4" ht="16.5" customHeight="1">
      <c r="A363" s="23"/>
      <c r="B363" s="1314" t="s">
        <v>4303</v>
      </c>
      <c r="C363" s="1314" t="s">
        <v>4304</v>
      </c>
      <c r="D363" s="1314" t="s">
        <v>4305</v>
      </c>
    </row>
    <row r="364" spans="1:4" ht="16.5" customHeight="1">
      <c r="A364" s="23" t="s">
        <v>1568</v>
      </c>
      <c r="B364" s="1314" t="s">
        <v>4306</v>
      </c>
      <c r="C364" s="1314" t="s">
        <v>4307</v>
      </c>
      <c r="D364" s="1314" t="s">
        <v>4308</v>
      </c>
    </row>
    <row r="365" spans="1:4" ht="16.5" customHeight="1">
      <c r="A365" s="23"/>
      <c r="B365" s="1314" t="s">
        <v>4309</v>
      </c>
      <c r="C365" s="1314" t="s">
        <v>4310</v>
      </c>
      <c r="D365" s="1314" t="s">
        <v>4311</v>
      </c>
    </row>
    <row r="366" spans="1:4" ht="16.5" customHeight="1">
      <c r="A366" s="123"/>
      <c r="B366" s="1315" t="s">
        <v>4312</v>
      </c>
      <c r="C366" s="1315" t="s">
        <v>4313</v>
      </c>
      <c r="D366" s="1315" t="s">
        <v>4314</v>
      </c>
    </row>
    <row r="367" spans="1:4" ht="16.5" customHeight="1">
      <c r="A367" s="123" t="s">
        <v>2262</v>
      </c>
      <c r="B367" s="1315" t="s">
        <v>4315</v>
      </c>
      <c r="C367" s="1315" t="s">
        <v>4316</v>
      </c>
      <c r="D367" s="1315" t="s">
        <v>4317</v>
      </c>
    </row>
    <row r="368" spans="1:4" ht="16.5" customHeight="1">
      <c r="A368" s="123"/>
      <c r="B368" s="1315" t="s">
        <v>4318</v>
      </c>
      <c r="C368" s="1315" t="s">
        <v>4319</v>
      </c>
      <c r="D368" s="1315" t="s">
        <v>4320</v>
      </c>
    </row>
    <row r="369" spans="1:4" ht="16.5" customHeight="1">
      <c r="A369" s="105"/>
      <c r="B369" s="1316" t="s">
        <v>4321</v>
      </c>
      <c r="C369" s="1316" t="s">
        <v>4322</v>
      </c>
      <c r="D369" s="1316" t="s">
        <v>4323</v>
      </c>
    </row>
    <row r="370" spans="1:4" ht="16.5" customHeight="1">
      <c r="A370" s="105" t="s">
        <v>2273</v>
      </c>
      <c r="B370" s="1316" t="s">
        <v>4324</v>
      </c>
      <c r="C370" s="1316" t="s">
        <v>4325</v>
      </c>
      <c r="D370" s="1316" t="s">
        <v>4326</v>
      </c>
    </row>
    <row r="371" spans="1:4" ht="16.5" customHeight="1">
      <c r="A371" s="105"/>
      <c r="B371" s="1316" t="s">
        <v>4327</v>
      </c>
      <c r="C371" s="1316" t="s">
        <v>4328</v>
      </c>
      <c r="D371" s="1316" t="s">
        <v>4329</v>
      </c>
    </row>
    <row r="372" spans="1:4" ht="16.5" customHeight="1">
      <c r="A372" s="135"/>
      <c r="B372" s="1310" t="s">
        <v>4330</v>
      </c>
      <c r="C372" s="1310" t="s">
        <v>4331</v>
      </c>
      <c r="D372" s="1310" t="s">
        <v>4332</v>
      </c>
    </row>
    <row r="373" spans="1:4" ht="16.5" customHeight="1">
      <c r="A373" s="135" t="s">
        <v>2284</v>
      </c>
      <c r="B373" s="1310" t="s">
        <v>4333</v>
      </c>
      <c r="C373" s="1310" t="s">
        <v>4334</v>
      </c>
      <c r="D373" s="1310" t="s">
        <v>4335</v>
      </c>
    </row>
    <row r="374" spans="1:4" ht="16.5" customHeight="1">
      <c r="A374" s="135"/>
      <c r="B374" s="1310" t="s">
        <v>4336</v>
      </c>
      <c r="C374" s="1310" t="s">
        <v>4337</v>
      </c>
      <c r="D374" s="1310" t="s">
        <v>4338</v>
      </c>
    </row>
    <row r="376" spans="1:4" ht="16.5" customHeight="1">
      <c r="A376" s="114" t="s">
        <v>39</v>
      </c>
      <c r="B376" s="114"/>
      <c r="C376" s="114"/>
      <c r="D376" s="114"/>
    </row>
    <row r="377" spans="1:4" ht="16.5" customHeight="1">
      <c r="A377" s="95"/>
      <c r="B377" s="1313" t="s">
        <v>3217</v>
      </c>
      <c r="C377" s="1313"/>
      <c r="D377" s="1313"/>
    </row>
    <row r="378" spans="1:4" ht="16.5" customHeight="1">
      <c r="A378" s="95" t="s">
        <v>3254</v>
      </c>
      <c r="B378" s="1313" t="s">
        <v>3229</v>
      </c>
      <c r="C378" s="1313"/>
      <c r="D378" s="1313"/>
    </row>
    <row r="379" spans="1:4" ht="16.5" customHeight="1">
      <c r="A379" s="95"/>
      <c r="B379" s="1313" t="s">
        <v>3238</v>
      </c>
      <c r="C379" s="1313"/>
      <c r="D379" s="1313"/>
    </row>
    <row r="380" spans="1:4" ht="16.5" customHeight="1">
      <c r="A380" s="23"/>
      <c r="B380" s="1314" t="s">
        <v>3252</v>
      </c>
      <c r="C380" s="1314" t="s">
        <v>4339</v>
      </c>
      <c r="D380" s="1314" t="s">
        <v>4340</v>
      </c>
    </row>
    <row r="381" spans="1:4" ht="16.5" customHeight="1">
      <c r="A381" s="23" t="s">
        <v>1568</v>
      </c>
      <c r="B381" s="1314" t="s">
        <v>3265</v>
      </c>
      <c r="C381" s="1314" t="s">
        <v>4341</v>
      </c>
      <c r="D381" s="1314" t="s">
        <v>4342</v>
      </c>
    </row>
    <row r="382" spans="1:4" ht="16.5" customHeight="1">
      <c r="A382" s="23"/>
      <c r="B382" s="1314" t="s">
        <v>3276</v>
      </c>
      <c r="C382" s="1314" t="s">
        <v>4343</v>
      </c>
      <c r="D382" s="1314" t="s">
        <v>4344</v>
      </c>
    </row>
    <row r="383" spans="1:4" ht="16.5" customHeight="1">
      <c r="A383" s="123"/>
      <c r="B383" s="1315" t="s">
        <v>3288</v>
      </c>
      <c r="C383" s="1315" t="s">
        <v>4345</v>
      </c>
      <c r="D383" s="1315" t="s">
        <v>4346</v>
      </c>
    </row>
    <row r="384" spans="1:4" ht="16.5" customHeight="1">
      <c r="A384" s="123" t="s">
        <v>2262</v>
      </c>
      <c r="B384" s="1315" t="s">
        <v>3301</v>
      </c>
      <c r="C384" s="1315" t="s">
        <v>4347</v>
      </c>
      <c r="D384" s="1315" t="s">
        <v>4348</v>
      </c>
    </row>
    <row r="385" spans="1:4" ht="16.5" customHeight="1">
      <c r="A385" s="123"/>
      <c r="B385" s="1315" t="s">
        <v>3312</v>
      </c>
      <c r="C385" s="1315" t="s">
        <v>4349</v>
      </c>
      <c r="D385" s="1315" t="s">
        <v>4350</v>
      </c>
    </row>
    <row r="386" spans="1:4" ht="16.5" customHeight="1">
      <c r="A386" s="105"/>
      <c r="B386" s="1316" t="s">
        <v>3327</v>
      </c>
      <c r="C386" s="1316" t="s">
        <v>4351</v>
      </c>
      <c r="D386" s="1316" t="s">
        <v>4352</v>
      </c>
    </row>
    <row r="387" spans="1:4" ht="16.5" customHeight="1">
      <c r="A387" s="105" t="s">
        <v>2273</v>
      </c>
      <c r="B387" s="1316" t="s">
        <v>3339</v>
      </c>
      <c r="C387" s="1316" t="s">
        <v>4353</v>
      </c>
      <c r="D387" s="1316" t="s">
        <v>4354</v>
      </c>
    </row>
    <row r="388" spans="1:4" ht="16.5" customHeight="1">
      <c r="A388" s="105"/>
      <c r="B388" s="1316" t="s">
        <v>3347</v>
      </c>
      <c r="C388" s="1316" t="s">
        <v>4355</v>
      </c>
      <c r="D388" s="1316" t="s">
        <v>4356</v>
      </c>
    </row>
    <row r="389" spans="1:4" ht="16.5" customHeight="1">
      <c r="A389" s="135"/>
      <c r="B389" s="1310" t="s">
        <v>3363</v>
      </c>
      <c r="C389" s="1310" t="s">
        <v>4357</v>
      </c>
      <c r="D389" s="1310" t="s">
        <v>4358</v>
      </c>
    </row>
    <row r="390" spans="1:4" ht="16.5" customHeight="1">
      <c r="A390" s="135" t="s">
        <v>2284</v>
      </c>
      <c r="B390" s="1310" t="s">
        <v>3375</v>
      </c>
      <c r="C390" s="1310" t="s">
        <v>4359</v>
      </c>
      <c r="D390" s="1310" t="s">
        <v>4360</v>
      </c>
    </row>
    <row r="391" spans="1:4" ht="16.5" customHeight="1">
      <c r="A391" s="135"/>
      <c r="B391" s="1310" t="s">
        <v>3385</v>
      </c>
      <c r="C391" s="1310" t="s">
        <v>4361</v>
      </c>
      <c r="D391" s="1310" t="s">
        <v>4362</v>
      </c>
    </row>
    <row r="393" spans="1:4" ht="16.5" customHeight="1">
      <c r="A393" s="148" t="s">
        <v>40</v>
      </c>
      <c r="B393" s="148"/>
      <c r="C393" s="148"/>
      <c r="D393" s="148"/>
    </row>
    <row r="394" spans="1:4" ht="16.5" customHeight="1">
      <c r="A394" s="95"/>
      <c r="B394" s="1313" t="s">
        <v>2681</v>
      </c>
      <c r="C394" s="1311"/>
      <c r="D394" s="1311"/>
    </row>
    <row r="395" spans="1:4" ht="16.5" customHeight="1">
      <c r="A395" s="95" t="s">
        <v>3254</v>
      </c>
      <c r="B395" s="1313" t="s">
        <v>2721</v>
      </c>
      <c r="C395" s="1311"/>
      <c r="D395" s="1311"/>
    </row>
    <row r="396" spans="1:4" ht="16.5" customHeight="1">
      <c r="A396" s="95"/>
      <c r="B396" s="1313" t="s">
        <v>2749</v>
      </c>
      <c r="C396" s="1311"/>
      <c r="D396" s="1311"/>
    </row>
    <row r="397" spans="1:4" ht="16.5" customHeight="1">
      <c r="A397" s="23"/>
      <c r="B397" s="1314" t="s">
        <v>2775</v>
      </c>
      <c r="C397" s="1314" t="s">
        <v>4363</v>
      </c>
      <c r="D397" s="1314" t="s">
        <v>4364</v>
      </c>
    </row>
    <row r="398" spans="1:4" ht="16.5" customHeight="1">
      <c r="A398" s="23" t="s">
        <v>1568</v>
      </c>
      <c r="B398" s="1314" t="s">
        <v>2813</v>
      </c>
      <c r="C398" s="1314" t="s">
        <v>4365</v>
      </c>
      <c r="D398" s="1314" t="s">
        <v>4366</v>
      </c>
    </row>
    <row r="399" spans="1:4" ht="16.5" customHeight="1">
      <c r="A399" s="23"/>
      <c r="B399" s="1314" t="s">
        <v>2849</v>
      </c>
      <c r="C399" s="1314" t="s">
        <v>4367</v>
      </c>
      <c r="D399" s="1314" t="s">
        <v>4368</v>
      </c>
    </row>
    <row r="400" spans="1:4" ht="16.5" customHeight="1">
      <c r="A400" s="123"/>
      <c r="B400" s="1315" t="s">
        <v>2882</v>
      </c>
      <c r="C400" s="1315" t="s">
        <v>4369</v>
      </c>
      <c r="D400" s="1315" t="s">
        <v>4370</v>
      </c>
    </row>
    <row r="401" spans="1:4" ht="16.5" customHeight="1">
      <c r="A401" s="123" t="s">
        <v>2262</v>
      </c>
      <c r="B401" s="1315" t="s">
        <v>2919</v>
      </c>
      <c r="C401" s="1315" t="s">
        <v>4371</v>
      </c>
      <c r="D401" s="1315" t="s">
        <v>4372</v>
      </c>
    </row>
    <row r="402" spans="1:4" ht="16.5" customHeight="1">
      <c r="A402" s="123"/>
      <c r="B402" s="1315" t="s">
        <v>2955</v>
      </c>
      <c r="C402" s="1315" t="s">
        <v>4373</v>
      </c>
      <c r="D402" s="1315" t="s">
        <v>4374</v>
      </c>
    </row>
    <row r="403" spans="1:4" ht="16.5" customHeight="1">
      <c r="A403" s="105"/>
      <c r="B403" s="1316" t="s">
        <v>2990</v>
      </c>
      <c r="C403" s="1316" t="s">
        <v>4375</v>
      </c>
      <c r="D403" s="1316" t="s">
        <v>4376</v>
      </c>
    </row>
    <row r="404" spans="1:4" ht="16.5" customHeight="1">
      <c r="A404" s="105" t="s">
        <v>2273</v>
      </c>
      <c r="B404" s="1316" t="s">
        <v>3028</v>
      </c>
      <c r="C404" s="1316" t="s">
        <v>4377</v>
      </c>
      <c r="D404" s="1316" t="s">
        <v>4378</v>
      </c>
    </row>
    <row r="405" spans="1:4" ht="16.5" customHeight="1">
      <c r="A405" s="105"/>
      <c r="B405" s="1316" t="s">
        <v>3058</v>
      </c>
      <c r="C405" s="1316" t="s">
        <v>4379</v>
      </c>
      <c r="D405" s="1316" t="s">
        <v>4380</v>
      </c>
    </row>
    <row r="406" spans="1:4" ht="16.5" customHeight="1">
      <c r="A406" s="135"/>
      <c r="B406" s="1310" t="s">
        <v>3093</v>
      </c>
      <c r="C406" s="1310" t="s">
        <v>4381</v>
      </c>
      <c r="D406" s="1310" t="s">
        <v>4382</v>
      </c>
    </row>
    <row r="407" spans="1:4" ht="16.5" customHeight="1">
      <c r="A407" s="135" t="s">
        <v>2284</v>
      </c>
      <c r="B407" s="1310" t="s">
        <v>3132</v>
      </c>
      <c r="C407" s="1310" t="s">
        <v>4383</v>
      </c>
      <c r="D407" s="1310" t="s">
        <v>4384</v>
      </c>
    </row>
    <row r="408" spans="1:4" ht="16.5" customHeight="1">
      <c r="A408" s="135"/>
      <c r="B408" s="1310" t="s">
        <v>3165</v>
      </c>
      <c r="C408" s="1310" t="s">
        <v>4385</v>
      </c>
      <c r="D408" s="1310" t="s">
        <v>4386</v>
      </c>
    </row>
    <row r="410" spans="1:4" ht="16.5" customHeight="1">
      <c r="A410" s="152" t="s">
        <v>42</v>
      </c>
      <c r="B410" s="152"/>
      <c r="C410" s="152"/>
      <c r="D410" s="152"/>
    </row>
    <row r="411" spans="1:4" ht="16.5" customHeight="1">
      <c r="A411" s="95"/>
      <c r="B411" s="1313" t="s">
        <v>4387</v>
      </c>
      <c r="C411" s="1311"/>
      <c r="D411" s="1311"/>
    </row>
    <row r="412" spans="1:4" ht="16.5" customHeight="1">
      <c r="A412" s="95" t="s">
        <v>3254</v>
      </c>
      <c r="B412" s="1313" t="s">
        <v>4388</v>
      </c>
      <c r="C412" s="1311"/>
      <c r="D412" s="1311"/>
    </row>
    <row r="413" spans="1:4" ht="16.5" customHeight="1">
      <c r="A413" s="95"/>
      <c r="B413" s="1313" t="s">
        <v>4389</v>
      </c>
      <c r="C413" s="1311"/>
      <c r="D413" s="1311"/>
    </row>
    <row r="414" spans="1:4" ht="16.5" customHeight="1">
      <c r="A414" s="23"/>
      <c r="B414" s="1314" t="s">
        <v>4390</v>
      </c>
      <c r="C414" s="1314" t="s">
        <v>4391</v>
      </c>
      <c r="D414" s="1314" t="s">
        <v>4392</v>
      </c>
    </row>
    <row r="415" spans="1:4" ht="16.5" customHeight="1">
      <c r="A415" s="23" t="s">
        <v>1568</v>
      </c>
      <c r="B415" s="1314" t="s">
        <v>4393</v>
      </c>
      <c r="C415" s="1314" t="s">
        <v>4394</v>
      </c>
      <c r="D415" s="1314" t="s">
        <v>4395</v>
      </c>
    </row>
    <row r="416" spans="1:4" ht="16.5" customHeight="1">
      <c r="A416" s="23"/>
      <c r="B416" s="1314" t="s">
        <v>4396</v>
      </c>
      <c r="C416" s="1314" t="s">
        <v>4397</v>
      </c>
      <c r="D416" s="1314" t="s">
        <v>4398</v>
      </c>
    </row>
    <row r="417" spans="1:4" ht="16.5" customHeight="1">
      <c r="A417" s="123"/>
      <c r="B417" s="1315" t="s">
        <v>4399</v>
      </c>
      <c r="C417" s="1315" t="s">
        <v>4400</v>
      </c>
      <c r="D417" s="1315" t="s">
        <v>4401</v>
      </c>
    </row>
    <row r="418" spans="1:4" ht="16.5" customHeight="1">
      <c r="A418" s="123" t="s">
        <v>2262</v>
      </c>
      <c r="B418" s="1315" t="s">
        <v>4402</v>
      </c>
      <c r="C418" s="1315" t="s">
        <v>4403</v>
      </c>
      <c r="D418" s="1315" t="s">
        <v>4404</v>
      </c>
    </row>
    <row r="419" spans="1:4" ht="16.5" customHeight="1">
      <c r="A419" s="123"/>
      <c r="B419" s="1315" t="s">
        <v>4405</v>
      </c>
      <c r="C419" s="1315" t="s">
        <v>4406</v>
      </c>
      <c r="D419" s="1315" t="s">
        <v>4407</v>
      </c>
    </row>
    <row r="420" spans="1:4" ht="16.5" customHeight="1">
      <c r="A420" s="105"/>
      <c r="B420" s="1316" t="s">
        <v>4408</v>
      </c>
      <c r="C420" s="1316" t="s">
        <v>4409</v>
      </c>
      <c r="D420" s="1316" t="s">
        <v>4410</v>
      </c>
    </row>
    <row r="421" spans="1:4" ht="16.5" customHeight="1">
      <c r="A421" s="105" t="s">
        <v>2273</v>
      </c>
      <c r="B421" s="1316" t="s">
        <v>4411</v>
      </c>
      <c r="C421" s="1316" t="s">
        <v>4412</v>
      </c>
      <c r="D421" s="1316" t="s">
        <v>4413</v>
      </c>
    </row>
    <row r="422" spans="1:4" ht="16.5" customHeight="1">
      <c r="A422" s="105"/>
      <c r="B422" s="1316" t="s">
        <v>4414</v>
      </c>
      <c r="C422" s="1316" t="s">
        <v>4415</v>
      </c>
      <c r="D422" s="1316" t="s">
        <v>4416</v>
      </c>
    </row>
    <row r="423" spans="1:4" ht="16.5" customHeight="1">
      <c r="A423" s="135"/>
      <c r="B423" s="1310" t="s">
        <v>4417</v>
      </c>
      <c r="C423" s="1310" t="s">
        <v>4418</v>
      </c>
      <c r="D423" s="1310" t="s">
        <v>4419</v>
      </c>
    </row>
    <row r="424" spans="1:4" ht="16.5" customHeight="1">
      <c r="A424" s="135" t="s">
        <v>2284</v>
      </c>
      <c r="B424" s="1310" t="s">
        <v>4420</v>
      </c>
      <c r="C424" s="1310" t="s">
        <v>4421</v>
      </c>
      <c r="D424" s="1310" t="s">
        <v>4422</v>
      </c>
    </row>
    <row r="425" spans="1:4" ht="16.5" customHeight="1">
      <c r="A425" s="135"/>
      <c r="B425" s="1310" t="s">
        <v>4423</v>
      </c>
      <c r="C425" s="1310" t="s">
        <v>4424</v>
      </c>
      <c r="D425" s="1310" t="s">
        <v>4425</v>
      </c>
    </row>
    <row r="427" spans="1:4" ht="16.5" customHeight="1">
      <c r="A427" s="155" t="s">
        <v>43</v>
      </c>
      <c r="B427" s="155"/>
      <c r="C427" s="155"/>
      <c r="D427" s="155"/>
    </row>
    <row r="428" spans="1:4" ht="16.5" customHeight="1">
      <c r="A428" s="95"/>
      <c r="B428" s="1313" t="s">
        <v>2712</v>
      </c>
      <c r="C428" s="1311"/>
      <c r="D428" s="1311"/>
    </row>
    <row r="429" spans="1:4" ht="16.5" customHeight="1">
      <c r="A429" s="95" t="s">
        <v>3254</v>
      </c>
      <c r="B429" s="1313" t="s">
        <v>2740</v>
      </c>
      <c r="C429" s="1311"/>
      <c r="D429" s="1311"/>
    </row>
    <row r="430" spans="1:4" ht="16.5" customHeight="1">
      <c r="A430" s="95"/>
      <c r="B430" s="1313" t="s">
        <v>2766</v>
      </c>
      <c r="C430" s="1311"/>
      <c r="D430" s="1311"/>
    </row>
    <row r="431" spans="1:4" ht="16.5" customHeight="1">
      <c r="A431" s="23"/>
      <c r="B431" s="1314" t="s">
        <v>2806</v>
      </c>
      <c r="C431" s="1314" t="s">
        <v>4426</v>
      </c>
      <c r="D431" s="1314" t="s">
        <v>4427</v>
      </c>
    </row>
    <row r="432" spans="1:4" ht="16.5" customHeight="1">
      <c r="A432" s="23" t="s">
        <v>1568</v>
      </c>
      <c r="B432" s="1314" t="s">
        <v>2841</v>
      </c>
      <c r="C432" s="1314" t="s">
        <v>4428</v>
      </c>
      <c r="D432" s="1314" t="s">
        <v>4429</v>
      </c>
    </row>
    <row r="433" spans="1:4" ht="16.5" customHeight="1">
      <c r="A433" s="23"/>
      <c r="B433" s="1314" t="s">
        <v>2874</v>
      </c>
      <c r="C433" s="1314" t="s">
        <v>4430</v>
      </c>
      <c r="D433" s="1314" t="s">
        <v>4431</v>
      </c>
    </row>
    <row r="434" spans="1:4" ht="16.5" customHeight="1">
      <c r="A434" s="123"/>
      <c r="B434" s="1315" t="s">
        <v>2913</v>
      </c>
      <c r="C434" s="1315" t="s">
        <v>4432</v>
      </c>
      <c r="D434" s="1315" t="s">
        <v>4433</v>
      </c>
    </row>
    <row r="435" spans="1:4" ht="16.5" customHeight="1">
      <c r="A435" s="123" t="s">
        <v>2262</v>
      </c>
      <c r="B435" s="1315" t="s">
        <v>2948</v>
      </c>
      <c r="C435" s="1315" t="s">
        <v>4434</v>
      </c>
      <c r="D435" s="1315" t="s">
        <v>4435</v>
      </c>
    </row>
    <row r="436" spans="1:4" ht="16.5" customHeight="1">
      <c r="A436" s="123"/>
      <c r="B436" s="1315" t="s">
        <v>2980</v>
      </c>
      <c r="C436" s="1315" t="s">
        <v>4436</v>
      </c>
      <c r="D436" s="1315" t="s">
        <v>4437</v>
      </c>
    </row>
    <row r="437" spans="1:4" ht="16.5" customHeight="1">
      <c r="A437" s="105"/>
      <c r="B437" s="1316" t="s">
        <v>3021</v>
      </c>
      <c r="C437" s="1316" t="s">
        <v>4438</v>
      </c>
      <c r="D437" s="1316" t="s">
        <v>4439</v>
      </c>
    </row>
    <row r="438" spans="1:4" ht="16.5" customHeight="1">
      <c r="A438" s="105" t="s">
        <v>2273</v>
      </c>
      <c r="B438" s="1316" t="s">
        <v>3051</v>
      </c>
      <c r="C438" s="1316" t="s">
        <v>4440</v>
      </c>
      <c r="D438" s="1316" t="s">
        <v>4441</v>
      </c>
    </row>
    <row r="439" spans="1:4" ht="16.5" customHeight="1">
      <c r="A439" s="105"/>
      <c r="B439" s="1316" t="s">
        <v>3084</v>
      </c>
      <c r="C439" s="1316" t="s">
        <v>4442</v>
      </c>
      <c r="D439" s="1316" t="s">
        <v>4443</v>
      </c>
    </row>
    <row r="440" spans="1:4" ht="16.5" customHeight="1">
      <c r="A440" s="135"/>
      <c r="B440" s="1310" t="s">
        <v>3124</v>
      </c>
      <c r="C440" s="1310" t="s">
        <v>4444</v>
      </c>
      <c r="D440" s="1310" t="s">
        <v>4445</v>
      </c>
    </row>
    <row r="441" spans="1:4" ht="16.5" customHeight="1">
      <c r="A441" s="135" t="s">
        <v>2284</v>
      </c>
      <c r="B441" s="1310" t="s">
        <v>3157</v>
      </c>
      <c r="C441" s="1310" t="s">
        <v>4446</v>
      </c>
      <c r="D441" s="1310" t="s">
        <v>4447</v>
      </c>
    </row>
    <row r="442" spans="1:4" ht="16.5" customHeight="1">
      <c r="A442" s="135"/>
      <c r="B442" s="1310" t="s">
        <v>3186</v>
      </c>
      <c r="C442" s="1310" t="s">
        <v>4448</v>
      </c>
      <c r="D442" s="1310" t="s">
        <v>4449</v>
      </c>
    </row>
    <row r="444" spans="1:4" ht="16.5" customHeight="1">
      <c r="A444" s="154" t="s">
        <v>44</v>
      </c>
      <c r="B444" s="154"/>
      <c r="C444" s="154"/>
      <c r="D444" s="154"/>
    </row>
    <row r="445" spans="1:4" ht="16.5" customHeight="1">
      <c r="A445" s="95"/>
      <c r="B445" s="1313" t="s">
        <v>4450</v>
      </c>
      <c r="C445" s="1311"/>
      <c r="D445" s="1311"/>
    </row>
    <row r="446" spans="1:4" ht="16.5" customHeight="1">
      <c r="A446" s="95" t="s">
        <v>3254</v>
      </c>
      <c r="B446" s="1313" t="s">
        <v>4451</v>
      </c>
      <c r="C446" s="1311"/>
      <c r="D446" s="1311"/>
    </row>
    <row r="447" spans="1:4" ht="16.5" customHeight="1">
      <c r="A447" s="95"/>
      <c r="B447" s="1313" t="s">
        <v>4452</v>
      </c>
      <c r="C447" s="1311"/>
      <c r="D447" s="1311"/>
    </row>
    <row r="448" spans="1:4" ht="16.5" customHeight="1">
      <c r="A448" s="23"/>
      <c r="B448" s="1314" t="s">
        <v>4453</v>
      </c>
      <c r="C448" s="1314" t="s">
        <v>4454</v>
      </c>
      <c r="D448" s="1314" t="s">
        <v>4455</v>
      </c>
    </row>
    <row r="449" spans="1:4" ht="16.5" customHeight="1">
      <c r="A449" s="23" t="s">
        <v>1568</v>
      </c>
      <c r="B449" s="1314" t="s">
        <v>4456</v>
      </c>
      <c r="C449" s="1314" t="s">
        <v>4457</v>
      </c>
      <c r="D449" s="1314" t="s">
        <v>4458</v>
      </c>
    </row>
    <row r="450" spans="1:4" ht="16.5" customHeight="1">
      <c r="A450" s="23"/>
      <c r="B450" s="1314" t="s">
        <v>4459</v>
      </c>
      <c r="C450" s="1314" t="s">
        <v>4460</v>
      </c>
      <c r="D450" s="1314" t="s">
        <v>4461</v>
      </c>
    </row>
    <row r="451" spans="1:4" ht="16.5" customHeight="1">
      <c r="A451" s="123"/>
      <c r="B451" s="1315" t="s">
        <v>4462</v>
      </c>
      <c r="C451" s="1315" t="s">
        <v>4463</v>
      </c>
      <c r="D451" s="1315" t="s">
        <v>4464</v>
      </c>
    </row>
    <row r="452" spans="1:4" ht="16.5" customHeight="1">
      <c r="A452" s="123" t="s">
        <v>2262</v>
      </c>
      <c r="B452" s="1315" t="s">
        <v>4465</v>
      </c>
      <c r="C452" s="1315" t="s">
        <v>4466</v>
      </c>
      <c r="D452" s="1315" t="s">
        <v>4467</v>
      </c>
    </row>
    <row r="453" spans="1:4" ht="16.5" customHeight="1">
      <c r="A453" s="123"/>
      <c r="B453" s="1315" t="s">
        <v>4468</v>
      </c>
      <c r="C453" s="1315" t="s">
        <v>4469</v>
      </c>
      <c r="D453" s="1315" t="s">
        <v>4470</v>
      </c>
    </row>
    <row r="454" spans="1:4" ht="16.5" customHeight="1">
      <c r="A454" s="105"/>
      <c r="B454" s="1316" t="s">
        <v>4471</v>
      </c>
      <c r="C454" s="1316" t="s">
        <v>4472</v>
      </c>
      <c r="D454" s="1316" t="s">
        <v>4473</v>
      </c>
    </row>
    <row r="455" spans="1:4" ht="16.5" customHeight="1">
      <c r="A455" s="105" t="s">
        <v>2273</v>
      </c>
      <c r="B455" s="1316" t="s">
        <v>4474</v>
      </c>
      <c r="C455" s="1316" t="s">
        <v>4475</v>
      </c>
      <c r="D455" s="1316" t="s">
        <v>4476</v>
      </c>
    </row>
    <row r="456" spans="1:4" ht="16.5" customHeight="1">
      <c r="A456" s="105"/>
      <c r="B456" s="1316" t="s">
        <v>4477</v>
      </c>
      <c r="C456" s="1316" t="s">
        <v>4478</v>
      </c>
      <c r="D456" s="1316" t="s">
        <v>4479</v>
      </c>
    </row>
    <row r="457" spans="1:4" ht="16.5" customHeight="1">
      <c r="A457" s="135"/>
      <c r="B457" s="1310" t="s">
        <v>4480</v>
      </c>
      <c r="C457" s="1310" t="s">
        <v>4481</v>
      </c>
      <c r="D457" s="1310" t="s">
        <v>4482</v>
      </c>
    </row>
    <row r="458" spans="1:4" ht="16.5" customHeight="1">
      <c r="A458" s="135" t="s">
        <v>2284</v>
      </c>
      <c r="B458" s="1310" t="s">
        <v>4483</v>
      </c>
      <c r="C458" s="1310" t="s">
        <v>4484</v>
      </c>
      <c r="D458" s="1310" t="s">
        <v>4485</v>
      </c>
    </row>
    <row r="459" spans="1:4" ht="16.5" customHeight="1">
      <c r="A459" s="135"/>
      <c r="B459" s="1310" t="s">
        <v>4486</v>
      </c>
      <c r="C459" s="1310" t="s">
        <v>4487</v>
      </c>
      <c r="D459" s="1310" t="s">
        <v>4488</v>
      </c>
    </row>
    <row r="461" spans="1:4" ht="16.5" customHeight="1">
      <c r="A461" s="156" t="s">
        <v>47</v>
      </c>
      <c r="B461" s="156"/>
      <c r="C461" s="156"/>
      <c r="D461" s="156"/>
    </row>
    <row r="462" spans="1:4" ht="16.5" customHeight="1">
      <c r="A462" s="95"/>
      <c r="B462" s="1313" t="s">
        <v>4489</v>
      </c>
      <c r="C462" s="1311"/>
      <c r="D462" s="1311"/>
    </row>
    <row r="463" spans="1:4" ht="16.5" customHeight="1">
      <c r="A463" s="95" t="s">
        <v>3254</v>
      </c>
      <c r="B463" s="1313" t="s">
        <v>4490</v>
      </c>
      <c r="C463" s="1311"/>
      <c r="D463" s="1311"/>
    </row>
    <row r="464" spans="1:4" ht="16.5" customHeight="1">
      <c r="A464" s="95"/>
      <c r="B464" s="1313" t="s">
        <v>4491</v>
      </c>
      <c r="C464" s="1311"/>
      <c r="D464" s="1311"/>
    </row>
    <row r="465" spans="1:4" ht="16.5" customHeight="1">
      <c r="A465" s="23"/>
      <c r="B465" s="1314" t="s">
        <v>4492</v>
      </c>
      <c r="C465" s="1314" t="s">
        <v>4493</v>
      </c>
      <c r="D465" s="1314" t="s">
        <v>4494</v>
      </c>
    </row>
    <row r="466" spans="1:4" ht="16.5" customHeight="1">
      <c r="A466" s="23" t="s">
        <v>1568</v>
      </c>
      <c r="B466" s="1314" t="s">
        <v>4495</v>
      </c>
      <c r="C466" s="1314" t="s">
        <v>4496</v>
      </c>
      <c r="D466" s="1314" t="s">
        <v>4497</v>
      </c>
    </row>
    <row r="467" spans="1:4" ht="16.5" customHeight="1">
      <c r="A467" s="23"/>
      <c r="B467" s="1314" t="s">
        <v>4498</v>
      </c>
      <c r="C467" s="1314" t="s">
        <v>4499</v>
      </c>
      <c r="D467" s="1314" t="s">
        <v>4500</v>
      </c>
    </row>
    <row r="468" spans="1:4" ht="16.5" customHeight="1">
      <c r="A468" s="123"/>
      <c r="B468" s="1315" t="s">
        <v>4501</v>
      </c>
      <c r="C468" s="1315" t="s">
        <v>4502</v>
      </c>
      <c r="D468" s="1315" t="s">
        <v>4503</v>
      </c>
    </row>
    <row r="469" spans="1:4" ht="16.5" customHeight="1">
      <c r="A469" s="123" t="s">
        <v>2262</v>
      </c>
      <c r="B469" s="1315" t="s">
        <v>4504</v>
      </c>
      <c r="C469" s="1315" t="s">
        <v>4505</v>
      </c>
      <c r="D469" s="1315" t="s">
        <v>4506</v>
      </c>
    </row>
    <row r="470" spans="1:4" ht="16.5" customHeight="1">
      <c r="A470" s="123"/>
      <c r="B470" s="1315" t="s">
        <v>4507</v>
      </c>
      <c r="C470" s="1315" t="s">
        <v>4508</v>
      </c>
      <c r="D470" s="1315" t="s">
        <v>4509</v>
      </c>
    </row>
    <row r="471" spans="1:4" ht="16.5" customHeight="1">
      <c r="A471" s="105"/>
      <c r="B471" s="1316" t="s">
        <v>4510</v>
      </c>
      <c r="C471" s="1316" t="s">
        <v>4511</v>
      </c>
      <c r="D471" s="1316" t="s">
        <v>4512</v>
      </c>
    </row>
    <row r="472" spans="1:4" ht="16.5" customHeight="1">
      <c r="A472" s="105" t="s">
        <v>2273</v>
      </c>
      <c r="B472" s="1316" t="s">
        <v>4513</v>
      </c>
      <c r="C472" s="1316" t="s">
        <v>4514</v>
      </c>
      <c r="D472" s="1316" t="s">
        <v>4515</v>
      </c>
    </row>
    <row r="473" spans="1:4" ht="16.5" customHeight="1">
      <c r="A473" s="105"/>
      <c r="B473" s="1316" t="s">
        <v>4516</v>
      </c>
      <c r="C473" s="1316" t="s">
        <v>4517</v>
      </c>
      <c r="D473" s="1316" t="s">
        <v>4518</v>
      </c>
    </row>
    <row r="474" spans="1:4" ht="16.5" customHeight="1">
      <c r="A474" s="135"/>
      <c r="B474" s="1310" t="s">
        <v>4519</v>
      </c>
      <c r="C474" s="1310" t="s">
        <v>4520</v>
      </c>
      <c r="D474" s="1310" t="s">
        <v>4521</v>
      </c>
    </row>
    <row r="475" spans="1:4" ht="16.5" customHeight="1">
      <c r="A475" s="135" t="s">
        <v>2284</v>
      </c>
      <c r="B475" s="1310" t="s">
        <v>4522</v>
      </c>
      <c r="C475" s="1310" t="s">
        <v>4523</v>
      </c>
      <c r="D475" s="1310" t="s">
        <v>4524</v>
      </c>
    </row>
    <row r="476" spans="1:4" ht="16.5" customHeight="1">
      <c r="A476" s="135"/>
      <c r="B476" s="1310" t="s">
        <v>4525</v>
      </c>
      <c r="C476" s="1310" t="s">
        <v>4526</v>
      </c>
      <c r="D476" s="1310" t="s">
        <v>4527</v>
      </c>
    </row>
    <row r="478" spans="1:4" ht="16.5" customHeight="1">
      <c r="A478" s="157" t="s">
        <v>48</v>
      </c>
      <c r="B478" s="157"/>
      <c r="C478" s="1311"/>
      <c r="D478" s="1311"/>
    </row>
    <row r="479" spans="1:4" ht="16.5" customHeight="1">
      <c r="A479" s="95"/>
      <c r="B479" s="1313" t="s">
        <v>4528</v>
      </c>
      <c r="C479" s="1311"/>
      <c r="D479" s="1311"/>
    </row>
    <row r="480" spans="1:4" ht="16.5" customHeight="1">
      <c r="A480" s="95" t="s">
        <v>3254</v>
      </c>
      <c r="B480" s="1313" t="s">
        <v>4529</v>
      </c>
      <c r="C480" s="1311"/>
      <c r="D480" s="1311"/>
    </row>
    <row r="481" spans="1:4" ht="16.5" customHeight="1">
      <c r="A481" s="95"/>
      <c r="B481" s="1313" t="s">
        <v>4530</v>
      </c>
      <c r="C481" s="1311"/>
      <c r="D481" s="1311"/>
    </row>
    <row r="482" spans="1:4" ht="16.5" customHeight="1">
      <c r="A482" s="23"/>
      <c r="B482" s="1314" t="s">
        <v>4531</v>
      </c>
      <c r="C482" s="1314" t="s">
        <v>4532</v>
      </c>
      <c r="D482" s="1314" t="s">
        <v>4533</v>
      </c>
    </row>
    <row r="483" spans="1:4" ht="16.5" customHeight="1">
      <c r="A483" s="23" t="s">
        <v>1568</v>
      </c>
      <c r="B483" s="1314" t="s">
        <v>4534</v>
      </c>
      <c r="C483" s="1314" t="s">
        <v>4535</v>
      </c>
      <c r="D483" s="1314" t="s">
        <v>4536</v>
      </c>
    </row>
    <row r="484" spans="1:4" ht="16.5" customHeight="1">
      <c r="A484" s="23"/>
      <c r="B484" s="1314" t="s">
        <v>4537</v>
      </c>
      <c r="C484" s="1314" t="s">
        <v>4538</v>
      </c>
      <c r="D484" s="1314" t="s">
        <v>4539</v>
      </c>
    </row>
    <row r="485" spans="1:4" ht="16.5" customHeight="1">
      <c r="A485" s="123"/>
      <c r="B485" s="1315" t="s">
        <v>4540</v>
      </c>
      <c r="C485" s="1315" t="s">
        <v>4541</v>
      </c>
      <c r="D485" s="1315" t="s">
        <v>4542</v>
      </c>
    </row>
    <row r="486" spans="1:4" ht="16.5" customHeight="1">
      <c r="A486" s="123" t="s">
        <v>2262</v>
      </c>
      <c r="B486" s="1315" t="s">
        <v>4543</v>
      </c>
      <c r="C486" s="1315" t="s">
        <v>4544</v>
      </c>
      <c r="D486" s="1315" t="s">
        <v>4545</v>
      </c>
    </row>
    <row r="487" spans="1:4" ht="16.5" customHeight="1">
      <c r="A487" s="123"/>
      <c r="B487" s="1315" t="s">
        <v>4546</v>
      </c>
      <c r="C487" s="1315" t="s">
        <v>4547</v>
      </c>
      <c r="D487" s="1315" t="s">
        <v>4548</v>
      </c>
    </row>
    <row r="488" spans="1:4" ht="16.5" customHeight="1">
      <c r="A488" s="105"/>
      <c r="B488" s="1316" t="s">
        <v>4549</v>
      </c>
      <c r="C488" s="1316" t="s">
        <v>4550</v>
      </c>
      <c r="D488" s="1316" t="s">
        <v>4551</v>
      </c>
    </row>
    <row r="489" spans="1:4" ht="16.5" customHeight="1">
      <c r="A489" s="105" t="s">
        <v>2273</v>
      </c>
      <c r="B489" s="1316" t="s">
        <v>4552</v>
      </c>
      <c r="C489" s="1316" t="s">
        <v>4553</v>
      </c>
      <c r="D489" s="1316" t="s">
        <v>4554</v>
      </c>
    </row>
    <row r="490" spans="1:4" ht="16.5" customHeight="1">
      <c r="A490" s="105"/>
      <c r="B490" s="1316" t="s">
        <v>4555</v>
      </c>
      <c r="C490" s="1316" t="s">
        <v>4556</v>
      </c>
      <c r="D490" s="1316" t="s">
        <v>4557</v>
      </c>
    </row>
    <row r="491" spans="1:4" ht="16.5" customHeight="1">
      <c r="A491" s="135"/>
      <c r="B491" s="1310" t="s">
        <v>4558</v>
      </c>
      <c r="C491" s="1310" t="s">
        <v>4559</v>
      </c>
      <c r="D491" s="1310" t="s">
        <v>4560</v>
      </c>
    </row>
    <row r="492" spans="1:4" ht="16.5" customHeight="1">
      <c r="A492" s="135" t="s">
        <v>2284</v>
      </c>
      <c r="B492" s="1310" t="s">
        <v>4561</v>
      </c>
      <c r="C492" s="1310" t="s">
        <v>4562</v>
      </c>
      <c r="D492" s="1310" t="s">
        <v>4563</v>
      </c>
    </row>
    <row r="493" spans="1:4" ht="16.5" customHeight="1">
      <c r="A493" s="135"/>
      <c r="B493" s="1310" t="s">
        <v>4564</v>
      </c>
      <c r="C493" s="1310" t="s">
        <v>4565</v>
      </c>
      <c r="D493" s="1310" t="s">
        <v>4566</v>
      </c>
    </row>
    <row r="495" spans="1:4" ht="16.5" customHeight="1">
      <c r="A495" s="148" t="s">
        <v>49</v>
      </c>
      <c r="B495" s="148"/>
      <c r="C495" s="148"/>
      <c r="D495" s="148"/>
    </row>
    <row r="496" spans="1:4" ht="16.5" customHeight="1">
      <c r="A496" s="95"/>
      <c r="B496" s="1313" t="s">
        <v>3215</v>
      </c>
      <c r="C496" s="1311"/>
      <c r="D496" s="1311"/>
    </row>
    <row r="497" spans="1:5" ht="16.5" customHeight="1">
      <c r="A497" s="95" t="s">
        <v>3254</v>
      </c>
      <c r="B497" s="1313" t="s">
        <v>4567</v>
      </c>
      <c r="C497" s="1311"/>
      <c r="D497" s="1311"/>
    </row>
    <row r="498" spans="1:5" ht="16.5" customHeight="1">
      <c r="A498" s="95"/>
      <c r="B498" s="1313" t="s">
        <v>4568</v>
      </c>
      <c r="C498" s="1311"/>
      <c r="D498" s="1311"/>
      <c r="E498" s="1311"/>
    </row>
    <row r="499" spans="1:5" ht="16.5" customHeight="1">
      <c r="A499" s="23"/>
      <c r="B499" s="1314" t="s">
        <v>4569</v>
      </c>
      <c r="C499" s="1314" t="s">
        <v>4570</v>
      </c>
      <c r="D499" s="1314" t="s">
        <v>4571</v>
      </c>
    </row>
    <row r="500" spans="1:5" ht="16.5" customHeight="1">
      <c r="A500" s="23" t="s">
        <v>1568</v>
      </c>
      <c r="B500" s="1314" t="s">
        <v>4572</v>
      </c>
      <c r="C500" s="1314" t="s">
        <v>4573</v>
      </c>
      <c r="D500" s="1314" t="s">
        <v>4574</v>
      </c>
    </row>
    <row r="501" spans="1:5" ht="16.5" customHeight="1">
      <c r="A501" s="23"/>
      <c r="B501" s="1314" t="s">
        <v>3274</v>
      </c>
      <c r="C501" s="1314" t="s">
        <v>4575</v>
      </c>
      <c r="D501" s="1314" t="s">
        <v>4576</v>
      </c>
    </row>
    <row r="502" spans="1:5" ht="16.5" customHeight="1">
      <c r="A502" s="123"/>
      <c r="B502" s="1315" t="s">
        <v>4577</v>
      </c>
      <c r="C502" s="1315" t="s">
        <v>4578</v>
      </c>
      <c r="D502" s="1315" t="s">
        <v>4579</v>
      </c>
    </row>
    <row r="503" spans="1:5" ht="16.5" customHeight="1">
      <c r="A503" s="123" t="s">
        <v>2262</v>
      </c>
      <c r="B503" s="1315" t="s">
        <v>4580</v>
      </c>
      <c r="C503" s="1315" t="s">
        <v>4581</v>
      </c>
      <c r="D503" s="1315" t="s">
        <v>4582</v>
      </c>
    </row>
    <row r="504" spans="1:5" ht="16.5" customHeight="1">
      <c r="A504" s="123"/>
      <c r="B504" s="1315" t="s">
        <v>4583</v>
      </c>
      <c r="C504" s="1315" t="s">
        <v>4584</v>
      </c>
      <c r="D504" s="1315" t="s">
        <v>4585</v>
      </c>
    </row>
    <row r="505" spans="1:5" ht="16.5" customHeight="1">
      <c r="A505" s="105"/>
      <c r="B505" s="1316" t="s">
        <v>4586</v>
      </c>
      <c r="C505" s="1316" t="s">
        <v>4587</v>
      </c>
      <c r="D505" s="1316" t="s">
        <v>4588</v>
      </c>
    </row>
    <row r="506" spans="1:5" ht="16.5" customHeight="1">
      <c r="A506" s="105" t="s">
        <v>2273</v>
      </c>
      <c r="B506" s="1316" t="s">
        <v>4589</v>
      </c>
      <c r="C506" s="1316" t="s">
        <v>4590</v>
      </c>
      <c r="D506" s="1316" t="s">
        <v>4591</v>
      </c>
    </row>
    <row r="507" spans="1:5" ht="16.5" customHeight="1">
      <c r="A507" s="105"/>
      <c r="B507" s="1316" t="s">
        <v>4592</v>
      </c>
      <c r="C507" s="1316" t="s">
        <v>4593</v>
      </c>
      <c r="D507" s="1316" t="s">
        <v>4594</v>
      </c>
    </row>
    <row r="508" spans="1:5" ht="16.5" customHeight="1">
      <c r="A508" s="135"/>
      <c r="B508" s="1310" t="s">
        <v>4595</v>
      </c>
      <c r="C508" s="1310" t="s">
        <v>4596</v>
      </c>
      <c r="D508" s="1310" t="s">
        <v>4597</v>
      </c>
    </row>
    <row r="509" spans="1:5" ht="16.5" customHeight="1">
      <c r="A509" s="135" t="s">
        <v>2284</v>
      </c>
      <c r="B509" s="1310" t="s">
        <v>4598</v>
      </c>
      <c r="C509" s="1310" t="s">
        <v>4599</v>
      </c>
      <c r="D509" s="1310" t="s">
        <v>4600</v>
      </c>
    </row>
    <row r="510" spans="1:5" ht="16.5" customHeight="1">
      <c r="A510" s="135"/>
      <c r="B510" s="1310" t="s">
        <v>4601</v>
      </c>
      <c r="C510" s="1310" t="s">
        <v>4602</v>
      </c>
      <c r="D510" s="1310" t="s">
        <v>4603</v>
      </c>
    </row>
    <row r="512" spans="1:5" ht="16.5" customHeight="1">
      <c r="A512" s="158" t="s">
        <v>50</v>
      </c>
      <c r="B512" s="158"/>
      <c r="C512" s="158"/>
      <c r="D512" s="158"/>
    </row>
    <row r="513" spans="1:4" ht="16.5" customHeight="1">
      <c r="A513" s="95"/>
      <c r="B513" s="1313" t="s">
        <v>2692</v>
      </c>
      <c r="C513" s="1311"/>
      <c r="D513" s="1311"/>
    </row>
    <row r="514" spans="1:4" ht="16.5" customHeight="1">
      <c r="A514" s="95" t="s">
        <v>3254</v>
      </c>
      <c r="B514" s="1313" t="s">
        <v>2729</v>
      </c>
      <c r="C514" s="1311"/>
      <c r="D514" s="1311"/>
    </row>
    <row r="515" spans="1:4" ht="16.5" customHeight="1">
      <c r="A515" s="95"/>
      <c r="B515" s="1313" t="s">
        <v>2756</v>
      </c>
      <c r="C515" s="1311"/>
      <c r="D515" s="1311"/>
    </row>
    <row r="516" spans="1:4" ht="16.5" customHeight="1">
      <c r="A516" s="23"/>
      <c r="B516" s="1314" t="s">
        <v>2786</v>
      </c>
      <c r="C516" s="1314" t="s">
        <v>4604</v>
      </c>
      <c r="D516" s="1314" t="s">
        <v>4605</v>
      </c>
    </row>
    <row r="517" spans="1:4" ht="16.5" customHeight="1">
      <c r="A517" s="23" t="s">
        <v>1568</v>
      </c>
      <c r="B517" s="1314" t="s">
        <v>2824</v>
      </c>
      <c r="C517" s="1314" t="s">
        <v>4606</v>
      </c>
      <c r="D517" s="1314" t="s">
        <v>4607</v>
      </c>
    </row>
    <row r="518" spans="1:4" ht="16.5" customHeight="1">
      <c r="A518" s="23"/>
      <c r="B518" s="1314" t="s">
        <v>2859</v>
      </c>
      <c r="C518" s="1314" t="s">
        <v>4608</v>
      </c>
      <c r="D518" s="1314" t="s">
        <v>4609</v>
      </c>
    </row>
    <row r="519" spans="1:4" ht="16.5" customHeight="1">
      <c r="A519" s="123"/>
      <c r="B519" s="1315" t="s">
        <v>2893</v>
      </c>
      <c r="C519" s="1315" t="s">
        <v>4610</v>
      </c>
      <c r="D519" s="1315" t="s">
        <v>4611</v>
      </c>
    </row>
    <row r="520" spans="1:4" ht="16.5" customHeight="1">
      <c r="A520" s="123" t="s">
        <v>2262</v>
      </c>
      <c r="B520" s="1315" t="s">
        <v>4612</v>
      </c>
      <c r="C520" s="1315" t="s">
        <v>4613</v>
      </c>
      <c r="D520" s="1315" t="s">
        <v>4614</v>
      </c>
    </row>
    <row r="521" spans="1:4" ht="16.5" customHeight="1">
      <c r="A521" s="123"/>
      <c r="B521" s="1315" t="s">
        <v>4615</v>
      </c>
      <c r="C521" s="1315" t="s">
        <v>4616</v>
      </c>
      <c r="D521" s="1315" t="s">
        <v>4617</v>
      </c>
    </row>
    <row r="522" spans="1:4" ht="16.5" customHeight="1">
      <c r="A522" s="105"/>
      <c r="B522" s="1316" t="s">
        <v>3001</v>
      </c>
      <c r="C522" s="1316" t="s">
        <v>4618</v>
      </c>
      <c r="D522" s="1316" t="s">
        <v>4619</v>
      </c>
    </row>
    <row r="523" spans="1:4" ht="16.5" customHeight="1">
      <c r="A523" s="105" t="s">
        <v>2273</v>
      </c>
      <c r="B523" s="1316" t="s">
        <v>3037</v>
      </c>
      <c r="C523" s="1316" t="s">
        <v>4620</v>
      </c>
      <c r="D523" s="1316" t="s">
        <v>4621</v>
      </c>
    </row>
    <row r="524" spans="1:4" ht="16.5" customHeight="1">
      <c r="A524" s="105"/>
      <c r="B524" s="1316" t="s">
        <v>4622</v>
      </c>
      <c r="C524" s="1316" t="s">
        <v>4623</v>
      </c>
      <c r="D524" s="1316" t="s">
        <v>4624</v>
      </c>
    </row>
    <row r="525" spans="1:4" ht="16.5" customHeight="1">
      <c r="A525" s="135"/>
      <c r="B525" s="1310" t="s">
        <v>4625</v>
      </c>
      <c r="C525" s="1310" t="s">
        <v>4626</v>
      </c>
      <c r="D525" s="1310" t="s">
        <v>4627</v>
      </c>
    </row>
    <row r="526" spans="1:4" ht="16.5" customHeight="1">
      <c r="A526" s="135" t="s">
        <v>2284</v>
      </c>
      <c r="B526" s="1310" t="s">
        <v>4628</v>
      </c>
      <c r="C526" s="1310" t="s">
        <v>4629</v>
      </c>
      <c r="D526" s="1310" t="s">
        <v>4630</v>
      </c>
    </row>
    <row r="527" spans="1:4" ht="16.5" customHeight="1">
      <c r="A527" s="135"/>
      <c r="B527" s="1310" t="s">
        <v>3139</v>
      </c>
      <c r="C527" s="1310" t="s">
        <v>4631</v>
      </c>
      <c r="D527" s="1310" t="s">
        <v>4632</v>
      </c>
    </row>
    <row r="529" spans="1:4" ht="16.5" customHeight="1">
      <c r="A529" s="159" t="s">
        <v>52</v>
      </c>
      <c r="B529" s="159"/>
      <c r="C529" s="159"/>
      <c r="D529" s="159"/>
    </row>
    <row r="530" spans="1:4" ht="16.5" customHeight="1">
      <c r="A530" s="95"/>
      <c r="B530" s="1313" t="s">
        <v>2699</v>
      </c>
      <c r="C530" s="1311"/>
      <c r="D530" s="1311"/>
    </row>
    <row r="531" spans="1:4" ht="16.5" customHeight="1">
      <c r="A531" s="95" t="s">
        <v>3254</v>
      </c>
      <c r="B531" s="1313" t="s">
        <v>2732</v>
      </c>
      <c r="C531" s="1311"/>
      <c r="D531" s="1311"/>
    </row>
    <row r="532" spans="1:4" ht="16.5" customHeight="1">
      <c r="A532" s="95"/>
      <c r="B532" s="1313" t="s">
        <v>2760</v>
      </c>
      <c r="C532" s="1311"/>
      <c r="D532" s="1311"/>
    </row>
    <row r="533" spans="1:4" ht="16.5" customHeight="1">
      <c r="A533" s="23"/>
      <c r="B533" s="1314" t="s">
        <v>4633</v>
      </c>
      <c r="C533" s="1314" t="s">
        <v>4634</v>
      </c>
      <c r="D533" s="1314" t="s">
        <v>4635</v>
      </c>
    </row>
    <row r="534" spans="1:4" ht="16.5" customHeight="1">
      <c r="A534" s="23" t="s">
        <v>1568</v>
      </c>
      <c r="B534" s="1314" t="s">
        <v>2793</v>
      </c>
      <c r="C534" s="1314" t="s">
        <v>4636</v>
      </c>
      <c r="D534" s="1314" t="s">
        <v>4637</v>
      </c>
    </row>
    <row r="535" spans="1:4" ht="16.5" customHeight="1">
      <c r="A535" s="23"/>
      <c r="B535" s="1314" t="s">
        <v>4638</v>
      </c>
      <c r="C535" s="1314" t="s">
        <v>4639</v>
      </c>
      <c r="D535" s="1314" t="s">
        <v>4640</v>
      </c>
    </row>
    <row r="536" spans="1:4" ht="16.5" customHeight="1">
      <c r="A536" s="123"/>
      <c r="B536" s="1315" t="s">
        <v>2900</v>
      </c>
      <c r="C536" s="1315" t="s">
        <v>4641</v>
      </c>
      <c r="D536" s="1315" t="s">
        <v>4642</v>
      </c>
    </row>
    <row r="537" spans="1:4" ht="16.5" customHeight="1">
      <c r="A537" s="123" t="s">
        <v>2262</v>
      </c>
      <c r="B537" s="1315" t="s">
        <v>2936</v>
      </c>
      <c r="C537" s="1315" t="s">
        <v>4643</v>
      </c>
      <c r="D537" s="1315" t="s">
        <v>4644</v>
      </c>
    </row>
    <row r="538" spans="1:4" ht="16.5" customHeight="1">
      <c r="A538" s="123"/>
      <c r="B538" s="1315" t="s">
        <v>2969</v>
      </c>
      <c r="C538" s="1315" t="s">
        <v>4645</v>
      </c>
      <c r="D538" s="1315" t="s">
        <v>4646</v>
      </c>
    </row>
    <row r="539" spans="1:4" ht="16.5" customHeight="1">
      <c r="A539" s="105"/>
      <c r="B539" s="1316" t="s">
        <v>3008</v>
      </c>
      <c r="C539" s="1316" t="s">
        <v>4647</v>
      </c>
      <c r="D539" s="1316" t="s">
        <v>4648</v>
      </c>
    </row>
    <row r="540" spans="1:4" ht="16.5" customHeight="1">
      <c r="A540" s="105" t="s">
        <v>2273</v>
      </c>
      <c r="B540" s="1316" t="s">
        <v>3040</v>
      </c>
      <c r="C540" s="1316" t="s">
        <v>4649</v>
      </c>
      <c r="D540" s="1316" t="s">
        <v>4650</v>
      </c>
    </row>
    <row r="541" spans="1:4" ht="16.5" customHeight="1">
      <c r="A541" s="105"/>
      <c r="B541" s="1316" t="s">
        <v>3072</v>
      </c>
      <c r="C541" s="1316" t="s">
        <v>4651</v>
      </c>
      <c r="D541" s="1316" t="s">
        <v>4652</v>
      </c>
    </row>
    <row r="542" spans="1:4" ht="16.5" customHeight="1">
      <c r="A542" s="135"/>
      <c r="B542" s="1310" t="s">
        <v>3111</v>
      </c>
      <c r="C542" s="1310" t="s">
        <v>4653</v>
      </c>
      <c r="D542" s="1310" t="s">
        <v>4654</v>
      </c>
    </row>
    <row r="543" spans="1:4" ht="16.5" customHeight="1">
      <c r="A543" s="135" t="s">
        <v>2284</v>
      </c>
      <c r="B543" s="1310" t="s">
        <v>3145</v>
      </c>
      <c r="C543" s="1310" t="s">
        <v>4655</v>
      </c>
      <c r="D543" s="1310" t="s">
        <v>4656</v>
      </c>
    </row>
    <row r="544" spans="1:4" ht="16.5" customHeight="1">
      <c r="A544" s="135"/>
      <c r="B544" s="1310" t="s">
        <v>3173</v>
      </c>
      <c r="C544" s="1310" t="s">
        <v>4657</v>
      </c>
      <c r="D544" s="1310" t="s">
        <v>4658</v>
      </c>
    </row>
    <row r="546" spans="1:4" ht="16.5" customHeight="1">
      <c r="A546" s="160" t="s">
        <v>53</v>
      </c>
      <c r="B546" s="160"/>
      <c r="C546" s="160"/>
      <c r="D546" s="160"/>
    </row>
    <row r="547" spans="1:4" ht="16.5" customHeight="1">
      <c r="A547" s="95"/>
      <c r="B547" s="1313" t="s">
        <v>4659</v>
      </c>
      <c r="C547" s="1311"/>
      <c r="D547" s="1311"/>
    </row>
    <row r="548" spans="1:4" ht="16.5" customHeight="1">
      <c r="A548" s="95" t="s">
        <v>3254</v>
      </c>
      <c r="B548" s="1313" t="s">
        <v>4660</v>
      </c>
      <c r="C548" s="1311"/>
      <c r="D548" s="1311"/>
    </row>
    <row r="549" spans="1:4" ht="16.5" customHeight="1">
      <c r="A549" s="95"/>
      <c r="B549" s="1313" t="s">
        <v>4661</v>
      </c>
      <c r="C549" s="1311"/>
      <c r="D549" s="1311"/>
    </row>
    <row r="550" spans="1:4" ht="16.5" customHeight="1">
      <c r="A550" s="23"/>
      <c r="B550" s="1314" t="s">
        <v>4662</v>
      </c>
      <c r="C550" s="1314" t="s">
        <v>4663</v>
      </c>
      <c r="D550" s="1314" t="s">
        <v>4664</v>
      </c>
    </row>
    <row r="551" spans="1:4" ht="16.5" customHeight="1">
      <c r="A551" s="23" t="s">
        <v>1568</v>
      </c>
      <c r="B551" s="1314" t="s">
        <v>4665</v>
      </c>
      <c r="C551" s="1314" t="s">
        <v>4666</v>
      </c>
      <c r="D551" s="1314" t="s">
        <v>4667</v>
      </c>
    </row>
    <row r="552" spans="1:4" ht="16.5" customHeight="1">
      <c r="A552" s="23"/>
      <c r="B552" s="1314" t="s">
        <v>4668</v>
      </c>
      <c r="C552" s="1314" t="s">
        <v>4669</v>
      </c>
      <c r="D552" s="1314" t="s">
        <v>4670</v>
      </c>
    </row>
    <row r="553" spans="1:4" ht="16.5" customHeight="1">
      <c r="A553" s="123"/>
      <c r="B553" s="1315" t="s">
        <v>4671</v>
      </c>
      <c r="C553" s="1315" t="s">
        <v>4672</v>
      </c>
      <c r="D553" s="1315" t="s">
        <v>4673</v>
      </c>
    </row>
    <row r="554" spans="1:4" ht="16.5" customHeight="1">
      <c r="A554" s="123" t="s">
        <v>2262</v>
      </c>
      <c r="B554" s="1315" t="s">
        <v>4674</v>
      </c>
      <c r="C554" s="1315" t="s">
        <v>4675</v>
      </c>
      <c r="D554" s="1315" t="s">
        <v>4676</v>
      </c>
    </row>
    <row r="555" spans="1:4" ht="16.5" customHeight="1">
      <c r="A555" s="123"/>
      <c r="B555" s="1315" t="s">
        <v>4677</v>
      </c>
      <c r="C555" s="1315" t="s">
        <v>4678</v>
      </c>
      <c r="D555" s="1315" t="s">
        <v>4679</v>
      </c>
    </row>
    <row r="556" spans="1:4" ht="16.5" customHeight="1">
      <c r="A556" s="105"/>
      <c r="B556" s="1316" t="s">
        <v>4680</v>
      </c>
      <c r="C556" s="1316" t="s">
        <v>4681</v>
      </c>
      <c r="D556" s="1316" t="s">
        <v>4682</v>
      </c>
    </row>
    <row r="557" spans="1:4" ht="16.5" customHeight="1">
      <c r="A557" s="105" t="s">
        <v>2273</v>
      </c>
      <c r="B557" s="1316" t="s">
        <v>4683</v>
      </c>
      <c r="C557" s="1316" t="s">
        <v>4684</v>
      </c>
      <c r="D557" s="1316" t="s">
        <v>4685</v>
      </c>
    </row>
    <row r="558" spans="1:4" ht="16.5" customHeight="1">
      <c r="A558" s="105"/>
      <c r="B558" s="1316" t="s">
        <v>4686</v>
      </c>
      <c r="C558" s="1316" t="s">
        <v>4687</v>
      </c>
      <c r="D558" s="1316" t="s">
        <v>4688</v>
      </c>
    </row>
    <row r="559" spans="1:4" ht="16.5" customHeight="1">
      <c r="A559" s="135"/>
      <c r="B559" s="1310" t="s">
        <v>4689</v>
      </c>
      <c r="C559" s="1310" t="s">
        <v>4690</v>
      </c>
      <c r="D559" s="1310" t="s">
        <v>4691</v>
      </c>
    </row>
    <row r="560" spans="1:4" ht="16.5" customHeight="1">
      <c r="A560" s="135" t="s">
        <v>2284</v>
      </c>
      <c r="B560" s="1310" t="s">
        <v>4692</v>
      </c>
      <c r="C560" s="1310" t="s">
        <v>4693</v>
      </c>
      <c r="D560" s="1310" t="s">
        <v>4694</v>
      </c>
    </row>
    <row r="561" spans="1:4" ht="16.5" customHeight="1">
      <c r="A561" s="135"/>
      <c r="B561" s="1310" t="s">
        <v>4695</v>
      </c>
      <c r="C561" s="1310" t="s">
        <v>4696</v>
      </c>
      <c r="D561" s="1310" t="s">
        <v>4697</v>
      </c>
    </row>
    <row r="563" spans="1:4" ht="16.5" customHeight="1">
      <c r="A563" s="139" t="s">
        <v>54</v>
      </c>
      <c r="B563" s="139"/>
      <c r="C563" s="139"/>
      <c r="D563" s="139"/>
    </row>
    <row r="564" spans="1:4" ht="16.5" customHeight="1">
      <c r="A564" s="95"/>
      <c r="B564" s="1313" t="s">
        <v>4698</v>
      </c>
      <c r="C564" s="1311"/>
      <c r="D564" s="1311"/>
    </row>
    <row r="565" spans="1:4" ht="16.5" customHeight="1">
      <c r="A565" s="95" t="s">
        <v>3254</v>
      </c>
      <c r="B565" s="1313" t="s">
        <v>4699</v>
      </c>
      <c r="C565" s="1311"/>
      <c r="D565" s="1311"/>
    </row>
    <row r="566" spans="1:4" ht="16.5" customHeight="1">
      <c r="A566" s="95"/>
      <c r="B566" s="1313" t="s">
        <v>4700</v>
      </c>
      <c r="C566" s="1311"/>
      <c r="D566" s="1311"/>
    </row>
    <row r="567" spans="1:4" ht="16.5" customHeight="1">
      <c r="A567" s="23"/>
      <c r="B567" s="1314" t="s">
        <v>4701</v>
      </c>
      <c r="C567" s="1314" t="s">
        <v>4702</v>
      </c>
      <c r="D567" s="1314" t="s">
        <v>4703</v>
      </c>
    </row>
    <row r="568" spans="1:4" ht="16.5" customHeight="1">
      <c r="A568" s="23" t="s">
        <v>1568</v>
      </c>
      <c r="B568" s="1314" t="s">
        <v>4704</v>
      </c>
      <c r="C568" s="1314" t="s">
        <v>4705</v>
      </c>
      <c r="D568" s="1314" t="s">
        <v>4706</v>
      </c>
    </row>
    <row r="569" spans="1:4" ht="16.5" customHeight="1">
      <c r="A569" s="23"/>
      <c r="B569" s="1314" t="s">
        <v>4707</v>
      </c>
      <c r="C569" s="1314" t="s">
        <v>4708</v>
      </c>
      <c r="D569" s="1314" t="s">
        <v>4709</v>
      </c>
    </row>
    <row r="570" spans="1:4" ht="16.5" customHeight="1">
      <c r="A570" s="123"/>
      <c r="B570" s="1315" t="s">
        <v>4710</v>
      </c>
      <c r="C570" s="1315" t="s">
        <v>4711</v>
      </c>
      <c r="D570" s="1315" t="s">
        <v>4712</v>
      </c>
    </row>
    <row r="571" spans="1:4" ht="16.5" customHeight="1">
      <c r="A571" s="123" t="s">
        <v>2262</v>
      </c>
      <c r="B571" s="1315" t="s">
        <v>4713</v>
      </c>
      <c r="C571" s="1315" t="s">
        <v>4714</v>
      </c>
      <c r="D571" s="1315" t="s">
        <v>4715</v>
      </c>
    </row>
    <row r="572" spans="1:4" ht="16.5" customHeight="1">
      <c r="A572" s="123"/>
      <c r="B572" s="1315" t="s">
        <v>4716</v>
      </c>
      <c r="C572" s="1315" t="s">
        <v>4717</v>
      </c>
      <c r="D572" s="1315" t="s">
        <v>4718</v>
      </c>
    </row>
    <row r="573" spans="1:4" ht="16.5" customHeight="1">
      <c r="A573" s="105"/>
      <c r="B573" s="1316" t="s">
        <v>4719</v>
      </c>
      <c r="C573" s="1316" t="s">
        <v>4720</v>
      </c>
      <c r="D573" s="1316" t="s">
        <v>4721</v>
      </c>
    </row>
    <row r="574" spans="1:4" ht="16.5" customHeight="1">
      <c r="A574" s="105" t="s">
        <v>2273</v>
      </c>
      <c r="B574" s="1316" t="s">
        <v>4722</v>
      </c>
      <c r="C574" s="1316" t="s">
        <v>4723</v>
      </c>
      <c r="D574" s="1316" t="s">
        <v>4724</v>
      </c>
    </row>
    <row r="575" spans="1:4" ht="16.5" customHeight="1">
      <c r="A575" s="105"/>
      <c r="B575" s="1316" t="s">
        <v>4725</v>
      </c>
      <c r="C575" s="1316" t="s">
        <v>4726</v>
      </c>
      <c r="D575" s="1316" t="s">
        <v>4727</v>
      </c>
    </row>
    <row r="576" spans="1:4" ht="16.5" customHeight="1">
      <c r="A576" s="135"/>
      <c r="B576" s="1310" t="s">
        <v>4728</v>
      </c>
      <c r="C576" s="1310" t="s">
        <v>4729</v>
      </c>
      <c r="D576" s="1310" t="s">
        <v>4730</v>
      </c>
    </row>
    <row r="577" spans="1:4" ht="16.5" customHeight="1">
      <c r="A577" s="135" t="s">
        <v>2284</v>
      </c>
      <c r="B577" s="1310" t="s">
        <v>4731</v>
      </c>
      <c r="C577" s="1310" t="s">
        <v>4732</v>
      </c>
      <c r="D577" s="1310" t="s">
        <v>4733</v>
      </c>
    </row>
    <row r="578" spans="1:4" ht="16.5" customHeight="1">
      <c r="A578" s="135"/>
      <c r="B578" s="1310" t="s">
        <v>4734</v>
      </c>
      <c r="C578" s="1310" t="s">
        <v>4735</v>
      </c>
      <c r="D578" s="1310" t="s">
        <v>4736</v>
      </c>
    </row>
    <row r="580" spans="1:4" ht="16.5" customHeight="1">
      <c r="A580" s="141" t="s">
        <v>55</v>
      </c>
      <c r="B580" s="141"/>
      <c r="C580" s="141"/>
      <c r="D580" s="141"/>
    </row>
    <row r="581" spans="1:4" ht="16.5" customHeight="1">
      <c r="A581" s="95"/>
      <c r="B581" s="1313" t="s">
        <v>4737</v>
      </c>
      <c r="C581" s="1311"/>
      <c r="D581" s="1311"/>
    </row>
    <row r="582" spans="1:4" ht="16.5" customHeight="1">
      <c r="A582" s="95" t="s">
        <v>3254</v>
      </c>
      <c r="B582" s="1313" t="s">
        <v>4738</v>
      </c>
      <c r="C582" s="1311"/>
      <c r="D582" s="1311"/>
    </row>
    <row r="583" spans="1:4" ht="16.5" customHeight="1">
      <c r="A583" s="95"/>
      <c r="B583" s="1313" t="s">
        <v>4739</v>
      </c>
      <c r="C583" s="1311"/>
      <c r="D583" s="1311"/>
    </row>
    <row r="584" spans="1:4" ht="16.5" customHeight="1">
      <c r="A584" s="23"/>
      <c r="B584" s="1314" t="s">
        <v>4740</v>
      </c>
      <c r="C584" s="1314" t="s">
        <v>4741</v>
      </c>
      <c r="D584" s="1314" t="s">
        <v>4742</v>
      </c>
    </row>
    <row r="585" spans="1:4" ht="16.5" customHeight="1">
      <c r="A585" s="23" t="s">
        <v>1568</v>
      </c>
      <c r="B585" s="1314" t="s">
        <v>4743</v>
      </c>
      <c r="C585" s="1314" t="s">
        <v>4744</v>
      </c>
      <c r="D585" s="1314" t="s">
        <v>4745</v>
      </c>
    </row>
    <row r="586" spans="1:4" ht="16.5" customHeight="1">
      <c r="A586" s="23"/>
      <c r="B586" s="1314" t="s">
        <v>4746</v>
      </c>
      <c r="C586" s="1314" t="s">
        <v>4747</v>
      </c>
      <c r="D586" s="1314" t="s">
        <v>4748</v>
      </c>
    </row>
    <row r="587" spans="1:4" ht="16.5" customHeight="1">
      <c r="A587" s="123"/>
      <c r="B587" s="1315" t="s">
        <v>4749</v>
      </c>
      <c r="C587" s="1315" t="s">
        <v>4750</v>
      </c>
      <c r="D587" s="1315" t="s">
        <v>4751</v>
      </c>
    </row>
    <row r="588" spans="1:4" ht="16.5" customHeight="1">
      <c r="A588" s="123" t="s">
        <v>2262</v>
      </c>
      <c r="B588" s="1315" t="s">
        <v>4752</v>
      </c>
      <c r="C588" s="1315" t="s">
        <v>4753</v>
      </c>
      <c r="D588" s="1315" t="s">
        <v>4754</v>
      </c>
    </row>
    <row r="589" spans="1:4" ht="16.5" customHeight="1">
      <c r="A589" s="123"/>
      <c r="B589" s="1315" t="s">
        <v>4755</v>
      </c>
      <c r="C589" s="1315" t="s">
        <v>4756</v>
      </c>
      <c r="D589" s="1315" t="s">
        <v>4757</v>
      </c>
    </row>
    <row r="590" spans="1:4" ht="16.5" customHeight="1">
      <c r="A590" s="105"/>
      <c r="B590" s="1316" t="s">
        <v>4758</v>
      </c>
      <c r="C590" s="1316" t="s">
        <v>4759</v>
      </c>
      <c r="D590" s="1316" t="s">
        <v>4760</v>
      </c>
    </row>
    <row r="591" spans="1:4" ht="16.5" customHeight="1">
      <c r="A591" s="105" t="s">
        <v>2273</v>
      </c>
      <c r="B591" s="1316" t="s">
        <v>4761</v>
      </c>
      <c r="C591" s="1316" t="s">
        <v>4762</v>
      </c>
      <c r="D591" s="1316" t="s">
        <v>4763</v>
      </c>
    </row>
    <row r="592" spans="1:4" ht="16.5" customHeight="1">
      <c r="A592" s="105"/>
      <c r="B592" s="1316" t="s">
        <v>4764</v>
      </c>
      <c r="C592" s="1316" t="s">
        <v>4765</v>
      </c>
      <c r="D592" s="1316" t="s">
        <v>4766</v>
      </c>
    </row>
    <row r="593" spans="1:4" ht="16.5" customHeight="1">
      <c r="A593" s="135"/>
      <c r="B593" s="1310" t="s">
        <v>4767</v>
      </c>
      <c r="C593" s="1310" t="s">
        <v>4768</v>
      </c>
      <c r="D593" s="1310" t="s">
        <v>4769</v>
      </c>
    </row>
    <row r="594" spans="1:4" ht="16.5" customHeight="1">
      <c r="A594" s="135" t="s">
        <v>2284</v>
      </c>
      <c r="B594" s="1310" t="s">
        <v>4770</v>
      </c>
      <c r="C594" s="1310" t="s">
        <v>4771</v>
      </c>
      <c r="D594" s="1310" t="s">
        <v>4772</v>
      </c>
    </row>
    <row r="595" spans="1:4" ht="16.5" customHeight="1">
      <c r="A595" s="135"/>
      <c r="B595" s="1310" t="s">
        <v>4773</v>
      </c>
      <c r="C595" s="1310" t="s">
        <v>4774</v>
      </c>
      <c r="D595" s="1310" t="s">
        <v>4775</v>
      </c>
    </row>
    <row r="597" spans="1:4" ht="16.5" customHeight="1">
      <c r="A597" s="142" t="s">
        <v>56</v>
      </c>
      <c r="B597" s="142"/>
      <c r="C597" s="142"/>
      <c r="D597" s="142"/>
    </row>
    <row r="598" spans="1:4" ht="16.5" customHeight="1">
      <c r="A598" s="95"/>
      <c r="B598" s="1313" t="s">
        <v>4776</v>
      </c>
      <c r="C598" s="1311"/>
      <c r="D598" s="1311"/>
    </row>
    <row r="599" spans="1:4" ht="16.5" customHeight="1">
      <c r="A599" s="95" t="s">
        <v>3254</v>
      </c>
      <c r="B599" s="1313" t="s">
        <v>4777</v>
      </c>
      <c r="C599" s="1311"/>
      <c r="D599" s="1311"/>
    </row>
    <row r="600" spans="1:4" ht="16.5" customHeight="1">
      <c r="A600" s="95"/>
      <c r="B600" s="1313" t="s">
        <v>4778</v>
      </c>
      <c r="C600" s="1311"/>
      <c r="D600" s="1311"/>
    </row>
    <row r="601" spans="1:4" ht="16.5" customHeight="1">
      <c r="A601" s="23"/>
      <c r="B601" s="1314" t="s">
        <v>4779</v>
      </c>
      <c r="C601" s="1314" t="s">
        <v>4780</v>
      </c>
      <c r="D601" s="1314" t="s">
        <v>4781</v>
      </c>
    </row>
    <row r="602" spans="1:4" ht="16.5" customHeight="1">
      <c r="A602" s="23" t="s">
        <v>1568</v>
      </c>
      <c r="B602" s="1314" t="s">
        <v>4782</v>
      </c>
      <c r="C602" s="1314" t="s">
        <v>4783</v>
      </c>
      <c r="D602" s="1314" t="s">
        <v>4784</v>
      </c>
    </row>
    <row r="603" spans="1:4" ht="16.5" customHeight="1">
      <c r="A603" s="23"/>
      <c r="B603" s="1314" t="s">
        <v>4785</v>
      </c>
      <c r="C603" s="1314" t="s">
        <v>4786</v>
      </c>
      <c r="D603" s="1314" t="s">
        <v>4787</v>
      </c>
    </row>
    <row r="604" spans="1:4" ht="16.5" customHeight="1">
      <c r="A604" s="123"/>
      <c r="B604" s="1315" t="s">
        <v>4788</v>
      </c>
      <c r="C604" s="1315" t="s">
        <v>4789</v>
      </c>
      <c r="D604" s="1315" t="s">
        <v>4790</v>
      </c>
    </row>
    <row r="605" spans="1:4" ht="16.5" customHeight="1">
      <c r="A605" s="123" t="s">
        <v>2262</v>
      </c>
      <c r="B605" s="1315" t="s">
        <v>4791</v>
      </c>
      <c r="C605" s="1315" t="s">
        <v>4792</v>
      </c>
      <c r="D605" s="1315" t="s">
        <v>4793</v>
      </c>
    </row>
    <row r="606" spans="1:4" ht="16.5" customHeight="1">
      <c r="A606" s="123"/>
      <c r="B606" s="1315" t="s">
        <v>4794</v>
      </c>
      <c r="C606" s="1315" t="s">
        <v>4795</v>
      </c>
      <c r="D606" s="1315" t="s">
        <v>4796</v>
      </c>
    </row>
    <row r="607" spans="1:4" ht="16.5" customHeight="1">
      <c r="A607" s="105"/>
      <c r="B607" s="1316" t="s">
        <v>4797</v>
      </c>
      <c r="C607" s="1316" t="s">
        <v>4798</v>
      </c>
      <c r="D607" s="1316" t="s">
        <v>4799</v>
      </c>
    </row>
    <row r="608" spans="1:4" ht="16.5" customHeight="1">
      <c r="A608" s="105" t="s">
        <v>2273</v>
      </c>
      <c r="B608" s="1316" t="s">
        <v>4800</v>
      </c>
      <c r="C608" s="1316" t="s">
        <v>4801</v>
      </c>
      <c r="D608" s="1316" t="s">
        <v>4802</v>
      </c>
    </row>
    <row r="609" spans="1:4" ht="16.5" customHeight="1">
      <c r="A609" s="105"/>
      <c r="B609" s="1316" t="s">
        <v>4803</v>
      </c>
      <c r="C609" s="1316" t="s">
        <v>4804</v>
      </c>
      <c r="D609" s="1316" t="s">
        <v>4805</v>
      </c>
    </row>
    <row r="610" spans="1:4" ht="16.5" customHeight="1">
      <c r="A610" s="135"/>
      <c r="B610" s="1310" t="s">
        <v>4806</v>
      </c>
      <c r="C610" s="1310" t="s">
        <v>4807</v>
      </c>
      <c r="D610" s="1310" t="s">
        <v>4808</v>
      </c>
    </row>
    <row r="611" spans="1:4" ht="16.5" customHeight="1">
      <c r="A611" s="135" t="s">
        <v>2284</v>
      </c>
      <c r="B611" s="1310" t="s">
        <v>4809</v>
      </c>
      <c r="C611" s="1310" t="s">
        <v>4810</v>
      </c>
      <c r="D611" s="1310" t="s">
        <v>4811</v>
      </c>
    </row>
    <row r="612" spans="1:4" ht="16.5" customHeight="1">
      <c r="A612" s="135"/>
      <c r="B612" s="1310" t="s">
        <v>4812</v>
      </c>
      <c r="C612" s="1310" t="s">
        <v>4813</v>
      </c>
      <c r="D612" s="1310" t="s">
        <v>4814</v>
      </c>
    </row>
    <row r="614" spans="1:4" ht="16.5" customHeight="1">
      <c r="A614" s="159" t="s">
        <v>58</v>
      </c>
      <c r="B614" s="159"/>
      <c r="C614" s="159"/>
      <c r="D614" s="159"/>
    </row>
    <row r="615" spans="1:4" ht="16.5" customHeight="1">
      <c r="A615" s="95"/>
      <c r="B615" s="1313" t="s">
        <v>2689</v>
      </c>
      <c r="C615" s="1311"/>
      <c r="D615" s="1311"/>
    </row>
    <row r="616" spans="1:4" ht="16.5" customHeight="1">
      <c r="A616" s="95" t="s">
        <v>3254</v>
      </c>
      <c r="B616" s="1313" t="s">
        <v>2726</v>
      </c>
      <c r="C616" s="1311"/>
      <c r="D616" s="1311"/>
    </row>
    <row r="617" spans="1:4" ht="16.5" customHeight="1">
      <c r="A617" s="95"/>
      <c r="B617" s="1313" t="s">
        <v>2754</v>
      </c>
      <c r="C617" s="1311"/>
      <c r="D617" s="1311"/>
    </row>
    <row r="618" spans="1:4" ht="16.5" customHeight="1">
      <c r="A618" s="23"/>
      <c r="B618" s="1314" t="s">
        <v>4815</v>
      </c>
      <c r="C618" s="1314" t="s">
        <v>4816</v>
      </c>
      <c r="D618" s="1314" t="s">
        <v>4817</v>
      </c>
    </row>
    <row r="619" spans="1:4" ht="16.5" customHeight="1">
      <c r="A619" s="23" t="s">
        <v>1568</v>
      </c>
      <c r="B619" s="1314" t="s">
        <v>4818</v>
      </c>
      <c r="C619" s="1314" t="s">
        <v>4819</v>
      </c>
      <c r="D619" s="1314" t="s">
        <v>4820</v>
      </c>
    </row>
    <row r="620" spans="1:4" ht="16.5" customHeight="1">
      <c r="A620" s="23"/>
      <c r="B620" s="1314" t="s">
        <v>4821</v>
      </c>
      <c r="C620" s="1314" t="s">
        <v>4822</v>
      </c>
      <c r="D620" s="1314" t="s">
        <v>4823</v>
      </c>
    </row>
    <row r="621" spans="1:4" ht="16.5" customHeight="1">
      <c r="A621" s="123"/>
      <c r="B621" s="1315" t="s">
        <v>2890</v>
      </c>
      <c r="C621" s="1315" t="s">
        <v>4824</v>
      </c>
      <c r="D621" s="1315" t="s">
        <v>4825</v>
      </c>
    </row>
    <row r="622" spans="1:4" ht="16.5" customHeight="1">
      <c r="A622" s="123" t="s">
        <v>2262</v>
      </c>
      <c r="B622" s="1315" t="s">
        <v>2926</v>
      </c>
      <c r="C622" s="1315" t="s">
        <v>4826</v>
      </c>
      <c r="D622" s="1315" t="s">
        <v>4827</v>
      </c>
    </row>
    <row r="623" spans="1:4" ht="16.5" customHeight="1">
      <c r="A623" s="123"/>
      <c r="B623" s="1315" t="s">
        <v>2963</v>
      </c>
      <c r="C623" s="1315" t="s">
        <v>4828</v>
      </c>
      <c r="D623" s="1315" t="s">
        <v>4829</v>
      </c>
    </row>
    <row r="624" spans="1:4" ht="16.5" customHeight="1">
      <c r="A624" s="105"/>
      <c r="B624" s="1316" t="s">
        <v>4830</v>
      </c>
      <c r="C624" s="1316" t="s">
        <v>4831</v>
      </c>
      <c r="D624" s="1316" t="s">
        <v>4832</v>
      </c>
    </row>
    <row r="625" spans="1:4" ht="16.5" customHeight="1">
      <c r="A625" s="105" t="s">
        <v>2273</v>
      </c>
      <c r="B625" s="1316" t="s">
        <v>4833</v>
      </c>
      <c r="C625" s="1316" t="s">
        <v>4834</v>
      </c>
      <c r="D625" s="1316" t="s">
        <v>4835</v>
      </c>
    </row>
    <row r="626" spans="1:4" ht="16.5" customHeight="1">
      <c r="A626" s="105"/>
      <c r="B626" s="1316" t="s">
        <v>4836</v>
      </c>
      <c r="C626" s="1316" t="s">
        <v>4837</v>
      </c>
      <c r="D626" s="1316" t="s">
        <v>4838</v>
      </c>
    </row>
    <row r="627" spans="1:4" ht="16.5" customHeight="1">
      <c r="A627" s="135"/>
      <c r="B627" s="1310" t="s">
        <v>3101</v>
      </c>
      <c r="C627" s="1310" t="s">
        <v>4839</v>
      </c>
      <c r="D627" s="1310" t="s">
        <v>4840</v>
      </c>
    </row>
    <row r="628" spans="1:4" ht="16.5" customHeight="1">
      <c r="A628" s="135" t="s">
        <v>2284</v>
      </c>
      <c r="B628" s="1310" t="s">
        <v>3136</v>
      </c>
      <c r="C628" s="1310" t="s">
        <v>4841</v>
      </c>
      <c r="D628" s="1310" t="s">
        <v>4842</v>
      </c>
    </row>
    <row r="629" spans="1:4" ht="16.5" customHeight="1">
      <c r="A629" s="135"/>
      <c r="B629" s="1310" t="s">
        <v>4843</v>
      </c>
      <c r="C629" s="1310" t="s">
        <v>4844</v>
      </c>
      <c r="D629" s="1310" t="s">
        <v>4845</v>
      </c>
    </row>
    <row r="631" spans="1:4" ht="16.5" customHeight="1">
      <c r="A631" s="159" t="s">
        <v>59</v>
      </c>
      <c r="B631" s="159"/>
      <c r="C631" s="1311"/>
      <c r="D631" s="1311"/>
    </row>
    <row r="632" spans="1:4" ht="16.5" customHeight="1">
      <c r="A632" s="95"/>
      <c r="B632" s="1313" t="s">
        <v>2690</v>
      </c>
      <c r="C632" s="1311"/>
      <c r="D632" s="1311"/>
    </row>
    <row r="633" spans="1:4" ht="16.5" customHeight="1">
      <c r="A633" s="95" t="s">
        <v>3254</v>
      </c>
      <c r="B633" s="1313" t="s">
        <v>4846</v>
      </c>
      <c r="C633" s="1311"/>
      <c r="D633" s="1311"/>
    </row>
    <row r="634" spans="1:4" ht="16.5" customHeight="1">
      <c r="A634" s="95"/>
      <c r="B634" s="1313" t="s">
        <v>4847</v>
      </c>
      <c r="C634" s="1311"/>
      <c r="D634" s="1311"/>
    </row>
    <row r="635" spans="1:4" ht="16.5" customHeight="1">
      <c r="A635" s="23"/>
      <c r="B635" s="1314" t="s">
        <v>4848</v>
      </c>
      <c r="C635" s="1314" t="s">
        <v>4849</v>
      </c>
      <c r="D635" s="1314" t="s">
        <v>4850</v>
      </c>
    </row>
    <row r="636" spans="1:4" ht="16.5" customHeight="1">
      <c r="A636" s="23" t="s">
        <v>1568</v>
      </c>
      <c r="B636" s="1314" t="s">
        <v>4851</v>
      </c>
      <c r="C636" s="1314" t="s">
        <v>4852</v>
      </c>
      <c r="D636" s="1314" t="s">
        <v>4853</v>
      </c>
    </row>
    <row r="637" spans="1:4" ht="16.5" customHeight="1">
      <c r="A637" s="23"/>
      <c r="B637" s="1314" t="s">
        <v>4854</v>
      </c>
      <c r="C637" s="1314" t="s">
        <v>4855</v>
      </c>
      <c r="D637" s="1314" t="s">
        <v>4856</v>
      </c>
    </row>
    <row r="638" spans="1:4" ht="16.5" customHeight="1">
      <c r="A638" s="123"/>
      <c r="B638" s="1315" t="s">
        <v>4857</v>
      </c>
      <c r="C638" s="1315" t="s">
        <v>4858</v>
      </c>
      <c r="D638" s="1315" t="s">
        <v>4859</v>
      </c>
    </row>
    <row r="639" spans="1:4" ht="16.5" customHeight="1">
      <c r="A639" s="123" t="s">
        <v>2262</v>
      </c>
      <c r="B639" s="1315" t="s">
        <v>4860</v>
      </c>
      <c r="C639" s="1315" t="s">
        <v>4861</v>
      </c>
      <c r="D639" s="1315" t="s">
        <v>4862</v>
      </c>
    </row>
    <row r="640" spans="1:4" ht="16.5" customHeight="1">
      <c r="A640" s="123"/>
      <c r="B640" s="1315" t="s">
        <v>2964</v>
      </c>
      <c r="C640" s="1315" t="s">
        <v>4863</v>
      </c>
      <c r="D640" s="1315" t="s">
        <v>4864</v>
      </c>
    </row>
    <row r="641" spans="1:4" ht="16.5" customHeight="1">
      <c r="A641" s="105"/>
      <c r="B641" s="1316" t="s">
        <v>4865</v>
      </c>
      <c r="C641" s="1316" t="s">
        <v>4866</v>
      </c>
      <c r="D641" s="1316" t="s">
        <v>4867</v>
      </c>
    </row>
    <row r="642" spans="1:4" ht="16.5" customHeight="1">
      <c r="A642" s="105" t="s">
        <v>2273</v>
      </c>
      <c r="B642" s="1316" t="s">
        <v>4868</v>
      </c>
      <c r="C642" s="1316" t="s">
        <v>4869</v>
      </c>
      <c r="D642" s="1316" t="s">
        <v>4870</v>
      </c>
    </row>
    <row r="643" spans="1:4" ht="16.5" customHeight="1">
      <c r="A643" s="105"/>
      <c r="B643" s="1316" t="s">
        <v>4871</v>
      </c>
      <c r="C643" s="1316" t="s">
        <v>4872</v>
      </c>
      <c r="D643" s="1316" t="s">
        <v>4873</v>
      </c>
    </row>
    <row r="644" spans="1:4" ht="16.5" customHeight="1">
      <c r="A644" s="135"/>
      <c r="B644" s="1310" t="s">
        <v>4874</v>
      </c>
      <c r="C644" s="1310" t="s">
        <v>4875</v>
      </c>
      <c r="D644" s="1310" t="s">
        <v>4876</v>
      </c>
    </row>
    <row r="645" spans="1:4" ht="16.5" customHeight="1">
      <c r="A645" s="135" t="s">
        <v>2284</v>
      </c>
      <c r="B645" s="1310" t="s">
        <v>4877</v>
      </c>
      <c r="C645" s="1310" t="s">
        <v>4878</v>
      </c>
      <c r="D645" s="1310" t="s">
        <v>4879</v>
      </c>
    </row>
    <row r="646" spans="1:4" ht="16.5" customHeight="1">
      <c r="A646" s="135"/>
      <c r="B646" s="1310" t="s">
        <v>4880</v>
      </c>
      <c r="C646" s="1310" t="s">
        <v>4881</v>
      </c>
      <c r="D646" s="1310" t="s">
        <v>4882</v>
      </c>
    </row>
    <row r="648" spans="1:4" ht="16.5" customHeight="1">
      <c r="A648" s="159" t="s">
        <v>60</v>
      </c>
      <c r="B648" s="159"/>
      <c r="C648" s="159"/>
      <c r="D648" s="159"/>
    </row>
    <row r="649" spans="1:4" ht="16.5" customHeight="1">
      <c r="A649" s="95"/>
      <c r="B649" s="1313" t="s">
        <v>3213</v>
      </c>
      <c r="C649" s="1311"/>
      <c r="D649" s="1311"/>
    </row>
    <row r="650" spans="1:4" ht="16.5" customHeight="1">
      <c r="A650" s="95" t="s">
        <v>3254</v>
      </c>
      <c r="B650" s="1313" t="s">
        <v>4883</v>
      </c>
      <c r="C650" s="1311"/>
      <c r="D650" s="1311"/>
    </row>
    <row r="651" spans="1:4" ht="16.5" customHeight="1">
      <c r="A651" s="95"/>
      <c r="B651" s="1313" t="s">
        <v>3236</v>
      </c>
      <c r="C651" s="1311"/>
      <c r="D651" s="1311"/>
    </row>
    <row r="652" spans="1:4" ht="16.5" customHeight="1">
      <c r="A652" s="23"/>
      <c r="B652" s="1314" t="s">
        <v>3248</v>
      </c>
      <c r="C652" s="1314" t="s">
        <v>4884</v>
      </c>
      <c r="D652" s="1314" t="s">
        <v>4885</v>
      </c>
    </row>
    <row r="653" spans="1:4" ht="16.5" customHeight="1">
      <c r="A653" s="23" t="s">
        <v>1568</v>
      </c>
      <c r="B653" s="1314" t="s">
        <v>4886</v>
      </c>
      <c r="C653" s="1314" t="s">
        <v>4887</v>
      </c>
      <c r="D653" s="1314" t="s">
        <v>4888</v>
      </c>
    </row>
    <row r="654" spans="1:4" ht="16.5" customHeight="1">
      <c r="A654" s="23"/>
      <c r="B654" s="1314" t="s">
        <v>4889</v>
      </c>
      <c r="C654" s="1314" t="s">
        <v>4890</v>
      </c>
      <c r="D654" s="1314" t="s">
        <v>4891</v>
      </c>
    </row>
    <row r="655" spans="1:4" ht="16.5" customHeight="1">
      <c r="A655" s="123"/>
      <c r="B655" s="1315" t="s">
        <v>4892</v>
      </c>
      <c r="C655" s="1315" t="s">
        <v>4893</v>
      </c>
      <c r="D655" s="1315" t="s">
        <v>4894</v>
      </c>
    </row>
    <row r="656" spans="1:4" ht="16.5" customHeight="1">
      <c r="A656" s="123" t="s">
        <v>2262</v>
      </c>
      <c r="B656" s="1315" t="s">
        <v>4895</v>
      </c>
      <c r="C656" s="1315" t="s">
        <v>4896</v>
      </c>
      <c r="D656" s="1315" t="s">
        <v>4897</v>
      </c>
    </row>
    <row r="657" spans="1:4" ht="16.5" customHeight="1">
      <c r="A657" s="123"/>
      <c r="B657" s="1315" t="s">
        <v>4898</v>
      </c>
      <c r="C657" s="1315" t="s">
        <v>4899</v>
      </c>
      <c r="D657" s="1315" t="s">
        <v>4900</v>
      </c>
    </row>
    <row r="658" spans="1:4" ht="16.5" customHeight="1">
      <c r="A658" s="105"/>
      <c r="B658" s="1316" t="s">
        <v>4901</v>
      </c>
      <c r="C658" s="1316" t="s">
        <v>4902</v>
      </c>
      <c r="D658" s="1316" t="s">
        <v>4903</v>
      </c>
    </row>
    <row r="659" spans="1:4" ht="16.5" customHeight="1">
      <c r="A659" s="105" t="s">
        <v>2273</v>
      </c>
      <c r="B659" s="1316" t="s">
        <v>4904</v>
      </c>
      <c r="C659" s="1316" t="s">
        <v>4905</v>
      </c>
      <c r="D659" s="1316" t="s">
        <v>4906</v>
      </c>
    </row>
    <row r="660" spans="1:4" ht="16.5" customHeight="1">
      <c r="A660" s="105"/>
      <c r="B660" s="1316" t="s">
        <v>4907</v>
      </c>
      <c r="C660" s="1316" t="s">
        <v>4908</v>
      </c>
      <c r="D660" s="1316" t="s">
        <v>4909</v>
      </c>
    </row>
    <row r="661" spans="1:4" ht="16.5" customHeight="1">
      <c r="A661" s="135"/>
      <c r="B661" s="1310" t="s">
        <v>4910</v>
      </c>
      <c r="C661" s="1310" t="s">
        <v>4911</v>
      </c>
      <c r="D661" s="1310" t="s">
        <v>4912</v>
      </c>
    </row>
    <row r="662" spans="1:4" ht="16.5" customHeight="1">
      <c r="A662" s="135" t="s">
        <v>2284</v>
      </c>
      <c r="B662" s="968" t="s">
        <v>4913</v>
      </c>
      <c r="C662" s="968" t="s">
        <v>4914</v>
      </c>
      <c r="D662" s="968" t="s">
        <v>4915</v>
      </c>
    </row>
    <row r="663" spans="1:4" ht="16.5" customHeight="1">
      <c r="A663" s="135"/>
      <c r="B663" s="1310" t="s">
        <v>4916</v>
      </c>
      <c r="C663" s="1310" t="s">
        <v>4917</v>
      </c>
      <c r="D663" s="1310" t="s">
        <v>4918</v>
      </c>
    </row>
    <row r="665" spans="1:4" ht="16.5" customHeight="1">
      <c r="A665" s="159" t="s">
        <v>61</v>
      </c>
      <c r="B665" s="159"/>
      <c r="C665" s="159"/>
      <c r="D665" s="159"/>
    </row>
    <row r="666" spans="1:4" ht="16.5" customHeight="1">
      <c r="A666" s="95"/>
      <c r="B666" s="1313" t="s">
        <v>4919</v>
      </c>
      <c r="C666" s="1311"/>
      <c r="D666" s="1311"/>
    </row>
    <row r="667" spans="1:4" ht="16.5" customHeight="1">
      <c r="A667" s="95" t="s">
        <v>3254</v>
      </c>
      <c r="B667" s="1313" t="s">
        <v>4920</v>
      </c>
      <c r="C667" s="1311"/>
      <c r="D667" s="1311"/>
    </row>
    <row r="668" spans="1:4" ht="16.5" customHeight="1">
      <c r="A668" s="95"/>
      <c r="B668" s="1313" t="s">
        <v>4921</v>
      </c>
      <c r="C668" s="1311"/>
      <c r="D668" s="1311"/>
    </row>
    <row r="669" spans="1:4" ht="16.5" customHeight="1">
      <c r="A669" s="23"/>
      <c r="B669" s="1314" t="s">
        <v>4922</v>
      </c>
      <c r="C669" s="1314" t="s">
        <v>4923</v>
      </c>
      <c r="D669" s="1314" t="s">
        <v>4924</v>
      </c>
    </row>
    <row r="670" spans="1:4" ht="16.5" customHeight="1">
      <c r="A670" s="23" t="s">
        <v>1568</v>
      </c>
      <c r="B670" s="1314" t="s">
        <v>4925</v>
      </c>
      <c r="C670" s="1314" t="s">
        <v>4926</v>
      </c>
      <c r="D670" s="1314" t="s">
        <v>4927</v>
      </c>
    </row>
    <row r="671" spans="1:4" ht="16.5" customHeight="1">
      <c r="A671" s="23"/>
      <c r="B671" s="1314" t="s">
        <v>4928</v>
      </c>
      <c r="C671" s="1314" t="s">
        <v>4929</v>
      </c>
      <c r="D671" s="1314" t="s">
        <v>4930</v>
      </c>
    </row>
    <row r="672" spans="1:4" ht="16.5" customHeight="1">
      <c r="A672" s="123"/>
      <c r="B672" s="1315" t="s">
        <v>4931</v>
      </c>
      <c r="C672" s="1315" t="s">
        <v>4932</v>
      </c>
      <c r="D672" s="1315" t="s">
        <v>4933</v>
      </c>
    </row>
    <row r="673" spans="1:4" ht="16.5" customHeight="1">
      <c r="A673" s="123" t="s">
        <v>2262</v>
      </c>
      <c r="B673" s="1315" t="s">
        <v>4934</v>
      </c>
      <c r="C673" s="1315" t="s">
        <v>4935</v>
      </c>
      <c r="D673" s="1315" t="s">
        <v>4936</v>
      </c>
    </row>
    <row r="674" spans="1:4" ht="16.5" customHeight="1">
      <c r="A674" s="123"/>
      <c r="B674" s="1315" t="s">
        <v>2965</v>
      </c>
      <c r="C674" s="1315" t="s">
        <v>4937</v>
      </c>
      <c r="D674" s="1315" t="s">
        <v>4938</v>
      </c>
    </row>
    <row r="675" spans="1:4" ht="16.5" customHeight="1">
      <c r="A675" s="105"/>
      <c r="B675" s="1316" t="s">
        <v>4939</v>
      </c>
      <c r="C675" s="1316" t="s">
        <v>4940</v>
      </c>
      <c r="D675" s="1316" t="s">
        <v>4941</v>
      </c>
    </row>
    <row r="676" spans="1:4" ht="16.5" customHeight="1">
      <c r="A676" s="105" t="s">
        <v>2273</v>
      </c>
      <c r="B676" s="1316" t="s">
        <v>4942</v>
      </c>
      <c r="C676" s="1316" t="s">
        <v>4943</v>
      </c>
      <c r="D676" s="1316" t="s">
        <v>4944</v>
      </c>
    </row>
    <row r="677" spans="1:4" ht="16.5" customHeight="1">
      <c r="A677" s="105"/>
      <c r="B677" s="1316" t="s">
        <v>4945</v>
      </c>
      <c r="C677" s="1316" t="s">
        <v>4946</v>
      </c>
      <c r="D677" s="1316" t="s">
        <v>4947</v>
      </c>
    </row>
    <row r="678" spans="1:4" ht="16.5" customHeight="1">
      <c r="A678" s="135"/>
      <c r="B678" s="1310" t="s">
        <v>3103</v>
      </c>
      <c r="C678" s="1310" t="s">
        <v>4948</v>
      </c>
      <c r="D678" s="1310" t="s">
        <v>4949</v>
      </c>
    </row>
    <row r="679" spans="1:4" ht="16.5" customHeight="1">
      <c r="A679" s="135" t="s">
        <v>2284</v>
      </c>
      <c r="B679" s="1310" t="s">
        <v>3138</v>
      </c>
      <c r="C679" s="1310" t="s">
        <v>4950</v>
      </c>
      <c r="D679" s="1310" t="s">
        <v>4951</v>
      </c>
    </row>
    <row r="680" spans="1:4" ht="16.5" customHeight="1">
      <c r="A680" s="135"/>
      <c r="B680" s="1310" t="s">
        <v>4952</v>
      </c>
      <c r="C680" s="1310" t="s">
        <v>4953</v>
      </c>
      <c r="D680" s="1310" t="s">
        <v>4954</v>
      </c>
    </row>
    <row r="682" spans="1:4" ht="16.5" customHeight="1">
      <c r="A682" s="144" t="s">
        <v>64</v>
      </c>
      <c r="B682" s="144"/>
      <c r="C682" s="144"/>
      <c r="D682" s="144"/>
    </row>
    <row r="683" spans="1:4" ht="16.5" customHeight="1">
      <c r="A683" s="95"/>
      <c r="B683" s="1313" t="s">
        <v>4955</v>
      </c>
      <c r="C683" s="1311"/>
      <c r="D683" s="1311"/>
    </row>
    <row r="684" spans="1:4" ht="16.5" customHeight="1">
      <c r="A684" s="95" t="s">
        <v>3254</v>
      </c>
      <c r="B684" s="1313" t="s">
        <v>4956</v>
      </c>
      <c r="C684" s="1311"/>
      <c r="D684" s="1311"/>
    </row>
    <row r="685" spans="1:4" ht="16.5" customHeight="1">
      <c r="A685" s="95"/>
      <c r="B685" s="1313" t="s">
        <v>4957</v>
      </c>
      <c r="C685" s="1311"/>
      <c r="D685" s="1311"/>
    </row>
    <row r="686" spans="1:4" ht="16.5" customHeight="1">
      <c r="A686" s="23"/>
      <c r="B686" s="1314" t="s">
        <v>4958</v>
      </c>
      <c r="C686" s="1314" t="s">
        <v>4959</v>
      </c>
      <c r="D686" s="1314" t="s">
        <v>4960</v>
      </c>
    </row>
    <row r="687" spans="1:4" ht="16.5" customHeight="1">
      <c r="A687" s="23" t="s">
        <v>1568</v>
      </c>
      <c r="B687" s="1314" t="s">
        <v>4961</v>
      </c>
      <c r="C687" s="1314" t="s">
        <v>4962</v>
      </c>
      <c r="D687" s="1314" t="s">
        <v>4963</v>
      </c>
    </row>
    <row r="688" spans="1:4" ht="16.5" customHeight="1">
      <c r="A688" s="23"/>
      <c r="B688" s="1314" t="s">
        <v>4964</v>
      </c>
      <c r="C688" s="1314" t="s">
        <v>4965</v>
      </c>
      <c r="D688" s="1314" t="s">
        <v>4966</v>
      </c>
    </row>
    <row r="689" spans="1:4" ht="16.5" customHeight="1">
      <c r="A689" s="123"/>
      <c r="B689" s="1315" t="s">
        <v>4967</v>
      </c>
      <c r="C689" s="1315" t="s">
        <v>4968</v>
      </c>
      <c r="D689" s="1315" t="s">
        <v>4969</v>
      </c>
    </row>
    <row r="690" spans="1:4" ht="16.5" customHeight="1">
      <c r="A690" s="123" t="s">
        <v>2262</v>
      </c>
      <c r="B690" s="1315" t="s">
        <v>4970</v>
      </c>
      <c r="C690" s="1315" t="s">
        <v>4971</v>
      </c>
      <c r="D690" s="1315" t="s">
        <v>4972</v>
      </c>
    </row>
    <row r="691" spans="1:4" ht="16.5" customHeight="1">
      <c r="A691" s="123"/>
      <c r="B691" s="1315" t="s">
        <v>4973</v>
      </c>
      <c r="C691" s="1315" t="s">
        <v>4974</v>
      </c>
      <c r="D691" s="1315" t="s">
        <v>4975</v>
      </c>
    </row>
    <row r="692" spans="1:4" ht="16.5" customHeight="1">
      <c r="A692" s="105"/>
      <c r="B692" s="1316" t="s">
        <v>4976</v>
      </c>
      <c r="C692" s="1316" t="s">
        <v>4977</v>
      </c>
      <c r="D692" s="1316" t="s">
        <v>4978</v>
      </c>
    </row>
    <row r="693" spans="1:4" ht="16.5" customHeight="1">
      <c r="A693" s="105" t="s">
        <v>2273</v>
      </c>
      <c r="B693" s="1316" t="s">
        <v>4979</v>
      </c>
      <c r="C693" s="1316" t="s">
        <v>4980</v>
      </c>
      <c r="D693" s="1316" t="s">
        <v>4981</v>
      </c>
    </row>
    <row r="694" spans="1:4" ht="16.5" customHeight="1">
      <c r="A694" s="105"/>
      <c r="B694" s="1316" t="s">
        <v>4982</v>
      </c>
      <c r="C694" s="1316" t="s">
        <v>4983</v>
      </c>
      <c r="D694" s="1316" t="s">
        <v>4984</v>
      </c>
    </row>
    <row r="695" spans="1:4" ht="16.5" customHeight="1">
      <c r="A695" s="135"/>
      <c r="B695" s="1310" t="s">
        <v>4985</v>
      </c>
      <c r="C695" s="1310" t="s">
        <v>4986</v>
      </c>
      <c r="D695" s="1310" t="s">
        <v>4987</v>
      </c>
    </row>
    <row r="696" spans="1:4" ht="16.5" customHeight="1">
      <c r="A696" s="135" t="s">
        <v>2284</v>
      </c>
      <c r="B696" s="1310" t="s">
        <v>4988</v>
      </c>
      <c r="C696" s="1310" t="s">
        <v>4989</v>
      </c>
      <c r="D696" s="1310" t="s">
        <v>4990</v>
      </c>
    </row>
    <row r="697" spans="1:4" ht="16.5" customHeight="1">
      <c r="A697" s="135"/>
      <c r="B697" s="1310" t="s">
        <v>4991</v>
      </c>
      <c r="C697" s="1310" t="s">
        <v>4992</v>
      </c>
      <c r="D697" s="1310" t="s">
        <v>4993</v>
      </c>
    </row>
    <row r="699" spans="1:4" ht="16.5" customHeight="1">
      <c r="A699" s="161" t="s">
        <v>65</v>
      </c>
      <c r="B699" s="161"/>
      <c r="C699" s="161"/>
      <c r="D699" s="161"/>
    </row>
    <row r="700" spans="1:4" ht="16.5" customHeight="1">
      <c r="A700" s="95"/>
      <c r="B700" s="1313" t="s">
        <v>4994</v>
      </c>
      <c r="C700" s="1311"/>
      <c r="D700" s="1311"/>
    </row>
    <row r="701" spans="1:4" ht="16.5" customHeight="1">
      <c r="A701" s="95" t="s">
        <v>3254</v>
      </c>
      <c r="B701" s="1313" t="s">
        <v>4995</v>
      </c>
      <c r="C701" s="1311"/>
      <c r="D701" s="1311"/>
    </row>
    <row r="702" spans="1:4" ht="16.5" customHeight="1">
      <c r="A702" s="95"/>
      <c r="B702" s="1313" t="s">
        <v>4996</v>
      </c>
      <c r="C702" s="1311"/>
      <c r="D702" s="1311"/>
    </row>
    <row r="703" spans="1:4" ht="16.5" customHeight="1">
      <c r="A703" s="23"/>
      <c r="B703" s="1314" t="s">
        <v>4997</v>
      </c>
      <c r="C703" s="1314" t="s">
        <v>4998</v>
      </c>
      <c r="D703" s="1314" t="s">
        <v>4999</v>
      </c>
    </row>
    <row r="704" spans="1:4" ht="16.5" customHeight="1">
      <c r="A704" s="23" t="s">
        <v>1568</v>
      </c>
      <c r="B704" s="1314" t="s">
        <v>5000</v>
      </c>
      <c r="C704" s="1314" t="s">
        <v>5001</v>
      </c>
      <c r="D704" s="1314" t="s">
        <v>5002</v>
      </c>
    </row>
    <row r="705" spans="1:4" ht="16.5" customHeight="1">
      <c r="A705" s="23"/>
      <c r="B705" s="1314" t="s">
        <v>5003</v>
      </c>
      <c r="C705" s="1314" t="s">
        <v>5004</v>
      </c>
      <c r="D705" s="1314" t="s">
        <v>5005</v>
      </c>
    </row>
    <row r="706" spans="1:4" ht="16.5" customHeight="1">
      <c r="A706" s="123"/>
      <c r="B706" s="1315" t="s">
        <v>5006</v>
      </c>
      <c r="C706" s="1315" t="s">
        <v>5007</v>
      </c>
      <c r="D706" s="1315" t="s">
        <v>5008</v>
      </c>
    </row>
    <row r="707" spans="1:4" ht="16.5" customHeight="1">
      <c r="A707" s="123" t="s">
        <v>2262</v>
      </c>
      <c r="B707" s="1315" t="s">
        <v>5009</v>
      </c>
      <c r="C707" s="1315" t="s">
        <v>5010</v>
      </c>
      <c r="D707" s="1315" t="s">
        <v>5011</v>
      </c>
    </row>
    <row r="708" spans="1:4" ht="16.5" customHeight="1">
      <c r="A708" s="123"/>
      <c r="B708" s="1315" t="s">
        <v>5012</v>
      </c>
      <c r="C708" s="1315" t="s">
        <v>5013</v>
      </c>
      <c r="D708" s="1315" t="s">
        <v>5014</v>
      </c>
    </row>
    <row r="709" spans="1:4" ht="16.5" customHeight="1">
      <c r="A709" s="105"/>
      <c r="B709" s="1316" t="s">
        <v>5015</v>
      </c>
      <c r="C709" s="1316" t="s">
        <v>5016</v>
      </c>
      <c r="D709" s="1316" t="s">
        <v>5017</v>
      </c>
    </row>
    <row r="710" spans="1:4" ht="16.5" customHeight="1">
      <c r="A710" s="105" t="s">
        <v>2273</v>
      </c>
      <c r="B710" s="1316" t="s">
        <v>5018</v>
      </c>
      <c r="C710" s="1316" t="s">
        <v>5019</v>
      </c>
      <c r="D710" s="1316" t="s">
        <v>5020</v>
      </c>
    </row>
    <row r="711" spans="1:4" ht="16.5" customHeight="1">
      <c r="A711" s="105"/>
      <c r="B711" s="1316" t="s">
        <v>5021</v>
      </c>
      <c r="C711" s="1316" t="s">
        <v>5022</v>
      </c>
      <c r="D711" s="1316" t="s">
        <v>5023</v>
      </c>
    </row>
    <row r="712" spans="1:4" ht="16.5" customHeight="1">
      <c r="A712" s="135"/>
      <c r="B712" s="1310" t="s">
        <v>5024</v>
      </c>
      <c r="C712" s="1310" t="s">
        <v>5025</v>
      </c>
      <c r="D712" s="1310" t="s">
        <v>5026</v>
      </c>
    </row>
    <row r="713" spans="1:4" ht="16.5" customHeight="1">
      <c r="A713" s="135" t="s">
        <v>2284</v>
      </c>
      <c r="B713" s="1310" t="s">
        <v>5027</v>
      </c>
      <c r="C713" s="1310" t="s">
        <v>5028</v>
      </c>
      <c r="D713" s="1310" t="s">
        <v>5029</v>
      </c>
    </row>
    <row r="714" spans="1:4" ht="16.5" customHeight="1">
      <c r="A714" s="135"/>
      <c r="B714" s="1310" t="s">
        <v>5030</v>
      </c>
      <c r="C714" s="1310" t="s">
        <v>5031</v>
      </c>
      <c r="D714" s="1310" t="s">
        <v>5032</v>
      </c>
    </row>
    <row r="716" spans="1:4" ht="16.5" customHeight="1">
      <c r="A716" s="162" t="s">
        <v>66</v>
      </c>
      <c r="B716" s="162"/>
      <c r="C716" s="162"/>
      <c r="D716" s="162"/>
    </row>
    <row r="717" spans="1:4" ht="16.5" customHeight="1">
      <c r="A717" s="95"/>
      <c r="B717" s="1313" t="s">
        <v>5033</v>
      </c>
      <c r="C717" s="1311"/>
      <c r="D717" s="1311"/>
    </row>
    <row r="718" spans="1:4" ht="16.5" customHeight="1">
      <c r="A718" s="95" t="s">
        <v>3254</v>
      </c>
      <c r="B718" s="1313" t="s">
        <v>5034</v>
      </c>
      <c r="C718" s="1311"/>
      <c r="D718" s="1311"/>
    </row>
    <row r="719" spans="1:4" ht="16.5" customHeight="1">
      <c r="A719" s="95"/>
      <c r="B719" s="1313" t="s">
        <v>5035</v>
      </c>
      <c r="C719" s="1311"/>
      <c r="D719" s="1311"/>
    </row>
    <row r="720" spans="1:4" ht="16.5" customHeight="1">
      <c r="A720" s="23"/>
      <c r="B720" s="1314" t="s">
        <v>5036</v>
      </c>
      <c r="C720" s="1314" t="s">
        <v>5037</v>
      </c>
      <c r="D720" s="1314" t="s">
        <v>5038</v>
      </c>
    </row>
    <row r="721" spans="1:4" ht="16.5" customHeight="1">
      <c r="A721" s="23" t="s">
        <v>1568</v>
      </c>
      <c r="B721" s="1314" t="s">
        <v>5039</v>
      </c>
      <c r="C721" s="1314" t="s">
        <v>5040</v>
      </c>
      <c r="D721" s="1314" t="s">
        <v>5041</v>
      </c>
    </row>
    <row r="722" spans="1:4" ht="16.5" customHeight="1">
      <c r="A722" s="23"/>
      <c r="B722" s="1314" t="s">
        <v>5042</v>
      </c>
      <c r="C722" s="1314" t="s">
        <v>5043</v>
      </c>
      <c r="D722" s="1314" t="s">
        <v>5044</v>
      </c>
    </row>
    <row r="723" spans="1:4" ht="16.5" customHeight="1">
      <c r="A723" s="123"/>
      <c r="B723" s="1315" t="s">
        <v>5045</v>
      </c>
      <c r="C723" s="1315" t="s">
        <v>5046</v>
      </c>
      <c r="D723" s="1315" t="s">
        <v>5047</v>
      </c>
    </row>
    <row r="724" spans="1:4" ht="16.5" customHeight="1">
      <c r="A724" s="123" t="s">
        <v>2262</v>
      </c>
      <c r="B724" s="1315" t="s">
        <v>5048</v>
      </c>
      <c r="C724" s="1315" t="s">
        <v>5049</v>
      </c>
      <c r="D724" s="1315" t="s">
        <v>5050</v>
      </c>
    </row>
    <row r="725" spans="1:4" ht="16.5" customHeight="1">
      <c r="A725" s="123"/>
      <c r="B725" s="1315" t="s">
        <v>5051</v>
      </c>
      <c r="C725" s="1315" t="s">
        <v>5052</v>
      </c>
      <c r="D725" s="1315" t="s">
        <v>5053</v>
      </c>
    </row>
    <row r="726" spans="1:4" ht="16.5" customHeight="1">
      <c r="A726" s="105"/>
      <c r="B726" s="1316" t="s">
        <v>5054</v>
      </c>
      <c r="C726" s="1316" t="s">
        <v>5055</v>
      </c>
      <c r="D726" s="1316" t="s">
        <v>5056</v>
      </c>
    </row>
    <row r="727" spans="1:4" ht="16.5" customHeight="1">
      <c r="A727" s="105" t="s">
        <v>2273</v>
      </c>
      <c r="B727" s="1316" t="s">
        <v>5057</v>
      </c>
      <c r="C727" s="1316" t="s">
        <v>5058</v>
      </c>
      <c r="D727" s="1316" t="s">
        <v>5059</v>
      </c>
    </row>
    <row r="728" spans="1:4" ht="16.5" customHeight="1">
      <c r="A728" s="105"/>
      <c r="B728" s="1316" t="s">
        <v>5060</v>
      </c>
      <c r="C728" s="1316" t="s">
        <v>5061</v>
      </c>
      <c r="D728" s="1316" t="s">
        <v>5062</v>
      </c>
    </row>
    <row r="729" spans="1:4" ht="16.5" customHeight="1">
      <c r="A729" s="135"/>
      <c r="B729" s="1310" t="s">
        <v>5063</v>
      </c>
      <c r="C729" s="1310" t="s">
        <v>5064</v>
      </c>
      <c r="D729" s="1310" t="s">
        <v>5065</v>
      </c>
    </row>
    <row r="730" spans="1:4" ht="16.5" customHeight="1">
      <c r="A730" s="135" t="s">
        <v>2284</v>
      </c>
      <c r="B730" s="1310" t="s">
        <v>5066</v>
      </c>
      <c r="C730" s="1310" t="s">
        <v>5067</v>
      </c>
      <c r="D730" s="1310" t="s">
        <v>5068</v>
      </c>
    </row>
    <row r="731" spans="1:4" ht="16.5" customHeight="1">
      <c r="A731" s="135"/>
      <c r="B731" s="1310" t="s">
        <v>5069</v>
      </c>
      <c r="C731" s="1310" t="s">
        <v>5070</v>
      </c>
      <c r="D731" s="1310" t="s">
        <v>5071</v>
      </c>
    </row>
    <row r="733" spans="1:4" ht="16.5" customHeight="1">
      <c r="A733" s="161" t="s">
        <v>69</v>
      </c>
      <c r="B733" s="161"/>
      <c r="C733" s="161"/>
      <c r="D733" s="161"/>
    </row>
    <row r="734" spans="1:4" ht="16.5" customHeight="1">
      <c r="A734" s="95"/>
      <c r="B734" s="1313" t="s">
        <v>5072</v>
      </c>
      <c r="C734" s="1311"/>
      <c r="D734" s="1311"/>
    </row>
    <row r="735" spans="1:4" ht="16.5" customHeight="1">
      <c r="A735" s="95" t="s">
        <v>3254</v>
      </c>
      <c r="B735" s="1313" t="s">
        <v>5073</v>
      </c>
      <c r="C735" s="1311"/>
      <c r="D735" s="1311"/>
    </row>
    <row r="736" spans="1:4" ht="16.5" customHeight="1">
      <c r="A736" s="95"/>
      <c r="B736" s="1313" t="s">
        <v>2750</v>
      </c>
      <c r="C736" s="1311"/>
      <c r="D736" s="1311"/>
    </row>
    <row r="737" spans="1:4" ht="16.5" customHeight="1">
      <c r="A737" s="23"/>
      <c r="B737" s="1314" t="s">
        <v>2776</v>
      </c>
      <c r="C737" s="1314" t="s">
        <v>5074</v>
      </c>
      <c r="D737" s="1314" t="s">
        <v>5075</v>
      </c>
    </row>
    <row r="738" spans="1:4" ht="16.5" customHeight="1">
      <c r="A738" s="23" t="s">
        <v>1568</v>
      </c>
      <c r="B738" s="1314" t="s">
        <v>2814</v>
      </c>
      <c r="C738" s="1314" t="s">
        <v>5076</v>
      </c>
      <c r="D738" s="1314" t="s">
        <v>5077</v>
      </c>
    </row>
    <row r="739" spans="1:4" ht="16.5" customHeight="1">
      <c r="A739" s="23"/>
      <c r="B739" s="1314" t="s">
        <v>2850</v>
      </c>
      <c r="C739" s="1314" t="s">
        <v>5078</v>
      </c>
      <c r="D739" s="1314" t="s">
        <v>5079</v>
      </c>
    </row>
    <row r="740" spans="1:4" ht="16.5" customHeight="1">
      <c r="A740" s="123"/>
      <c r="B740" s="1315" t="s">
        <v>5080</v>
      </c>
      <c r="C740" s="1315" t="s">
        <v>5081</v>
      </c>
      <c r="D740" s="1315" t="s">
        <v>5082</v>
      </c>
    </row>
    <row r="741" spans="1:4" ht="16.5" customHeight="1">
      <c r="A741" s="123" t="s">
        <v>2262</v>
      </c>
      <c r="B741" s="1315" t="s">
        <v>2920</v>
      </c>
      <c r="C741" s="1315" t="s">
        <v>5083</v>
      </c>
      <c r="D741" s="1315" t="s">
        <v>5084</v>
      </c>
    </row>
    <row r="742" spans="1:4" ht="16.5" customHeight="1">
      <c r="A742" s="123"/>
      <c r="B742" s="1315" t="s">
        <v>5085</v>
      </c>
      <c r="C742" s="1315" t="s">
        <v>5086</v>
      </c>
      <c r="D742" s="1315" t="s">
        <v>5087</v>
      </c>
    </row>
    <row r="743" spans="1:4" ht="16.5" customHeight="1">
      <c r="A743" s="105"/>
      <c r="B743" s="1316" t="s">
        <v>2991</v>
      </c>
      <c r="C743" s="1316" t="s">
        <v>5088</v>
      </c>
      <c r="D743" s="1316" t="s">
        <v>5089</v>
      </c>
    </row>
    <row r="744" spans="1:4" ht="16.5" customHeight="1">
      <c r="A744" s="105" t="s">
        <v>2273</v>
      </c>
      <c r="B744" s="1316" t="s">
        <v>3029</v>
      </c>
      <c r="C744" s="1316" t="s">
        <v>5090</v>
      </c>
      <c r="D744" s="1316" t="s">
        <v>5091</v>
      </c>
    </row>
    <row r="745" spans="1:4" ht="16.5" customHeight="1">
      <c r="A745" s="105"/>
      <c r="B745" s="1316" t="s">
        <v>3059</v>
      </c>
      <c r="C745" s="1316" t="s">
        <v>5092</v>
      </c>
      <c r="D745" s="1316" t="s">
        <v>5093</v>
      </c>
    </row>
    <row r="746" spans="1:4" ht="16.5" customHeight="1">
      <c r="A746" s="135"/>
      <c r="B746" s="1310" t="s">
        <v>3094</v>
      </c>
      <c r="C746" s="1310" t="s">
        <v>5094</v>
      </c>
      <c r="D746" s="1310" t="s">
        <v>5095</v>
      </c>
    </row>
    <row r="747" spans="1:4" ht="16.5" customHeight="1">
      <c r="A747" s="135" t="s">
        <v>2284</v>
      </c>
      <c r="B747" s="1310" t="s">
        <v>3133</v>
      </c>
      <c r="C747" s="1310" t="s">
        <v>5096</v>
      </c>
      <c r="D747" s="1310" t="s">
        <v>5097</v>
      </c>
    </row>
    <row r="748" spans="1:4" ht="16.5" customHeight="1">
      <c r="A748" s="135"/>
      <c r="B748" s="1310" t="s">
        <v>3166</v>
      </c>
      <c r="C748" s="1310" t="s">
        <v>5098</v>
      </c>
      <c r="D748" s="1310" t="s">
        <v>5099</v>
      </c>
    </row>
    <row r="750" spans="1:4" ht="16.5" customHeight="1">
      <c r="A750" s="73" t="s">
        <v>70</v>
      </c>
      <c r="B750" s="73"/>
      <c r="C750" s="73"/>
      <c r="D750" s="73"/>
    </row>
    <row r="751" spans="1:4" ht="16.5" customHeight="1">
      <c r="A751" s="95"/>
      <c r="B751" s="1313" t="s">
        <v>3212</v>
      </c>
      <c r="C751" s="1311"/>
      <c r="D751" s="1311"/>
    </row>
    <row r="752" spans="1:4" ht="16.5" customHeight="1">
      <c r="A752" s="95" t="s">
        <v>3254</v>
      </c>
      <c r="B752" s="1313" t="s">
        <v>3225</v>
      </c>
      <c r="C752" s="1311"/>
      <c r="D752" s="1311"/>
    </row>
    <row r="753" spans="1:4" ht="16.5" customHeight="1">
      <c r="A753" s="95"/>
      <c r="B753" s="1313" t="s">
        <v>5100</v>
      </c>
      <c r="C753" s="1311"/>
      <c r="D753" s="1311"/>
    </row>
    <row r="754" spans="1:4" ht="16.5" customHeight="1">
      <c r="A754" s="23"/>
      <c r="B754" s="1314" t="s">
        <v>3247</v>
      </c>
      <c r="C754" s="1314" t="s">
        <v>5101</v>
      </c>
      <c r="D754" s="1314" t="s">
        <v>5102</v>
      </c>
    </row>
    <row r="755" spans="1:4" ht="16.5" customHeight="1">
      <c r="A755" s="23" t="s">
        <v>1568</v>
      </c>
      <c r="B755" s="1314" t="s">
        <v>3260</v>
      </c>
      <c r="C755" s="1314" t="s">
        <v>5103</v>
      </c>
      <c r="D755" s="1314" t="s">
        <v>5104</v>
      </c>
    </row>
    <row r="756" spans="1:4" ht="16.5" customHeight="1">
      <c r="A756" s="23"/>
      <c r="B756" s="1314" t="s">
        <v>3272</v>
      </c>
      <c r="C756" s="1314" t="s">
        <v>5105</v>
      </c>
      <c r="D756" s="1314" t="s">
        <v>5106</v>
      </c>
    </row>
    <row r="757" spans="1:4" ht="16.5" customHeight="1">
      <c r="A757" s="123"/>
      <c r="B757" s="1315" t="s">
        <v>3283</v>
      </c>
      <c r="C757" s="1315" t="s">
        <v>5107</v>
      </c>
      <c r="D757" s="1315" t="s">
        <v>5108</v>
      </c>
    </row>
    <row r="758" spans="1:4" ht="16.5" customHeight="1">
      <c r="A758" s="123" t="s">
        <v>2262</v>
      </c>
      <c r="B758" s="1315" t="s">
        <v>3296</v>
      </c>
      <c r="C758" s="1315" t="s">
        <v>5109</v>
      </c>
      <c r="D758" s="1315" t="s">
        <v>5110</v>
      </c>
    </row>
    <row r="759" spans="1:4" ht="16.5" customHeight="1">
      <c r="A759" s="123"/>
      <c r="B759" s="1315" t="s">
        <v>3309</v>
      </c>
      <c r="C759" s="1315" t="s">
        <v>5111</v>
      </c>
      <c r="D759" s="1315" t="s">
        <v>5112</v>
      </c>
    </row>
    <row r="760" spans="1:4" ht="16.5" customHeight="1">
      <c r="A760" s="105"/>
      <c r="B760" s="1316" t="s">
        <v>3322</v>
      </c>
      <c r="C760" s="1316" t="s">
        <v>5113</v>
      </c>
      <c r="D760" s="1316" t="s">
        <v>5114</v>
      </c>
    </row>
    <row r="761" spans="1:4" ht="16.5" customHeight="1">
      <c r="A761" s="105" t="s">
        <v>2273</v>
      </c>
      <c r="B761" s="1316" t="s">
        <v>3335</v>
      </c>
      <c r="C761" s="1316" t="s">
        <v>5115</v>
      </c>
      <c r="D761" s="1316" t="s">
        <v>5116</v>
      </c>
    </row>
    <row r="762" spans="1:4" ht="16.5" customHeight="1">
      <c r="A762" s="105"/>
      <c r="B762" s="1316" t="s">
        <v>3343</v>
      </c>
      <c r="C762" s="1316" t="s">
        <v>5117</v>
      </c>
      <c r="D762" s="1316" t="s">
        <v>5118</v>
      </c>
    </row>
    <row r="763" spans="1:4" ht="16.5" customHeight="1">
      <c r="A763" s="135"/>
      <c r="B763" s="1310" t="s">
        <v>5119</v>
      </c>
      <c r="C763" s="1310" t="s">
        <v>5120</v>
      </c>
      <c r="D763" s="1310" t="s">
        <v>5121</v>
      </c>
    </row>
    <row r="764" spans="1:4" ht="16.5" customHeight="1">
      <c r="A764" s="135" t="s">
        <v>2284</v>
      </c>
      <c r="B764" s="1310" t="s">
        <v>3371</v>
      </c>
      <c r="C764" s="1310" t="s">
        <v>5122</v>
      </c>
      <c r="D764" s="1310" t="s">
        <v>5123</v>
      </c>
    </row>
    <row r="765" spans="1:4" ht="16.5" customHeight="1">
      <c r="A765" s="135"/>
      <c r="B765" s="1310" t="s">
        <v>3381</v>
      </c>
      <c r="C765" s="1310" t="s">
        <v>5124</v>
      </c>
      <c r="D765" s="1310" t="s">
        <v>5125</v>
      </c>
    </row>
    <row r="767" spans="1:4" ht="16.5" customHeight="1">
      <c r="A767" s="144" t="s">
        <v>71</v>
      </c>
      <c r="B767" s="144"/>
      <c r="C767" s="144"/>
      <c r="D767" s="144"/>
    </row>
    <row r="768" spans="1:4" ht="16.5" customHeight="1">
      <c r="A768" s="95"/>
      <c r="B768" s="1313" t="s">
        <v>5126</v>
      </c>
      <c r="C768" s="1311"/>
      <c r="D768" s="1311"/>
    </row>
    <row r="769" spans="1:4" ht="16.5" customHeight="1">
      <c r="A769" s="95" t="s">
        <v>3254</v>
      </c>
      <c r="B769" s="1313" t="s">
        <v>5127</v>
      </c>
      <c r="C769" s="1311"/>
      <c r="D769" s="1311"/>
    </row>
    <row r="770" spans="1:4" ht="16.5" customHeight="1">
      <c r="A770" s="95"/>
      <c r="B770" s="1313" t="s">
        <v>5128</v>
      </c>
      <c r="C770" s="1311"/>
      <c r="D770" s="1311"/>
    </row>
    <row r="771" spans="1:4" ht="16.5" customHeight="1">
      <c r="A771" s="23"/>
      <c r="B771" s="1314" t="s">
        <v>2780</v>
      </c>
      <c r="C771" s="1314" t="s">
        <v>5129</v>
      </c>
      <c r="D771" s="1314" t="s">
        <v>5130</v>
      </c>
    </row>
    <row r="772" spans="1:4" ht="16.5" customHeight="1">
      <c r="A772" s="23" t="s">
        <v>1568</v>
      </c>
      <c r="B772" s="1314" t="s">
        <v>2818</v>
      </c>
      <c r="C772" s="1314" t="s">
        <v>5131</v>
      </c>
      <c r="D772" s="1314" t="s">
        <v>5132</v>
      </c>
    </row>
    <row r="773" spans="1:4" ht="16.5" customHeight="1">
      <c r="A773" s="23"/>
      <c r="B773" s="1314" t="s">
        <v>2853</v>
      </c>
      <c r="C773" s="1314" t="s">
        <v>5133</v>
      </c>
      <c r="D773" s="1314" t="s">
        <v>5134</v>
      </c>
    </row>
    <row r="774" spans="1:4" ht="16.5" customHeight="1">
      <c r="A774" s="123"/>
      <c r="B774" s="1315" t="s">
        <v>2887</v>
      </c>
      <c r="C774" s="1315" t="s">
        <v>5135</v>
      </c>
      <c r="D774" s="1315" t="s">
        <v>5136</v>
      </c>
    </row>
    <row r="775" spans="1:4" ht="16.5" customHeight="1">
      <c r="A775" s="123" t="s">
        <v>2262</v>
      </c>
      <c r="B775" s="1315" t="s">
        <v>2924</v>
      </c>
      <c r="C775" s="1315" t="s">
        <v>5137</v>
      </c>
      <c r="D775" s="1315" t="s">
        <v>5138</v>
      </c>
    </row>
    <row r="776" spans="1:4" ht="16.5" customHeight="1">
      <c r="A776" s="123"/>
      <c r="B776" s="1315" t="s">
        <v>2960</v>
      </c>
      <c r="C776" s="1315" t="s">
        <v>5139</v>
      </c>
      <c r="D776" s="1315" t="s">
        <v>5140</v>
      </c>
    </row>
    <row r="777" spans="1:4" ht="16.5" customHeight="1">
      <c r="A777" s="105"/>
      <c r="B777" s="1316" t="s">
        <v>2995</v>
      </c>
      <c r="C777" s="1316" t="s">
        <v>5141</v>
      </c>
      <c r="D777" s="1316" t="s">
        <v>5142</v>
      </c>
    </row>
    <row r="778" spans="1:4" ht="16.5" customHeight="1">
      <c r="A778" s="105" t="s">
        <v>2273</v>
      </c>
      <c r="B778" s="1316" t="s">
        <v>3032</v>
      </c>
      <c r="C778" s="1316" t="s">
        <v>5143</v>
      </c>
      <c r="D778" s="1316" t="s">
        <v>5144</v>
      </c>
    </row>
    <row r="779" spans="1:4" ht="16.5" customHeight="1">
      <c r="A779" s="105"/>
      <c r="B779" s="1316" t="s">
        <v>3062</v>
      </c>
      <c r="C779" s="1316" t="s">
        <v>5145</v>
      </c>
      <c r="D779" s="1316" t="s">
        <v>5146</v>
      </c>
    </row>
    <row r="780" spans="1:4" ht="16.5" customHeight="1">
      <c r="A780" s="135"/>
      <c r="B780" s="1310" t="s">
        <v>3098</v>
      </c>
      <c r="C780" s="1310" t="s">
        <v>5147</v>
      </c>
      <c r="D780" s="1310" t="s">
        <v>5148</v>
      </c>
    </row>
    <row r="781" spans="1:4" ht="16.5" customHeight="1">
      <c r="A781" s="135" t="s">
        <v>2284</v>
      </c>
      <c r="B781" s="1310" t="s">
        <v>5149</v>
      </c>
      <c r="C781" s="1310" t="s">
        <v>5150</v>
      </c>
      <c r="D781" s="1310" t="s">
        <v>5151</v>
      </c>
    </row>
    <row r="782" spans="1:4" ht="16.5" customHeight="1">
      <c r="A782" s="135"/>
      <c r="B782" s="1310" t="s">
        <v>5152</v>
      </c>
      <c r="C782" s="1310" t="s">
        <v>5153</v>
      </c>
      <c r="D782" s="1310" t="s">
        <v>5154</v>
      </c>
    </row>
    <row r="784" spans="1:4" ht="16.5" customHeight="1">
      <c r="A784" s="164" t="s">
        <v>72</v>
      </c>
      <c r="B784" s="164"/>
      <c r="C784" s="164"/>
      <c r="D784" s="164"/>
    </row>
    <row r="785" spans="1:4" ht="16.5" customHeight="1">
      <c r="A785" s="95"/>
      <c r="B785" s="1313" t="s">
        <v>5155</v>
      </c>
      <c r="C785" s="1311"/>
      <c r="D785" s="1311"/>
    </row>
    <row r="786" spans="1:4" ht="16.5" customHeight="1">
      <c r="A786" s="95" t="s">
        <v>3254</v>
      </c>
      <c r="B786" s="1313" t="s">
        <v>2685</v>
      </c>
      <c r="C786" s="1311"/>
      <c r="D786" s="1311"/>
    </row>
    <row r="787" spans="1:4" ht="16.5" customHeight="1">
      <c r="A787" s="95"/>
      <c r="B787" s="1313" t="s">
        <v>5156</v>
      </c>
      <c r="C787" s="1311"/>
      <c r="D787" s="1311"/>
    </row>
    <row r="788" spans="1:4" ht="16.5" customHeight="1">
      <c r="A788" s="23"/>
      <c r="B788" s="1314" t="s">
        <v>2779</v>
      </c>
      <c r="C788" s="1314" t="s">
        <v>5157</v>
      </c>
      <c r="D788" s="1314" t="s">
        <v>5158</v>
      </c>
    </row>
    <row r="789" spans="1:4" ht="16.5" customHeight="1">
      <c r="A789" s="23" t="s">
        <v>1568</v>
      </c>
      <c r="B789" s="1314" t="s">
        <v>2817</v>
      </c>
      <c r="C789" s="1314" t="s">
        <v>5159</v>
      </c>
      <c r="D789" s="1314" t="s">
        <v>5160</v>
      </c>
    </row>
    <row r="790" spans="1:4" ht="16.5" customHeight="1">
      <c r="A790" s="23"/>
      <c r="B790" s="1314" t="s">
        <v>2852</v>
      </c>
      <c r="C790" s="1314" t="s">
        <v>5161</v>
      </c>
      <c r="D790" s="1314" t="s">
        <v>5162</v>
      </c>
    </row>
    <row r="791" spans="1:4" ht="16.5" customHeight="1">
      <c r="A791" s="123"/>
      <c r="B791" s="1315" t="s">
        <v>2886</v>
      </c>
      <c r="C791" s="1315" t="s">
        <v>5163</v>
      </c>
      <c r="D791" s="1315" t="s">
        <v>5164</v>
      </c>
    </row>
    <row r="792" spans="1:4" ht="16.5" customHeight="1">
      <c r="A792" s="123" t="s">
        <v>2262</v>
      </c>
      <c r="B792" s="1315" t="s">
        <v>2923</v>
      </c>
      <c r="C792" s="1315" t="s">
        <v>5165</v>
      </c>
      <c r="D792" s="1315" t="s">
        <v>5166</v>
      </c>
    </row>
    <row r="793" spans="1:4" ht="16.5" customHeight="1">
      <c r="A793" s="123"/>
      <c r="B793" s="1315" t="s">
        <v>2959</v>
      </c>
      <c r="C793" s="1315" t="s">
        <v>5167</v>
      </c>
      <c r="D793" s="1315" t="s">
        <v>5168</v>
      </c>
    </row>
    <row r="794" spans="1:4" ht="16.5" customHeight="1">
      <c r="A794" s="105"/>
      <c r="B794" s="1316" t="s">
        <v>5169</v>
      </c>
      <c r="C794" s="1316" t="s">
        <v>5170</v>
      </c>
      <c r="D794" s="1316" t="s">
        <v>5171</v>
      </c>
    </row>
    <row r="795" spans="1:4" ht="16.5" customHeight="1">
      <c r="A795" s="105" t="s">
        <v>2273</v>
      </c>
      <c r="B795" s="1316" t="s">
        <v>5172</v>
      </c>
      <c r="C795" s="1316" t="s">
        <v>5173</v>
      </c>
      <c r="D795" s="1316" t="s">
        <v>5174</v>
      </c>
    </row>
    <row r="796" spans="1:4" ht="16.5" customHeight="1">
      <c r="A796" s="105"/>
      <c r="B796" s="1316" t="s">
        <v>5175</v>
      </c>
      <c r="C796" s="1316" t="s">
        <v>5176</v>
      </c>
      <c r="D796" s="1316" t="s">
        <v>5177</v>
      </c>
    </row>
    <row r="797" spans="1:4" ht="16.5" customHeight="1">
      <c r="A797" s="135"/>
      <c r="B797" s="1310" t="s">
        <v>5178</v>
      </c>
      <c r="C797" s="1310" t="s">
        <v>5179</v>
      </c>
      <c r="D797" s="1310" t="s">
        <v>5180</v>
      </c>
    </row>
    <row r="798" spans="1:4" ht="16.5" customHeight="1">
      <c r="A798" s="135" t="s">
        <v>2284</v>
      </c>
      <c r="B798" s="1310" t="s">
        <v>5181</v>
      </c>
      <c r="C798" s="1310" t="s">
        <v>5182</v>
      </c>
      <c r="D798" s="1310" t="s">
        <v>5183</v>
      </c>
    </row>
    <row r="799" spans="1:4" ht="16.5" customHeight="1">
      <c r="A799" s="135"/>
      <c r="B799" s="1310" t="s">
        <v>3167</v>
      </c>
      <c r="C799" s="1310" t="s">
        <v>5184</v>
      </c>
      <c r="D799" s="1310" t="s">
        <v>5185</v>
      </c>
    </row>
    <row r="800" spans="1:4" ht="16.5" customHeight="1">
      <c r="A800" s="7"/>
      <c r="B800" s="7"/>
      <c r="C800" s="7"/>
      <c r="D800" s="7"/>
    </row>
    <row r="801" spans="1:4" ht="16.5" customHeight="1">
      <c r="A801" s="233" t="s">
        <v>73</v>
      </c>
      <c r="B801" s="233"/>
      <c r="C801" s="233"/>
      <c r="D801" s="233"/>
    </row>
    <row r="802" spans="1:4" ht="16.5" customHeight="1">
      <c r="A802" s="95"/>
      <c r="B802" s="1313" t="s">
        <v>5186</v>
      </c>
      <c r="C802" s="1311"/>
      <c r="D802" s="1311"/>
    </row>
    <row r="803" spans="1:4" ht="16.5" customHeight="1">
      <c r="A803" s="95" t="s">
        <v>3254</v>
      </c>
      <c r="B803" s="1313" t="s">
        <v>5187</v>
      </c>
      <c r="C803" s="1311"/>
      <c r="D803" s="1311"/>
    </row>
    <row r="804" spans="1:4" ht="16.5" customHeight="1">
      <c r="A804" s="95"/>
      <c r="B804" s="1313" t="s">
        <v>5188</v>
      </c>
      <c r="C804" s="1311"/>
      <c r="D804" s="1311"/>
    </row>
    <row r="805" spans="1:4" ht="16.5" customHeight="1">
      <c r="A805" s="23"/>
      <c r="B805" s="1314" t="s">
        <v>5189</v>
      </c>
      <c r="C805" s="1314" t="s">
        <v>5190</v>
      </c>
      <c r="D805" s="1314" t="s">
        <v>5191</v>
      </c>
    </row>
    <row r="806" spans="1:4" ht="16.5" customHeight="1">
      <c r="A806" s="23" t="s">
        <v>1568</v>
      </c>
      <c r="B806" s="1314" t="s">
        <v>5192</v>
      </c>
      <c r="C806" s="1314" t="s">
        <v>5193</v>
      </c>
      <c r="D806" s="1314" t="s">
        <v>5194</v>
      </c>
    </row>
    <row r="807" spans="1:4" ht="16.5" customHeight="1">
      <c r="A807" s="23"/>
      <c r="B807" s="1314" t="s">
        <v>5195</v>
      </c>
      <c r="C807" s="1314" t="s">
        <v>5196</v>
      </c>
      <c r="D807" s="1314" t="s">
        <v>5197</v>
      </c>
    </row>
    <row r="808" spans="1:4" ht="16.5" customHeight="1">
      <c r="A808" s="123"/>
      <c r="B808" s="1315" t="s">
        <v>5198</v>
      </c>
      <c r="C808" s="1315" t="s">
        <v>5199</v>
      </c>
      <c r="D808" s="1315" t="s">
        <v>5200</v>
      </c>
    </row>
    <row r="809" spans="1:4" ht="16.5" customHeight="1">
      <c r="A809" s="123" t="s">
        <v>2262</v>
      </c>
      <c r="B809" s="1315" t="s">
        <v>5201</v>
      </c>
      <c r="C809" s="1315" t="s">
        <v>5202</v>
      </c>
      <c r="D809" s="1315" t="s">
        <v>5203</v>
      </c>
    </row>
    <row r="810" spans="1:4" ht="16.5" customHeight="1">
      <c r="A810" s="123"/>
      <c r="B810" s="1315" t="s">
        <v>5204</v>
      </c>
      <c r="C810" s="1315" t="s">
        <v>5205</v>
      </c>
      <c r="D810" s="1315" t="s">
        <v>5206</v>
      </c>
    </row>
    <row r="811" spans="1:4" ht="16.5" customHeight="1">
      <c r="A811" s="105"/>
      <c r="B811" s="1316" t="s">
        <v>5207</v>
      </c>
      <c r="C811" s="1316" t="s">
        <v>5208</v>
      </c>
      <c r="D811" s="1316" t="s">
        <v>5209</v>
      </c>
    </row>
    <row r="812" spans="1:4" ht="16.5" customHeight="1">
      <c r="A812" s="105" t="s">
        <v>2273</v>
      </c>
      <c r="B812" s="1316" t="s">
        <v>5210</v>
      </c>
      <c r="C812" s="1316" t="s">
        <v>5211</v>
      </c>
      <c r="D812" s="1316" t="s">
        <v>5212</v>
      </c>
    </row>
    <row r="813" spans="1:4" ht="16.5" customHeight="1">
      <c r="A813" s="105"/>
      <c r="B813" s="1316" t="s">
        <v>5213</v>
      </c>
      <c r="C813" s="1316" t="s">
        <v>5214</v>
      </c>
      <c r="D813" s="1316" t="s">
        <v>5215</v>
      </c>
    </row>
    <row r="814" spans="1:4" ht="16.5" customHeight="1">
      <c r="A814" s="135"/>
      <c r="B814" s="1310" t="s">
        <v>5216</v>
      </c>
      <c r="C814" s="1310" t="s">
        <v>5217</v>
      </c>
      <c r="D814" s="1310" t="s">
        <v>5218</v>
      </c>
    </row>
    <row r="815" spans="1:4" ht="16.5" customHeight="1">
      <c r="A815" s="135" t="s">
        <v>2284</v>
      </c>
      <c r="B815" s="1310" t="s">
        <v>5219</v>
      </c>
      <c r="C815" s="1310" t="s">
        <v>5220</v>
      </c>
      <c r="D815" s="1310" t="s">
        <v>5221</v>
      </c>
    </row>
    <row r="816" spans="1:4" ht="16.5" customHeight="1">
      <c r="A816" s="135"/>
      <c r="B816" s="1310" t="s">
        <v>5222</v>
      </c>
      <c r="C816" s="1310" t="s">
        <v>5223</v>
      </c>
      <c r="D816" s="1310" t="s">
        <v>5224</v>
      </c>
    </row>
    <row r="818" spans="1:4" ht="16.5" customHeight="1">
      <c r="A818" s="376" t="s">
        <v>76</v>
      </c>
      <c r="B818" s="376"/>
      <c r="C818" s="376"/>
      <c r="D818" s="376"/>
    </row>
    <row r="819" spans="1:4" ht="16.5" customHeight="1">
      <c r="A819" s="95"/>
      <c r="B819" s="1313" t="s">
        <v>5225</v>
      </c>
      <c r="C819" s="1311"/>
      <c r="D819" s="1311"/>
    </row>
    <row r="820" spans="1:4" ht="16.5" customHeight="1">
      <c r="A820" s="95" t="s">
        <v>3254</v>
      </c>
      <c r="B820" s="1313" t="s">
        <v>5226</v>
      </c>
      <c r="C820" s="1311"/>
      <c r="D820" s="1311"/>
    </row>
    <row r="821" spans="1:4" ht="16.5" customHeight="1">
      <c r="A821" s="95"/>
      <c r="B821" s="1313" t="s">
        <v>5227</v>
      </c>
      <c r="C821" s="1311"/>
      <c r="D821" s="1311"/>
    </row>
    <row r="822" spans="1:4" ht="16.5" customHeight="1">
      <c r="A822" s="23"/>
      <c r="B822" s="1314" t="s">
        <v>5228</v>
      </c>
      <c r="C822" s="1314" t="s">
        <v>5229</v>
      </c>
      <c r="D822" s="1314" t="s">
        <v>5230</v>
      </c>
    </row>
    <row r="823" spans="1:4" ht="16.5" customHeight="1">
      <c r="A823" s="23" t="s">
        <v>1568</v>
      </c>
      <c r="B823" s="1314" t="s">
        <v>5231</v>
      </c>
      <c r="C823" s="1314" t="s">
        <v>5232</v>
      </c>
      <c r="D823" s="1314" t="s">
        <v>5233</v>
      </c>
    </row>
    <row r="824" spans="1:4" ht="16.5" customHeight="1">
      <c r="A824" s="23"/>
      <c r="B824" s="1314" t="s">
        <v>5234</v>
      </c>
      <c r="C824" s="1314" t="s">
        <v>5235</v>
      </c>
      <c r="D824" s="1314" t="s">
        <v>5236</v>
      </c>
    </row>
    <row r="825" spans="1:4" ht="16.5" customHeight="1">
      <c r="A825" s="123"/>
      <c r="B825" s="1315" t="s">
        <v>5237</v>
      </c>
      <c r="C825" s="1315" t="s">
        <v>5238</v>
      </c>
      <c r="D825" s="1315" t="s">
        <v>5239</v>
      </c>
    </row>
    <row r="826" spans="1:4" ht="16.5" customHeight="1">
      <c r="A826" s="123" t="s">
        <v>2262</v>
      </c>
      <c r="B826" s="1315" t="s">
        <v>5240</v>
      </c>
      <c r="C826" s="1315" t="s">
        <v>5241</v>
      </c>
      <c r="D826" s="1315" t="s">
        <v>5242</v>
      </c>
    </row>
    <row r="827" spans="1:4" ht="16.5" customHeight="1">
      <c r="A827" s="123"/>
      <c r="B827" s="1315" t="s">
        <v>5243</v>
      </c>
      <c r="C827" s="1315" t="s">
        <v>5244</v>
      </c>
      <c r="D827" s="1315" t="s">
        <v>5245</v>
      </c>
    </row>
    <row r="828" spans="1:4" ht="16.5" customHeight="1">
      <c r="A828" s="105"/>
      <c r="B828" s="1316" t="s">
        <v>5246</v>
      </c>
      <c r="C828" s="1316" t="s">
        <v>5247</v>
      </c>
      <c r="D828" s="1316" t="s">
        <v>5248</v>
      </c>
    </row>
    <row r="829" spans="1:4" ht="16.5" customHeight="1">
      <c r="A829" s="105" t="s">
        <v>2273</v>
      </c>
      <c r="B829" s="1316" t="s">
        <v>5249</v>
      </c>
      <c r="C829" s="1316" t="s">
        <v>5250</v>
      </c>
      <c r="D829" s="1316" t="s">
        <v>5251</v>
      </c>
    </row>
    <row r="830" spans="1:4" ht="16.5" customHeight="1">
      <c r="A830" s="105"/>
      <c r="B830" s="1316" t="s">
        <v>5252</v>
      </c>
      <c r="C830" s="1316" t="s">
        <v>5253</v>
      </c>
      <c r="D830" s="1316" t="s">
        <v>5254</v>
      </c>
    </row>
    <row r="831" spans="1:4" ht="16.5" customHeight="1">
      <c r="A831" s="135"/>
      <c r="B831" s="1310" t="s">
        <v>5255</v>
      </c>
      <c r="C831" s="1310" t="s">
        <v>5256</v>
      </c>
      <c r="D831" s="1310" t="s">
        <v>5257</v>
      </c>
    </row>
    <row r="832" spans="1:4" ht="16.5" customHeight="1">
      <c r="A832" s="135" t="s">
        <v>2284</v>
      </c>
      <c r="B832" s="1310" t="s">
        <v>5258</v>
      </c>
      <c r="C832" s="1310" t="s">
        <v>5259</v>
      </c>
      <c r="D832" s="1310" t="s">
        <v>5260</v>
      </c>
    </row>
    <row r="833" spans="1:4" ht="16.5" customHeight="1">
      <c r="A833" s="135"/>
      <c r="B833" s="1310" t="s">
        <v>5261</v>
      </c>
      <c r="C833" s="1310" t="s">
        <v>5262</v>
      </c>
      <c r="D833" s="1310" t="s">
        <v>5263</v>
      </c>
    </row>
    <row r="835" spans="1:4" ht="16.5" customHeight="1">
      <c r="A835" s="165" t="s">
        <v>77</v>
      </c>
      <c r="B835" s="165"/>
      <c r="C835" s="165"/>
      <c r="D835" s="165"/>
    </row>
    <row r="836" spans="1:4" ht="16.5" customHeight="1">
      <c r="A836" s="95"/>
      <c r="B836" s="1313" t="s">
        <v>5264</v>
      </c>
      <c r="C836" s="1311"/>
      <c r="D836" s="1311"/>
    </row>
    <row r="837" spans="1:4" ht="16.5" customHeight="1">
      <c r="A837" s="95" t="s">
        <v>3254</v>
      </c>
      <c r="B837" s="1313" t="s">
        <v>5265</v>
      </c>
      <c r="C837" s="1311"/>
      <c r="D837" s="1311"/>
    </row>
    <row r="838" spans="1:4" ht="16.5" customHeight="1">
      <c r="A838" s="95"/>
      <c r="B838" s="1313" t="s">
        <v>5266</v>
      </c>
      <c r="C838" s="1311"/>
      <c r="D838" s="1311"/>
    </row>
    <row r="839" spans="1:4" ht="16.5" customHeight="1">
      <c r="A839" s="23"/>
      <c r="B839" s="1314" t="s">
        <v>5267</v>
      </c>
      <c r="C839" s="1314" t="s">
        <v>5268</v>
      </c>
      <c r="D839" s="1314" t="s">
        <v>5269</v>
      </c>
    </row>
    <row r="840" spans="1:4" ht="16.5" customHeight="1">
      <c r="A840" s="23" t="s">
        <v>1568</v>
      </c>
      <c r="B840" s="1314" t="s">
        <v>5270</v>
      </c>
      <c r="C840" s="1314" t="s">
        <v>5271</v>
      </c>
      <c r="D840" s="1314" t="s">
        <v>5272</v>
      </c>
    </row>
    <row r="841" spans="1:4" ht="16.5" customHeight="1">
      <c r="A841" s="23"/>
      <c r="B841" s="1314" t="s">
        <v>5273</v>
      </c>
      <c r="C841" s="1314" t="s">
        <v>5274</v>
      </c>
      <c r="D841" s="1314" t="s">
        <v>5275</v>
      </c>
    </row>
    <row r="842" spans="1:4" ht="16.5" customHeight="1">
      <c r="A842" s="123"/>
      <c r="B842" s="1315" t="s">
        <v>5276</v>
      </c>
      <c r="C842" s="1315" t="s">
        <v>5277</v>
      </c>
      <c r="D842" s="1315" t="s">
        <v>5278</v>
      </c>
    </row>
    <row r="843" spans="1:4" ht="16.5" customHeight="1">
      <c r="A843" s="123" t="s">
        <v>2262</v>
      </c>
      <c r="B843" s="1315" t="s">
        <v>5279</v>
      </c>
      <c r="C843" s="1315" t="s">
        <v>5280</v>
      </c>
      <c r="D843" s="1315" t="s">
        <v>5281</v>
      </c>
    </row>
    <row r="844" spans="1:4" ht="16.5" customHeight="1">
      <c r="A844" s="123"/>
      <c r="B844" s="1315" t="s">
        <v>5282</v>
      </c>
      <c r="C844" s="1315" t="s">
        <v>5283</v>
      </c>
      <c r="D844" s="1315" t="s">
        <v>5284</v>
      </c>
    </row>
    <row r="845" spans="1:4" ht="16.5" customHeight="1">
      <c r="A845" s="105"/>
      <c r="B845" s="1316" t="s">
        <v>5285</v>
      </c>
      <c r="C845" s="1316" t="s">
        <v>5286</v>
      </c>
      <c r="D845" s="1316" t="s">
        <v>5287</v>
      </c>
    </row>
    <row r="846" spans="1:4" ht="16.5" customHeight="1">
      <c r="A846" s="105" t="s">
        <v>2273</v>
      </c>
      <c r="B846" s="1316" t="s">
        <v>5288</v>
      </c>
      <c r="C846" s="1316" t="s">
        <v>5289</v>
      </c>
      <c r="D846" s="1316" t="s">
        <v>5290</v>
      </c>
    </row>
    <row r="847" spans="1:4" ht="16.5" customHeight="1">
      <c r="A847" s="105"/>
      <c r="B847" s="1316" t="s">
        <v>5291</v>
      </c>
      <c r="C847" s="1316" t="s">
        <v>5292</v>
      </c>
      <c r="D847" s="1316" t="s">
        <v>5293</v>
      </c>
    </row>
    <row r="848" spans="1:4" ht="16.5" customHeight="1">
      <c r="A848" s="135"/>
      <c r="B848" s="1310" t="s">
        <v>5294</v>
      </c>
      <c r="C848" s="1310" t="s">
        <v>5295</v>
      </c>
      <c r="D848" s="1310" t="s">
        <v>5296</v>
      </c>
    </row>
    <row r="849" spans="1:4" ht="16.5" customHeight="1">
      <c r="A849" s="135" t="s">
        <v>2284</v>
      </c>
      <c r="B849" s="1310" t="s">
        <v>5297</v>
      </c>
      <c r="C849" s="1310" t="s">
        <v>5298</v>
      </c>
      <c r="D849" s="1310" t="s">
        <v>5299</v>
      </c>
    </row>
    <row r="850" spans="1:4" ht="16.5" customHeight="1">
      <c r="A850" s="135"/>
      <c r="B850" s="1310" t="s">
        <v>5300</v>
      </c>
      <c r="C850" s="1310" t="s">
        <v>5301</v>
      </c>
      <c r="D850" s="1310" t="s">
        <v>5302</v>
      </c>
    </row>
    <row r="852" spans="1:4" ht="16.5" customHeight="1">
      <c r="A852" s="156" t="s">
        <v>78</v>
      </c>
      <c r="B852" s="156"/>
      <c r="C852" s="156"/>
      <c r="D852" s="156"/>
    </row>
    <row r="853" spans="1:4" ht="16.5" customHeight="1">
      <c r="A853" s="95"/>
      <c r="B853" s="1313" t="s">
        <v>5303</v>
      </c>
      <c r="C853" s="1311"/>
      <c r="D853" s="1311"/>
    </row>
    <row r="854" spans="1:4" ht="16.5" customHeight="1">
      <c r="A854" s="95" t="s">
        <v>3254</v>
      </c>
      <c r="B854" s="1313" t="s">
        <v>2733</v>
      </c>
      <c r="C854" s="1311"/>
      <c r="D854" s="1311"/>
    </row>
    <row r="855" spans="1:4" ht="16.5" customHeight="1">
      <c r="A855" s="95"/>
      <c r="B855" s="1313" t="s">
        <v>2700</v>
      </c>
      <c r="C855" s="1311"/>
      <c r="D855" s="1311"/>
    </row>
    <row r="856" spans="1:4" ht="16.5" customHeight="1">
      <c r="A856" s="23"/>
      <c r="B856" s="1314" t="s">
        <v>5304</v>
      </c>
      <c r="C856" s="1314" t="s">
        <v>5305</v>
      </c>
      <c r="D856" s="1314" t="s">
        <v>5306</v>
      </c>
    </row>
    <row r="857" spans="1:4" ht="16.5" customHeight="1">
      <c r="A857" s="23" t="s">
        <v>1568</v>
      </c>
      <c r="B857" s="1314" t="s">
        <v>2794</v>
      </c>
      <c r="C857" s="1314" t="s">
        <v>5307</v>
      </c>
      <c r="D857" s="1314" t="s">
        <v>5308</v>
      </c>
    </row>
    <row r="858" spans="1:4" ht="16.5" customHeight="1">
      <c r="A858" s="23"/>
      <c r="B858" s="1314" t="s">
        <v>5309</v>
      </c>
      <c r="C858" s="1314" t="s">
        <v>5310</v>
      </c>
      <c r="D858" s="1314" t="s">
        <v>5311</v>
      </c>
    </row>
    <row r="859" spans="1:4" ht="16.5" customHeight="1">
      <c r="A859" s="123"/>
      <c r="B859" s="1315" t="s">
        <v>5312</v>
      </c>
      <c r="C859" s="1315" t="s">
        <v>5313</v>
      </c>
      <c r="D859" s="1315" t="s">
        <v>5314</v>
      </c>
    </row>
    <row r="860" spans="1:4" ht="16.5" customHeight="1">
      <c r="A860" s="123" t="s">
        <v>2262</v>
      </c>
      <c r="B860" s="1315" t="s">
        <v>2937</v>
      </c>
      <c r="C860" s="1315" t="s">
        <v>5315</v>
      </c>
      <c r="D860" s="1315" t="s">
        <v>5316</v>
      </c>
    </row>
    <row r="861" spans="1:4" ht="16.5" customHeight="1">
      <c r="A861" s="123"/>
      <c r="B861" s="1315" t="s">
        <v>2970</v>
      </c>
      <c r="C861" s="1315" t="s">
        <v>5317</v>
      </c>
      <c r="D861" s="1315" t="s">
        <v>5318</v>
      </c>
    </row>
    <row r="862" spans="1:4" ht="16.5" customHeight="1">
      <c r="A862" s="105"/>
      <c r="B862" s="1316" t="s">
        <v>3009</v>
      </c>
      <c r="C862" s="1316" t="s">
        <v>5319</v>
      </c>
      <c r="D862" s="1316" t="s">
        <v>5320</v>
      </c>
    </row>
    <row r="863" spans="1:4" ht="16.5" customHeight="1">
      <c r="A863" s="105" t="s">
        <v>2273</v>
      </c>
      <c r="B863" s="1316" t="s">
        <v>5321</v>
      </c>
      <c r="C863" s="1316" t="s">
        <v>5322</v>
      </c>
      <c r="D863" s="1316" t="s">
        <v>5323</v>
      </c>
    </row>
    <row r="864" spans="1:4" ht="16.5" customHeight="1">
      <c r="A864" s="105"/>
      <c r="B864" s="1316" t="s">
        <v>3073</v>
      </c>
      <c r="C864" s="1316" t="s">
        <v>5324</v>
      </c>
      <c r="D864" s="1316" t="s">
        <v>5325</v>
      </c>
    </row>
    <row r="865" spans="1:4" ht="16.5" customHeight="1">
      <c r="A865" s="135"/>
      <c r="B865" s="1310" t="s">
        <v>5326</v>
      </c>
      <c r="C865" s="1310" t="s">
        <v>5327</v>
      </c>
      <c r="D865" s="1310" t="s">
        <v>5328</v>
      </c>
    </row>
    <row r="866" spans="1:4" ht="16.5" customHeight="1">
      <c r="A866" s="135" t="s">
        <v>2284</v>
      </c>
      <c r="B866" s="1310" t="s">
        <v>3146</v>
      </c>
      <c r="C866" s="1310" t="s">
        <v>5329</v>
      </c>
      <c r="D866" s="1310" t="s">
        <v>5330</v>
      </c>
    </row>
    <row r="867" spans="1:4" ht="16.5" customHeight="1">
      <c r="A867" s="135"/>
      <c r="B867" s="1310" t="s">
        <v>3174</v>
      </c>
      <c r="C867" s="1310" t="s">
        <v>5331</v>
      </c>
      <c r="D867" s="1310" t="s">
        <v>5332</v>
      </c>
    </row>
    <row r="868" spans="1:4" ht="16.5" customHeight="1">
      <c r="A868" s="1311"/>
      <c r="B868" s="14"/>
      <c r="C868" s="1311"/>
      <c r="D868" s="1311"/>
    </row>
    <row r="869" spans="1:4" ht="16.5" customHeight="1">
      <c r="A869" s="111" t="s">
        <v>79</v>
      </c>
      <c r="B869" s="111"/>
      <c r="C869" s="111"/>
      <c r="D869" s="111"/>
    </row>
    <row r="870" spans="1:4" ht="16.5" customHeight="1">
      <c r="A870" s="95"/>
      <c r="B870" s="1313" t="s">
        <v>2701</v>
      </c>
      <c r="C870" s="1311"/>
      <c r="D870" s="1311"/>
    </row>
    <row r="871" spans="1:4" ht="16.5" customHeight="1">
      <c r="A871" s="95" t="s">
        <v>3254</v>
      </c>
      <c r="B871" s="1313" t="s">
        <v>5333</v>
      </c>
      <c r="C871" s="1311"/>
      <c r="D871" s="1311"/>
    </row>
    <row r="872" spans="1:4" ht="16.5" customHeight="1">
      <c r="A872" s="95"/>
      <c r="B872" s="1313" t="s">
        <v>2734</v>
      </c>
      <c r="C872" s="1311"/>
      <c r="D872" s="1311"/>
    </row>
    <row r="873" spans="1:4" ht="16.5" customHeight="1">
      <c r="A873" s="23"/>
      <c r="B873" s="1314" t="s">
        <v>2795</v>
      </c>
      <c r="C873" s="1314" t="s">
        <v>5334</v>
      </c>
      <c r="D873" s="1314" t="s">
        <v>5335</v>
      </c>
    </row>
    <row r="874" spans="1:4" ht="16.5" customHeight="1">
      <c r="A874" s="23" t="s">
        <v>1568</v>
      </c>
      <c r="B874" s="1314" t="s">
        <v>2831</v>
      </c>
      <c r="C874" s="1314" t="s">
        <v>5336</v>
      </c>
      <c r="D874" s="1314" t="s">
        <v>5337</v>
      </c>
    </row>
    <row r="875" spans="1:4" ht="16.5" customHeight="1">
      <c r="A875" s="23"/>
      <c r="B875" s="1314" t="s">
        <v>5338</v>
      </c>
      <c r="C875" s="1314" t="s">
        <v>5339</v>
      </c>
      <c r="D875" s="1314" t="s">
        <v>5340</v>
      </c>
    </row>
    <row r="876" spans="1:4" ht="16.5" customHeight="1">
      <c r="A876" s="123"/>
      <c r="B876" s="1315" t="s">
        <v>2902</v>
      </c>
      <c r="C876" s="1315" t="s">
        <v>5341</v>
      </c>
      <c r="D876" s="1315" t="s">
        <v>5342</v>
      </c>
    </row>
    <row r="877" spans="1:4" ht="16.5" customHeight="1">
      <c r="A877" s="123" t="s">
        <v>2262</v>
      </c>
      <c r="B877" s="1315" t="s">
        <v>2938</v>
      </c>
      <c r="C877" s="1315" t="s">
        <v>5343</v>
      </c>
      <c r="D877" s="1315" t="s">
        <v>5344</v>
      </c>
    </row>
    <row r="878" spans="1:4" ht="16.5" customHeight="1">
      <c r="A878" s="123"/>
      <c r="B878" s="1315" t="s">
        <v>2971</v>
      </c>
      <c r="C878" s="1315" t="s">
        <v>5345</v>
      </c>
      <c r="D878" s="1315" t="s">
        <v>5346</v>
      </c>
    </row>
    <row r="879" spans="1:4" ht="16.5" customHeight="1">
      <c r="A879" s="105"/>
      <c r="B879" s="1316" t="s">
        <v>3010</v>
      </c>
      <c r="C879" s="1316" t="s">
        <v>5347</v>
      </c>
      <c r="D879" s="1316" t="s">
        <v>5348</v>
      </c>
    </row>
    <row r="880" spans="1:4" ht="16.5" customHeight="1">
      <c r="A880" s="105" t="s">
        <v>2273</v>
      </c>
      <c r="B880" s="1316" t="s">
        <v>5349</v>
      </c>
      <c r="C880" s="1316" t="s">
        <v>5350</v>
      </c>
      <c r="D880" s="1316" t="s">
        <v>5351</v>
      </c>
    </row>
    <row r="881" spans="1:4" ht="16.5" customHeight="1">
      <c r="A881" s="105"/>
      <c r="B881" s="1316" t="s">
        <v>3074</v>
      </c>
      <c r="C881" s="1316" t="s">
        <v>5352</v>
      </c>
      <c r="D881" s="1316" t="s">
        <v>5353</v>
      </c>
    </row>
    <row r="882" spans="1:4" ht="16.5" customHeight="1">
      <c r="A882" s="135"/>
      <c r="B882" s="1310" t="s">
        <v>5354</v>
      </c>
      <c r="C882" s="1310" t="s">
        <v>5355</v>
      </c>
      <c r="D882" s="1310" t="s">
        <v>5356</v>
      </c>
    </row>
    <row r="883" spans="1:4" ht="16.5" customHeight="1">
      <c r="A883" s="135" t="s">
        <v>2284</v>
      </c>
      <c r="B883" s="1310" t="s">
        <v>3147</v>
      </c>
      <c r="C883" s="1310" t="s">
        <v>5357</v>
      </c>
      <c r="D883" s="1310" t="s">
        <v>5358</v>
      </c>
    </row>
    <row r="884" spans="1:4" ht="16.5" customHeight="1">
      <c r="A884" s="135"/>
      <c r="B884" s="1310" t="s">
        <v>3175</v>
      </c>
      <c r="C884" s="1310" t="s">
        <v>5359</v>
      </c>
      <c r="D884" s="1310" t="s">
        <v>5360</v>
      </c>
    </row>
    <row r="886" spans="1:4" ht="16.5" customHeight="1">
      <c r="A886" s="167" t="s">
        <v>80</v>
      </c>
      <c r="B886" s="167"/>
      <c r="C886" s="167"/>
      <c r="D886" s="167"/>
    </row>
    <row r="887" spans="1:4" ht="16.5" customHeight="1">
      <c r="A887" s="95"/>
      <c r="B887" s="1313" t="s">
        <v>2702</v>
      </c>
      <c r="C887" s="1311"/>
      <c r="D887" s="1311"/>
    </row>
    <row r="888" spans="1:4" ht="16.5" customHeight="1">
      <c r="A888" s="95" t="s">
        <v>3254</v>
      </c>
      <c r="B888" s="1313" t="s">
        <v>2735</v>
      </c>
      <c r="C888" s="1311" t="s">
        <v>1461</v>
      </c>
      <c r="D888" s="1311"/>
    </row>
    <row r="889" spans="1:4" ht="16.5" customHeight="1">
      <c r="A889" s="95"/>
      <c r="B889" s="1313" t="s">
        <v>2761</v>
      </c>
      <c r="C889" s="1311"/>
      <c r="D889" s="1311"/>
    </row>
    <row r="890" spans="1:4" ht="16.5" customHeight="1">
      <c r="A890" s="23"/>
      <c r="B890" s="1314" t="s">
        <v>2796</v>
      </c>
      <c r="C890" s="1314" t="s">
        <v>5361</v>
      </c>
      <c r="D890" s="1314" t="s">
        <v>5362</v>
      </c>
    </row>
    <row r="891" spans="1:4" ht="16.5" customHeight="1">
      <c r="A891" s="23" t="s">
        <v>1568</v>
      </c>
      <c r="B891" s="1314" t="s">
        <v>2832</v>
      </c>
      <c r="C891" s="1314" t="s">
        <v>5363</v>
      </c>
      <c r="D891" s="1314" t="s">
        <v>5364</v>
      </c>
    </row>
    <row r="892" spans="1:4" ht="16.5" customHeight="1">
      <c r="A892" s="23"/>
      <c r="B892" s="1314" t="s">
        <v>2866</v>
      </c>
      <c r="C892" s="1314" t="s">
        <v>5365</v>
      </c>
      <c r="D892" s="1314" t="s">
        <v>5366</v>
      </c>
    </row>
    <row r="893" spans="1:4" ht="16.5" customHeight="1">
      <c r="A893" s="123"/>
      <c r="B893" s="1315" t="s">
        <v>2903</v>
      </c>
      <c r="C893" s="1315" t="s">
        <v>5367</v>
      </c>
      <c r="D893" s="1315" t="s">
        <v>5368</v>
      </c>
    </row>
    <row r="894" spans="1:4" ht="16.5" customHeight="1">
      <c r="A894" s="123" t="s">
        <v>2262</v>
      </c>
      <c r="B894" s="1315" t="s">
        <v>5369</v>
      </c>
      <c r="C894" s="1315" t="s">
        <v>5370</v>
      </c>
      <c r="D894" s="1315" t="s">
        <v>5371</v>
      </c>
    </row>
    <row r="895" spans="1:4" ht="16.5" customHeight="1">
      <c r="A895" s="123"/>
      <c r="B895" s="1315" t="s">
        <v>2972</v>
      </c>
      <c r="C895" s="1315" t="s">
        <v>5372</v>
      </c>
      <c r="D895" s="1315" t="s">
        <v>5373</v>
      </c>
    </row>
    <row r="896" spans="1:4" ht="16.5" customHeight="1">
      <c r="A896" s="105"/>
      <c r="B896" s="1316" t="s">
        <v>3011</v>
      </c>
      <c r="C896" s="1316" t="s">
        <v>5374</v>
      </c>
      <c r="D896" s="1316" t="s">
        <v>5375</v>
      </c>
    </row>
    <row r="897" spans="1:4" ht="16.5" customHeight="1">
      <c r="A897" s="105" t="s">
        <v>2273</v>
      </c>
      <c r="B897" s="1316" t="s">
        <v>3043</v>
      </c>
      <c r="C897" s="1316" t="s">
        <v>5376</v>
      </c>
      <c r="D897" s="1316" t="s">
        <v>5377</v>
      </c>
    </row>
    <row r="898" spans="1:4" ht="16.5" customHeight="1">
      <c r="A898" s="105"/>
      <c r="B898" s="1316" t="s">
        <v>3075</v>
      </c>
      <c r="C898" s="1316" t="s">
        <v>5378</v>
      </c>
      <c r="D898" s="1316" t="s">
        <v>5379</v>
      </c>
    </row>
    <row r="899" spans="1:4" ht="16.5" customHeight="1">
      <c r="A899" s="135"/>
      <c r="B899" s="1310" t="s">
        <v>5380</v>
      </c>
      <c r="C899" s="1310" t="s">
        <v>5381</v>
      </c>
      <c r="D899" s="1310" t="s">
        <v>5382</v>
      </c>
    </row>
    <row r="900" spans="1:4" ht="16.5" customHeight="1">
      <c r="A900" s="135" t="s">
        <v>2284</v>
      </c>
      <c r="B900" s="1310" t="s">
        <v>3148</v>
      </c>
      <c r="C900" s="1310" t="s">
        <v>5383</v>
      </c>
      <c r="D900" s="1310" t="s">
        <v>5384</v>
      </c>
    </row>
    <row r="901" spans="1:4" ht="16.5" customHeight="1">
      <c r="A901" s="135"/>
      <c r="B901" s="1310" t="s">
        <v>3176</v>
      </c>
      <c r="C901" s="1310" t="s">
        <v>5385</v>
      </c>
      <c r="D901" s="1310" t="s">
        <v>5386</v>
      </c>
    </row>
    <row r="903" spans="1:4" ht="16.5" customHeight="1">
      <c r="A903" s="6" t="s">
        <v>5387</v>
      </c>
      <c r="B903" s="6"/>
      <c r="C903" s="1311"/>
      <c r="D903" s="1311"/>
    </row>
    <row r="904" spans="1:4" ht="16.5" customHeight="1">
      <c r="A904" s="95"/>
      <c r="B904" s="1313" t="s">
        <v>2707</v>
      </c>
      <c r="C904" s="1313"/>
      <c r="D904" s="1313"/>
    </row>
    <row r="905" spans="1:4" ht="16.5" customHeight="1">
      <c r="A905" s="95" t="s">
        <v>3254</v>
      </c>
      <c r="B905" s="1313" t="s">
        <v>2737</v>
      </c>
      <c r="C905" s="1313"/>
      <c r="D905" s="1313"/>
    </row>
    <row r="906" spans="1:4" ht="16.5" customHeight="1">
      <c r="A906" s="95"/>
      <c r="B906" s="1313" t="s">
        <v>2764</v>
      </c>
      <c r="C906" s="1313"/>
      <c r="D906" s="1313"/>
    </row>
    <row r="907" spans="1:4" ht="16.5" customHeight="1">
      <c r="A907" s="23"/>
      <c r="B907" s="1314" t="s">
        <v>2801</v>
      </c>
      <c r="C907" s="1314" t="s">
        <v>5388</v>
      </c>
      <c r="D907" s="1314" t="s">
        <v>5389</v>
      </c>
    </row>
    <row r="908" spans="1:4" ht="16.5" customHeight="1">
      <c r="A908" s="23" t="s">
        <v>1568</v>
      </c>
      <c r="B908" s="1314" t="s">
        <v>2837</v>
      </c>
      <c r="C908" s="1314" t="s">
        <v>5390</v>
      </c>
      <c r="D908" s="1314" t="s">
        <v>5391</v>
      </c>
    </row>
    <row r="909" spans="1:4" ht="16.5" customHeight="1">
      <c r="A909" s="23"/>
      <c r="B909" s="1314" t="s">
        <v>2869</v>
      </c>
      <c r="C909" s="1314" t="s">
        <v>5392</v>
      </c>
      <c r="D909" s="1314" t="s">
        <v>5393</v>
      </c>
    </row>
    <row r="910" spans="1:4" ht="16.5" customHeight="1">
      <c r="A910" s="123"/>
      <c r="B910" s="1315" t="s">
        <v>2908</v>
      </c>
      <c r="C910" s="1315" t="s">
        <v>5394</v>
      </c>
      <c r="D910" s="1315" t="s">
        <v>5395</v>
      </c>
    </row>
    <row r="911" spans="1:4" ht="16.5" customHeight="1">
      <c r="A911" s="123" t="s">
        <v>2262</v>
      </c>
      <c r="B911" s="1315" t="s">
        <v>2944</v>
      </c>
      <c r="C911" s="1315" t="s">
        <v>5396</v>
      </c>
      <c r="D911" s="1315" t="s">
        <v>5397</v>
      </c>
    </row>
    <row r="912" spans="1:4" ht="16.5" customHeight="1">
      <c r="A912" s="123"/>
      <c r="B912" s="1315" t="s">
        <v>2976</v>
      </c>
      <c r="C912" s="1315" t="s">
        <v>5398</v>
      </c>
      <c r="D912" s="1315" t="s">
        <v>5399</v>
      </c>
    </row>
    <row r="913" spans="1:4" ht="16.5" customHeight="1">
      <c r="A913" s="105"/>
      <c r="B913" s="1316" t="s">
        <v>3016</v>
      </c>
      <c r="C913" s="1316" t="s">
        <v>5400</v>
      </c>
      <c r="D913" s="1316" t="s">
        <v>5401</v>
      </c>
    </row>
    <row r="914" spans="1:4" ht="16.5" customHeight="1">
      <c r="A914" s="105" t="s">
        <v>2273</v>
      </c>
      <c r="B914" s="1316" t="s">
        <v>3048</v>
      </c>
      <c r="C914" s="1316" t="s">
        <v>5402</v>
      </c>
      <c r="D914" s="1316" t="s">
        <v>5403</v>
      </c>
    </row>
    <row r="915" spans="1:4" ht="16.5" customHeight="1">
      <c r="A915" s="105"/>
      <c r="B915" s="1316" t="s">
        <v>3080</v>
      </c>
      <c r="C915" s="1316" t="s">
        <v>5404</v>
      </c>
      <c r="D915" s="1316" t="s">
        <v>5405</v>
      </c>
    </row>
    <row r="916" spans="1:4" ht="16.5" customHeight="1">
      <c r="A916" s="135"/>
      <c r="B916" s="1310" t="s">
        <v>3119</v>
      </c>
      <c r="C916" s="1310" t="s">
        <v>5406</v>
      </c>
      <c r="D916" s="1310" t="s">
        <v>5407</v>
      </c>
    </row>
    <row r="917" spans="1:4" ht="16.5" customHeight="1">
      <c r="A917" s="135" t="s">
        <v>2284</v>
      </c>
      <c r="B917" s="1310" t="s">
        <v>3153</v>
      </c>
      <c r="C917" s="1310" t="s">
        <v>5408</v>
      </c>
      <c r="D917" s="1310" t="s">
        <v>5409</v>
      </c>
    </row>
    <row r="918" spans="1:4" ht="16.5" customHeight="1">
      <c r="A918" s="135"/>
      <c r="B918" s="1310" t="s">
        <v>3181</v>
      </c>
      <c r="C918" s="1310" t="s">
        <v>5410</v>
      </c>
      <c r="D918" s="1310" t="s">
        <v>5411</v>
      </c>
    </row>
    <row r="920" spans="1:4" ht="16.5" customHeight="1">
      <c r="A920" s="168" t="s">
        <v>5412</v>
      </c>
      <c r="B920" s="168"/>
      <c r="C920" s="168"/>
      <c r="D920" s="168"/>
    </row>
    <row r="921" spans="1:4" ht="16.5" customHeight="1">
      <c r="A921" s="95"/>
      <c r="B921" s="1313" t="s">
        <v>2708</v>
      </c>
      <c r="C921" s="1311"/>
      <c r="D921" s="1311"/>
    </row>
    <row r="922" spans="1:4" ht="16.5" customHeight="1">
      <c r="A922" s="95" t="s">
        <v>3254</v>
      </c>
      <c r="B922" s="1313" t="s">
        <v>2738</v>
      </c>
      <c r="C922" s="1311"/>
      <c r="D922" s="1311"/>
    </row>
    <row r="923" spans="1:4" ht="16.5" customHeight="1">
      <c r="A923" s="95"/>
      <c r="B923" s="1313" t="s">
        <v>2765</v>
      </c>
      <c r="C923" s="1311"/>
      <c r="D923" s="1311"/>
    </row>
    <row r="924" spans="1:4" ht="16.5" customHeight="1">
      <c r="A924" s="23"/>
      <c r="B924" s="1314" t="s">
        <v>2802</v>
      </c>
      <c r="C924" s="1314" t="s">
        <v>5413</v>
      </c>
      <c r="D924" s="1314" t="s">
        <v>5414</v>
      </c>
    </row>
    <row r="925" spans="1:4" ht="16.5" customHeight="1">
      <c r="A925" s="23" t="s">
        <v>1568</v>
      </c>
      <c r="B925" s="1314" t="s">
        <v>2838</v>
      </c>
      <c r="C925" s="1314" t="s">
        <v>5415</v>
      </c>
      <c r="D925" s="1314" t="s">
        <v>5416</v>
      </c>
    </row>
    <row r="926" spans="1:4" ht="16.5" customHeight="1">
      <c r="A926" s="23"/>
      <c r="B926" s="1314" t="s">
        <v>2870</v>
      </c>
      <c r="C926" s="1314" t="s">
        <v>5417</v>
      </c>
      <c r="D926" s="1314" t="s">
        <v>5418</v>
      </c>
    </row>
    <row r="927" spans="1:4" ht="16.5" customHeight="1">
      <c r="A927" s="123"/>
      <c r="B927" s="1315" t="s">
        <v>2909</v>
      </c>
      <c r="C927" s="1315" t="s">
        <v>5419</v>
      </c>
      <c r="D927" s="1315" t="s">
        <v>5420</v>
      </c>
    </row>
    <row r="928" spans="1:4" ht="16.5" customHeight="1">
      <c r="A928" s="123" t="s">
        <v>2262</v>
      </c>
      <c r="B928" s="1315" t="s">
        <v>2945</v>
      </c>
      <c r="C928" s="1315" t="s">
        <v>5421</v>
      </c>
      <c r="D928" s="1315" t="s">
        <v>5422</v>
      </c>
    </row>
    <row r="929" spans="1:4" ht="16.5" customHeight="1">
      <c r="A929" s="123"/>
      <c r="B929" s="1315" t="s">
        <v>2977</v>
      </c>
      <c r="C929" s="1315" t="s">
        <v>5423</v>
      </c>
      <c r="D929" s="1315" t="s">
        <v>5424</v>
      </c>
    </row>
    <row r="930" spans="1:4" ht="16.5" customHeight="1">
      <c r="A930" s="105"/>
      <c r="B930" s="1316" t="s">
        <v>3017</v>
      </c>
      <c r="C930" s="1316" t="s">
        <v>5425</v>
      </c>
      <c r="D930" s="1316" t="s">
        <v>5426</v>
      </c>
    </row>
    <row r="931" spans="1:4" ht="16.5" customHeight="1">
      <c r="A931" s="105" t="s">
        <v>2273</v>
      </c>
      <c r="B931" s="1316" t="s">
        <v>3049</v>
      </c>
      <c r="C931" s="1316" t="s">
        <v>5427</v>
      </c>
      <c r="D931" s="1316" t="s">
        <v>5428</v>
      </c>
    </row>
    <row r="932" spans="1:4" ht="16.5" customHeight="1">
      <c r="A932" s="105"/>
      <c r="B932" s="1316" t="s">
        <v>3081</v>
      </c>
      <c r="C932" s="1316" t="s">
        <v>5429</v>
      </c>
      <c r="D932" s="1316" t="s">
        <v>5430</v>
      </c>
    </row>
    <row r="933" spans="1:4" ht="16.5" customHeight="1">
      <c r="A933" s="135"/>
      <c r="B933" s="1310" t="s">
        <v>3120</v>
      </c>
      <c r="C933" s="1310" t="s">
        <v>5431</v>
      </c>
      <c r="D933" s="1310" t="s">
        <v>5432</v>
      </c>
    </row>
    <row r="934" spans="1:4" ht="16.5" customHeight="1">
      <c r="A934" s="135" t="s">
        <v>2284</v>
      </c>
      <c r="B934" s="1310" t="s">
        <v>3154</v>
      </c>
      <c r="C934" s="1310" t="s">
        <v>5433</v>
      </c>
      <c r="D934" s="1310" t="s">
        <v>5434</v>
      </c>
    </row>
    <row r="935" spans="1:4" ht="16.5" customHeight="1">
      <c r="A935" s="135"/>
      <c r="B935" s="1310" t="s">
        <v>3182</v>
      </c>
      <c r="C935" s="1310" t="s">
        <v>5435</v>
      </c>
      <c r="D935" s="1310" t="s">
        <v>5436</v>
      </c>
    </row>
    <row r="937" spans="1:4" ht="16.5" customHeight="1">
      <c r="A937" s="169" t="s">
        <v>5437</v>
      </c>
      <c r="B937" s="169"/>
      <c r="C937" s="169"/>
      <c r="D937" s="169"/>
    </row>
    <row r="938" spans="1:4" ht="16.5" customHeight="1">
      <c r="A938" s="95"/>
      <c r="B938" s="1313" t="s">
        <v>3214</v>
      </c>
      <c r="C938" s="1311"/>
      <c r="D938" s="1311"/>
    </row>
    <row r="939" spans="1:4" ht="16.5" customHeight="1">
      <c r="A939" s="95" t="s">
        <v>3254</v>
      </c>
      <c r="B939" s="1313" t="s">
        <v>5438</v>
      </c>
      <c r="C939" s="1311"/>
      <c r="D939" s="1311"/>
    </row>
    <row r="940" spans="1:4" ht="16.5" customHeight="1">
      <c r="A940" s="95"/>
      <c r="B940" s="1313" t="s">
        <v>5439</v>
      </c>
      <c r="C940" s="1311"/>
      <c r="D940" s="1311"/>
    </row>
    <row r="941" spans="1:4" ht="16.5" customHeight="1">
      <c r="A941" s="23"/>
      <c r="B941" s="1314" t="s">
        <v>3249</v>
      </c>
      <c r="C941" s="1314" t="s">
        <v>5440</v>
      </c>
      <c r="D941" s="1314" t="s">
        <v>5441</v>
      </c>
    </row>
    <row r="942" spans="1:4" ht="16.5" customHeight="1">
      <c r="A942" s="23" t="s">
        <v>1568</v>
      </c>
      <c r="B942" s="1314" t="s">
        <v>5442</v>
      </c>
      <c r="C942" s="1314" t="s">
        <v>5443</v>
      </c>
      <c r="D942" s="1314" t="s">
        <v>5444</v>
      </c>
    </row>
    <row r="943" spans="1:4" ht="16.5" customHeight="1">
      <c r="A943" s="23"/>
      <c r="B943" s="1314" t="s">
        <v>3273</v>
      </c>
      <c r="C943" s="1314" t="s">
        <v>5445</v>
      </c>
      <c r="D943" s="1314" t="s">
        <v>5446</v>
      </c>
    </row>
    <row r="944" spans="1:4" ht="16.5" customHeight="1">
      <c r="A944" s="123"/>
      <c r="B944" s="1315" t="s">
        <v>3285</v>
      </c>
      <c r="C944" s="1315" t="s">
        <v>5447</v>
      </c>
      <c r="D944" s="1315" t="s">
        <v>5448</v>
      </c>
    </row>
    <row r="945" spans="1:4" ht="16.5" customHeight="1">
      <c r="A945" s="123" t="s">
        <v>2262</v>
      </c>
      <c r="B945" s="1315" t="s">
        <v>5449</v>
      </c>
      <c r="C945" s="1315" t="s">
        <v>5450</v>
      </c>
      <c r="D945" s="1315" t="s">
        <v>5451</v>
      </c>
    </row>
    <row r="946" spans="1:4" ht="16.5" customHeight="1">
      <c r="A946" s="123"/>
      <c r="B946" s="1315" t="s">
        <v>3298</v>
      </c>
      <c r="C946" s="1315" t="s">
        <v>5452</v>
      </c>
      <c r="D946" s="1315" t="s">
        <v>5453</v>
      </c>
    </row>
    <row r="947" spans="1:4" ht="16.5" customHeight="1">
      <c r="A947" s="105"/>
      <c r="B947" s="1316" t="s">
        <v>3324</v>
      </c>
      <c r="C947" s="1316" t="s">
        <v>5454</v>
      </c>
      <c r="D947" s="1316" t="s">
        <v>5455</v>
      </c>
    </row>
    <row r="948" spans="1:4" ht="16.5" customHeight="1">
      <c r="A948" s="105" t="s">
        <v>2273</v>
      </c>
      <c r="B948" s="1316" t="s">
        <v>5456</v>
      </c>
      <c r="C948" s="1316" t="s">
        <v>5457</v>
      </c>
      <c r="D948" s="1316" t="s">
        <v>5458</v>
      </c>
    </row>
    <row r="949" spans="1:4" ht="16.5" customHeight="1">
      <c r="A949" s="105"/>
      <c r="B949" s="1316" t="s">
        <v>3337</v>
      </c>
      <c r="C949" s="1316" t="s">
        <v>5459</v>
      </c>
      <c r="D949" s="1316" t="s">
        <v>5460</v>
      </c>
    </row>
    <row r="950" spans="1:4" ht="16.5" customHeight="1">
      <c r="A950" s="135"/>
      <c r="B950" s="1310" t="s">
        <v>5461</v>
      </c>
      <c r="C950" s="1310" t="s">
        <v>5462</v>
      </c>
      <c r="D950" s="1310" t="s">
        <v>5463</v>
      </c>
    </row>
    <row r="951" spans="1:4" ht="16.5" customHeight="1">
      <c r="A951" s="135" t="s">
        <v>2284</v>
      </c>
      <c r="B951" s="1310" t="s">
        <v>3372</v>
      </c>
      <c r="C951" s="1310" t="s">
        <v>5464</v>
      </c>
      <c r="D951" s="1310" t="s">
        <v>5465</v>
      </c>
    </row>
    <row r="952" spans="1:4" ht="16.5" customHeight="1">
      <c r="A952" s="135"/>
      <c r="B952" s="1310" t="s">
        <v>5466</v>
      </c>
      <c r="C952" s="1310" t="s">
        <v>5467</v>
      </c>
      <c r="D952" s="1310" t="s">
        <v>5468</v>
      </c>
    </row>
    <row r="954" spans="1:4" ht="16.5" customHeight="1">
      <c r="A954" s="155" t="s">
        <v>5469</v>
      </c>
      <c r="B954" s="155"/>
      <c r="C954" s="155"/>
      <c r="D954" s="155"/>
    </row>
    <row r="955" spans="1:4" ht="16.5" customHeight="1">
      <c r="A955" s="95"/>
      <c r="B955" s="1313" t="s">
        <v>2714</v>
      </c>
      <c r="C955" s="1311"/>
      <c r="D955" s="1311"/>
    </row>
    <row r="956" spans="1:4" ht="16.5" customHeight="1">
      <c r="A956" s="95" t="s">
        <v>3254</v>
      </c>
      <c r="B956" s="1313" t="s">
        <v>2742</v>
      </c>
      <c r="C956" s="1311"/>
      <c r="D956" s="1311"/>
    </row>
    <row r="957" spans="1:4" ht="16.5" customHeight="1">
      <c r="A957" s="95"/>
      <c r="B957" s="1313" t="s">
        <v>2768</v>
      </c>
      <c r="C957" s="1311"/>
      <c r="D957" s="1311"/>
    </row>
    <row r="958" spans="1:4" ht="16.5" customHeight="1">
      <c r="A958" s="23"/>
      <c r="B958" s="1314" t="s">
        <v>2808</v>
      </c>
      <c r="C958" s="1314" t="s">
        <v>5470</v>
      </c>
      <c r="D958" s="1314" t="s">
        <v>5471</v>
      </c>
    </row>
    <row r="959" spans="1:4" ht="16.5" customHeight="1">
      <c r="A959" s="23" t="s">
        <v>1568</v>
      </c>
      <c r="B959" s="1314" t="s">
        <v>2843</v>
      </c>
      <c r="C959" s="1314" t="s">
        <v>5472</v>
      </c>
      <c r="D959" s="1314" t="s">
        <v>5473</v>
      </c>
    </row>
    <row r="960" spans="1:4" ht="16.5" customHeight="1">
      <c r="A960" s="23"/>
      <c r="B960" s="1314" t="s">
        <v>2876</v>
      </c>
      <c r="C960" s="1314" t="s">
        <v>5474</v>
      </c>
      <c r="D960" s="1314" t="s">
        <v>5475</v>
      </c>
    </row>
    <row r="961" spans="1:4" ht="16.5" customHeight="1">
      <c r="A961" s="123"/>
      <c r="B961" s="1315" t="s">
        <v>2915</v>
      </c>
      <c r="C961" s="1315" t="s">
        <v>5476</v>
      </c>
      <c r="D961" s="1315" t="s">
        <v>5477</v>
      </c>
    </row>
    <row r="962" spans="1:4" ht="16.5" customHeight="1">
      <c r="A962" s="123" t="s">
        <v>2262</v>
      </c>
      <c r="B962" s="1315" t="s">
        <v>2950</v>
      </c>
      <c r="C962" s="1315" t="s">
        <v>5478</v>
      </c>
      <c r="D962" s="1315" t="s">
        <v>5479</v>
      </c>
    </row>
    <row r="963" spans="1:4" ht="16.5" customHeight="1">
      <c r="A963" s="123"/>
      <c r="B963" s="1315" t="s">
        <v>2982</v>
      </c>
      <c r="C963" s="1315" t="s">
        <v>5480</v>
      </c>
      <c r="D963" s="1315" t="s">
        <v>5481</v>
      </c>
    </row>
    <row r="964" spans="1:4" ht="16.5" customHeight="1">
      <c r="A964" s="105"/>
      <c r="B964" s="1316" t="s">
        <v>3023</v>
      </c>
      <c r="C964" s="1316" t="s">
        <v>5482</v>
      </c>
      <c r="D964" s="1316" t="s">
        <v>5483</v>
      </c>
    </row>
    <row r="965" spans="1:4" ht="16.5" customHeight="1">
      <c r="A965" s="105" t="s">
        <v>2273</v>
      </c>
      <c r="B965" s="1316" t="s">
        <v>3053</v>
      </c>
      <c r="C965" s="1316" t="s">
        <v>5484</v>
      </c>
      <c r="D965" s="1316" t="s">
        <v>5485</v>
      </c>
    </row>
    <row r="966" spans="1:4" ht="16.5" customHeight="1">
      <c r="A966" s="105"/>
      <c r="B966" s="1316" t="s">
        <v>3086</v>
      </c>
      <c r="C966" s="1316" t="s">
        <v>5486</v>
      </c>
      <c r="D966" s="1316" t="s">
        <v>5487</v>
      </c>
    </row>
    <row r="967" spans="1:4" ht="16.5" customHeight="1">
      <c r="A967" s="135"/>
      <c r="B967" s="1310" t="s">
        <v>3126</v>
      </c>
      <c r="C967" s="1310" t="s">
        <v>5488</v>
      </c>
      <c r="D967" s="1310" t="s">
        <v>5489</v>
      </c>
    </row>
    <row r="968" spans="1:4" ht="16.5" customHeight="1">
      <c r="A968" s="135" t="s">
        <v>2284</v>
      </c>
      <c r="B968" s="1310" t="s">
        <v>3159</v>
      </c>
      <c r="C968" s="1310" t="s">
        <v>5490</v>
      </c>
      <c r="D968" s="1310" t="s">
        <v>5491</v>
      </c>
    </row>
    <row r="969" spans="1:4" ht="16.5" customHeight="1">
      <c r="A969" s="135"/>
      <c r="B969" s="1310" t="s">
        <v>3188</v>
      </c>
      <c r="C969" s="1310" t="s">
        <v>5492</v>
      </c>
      <c r="D969" s="1310" t="s">
        <v>5493</v>
      </c>
    </row>
    <row r="971" spans="1:4" ht="16.5" customHeight="1">
      <c r="A971" s="21" t="s">
        <v>5494</v>
      </c>
      <c r="B971" s="21"/>
      <c r="C971" s="21"/>
      <c r="D971" s="21"/>
    </row>
    <row r="972" spans="1:4" ht="16.5" customHeight="1">
      <c r="A972" s="95"/>
      <c r="B972" s="1313" t="s">
        <v>2709</v>
      </c>
      <c r="C972" s="1311"/>
      <c r="D972" s="1311"/>
    </row>
    <row r="973" spans="1:4" ht="16.5" customHeight="1">
      <c r="A973" s="95" t="s">
        <v>3254</v>
      </c>
      <c r="B973" s="1313" t="s">
        <v>2739</v>
      </c>
      <c r="C973" s="1311"/>
      <c r="D973" s="1311"/>
    </row>
    <row r="974" spans="1:4" ht="16.5" customHeight="1">
      <c r="A974" s="95"/>
      <c r="B974" s="1313" t="s">
        <v>5495</v>
      </c>
      <c r="C974" s="1311"/>
      <c r="D974" s="1311"/>
    </row>
    <row r="975" spans="1:4" ht="16.5" customHeight="1">
      <c r="A975" s="23"/>
      <c r="B975" s="1314" t="s">
        <v>2803</v>
      </c>
      <c r="C975" s="1314" t="s">
        <v>5496</v>
      </c>
      <c r="D975" s="1314" t="s">
        <v>5497</v>
      </c>
    </row>
    <row r="976" spans="1:4" ht="16.5" customHeight="1">
      <c r="A976" s="23" t="s">
        <v>1568</v>
      </c>
      <c r="B976" s="1314" t="s">
        <v>2839</v>
      </c>
      <c r="C976" s="1314" t="s">
        <v>5498</v>
      </c>
      <c r="D976" s="1314" t="s">
        <v>5499</v>
      </c>
    </row>
    <row r="977" spans="1:4" ht="16.5" customHeight="1">
      <c r="A977" s="23"/>
      <c r="B977" s="1314" t="s">
        <v>2871</v>
      </c>
      <c r="C977" s="1314" t="s">
        <v>5500</v>
      </c>
      <c r="D977" s="1314" t="s">
        <v>5501</v>
      </c>
    </row>
    <row r="978" spans="1:4" ht="16.5" customHeight="1">
      <c r="A978" s="123"/>
      <c r="B978" s="1315" t="s">
        <v>2910</v>
      </c>
      <c r="C978" s="1315" t="s">
        <v>5502</v>
      </c>
      <c r="D978" s="1315" t="s">
        <v>5503</v>
      </c>
    </row>
    <row r="979" spans="1:4" ht="16.5" customHeight="1">
      <c r="A979" s="123" t="s">
        <v>2262</v>
      </c>
      <c r="B979" s="1315" t="s">
        <v>2946</v>
      </c>
      <c r="C979" s="1315" t="s">
        <v>5504</v>
      </c>
      <c r="D979" s="1315" t="s">
        <v>5505</v>
      </c>
    </row>
    <row r="980" spans="1:4" ht="16.5" customHeight="1">
      <c r="A980" s="123"/>
      <c r="B980" s="1315" t="s">
        <v>2978</v>
      </c>
      <c r="C980" s="1315" t="s">
        <v>5506</v>
      </c>
      <c r="D980" s="1315" t="s">
        <v>5507</v>
      </c>
    </row>
    <row r="981" spans="1:4" ht="16.5" customHeight="1">
      <c r="A981" s="105"/>
      <c r="B981" s="1316" t="s">
        <v>3018</v>
      </c>
      <c r="C981" s="1316" t="s">
        <v>5508</v>
      </c>
      <c r="D981" s="1316" t="s">
        <v>5509</v>
      </c>
    </row>
    <row r="982" spans="1:4" ht="16.5" customHeight="1">
      <c r="A982" s="105" t="s">
        <v>2273</v>
      </c>
      <c r="B982" s="1316" t="s">
        <v>3050</v>
      </c>
      <c r="C982" s="1316" t="s">
        <v>5510</v>
      </c>
      <c r="D982" s="1316" t="s">
        <v>5511</v>
      </c>
    </row>
    <row r="983" spans="1:4" ht="16.5" customHeight="1">
      <c r="A983" s="105"/>
      <c r="B983" s="1316" t="s">
        <v>3082</v>
      </c>
      <c r="C983" s="1316" t="s">
        <v>5512</v>
      </c>
      <c r="D983" s="1316" t="s">
        <v>5513</v>
      </c>
    </row>
    <row r="984" spans="1:4" ht="16.5" customHeight="1">
      <c r="A984" s="135"/>
      <c r="B984" s="1310" t="s">
        <v>3121</v>
      </c>
      <c r="C984" s="1310" t="s">
        <v>5514</v>
      </c>
      <c r="D984" s="1310" t="s">
        <v>5515</v>
      </c>
    </row>
    <row r="985" spans="1:4" ht="16.5" customHeight="1">
      <c r="A985" s="135" t="s">
        <v>2284</v>
      </c>
      <c r="B985" s="1310" t="s">
        <v>3155</v>
      </c>
      <c r="C985" s="1310" t="s">
        <v>5516</v>
      </c>
      <c r="D985" s="1310" t="s">
        <v>5517</v>
      </c>
    </row>
    <row r="986" spans="1:4" ht="16.5" customHeight="1">
      <c r="A986" s="135"/>
      <c r="B986" s="1310" t="s">
        <v>3183</v>
      </c>
      <c r="C986" s="1310" t="s">
        <v>5518</v>
      </c>
      <c r="D986" s="1310" t="s">
        <v>5519</v>
      </c>
    </row>
    <row r="988" spans="1:4" ht="16.5" customHeight="1">
      <c r="A988" s="140" t="s">
        <v>88</v>
      </c>
      <c r="B988" s="140"/>
      <c r="C988" s="140"/>
      <c r="D988" s="140"/>
    </row>
    <row r="989" spans="1:4" ht="16.5" customHeight="1">
      <c r="A989" s="95"/>
      <c r="B989" s="1313" t="s">
        <v>5520</v>
      </c>
      <c r="C989" s="1311"/>
      <c r="D989" s="1311"/>
    </row>
    <row r="990" spans="1:4" ht="16.5" customHeight="1">
      <c r="A990" s="95" t="s">
        <v>3254</v>
      </c>
      <c r="B990" s="1313" t="s">
        <v>5521</v>
      </c>
      <c r="C990" s="1311"/>
      <c r="D990" s="1311"/>
    </row>
    <row r="991" spans="1:4" ht="16.5" customHeight="1">
      <c r="A991" s="95"/>
      <c r="B991" s="1313" t="s">
        <v>5522</v>
      </c>
      <c r="C991" s="1311"/>
      <c r="D991" s="1311"/>
    </row>
    <row r="992" spans="1:4" ht="16.5" customHeight="1">
      <c r="A992" s="23"/>
      <c r="B992" s="1314" t="s">
        <v>5523</v>
      </c>
      <c r="C992" s="1314" t="s">
        <v>5524</v>
      </c>
      <c r="D992" s="1314" t="s">
        <v>5525</v>
      </c>
    </row>
    <row r="993" spans="1:4" ht="16.5" customHeight="1">
      <c r="A993" s="23" t="s">
        <v>1568</v>
      </c>
      <c r="B993" s="1314" t="s">
        <v>5526</v>
      </c>
      <c r="C993" s="1314" t="s">
        <v>5527</v>
      </c>
      <c r="D993" s="1314" t="s">
        <v>5528</v>
      </c>
    </row>
    <row r="994" spans="1:4" ht="16.5" customHeight="1">
      <c r="A994" s="23"/>
      <c r="B994" s="1314" t="s">
        <v>5529</v>
      </c>
      <c r="C994" s="1314" t="s">
        <v>5530</v>
      </c>
      <c r="D994" s="1314" t="s">
        <v>5531</v>
      </c>
    </row>
    <row r="995" spans="1:4" ht="16.5" customHeight="1">
      <c r="A995" s="123"/>
      <c r="B995" s="1315" t="s">
        <v>5532</v>
      </c>
      <c r="C995" s="1315" t="s">
        <v>5533</v>
      </c>
      <c r="D995" s="1315" t="s">
        <v>5534</v>
      </c>
    </row>
    <row r="996" spans="1:4" ht="16.5" customHeight="1">
      <c r="A996" s="123" t="s">
        <v>2262</v>
      </c>
      <c r="B996" s="1315" t="s">
        <v>5535</v>
      </c>
      <c r="C996" s="1315" t="s">
        <v>5536</v>
      </c>
      <c r="D996" s="1315" t="s">
        <v>5537</v>
      </c>
    </row>
    <row r="997" spans="1:4" ht="16.5" customHeight="1">
      <c r="A997" s="123"/>
      <c r="B997" s="1315" t="s">
        <v>5538</v>
      </c>
      <c r="C997" s="1315" t="s">
        <v>5539</v>
      </c>
      <c r="D997" s="1315" t="s">
        <v>5540</v>
      </c>
    </row>
    <row r="998" spans="1:4" ht="16.5" customHeight="1">
      <c r="A998" s="105"/>
      <c r="B998" s="1316" t="s">
        <v>5541</v>
      </c>
      <c r="C998" s="1316" t="s">
        <v>5542</v>
      </c>
      <c r="D998" s="1316" t="s">
        <v>5543</v>
      </c>
    </row>
    <row r="999" spans="1:4" ht="16.5" customHeight="1">
      <c r="A999" s="105" t="s">
        <v>2273</v>
      </c>
      <c r="B999" s="1316" t="s">
        <v>5544</v>
      </c>
      <c r="C999" s="1316" t="s">
        <v>5545</v>
      </c>
      <c r="D999" s="1316" t="s">
        <v>5546</v>
      </c>
    </row>
    <row r="1000" spans="1:4" ht="16.5" customHeight="1">
      <c r="A1000" s="105"/>
      <c r="B1000" s="1316" t="s">
        <v>5547</v>
      </c>
      <c r="C1000" s="1316" t="s">
        <v>5548</v>
      </c>
      <c r="D1000" s="1316" t="s">
        <v>5549</v>
      </c>
    </row>
    <row r="1001" spans="1:4" ht="16.5" customHeight="1">
      <c r="A1001" s="135"/>
      <c r="B1001" s="1310" t="s">
        <v>5550</v>
      </c>
      <c r="C1001" s="1310" t="s">
        <v>5551</v>
      </c>
      <c r="D1001" s="1310" t="s">
        <v>5552</v>
      </c>
    </row>
    <row r="1002" spans="1:4" ht="16.5" customHeight="1">
      <c r="A1002" s="135" t="s">
        <v>2284</v>
      </c>
      <c r="B1002" s="1310" t="s">
        <v>5553</v>
      </c>
      <c r="C1002" s="1310" t="s">
        <v>5554</v>
      </c>
      <c r="D1002" s="1310" t="s">
        <v>5555</v>
      </c>
    </row>
    <row r="1003" spans="1:4" ht="16.5" customHeight="1">
      <c r="A1003" s="135"/>
      <c r="B1003" s="1310" t="s">
        <v>5556</v>
      </c>
      <c r="C1003" s="1310" t="s">
        <v>5557</v>
      </c>
      <c r="D1003" s="1310" t="s">
        <v>5558</v>
      </c>
    </row>
    <row r="1005" spans="1:4" ht="16.5" customHeight="1">
      <c r="A1005" s="170" t="s">
        <v>91</v>
      </c>
      <c r="B1005" s="170"/>
      <c r="C1005" s="170"/>
      <c r="D1005" s="170"/>
    </row>
    <row r="1006" spans="1:4" ht="16.5" customHeight="1">
      <c r="A1006" s="95"/>
      <c r="B1006" s="1313" t="s">
        <v>5559</v>
      </c>
      <c r="C1006" s="1311"/>
      <c r="D1006" s="1311"/>
    </row>
    <row r="1007" spans="1:4" ht="16.5" customHeight="1">
      <c r="A1007" s="95" t="s">
        <v>3254</v>
      </c>
      <c r="B1007" s="1313" t="s">
        <v>5560</v>
      </c>
      <c r="C1007" s="1311"/>
      <c r="D1007" s="1311"/>
    </row>
    <row r="1008" spans="1:4" ht="16.5" customHeight="1">
      <c r="A1008" s="95"/>
      <c r="B1008" s="1313" t="s">
        <v>5561</v>
      </c>
      <c r="C1008" s="1311"/>
      <c r="D1008" s="1311"/>
    </row>
    <row r="1009" spans="1:4" ht="16.5" customHeight="1">
      <c r="A1009" s="23"/>
      <c r="B1009" s="1314" t="s">
        <v>5562</v>
      </c>
      <c r="C1009" s="1314" t="s">
        <v>5563</v>
      </c>
      <c r="D1009" s="1314" t="s">
        <v>5564</v>
      </c>
    </row>
    <row r="1010" spans="1:4" ht="16.5" customHeight="1">
      <c r="A1010" s="23" t="s">
        <v>1568</v>
      </c>
      <c r="B1010" s="1314" t="s">
        <v>2827</v>
      </c>
      <c r="C1010" s="1314" t="s">
        <v>5565</v>
      </c>
      <c r="D1010" s="1314" t="s">
        <v>5566</v>
      </c>
    </row>
    <row r="1011" spans="1:4" ht="16.5" customHeight="1">
      <c r="A1011" s="23"/>
      <c r="B1011" s="1314" t="s">
        <v>2861</v>
      </c>
      <c r="C1011" s="1314" t="s">
        <v>5567</v>
      </c>
      <c r="D1011" s="1314" t="s">
        <v>5568</v>
      </c>
    </row>
    <row r="1012" spans="1:4" ht="16.5" customHeight="1">
      <c r="A1012" s="123"/>
      <c r="B1012" s="1315" t="s">
        <v>2896</v>
      </c>
      <c r="C1012" s="1315" t="s">
        <v>5569</v>
      </c>
      <c r="D1012" s="1315" t="s">
        <v>5570</v>
      </c>
    </row>
    <row r="1013" spans="1:4" ht="16.5" customHeight="1">
      <c r="A1013" s="123" t="s">
        <v>2262</v>
      </c>
      <c r="B1013" s="1315" t="s">
        <v>2932</v>
      </c>
      <c r="C1013" s="1315" t="s">
        <v>5571</v>
      </c>
      <c r="D1013" s="1315" t="s">
        <v>5572</v>
      </c>
    </row>
    <row r="1014" spans="1:4" ht="16.5" customHeight="1">
      <c r="A1014" s="123"/>
      <c r="B1014" s="1315" t="s">
        <v>2966</v>
      </c>
      <c r="C1014" s="1315" t="s">
        <v>5573</v>
      </c>
      <c r="D1014" s="1315" t="s">
        <v>5574</v>
      </c>
    </row>
    <row r="1015" spans="1:4" ht="16.5" customHeight="1">
      <c r="A1015" s="105"/>
      <c r="B1015" s="1316" t="s">
        <v>3004</v>
      </c>
      <c r="C1015" s="1316" t="s">
        <v>5575</v>
      </c>
      <c r="D1015" s="1316" t="s">
        <v>5576</v>
      </c>
    </row>
    <row r="1016" spans="1:4" ht="16.5" customHeight="1">
      <c r="A1016" s="105" t="s">
        <v>2273</v>
      </c>
      <c r="B1016" s="1316" t="s">
        <v>5577</v>
      </c>
      <c r="C1016" s="1316" t="s">
        <v>5578</v>
      </c>
      <c r="D1016" s="1316" t="s">
        <v>5579</v>
      </c>
    </row>
    <row r="1017" spans="1:4" ht="16.5" customHeight="1">
      <c r="A1017" s="105"/>
      <c r="B1017" s="1316" t="s">
        <v>3068</v>
      </c>
      <c r="C1017" s="1316" t="s">
        <v>5580</v>
      </c>
      <c r="D1017" s="1316" t="s">
        <v>5581</v>
      </c>
    </row>
    <row r="1018" spans="1:4" ht="16.5" customHeight="1">
      <c r="A1018" s="135"/>
      <c r="B1018" s="1310" t="s">
        <v>5582</v>
      </c>
      <c r="C1018" s="1310" t="s">
        <v>5583</v>
      </c>
      <c r="D1018" s="1310" t="s">
        <v>5584</v>
      </c>
    </row>
    <row r="1019" spans="1:4" ht="16.5" customHeight="1">
      <c r="A1019" s="135" t="s">
        <v>2284</v>
      </c>
      <c r="B1019" s="1310" t="s">
        <v>5585</v>
      </c>
      <c r="C1019" s="1310" t="s">
        <v>5586</v>
      </c>
      <c r="D1019" s="1310" t="s">
        <v>5587</v>
      </c>
    </row>
    <row r="1020" spans="1:4" ht="16.5" customHeight="1">
      <c r="A1020" s="135"/>
      <c r="B1020" s="1310" t="s">
        <v>5588</v>
      </c>
      <c r="C1020" s="1310" t="s">
        <v>5589</v>
      </c>
      <c r="D1020" s="1310" t="s">
        <v>5590</v>
      </c>
    </row>
    <row r="1022" spans="1:4" ht="16.5" customHeight="1">
      <c r="A1022" s="49" t="s">
        <v>92</v>
      </c>
      <c r="B1022" s="49"/>
      <c r="C1022" s="49"/>
      <c r="D1022" s="49"/>
    </row>
    <row r="1023" spans="1:4" ht="16.5" customHeight="1">
      <c r="A1023" s="95"/>
      <c r="B1023" s="1313" t="s">
        <v>5591</v>
      </c>
      <c r="C1023" s="1311"/>
      <c r="D1023" s="1311"/>
    </row>
    <row r="1024" spans="1:4" ht="16.5" customHeight="1">
      <c r="A1024" s="95" t="s">
        <v>3254</v>
      </c>
      <c r="B1024" s="1313" t="s">
        <v>2693</v>
      </c>
      <c r="C1024" s="1311"/>
      <c r="D1024" s="1311"/>
    </row>
    <row r="1025" spans="1:4" ht="16.5" customHeight="1">
      <c r="A1025" s="95"/>
      <c r="B1025" s="1313" t="s">
        <v>2757</v>
      </c>
      <c r="C1025" s="1311"/>
      <c r="D1025" s="1311"/>
    </row>
    <row r="1026" spans="1:4" ht="16.5" customHeight="1">
      <c r="A1026" s="23"/>
      <c r="B1026" s="1314" t="s">
        <v>2787</v>
      </c>
      <c r="C1026" s="1314" t="s">
        <v>5592</v>
      </c>
      <c r="D1026" s="1314" t="s">
        <v>5593</v>
      </c>
    </row>
    <row r="1027" spans="1:4" ht="16.5" customHeight="1">
      <c r="A1027" s="23" t="s">
        <v>1568</v>
      </c>
      <c r="B1027" s="1314" t="s">
        <v>2825</v>
      </c>
      <c r="C1027" s="1314" t="s">
        <v>5594</v>
      </c>
      <c r="D1027" s="1314" t="s">
        <v>5595</v>
      </c>
    </row>
    <row r="1028" spans="1:4" ht="16.5" customHeight="1">
      <c r="A1028" s="23"/>
      <c r="B1028" s="1314" t="s">
        <v>2860</v>
      </c>
      <c r="C1028" s="1314" t="s">
        <v>5596</v>
      </c>
      <c r="D1028" s="1314" t="s">
        <v>5597</v>
      </c>
    </row>
    <row r="1029" spans="1:4" ht="16.5" customHeight="1">
      <c r="A1029" s="123"/>
      <c r="B1029" s="1315" t="s">
        <v>2894</v>
      </c>
      <c r="C1029" s="1315" t="s">
        <v>5598</v>
      </c>
      <c r="D1029" s="1315" t="s">
        <v>5599</v>
      </c>
    </row>
    <row r="1030" spans="1:4" ht="16.5" customHeight="1">
      <c r="A1030" s="123" t="s">
        <v>2262</v>
      </c>
      <c r="B1030" s="1315" t="s">
        <v>5600</v>
      </c>
      <c r="C1030" s="1315" t="s">
        <v>5601</v>
      </c>
      <c r="D1030" s="1315" t="s">
        <v>5602</v>
      </c>
    </row>
    <row r="1031" spans="1:4" ht="16.5" customHeight="1">
      <c r="A1031" s="123"/>
      <c r="B1031" s="1315" t="s">
        <v>5603</v>
      </c>
      <c r="C1031" s="1315" t="s">
        <v>5604</v>
      </c>
      <c r="D1031" s="1315" t="s">
        <v>5605</v>
      </c>
    </row>
    <row r="1032" spans="1:4" ht="16.5" customHeight="1">
      <c r="A1032" s="105"/>
      <c r="B1032" s="1316" t="s">
        <v>5606</v>
      </c>
      <c r="C1032" s="1316" t="s">
        <v>5607</v>
      </c>
      <c r="D1032" s="1316" t="s">
        <v>5608</v>
      </c>
    </row>
    <row r="1033" spans="1:4" ht="16.5" customHeight="1">
      <c r="A1033" s="105" t="s">
        <v>2273</v>
      </c>
      <c r="B1033" s="1316" t="s">
        <v>3002</v>
      </c>
      <c r="C1033" s="1316" t="s">
        <v>5609</v>
      </c>
      <c r="D1033" s="1316" t="s">
        <v>5610</v>
      </c>
    </row>
    <row r="1034" spans="1:4" ht="16.5" customHeight="1">
      <c r="A1034" s="105"/>
      <c r="B1034" s="1316" t="s">
        <v>3067</v>
      </c>
      <c r="C1034" s="1316" t="s">
        <v>5611</v>
      </c>
      <c r="D1034" s="1316" t="s">
        <v>5612</v>
      </c>
    </row>
    <row r="1035" spans="1:4" ht="16.5" customHeight="1">
      <c r="A1035" s="135"/>
      <c r="B1035" s="1310" t="s">
        <v>3105</v>
      </c>
      <c r="C1035" s="1310" t="s">
        <v>5613</v>
      </c>
      <c r="D1035" s="1310" t="s">
        <v>5614</v>
      </c>
    </row>
    <row r="1036" spans="1:4" ht="16.5" customHeight="1">
      <c r="A1036" s="135" t="s">
        <v>2284</v>
      </c>
      <c r="B1036" s="1310" t="s">
        <v>3140</v>
      </c>
      <c r="C1036" s="1310" t="s">
        <v>5615</v>
      </c>
      <c r="D1036" s="1310" t="s">
        <v>5616</v>
      </c>
    </row>
    <row r="1037" spans="1:4" ht="16.5" customHeight="1">
      <c r="A1037" s="135"/>
      <c r="B1037" s="1310" t="s">
        <v>3171</v>
      </c>
      <c r="C1037" s="1310" t="s">
        <v>5617</v>
      </c>
      <c r="D1037" s="1310" t="s">
        <v>5618</v>
      </c>
    </row>
    <row r="1039" spans="1:4" ht="16.5" customHeight="1">
      <c r="A1039" s="197" t="s">
        <v>93</v>
      </c>
      <c r="B1039" s="197"/>
      <c r="C1039" s="197"/>
      <c r="D1039" s="197"/>
    </row>
    <row r="1040" spans="1:4" ht="16.5" customHeight="1">
      <c r="A1040" s="95"/>
      <c r="B1040" s="1313" t="s">
        <v>5619</v>
      </c>
      <c r="C1040" s="1311"/>
      <c r="D1040" s="1311"/>
    </row>
    <row r="1041" spans="1:4" ht="16.5" customHeight="1">
      <c r="A1041" s="95" t="s">
        <v>3254</v>
      </c>
      <c r="B1041" s="1313" t="s">
        <v>5620</v>
      </c>
      <c r="C1041" s="1311"/>
      <c r="D1041" s="1311"/>
    </row>
    <row r="1042" spans="1:4" ht="16.5" customHeight="1">
      <c r="A1042" s="95"/>
      <c r="B1042" s="1313" t="s">
        <v>5621</v>
      </c>
      <c r="C1042" s="1311"/>
      <c r="D1042" s="1311"/>
    </row>
    <row r="1043" spans="1:4" ht="16.5" customHeight="1">
      <c r="A1043" s="23"/>
      <c r="B1043" s="1314" t="s">
        <v>5622</v>
      </c>
      <c r="C1043" s="1314" t="s">
        <v>5623</v>
      </c>
      <c r="D1043" s="1314" t="s">
        <v>5624</v>
      </c>
    </row>
    <row r="1044" spans="1:4" ht="16.5" customHeight="1">
      <c r="A1044" s="23" t="s">
        <v>1568</v>
      </c>
      <c r="B1044" s="1314" t="s">
        <v>5625</v>
      </c>
      <c r="C1044" s="1314" t="s">
        <v>5626</v>
      </c>
      <c r="D1044" s="1314" t="s">
        <v>5627</v>
      </c>
    </row>
    <row r="1045" spans="1:4" ht="16.5" customHeight="1">
      <c r="A1045" s="23"/>
      <c r="B1045" s="1314" t="s">
        <v>5628</v>
      </c>
      <c r="C1045" s="1314" t="s">
        <v>5629</v>
      </c>
      <c r="D1045" s="1314" t="s">
        <v>5630</v>
      </c>
    </row>
    <row r="1046" spans="1:4" ht="16.5" customHeight="1">
      <c r="A1046" s="123"/>
      <c r="B1046" s="1315" t="s">
        <v>5631</v>
      </c>
      <c r="C1046" s="1315" t="s">
        <v>5632</v>
      </c>
      <c r="D1046" s="1315" t="s">
        <v>5633</v>
      </c>
    </row>
    <row r="1047" spans="1:4" ht="16.5" customHeight="1">
      <c r="A1047" s="123" t="s">
        <v>2262</v>
      </c>
      <c r="B1047" s="1315" t="s">
        <v>5634</v>
      </c>
      <c r="C1047" s="1315" t="s">
        <v>5635</v>
      </c>
      <c r="D1047" s="1315" t="s">
        <v>5636</v>
      </c>
    </row>
    <row r="1048" spans="1:4" ht="16.5" customHeight="1">
      <c r="A1048" s="123"/>
      <c r="B1048" s="1315" t="s">
        <v>5637</v>
      </c>
      <c r="C1048" s="1315" t="s">
        <v>5638</v>
      </c>
      <c r="D1048" s="1315" t="s">
        <v>5639</v>
      </c>
    </row>
    <row r="1049" spans="1:4" ht="16.5" customHeight="1">
      <c r="A1049" s="105"/>
      <c r="B1049" s="1316" t="s">
        <v>5640</v>
      </c>
      <c r="C1049" s="1316" t="s">
        <v>5641</v>
      </c>
      <c r="D1049" s="1316" t="s">
        <v>5642</v>
      </c>
    </row>
    <row r="1050" spans="1:4" ht="16.5" customHeight="1">
      <c r="A1050" s="105" t="s">
        <v>2273</v>
      </c>
      <c r="B1050" s="1316" t="s">
        <v>5643</v>
      </c>
      <c r="C1050" s="1316" t="s">
        <v>5644</v>
      </c>
      <c r="D1050" s="1316" t="s">
        <v>5645</v>
      </c>
    </row>
    <row r="1051" spans="1:4" ht="16.5" customHeight="1">
      <c r="A1051" s="105"/>
      <c r="B1051" s="1316" t="s">
        <v>5646</v>
      </c>
      <c r="C1051" s="1316" t="s">
        <v>5647</v>
      </c>
      <c r="D1051" s="1316" t="s">
        <v>5648</v>
      </c>
    </row>
    <row r="1052" spans="1:4" ht="16.5" customHeight="1">
      <c r="A1052" s="135"/>
      <c r="B1052" s="1310" t="s">
        <v>5649</v>
      </c>
      <c r="C1052" s="1310" t="s">
        <v>5650</v>
      </c>
      <c r="D1052" s="1310" t="s">
        <v>5651</v>
      </c>
    </row>
    <row r="1053" spans="1:4" ht="16.5" customHeight="1">
      <c r="A1053" s="135" t="s">
        <v>2284</v>
      </c>
      <c r="B1053" s="1310" t="s">
        <v>5652</v>
      </c>
      <c r="C1053" s="861" t="s">
        <v>5653</v>
      </c>
      <c r="D1053" s="861" t="s">
        <v>5654</v>
      </c>
    </row>
    <row r="1054" spans="1:4" ht="16.5" customHeight="1">
      <c r="A1054" s="135"/>
      <c r="B1054" s="1310" t="s">
        <v>5655</v>
      </c>
      <c r="C1054" s="1310" t="s">
        <v>5656</v>
      </c>
      <c r="D1054" s="1310" t="s">
        <v>5657</v>
      </c>
    </row>
    <row r="1056" spans="1:4" ht="16.5" customHeight="1">
      <c r="A1056" s="155" t="s">
        <v>94</v>
      </c>
      <c r="B1056" s="155"/>
      <c r="C1056" s="155"/>
      <c r="D1056" s="155"/>
    </row>
    <row r="1057" spans="1:4" ht="16.5" customHeight="1">
      <c r="A1057" s="95"/>
      <c r="B1057" s="1313" t="s">
        <v>2694</v>
      </c>
      <c r="C1057" s="1311"/>
      <c r="D1057" s="1311"/>
    </row>
    <row r="1058" spans="1:4" ht="16.5" customHeight="1">
      <c r="A1058" s="95" t="s">
        <v>3254</v>
      </c>
      <c r="B1058" s="1313" t="s">
        <v>5658</v>
      </c>
      <c r="C1058" s="1311"/>
      <c r="D1058" s="1311"/>
    </row>
    <row r="1059" spans="1:4" ht="16.5" customHeight="1">
      <c r="A1059" s="95"/>
      <c r="B1059" s="1313" t="s">
        <v>2758</v>
      </c>
      <c r="C1059" s="1311"/>
      <c r="D1059" s="1311"/>
    </row>
    <row r="1060" spans="1:4" ht="16.5" customHeight="1">
      <c r="A1060" s="23"/>
      <c r="B1060" s="1314" t="s">
        <v>2788</v>
      </c>
      <c r="C1060" s="1314" t="s">
        <v>5659</v>
      </c>
      <c r="D1060" s="1314" t="s">
        <v>5660</v>
      </c>
    </row>
    <row r="1061" spans="1:4" ht="16.5" customHeight="1">
      <c r="A1061" s="23" t="s">
        <v>1568</v>
      </c>
      <c r="B1061" s="1314" t="s">
        <v>2826</v>
      </c>
      <c r="C1061" s="1314" t="s">
        <v>5661</v>
      </c>
      <c r="D1061" s="1314" t="s">
        <v>5662</v>
      </c>
    </row>
    <row r="1062" spans="1:4" ht="16.5" customHeight="1">
      <c r="A1062" s="23"/>
      <c r="B1062" s="1314" t="s">
        <v>5663</v>
      </c>
      <c r="C1062" s="1314" t="s">
        <v>5664</v>
      </c>
      <c r="D1062" s="1314" t="s">
        <v>5665</v>
      </c>
    </row>
    <row r="1063" spans="1:4" ht="16.5" customHeight="1">
      <c r="A1063" s="123"/>
      <c r="B1063" s="1315" t="s">
        <v>2895</v>
      </c>
      <c r="C1063" s="1315" t="s">
        <v>5666</v>
      </c>
      <c r="D1063" s="1315" t="s">
        <v>5667</v>
      </c>
    </row>
    <row r="1064" spans="1:4" ht="16.5" customHeight="1">
      <c r="A1064" s="123" t="s">
        <v>2262</v>
      </c>
      <c r="B1064" s="1315" t="s">
        <v>2931</v>
      </c>
      <c r="C1064" s="1315" t="s">
        <v>5668</v>
      </c>
      <c r="D1064" s="1315" t="s">
        <v>5669</v>
      </c>
    </row>
    <row r="1065" spans="1:4" ht="16.5" customHeight="1">
      <c r="A1065" s="123"/>
      <c r="B1065" s="1315" t="s">
        <v>5670</v>
      </c>
      <c r="C1065" s="1315" t="s">
        <v>5671</v>
      </c>
      <c r="D1065" s="1315" t="s">
        <v>5672</v>
      </c>
    </row>
    <row r="1066" spans="1:4" ht="16.5" customHeight="1">
      <c r="A1066" s="105"/>
      <c r="B1066" s="1316" t="s">
        <v>3003</v>
      </c>
      <c r="C1066" s="1316" t="s">
        <v>5673</v>
      </c>
      <c r="D1066" s="1316" t="s">
        <v>5674</v>
      </c>
    </row>
    <row r="1067" spans="1:4" ht="16.5" customHeight="1">
      <c r="A1067" s="105" t="s">
        <v>2273</v>
      </c>
      <c r="B1067" s="1316" t="s">
        <v>5675</v>
      </c>
      <c r="C1067" s="1316" t="s">
        <v>5676</v>
      </c>
      <c r="D1067" s="1316" t="s">
        <v>5677</v>
      </c>
    </row>
    <row r="1068" spans="1:4" ht="16.5" customHeight="1">
      <c r="A1068" s="105"/>
      <c r="B1068" s="1316" t="s">
        <v>3038</v>
      </c>
      <c r="C1068" s="1316" t="s">
        <v>5678</v>
      </c>
      <c r="D1068" s="1316" t="s">
        <v>5679</v>
      </c>
    </row>
    <row r="1069" spans="1:4" ht="16.5" customHeight="1">
      <c r="A1069" s="135"/>
      <c r="B1069" s="1310" t="s">
        <v>3106</v>
      </c>
      <c r="C1069" s="1310" t="s">
        <v>5680</v>
      </c>
      <c r="D1069" s="1310" t="s">
        <v>5681</v>
      </c>
    </row>
    <row r="1070" spans="1:4" ht="16.5" customHeight="1">
      <c r="A1070" s="135" t="s">
        <v>2284</v>
      </c>
      <c r="B1070" s="1310" t="s">
        <v>3141</v>
      </c>
      <c r="C1070" s="1310" t="s">
        <v>5682</v>
      </c>
      <c r="D1070" s="1310" t="s">
        <v>5683</v>
      </c>
    </row>
    <row r="1071" spans="1:4" ht="16.5" customHeight="1">
      <c r="A1071" s="135"/>
      <c r="B1071" s="1310" t="s">
        <v>5684</v>
      </c>
      <c r="C1071" s="1310" t="s">
        <v>5685</v>
      </c>
      <c r="D1071" s="1310" t="s">
        <v>5686</v>
      </c>
    </row>
    <row r="1073" spans="1:4" ht="16.5" customHeight="1">
      <c r="A1073" s="173" t="s">
        <v>95</v>
      </c>
      <c r="B1073" s="173"/>
      <c r="C1073" s="173"/>
      <c r="D1073" s="173"/>
    </row>
    <row r="1074" spans="1:4" ht="16.5" customHeight="1">
      <c r="A1074" s="95"/>
      <c r="B1074" s="1313" t="s">
        <v>5687</v>
      </c>
      <c r="C1074" s="1311"/>
      <c r="D1074" s="1311"/>
    </row>
    <row r="1075" spans="1:4" ht="16.5" customHeight="1">
      <c r="A1075" s="95" t="s">
        <v>3254</v>
      </c>
      <c r="B1075" s="1313" t="s">
        <v>5688</v>
      </c>
      <c r="C1075" s="1311"/>
      <c r="D1075" s="1311"/>
    </row>
    <row r="1076" spans="1:4" ht="16.5" customHeight="1">
      <c r="A1076" s="95"/>
      <c r="B1076" s="1313" t="s">
        <v>5689</v>
      </c>
      <c r="C1076" s="1311"/>
      <c r="D1076" s="1311"/>
    </row>
    <row r="1077" spans="1:4" ht="16.5" customHeight="1">
      <c r="A1077" s="23"/>
      <c r="B1077" s="1314" t="s">
        <v>5690</v>
      </c>
      <c r="C1077" s="1314" t="s">
        <v>5691</v>
      </c>
      <c r="D1077" s="1314" t="s">
        <v>5692</v>
      </c>
    </row>
    <row r="1078" spans="1:4" ht="16.5" customHeight="1">
      <c r="A1078" s="23" t="s">
        <v>1568</v>
      </c>
      <c r="B1078" s="1314" t="s">
        <v>5693</v>
      </c>
      <c r="C1078" s="1314" t="s">
        <v>5694</v>
      </c>
      <c r="D1078" s="1314" t="s">
        <v>5695</v>
      </c>
    </row>
    <row r="1079" spans="1:4" ht="16.5" customHeight="1">
      <c r="A1079" s="23"/>
      <c r="B1079" s="1314" t="s">
        <v>5696</v>
      </c>
      <c r="C1079" s="1314" t="s">
        <v>5697</v>
      </c>
      <c r="D1079" s="1314" t="s">
        <v>5698</v>
      </c>
    </row>
    <row r="1080" spans="1:4" ht="16.5" customHeight="1">
      <c r="A1080" s="123"/>
      <c r="B1080" s="1315" t="s">
        <v>5699</v>
      </c>
      <c r="C1080" s="1315" t="s">
        <v>5700</v>
      </c>
      <c r="D1080" s="1315" t="s">
        <v>5701</v>
      </c>
    </row>
    <row r="1081" spans="1:4" ht="16.5" customHeight="1">
      <c r="A1081" s="123" t="s">
        <v>2262</v>
      </c>
      <c r="B1081" s="1315" t="s">
        <v>5702</v>
      </c>
      <c r="C1081" s="1315" t="s">
        <v>5703</v>
      </c>
      <c r="D1081" s="1315" t="s">
        <v>5704</v>
      </c>
    </row>
    <row r="1082" spans="1:4" ht="16.5" customHeight="1">
      <c r="A1082" s="123"/>
      <c r="B1082" s="1315" t="s">
        <v>5705</v>
      </c>
      <c r="C1082" s="1315" t="s">
        <v>5706</v>
      </c>
      <c r="D1082" s="1315" t="s">
        <v>5707</v>
      </c>
    </row>
    <row r="1083" spans="1:4" ht="16.5" customHeight="1">
      <c r="A1083" s="105"/>
      <c r="B1083" s="1316" t="s">
        <v>5708</v>
      </c>
      <c r="C1083" s="1316" t="s">
        <v>5709</v>
      </c>
      <c r="D1083" s="1316" t="s">
        <v>5710</v>
      </c>
    </row>
    <row r="1084" spans="1:4" ht="16.5" customHeight="1">
      <c r="A1084" s="105" t="s">
        <v>2273</v>
      </c>
      <c r="B1084" s="1316" t="s">
        <v>5711</v>
      </c>
      <c r="C1084" s="1316" t="s">
        <v>5712</v>
      </c>
      <c r="D1084" s="1316" t="s">
        <v>5713</v>
      </c>
    </row>
    <row r="1085" spans="1:4" ht="16.5" customHeight="1">
      <c r="A1085" s="105"/>
      <c r="B1085" s="1316" t="s">
        <v>5714</v>
      </c>
      <c r="C1085" s="1316" t="s">
        <v>5715</v>
      </c>
      <c r="D1085" s="1316" t="s">
        <v>5716</v>
      </c>
    </row>
    <row r="1086" spans="1:4" ht="16.5" customHeight="1">
      <c r="A1086" s="135"/>
      <c r="B1086" s="1310" t="s">
        <v>5717</v>
      </c>
      <c r="C1086" s="1310" t="s">
        <v>5718</v>
      </c>
      <c r="D1086" s="1310" t="s">
        <v>5719</v>
      </c>
    </row>
    <row r="1087" spans="1:4" ht="16.5" customHeight="1">
      <c r="A1087" s="135" t="s">
        <v>2284</v>
      </c>
      <c r="B1087" s="1310" t="s">
        <v>5720</v>
      </c>
      <c r="C1087" s="1310" t="s">
        <v>5721</v>
      </c>
      <c r="D1087" s="1310" t="s">
        <v>5722</v>
      </c>
    </row>
    <row r="1088" spans="1:4" ht="16.5" customHeight="1">
      <c r="A1088" s="135"/>
      <c r="B1088" s="1310" t="s">
        <v>5723</v>
      </c>
      <c r="C1088" s="1310" t="s">
        <v>5724</v>
      </c>
      <c r="D1088" s="1310" t="s">
        <v>5725</v>
      </c>
    </row>
    <row r="1090" spans="1:4" ht="16.5" customHeight="1">
      <c r="A1090" s="143" t="s">
        <v>96</v>
      </c>
      <c r="B1090" s="143"/>
      <c r="C1090" s="143"/>
      <c r="D1090" s="143"/>
    </row>
    <row r="1091" spans="1:4" ht="16.5" customHeight="1">
      <c r="A1091" s="95"/>
      <c r="B1091" s="1313" t="s">
        <v>5726</v>
      </c>
      <c r="C1091" s="1311"/>
      <c r="D1091" s="1311"/>
    </row>
    <row r="1092" spans="1:4" ht="16.5" customHeight="1">
      <c r="A1092" s="95" t="s">
        <v>3254</v>
      </c>
      <c r="B1092" s="1313" t="s">
        <v>5727</v>
      </c>
      <c r="C1092" s="1311"/>
      <c r="D1092" s="1311"/>
    </row>
    <row r="1093" spans="1:4" ht="16.5" customHeight="1">
      <c r="A1093" s="95"/>
      <c r="B1093" s="1313" t="s">
        <v>5728</v>
      </c>
      <c r="C1093" s="1311"/>
      <c r="D1093" s="1311"/>
    </row>
    <row r="1094" spans="1:4" ht="16.5" customHeight="1">
      <c r="A1094" s="23"/>
      <c r="B1094" s="1314" t="s">
        <v>5729</v>
      </c>
      <c r="C1094" s="1314" t="s">
        <v>5730</v>
      </c>
      <c r="D1094" s="1314" t="s">
        <v>5731</v>
      </c>
    </row>
    <row r="1095" spans="1:4" ht="16.5" customHeight="1">
      <c r="A1095" s="23" t="s">
        <v>1568</v>
      </c>
      <c r="B1095" s="1314" t="s">
        <v>5732</v>
      </c>
      <c r="C1095" s="1314" t="s">
        <v>5733</v>
      </c>
      <c r="D1095" s="1314" t="s">
        <v>5734</v>
      </c>
    </row>
    <row r="1096" spans="1:4" ht="16.5" customHeight="1">
      <c r="A1096" s="23"/>
      <c r="B1096" s="1314" t="s">
        <v>5735</v>
      </c>
      <c r="C1096" s="1314" t="s">
        <v>5736</v>
      </c>
      <c r="D1096" s="1314" t="s">
        <v>5737</v>
      </c>
    </row>
    <row r="1097" spans="1:4" ht="16.5" customHeight="1">
      <c r="A1097" s="123"/>
      <c r="B1097" s="1315" t="s">
        <v>5738</v>
      </c>
      <c r="C1097" s="1315" t="s">
        <v>5739</v>
      </c>
      <c r="D1097" s="1315" t="s">
        <v>5740</v>
      </c>
    </row>
    <row r="1098" spans="1:4" ht="16.5" customHeight="1">
      <c r="A1098" s="123" t="s">
        <v>2262</v>
      </c>
      <c r="B1098" s="1315" t="s">
        <v>5741</v>
      </c>
      <c r="C1098" s="1315" t="s">
        <v>5742</v>
      </c>
      <c r="D1098" s="1315" t="s">
        <v>5743</v>
      </c>
    </row>
    <row r="1099" spans="1:4" ht="16.5" customHeight="1">
      <c r="A1099" s="123"/>
      <c r="B1099" s="1315" t="s">
        <v>5744</v>
      </c>
      <c r="C1099" s="1315" t="s">
        <v>5745</v>
      </c>
      <c r="D1099" s="1315" t="s">
        <v>5746</v>
      </c>
    </row>
    <row r="1100" spans="1:4" ht="16.5" customHeight="1">
      <c r="A1100" s="105"/>
      <c r="B1100" s="1316" t="s">
        <v>5747</v>
      </c>
      <c r="C1100" s="1316" t="s">
        <v>5748</v>
      </c>
      <c r="D1100" s="1316" t="s">
        <v>5749</v>
      </c>
    </row>
    <row r="1101" spans="1:4" ht="16.5" customHeight="1">
      <c r="A1101" s="105" t="s">
        <v>2273</v>
      </c>
      <c r="B1101" s="1316" t="s">
        <v>5750</v>
      </c>
      <c r="C1101" s="1316" t="s">
        <v>5751</v>
      </c>
      <c r="D1101" s="1316" t="s">
        <v>5752</v>
      </c>
    </row>
    <row r="1102" spans="1:4" ht="16.5" customHeight="1">
      <c r="A1102" s="105"/>
      <c r="B1102" s="1316" t="s">
        <v>5753</v>
      </c>
      <c r="C1102" s="1316" t="s">
        <v>5754</v>
      </c>
      <c r="D1102" s="1316" t="s">
        <v>5755</v>
      </c>
    </row>
    <row r="1103" spans="1:4" ht="16.5" customHeight="1">
      <c r="A1103" s="135"/>
      <c r="B1103" s="1310" t="s">
        <v>5756</v>
      </c>
      <c r="C1103" s="1310" t="s">
        <v>5757</v>
      </c>
      <c r="D1103" s="1310" t="s">
        <v>5758</v>
      </c>
    </row>
    <row r="1104" spans="1:4" ht="16.5" customHeight="1">
      <c r="A1104" s="135" t="s">
        <v>2284</v>
      </c>
      <c r="B1104" s="1310" t="s">
        <v>5759</v>
      </c>
      <c r="C1104" s="1310" t="s">
        <v>5760</v>
      </c>
      <c r="D1104" s="1310" t="s">
        <v>5761</v>
      </c>
    </row>
    <row r="1105" spans="1:4" ht="16.5" customHeight="1">
      <c r="A1105" s="135"/>
      <c r="B1105" s="1310" t="s">
        <v>5762</v>
      </c>
      <c r="C1105" s="1310" t="s">
        <v>5763</v>
      </c>
      <c r="D1105" s="1310" t="s">
        <v>5764</v>
      </c>
    </row>
    <row r="1107" spans="1:4" ht="16.5" customHeight="1">
      <c r="A1107" s="124" t="s">
        <v>97</v>
      </c>
      <c r="B1107" s="124"/>
      <c r="C1107" s="124"/>
      <c r="D1107" s="124"/>
    </row>
    <row r="1108" spans="1:4" ht="16.5" customHeight="1">
      <c r="A1108" s="95"/>
      <c r="B1108" s="1313" t="s">
        <v>5765</v>
      </c>
      <c r="C1108" s="1311"/>
      <c r="D1108" s="1311"/>
    </row>
    <row r="1109" spans="1:4" ht="16.5" customHeight="1">
      <c r="A1109" s="95" t="s">
        <v>3254</v>
      </c>
      <c r="B1109" s="1313" t="s">
        <v>5766</v>
      </c>
      <c r="C1109" s="1311"/>
      <c r="D1109" s="1311"/>
    </row>
    <row r="1110" spans="1:4" ht="16.5" customHeight="1">
      <c r="A1110" s="95"/>
      <c r="B1110" s="1313" t="s">
        <v>5767</v>
      </c>
      <c r="C1110" s="1311"/>
      <c r="D1110" s="1311"/>
    </row>
    <row r="1111" spans="1:4" ht="16.5" customHeight="1">
      <c r="A1111" s="23"/>
      <c r="B1111" s="1314" t="s">
        <v>5768</v>
      </c>
      <c r="C1111" s="1314" t="s">
        <v>5769</v>
      </c>
      <c r="D1111" s="1314" t="s">
        <v>5770</v>
      </c>
    </row>
    <row r="1112" spans="1:4" ht="16.5" customHeight="1">
      <c r="A1112" s="23" t="s">
        <v>1568</v>
      </c>
      <c r="B1112" s="1314" t="s">
        <v>5771</v>
      </c>
      <c r="C1112" s="1314" t="s">
        <v>5772</v>
      </c>
      <c r="D1112" s="1314" t="s">
        <v>5773</v>
      </c>
    </row>
    <row r="1113" spans="1:4" ht="16.5" customHeight="1">
      <c r="A1113" s="23"/>
      <c r="B1113" s="1314" t="s">
        <v>5774</v>
      </c>
      <c r="C1113" s="1314" t="s">
        <v>5775</v>
      </c>
      <c r="D1113" s="1314" t="s">
        <v>5776</v>
      </c>
    </row>
    <row r="1114" spans="1:4" ht="16.5" customHeight="1">
      <c r="A1114" s="123"/>
      <c r="B1114" s="1315" t="s">
        <v>5777</v>
      </c>
      <c r="C1114" s="1315" t="s">
        <v>5778</v>
      </c>
      <c r="D1114" s="1315" t="s">
        <v>5779</v>
      </c>
    </row>
    <row r="1115" spans="1:4" ht="16.5" customHeight="1">
      <c r="A1115" s="123" t="s">
        <v>2262</v>
      </c>
      <c r="B1115" s="1315" t="s">
        <v>5780</v>
      </c>
      <c r="C1115" s="1315" t="s">
        <v>5781</v>
      </c>
      <c r="D1115" s="1315" t="s">
        <v>5782</v>
      </c>
    </row>
    <row r="1116" spans="1:4" ht="16.5" customHeight="1">
      <c r="A1116" s="123"/>
      <c r="B1116" s="1315" t="s">
        <v>5783</v>
      </c>
      <c r="C1116" s="1315" t="s">
        <v>5784</v>
      </c>
      <c r="D1116" s="1315" t="s">
        <v>5785</v>
      </c>
    </row>
    <row r="1117" spans="1:4" ht="16.5" customHeight="1">
      <c r="A1117" s="105"/>
      <c r="B1117" s="1316" t="s">
        <v>5786</v>
      </c>
      <c r="C1117" s="1316" t="s">
        <v>5787</v>
      </c>
      <c r="D1117" s="1316" t="s">
        <v>5788</v>
      </c>
    </row>
    <row r="1118" spans="1:4" ht="16.5" customHeight="1">
      <c r="A1118" s="105" t="s">
        <v>2273</v>
      </c>
      <c r="B1118" s="1316" t="s">
        <v>5789</v>
      </c>
      <c r="C1118" s="1316" t="s">
        <v>5790</v>
      </c>
      <c r="D1118" s="1316" t="s">
        <v>5791</v>
      </c>
    </row>
    <row r="1119" spans="1:4" ht="16.5" customHeight="1">
      <c r="A1119" s="105"/>
      <c r="B1119" s="1316" t="s">
        <v>5792</v>
      </c>
      <c r="C1119" s="1316" t="s">
        <v>5793</v>
      </c>
      <c r="D1119" s="1316" t="s">
        <v>5794</v>
      </c>
    </row>
    <row r="1120" spans="1:4" ht="16.5" customHeight="1">
      <c r="A1120" s="135"/>
      <c r="B1120" s="1310" t="s">
        <v>5795</v>
      </c>
      <c r="C1120" s="1310" t="s">
        <v>5796</v>
      </c>
      <c r="D1120" s="1310" t="s">
        <v>5797</v>
      </c>
    </row>
    <row r="1121" spans="1:4" ht="16.5" customHeight="1">
      <c r="A1121" s="135" t="s">
        <v>2284</v>
      </c>
      <c r="B1121" s="1310" t="s">
        <v>5798</v>
      </c>
      <c r="C1121" s="1310" t="s">
        <v>5799</v>
      </c>
      <c r="D1121" s="1310" t="s">
        <v>5800</v>
      </c>
    </row>
    <row r="1122" spans="1:4" ht="16.5" customHeight="1">
      <c r="A1122" s="135"/>
      <c r="B1122" s="1310" t="s">
        <v>5801</v>
      </c>
      <c r="C1122" s="1310" t="s">
        <v>5802</v>
      </c>
      <c r="D1122" s="1310" t="s">
        <v>5803</v>
      </c>
    </row>
    <row r="1124" spans="1:4" ht="16.5" customHeight="1">
      <c r="A1124" s="1091" t="s">
        <v>1482</v>
      </c>
      <c r="B1124" s="1091"/>
      <c r="C1124" s="1091"/>
      <c r="D1124" s="1091"/>
    </row>
    <row r="1125" spans="1:4" ht="16.5" customHeight="1">
      <c r="A1125" s="95"/>
      <c r="B1125" s="1313" t="s">
        <v>5804</v>
      </c>
      <c r="C1125" s="1311"/>
      <c r="D1125" s="1311"/>
    </row>
    <row r="1126" spans="1:4" ht="16.5" customHeight="1">
      <c r="A1126" s="95" t="s">
        <v>3254</v>
      </c>
      <c r="B1126" s="1313" t="s">
        <v>5805</v>
      </c>
      <c r="C1126" s="1311"/>
      <c r="D1126" s="1311"/>
    </row>
    <row r="1127" spans="1:4" ht="16.5" customHeight="1">
      <c r="A1127" s="95"/>
      <c r="B1127" s="1313" t="s">
        <v>5806</v>
      </c>
      <c r="C1127" s="1311"/>
      <c r="D1127" s="1311"/>
    </row>
    <row r="1128" spans="1:4" ht="16.5" customHeight="1">
      <c r="A1128" s="23"/>
      <c r="B1128" s="1314" t="s">
        <v>5807</v>
      </c>
      <c r="C1128" s="1314" t="s">
        <v>5808</v>
      </c>
      <c r="D1128" s="1314" t="s">
        <v>5809</v>
      </c>
    </row>
    <row r="1129" spans="1:4" ht="16.5" customHeight="1">
      <c r="A1129" s="23" t="s">
        <v>1568</v>
      </c>
      <c r="B1129" s="1314" t="s">
        <v>5810</v>
      </c>
      <c r="C1129" s="1314" t="s">
        <v>5811</v>
      </c>
      <c r="D1129" s="1314" t="s">
        <v>5812</v>
      </c>
    </row>
    <row r="1130" spans="1:4" ht="16.5" customHeight="1">
      <c r="A1130" s="23"/>
      <c r="B1130" s="1314" t="s">
        <v>5813</v>
      </c>
      <c r="C1130" s="1314" t="s">
        <v>5814</v>
      </c>
      <c r="D1130" s="1314" t="s">
        <v>5815</v>
      </c>
    </row>
    <row r="1131" spans="1:4" ht="16.5" customHeight="1">
      <c r="A1131" s="123"/>
      <c r="B1131" s="1315" t="s">
        <v>5816</v>
      </c>
      <c r="C1131" s="1315" t="s">
        <v>5817</v>
      </c>
      <c r="D1131" s="1315" t="s">
        <v>5818</v>
      </c>
    </row>
    <row r="1132" spans="1:4" ht="16.5" customHeight="1">
      <c r="A1132" s="123" t="s">
        <v>2262</v>
      </c>
      <c r="B1132" s="1315" t="s">
        <v>5819</v>
      </c>
      <c r="C1132" s="1315" t="s">
        <v>5820</v>
      </c>
      <c r="D1132" s="1315" t="s">
        <v>5821</v>
      </c>
    </row>
    <row r="1133" spans="1:4" ht="16.5" customHeight="1">
      <c r="A1133" s="123"/>
      <c r="B1133" s="1315" t="s">
        <v>5822</v>
      </c>
      <c r="C1133" s="1315" t="s">
        <v>5823</v>
      </c>
      <c r="D1133" s="1315" t="s">
        <v>5824</v>
      </c>
    </row>
    <row r="1134" spans="1:4" ht="16.5" customHeight="1">
      <c r="A1134" s="105"/>
      <c r="B1134" s="1316" t="s">
        <v>5825</v>
      </c>
      <c r="C1134" s="1316" t="s">
        <v>5826</v>
      </c>
      <c r="D1134" s="1316" t="s">
        <v>5827</v>
      </c>
    </row>
    <row r="1135" spans="1:4" ht="16.5" customHeight="1">
      <c r="A1135" s="105" t="s">
        <v>2273</v>
      </c>
      <c r="B1135" s="1316" t="s">
        <v>5828</v>
      </c>
      <c r="C1135" s="1316" t="s">
        <v>5829</v>
      </c>
      <c r="D1135" s="1316" t="s">
        <v>5830</v>
      </c>
    </row>
    <row r="1136" spans="1:4" ht="16.5" customHeight="1">
      <c r="A1136" s="105"/>
      <c r="B1136" s="1316" t="s">
        <v>5831</v>
      </c>
      <c r="C1136" s="1316" t="s">
        <v>5832</v>
      </c>
      <c r="D1136" s="1316" t="s">
        <v>5833</v>
      </c>
    </row>
    <row r="1137" spans="1:4" ht="16.5" customHeight="1">
      <c r="A1137" s="135"/>
      <c r="B1137" s="1310" t="s">
        <v>5834</v>
      </c>
      <c r="C1137" s="1310" t="s">
        <v>5835</v>
      </c>
      <c r="D1137" s="1310" t="s">
        <v>5836</v>
      </c>
    </row>
    <row r="1138" spans="1:4" ht="16.5" customHeight="1">
      <c r="A1138" s="135" t="s">
        <v>2284</v>
      </c>
      <c r="B1138" s="1310" t="s">
        <v>5837</v>
      </c>
      <c r="C1138" s="1310" t="s">
        <v>5838</v>
      </c>
      <c r="D1138" s="1310" t="s">
        <v>5839</v>
      </c>
    </row>
    <row r="1139" spans="1:4" ht="16.5" customHeight="1">
      <c r="A1139" s="135"/>
      <c r="B1139" s="1310" t="s">
        <v>5840</v>
      </c>
      <c r="C1139" s="1310" t="s">
        <v>5841</v>
      </c>
      <c r="D1139" s="1310" t="s">
        <v>5842</v>
      </c>
    </row>
    <row r="1141" spans="1:4" ht="16.5" customHeight="1">
      <c r="A1141" s="100" t="s">
        <v>1483</v>
      </c>
      <c r="B1141" s="100"/>
      <c r="C1141" s="100"/>
      <c r="D1141" s="100"/>
    </row>
    <row r="1142" spans="1:4" ht="16.5" customHeight="1">
      <c r="A1142" s="95"/>
      <c r="B1142" s="1313" t="s">
        <v>5843</v>
      </c>
      <c r="C1142" s="1311"/>
      <c r="D1142" s="1311"/>
    </row>
    <row r="1143" spans="1:4" ht="16.5" customHeight="1">
      <c r="A1143" s="95" t="s">
        <v>3254</v>
      </c>
      <c r="B1143" s="1313" t="s">
        <v>2725</v>
      </c>
      <c r="C1143" s="1311"/>
      <c r="D1143" s="1311"/>
    </row>
    <row r="1144" spans="1:4" ht="16.5" customHeight="1">
      <c r="A1144" s="95"/>
      <c r="B1144" s="1313" t="s">
        <v>2753</v>
      </c>
      <c r="C1144" s="1311"/>
      <c r="D1144" s="1311"/>
    </row>
    <row r="1145" spans="1:4" ht="16.5" customHeight="1">
      <c r="A1145" s="23"/>
      <c r="B1145" s="1314" t="s">
        <v>2782</v>
      </c>
      <c r="C1145" s="1314" t="s">
        <v>5844</v>
      </c>
      <c r="D1145" s="1314" t="s">
        <v>5845</v>
      </c>
    </row>
    <row r="1146" spans="1:4" ht="16.5" customHeight="1">
      <c r="A1146" s="23" t="s">
        <v>1568</v>
      </c>
      <c r="B1146" s="1314" t="s">
        <v>2820</v>
      </c>
      <c r="C1146" s="1314" t="s">
        <v>5846</v>
      </c>
      <c r="D1146" s="1314" t="s">
        <v>5847</v>
      </c>
    </row>
    <row r="1147" spans="1:4" ht="16.5" customHeight="1">
      <c r="A1147" s="23"/>
      <c r="B1147" s="1314" t="s">
        <v>2855</v>
      </c>
      <c r="C1147" s="1314" t="s">
        <v>5848</v>
      </c>
      <c r="D1147" s="1314" t="s">
        <v>5849</v>
      </c>
    </row>
    <row r="1148" spans="1:4" ht="16.5" customHeight="1">
      <c r="A1148" s="123"/>
      <c r="B1148" s="1315" t="s">
        <v>5850</v>
      </c>
      <c r="C1148" s="1315" t="s">
        <v>5851</v>
      </c>
      <c r="D1148" s="1315" t="s">
        <v>5852</v>
      </c>
    </row>
    <row r="1149" spans="1:4" ht="16.5" customHeight="1">
      <c r="A1149" s="123" t="s">
        <v>2262</v>
      </c>
      <c r="B1149" s="1315" t="s">
        <v>5853</v>
      </c>
      <c r="C1149" s="1315" t="s">
        <v>5854</v>
      </c>
      <c r="D1149" s="1315" t="s">
        <v>5855</v>
      </c>
    </row>
    <row r="1150" spans="1:4" ht="16.5" customHeight="1">
      <c r="A1150" s="123"/>
      <c r="B1150" s="1315" t="s">
        <v>2962</v>
      </c>
      <c r="C1150" s="1315" t="s">
        <v>5856</v>
      </c>
      <c r="D1150" s="1315" t="s">
        <v>5857</v>
      </c>
    </row>
    <row r="1151" spans="1:4" ht="16.5" customHeight="1">
      <c r="A1151" s="105"/>
      <c r="B1151" s="1316" t="s">
        <v>2997</v>
      </c>
      <c r="C1151" s="1316" t="s">
        <v>5858</v>
      </c>
      <c r="D1151" s="1316" t="s">
        <v>5859</v>
      </c>
    </row>
    <row r="1152" spans="1:4" ht="16.5" customHeight="1">
      <c r="A1152" s="105" t="s">
        <v>2273</v>
      </c>
      <c r="B1152" s="1316" t="s">
        <v>5860</v>
      </c>
      <c r="C1152" s="1316" t="s">
        <v>5861</v>
      </c>
      <c r="D1152" s="1316" t="s">
        <v>5862</v>
      </c>
    </row>
    <row r="1153" spans="1:4" ht="16.5" customHeight="1">
      <c r="A1153" s="105"/>
      <c r="B1153" s="1316" t="s">
        <v>5863</v>
      </c>
      <c r="C1153" s="1316" t="s">
        <v>5864</v>
      </c>
      <c r="D1153" s="1316" t="s">
        <v>5865</v>
      </c>
    </row>
    <row r="1154" spans="1:4" ht="16.5" customHeight="1">
      <c r="A1154" s="135"/>
      <c r="B1154" s="1310" t="s">
        <v>3100</v>
      </c>
      <c r="C1154" s="1310" t="s">
        <v>5866</v>
      </c>
      <c r="D1154" s="1310" t="s">
        <v>5867</v>
      </c>
    </row>
    <row r="1155" spans="1:4" ht="16.5" customHeight="1">
      <c r="A1155" s="135" t="s">
        <v>2284</v>
      </c>
      <c r="B1155" s="1310" t="s">
        <v>5868</v>
      </c>
      <c r="C1155" s="1310" t="s">
        <v>5869</v>
      </c>
      <c r="D1155" s="1310" t="s">
        <v>5870</v>
      </c>
    </row>
    <row r="1156" spans="1:4" ht="16.5" customHeight="1">
      <c r="A1156" s="135"/>
      <c r="B1156" s="1310" t="s">
        <v>5871</v>
      </c>
      <c r="C1156" s="1310" t="s">
        <v>5872</v>
      </c>
      <c r="D1156" s="1310" t="s">
        <v>5873</v>
      </c>
    </row>
    <row r="1158" spans="1:4" ht="16.5" customHeight="1">
      <c r="A1158" s="101" t="s">
        <v>1484</v>
      </c>
      <c r="B1158" s="101"/>
      <c r="C1158" s="101"/>
      <c r="D1158" s="101"/>
    </row>
    <row r="1159" spans="1:4" ht="16.5" customHeight="1">
      <c r="A1159" s="95"/>
      <c r="B1159" s="1313" t="s">
        <v>2687</v>
      </c>
      <c r="C1159" s="1311"/>
      <c r="D1159" s="1311"/>
    </row>
    <row r="1160" spans="1:4" ht="16.5" customHeight="1">
      <c r="A1160" s="95" t="s">
        <v>3254</v>
      </c>
      <c r="B1160" s="1313" t="s">
        <v>2724</v>
      </c>
      <c r="C1160" s="1311"/>
      <c r="D1160" s="1311"/>
    </row>
    <row r="1161" spans="1:4" ht="16.5" customHeight="1">
      <c r="A1161" s="95"/>
      <c r="B1161" s="1313" t="s">
        <v>2752</v>
      </c>
      <c r="C1161" s="1311"/>
      <c r="D1161" s="1311"/>
    </row>
    <row r="1162" spans="1:4" ht="16.5" customHeight="1">
      <c r="A1162" s="23"/>
      <c r="B1162" s="1314" t="s">
        <v>2781</v>
      </c>
      <c r="C1162" s="1314" t="s">
        <v>5874</v>
      </c>
      <c r="D1162" s="1314" t="s">
        <v>5875</v>
      </c>
    </row>
    <row r="1163" spans="1:4" ht="16.5" customHeight="1">
      <c r="A1163" s="23" t="s">
        <v>1568</v>
      </c>
      <c r="B1163" s="1314" t="s">
        <v>2819</v>
      </c>
      <c r="C1163" s="1314" t="s">
        <v>5876</v>
      </c>
      <c r="D1163" s="1314" t="s">
        <v>5877</v>
      </c>
    </row>
    <row r="1164" spans="1:4" ht="16.5" customHeight="1">
      <c r="A1164" s="23"/>
      <c r="B1164" s="1314" t="s">
        <v>5878</v>
      </c>
      <c r="C1164" s="1314" t="s">
        <v>5879</v>
      </c>
      <c r="D1164" s="1314" t="s">
        <v>5880</v>
      </c>
    </row>
    <row r="1165" spans="1:4" ht="16.5" customHeight="1">
      <c r="A1165" s="123"/>
      <c r="B1165" s="1315" t="s">
        <v>5881</v>
      </c>
      <c r="C1165" s="1315" t="s">
        <v>5882</v>
      </c>
      <c r="D1165" s="1315" t="s">
        <v>5883</v>
      </c>
    </row>
    <row r="1166" spans="1:4" ht="16.5" customHeight="1">
      <c r="A1166" s="123" t="s">
        <v>2262</v>
      </c>
      <c r="B1166" s="1315" t="s">
        <v>2925</v>
      </c>
      <c r="C1166" s="1315" t="s">
        <v>5884</v>
      </c>
      <c r="D1166" s="1315" t="s">
        <v>5885</v>
      </c>
    </row>
    <row r="1167" spans="1:4" ht="16.5" customHeight="1">
      <c r="A1167" s="123"/>
      <c r="B1167" s="1315" t="s">
        <v>5886</v>
      </c>
      <c r="C1167" s="1315" t="s">
        <v>5887</v>
      </c>
      <c r="D1167" s="1315" t="s">
        <v>5888</v>
      </c>
    </row>
    <row r="1168" spans="1:4" ht="16.5" customHeight="1">
      <c r="A1168" s="105"/>
      <c r="B1168" s="1316" t="s">
        <v>5889</v>
      </c>
      <c r="C1168" s="1316" t="s">
        <v>5890</v>
      </c>
      <c r="D1168" s="1316" t="s">
        <v>5891</v>
      </c>
    </row>
    <row r="1169" spans="1:4" ht="16.5" customHeight="1">
      <c r="A1169" s="105" t="s">
        <v>2273</v>
      </c>
      <c r="B1169" s="1316" t="s">
        <v>5892</v>
      </c>
      <c r="C1169" s="1316" t="s">
        <v>5893</v>
      </c>
      <c r="D1169" s="1316" t="s">
        <v>5894</v>
      </c>
    </row>
    <row r="1170" spans="1:4" ht="16.5" customHeight="1">
      <c r="A1170" s="105"/>
      <c r="B1170" s="1316" t="s">
        <v>3063</v>
      </c>
      <c r="C1170" s="1316" t="s">
        <v>5895</v>
      </c>
      <c r="D1170" s="1316" t="s">
        <v>5896</v>
      </c>
    </row>
    <row r="1171" spans="1:4" ht="16.5" customHeight="1">
      <c r="A1171" s="135"/>
      <c r="B1171" s="1310" t="s">
        <v>5897</v>
      </c>
      <c r="C1171" s="1310" t="s">
        <v>5898</v>
      </c>
      <c r="D1171" s="1310" t="s">
        <v>5899</v>
      </c>
    </row>
    <row r="1172" spans="1:4" ht="16.5" customHeight="1">
      <c r="A1172" s="135" t="s">
        <v>2284</v>
      </c>
      <c r="B1172" s="1310" t="s">
        <v>3099</v>
      </c>
      <c r="C1172" s="1310" t="s">
        <v>5900</v>
      </c>
      <c r="D1172" s="1310" t="s">
        <v>5901</v>
      </c>
    </row>
    <row r="1173" spans="1:4" ht="16.5" customHeight="1">
      <c r="A1173" s="135"/>
      <c r="B1173" s="1310" t="s">
        <v>5902</v>
      </c>
      <c r="C1173" s="1310" t="s">
        <v>5903</v>
      </c>
      <c r="D1173" s="1310" t="s">
        <v>5904</v>
      </c>
    </row>
    <row r="1175" spans="1:4" ht="16.5" customHeight="1">
      <c r="A1175" s="180" t="s">
        <v>1485</v>
      </c>
      <c r="B1175" s="180"/>
      <c r="C1175" s="1311"/>
      <c r="D1175" s="1311"/>
    </row>
    <row r="1176" spans="1:4" ht="16.5" customHeight="1">
      <c r="A1176" s="95"/>
      <c r="B1176" s="1313" t="s">
        <v>5905</v>
      </c>
      <c r="C1176" s="1311"/>
      <c r="D1176" s="1311"/>
    </row>
    <row r="1177" spans="1:4" ht="16.5" customHeight="1">
      <c r="A1177" s="95" t="s">
        <v>3254</v>
      </c>
      <c r="B1177" s="1313" t="s">
        <v>5906</v>
      </c>
      <c r="C1177" s="1311"/>
      <c r="D1177" s="1311"/>
    </row>
    <row r="1178" spans="1:4" ht="16.5" customHeight="1">
      <c r="A1178" s="95"/>
      <c r="B1178" s="1313" t="s">
        <v>5907</v>
      </c>
      <c r="C1178" s="1311"/>
      <c r="D1178" s="1311"/>
    </row>
    <row r="1179" spans="1:4" ht="16.5" customHeight="1">
      <c r="A1179" s="23"/>
      <c r="B1179" s="1314" t="s">
        <v>5908</v>
      </c>
      <c r="C1179" s="1314" t="s">
        <v>5909</v>
      </c>
      <c r="D1179" s="1314" t="s">
        <v>5910</v>
      </c>
    </row>
    <row r="1180" spans="1:4" ht="16.5" customHeight="1">
      <c r="A1180" s="23" t="s">
        <v>1568</v>
      </c>
      <c r="B1180" s="1314" t="s">
        <v>5911</v>
      </c>
      <c r="C1180" s="1314" t="s">
        <v>5912</v>
      </c>
      <c r="D1180" s="1314" t="s">
        <v>5913</v>
      </c>
    </row>
    <row r="1181" spans="1:4" ht="16.5" customHeight="1">
      <c r="A1181" s="23"/>
      <c r="B1181" s="1314" t="s">
        <v>5914</v>
      </c>
      <c r="C1181" s="1314" t="s">
        <v>5915</v>
      </c>
      <c r="D1181" s="1314" t="s">
        <v>5916</v>
      </c>
    </row>
    <row r="1182" spans="1:4" ht="16.5" customHeight="1">
      <c r="A1182" s="123"/>
      <c r="B1182" s="1315" t="s">
        <v>5917</v>
      </c>
      <c r="C1182" s="1315" t="s">
        <v>5918</v>
      </c>
      <c r="D1182" s="1315" t="s">
        <v>5919</v>
      </c>
    </row>
    <row r="1183" spans="1:4" ht="16.5" customHeight="1">
      <c r="A1183" s="123" t="s">
        <v>2262</v>
      </c>
      <c r="B1183" s="1315" t="s">
        <v>5920</v>
      </c>
      <c r="C1183" s="1315" t="s">
        <v>5921</v>
      </c>
      <c r="D1183" s="1315" t="s">
        <v>5922</v>
      </c>
    </row>
    <row r="1184" spans="1:4" ht="16.5" customHeight="1">
      <c r="A1184" s="123"/>
      <c r="B1184" s="1315" t="s">
        <v>5923</v>
      </c>
      <c r="C1184" s="1315" t="s">
        <v>5924</v>
      </c>
      <c r="D1184" s="1315" t="s">
        <v>5925</v>
      </c>
    </row>
    <row r="1185" spans="1:4" ht="16.5" customHeight="1">
      <c r="A1185" s="105"/>
      <c r="B1185" s="1316" t="s">
        <v>5926</v>
      </c>
      <c r="C1185" s="1316" t="s">
        <v>5927</v>
      </c>
      <c r="D1185" s="1316" t="s">
        <v>5928</v>
      </c>
    </row>
    <row r="1186" spans="1:4" ht="16.5" customHeight="1">
      <c r="A1186" s="105" t="s">
        <v>2273</v>
      </c>
      <c r="B1186" s="1316" t="s">
        <v>5929</v>
      </c>
      <c r="C1186" s="1316" t="s">
        <v>5930</v>
      </c>
      <c r="D1186" s="1316" t="s">
        <v>5931</v>
      </c>
    </row>
    <row r="1187" spans="1:4" ht="16.5" customHeight="1">
      <c r="A1187" s="105"/>
      <c r="B1187" s="1316" t="s">
        <v>5932</v>
      </c>
      <c r="C1187" s="1316" t="s">
        <v>5933</v>
      </c>
      <c r="D1187" s="1316" t="s">
        <v>5934</v>
      </c>
    </row>
    <row r="1188" spans="1:4" ht="16.5" customHeight="1">
      <c r="A1188" s="135"/>
      <c r="B1188" s="1310" t="s">
        <v>5935</v>
      </c>
      <c r="C1188" s="1310" t="s">
        <v>5936</v>
      </c>
      <c r="D1188" s="1310" t="s">
        <v>5937</v>
      </c>
    </row>
    <row r="1189" spans="1:4" ht="16.5" customHeight="1">
      <c r="A1189" s="135" t="s">
        <v>2284</v>
      </c>
      <c r="B1189" s="1310" t="s">
        <v>5938</v>
      </c>
      <c r="C1189" s="1310" t="s">
        <v>5939</v>
      </c>
      <c r="D1189" s="1310" t="s">
        <v>5940</v>
      </c>
    </row>
    <row r="1190" spans="1:4" ht="16.5" customHeight="1">
      <c r="A1190" s="135"/>
      <c r="B1190" s="1310" t="s">
        <v>5941</v>
      </c>
      <c r="C1190" s="1310" t="s">
        <v>5942</v>
      </c>
      <c r="D1190" s="1310" t="s">
        <v>5943</v>
      </c>
    </row>
    <row r="1192" spans="1:4" ht="16.5" customHeight="1">
      <c r="A1192" s="122" t="s">
        <v>5944</v>
      </c>
      <c r="B1192" s="122"/>
      <c r="C1192" s="1311"/>
      <c r="D1192" s="1311"/>
    </row>
    <row r="1193" spans="1:4" ht="16.5" customHeight="1">
      <c r="A1193" s="95"/>
      <c r="B1193" s="1313" t="s">
        <v>5945</v>
      </c>
      <c r="C1193" s="1313"/>
      <c r="D1193" s="1313"/>
    </row>
    <row r="1194" spans="1:4" ht="16.5" customHeight="1">
      <c r="A1194" s="95" t="s">
        <v>3254</v>
      </c>
      <c r="B1194" s="1313" t="s">
        <v>2723</v>
      </c>
      <c r="C1194" s="1313"/>
      <c r="D1194" s="1313"/>
    </row>
    <row r="1195" spans="1:4" ht="16.5" customHeight="1">
      <c r="A1195" s="95"/>
      <c r="B1195" s="1313" t="s">
        <v>2751</v>
      </c>
      <c r="C1195" s="1313"/>
      <c r="D1195" s="1313"/>
    </row>
    <row r="1196" spans="1:4" ht="16.5" customHeight="1">
      <c r="A1196" s="23"/>
      <c r="B1196" s="1314" t="s">
        <v>2778</v>
      </c>
      <c r="C1196" s="1314" t="s">
        <v>5946</v>
      </c>
      <c r="D1196" s="1314" t="s">
        <v>5947</v>
      </c>
    </row>
    <row r="1197" spans="1:4" ht="16.5" customHeight="1">
      <c r="A1197" s="23" t="s">
        <v>1568</v>
      </c>
      <c r="B1197" s="1314" t="s">
        <v>5948</v>
      </c>
      <c r="C1197" s="1314" t="s">
        <v>5949</v>
      </c>
      <c r="D1197" s="1314" t="s">
        <v>5950</v>
      </c>
    </row>
    <row r="1198" spans="1:4" ht="16.5" customHeight="1">
      <c r="A1198" s="23"/>
      <c r="B1198" s="1314" t="s">
        <v>5951</v>
      </c>
      <c r="C1198" s="1314" t="s">
        <v>5952</v>
      </c>
      <c r="D1198" s="1314" t="s">
        <v>5953</v>
      </c>
    </row>
    <row r="1199" spans="1:4" ht="16.5" customHeight="1">
      <c r="A1199" s="123"/>
      <c r="B1199" s="1315" t="s">
        <v>5954</v>
      </c>
      <c r="C1199" s="1315" t="s">
        <v>5955</v>
      </c>
      <c r="D1199" s="1315" t="s">
        <v>5956</v>
      </c>
    </row>
    <row r="1200" spans="1:4" ht="16.5" customHeight="1">
      <c r="A1200" s="123" t="s">
        <v>2262</v>
      </c>
      <c r="B1200" s="1315" t="s">
        <v>2922</v>
      </c>
      <c r="C1200" s="1315" t="s">
        <v>5957</v>
      </c>
      <c r="D1200" s="1315" t="s">
        <v>5958</v>
      </c>
    </row>
    <row r="1201" spans="1:4" ht="16.5" customHeight="1">
      <c r="A1201" s="123"/>
      <c r="B1201" s="1315" t="s">
        <v>2958</v>
      </c>
      <c r="C1201" s="1315" t="s">
        <v>5959</v>
      </c>
      <c r="D1201" s="1315" t="s">
        <v>5960</v>
      </c>
    </row>
    <row r="1202" spans="1:4" ht="16.5" customHeight="1">
      <c r="A1202" s="105"/>
      <c r="B1202" s="1316" t="s">
        <v>3018</v>
      </c>
      <c r="C1202" s="1316" t="s">
        <v>5508</v>
      </c>
      <c r="D1202" s="1316" t="s">
        <v>5509</v>
      </c>
    </row>
    <row r="1203" spans="1:4" ht="16.5" customHeight="1">
      <c r="A1203" s="105" t="s">
        <v>2273</v>
      </c>
      <c r="B1203" s="1316" t="s">
        <v>2993</v>
      </c>
      <c r="C1203" s="1316" t="s">
        <v>5961</v>
      </c>
      <c r="D1203" s="1316" t="s">
        <v>5962</v>
      </c>
    </row>
    <row r="1204" spans="1:4" ht="16.5" customHeight="1">
      <c r="A1204" s="105"/>
      <c r="B1204" s="1316" t="s">
        <v>5963</v>
      </c>
      <c r="C1204" s="1316" t="s">
        <v>5964</v>
      </c>
      <c r="D1204" s="1316" t="s">
        <v>5965</v>
      </c>
    </row>
    <row r="1205" spans="1:4" ht="16.5" customHeight="1">
      <c r="A1205" s="135"/>
      <c r="B1205" s="1310" t="s">
        <v>3096</v>
      </c>
      <c r="C1205" s="1310" t="s">
        <v>5966</v>
      </c>
      <c r="D1205" s="1310" t="s">
        <v>5967</v>
      </c>
    </row>
    <row r="1206" spans="1:4" ht="16.5" customHeight="1">
      <c r="A1206" s="135" t="s">
        <v>2284</v>
      </c>
      <c r="B1206" s="1310" t="s">
        <v>5968</v>
      </c>
      <c r="C1206" s="1310" t="s">
        <v>5969</v>
      </c>
      <c r="D1206" s="1310" t="s">
        <v>5970</v>
      </c>
    </row>
    <row r="1207" spans="1:4" ht="16.5" customHeight="1">
      <c r="A1207" s="135"/>
      <c r="B1207" s="1310" t="s">
        <v>5971</v>
      </c>
      <c r="C1207" s="1310" t="s">
        <v>5972</v>
      </c>
      <c r="D1207" s="1310" t="s">
        <v>5973</v>
      </c>
    </row>
    <row r="1208" spans="1:4" ht="16.5" customHeight="1">
      <c r="A1208" s="7"/>
      <c r="B1208" s="7"/>
      <c r="C1208" s="1311"/>
      <c r="D1208" s="1311"/>
    </row>
    <row r="1209" spans="1:4" ht="16.5" customHeight="1">
      <c r="A1209" s="340" t="s">
        <v>102</v>
      </c>
      <c r="B1209" s="340"/>
      <c r="C1209" s="340"/>
      <c r="D1209" s="340"/>
    </row>
    <row r="1210" spans="1:4" ht="16.5" customHeight="1">
      <c r="A1210" s="95"/>
      <c r="B1210" s="1313" t="s">
        <v>3218</v>
      </c>
      <c r="C1210" s="1311"/>
      <c r="D1210" s="1311"/>
    </row>
    <row r="1211" spans="1:4" ht="16.5" customHeight="1">
      <c r="A1211" s="95" t="s">
        <v>3254</v>
      </c>
      <c r="B1211" s="1313" t="s">
        <v>3230</v>
      </c>
      <c r="C1211" s="1311"/>
      <c r="D1211" s="1311"/>
    </row>
    <row r="1212" spans="1:4" ht="16.5" customHeight="1">
      <c r="A1212" s="95"/>
      <c r="B1212" s="1313" t="s">
        <v>3239</v>
      </c>
      <c r="C1212" s="1311"/>
      <c r="D1212" s="1311"/>
    </row>
    <row r="1213" spans="1:4" ht="16.5" customHeight="1">
      <c r="A1213" s="23"/>
      <c r="B1213" s="1314" t="s">
        <v>5974</v>
      </c>
      <c r="C1213" s="1314" t="s">
        <v>5975</v>
      </c>
      <c r="D1213" s="1314" t="s">
        <v>5976</v>
      </c>
    </row>
    <row r="1214" spans="1:4" ht="16.5" customHeight="1">
      <c r="A1214" s="23" t="s">
        <v>1568</v>
      </c>
      <c r="B1214" s="1314" t="s">
        <v>5977</v>
      </c>
      <c r="C1214" s="1314" t="s">
        <v>5978</v>
      </c>
      <c r="D1214" s="1314" t="s">
        <v>5979</v>
      </c>
    </row>
    <row r="1215" spans="1:4" ht="16.5" customHeight="1">
      <c r="A1215" s="23"/>
      <c r="B1215" s="1314" t="s">
        <v>5980</v>
      </c>
      <c r="C1215" s="1314" t="s">
        <v>5981</v>
      </c>
      <c r="D1215" s="1314" t="s">
        <v>5982</v>
      </c>
    </row>
    <row r="1216" spans="1:4" ht="16.5" customHeight="1">
      <c r="A1216" s="123"/>
      <c r="B1216" s="341" t="s">
        <v>5983</v>
      </c>
      <c r="C1216" s="341" t="s">
        <v>5984</v>
      </c>
      <c r="D1216" s="341" t="s">
        <v>5985</v>
      </c>
    </row>
    <row r="1217" spans="1:4" ht="16.5" customHeight="1">
      <c r="A1217" s="123" t="s">
        <v>2262</v>
      </c>
      <c r="B1217" s="341" t="s">
        <v>5986</v>
      </c>
      <c r="C1217" s="341" t="s">
        <v>5987</v>
      </c>
      <c r="D1217" s="341" t="s">
        <v>5988</v>
      </c>
    </row>
    <row r="1218" spans="1:4" ht="16.5" customHeight="1">
      <c r="A1218" s="123"/>
      <c r="B1218" s="341" t="s">
        <v>5989</v>
      </c>
      <c r="C1218" s="341" t="s">
        <v>5990</v>
      </c>
      <c r="D1218" s="341" t="s">
        <v>5991</v>
      </c>
    </row>
    <row r="1219" spans="1:4" ht="16.5" customHeight="1">
      <c r="A1219" s="105"/>
      <c r="B1219" s="1316" t="s">
        <v>3328</v>
      </c>
      <c r="C1219" s="1316" t="s">
        <v>5992</v>
      </c>
      <c r="D1219" s="1316" t="s">
        <v>5993</v>
      </c>
    </row>
    <row r="1220" spans="1:4" ht="16.5" customHeight="1">
      <c r="A1220" s="105" t="s">
        <v>2273</v>
      </c>
      <c r="B1220" s="1316" t="s">
        <v>3340</v>
      </c>
      <c r="C1220" s="1316" t="s">
        <v>5994</v>
      </c>
      <c r="D1220" s="1316" t="s">
        <v>5995</v>
      </c>
    </row>
    <row r="1221" spans="1:4" ht="16.5" customHeight="1">
      <c r="A1221" s="105"/>
      <c r="B1221" s="1316" t="s">
        <v>3348</v>
      </c>
      <c r="C1221" s="1316" t="s">
        <v>5996</v>
      </c>
      <c r="D1221" s="1316" t="s">
        <v>5997</v>
      </c>
    </row>
    <row r="1222" spans="1:4" ht="16.5" customHeight="1">
      <c r="A1222" s="135"/>
      <c r="B1222" s="1310" t="s">
        <v>3364</v>
      </c>
      <c r="C1222" s="1310" t="s">
        <v>5998</v>
      </c>
      <c r="D1222" s="1310" t="s">
        <v>5999</v>
      </c>
    </row>
    <row r="1223" spans="1:4" ht="16.5" customHeight="1">
      <c r="A1223" s="135" t="s">
        <v>2284</v>
      </c>
      <c r="B1223" s="1310" t="s">
        <v>3376</v>
      </c>
      <c r="C1223" s="1310" t="s">
        <v>6000</v>
      </c>
      <c r="D1223" s="1310" t="s">
        <v>6001</v>
      </c>
    </row>
    <row r="1224" spans="1:4" ht="16.5" customHeight="1">
      <c r="A1224" s="135"/>
      <c r="B1224" s="1310" t="s">
        <v>6002</v>
      </c>
      <c r="C1224" s="1310" t="s">
        <v>6003</v>
      </c>
      <c r="D1224" s="1310" t="s">
        <v>6004</v>
      </c>
    </row>
    <row r="1225" spans="1:4" ht="16.5" customHeight="1">
      <c r="A1225" s="7"/>
      <c r="B1225" s="7"/>
      <c r="C1225" s="1311"/>
      <c r="D1225" s="1311"/>
    </row>
    <row r="1226" spans="1:4" ht="16.5" customHeight="1">
      <c r="A1226" s="122" t="s">
        <v>103</v>
      </c>
      <c r="B1226" s="122"/>
      <c r="C1226" s="1311"/>
      <c r="D1226" s="1311"/>
    </row>
    <row r="1227" spans="1:4" ht="16.5" customHeight="1">
      <c r="A1227" s="95"/>
      <c r="B1227" s="1313" t="s">
        <v>6005</v>
      </c>
      <c r="C1227" s="1311"/>
      <c r="D1227" s="1311"/>
    </row>
    <row r="1228" spans="1:4" ht="16.5" customHeight="1">
      <c r="A1228" s="95" t="s">
        <v>3254</v>
      </c>
      <c r="B1228" s="1313" t="s">
        <v>6006</v>
      </c>
      <c r="C1228" s="1311"/>
      <c r="D1228" s="1311"/>
    </row>
    <row r="1229" spans="1:4" ht="16.5" customHeight="1">
      <c r="A1229" s="95"/>
      <c r="B1229" s="1313" t="s">
        <v>6007</v>
      </c>
      <c r="C1229" s="1311"/>
      <c r="D1229" s="1311"/>
    </row>
    <row r="1230" spans="1:4" ht="16.5" customHeight="1">
      <c r="A1230" s="23"/>
      <c r="B1230" s="1314" t="s">
        <v>2774</v>
      </c>
      <c r="C1230" s="1314" t="s">
        <v>6008</v>
      </c>
      <c r="D1230" s="1314" t="s">
        <v>6009</v>
      </c>
    </row>
    <row r="1231" spans="1:4" ht="16.5" customHeight="1">
      <c r="A1231" s="23" t="s">
        <v>1568</v>
      </c>
      <c r="B1231" s="1314" t="s">
        <v>6010</v>
      </c>
      <c r="C1231" s="1314" t="s">
        <v>6011</v>
      </c>
      <c r="D1231" s="1314" t="s">
        <v>6012</v>
      </c>
    </row>
    <row r="1232" spans="1:4" ht="16.5" customHeight="1">
      <c r="A1232" s="23"/>
      <c r="B1232" s="1314" t="s">
        <v>6013</v>
      </c>
      <c r="C1232" s="1314" t="s">
        <v>6014</v>
      </c>
      <c r="D1232" s="1314" t="s">
        <v>6015</v>
      </c>
    </row>
    <row r="1233" spans="1:4" ht="16.5" customHeight="1">
      <c r="A1233" s="123"/>
      <c r="B1233" s="1315" t="s">
        <v>2881</v>
      </c>
      <c r="C1233" s="1315" t="s">
        <v>6016</v>
      </c>
      <c r="D1233" s="1315" t="s">
        <v>6017</v>
      </c>
    </row>
    <row r="1234" spans="1:4" ht="16.5" customHeight="1">
      <c r="A1234" s="123" t="s">
        <v>2262</v>
      </c>
      <c r="B1234" s="1315" t="s">
        <v>6018</v>
      </c>
      <c r="C1234" s="1315" t="s">
        <v>6019</v>
      </c>
      <c r="D1234" s="1315" t="s">
        <v>6020</v>
      </c>
    </row>
    <row r="1235" spans="1:4" ht="16.5" customHeight="1">
      <c r="A1235" s="123"/>
      <c r="B1235" s="1315" t="s">
        <v>6021</v>
      </c>
      <c r="C1235" s="1315" t="s">
        <v>6022</v>
      </c>
      <c r="D1235" s="1315" t="s">
        <v>6023</v>
      </c>
    </row>
    <row r="1236" spans="1:4" ht="16.5" customHeight="1">
      <c r="A1236" s="105"/>
      <c r="B1236" s="1316" t="s">
        <v>2989</v>
      </c>
      <c r="C1236" s="1316" t="s">
        <v>6024</v>
      </c>
      <c r="D1236" s="1316" t="s">
        <v>6025</v>
      </c>
    </row>
    <row r="1237" spans="1:4" ht="16.5" customHeight="1">
      <c r="A1237" s="105" t="s">
        <v>2273</v>
      </c>
      <c r="B1237" s="1316" t="s">
        <v>6026</v>
      </c>
      <c r="C1237" s="1316" t="s">
        <v>6027</v>
      </c>
      <c r="D1237" s="1316" t="s">
        <v>6028</v>
      </c>
    </row>
    <row r="1238" spans="1:4" ht="16.5" customHeight="1">
      <c r="A1238" s="105"/>
      <c r="B1238" s="1316" t="s">
        <v>6029</v>
      </c>
      <c r="C1238" s="1316" t="s">
        <v>6030</v>
      </c>
      <c r="D1238" s="1316" t="s">
        <v>6031</v>
      </c>
    </row>
    <row r="1239" spans="1:4" ht="16.5" customHeight="1">
      <c r="A1239" s="135"/>
      <c r="B1239" s="1310" t="s">
        <v>6032</v>
      </c>
      <c r="C1239" s="1310" t="s">
        <v>6033</v>
      </c>
      <c r="D1239" s="1310" t="s">
        <v>6034</v>
      </c>
    </row>
    <row r="1240" spans="1:4" ht="22.5" customHeight="1">
      <c r="A1240" s="135" t="s">
        <v>2284</v>
      </c>
      <c r="B1240" s="1310" t="s">
        <v>6035</v>
      </c>
      <c r="C1240" s="1310" t="s">
        <v>6036</v>
      </c>
      <c r="D1240" s="1310" t="s">
        <v>6037</v>
      </c>
    </row>
    <row r="1241" spans="1:4" ht="16.5" customHeight="1">
      <c r="A1241" s="135"/>
      <c r="B1241" s="1310" t="s">
        <v>6038</v>
      </c>
      <c r="C1241" s="1310" t="s">
        <v>6039</v>
      </c>
      <c r="D1241" s="1310" t="s">
        <v>6040</v>
      </c>
    </row>
    <row r="1243" spans="1:4" ht="16.5" customHeight="1">
      <c r="A1243" s="11" t="s">
        <v>107</v>
      </c>
      <c r="B1243" s="11"/>
      <c r="C1243" s="11"/>
      <c r="D1243" s="11"/>
    </row>
    <row r="1244" spans="1:4" ht="16.5" customHeight="1">
      <c r="A1244" s="95"/>
      <c r="B1244" s="1313" t="s">
        <v>6041</v>
      </c>
      <c r="C1244" s="1311"/>
      <c r="D1244" s="1311"/>
    </row>
    <row r="1245" spans="1:4" ht="16.5" customHeight="1">
      <c r="A1245" s="95" t="s">
        <v>3254</v>
      </c>
      <c r="B1245" s="1313" t="s">
        <v>6042</v>
      </c>
      <c r="C1245" s="1311"/>
      <c r="D1245" s="1311"/>
    </row>
    <row r="1246" spans="1:4" ht="16.5" customHeight="1">
      <c r="A1246" s="95"/>
      <c r="B1246" s="1313" t="s">
        <v>6043</v>
      </c>
      <c r="C1246" s="1311"/>
      <c r="D1246" s="1311"/>
    </row>
    <row r="1247" spans="1:4" ht="16.5" customHeight="1">
      <c r="A1247" s="23"/>
      <c r="B1247" s="1314" t="s">
        <v>2790</v>
      </c>
      <c r="C1247" s="1314" t="s">
        <v>6044</v>
      </c>
      <c r="D1247" s="1314" t="s">
        <v>6045</v>
      </c>
    </row>
    <row r="1248" spans="1:4" ht="16.5" customHeight="1">
      <c r="A1248" s="23" t="s">
        <v>1568</v>
      </c>
      <c r="B1248" s="1314" t="s">
        <v>2828</v>
      </c>
      <c r="C1248" s="1314" t="s">
        <v>6046</v>
      </c>
      <c r="D1248" s="1314" t="s">
        <v>6047</v>
      </c>
    </row>
    <row r="1249" spans="1:4" ht="16.5" customHeight="1">
      <c r="A1249" s="23"/>
      <c r="B1249" s="1314" t="s">
        <v>2862</v>
      </c>
      <c r="C1249" s="1314" t="s">
        <v>6048</v>
      </c>
      <c r="D1249" s="1314" t="s">
        <v>6049</v>
      </c>
    </row>
    <row r="1250" spans="1:4" ht="16.5" customHeight="1">
      <c r="A1250" s="123"/>
      <c r="B1250" s="1315" t="s">
        <v>2897</v>
      </c>
      <c r="C1250" s="1315" t="s">
        <v>6050</v>
      </c>
      <c r="D1250" s="1315" t="s">
        <v>6051</v>
      </c>
    </row>
    <row r="1251" spans="1:4" ht="16.5" customHeight="1">
      <c r="A1251" s="123" t="s">
        <v>2262</v>
      </c>
      <c r="B1251" s="1315" t="s">
        <v>2933</v>
      </c>
      <c r="C1251" s="1315" t="s">
        <v>6052</v>
      </c>
      <c r="D1251" s="1315" t="s">
        <v>6053</v>
      </c>
    </row>
    <row r="1252" spans="1:4" ht="16.5" customHeight="1">
      <c r="A1252" s="123"/>
      <c r="B1252" s="1315" t="s">
        <v>2967</v>
      </c>
      <c r="C1252" s="1315" t="s">
        <v>6054</v>
      </c>
      <c r="D1252" s="1315" t="s">
        <v>6055</v>
      </c>
    </row>
    <row r="1253" spans="1:4" ht="16.5" customHeight="1">
      <c r="A1253" s="105"/>
      <c r="B1253" s="1316" t="s">
        <v>3005</v>
      </c>
      <c r="C1253" s="1316" t="s">
        <v>6056</v>
      </c>
      <c r="D1253" s="1316" t="s">
        <v>6057</v>
      </c>
    </row>
    <row r="1254" spans="1:4" ht="16.5" customHeight="1">
      <c r="A1254" s="105" t="s">
        <v>2273</v>
      </c>
      <c r="B1254" s="1316" t="s">
        <v>6058</v>
      </c>
      <c r="C1254" s="1316" t="s">
        <v>6059</v>
      </c>
      <c r="D1254" s="1316" t="s">
        <v>6060</v>
      </c>
    </row>
    <row r="1255" spans="1:4" ht="16.5" customHeight="1">
      <c r="A1255" s="105"/>
      <c r="B1255" s="1316" t="s">
        <v>3069</v>
      </c>
      <c r="C1255" s="1316" t="s">
        <v>6061</v>
      </c>
      <c r="D1255" s="1316" t="s">
        <v>6062</v>
      </c>
    </row>
    <row r="1256" spans="1:4" ht="16.5" customHeight="1">
      <c r="A1256" s="135"/>
      <c r="B1256" s="1310" t="s">
        <v>3108</v>
      </c>
      <c r="C1256" s="1310" t="s">
        <v>6063</v>
      </c>
      <c r="D1256" s="1310" t="s">
        <v>6064</v>
      </c>
    </row>
    <row r="1257" spans="1:4" ht="16.5" customHeight="1">
      <c r="A1257" s="135" t="s">
        <v>2284</v>
      </c>
      <c r="B1257" s="1310" t="s">
        <v>3142</v>
      </c>
      <c r="C1257" s="1310" t="s">
        <v>6065</v>
      </c>
      <c r="D1257" s="1310" t="s">
        <v>6066</v>
      </c>
    </row>
    <row r="1258" spans="1:4" ht="16.5" customHeight="1">
      <c r="A1258" s="135"/>
      <c r="B1258" s="1310" t="s">
        <v>6067</v>
      </c>
      <c r="C1258" s="1310" t="s">
        <v>6068</v>
      </c>
      <c r="D1258" s="1310" t="s">
        <v>6069</v>
      </c>
    </row>
    <row r="1260" spans="1:4" ht="16.5" customHeight="1">
      <c r="A1260" s="182" t="s">
        <v>108</v>
      </c>
      <c r="B1260" s="182"/>
      <c r="C1260" s="182"/>
      <c r="D1260" s="182"/>
    </row>
    <row r="1261" spans="1:4" ht="16.5" customHeight="1">
      <c r="A1261" s="95"/>
      <c r="B1261" s="1313" t="s">
        <v>6070</v>
      </c>
      <c r="C1261" s="1311"/>
      <c r="D1261" s="1311"/>
    </row>
    <row r="1262" spans="1:4" ht="16.5" customHeight="1">
      <c r="A1262" s="95" t="s">
        <v>3254</v>
      </c>
      <c r="B1262" s="1313" t="s">
        <v>6071</v>
      </c>
      <c r="C1262" s="1311"/>
      <c r="D1262" s="1311"/>
    </row>
    <row r="1263" spans="1:4" ht="16.5" customHeight="1">
      <c r="A1263" s="95"/>
      <c r="B1263" s="1313" t="s">
        <v>6072</v>
      </c>
      <c r="C1263" s="1311"/>
      <c r="D1263" s="1311"/>
    </row>
    <row r="1264" spans="1:4" ht="16.5" customHeight="1">
      <c r="A1264" s="23"/>
      <c r="B1264" s="1314" t="s">
        <v>6073</v>
      </c>
      <c r="C1264" s="1314" t="s">
        <v>6074</v>
      </c>
      <c r="D1264" s="1314" t="s">
        <v>6075</v>
      </c>
    </row>
    <row r="1265" spans="1:4" ht="16.5" customHeight="1">
      <c r="A1265" s="23" t="s">
        <v>1568</v>
      </c>
      <c r="B1265" s="1314" t="s">
        <v>2804</v>
      </c>
      <c r="C1265" s="1314" t="s">
        <v>6076</v>
      </c>
      <c r="D1265" s="1314" t="s">
        <v>6077</v>
      </c>
    </row>
    <row r="1266" spans="1:4" ht="16.5" customHeight="1">
      <c r="A1266" s="23"/>
      <c r="B1266" s="1314" t="s">
        <v>2872</v>
      </c>
      <c r="C1266" s="1314" t="s">
        <v>6078</v>
      </c>
      <c r="D1266" s="1314" t="s">
        <v>6079</v>
      </c>
    </row>
    <row r="1267" spans="1:4" ht="16.5" customHeight="1">
      <c r="A1267" s="123"/>
      <c r="B1267" s="1315" t="s">
        <v>2911</v>
      </c>
      <c r="C1267" s="1315" t="s">
        <v>6080</v>
      </c>
      <c r="D1267" s="1315" t="s">
        <v>6081</v>
      </c>
    </row>
    <row r="1268" spans="1:4" ht="16.5" customHeight="1">
      <c r="A1268" s="123" t="s">
        <v>2262</v>
      </c>
      <c r="B1268" s="1315" t="s">
        <v>6082</v>
      </c>
      <c r="C1268" s="1315" t="s">
        <v>6083</v>
      </c>
      <c r="D1268" s="1315" t="s">
        <v>6084</v>
      </c>
    </row>
    <row r="1269" spans="1:4" ht="16.5" customHeight="1">
      <c r="A1269" s="123"/>
      <c r="B1269" s="1315" t="s">
        <v>6085</v>
      </c>
      <c r="C1269" s="1315" t="s">
        <v>6086</v>
      </c>
      <c r="D1269" s="1315" t="s">
        <v>6087</v>
      </c>
    </row>
    <row r="1270" spans="1:4" ht="16.5" customHeight="1">
      <c r="A1270" s="105"/>
      <c r="B1270" s="1316" t="s">
        <v>3019</v>
      </c>
      <c r="C1270" s="1316" t="s">
        <v>6088</v>
      </c>
      <c r="D1270" s="1316" t="s">
        <v>6089</v>
      </c>
    </row>
    <row r="1271" spans="1:4" ht="16.5" customHeight="1">
      <c r="A1271" s="105" t="s">
        <v>2273</v>
      </c>
      <c r="B1271" s="1316" t="s">
        <v>6090</v>
      </c>
      <c r="C1271" s="1316" t="s">
        <v>6091</v>
      </c>
      <c r="D1271" s="1316" t="s">
        <v>6092</v>
      </c>
    </row>
    <row r="1272" spans="1:4" ht="16.5" customHeight="1">
      <c r="A1272" s="105"/>
      <c r="B1272" s="1316" t="s">
        <v>6093</v>
      </c>
      <c r="C1272" s="1316" t="s">
        <v>6094</v>
      </c>
      <c r="D1272" s="1316" t="s">
        <v>6095</v>
      </c>
    </row>
    <row r="1273" spans="1:4" ht="16.5" customHeight="1">
      <c r="A1273" s="135"/>
      <c r="B1273" s="1310" t="s">
        <v>3122</v>
      </c>
      <c r="C1273" s="1310" t="s">
        <v>6096</v>
      </c>
      <c r="D1273" s="1310" t="s">
        <v>6097</v>
      </c>
    </row>
    <row r="1274" spans="1:4" ht="16.5" customHeight="1">
      <c r="A1274" s="135" t="s">
        <v>2284</v>
      </c>
      <c r="B1274" s="1310" t="s">
        <v>3156</v>
      </c>
      <c r="C1274" s="1310" t="s">
        <v>6098</v>
      </c>
      <c r="D1274" s="1310" t="s">
        <v>6099</v>
      </c>
    </row>
    <row r="1275" spans="1:4" ht="16.5" customHeight="1">
      <c r="A1275" s="135"/>
      <c r="B1275" s="1310" t="s">
        <v>3184</v>
      </c>
      <c r="C1275" s="1310" t="s">
        <v>6100</v>
      </c>
      <c r="D1275" s="1310" t="s">
        <v>6101</v>
      </c>
    </row>
    <row r="1277" spans="1:4" ht="16.5" customHeight="1">
      <c r="A1277" s="143" t="s">
        <v>109</v>
      </c>
      <c r="B1277" s="143"/>
      <c r="C1277" s="143"/>
      <c r="D1277" s="143"/>
    </row>
    <row r="1278" spans="1:4" ht="16.5" customHeight="1">
      <c r="A1278" s="95"/>
      <c r="B1278" s="1313" t="s">
        <v>6102</v>
      </c>
      <c r="C1278" s="1311"/>
      <c r="D1278" s="1311"/>
    </row>
    <row r="1279" spans="1:4" ht="16.5" customHeight="1">
      <c r="A1279" s="95" t="s">
        <v>3254</v>
      </c>
      <c r="B1279" s="1313" t="s">
        <v>6103</v>
      </c>
      <c r="C1279" s="1311"/>
      <c r="D1279" s="1311"/>
    </row>
    <row r="1280" spans="1:4" ht="16.5" customHeight="1">
      <c r="A1280" s="95"/>
      <c r="B1280" s="1313" t="s">
        <v>6104</v>
      </c>
      <c r="C1280" s="1311"/>
      <c r="D1280" s="1311"/>
    </row>
    <row r="1281" spans="1:4" ht="16.5" customHeight="1">
      <c r="A1281" s="23"/>
      <c r="B1281" s="1314" t="s">
        <v>6105</v>
      </c>
      <c r="C1281" s="1314" t="s">
        <v>6106</v>
      </c>
      <c r="D1281" s="1314" t="s">
        <v>6107</v>
      </c>
    </row>
    <row r="1282" spans="1:4" ht="16.5" customHeight="1">
      <c r="A1282" s="23" t="s">
        <v>1568</v>
      </c>
      <c r="B1282" s="1314" t="s">
        <v>6108</v>
      </c>
      <c r="C1282" s="1314" t="s">
        <v>6109</v>
      </c>
      <c r="D1282" s="1314" t="s">
        <v>6110</v>
      </c>
    </row>
    <row r="1283" spans="1:4" ht="16.5" customHeight="1">
      <c r="A1283" s="23"/>
      <c r="B1283" s="1314" t="s">
        <v>6111</v>
      </c>
      <c r="C1283" s="1314" t="s">
        <v>6112</v>
      </c>
      <c r="D1283" s="1314" t="s">
        <v>6113</v>
      </c>
    </row>
    <row r="1284" spans="1:4" ht="16.5" customHeight="1">
      <c r="A1284" s="123"/>
      <c r="B1284" s="1315" t="s">
        <v>6114</v>
      </c>
      <c r="C1284" s="1315" t="s">
        <v>6115</v>
      </c>
      <c r="D1284" s="1315" t="s">
        <v>6116</v>
      </c>
    </row>
    <row r="1285" spans="1:4" ht="16.5" customHeight="1">
      <c r="A1285" s="123" t="s">
        <v>2262</v>
      </c>
      <c r="B1285" s="1315" t="s">
        <v>6117</v>
      </c>
      <c r="C1285" s="1315" t="s">
        <v>6118</v>
      </c>
      <c r="D1285" s="1315" t="s">
        <v>6119</v>
      </c>
    </row>
    <row r="1286" spans="1:4" ht="16.5" customHeight="1">
      <c r="A1286" s="123"/>
      <c r="B1286" s="1315" t="s">
        <v>6120</v>
      </c>
      <c r="C1286" s="1315" t="s">
        <v>6121</v>
      </c>
      <c r="D1286" s="1315" t="s">
        <v>6122</v>
      </c>
    </row>
    <row r="1287" spans="1:4" ht="16.5" customHeight="1">
      <c r="A1287" s="105"/>
      <c r="B1287" s="1316" t="s">
        <v>6123</v>
      </c>
      <c r="C1287" s="1316" t="s">
        <v>6124</v>
      </c>
      <c r="D1287" s="1316" t="s">
        <v>6125</v>
      </c>
    </row>
    <row r="1288" spans="1:4" ht="16.5" customHeight="1">
      <c r="A1288" s="105" t="s">
        <v>2273</v>
      </c>
      <c r="B1288" s="1316" t="s">
        <v>6126</v>
      </c>
      <c r="C1288" s="1316" t="s">
        <v>6127</v>
      </c>
      <c r="D1288" s="1316" t="s">
        <v>6128</v>
      </c>
    </row>
    <row r="1289" spans="1:4" ht="16.5" customHeight="1">
      <c r="A1289" s="105"/>
      <c r="B1289" s="1316" t="s">
        <v>6129</v>
      </c>
      <c r="C1289" s="1316" t="s">
        <v>6130</v>
      </c>
      <c r="D1289" s="1316" t="s">
        <v>6131</v>
      </c>
    </row>
    <row r="1290" spans="1:4" ht="16.5" customHeight="1">
      <c r="A1290" s="135"/>
      <c r="B1290" s="1310" t="s">
        <v>6132</v>
      </c>
      <c r="C1290" s="1310" t="s">
        <v>6133</v>
      </c>
      <c r="D1290" s="1310" t="s">
        <v>6134</v>
      </c>
    </row>
    <row r="1291" spans="1:4" ht="16.5" customHeight="1">
      <c r="A1291" s="135" t="s">
        <v>2284</v>
      </c>
      <c r="B1291" s="1310" t="s">
        <v>6135</v>
      </c>
      <c r="C1291" s="1310" t="s">
        <v>6136</v>
      </c>
      <c r="D1291" s="1310" t="s">
        <v>6137</v>
      </c>
    </row>
    <row r="1292" spans="1:4" ht="16.5" customHeight="1">
      <c r="A1292" s="135"/>
      <c r="B1292" s="1310" t="s">
        <v>6138</v>
      </c>
      <c r="C1292" s="1310" t="s">
        <v>6139</v>
      </c>
      <c r="D1292" s="1310" t="s">
        <v>6140</v>
      </c>
    </row>
    <row r="1294" spans="1:4" ht="16.5" customHeight="1">
      <c r="A1294" s="1320" t="s">
        <v>110</v>
      </c>
      <c r="B1294" s="1320"/>
      <c r="C1294" s="1320"/>
      <c r="D1294" s="1320"/>
    </row>
    <row r="1295" spans="1:4" ht="16.5" customHeight="1">
      <c r="A1295" s="95"/>
      <c r="B1295" s="1313" t="s">
        <v>6141</v>
      </c>
      <c r="C1295" s="1311"/>
      <c r="D1295" s="1311"/>
    </row>
    <row r="1296" spans="1:4" ht="16.5" customHeight="1">
      <c r="A1296" s="95" t="s">
        <v>3254</v>
      </c>
      <c r="B1296" s="1313" t="s">
        <v>2711</v>
      </c>
      <c r="C1296" s="1311"/>
      <c r="D1296" s="1311"/>
    </row>
    <row r="1297" spans="1:4" ht="16.5" customHeight="1">
      <c r="A1297" s="95"/>
      <c r="B1297" s="1313" t="s">
        <v>6142</v>
      </c>
      <c r="C1297" s="1311"/>
      <c r="D1297" s="1311"/>
    </row>
    <row r="1298" spans="1:4" ht="16.5" customHeight="1">
      <c r="A1298" s="23"/>
      <c r="B1298" s="1314" t="s">
        <v>6143</v>
      </c>
      <c r="C1298" s="1314" t="s">
        <v>6144</v>
      </c>
      <c r="D1298" s="1314" t="s">
        <v>6145</v>
      </c>
    </row>
    <row r="1299" spans="1:4" ht="16.5" customHeight="1">
      <c r="A1299" s="23" t="s">
        <v>1568</v>
      </c>
      <c r="B1299" s="1314" t="s">
        <v>6146</v>
      </c>
      <c r="C1299" s="1314" t="s">
        <v>6147</v>
      </c>
      <c r="D1299" s="1314" t="s">
        <v>6148</v>
      </c>
    </row>
    <row r="1300" spans="1:4" ht="16.5" customHeight="1">
      <c r="A1300" s="23"/>
      <c r="B1300" s="1314" t="s">
        <v>6149</v>
      </c>
      <c r="C1300" s="1314" t="s">
        <v>6150</v>
      </c>
      <c r="D1300" s="1314" t="s">
        <v>6151</v>
      </c>
    </row>
    <row r="1301" spans="1:4" ht="16.5" customHeight="1">
      <c r="A1301" s="123"/>
      <c r="B1301" s="1315" t="s">
        <v>2912</v>
      </c>
      <c r="C1301" s="1315" t="s">
        <v>6152</v>
      </c>
      <c r="D1301" s="1315" t="s">
        <v>6153</v>
      </c>
    </row>
    <row r="1302" spans="1:4" ht="16.5" customHeight="1">
      <c r="A1302" s="123" t="s">
        <v>2262</v>
      </c>
      <c r="B1302" s="1315" t="s">
        <v>2947</v>
      </c>
      <c r="C1302" s="1315" t="s">
        <v>6154</v>
      </c>
      <c r="D1302" s="1315" t="s">
        <v>6155</v>
      </c>
    </row>
    <row r="1303" spans="1:4" ht="16.5" customHeight="1">
      <c r="A1303" s="123"/>
      <c r="B1303" s="1315" t="s">
        <v>6156</v>
      </c>
      <c r="C1303" s="1315" t="s">
        <v>6157</v>
      </c>
      <c r="D1303" s="1315" t="s">
        <v>6158</v>
      </c>
    </row>
    <row r="1304" spans="1:4" ht="16.5" customHeight="1">
      <c r="A1304" s="105"/>
      <c r="B1304" s="1316" t="s">
        <v>6159</v>
      </c>
      <c r="C1304" s="1316" t="s">
        <v>6160</v>
      </c>
      <c r="D1304" s="1316" t="s">
        <v>6161</v>
      </c>
    </row>
    <row r="1305" spans="1:4" ht="16.5" customHeight="1">
      <c r="A1305" s="105" t="s">
        <v>2273</v>
      </c>
      <c r="B1305" s="1316" t="s">
        <v>6162</v>
      </c>
      <c r="C1305" s="1316" t="s">
        <v>6163</v>
      </c>
      <c r="D1305" s="1316" t="s">
        <v>6164</v>
      </c>
    </row>
    <row r="1306" spans="1:4" ht="16.5" customHeight="1">
      <c r="A1306" s="105"/>
      <c r="B1306" s="1316" t="s">
        <v>6165</v>
      </c>
      <c r="C1306" s="1316" t="s">
        <v>6166</v>
      </c>
      <c r="D1306" s="1316" t="s">
        <v>6167</v>
      </c>
    </row>
    <row r="1307" spans="1:4" ht="16.5" customHeight="1">
      <c r="A1307" s="135"/>
      <c r="B1307" s="1310" t="s">
        <v>3123</v>
      </c>
      <c r="C1307" s="1310" t="s">
        <v>6168</v>
      </c>
      <c r="D1307" s="1310" t="s">
        <v>6169</v>
      </c>
    </row>
    <row r="1308" spans="1:4" ht="16.5" customHeight="1">
      <c r="A1308" s="135" t="s">
        <v>2284</v>
      </c>
      <c r="B1308" s="1310" t="s">
        <v>6170</v>
      </c>
      <c r="C1308" s="1310" t="s">
        <v>6171</v>
      </c>
      <c r="D1308" s="1310" t="s">
        <v>6172</v>
      </c>
    </row>
    <row r="1309" spans="1:4" ht="16.5" customHeight="1">
      <c r="A1309" s="135"/>
      <c r="B1309" s="1310" t="s">
        <v>3185</v>
      </c>
      <c r="C1309" s="1310" t="s">
        <v>6173</v>
      </c>
      <c r="D1309" s="1310" t="s">
        <v>6174</v>
      </c>
    </row>
    <row r="1311" spans="1:4" ht="16.5" customHeight="1">
      <c r="A1311" s="25" t="s">
        <v>113</v>
      </c>
      <c r="B1311" s="25"/>
      <c r="C1311" s="25"/>
      <c r="D1311" s="25"/>
    </row>
    <row r="1312" spans="1:4" ht="16.5" customHeight="1">
      <c r="A1312" s="95"/>
      <c r="B1312" s="1313" t="s">
        <v>2713</v>
      </c>
      <c r="C1312" s="1311"/>
      <c r="D1312" s="1311"/>
    </row>
    <row r="1313" spans="1:4" ht="16.5" customHeight="1">
      <c r="A1313" s="95" t="s">
        <v>3254</v>
      </c>
      <c r="B1313" s="1313" t="s">
        <v>2741</v>
      </c>
      <c r="C1313" s="1311"/>
      <c r="D1313" s="1311"/>
    </row>
    <row r="1314" spans="1:4" ht="16.5" customHeight="1">
      <c r="A1314" s="95"/>
      <c r="B1314" s="1313" t="s">
        <v>2767</v>
      </c>
      <c r="C1314" s="1311"/>
      <c r="D1314" s="1311"/>
    </row>
    <row r="1315" spans="1:4" ht="16.5" customHeight="1">
      <c r="A1315" s="23"/>
      <c r="B1315" s="1314" t="s">
        <v>2807</v>
      </c>
      <c r="C1315" s="1314" t="s">
        <v>6175</v>
      </c>
      <c r="D1315" s="1314" t="s">
        <v>6176</v>
      </c>
    </row>
    <row r="1316" spans="1:4" ht="16.5" customHeight="1">
      <c r="A1316" s="23" t="s">
        <v>1568</v>
      </c>
      <c r="B1316" s="1314" t="s">
        <v>2842</v>
      </c>
      <c r="C1316" s="1314" t="s">
        <v>6177</v>
      </c>
      <c r="D1316" s="1314" t="s">
        <v>6178</v>
      </c>
    </row>
    <row r="1317" spans="1:4" ht="16.5" customHeight="1">
      <c r="A1317" s="23"/>
      <c r="B1317" s="1314" t="s">
        <v>2875</v>
      </c>
      <c r="C1317" s="1314" t="s">
        <v>6179</v>
      </c>
      <c r="D1317" s="1314" t="s">
        <v>6180</v>
      </c>
    </row>
    <row r="1318" spans="1:4" ht="16.5" customHeight="1">
      <c r="A1318" s="123"/>
      <c r="B1318" s="1315" t="s">
        <v>2914</v>
      </c>
      <c r="C1318" s="1315" t="s">
        <v>6181</v>
      </c>
      <c r="D1318" s="1315" t="s">
        <v>6182</v>
      </c>
    </row>
    <row r="1319" spans="1:4" ht="16.5" customHeight="1">
      <c r="A1319" s="123" t="s">
        <v>2262</v>
      </c>
      <c r="B1319" s="1315" t="s">
        <v>2949</v>
      </c>
      <c r="C1319" s="1315" t="s">
        <v>6183</v>
      </c>
      <c r="D1319" s="1315" t="s">
        <v>6184</v>
      </c>
    </row>
    <row r="1320" spans="1:4" ht="16.5" customHeight="1">
      <c r="A1320" s="123"/>
      <c r="B1320" s="1315" t="s">
        <v>2981</v>
      </c>
      <c r="C1320" s="1315" t="s">
        <v>6185</v>
      </c>
      <c r="D1320" s="1315" t="s">
        <v>6186</v>
      </c>
    </row>
    <row r="1321" spans="1:4" ht="16.5" customHeight="1">
      <c r="A1321" s="105"/>
      <c r="B1321" s="1316" t="s">
        <v>3022</v>
      </c>
      <c r="C1321" s="1316" t="s">
        <v>6187</v>
      </c>
      <c r="D1321" s="1316" t="s">
        <v>6188</v>
      </c>
    </row>
    <row r="1322" spans="1:4" ht="16.5" customHeight="1">
      <c r="A1322" s="105" t="s">
        <v>2273</v>
      </c>
      <c r="B1322" s="1316" t="s">
        <v>3052</v>
      </c>
      <c r="C1322" s="1316" t="s">
        <v>6189</v>
      </c>
      <c r="D1322" s="1316" t="s">
        <v>6190</v>
      </c>
    </row>
    <row r="1323" spans="1:4" ht="16.5" customHeight="1">
      <c r="A1323" s="105"/>
      <c r="B1323" s="1316" t="s">
        <v>3085</v>
      </c>
      <c r="C1323" s="1316" t="s">
        <v>6191</v>
      </c>
      <c r="D1323" s="1316" t="s">
        <v>6192</v>
      </c>
    </row>
    <row r="1324" spans="1:4" ht="16.5" customHeight="1">
      <c r="A1324" s="135"/>
      <c r="B1324" s="1310" t="s">
        <v>3125</v>
      </c>
      <c r="C1324" s="1310" t="s">
        <v>6193</v>
      </c>
      <c r="D1324" s="1310" t="s">
        <v>6194</v>
      </c>
    </row>
    <row r="1325" spans="1:4" ht="16.5" customHeight="1">
      <c r="A1325" s="135" t="s">
        <v>2284</v>
      </c>
      <c r="B1325" s="1310" t="s">
        <v>3158</v>
      </c>
      <c r="C1325" s="1310" t="s">
        <v>6195</v>
      </c>
      <c r="D1325" s="1310" t="s">
        <v>6196</v>
      </c>
    </row>
    <row r="1326" spans="1:4" ht="16.5" customHeight="1">
      <c r="A1326" s="135"/>
      <c r="B1326" s="1310" t="s">
        <v>3187</v>
      </c>
      <c r="C1326" s="1310" t="s">
        <v>6197</v>
      </c>
      <c r="D1326" s="1310" t="s">
        <v>6198</v>
      </c>
    </row>
    <row r="1328" spans="1:4" ht="16.5" customHeight="1">
      <c r="A1328" s="149" t="s">
        <v>115</v>
      </c>
      <c r="B1328" s="149"/>
      <c r="C1328" s="149"/>
      <c r="D1328" s="149"/>
    </row>
    <row r="1329" spans="1:4" ht="16.5" customHeight="1">
      <c r="A1329" s="95"/>
      <c r="B1329" s="1313" t="s">
        <v>6199</v>
      </c>
      <c r="C1329" s="1311"/>
      <c r="D1329" s="1311"/>
    </row>
    <row r="1330" spans="1:4" ht="16.5" customHeight="1">
      <c r="A1330" s="95" t="s">
        <v>3254</v>
      </c>
      <c r="B1330" s="1313" t="s">
        <v>6200</v>
      </c>
      <c r="C1330" s="1311"/>
      <c r="D1330" s="1311"/>
    </row>
    <row r="1331" spans="1:4" ht="16.5" customHeight="1">
      <c r="A1331" s="95"/>
      <c r="B1331" s="1313" t="s">
        <v>6201</v>
      </c>
      <c r="C1331" s="1311"/>
      <c r="D1331" s="1311"/>
    </row>
    <row r="1332" spans="1:4" ht="16.5" customHeight="1">
      <c r="A1332" s="23"/>
      <c r="B1332" s="1314" t="s">
        <v>6202</v>
      </c>
      <c r="C1332" s="1314" t="s">
        <v>6203</v>
      </c>
      <c r="D1332" s="1314" t="s">
        <v>6204</v>
      </c>
    </row>
    <row r="1333" spans="1:4" ht="16.5" customHeight="1">
      <c r="A1333" s="23" t="s">
        <v>1568</v>
      </c>
      <c r="B1333" s="1314" t="s">
        <v>6205</v>
      </c>
      <c r="C1333" s="1314" t="s">
        <v>6206</v>
      </c>
      <c r="D1333" s="1314" t="s">
        <v>6207</v>
      </c>
    </row>
    <row r="1334" spans="1:4" ht="16.5" customHeight="1">
      <c r="A1334" s="23"/>
      <c r="B1334" s="1314" t="s">
        <v>6208</v>
      </c>
      <c r="C1334" s="1314" t="s">
        <v>6209</v>
      </c>
      <c r="D1334" s="1314" t="s">
        <v>6210</v>
      </c>
    </row>
    <row r="1335" spans="1:4" ht="16.5" customHeight="1">
      <c r="A1335" s="123"/>
      <c r="B1335" s="1315" t="s">
        <v>6211</v>
      </c>
      <c r="C1335" s="1315" t="s">
        <v>6212</v>
      </c>
      <c r="D1335" s="1315" t="s">
        <v>6213</v>
      </c>
    </row>
    <row r="1336" spans="1:4" ht="16.5" customHeight="1">
      <c r="A1336" s="123" t="s">
        <v>2262</v>
      </c>
      <c r="B1336" s="1315" t="s">
        <v>6214</v>
      </c>
      <c r="C1336" s="1315" t="s">
        <v>6215</v>
      </c>
      <c r="D1336" s="1315" t="s">
        <v>6216</v>
      </c>
    </row>
    <row r="1337" spans="1:4" ht="16.5" customHeight="1">
      <c r="A1337" s="123"/>
      <c r="B1337" s="1315" t="s">
        <v>6217</v>
      </c>
      <c r="C1337" s="1315" t="s">
        <v>6218</v>
      </c>
      <c r="D1337" s="1315" t="s">
        <v>6219</v>
      </c>
    </row>
    <row r="1338" spans="1:4" ht="16.5" customHeight="1">
      <c r="A1338" s="105"/>
      <c r="B1338" s="1316" t="s">
        <v>6220</v>
      </c>
      <c r="C1338" s="1316" t="s">
        <v>6221</v>
      </c>
      <c r="D1338" s="1316" t="s">
        <v>6222</v>
      </c>
    </row>
    <row r="1339" spans="1:4" ht="16.5" customHeight="1">
      <c r="A1339" s="105" t="s">
        <v>2273</v>
      </c>
      <c r="B1339" s="1316" t="s">
        <v>6223</v>
      </c>
      <c r="C1339" s="1316" t="s">
        <v>6224</v>
      </c>
      <c r="D1339" s="1316" t="s">
        <v>6225</v>
      </c>
    </row>
    <row r="1340" spans="1:4" ht="16.5" customHeight="1">
      <c r="A1340" s="105"/>
      <c r="B1340" s="1316" t="s">
        <v>6226</v>
      </c>
      <c r="C1340" s="1316" t="s">
        <v>6227</v>
      </c>
      <c r="D1340" s="1316" t="s">
        <v>6228</v>
      </c>
    </row>
    <row r="1341" spans="1:4" ht="16.5" customHeight="1">
      <c r="A1341" s="135"/>
      <c r="B1341" s="1310" t="s">
        <v>6229</v>
      </c>
      <c r="C1341" s="1310" t="s">
        <v>6230</v>
      </c>
      <c r="D1341" s="1310" t="s">
        <v>6231</v>
      </c>
    </row>
    <row r="1342" spans="1:4" ht="16.5" customHeight="1">
      <c r="A1342" s="135" t="s">
        <v>2284</v>
      </c>
      <c r="B1342" s="1310" t="s">
        <v>6232</v>
      </c>
      <c r="C1342" s="1310" t="s">
        <v>6233</v>
      </c>
      <c r="D1342" s="1310" t="s">
        <v>6234</v>
      </c>
    </row>
    <row r="1343" spans="1:4" ht="16.5" customHeight="1">
      <c r="A1343" s="135"/>
      <c r="B1343" s="1310" t="s">
        <v>6235</v>
      </c>
      <c r="C1343" s="1310" t="s">
        <v>6236</v>
      </c>
      <c r="D1343" s="1310" t="s">
        <v>6237</v>
      </c>
    </row>
    <row r="1345" spans="1:4" ht="16.5" customHeight="1">
      <c r="A1345" s="153" t="s">
        <v>114</v>
      </c>
      <c r="B1345" s="153"/>
      <c r="C1345" s="153"/>
      <c r="D1345" s="153"/>
    </row>
    <row r="1346" spans="1:4" ht="16.5" customHeight="1">
      <c r="A1346" s="95"/>
      <c r="B1346" s="1313" t="s">
        <v>6238</v>
      </c>
      <c r="C1346" s="1311"/>
      <c r="D1346" s="1311"/>
    </row>
    <row r="1347" spans="1:4" ht="16.5" customHeight="1">
      <c r="A1347" s="95" t="s">
        <v>3254</v>
      </c>
      <c r="B1347" s="1313" t="s">
        <v>6239</v>
      </c>
      <c r="C1347" s="1311"/>
      <c r="D1347" s="1311"/>
    </row>
    <row r="1348" spans="1:4" ht="16.5" customHeight="1">
      <c r="A1348" s="95"/>
      <c r="B1348" s="1313" t="s">
        <v>6240</v>
      </c>
      <c r="C1348" s="1311"/>
      <c r="D1348" s="1311"/>
    </row>
    <row r="1349" spans="1:4" ht="16.5" customHeight="1">
      <c r="A1349" s="23"/>
      <c r="B1349" s="1314" t="s">
        <v>6241</v>
      </c>
      <c r="C1349" s="1314" t="s">
        <v>6242</v>
      </c>
      <c r="D1349" s="1314" t="s">
        <v>6243</v>
      </c>
    </row>
    <row r="1350" spans="1:4" ht="16.5" customHeight="1">
      <c r="A1350" s="23" t="s">
        <v>1568</v>
      </c>
      <c r="B1350" s="1314" t="s">
        <v>6244</v>
      </c>
      <c r="C1350" s="1314" t="s">
        <v>6245</v>
      </c>
      <c r="D1350" s="1314" t="s">
        <v>6246</v>
      </c>
    </row>
    <row r="1351" spans="1:4" ht="16.5" customHeight="1">
      <c r="A1351" s="23"/>
      <c r="B1351" s="1314" t="s">
        <v>6247</v>
      </c>
      <c r="C1351" s="1314" t="s">
        <v>6248</v>
      </c>
      <c r="D1351" s="1314" t="s">
        <v>6249</v>
      </c>
    </row>
    <row r="1352" spans="1:4" ht="16.5" customHeight="1">
      <c r="A1352" s="123"/>
      <c r="B1352" s="1315" t="s">
        <v>6250</v>
      </c>
      <c r="C1352" s="1315" t="s">
        <v>6251</v>
      </c>
      <c r="D1352" s="1315" t="s">
        <v>6252</v>
      </c>
    </row>
    <row r="1353" spans="1:4" ht="16.5" customHeight="1">
      <c r="A1353" s="123" t="s">
        <v>2262</v>
      </c>
      <c r="B1353" s="1315" t="s">
        <v>6253</v>
      </c>
      <c r="C1353" s="1315" t="s">
        <v>6254</v>
      </c>
      <c r="D1353" s="1315" t="s">
        <v>6255</v>
      </c>
    </row>
    <row r="1354" spans="1:4" ht="16.5" customHeight="1">
      <c r="A1354" s="123"/>
      <c r="B1354" s="1315" t="s">
        <v>6256</v>
      </c>
      <c r="C1354" s="1315" t="s">
        <v>6257</v>
      </c>
      <c r="D1354" s="1315" t="s">
        <v>6258</v>
      </c>
    </row>
    <row r="1355" spans="1:4" ht="16.5" customHeight="1">
      <c r="A1355" s="105"/>
      <c r="B1355" s="1316" t="s">
        <v>6259</v>
      </c>
      <c r="C1355" s="1316" t="s">
        <v>6260</v>
      </c>
      <c r="D1355" s="1316" t="s">
        <v>6261</v>
      </c>
    </row>
    <row r="1356" spans="1:4" ht="16.5" customHeight="1">
      <c r="A1356" s="105" t="s">
        <v>2273</v>
      </c>
      <c r="B1356" s="1316" t="s">
        <v>6262</v>
      </c>
      <c r="C1356" s="1316" t="s">
        <v>6263</v>
      </c>
      <c r="D1356" s="1316" t="s">
        <v>6264</v>
      </c>
    </row>
    <row r="1357" spans="1:4" ht="16.5" customHeight="1">
      <c r="A1357" s="105"/>
      <c r="B1357" s="1316" t="s">
        <v>6265</v>
      </c>
      <c r="C1357" s="1316" t="s">
        <v>6266</v>
      </c>
      <c r="D1357" s="1316" t="s">
        <v>6267</v>
      </c>
    </row>
    <row r="1358" spans="1:4" ht="16.5" customHeight="1">
      <c r="A1358" s="135"/>
      <c r="B1358" s="1310" t="s">
        <v>6268</v>
      </c>
      <c r="C1358" s="1310" t="s">
        <v>6269</v>
      </c>
      <c r="D1358" s="1310" t="s">
        <v>6270</v>
      </c>
    </row>
    <row r="1359" spans="1:4" ht="16.5" customHeight="1">
      <c r="A1359" s="135" t="s">
        <v>2284</v>
      </c>
      <c r="B1359" s="1310" t="s">
        <v>6271</v>
      </c>
      <c r="C1359" s="1310" t="s">
        <v>6272</v>
      </c>
      <c r="D1359" s="1310" t="s">
        <v>6273</v>
      </c>
    </row>
    <row r="1360" spans="1:4" ht="16.5" customHeight="1">
      <c r="A1360" s="135"/>
      <c r="B1360" s="1310" t="s">
        <v>6274</v>
      </c>
      <c r="C1360" s="1310" t="s">
        <v>6275</v>
      </c>
      <c r="D1360" s="1310" t="s">
        <v>6276</v>
      </c>
    </row>
    <row r="1361" spans="1:4" ht="16.5" customHeight="1">
      <c r="A1361" s="7"/>
      <c r="B1361" s="7"/>
      <c r="C1361" s="7"/>
      <c r="D1361" s="7"/>
    </row>
    <row r="1362" spans="1:4" ht="16.5" customHeight="1">
      <c r="A1362" s="36" t="s">
        <v>116</v>
      </c>
      <c r="B1362" s="36"/>
      <c r="C1362" s="36"/>
      <c r="D1362" s="36"/>
    </row>
    <row r="1363" spans="1:4" ht="16.5" customHeight="1">
      <c r="A1363" s="95"/>
      <c r="B1363" s="1313" t="s">
        <v>6277</v>
      </c>
      <c r="C1363" s="1311"/>
      <c r="D1363" s="1311"/>
    </row>
    <row r="1364" spans="1:4" ht="16.5" customHeight="1">
      <c r="A1364" s="95" t="s">
        <v>3254</v>
      </c>
      <c r="B1364" s="1313" t="s">
        <v>6278</v>
      </c>
      <c r="C1364" s="1311"/>
      <c r="D1364" s="1311"/>
    </row>
    <row r="1365" spans="1:4" ht="16.5" customHeight="1">
      <c r="A1365" s="95"/>
      <c r="B1365" s="1313" t="s">
        <v>6279</v>
      </c>
      <c r="C1365" s="1311"/>
      <c r="D1365" s="1311"/>
    </row>
    <row r="1366" spans="1:4" ht="16.5" customHeight="1">
      <c r="A1366" s="23"/>
      <c r="B1366" s="1314" t="s">
        <v>6280</v>
      </c>
      <c r="C1366" s="1314" t="s">
        <v>6281</v>
      </c>
      <c r="D1366" s="1314" t="s">
        <v>6282</v>
      </c>
    </row>
    <row r="1367" spans="1:4" ht="16.5" customHeight="1">
      <c r="A1367" s="23" t="s">
        <v>1568</v>
      </c>
      <c r="B1367" s="1314" t="s">
        <v>6283</v>
      </c>
      <c r="C1367" s="1314" t="s">
        <v>6284</v>
      </c>
      <c r="D1367" s="1314" t="s">
        <v>6285</v>
      </c>
    </row>
    <row r="1368" spans="1:4" ht="16.5" customHeight="1">
      <c r="A1368" s="23"/>
      <c r="B1368" s="1314" t="s">
        <v>6286</v>
      </c>
      <c r="C1368" s="1314" t="s">
        <v>6287</v>
      </c>
      <c r="D1368" s="1314" t="s">
        <v>6288</v>
      </c>
    </row>
    <row r="1369" spans="1:4" ht="16.5" customHeight="1">
      <c r="A1369" s="123"/>
      <c r="B1369" s="1315" t="s">
        <v>6289</v>
      </c>
      <c r="C1369" s="1315" t="s">
        <v>6290</v>
      </c>
      <c r="D1369" s="1315" t="s">
        <v>6291</v>
      </c>
    </row>
    <row r="1370" spans="1:4" ht="16.5" customHeight="1">
      <c r="A1370" s="123" t="s">
        <v>2262</v>
      </c>
      <c r="B1370" s="1315" t="s">
        <v>6292</v>
      </c>
      <c r="C1370" s="1315" t="s">
        <v>6293</v>
      </c>
      <c r="D1370" s="1315" t="s">
        <v>6294</v>
      </c>
    </row>
    <row r="1371" spans="1:4" ht="16.5" customHeight="1">
      <c r="A1371" s="123"/>
      <c r="B1371" s="1315" t="s">
        <v>6295</v>
      </c>
      <c r="C1371" s="1315" t="s">
        <v>6296</v>
      </c>
      <c r="D1371" s="1315" t="s">
        <v>6297</v>
      </c>
    </row>
    <row r="1372" spans="1:4" ht="16.5" customHeight="1">
      <c r="A1372" s="105"/>
      <c r="B1372" s="1316" t="s">
        <v>6298</v>
      </c>
      <c r="C1372" s="1316" t="s">
        <v>6299</v>
      </c>
      <c r="D1372" s="1316" t="s">
        <v>6300</v>
      </c>
    </row>
    <row r="1373" spans="1:4" ht="16.5" customHeight="1">
      <c r="A1373" s="105" t="s">
        <v>2273</v>
      </c>
      <c r="B1373" s="1316" t="s">
        <v>6301</v>
      </c>
      <c r="C1373" s="1316" t="s">
        <v>6302</v>
      </c>
      <c r="D1373" s="1316" t="s">
        <v>6303</v>
      </c>
    </row>
    <row r="1374" spans="1:4" ht="16.5" customHeight="1">
      <c r="A1374" s="105"/>
      <c r="B1374" s="1316" t="s">
        <v>6304</v>
      </c>
      <c r="C1374" s="1316" t="s">
        <v>6305</v>
      </c>
      <c r="D1374" s="1316" t="s">
        <v>6306</v>
      </c>
    </row>
    <row r="1375" spans="1:4" ht="16.5" customHeight="1">
      <c r="A1375" s="135"/>
      <c r="B1375" s="1310" t="s">
        <v>6307</v>
      </c>
      <c r="C1375" s="1310" t="s">
        <v>6308</v>
      </c>
      <c r="D1375" s="1310" t="s">
        <v>6309</v>
      </c>
    </row>
    <row r="1376" spans="1:4" ht="16.5" customHeight="1">
      <c r="A1376" s="135" t="s">
        <v>2284</v>
      </c>
      <c r="B1376" s="1310" t="s">
        <v>6310</v>
      </c>
      <c r="C1376" s="1310" t="s">
        <v>6311</v>
      </c>
      <c r="D1376" s="1310" t="s">
        <v>6312</v>
      </c>
    </row>
    <row r="1377" spans="1:4" ht="16.5" customHeight="1">
      <c r="A1377" s="135"/>
      <c r="B1377" s="1310" t="s">
        <v>6313</v>
      </c>
      <c r="C1377" s="1310" t="s">
        <v>6314</v>
      </c>
      <c r="D1377" s="1310" t="s">
        <v>6315</v>
      </c>
    </row>
    <row r="1379" spans="1:4" ht="16.5" customHeight="1">
      <c r="A1379" s="189" t="s">
        <v>120</v>
      </c>
      <c r="B1379" s="189"/>
      <c r="C1379" s="189"/>
      <c r="D1379" s="189"/>
    </row>
    <row r="1380" spans="1:4" ht="16.5" customHeight="1">
      <c r="A1380" s="95"/>
      <c r="B1380" s="1313" t="s">
        <v>6316</v>
      </c>
      <c r="C1380" s="1311"/>
      <c r="D1380" s="1311"/>
    </row>
    <row r="1381" spans="1:4" ht="16.5" customHeight="1">
      <c r="A1381" s="95" t="s">
        <v>3254</v>
      </c>
      <c r="B1381" s="1313" t="s">
        <v>6317</v>
      </c>
      <c r="C1381" s="1311"/>
      <c r="D1381" s="1311"/>
    </row>
    <row r="1382" spans="1:4" ht="16.5" customHeight="1">
      <c r="A1382" s="95"/>
      <c r="B1382" s="1313" t="s">
        <v>6318</v>
      </c>
      <c r="C1382" s="1311"/>
      <c r="D1382" s="1311"/>
    </row>
    <row r="1383" spans="1:4" ht="16.5" customHeight="1">
      <c r="A1383" s="23"/>
      <c r="B1383" s="1314" t="s">
        <v>6319</v>
      </c>
      <c r="C1383" s="1314" t="s">
        <v>6320</v>
      </c>
      <c r="D1383" s="1314" t="s">
        <v>6321</v>
      </c>
    </row>
    <row r="1384" spans="1:4" ht="16.5" customHeight="1">
      <c r="A1384" s="23" t="s">
        <v>1568</v>
      </c>
      <c r="B1384" s="1314" t="s">
        <v>6322</v>
      </c>
      <c r="C1384" s="1314" t="s">
        <v>6323</v>
      </c>
      <c r="D1384" s="1314" t="s">
        <v>6324</v>
      </c>
    </row>
    <row r="1385" spans="1:4" ht="16.5" customHeight="1">
      <c r="A1385" s="23"/>
      <c r="B1385" s="1314" t="s">
        <v>6325</v>
      </c>
      <c r="C1385" s="1314" t="s">
        <v>6326</v>
      </c>
      <c r="D1385" s="1314" t="s">
        <v>6327</v>
      </c>
    </row>
    <row r="1386" spans="1:4" ht="16.5" customHeight="1">
      <c r="A1386" s="123"/>
      <c r="B1386" s="1315" t="s">
        <v>6328</v>
      </c>
      <c r="C1386" s="1315" t="s">
        <v>6329</v>
      </c>
      <c r="D1386" s="1315" t="s">
        <v>6330</v>
      </c>
    </row>
    <row r="1387" spans="1:4" ht="16.5" customHeight="1">
      <c r="A1387" s="123" t="s">
        <v>2262</v>
      </c>
      <c r="B1387" s="1315" t="s">
        <v>6331</v>
      </c>
      <c r="C1387" s="1315" t="s">
        <v>6332</v>
      </c>
      <c r="D1387" s="1315" t="s">
        <v>6333</v>
      </c>
    </row>
    <row r="1388" spans="1:4" ht="16.5" customHeight="1">
      <c r="A1388" s="123"/>
      <c r="B1388" s="1315" t="s">
        <v>6334</v>
      </c>
      <c r="C1388" s="1315" t="s">
        <v>6335</v>
      </c>
      <c r="D1388" s="1315" t="s">
        <v>6336</v>
      </c>
    </row>
    <row r="1389" spans="1:4" ht="16.5" customHeight="1">
      <c r="A1389" s="105"/>
      <c r="B1389" s="1316" t="s">
        <v>6337</v>
      </c>
      <c r="C1389" s="1316" t="s">
        <v>6338</v>
      </c>
      <c r="D1389" s="1316" t="s">
        <v>6339</v>
      </c>
    </row>
    <row r="1390" spans="1:4" ht="16.5" customHeight="1">
      <c r="A1390" s="105" t="s">
        <v>2273</v>
      </c>
      <c r="B1390" s="1316" t="s">
        <v>6340</v>
      </c>
      <c r="C1390" s="1316" t="s">
        <v>6341</v>
      </c>
      <c r="D1390" s="1316" t="s">
        <v>6342</v>
      </c>
    </row>
    <row r="1391" spans="1:4" ht="16.5" customHeight="1">
      <c r="A1391" s="105"/>
      <c r="B1391" s="1316" t="s">
        <v>6343</v>
      </c>
      <c r="C1391" s="1316" t="s">
        <v>6344</v>
      </c>
      <c r="D1391" s="1316" t="s">
        <v>6345</v>
      </c>
    </row>
    <row r="1392" spans="1:4" ht="16.5" customHeight="1">
      <c r="A1392" s="135"/>
      <c r="B1392" s="1310" t="s">
        <v>6346</v>
      </c>
      <c r="C1392" s="1310" t="s">
        <v>6347</v>
      </c>
      <c r="D1392" s="1310" t="s">
        <v>6348</v>
      </c>
    </row>
    <row r="1393" spans="1:5" ht="16.5" customHeight="1">
      <c r="A1393" s="135" t="s">
        <v>2284</v>
      </c>
      <c r="B1393" s="1310" t="s">
        <v>6349</v>
      </c>
      <c r="C1393" s="1310" t="s">
        <v>6350</v>
      </c>
      <c r="D1393" s="1310" t="s">
        <v>6351</v>
      </c>
    </row>
    <row r="1394" spans="1:5" ht="16.5" customHeight="1">
      <c r="A1394" s="135"/>
      <c r="B1394" s="1310" t="s">
        <v>6352</v>
      </c>
      <c r="C1394" s="1310" t="s">
        <v>6353</v>
      </c>
      <c r="D1394" s="1310" t="s">
        <v>6354</v>
      </c>
    </row>
    <row r="1395" spans="1:5" ht="16.5" customHeight="1">
      <c r="A1395" s="1311"/>
      <c r="B1395" s="1311"/>
      <c r="C1395" s="1311"/>
      <c r="D1395" s="1311"/>
      <c r="E1395" s="1311"/>
    </row>
    <row r="1396" spans="1:5" ht="16.5" customHeight="1">
      <c r="A1396" s="133" t="s">
        <v>121</v>
      </c>
      <c r="B1396" s="133"/>
      <c r="C1396" s="133"/>
      <c r="D1396" s="133"/>
    </row>
    <row r="1397" spans="1:5" ht="16.5" customHeight="1">
      <c r="A1397" s="95"/>
      <c r="B1397" s="1313" t="s">
        <v>6355</v>
      </c>
      <c r="C1397" s="1311"/>
      <c r="D1397" s="1311"/>
    </row>
    <row r="1398" spans="1:5" ht="16.5" customHeight="1">
      <c r="A1398" s="95" t="s">
        <v>3254</v>
      </c>
      <c r="B1398" s="1313" t="s">
        <v>6356</v>
      </c>
      <c r="C1398" s="1311"/>
      <c r="D1398" s="1311"/>
    </row>
    <row r="1399" spans="1:5" ht="16.5" customHeight="1">
      <c r="A1399" s="95"/>
      <c r="B1399" s="1313" t="s">
        <v>6357</v>
      </c>
      <c r="C1399" s="1311"/>
      <c r="D1399" s="1311"/>
    </row>
    <row r="1400" spans="1:5" ht="16.5" customHeight="1">
      <c r="A1400" s="23"/>
      <c r="B1400" s="1314" t="s">
        <v>6358</v>
      </c>
      <c r="C1400" s="1314" t="s">
        <v>6359</v>
      </c>
      <c r="D1400" s="1314" t="s">
        <v>6360</v>
      </c>
    </row>
    <row r="1401" spans="1:5" ht="16.5" customHeight="1">
      <c r="A1401" s="23" t="s">
        <v>1568</v>
      </c>
      <c r="B1401" s="1314" t="s">
        <v>6361</v>
      </c>
      <c r="C1401" s="1314" t="s">
        <v>6362</v>
      </c>
      <c r="D1401" s="1314" t="s">
        <v>6363</v>
      </c>
    </row>
    <row r="1402" spans="1:5" ht="16.5" customHeight="1">
      <c r="A1402" s="23"/>
      <c r="B1402" s="1314" t="s">
        <v>6364</v>
      </c>
      <c r="C1402" s="1314" t="s">
        <v>6365</v>
      </c>
      <c r="D1402" s="1314" t="s">
        <v>6366</v>
      </c>
    </row>
    <row r="1403" spans="1:5" ht="16.5" customHeight="1">
      <c r="A1403" s="123"/>
      <c r="B1403" s="1315" t="s">
        <v>6367</v>
      </c>
      <c r="C1403" s="1315" t="s">
        <v>6368</v>
      </c>
      <c r="D1403" s="1315" t="s">
        <v>6369</v>
      </c>
    </row>
    <row r="1404" spans="1:5" ht="16.5" customHeight="1">
      <c r="A1404" s="123" t="s">
        <v>2262</v>
      </c>
      <c r="B1404" s="1315" t="s">
        <v>6370</v>
      </c>
      <c r="C1404" s="1315" t="s">
        <v>6371</v>
      </c>
      <c r="D1404" s="1315" t="s">
        <v>6372</v>
      </c>
    </row>
    <row r="1405" spans="1:5" ht="16.5" customHeight="1">
      <c r="A1405" s="123"/>
      <c r="B1405" s="1315" t="s">
        <v>6373</v>
      </c>
      <c r="C1405" s="1315" t="s">
        <v>6374</v>
      </c>
      <c r="D1405" s="1315" t="s">
        <v>6375</v>
      </c>
    </row>
    <row r="1406" spans="1:5" ht="16.5" customHeight="1">
      <c r="A1406" s="105"/>
      <c r="B1406" s="1316" t="s">
        <v>6376</v>
      </c>
      <c r="C1406" s="1316" t="s">
        <v>6377</v>
      </c>
      <c r="D1406" s="1316" t="s">
        <v>6378</v>
      </c>
    </row>
    <row r="1407" spans="1:5" ht="16.5" customHeight="1">
      <c r="A1407" s="105" t="s">
        <v>2273</v>
      </c>
      <c r="B1407" s="1316" t="s">
        <v>6379</v>
      </c>
      <c r="C1407" s="1316" t="s">
        <v>6380</v>
      </c>
      <c r="D1407" s="1316" t="s">
        <v>6381</v>
      </c>
    </row>
    <row r="1408" spans="1:5" ht="16.5" customHeight="1">
      <c r="A1408" s="105"/>
      <c r="B1408" s="1316" t="s">
        <v>6382</v>
      </c>
      <c r="C1408" s="1316" t="s">
        <v>6383</v>
      </c>
      <c r="D1408" s="1316" t="s">
        <v>6384</v>
      </c>
    </row>
    <row r="1409" spans="1:4" ht="16.5" customHeight="1">
      <c r="A1409" s="135"/>
      <c r="B1409" s="1310" t="s">
        <v>6385</v>
      </c>
      <c r="C1409" s="1310" t="s">
        <v>6386</v>
      </c>
      <c r="D1409" s="1310" t="s">
        <v>6387</v>
      </c>
    </row>
    <row r="1410" spans="1:4" ht="16.5" customHeight="1">
      <c r="A1410" s="135" t="s">
        <v>2284</v>
      </c>
      <c r="B1410" s="1310" t="s">
        <v>6388</v>
      </c>
      <c r="C1410" s="1310" t="s">
        <v>6389</v>
      </c>
      <c r="D1410" s="1310" t="s">
        <v>6390</v>
      </c>
    </row>
    <row r="1411" spans="1:4" ht="16.5" customHeight="1">
      <c r="A1411" s="135"/>
      <c r="B1411" s="1310" t="s">
        <v>6391</v>
      </c>
      <c r="C1411" s="1310" t="s">
        <v>6392</v>
      </c>
      <c r="D1411" s="1310" t="s">
        <v>6393</v>
      </c>
    </row>
    <row r="1413" spans="1:4" ht="16.5" customHeight="1">
      <c r="A1413" s="129" t="s">
        <v>122</v>
      </c>
      <c r="B1413" s="129"/>
      <c r="C1413" s="129"/>
      <c r="D1413" s="129"/>
    </row>
    <row r="1414" spans="1:4" ht="16.5" customHeight="1">
      <c r="A1414" s="95"/>
      <c r="B1414" s="1313" t="s">
        <v>6394</v>
      </c>
      <c r="C1414" s="1311"/>
      <c r="D1414" s="1311"/>
    </row>
    <row r="1415" spans="1:4" ht="16.5" customHeight="1">
      <c r="A1415" s="95" t="s">
        <v>3254</v>
      </c>
      <c r="B1415" s="1313" t="s">
        <v>6395</v>
      </c>
      <c r="C1415" s="1311"/>
      <c r="D1415" s="1311"/>
    </row>
    <row r="1416" spans="1:4" ht="16.5" customHeight="1">
      <c r="A1416" s="95"/>
      <c r="B1416" s="1313" t="s">
        <v>6396</v>
      </c>
      <c r="C1416" s="1311"/>
      <c r="D1416" s="1311"/>
    </row>
    <row r="1417" spans="1:4" ht="16.5" customHeight="1">
      <c r="A1417" s="23"/>
      <c r="B1417" s="1314" t="s">
        <v>6397</v>
      </c>
      <c r="C1417" s="1314" t="s">
        <v>6398</v>
      </c>
      <c r="D1417" s="1314" t="s">
        <v>6399</v>
      </c>
    </row>
    <row r="1418" spans="1:4" ht="16.5" customHeight="1">
      <c r="A1418" s="23" t="s">
        <v>1568</v>
      </c>
      <c r="B1418" s="1314" t="s">
        <v>6400</v>
      </c>
      <c r="C1418" s="1314" t="s">
        <v>6401</v>
      </c>
      <c r="D1418" s="1314" t="s">
        <v>6402</v>
      </c>
    </row>
    <row r="1419" spans="1:4" ht="16.5" customHeight="1">
      <c r="A1419" s="23"/>
      <c r="B1419" s="1314" t="s">
        <v>6403</v>
      </c>
      <c r="C1419" s="1314" t="s">
        <v>6404</v>
      </c>
      <c r="D1419" s="1314" t="s">
        <v>6405</v>
      </c>
    </row>
    <row r="1420" spans="1:4" ht="16.5" customHeight="1">
      <c r="A1420" s="123"/>
      <c r="B1420" s="1315" t="s">
        <v>6406</v>
      </c>
      <c r="C1420" s="1315" t="s">
        <v>6407</v>
      </c>
      <c r="D1420" s="1315" t="s">
        <v>6408</v>
      </c>
    </row>
    <row r="1421" spans="1:4" ht="16.5" customHeight="1">
      <c r="A1421" s="123" t="s">
        <v>2262</v>
      </c>
      <c r="B1421" s="1315" t="s">
        <v>6409</v>
      </c>
      <c r="C1421" s="1315" t="s">
        <v>6410</v>
      </c>
      <c r="D1421" s="1315" t="s">
        <v>6411</v>
      </c>
    </row>
    <row r="1422" spans="1:4" ht="16.5" customHeight="1">
      <c r="A1422" s="123"/>
      <c r="B1422" s="1315" t="s">
        <v>6412</v>
      </c>
      <c r="C1422" s="1315" t="s">
        <v>6413</v>
      </c>
      <c r="D1422" s="1315" t="s">
        <v>6414</v>
      </c>
    </row>
    <row r="1423" spans="1:4" ht="16.5" customHeight="1">
      <c r="A1423" s="105"/>
      <c r="B1423" s="1316" t="s">
        <v>6415</v>
      </c>
      <c r="C1423" s="1316" t="s">
        <v>6416</v>
      </c>
      <c r="D1423" s="1316" t="s">
        <v>6417</v>
      </c>
    </row>
    <row r="1424" spans="1:4" ht="16.5" customHeight="1">
      <c r="A1424" s="105" t="s">
        <v>2273</v>
      </c>
      <c r="B1424" s="1316" t="s">
        <v>6418</v>
      </c>
      <c r="C1424" s="1316" t="s">
        <v>6419</v>
      </c>
      <c r="D1424" s="1316" t="s">
        <v>6420</v>
      </c>
    </row>
    <row r="1425" spans="1:4" ht="16.5" customHeight="1">
      <c r="A1425" s="105"/>
      <c r="B1425" s="1316" t="s">
        <v>6421</v>
      </c>
      <c r="C1425" s="1316" t="s">
        <v>6422</v>
      </c>
      <c r="D1425" s="1316" t="s">
        <v>6423</v>
      </c>
    </row>
    <row r="1426" spans="1:4" ht="16.5" customHeight="1">
      <c r="A1426" s="135"/>
      <c r="B1426" s="1310" t="s">
        <v>6424</v>
      </c>
      <c r="C1426" s="1310" t="s">
        <v>6425</v>
      </c>
      <c r="D1426" s="1310" t="s">
        <v>6426</v>
      </c>
    </row>
    <row r="1427" spans="1:4" ht="16.5" customHeight="1">
      <c r="A1427" s="135" t="s">
        <v>2284</v>
      </c>
      <c r="B1427" s="1310" t="s">
        <v>6427</v>
      </c>
      <c r="C1427" s="1310" t="s">
        <v>6428</v>
      </c>
      <c r="D1427" s="1310" t="s">
        <v>6429</v>
      </c>
    </row>
    <row r="1428" spans="1:4" ht="16.5" customHeight="1">
      <c r="A1428" s="135"/>
      <c r="B1428" s="1310" t="s">
        <v>6430</v>
      </c>
      <c r="C1428" s="1310" t="s">
        <v>6431</v>
      </c>
      <c r="D1428" s="1310" t="s">
        <v>6432</v>
      </c>
    </row>
    <row r="1430" spans="1:4" ht="16.5" customHeight="1">
      <c r="A1430" s="190" t="s">
        <v>123</v>
      </c>
      <c r="B1430" s="190"/>
      <c r="C1430" s="190"/>
      <c r="D1430" s="190"/>
    </row>
    <row r="1431" spans="1:4" ht="16.5" customHeight="1">
      <c r="A1431" s="95"/>
      <c r="B1431" s="1313" t="s">
        <v>6433</v>
      </c>
      <c r="C1431" s="1311"/>
      <c r="D1431" s="1311"/>
    </row>
    <row r="1432" spans="1:4" ht="16.5" customHeight="1">
      <c r="A1432" s="95" t="s">
        <v>3254</v>
      </c>
      <c r="B1432" s="1313" t="s">
        <v>6434</v>
      </c>
      <c r="C1432" s="1311"/>
      <c r="D1432" s="1311"/>
    </row>
    <row r="1433" spans="1:4" ht="16.5" customHeight="1">
      <c r="A1433" s="95"/>
      <c r="B1433" s="1313" t="s">
        <v>6435</v>
      </c>
      <c r="C1433" s="1311"/>
      <c r="D1433" s="1311"/>
    </row>
    <row r="1434" spans="1:4" ht="16.5" customHeight="1">
      <c r="A1434" s="23"/>
      <c r="B1434" s="1314" t="s">
        <v>6436</v>
      </c>
      <c r="C1434" s="1314" t="s">
        <v>6437</v>
      </c>
      <c r="D1434" s="1314" t="s">
        <v>6438</v>
      </c>
    </row>
    <row r="1435" spans="1:4" ht="16.5" customHeight="1">
      <c r="A1435" s="23" t="s">
        <v>1568</v>
      </c>
      <c r="B1435" s="1314" t="s">
        <v>6439</v>
      </c>
      <c r="C1435" s="1314" t="s">
        <v>6440</v>
      </c>
      <c r="D1435" s="1314" t="s">
        <v>6441</v>
      </c>
    </row>
    <row r="1436" spans="1:4" ht="16.5" customHeight="1">
      <c r="A1436" s="23"/>
      <c r="B1436" s="1314" t="s">
        <v>6442</v>
      </c>
      <c r="C1436" s="1314" t="s">
        <v>6443</v>
      </c>
      <c r="D1436" s="1314" t="s">
        <v>6444</v>
      </c>
    </row>
    <row r="1437" spans="1:4" ht="16.5" customHeight="1">
      <c r="A1437" s="123"/>
      <c r="B1437" s="1315" t="s">
        <v>6445</v>
      </c>
      <c r="C1437" s="1315" t="s">
        <v>6446</v>
      </c>
      <c r="D1437" s="1315" t="s">
        <v>6447</v>
      </c>
    </row>
    <row r="1438" spans="1:4" ht="16.5" customHeight="1">
      <c r="A1438" s="123" t="s">
        <v>2262</v>
      </c>
      <c r="B1438" s="1315" t="s">
        <v>6448</v>
      </c>
      <c r="C1438" s="1315" t="s">
        <v>6449</v>
      </c>
      <c r="D1438" s="1315" t="s">
        <v>6450</v>
      </c>
    </row>
    <row r="1439" spans="1:4" ht="16.5" customHeight="1">
      <c r="A1439" s="123"/>
      <c r="B1439" s="1315" t="s">
        <v>6451</v>
      </c>
      <c r="C1439" s="1315" t="s">
        <v>6452</v>
      </c>
      <c r="D1439" s="1315" t="s">
        <v>6453</v>
      </c>
    </row>
    <row r="1440" spans="1:4" ht="16.5" customHeight="1">
      <c r="A1440" s="105"/>
      <c r="B1440" s="1316" t="s">
        <v>6454</v>
      </c>
      <c r="C1440" s="1316" t="s">
        <v>6455</v>
      </c>
      <c r="D1440" s="1316" t="s">
        <v>6456</v>
      </c>
    </row>
    <row r="1441" spans="1:4" ht="16.5" customHeight="1">
      <c r="A1441" s="105" t="s">
        <v>2273</v>
      </c>
      <c r="B1441" s="1316" t="s">
        <v>6457</v>
      </c>
      <c r="C1441" s="1316" t="s">
        <v>6458</v>
      </c>
      <c r="D1441" s="1316" t="s">
        <v>6459</v>
      </c>
    </row>
    <row r="1442" spans="1:4" ht="16.5" customHeight="1">
      <c r="A1442" s="105"/>
      <c r="B1442" s="1316" t="s">
        <v>6460</v>
      </c>
      <c r="C1442" s="1316" t="s">
        <v>6461</v>
      </c>
      <c r="D1442" s="1316" t="s">
        <v>6462</v>
      </c>
    </row>
    <row r="1443" spans="1:4" ht="16.5" customHeight="1">
      <c r="A1443" s="135"/>
      <c r="B1443" s="1310" t="s">
        <v>6463</v>
      </c>
      <c r="C1443" s="1310" t="s">
        <v>6464</v>
      </c>
      <c r="D1443" s="1310" t="s">
        <v>6465</v>
      </c>
    </row>
    <row r="1444" spans="1:4" ht="16.5" customHeight="1">
      <c r="A1444" s="135" t="s">
        <v>2284</v>
      </c>
      <c r="B1444" s="1310" t="s">
        <v>6466</v>
      </c>
      <c r="C1444" s="1310" t="s">
        <v>6467</v>
      </c>
      <c r="D1444" s="1310" t="s">
        <v>6468</v>
      </c>
    </row>
    <row r="1445" spans="1:4" ht="16.5" customHeight="1">
      <c r="A1445" s="135"/>
      <c r="B1445" s="1310" t="s">
        <v>6469</v>
      </c>
      <c r="C1445" s="1310" t="s">
        <v>6470</v>
      </c>
      <c r="D1445" s="1310" t="s">
        <v>6471</v>
      </c>
    </row>
    <row r="1447" spans="1:4" ht="16.5" customHeight="1">
      <c r="A1447" s="191" t="s">
        <v>124</v>
      </c>
      <c r="B1447" s="191"/>
      <c r="C1447" s="191"/>
      <c r="D1447" s="191"/>
    </row>
    <row r="1448" spans="1:4" ht="16.5" customHeight="1">
      <c r="A1448" s="95"/>
      <c r="B1448" s="1313"/>
      <c r="C1448" s="1311"/>
      <c r="D1448" s="1311"/>
    </row>
    <row r="1449" spans="1:4" ht="16.5" customHeight="1">
      <c r="A1449" s="95" t="s">
        <v>3254</v>
      </c>
      <c r="B1449" s="1313"/>
      <c r="C1449" s="1311"/>
      <c r="D1449" s="1311"/>
    </row>
    <row r="1450" spans="1:4" ht="16.5" customHeight="1">
      <c r="A1450" s="95"/>
      <c r="B1450" s="1313"/>
      <c r="C1450" s="23"/>
      <c r="D1450" s="23"/>
    </row>
    <row r="1451" spans="1:4" ht="16.5" customHeight="1">
      <c r="A1451" s="23"/>
      <c r="B1451" s="1314"/>
      <c r="C1451" s="23"/>
      <c r="D1451" s="23"/>
    </row>
    <row r="1452" spans="1:4" ht="16.5" customHeight="1">
      <c r="A1452" s="23" t="s">
        <v>1568</v>
      </c>
      <c r="B1452" s="1314"/>
      <c r="C1452" s="23"/>
      <c r="D1452" s="23"/>
    </row>
    <row r="1453" spans="1:4" ht="16.5" customHeight="1">
      <c r="A1453" s="23"/>
      <c r="B1453" s="1314"/>
      <c r="C1453" s="123"/>
      <c r="D1453" s="123"/>
    </row>
    <row r="1454" spans="1:4" ht="16.5" customHeight="1">
      <c r="A1454" s="123"/>
      <c r="B1454" s="1315"/>
      <c r="C1454" s="123"/>
      <c r="D1454" s="123"/>
    </row>
    <row r="1455" spans="1:4" ht="16.5" customHeight="1">
      <c r="A1455" s="123" t="s">
        <v>2262</v>
      </c>
      <c r="B1455" s="1315"/>
      <c r="C1455" s="123"/>
      <c r="D1455" s="123"/>
    </row>
    <row r="1456" spans="1:4" ht="16.5" customHeight="1">
      <c r="A1456" s="123"/>
      <c r="B1456" s="1315"/>
      <c r="C1456" s="105"/>
      <c r="D1456" s="105"/>
    </row>
    <row r="1457" spans="1:4" ht="16.5" customHeight="1">
      <c r="A1457" s="105"/>
      <c r="B1457" s="1316"/>
      <c r="C1457" s="105"/>
      <c r="D1457" s="105"/>
    </row>
    <row r="1458" spans="1:4" ht="16.5" customHeight="1">
      <c r="A1458" s="105" t="s">
        <v>2273</v>
      </c>
      <c r="B1458" s="1316"/>
      <c r="C1458" s="105"/>
      <c r="D1458" s="105"/>
    </row>
    <row r="1459" spans="1:4" ht="16.5" customHeight="1">
      <c r="A1459" s="105"/>
      <c r="B1459" s="1316"/>
      <c r="C1459" s="135"/>
      <c r="D1459" s="135"/>
    </row>
    <row r="1460" spans="1:4" ht="16.5" customHeight="1">
      <c r="A1460" s="135"/>
      <c r="B1460" s="1310"/>
      <c r="C1460" s="135"/>
      <c r="D1460" s="135"/>
    </row>
    <row r="1461" spans="1:4" ht="16.5" customHeight="1">
      <c r="A1461" s="135" t="s">
        <v>2284</v>
      </c>
      <c r="B1461" s="1310"/>
      <c r="C1461" s="1311"/>
      <c r="D1461" s="1311"/>
    </row>
    <row r="1462" spans="1:4" ht="16.5" customHeight="1">
      <c r="A1462" s="135"/>
      <c r="B1462" s="1310"/>
      <c r="C1462" s="1311"/>
      <c r="D1462" s="1311"/>
    </row>
    <row r="1464" spans="1:4" ht="16.5" customHeight="1">
      <c r="A1464" s="196" t="s">
        <v>125</v>
      </c>
      <c r="B1464" s="196"/>
      <c r="C1464" s="196"/>
      <c r="D1464" s="196"/>
    </row>
    <row r="1465" spans="1:4" ht="16.5" customHeight="1">
      <c r="A1465" s="95"/>
      <c r="B1465" s="1313" t="s">
        <v>6472</v>
      </c>
      <c r="C1465" s="1311"/>
      <c r="D1465" s="1311"/>
    </row>
    <row r="1466" spans="1:4" ht="16.5" customHeight="1">
      <c r="A1466" s="95" t="s">
        <v>3254</v>
      </c>
      <c r="B1466" s="1313" t="s">
        <v>6473</v>
      </c>
      <c r="C1466" s="1311"/>
      <c r="D1466" s="1311"/>
    </row>
    <row r="1467" spans="1:4" ht="16.5" customHeight="1">
      <c r="A1467" s="95"/>
      <c r="B1467" s="1313"/>
      <c r="C1467" s="23"/>
      <c r="D1467" s="23"/>
    </row>
    <row r="1468" spans="1:4" ht="16.5" customHeight="1">
      <c r="A1468" s="23"/>
      <c r="B1468" s="1314" t="s">
        <v>6474</v>
      </c>
      <c r="C1468" s="23"/>
      <c r="D1468" s="23"/>
    </row>
    <row r="1469" spans="1:4" ht="16.5" customHeight="1">
      <c r="A1469" s="23" t="s">
        <v>1568</v>
      </c>
      <c r="B1469" s="1314" t="s">
        <v>6475</v>
      </c>
      <c r="C1469" s="23"/>
      <c r="D1469" s="23"/>
    </row>
    <row r="1470" spans="1:4" ht="16.5" customHeight="1">
      <c r="A1470" s="23"/>
      <c r="B1470" s="1314"/>
      <c r="C1470" s="123"/>
      <c r="D1470" s="123"/>
    </row>
    <row r="1471" spans="1:4" ht="16.5" customHeight="1">
      <c r="A1471" s="123"/>
      <c r="B1471" s="1315" t="s">
        <v>6476</v>
      </c>
      <c r="C1471" s="123"/>
      <c r="D1471" s="123"/>
    </row>
    <row r="1472" spans="1:4" ht="16.5" customHeight="1">
      <c r="A1472" s="123" t="s">
        <v>2262</v>
      </c>
      <c r="B1472" s="1315" t="s">
        <v>6477</v>
      </c>
      <c r="C1472" s="123"/>
      <c r="D1472" s="123"/>
    </row>
    <row r="1473" spans="1:5" ht="16.5" customHeight="1">
      <c r="A1473" s="123"/>
      <c r="B1473" s="1315"/>
      <c r="C1473" s="105"/>
      <c r="D1473" s="105"/>
    </row>
    <row r="1474" spans="1:5" ht="16.5" customHeight="1">
      <c r="A1474" s="105"/>
      <c r="B1474" s="1316" t="s">
        <v>6478</v>
      </c>
      <c r="C1474" s="105"/>
      <c r="D1474" s="105"/>
    </row>
    <row r="1475" spans="1:5" ht="16.5" customHeight="1">
      <c r="A1475" s="105" t="s">
        <v>2273</v>
      </c>
      <c r="B1475" s="1316" t="s">
        <v>6479</v>
      </c>
      <c r="C1475" s="105"/>
      <c r="D1475" s="105"/>
    </row>
    <row r="1476" spans="1:5" ht="16.5" customHeight="1">
      <c r="A1476" s="105"/>
      <c r="B1476" s="1316"/>
      <c r="C1476" s="135"/>
      <c r="D1476" s="135"/>
    </row>
    <row r="1477" spans="1:5" ht="16.5" customHeight="1">
      <c r="A1477" s="135"/>
      <c r="B1477" s="1310" t="s">
        <v>6480</v>
      </c>
      <c r="C1477" s="135"/>
      <c r="D1477" s="135"/>
    </row>
    <row r="1478" spans="1:5" ht="16.5" customHeight="1">
      <c r="A1478" s="135" t="s">
        <v>2284</v>
      </c>
      <c r="B1478" s="1310" t="s">
        <v>6481</v>
      </c>
      <c r="C1478" s="135"/>
      <c r="D1478" s="135"/>
    </row>
    <row r="1479" spans="1:5" ht="16.5" customHeight="1">
      <c r="A1479" s="135"/>
      <c r="B1479" s="1310"/>
      <c r="C1479" s="1311"/>
      <c r="D1479" s="1311"/>
    </row>
    <row r="1481" spans="1:5" ht="16.5" customHeight="1">
      <c r="A1481" s="192" t="s">
        <v>1486</v>
      </c>
      <c r="B1481" s="192"/>
      <c r="C1481" s="192"/>
      <c r="D1481" s="192"/>
    </row>
    <row r="1482" spans="1:5" ht="16.5" customHeight="1">
      <c r="A1482" s="95"/>
      <c r="B1482" s="1313" t="s">
        <v>2697</v>
      </c>
      <c r="C1482" s="1311"/>
      <c r="D1482" s="1311"/>
    </row>
    <row r="1483" spans="1:5" ht="16.5" customHeight="1">
      <c r="A1483" s="95" t="s">
        <v>3254</v>
      </c>
      <c r="B1483" s="1313" t="s">
        <v>2730</v>
      </c>
      <c r="C1483" s="1311"/>
      <c r="D1483" s="1311"/>
    </row>
    <row r="1484" spans="1:5" ht="16.5" customHeight="1">
      <c r="A1484" s="95"/>
      <c r="B1484" s="1313" t="s">
        <v>2759</v>
      </c>
      <c r="C1484" s="1311"/>
      <c r="D1484" s="1311"/>
    </row>
    <row r="1485" spans="1:5" ht="16.5" customHeight="1">
      <c r="A1485" s="23"/>
      <c r="B1485" s="1314" t="s">
        <v>2791</v>
      </c>
      <c r="C1485" s="1314" t="s">
        <v>6482</v>
      </c>
      <c r="D1485" s="1314" t="s">
        <v>6483</v>
      </c>
      <c r="E1485" s="23" t="s">
        <v>6484</v>
      </c>
    </row>
    <row r="1486" spans="1:5" ht="16.5" customHeight="1">
      <c r="A1486" s="23" t="s">
        <v>1568</v>
      </c>
      <c r="B1486" s="1314" t="s">
        <v>2829</v>
      </c>
      <c r="C1486" s="1314" t="s">
        <v>6485</v>
      </c>
      <c r="D1486" s="1314" t="s">
        <v>6486</v>
      </c>
    </row>
    <row r="1487" spans="1:5" ht="16.5" customHeight="1">
      <c r="A1487" s="23"/>
      <c r="B1487" s="1314" t="s">
        <v>2863</v>
      </c>
      <c r="C1487" s="1314" t="s">
        <v>6487</v>
      </c>
      <c r="D1487" s="1314" t="s">
        <v>6488</v>
      </c>
    </row>
    <row r="1488" spans="1:5" ht="16.5" customHeight="1">
      <c r="A1488" s="123"/>
      <c r="B1488" s="1315" t="s">
        <v>2898</v>
      </c>
      <c r="C1488" s="1315" t="s">
        <v>6489</v>
      </c>
      <c r="D1488" s="1315" t="s">
        <v>6490</v>
      </c>
    </row>
    <row r="1489" spans="1:4" ht="16.5" customHeight="1">
      <c r="A1489" s="123" t="s">
        <v>2262</v>
      </c>
      <c r="B1489" s="1315" t="s">
        <v>2934</v>
      </c>
      <c r="C1489" s="1315" t="s">
        <v>6491</v>
      </c>
      <c r="D1489" s="1315" t="s">
        <v>6492</v>
      </c>
    </row>
    <row r="1490" spans="1:4" ht="16.5" customHeight="1">
      <c r="A1490" s="123"/>
      <c r="B1490" s="1315" t="s">
        <v>2968</v>
      </c>
      <c r="C1490" s="1315" t="s">
        <v>6493</v>
      </c>
      <c r="D1490" s="1315" t="s">
        <v>6494</v>
      </c>
    </row>
    <row r="1491" spans="1:4" ht="16.5" customHeight="1">
      <c r="A1491" s="105"/>
      <c r="B1491" s="1316" t="s">
        <v>6495</v>
      </c>
      <c r="C1491" s="1316" t="s">
        <v>6496</v>
      </c>
      <c r="D1491" s="1316" t="s">
        <v>6497</v>
      </c>
    </row>
    <row r="1492" spans="1:4" ht="16.5" customHeight="1">
      <c r="A1492" s="105" t="s">
        <v>2273</v>
      </c>
      <c r="B1492" s="1316" t="s">
        <v>3006</v>
      </c>
      <c r="C1492" s="1316" t="s">
        <v>6498</v>
      </c>
      <c r="D1492" s="1316" t="s">
        <v>6499</v>
      </c>
    </row>
    <row r="1493" spans="1:4" ht="16.5" customHeight="1">
      <c r="A1493" s="105"/>
      <c r="B1493" s="1316" t="s">
        <v>3070</v>
      </c>
      <c r="C1493" s="1316" t="s">
        <v>6500</v>
      </c>
      <c r="D1493" s="1316" t="s">
        <v>6501</v>
      </c>
    </row>
    <row r="1494" spans="1:4" ht="16.5" customHeight="1">
      <c r="A1494" s="135"/>
      <c r="B1494" s="1310" t="s">
        <v>3109</v>
      </c>
      <c r="C1494" s="1310" t="s">
        <v>6502</v>
      </c>
      <c r="D1494" s="1310" t="s">
        <v>6503</v>
      </c>
    </row>
    <row r="1495" spans="1:4" ht="16.5" customHeight="1">
      <c r="A1495" s="135" t="s">
        <v>2284</v>
      </c>
      <c r="B1495" s="1310" t="s">
        <v>3143</v>
      </c>
      <c r="C1495" s="1310" t="s">
        <v>6504</v>
      </c>
      <c r="D1495" s="1310" t="s">
        <v>6505</v>
      </c>
    </row>
    <row r="1496" spans="1:4" ht="16.5" customHeight="1">
      <c r="A1496" s="135"/>
      <c r="B1496" s="1310" t="s">
        <v>3172</v>
      </c>
      <c r="C1496" s="1310" t="s">
        <v>6506</v>
      </c>
      <c r="D1496" s="1310" t="s">
        <v>6507</v>
      </c>
    </row>
    <row r="1498" spans="1:4" ht="16.5" customHeight="1">
      <c r="A1498" s="97" t="s">
        <v>129</v>
      </c>
      <c r="B1498" s="97"/>
      <c r="C1498" s="97"/>
      <c r="D1498" s="97"/>
    </row>
    <row r="1499" spans="1:4" ht="16.5" customHeight="1">
      <c r="A1499" s="95"/>
      <c r="B1499" s="1313" t="s">
        <v>6508</v>
      </c>
      <c r="C1499" s="1311"/>
      <c r="D1499" s="1311"/>
    </row>
    <row r="1500" spans="1:4" ht="16.5" customHeight="1">
      <c r="A1500" s="95" t="s">
        <v>3254</v>
      </c>
      <c r="B1500" s="1313" t="s">
        <v>6509</v>
      </c>
      <c r="C1500" s="1311"/>
      <c r="D1500" s="1311"/>
    </row>
    <row r="1501" spans="1:4" ht="16.5" customHeight="1">
      <c r="A1501" s="95"/>
      <c r="B1501" s="1313" t="s">
        <v>6510</v>
      </c>
      <c r="C1501" s="1311"/>
      <c r="D1501" s="1311"/>
    </row>
    <row r="1502" spans="1:4" ht="16.5" customHeight="1">
      <c r="A1502" s="23"/>
      <c r="B1502" s="1314" t="s">
        <v>6511</v>
      </c>
      <c r="C1502" s="1314" t="s">
        <v>6512</v>
      </c>
      <c r="D1502" s="1314" t="s">
        <v>6513</v>
      </c>
    </row>
    <row r="1503" spans="1:4" ht="16.5" customHeight="1">
      <c r="A1503" s="23" t="s">
        <v>1568</v>
      </c>
      <c r="B1503" s="1314" t="s">
        <v>6514</v>
      </c>
      <c r="C1503" s="1314" t="s">
        <v>6515</v>
      </c>
      <c r="D1503" s="1314" t="s">
        <v>6516</v>
      </c>
    </row>
    <row r="1504" spans="1:4" ht="16.5" customHeight="1">
      <c r="A1504" s="23"/>
      <c r="B1504" s="1314"/>
      <c r="C1504" s="1314"/>
      <c r="D1504" s="1314"/>
    </row>
    <row r="1505" spans="1:4" ht="16.5" customHeight="1">
      <c r="A1505" s="123"/>
      <c r="B1505" s="1315" t="s">
        <v>6517</v>
      </c>
      <c r="C1505" s="1315" t="s">
        <v>6518</v>
      </c>
      <c r="D1505" s="1315" t="s">
        <v>6519</v>
      </c>
    </row>
    <row r="1506" spans="1:4" ht="16.5" customHeight="1">
      <c r="A1506" s="123" t="s">
        <v>2262</v>
      </c>
      <c r="B1506" s="1315" t="s">
        <v>6520</v>
      </c>
      <c r="C1506" s="1315" t="s">
        <v>6521</v>
      </c>
      <c r="D1506" s="1315" t="s">
        <v>6522</v>
      </c>
    </row>
    <row r="1507" spans="1:4" ht="16.5" customHeight="1">
      <c r="A1507" s="123"/>
      <c r="B1507" s="1315"/>
      <c r="C1507" s="1315"/>
      <c r="D1507" s="1315"/>
    </row>
    <row r="1508" spans="1:4" ht="16.5" customHeight="1">
      <c r="A1508" s="105"/>
      <c r="B1508" s="1316" t="s">
        <v>6523</v>
      </c>
      <c r="C1508" s="1316" t="s">
        <v>6524</v>
      </c>
      <c r="D1508" s="1316" t="s">
        <v>6525</v>
      </c>
    </row>
    <row r="1509" spans="1:4" ht="16.5" customHeight="1">
      <c r="A1509" s="105" t="s">
        <v>2273</v>
      </c>
      <c r="B1509" s="1316" t="s">
        <v>6526</v>
      </c>
      <c r="C1509" s="1316" t="s">
        <v>6527</v>
      </c>
      <c r="D1509" s="1316" t="s">
        <v>6528</v>
      </c>
    </row>
    <row r="1510" spans="1:4" ht="16.5" customHeight="1">
      <c r="A1510" s="105"/>
      <c r="B1510" s="1316"/>
      <c r="C1510" s="1316"/>
      <c r="D1510" s="1316"/>
    </row>
    <row r="1511" spans="1:4" ht="16.5" customHeight="1">
      <c r="A1511" s="135"/>
      <c r="B1511" s="1310" t="s">
        <v>6529</v>
      </c>
      <c r="C1511" s="1310" t="s">
        <v>6530</v>
      </c>
      <c r="D1511" s="1310" t="s">
        <v>6531</v>
      </c>
    </row>
    <row r="1512" spans="1:4" ht="16.5" customHeight="1">
      <c r="A1512" s="135" t="s">
        <v>2284</v>
      </c>
      <c r="B1512" s="1310" t="s">
        <v>6532</v>
      </c>
      <c r="C1512" s="1310" t="s">
        <v>6533</v>
      </c>
      <c r="D1512" s="1310" t="s">
        <v>6534</v>
      </c>
    </row>
    <row r="1513" spans="1:4" ht="16.5" customHeight="1">
      <c r="A1513" s="135"/>
      <c r="B1513" s="1310"/>
      <c r="C1513" s="1310"/>
      <c r="D1513" s="1310"/>
    </row>
    <row r="1515" spans="1:4" ht="16.5" customHeight="1">
      <c r="A1515" s="236" t="s">
        <v>130</v>
      </c>
      <c r="B1515" s="236"/>
      <c r="C1515" s="236"/>
      <c r="D1515" s="236"/>
    </row>
    <row r="1516" spans="1:4" ht="16.5" customHeight="1">
      <c r="A1516" s="95"/>
      <c r="B1516" s="1313" t="s">
        <v>6535</v>
      </c>
      <c r="C1516" s="1311"/>
      <c r="D1516" s="1311"/>
    </row>
    <row r="1517" spans="1:4" ht="16.5" customHeight="1">
      <c r="A1517" s="95" t="s">
        <v>3254</v>
      </c>
      <c r="B1517" s="964" t="s">
        <v>6536</v>
      </c>
      <c r="C1517" s="1311"/>
      <c r="D1517" s="1311"/>
    </row>
    <row r="1518" spans="1:4" ht="16.5" customHeight="1">
      <c r="A1518" s="95"/>
      <c r="B1518" s="1313" t="s">
        <v>6537</v>
      </c>
      <c r="C1518" s="1311"/>
      <c r="D1518" s="1311"/>
    </row>
    <row r="1519" spans="1:4" ht="16.5" customHeight="1">
      <c r="A1519" s="23"/>
      <c r="B1519" s="1314" t="s">
        <v>6538</v>
      </c>
      <c r="C1519" s="1314" t="s">
        <v>6539</v>
      </c>
      <c r="D1519" s="1314" t="s">
        <v>6540</v>
      </c>
    </row>
    <row r="1520" spans="1:4" ht="16.5" customHeight="1">
      <c r="A1520" s="23" t="s">
        <v>1568</v>
      </c>
      <c r="B1520" s="1314" t="s">
        <v>6541</v>
      </c>
      <c r="C1520" s="1314" t="s">
        <v>6542</v>
      </c>
      <c r="D1520" s="1314" t="s">
        <v>6543</v>
      </c>
    </row>
    <row r="1521" spans="1:4" ht="16.5" customHeight="1">
      <c r="A1521" s="23"/>
      <c r="B1521" s="1314" t="s">
        <v>6544</v>
      </c>
      <c r="C1521" s="1314" t="s">
        <v>6545</v>
      </c>
      <c r="D1521" s="1314" t="s">
        <v>6546</v>
      </c>
    </row>
    <row r="1522" spans="1:4" ht="16.5" customHeight="1">
      <c r="A1522" s="123"/>
      <c r="B1522" s="966" t="s">
        <v>6547</v>
      </c>
      <c r="C1522" s="966" t="s">
        <v>6548</v>
      </c>
      <c r="D1522" s="966" t="s">
        <v>6549</v>
      </c>
    </row>
    <row r="1523" spans="1:4" ht="16.5" customHeight="1">
      <c r="A1523" s="123" t="s">
        <v>2262</v>
      </c>
      <c r="B1523" s="1315" t="s">
        <v>6550</v>
      </c>
      <c r="C1523" s="1315" t="s">
        <v>6551</v>
      </c>
      <c r="D1523" s="1315" t="s">
        <v>6552</v>
      </c>
    </row>
    <row r="1524" spans="1:4" ht="16.5" customHeight="1">
      <c r="A1524" s="123"/>
      <c r="B1524" s="1315" t="s">
        <v>6553</v>
      </c>
      <c r="C1524" s="1315" t="s">
        <v>6554</v>
      </c>
      <c r="D1524" s="1315" t="s">
        <v>6555</v>
      </c>
    </row>
    <row r="1525" spans="1:4" ht="16.5" customHeight="1">
      <c r="A1525" s="105"/>
      <c r="B1525" s="1316" t="s">
        <v>6556</v>
      </c>
      <c r="C1525" s="1316" t="s">
        <v>6557</v>
      </c>
      <c r="D1525" s="1316" t="s">
        <v>6558</v>
      </c>
    </row>
    <row r="1526" spans="1:4" ht="16.5" customHeight="1">
      <c r="A1526" s="105" t="s">
        <v>2273</v>
      </c>
      <c r="B1526" s="1316" t="s">
        <v>6559</v>
      </c>
      <c r="C1526" s="1316" t="s">
        <v>6560</v>
      </c>
      <c r="D1526" s="1316" t="s">
        <v>6561</v>
      </c>
    </row>
    <row r="1527" spans="1:4" ht="16.5" customHeight="1">
      <c r="A1527" s="105"/>
      <c r="B1527" s="1316" t="s">
        <v>6562</v>
      </c>
      <c r="C1527" s="1316" t="s">
        <v>6563</v>
      </c>
      <c r="D1527" s="1316" t="s">
        <v>6564</v>
      </c>
    </row>
    <row r="1528" spans="1:4" ht="16.5" customHeight="1">
      <c r="A1528" s="135"/>
      <c r="B1528" s="1310" t="s">
        <v>6565</v>
      </c>
      <c r="C1528" s="1310" t="s">
        <v>6566</v>
      </c>
      <c r="D1528" s="1310" t="s">
        <v>6567</v>
      </c>
    </row>
    <row r="1529" spans="1:4" ht="16.5" customHeight="1">
      <c r="A1529" s="135" t="s">
        <v>2284</v>
      </c>
      <c r="B1529" s="1310" t="s">
        <v>6568</v>
      </c>
      <c r="C1529" s="1310" t="s">
        <v>6569</v>
      </c>
      <c r="D1529" s="1310" t="s">
        <v>6570</v>
      </c>
    </row>
    <row r="1530" spans="1:4" ht="16.5" customHeight="1">
      <c r="A1530" s="135"/>
      <c r="B1530" s="1310" t="s">
        <v>6571</v>
      </c>
      <c r="C1530" s="1310" t="s">
        <v>6572</v>
      </c>
      <c r="D1530" s="1310" t="s">
        <v>6573</v>
      </c>
    </row>
    <row r="1531" spans="1:4" ht="16.5" customHeight="1">
      <c r="A1531" s="7"/>
      <c r="B1531" s="1311"/>
      <c r="C1531" s="1311"/>
      <c r="D1531" s="1311"/>
    </row>
    <row r="1532" spans="1:4" ht="16.5" customHeight="1">
      <c r="A1532" s="163" t="s">
        <v>131</v>
      </c>
      <c r="B1532" s="163"/>
      <c r="C1532" s="163"/>
      <c r="D1532" s="163"/>
    </row>
    <row r="1533" spans="1:4" ht="16.5" customHeight="1">
      <c r="A1533" s="95"/>
      <c r="B1533" s="1313" t="s">
        <v>6574</v>
      </c>
      <c r="C1533" s="1311"/>
      <c r="D1533" s="1311"/>
    </row>
    <row r="1534" spans="1:4" ht="16.5" customHeight="1">
      <c r="A1534" s="95" t="s">
        <v>3254</v>
      </c>
      <c r="B1534" s="1313" t="s">
        <v>6575</v>
      </c>
      <c r="C1534" s="1311"/>
      <c r="D1534" s="1311"/>
    </row>
    <row r="1535" spans="1:4" ht="16.5" customHeight="1">
      <c r="A1535" s="95"/>
      <c r="B1535" s="1313"/>
      <c r="C1535" s="23" t="s">
        <v>6576</v>
      </c>
      <c r="D1535" s="23" t="s">
        <v>6577</v>
      </c>
    </row>
    <row r="1536" spans="1:4" ht="16.5" customHeight="1">
      <c r="A1536" s="23"/>
      <c r="B1536" s="1314" t="s">
        <v>6578</v>
      </c>
      <c r="C1536" s="23"/>
      <c r="D1536" s="23"/>
    </row>
    <row r="1537" spans="1:4" ht="16.5" customHeight="1">
      <c r="A1537" s="23" t="s">
        <v>1568</v>
      </c>
      <c r="B1537" s="1314" t="s">
        <v>6579</v>
      </c>
      <c r="C1537" s="23" t="s">
        <v>6580</v>
      </c>
      <c r="D1537" s="23" t="s">
        <v>6581</v>
      </c>
    </row>
    <row r="1538" spans="1:4" ht="16.5" customHeight="1">
      <c r="A1538" s="23"/>
      <c r="B1538" s="1314"/>
      <c r="C1538" s="123" t="s">
        <v>6582</v>
      </c>
      <c r="D1538" s="123" t="s">
        <v>6583</v>
      </c>
    </row>
    <row r="1539" spans="1:4" ht="16.5" customHeight="1">
      <c r="A1539" s="123"/>
      <c r="B1539" s="1315" t="s">
        <v>6584</v>
      </c>
      <c r="C1539" s="123"/>
      <c r="D1539" s="123"/>
    </row>
    <row r="1540" spans="1:4" ht="16.5" customHeight="1">
      <c r="A1540" s="123" t="s">
        <v>2262</v>
      </c>
      <c r="B1540" s="1315" t="s">
        <v>6585</v>
      </c>
      <c r="C1540" s="123" t="s">
        <v>6586</v>
      </c>
      <c r="D1540" s="123" t="s">
        <v>6587</v>
      </c>
    </row>
    <row r="1541" spans="1:4" ht="16.5" customHeight="1">
      <c r="A1541" s="123"/>
      <c r="B1541" s="1315"/>
      <c r="C1541" s="105" t="s">
        <v>6588</v>
      </c>
      <c r="D1541" s="105" t="s">
        <v>6589</v>
      </c>
    </row>
    <row r="1542" spans="1:4" ht="16.5" customHeight="1">
      <c r="A1542" s="105"/>
      <c r="B1542" s="1316" t="s">
        <v>6590</v>
      </c>
      <c r="C1542" s="105"/>
      <c r="D1542" s="105"/>
    </row>
    <row r="1543" spans="1:4" ht="16.5" customHeight="1">
      <c r="A1543" s="105" t="s">
        <v>2273</v>
      </c>
      <c r="B1543" s="1316" t="s">
        <v>6591</v>
      </c>
      <c r="C1543" s="105" t="s">
        <v>6592</v>
      </c>
      <c r="D1543" s="105" t="s">
        <v>6593</v>
      </c>
    </row>
    <row r="1544" spans="1:4" ht="16.5" customHeight="1">
      <c r="A1544" s="105"/>
      <c r="B1544" s="1316"/>
      <c r="C1544" s="135" t="s">
        <v>6594</v>
      </c>
      <c r="D1544" s="135" t="s">
        <v>6595</v>
      </c>
    </row>
    <row r="1545" spans="1:4" ht="16.5" customHeight="1">
      <c r="A1545" s="135"/>
      <c r="B1545" s="1310" t="s">
        <v>6596</v>
      </c>
      <c r="C1545" s="135"/>
      <c r="D1545" s="135"/>
    </row>
    <row r="1546" spans="1:4" ht="16.5" customHeight="1">
      <c r="A1546" s="135" t="s">
        <v>2284</v>
      </c>
      <c r="B1546" s="1310" t="s">
        <v>6597</v>
      </c>
      <c r="C1546" s="135" t="s">
        <v>6598</v>
      </c>
      <c r="D1546" s="135" t="s">
        <v>6599</v>
      </c>
    </row>
    <row r="1547" spans="1:4" ht="16.5" customHeight="1">
      <c r="A1547" s="135"/>
      <c r="B1547" s="1310"/>
      <c r="C1547" s="1311"/>
      <c r="D1547" s="1311"/>
    </row>
    <row r="1548" spans="1:4" ht="16.5" customHeight="1">
      <c r="A1548" s="7"/>
      <c r="B1548" s="7"/>
      <c r="C1548" s="7"/>
      <c r="D1548" s="7"/>
    </row>
    <row r="1549" spans="1:4" ht="16.5" customHeight="1">
      <c r="A1549" s="31" t="s">
        <v>134</v>
      </c>
      <c r="B1549" s="31"/>
      <c r="C1549" s="31"/>
      <c r="D1549" s="31"/>
    </row>
    <row r="1550" spans="1:4" ht="16.5" customHeight="1">
      <c r="A1550" s="95"/>
      <c r="B1550" s="1313" t="s">
        <v>6600</v>
      </c>
      <c r="C1550" s="1311"/>
      <c r="D1550" s="1311"/>
    </row>
    <row r="1551" spans="1:4" ht="16.5" customHeight="1">
      <c r="A1551" s="95" t="s">
        <v>3254</v>
      </c>
      <c r="B1551" s="1313" t="s">
        <v>2706</v>
      </c>
      <c r="C1551" s="1311"/>
      <c r="D1551" s="1311"/>
    </row>
    <row r="1552" spans="1:4" ht="16.5" customHeight="1">
      <c r="A1552" s="95"/>
      <c r="B1552" s="1313" t="s">
        <v>2763</v>
      </c>
      <c r="C1552" s="1311"/>
      <c r="D1552" s="1311"/>
    </row>
    <row r="1553" spans="1:4" ht="16.5" customHeight="1">
      <c r="A1553" s="23"/>
      <c r="B1553" s="1314" t="s">
        <v>2800</v>
      </c>
      <c r="C1553" s="1314" t="s">
        <v>6601</v>
      </c>
      <c r="D1553" s="1314" t="s">
        <v>6602</v>
      </c>
    </row>
    <row r="1554" spans="1:4" ht="16.5" customHeight="1">
      <c r="A1554" s="23" t="s">
        <v>1568</v>
      </c>
      <c r="B1554" s="1314" t="s">
        <v>6603</v>
      </c>
      <c r="C1554" s="1314" t="s">
        <v>6604</v>
      </c>
      <c r="D1554" s="1314" t="s">
        <v>6605</v>
      </c>
    </row>
    <row r="1555" spans="1:4" ht="16.5" customHeight="1">
      <c r="A1555" s="23"/>
      <c r="B1555" s="1314" t="s">
        <v>2836</v>
      </c>
      <c r="C1555" s="1314" t="s">
        <v>6606</v>
      </c>
      <c r="D1555" s="1314" t="s">
        <v>6607</v>
      </c>
    </row>
    <row r="1556" spans="1:4" ht="16.5" customHeight="1">
      <c r="A1556" s="123"/>
      <c r="B1556" s="1315" t="s">
        <v>2907</v>
      </c>
      <c r="C1556" s="1315" t="s">
        <v>6608</v>
      </c>
      <c r="D1556" s="1315" t="s">
        <v>6609</v>
      </c>
    </row>
    <row r="1557" spans="1:4" ht="16.5" customHeight="1">
      <c r="A1557" s="123" t="s">
        <v>2262</v>
      </c>
      <c r="B1557" s="1315" t="s">
        <v>2943</v>
      </c>
      <c r="C1557" s="1315" t="s">
        <v>6610</v>
      </c>
      <c r="D1557" s="1315" t="s">
        <v>6611</v>
      </c>
    </row>
    <row r="1558" spans="1:4" ht="16.5" customHeight="1">
      <c r="A1558" s="123"/>
      <c r="B1558" s="1315" t="s">
        <v>2975</v>
      </c>
      <c r="C1558" s="1315" t="s">
        <v>6612</v>
      </c>
      <c r="D1558" s="1315" t="s">
        <v>6613</v>
      </c>
    </row>
    <row r="1559" spans="1:4" ht="16.5" customHeight="1">
      <c r="A1559" s="105"/>
      <c r="B1559" s="1316" t="s">
        <v>3015</v>
      </c>
      <c r="C1559" s="1316" t="s">
        <v>6614</v>
      </c>
      <c r="D1559" s="1316" t="s">
        <v>6615</v>
      </c>
    </row>
    <row r="1560" spans="1:4" ht="16.5" customHeight="1">
      <c r="A1560" s="105" t="s">
        <v>2273</v>
      </c>
      <c r="B1560" s="1316" t="s">
        <v>3047</v>
      </c>
      <c r="C1560" s="1316" t="s">
        <v>6616</v>
      </c>
      <c r="D1560" s="1316" t="s">
        <v>6617</v>
      </c>
    </row>
    <row r="1561" spans="1:4" ht="16.5" customHeight="1">
      <c r="A1561" s="105"/>
      <c r="B1561" s="1316" t="s">
        <v>3079</v>
      </c>
      <c r="C1561" s="1316" t="s">
        <v>6618</v>
      </c>
      <c r="D1561" s="1316" t="s">
        <v>6619</v>
      </c>
    </row>
    <row r="1562" spans="1:4" ht="16.5" customHeight="1">
      <c r="A1562" s="135"/>
      <c r="B1562" s="1310" t="s">
        <v>3118</v>
      </c>
      <c r="C1562" s="1310" t="s">
        <v>6620</v>
      </c>
      <c r="D1562" s="1310" t="s">
        <v>6621</v>
      </c>
    </row>
    <row r="1563" spans="1:4" ht="16.5" customHeight="1">
      <c r="A1563" s="135" t="s">
        <v>2284</v>
      </c>
      <c r="B1563" s="1310" t="s">
        <v>3152</v>
      </c>
      <c r="C1563" s="1310" t="s">
        <v>6622</v>
      </c>
      <c r="D1563" s="1310" t="s">
        <v>6623</v>
      </c>
    </row>
    <row r="1564" spans="1:4" ht="16.5" customHeight="1">
      <c r="A1564" s="135"/>
      <c r="B1564" s="1310" t="s">
        <v>3180</v>
      </c>
      <c r="C1564" s="1310" t="s">
        <v>6624</v>
      </c>
      <c r="D1564" s="1310" t="s">
        <v>6625</v>
      </c>
    </row>
    <row r="1566" spans="1:4" ht="16.5" customHeight="1">
      <c r="A1566" s="32" t="s">
        <v>135</v>
      </c>
      <c r="B1566" s="32"/>
      <c r="C1566" s="32"/>
      <c r="D1566" s="32"/>
    </row>
    <row r="1567" spans="1:4" ht="16.5" customHeight="1">
      <c r="A1567" s="95"/>
      <c r="B1567" s="1313" t="s">
        <v>6626</v>
      </c>
      <c r="C1567" s="1311"/>
      <c r="D1567" s="1311"/>
    </row>
    <row r="1568" spans="1:4" ht="16.5" customHeight="1">
      <c r="A1568" s="95" t="s">
        <v>3254</v>
      </c>
      <c r="B1568" s="1313" t="s">
        <v>6627</v>
      </c>
      <c r="C1568" s="1311"/>
      <c r="D1568" s="1311"/>
    </row>
    <row r="1569" spans="1:4" ht="16.5" customHeight="1">
      <c r="A1569" s="95"/>
      <c r="B1569" s="1313"/>
      <c r="C1569" s="23" t="s">
        <v>6628</v>
      </c>
      <c r="D1569" s="23" t="s">
        <v>6629</v>
      </c>
    </row>
    <row r="1570" spans="1:4" ht="16.5" customHeight="1">
      <c r="A1570" s="23"/>
      <c r="B1570" s="1314" t="s">
        <v>6630</v>
      </c>
      <c r="C1570" s="23"/>
      <c r="D1570" s="23"/>
    </row>
    <row r="1571" spans="1:4" ht="16.5" customHeight="1">
      <c r="A1571" s="23" t="s">
        <v>1568</v>
      </c>
      <c r="B1571" s="1314" t="s">
        <v>6631</v>
      </c>
      <c r="C1571" s="23" t="s">
        <v>6632</v>
      </c>
      <c r="D1571" s="23" t="s">
        <v>6633</v>
      </c>
    </row>
    <row r="1572" spans="1:4" ht="16.5" customHeight="1">
      <c r="A1572" s="23"/>
      <c r="B1572" s="1314"/>
      <c r="C1572" s="123" t="s">
        <v>6634</v>
      </c>
      <c r="D1572" s="123" t="s">
        <v>6635</v>
      </c>
    </row>
    <row r="1573" spans="1:4" ht="16.5" customHeight="1">
      <c r="A1573" s="123"/>
      <c r="B1573" s="1315" t="s">
        <v>6636</v>
      </c>
      <c r="C1573" s="123"/>
      <c r="D1573" s="123"/>
    </row>
    <row r="1574" spans="1:4" ht="16.5" customHeight="1">
      <c r="A1574" s="123" t="s">
        <v>2262</v>
      </c>
      <c r="B1574" s="1315" t="s">
        <v>6637</v>
      </c>
      <c r="C1574" s="123" t="s">
        <v>6638</v>
      </c>
      <c r="D1574" s="123" t="s">
        <v>6639</v>
      </c>
    </row>
    <row r="1575" spans="1:4" ht="16.5" customHeight="1">
      <c r="A1575" s="123"/>
      <c r="B1575" s="1315"/>
      <c r="C1575" s="105" t="s">
        <v>6640</v>
      </c>
      <c r="D1575" s="105" t="s">
        <v>6641</v>
      </c>
    </row>
    <row r="1576" spans="1:4" ht="16.5" customHeight="1">
      <c r="A1576" s="105"/>
      <c r="B1576" s="1316" t="s">
        <v>6642</v>
      </c>
      <c r="C1576" s="105"/>
      <c r="D1576" s="105"/>
    </row>
    <row r="1577" spans="1:4" ht="16.5" customHeight="1">
      <c r="A1577" s="105" t="s">
        <v>2273</v>
      </c>
      <c r="B1577" s="1316" t="s">
        <v>6643</v>
      </c>
      <c r="C1577" s="105" t="s">
        <v>6644</v>
      </c>
      <c r="D1577" s="105" t="s">
        <v>6645</v>
      </c>
    </row>
    <row r="1578" spans="1:4" ht="16.5" customHeight="1">
      <c r="A1578" s="105"/>
      <c r="B1578" s="1316"/>
      <c r="C1578" s="135" t="s">
        <v>6646</v>
      </c>
      <c r="D1578" s="135" t="s">
        <v>6647</v>
      </c>
    </row>
    <row r="1579" spans="1:4" ht="16.5" customHeight="1">
      <c r="A1579" s="135"/>
      <c r="B1579" s="1310" t="s">
        <v>6648</v>
      </c>
      <c r="C1579" s="135"/>
      <c r="D1579" s="135"/>
    </row>
    <row r="1580" spans="1:4" ht="16.5" customHeight="1">
      <c r="A1580" s="135" t="s">
        <v>2284</v>
      </c>
      <c r="B1580" s="1310" t="s">
        <v>6649</v>
      </c>
      <c r="C1580" s="135" t="s">
        <v>6650</v>
      </c>
      <c r="D1580" s="135" t="s">
        <v>6651</v>
      </c>
    </row>
    <row r="1581" spans="1:4" ht="16.5" customHeight="1">
      <c r="A1581" s="135"/>
      <c r="B1581" s="1310"/>
      <c r="C1581" s="1311"/>
      <c r="D1581" s="1311"/>
    </row>
    <row r="1583" spans="1:4" ht="16.5" customHeight="1">
      <c r="A1583" s="155" t="s">
        <v>136</v>
      </c>
      <c r="B1583" s="155"/>
      <c r="C1583" s="155"/>
      <c r="D1583" s="155"/>
    </row>
    <row r="1584" spans="1:4" ht="16.5" customHeight="1">
      <c r="A1584" s="95"/>
      <c r="B1584" s="1313" t="s">
        <v>6652</v>
      </c>
      <c r="C1584" s="1311"/>
      <c r="D1584" s="1311"/>
    </row>
    <row r="1585" spans="1:4" ht="16.5" customHeight="1">
      <c r="A1585" s="95" t="s">
        <v>3254</v>
      </c>
      <c r="B1585" s="1313" t="s">
        <v>6653</v>
      </c>
      <c r="C1585" s="1311"/>
      <c r="D1585" s="1311"/>
    </row>
    <row r="1586" spans="1:4" ht="16.5" customHeight="1">
      <c r="A1586" s="95"/>
      <c r="B1586" s="1313" t="s">
        <v>6654</v>
      </c>
      <c r="C1586" s="1311"/>
      <c r="D1586" s="1311"/>
    </row>
    <row r="1587" spans="1:4" ht="16.5" customHeight="1">
      <c r="A1587" s="23"/>
      <c r="B1587" s="1314" t="s">
        <v>6655</v>
      </c>
      <c r="C1587" s="1314" t="s">
        <v>6656</v>
      </c>
      <c r="D1587" s="1314" t="s">
        <v>6657</v>
      </c>
    </row>
    <row r="1588" spans="1:4" ht="16.5" customHeight="1">
      <c r="A1588" s="23" t="s">
        <v>1568</v>
      </c>
      <c r="B1588" s="1314" t="s">
        <v>6658</v>
      </c>
      <c r="C1588" s="1314" t="s">
        <v>6659</v>
      </c>
      <c r="D1588" s="1314" t="s">
        <v>6660</v>
      </c>
    </row>
    <row r="1589" spans="1:4" ht="16.5" customHeight="1">
      <c r="A1589" s="23"/>
      <c r="B1589" s="1314" t="s">
        <v>6661</v>
      </c>
      <c r="C1589" s="1314" t="s">
        <v>6662</v>
      </c>
      <c r="D1589" s="1314" t="s">
        <v>6663</v>
      </c>
    </row>
    <row r="1590" spans="1:4" ht="16.5" customHeight="1">
      <c r="A1590" s="123"/>
      <c r="B1590" s="1315" t="s">
        <v>6664</v>
      </c>
      <c r="C1590" s="1315" t="s">
        <v>6665</v>
      </c>
      <c r="D1590" s="1315" t="s">
        <v>6666</v>
      </c>
    </row>
    <row r="1591" spans="1:4" ht="16.5" customHeight="1">
      <c r="A1591" s="123" t="s">
        <v>2262</v>
      </c>
      <c r="B1591" s="1315" t="s">
        <v>6667</v>
      </c>
      <c r="C1591" s="1315" t="s">
        <v>6668</v>
      </c>
      <c r="D1591" s="1315" t="s">
        <v>6669</v>
      </c>
    </row>
    <row r="1592" spans="1:4" ht="16.5" customHeight="1">
      <c r="A1592" s="123"/>
      <c r="B1592" s="1315" t="s">
        <v>6670</v>
      </c>
      <c r="C1592" s="1315" t="s">
        <v>6671</v>
      </c>
      <c r="D1592" s="1315" t="s">
        <v>6672</v>
      </c>
    </row>
    <row r="1593" spans="1:4" ht="16.5" customHeight="1">
      <c r="A1593" s="105"/>
      <c r="B1593" s="1316" t="s">
        <v>6673</v>
      </c>
      <c r="C1593" s="1316" t="s">
        <v>6674</v>
      </c>
      <c r="D1593" s="1316" t="s">
        <v>6675</v>
      </c>
    </row>
    <row r="1594" spans="1:4" ht="16.5" customHeight="1">
      <c r="A1594" s="105" t="s">
        <v>2273</v>
      </c>
      <c r="B1594" s="1316" t="s">
        <v>6676</v>
      </c>
      <c r="C1594" s="1316" t="s">
        <v>6677</v>
      </c>
      <c r="D1594" s="1316" t="s">
        <v>6678</v>
      </c>
    </row>
    <row r="1595" spans="1:4" ht="16.5" customHeight="1">
      <c r="A1595" s="105"/>
      <c r="B1595" s="1316" t="s">
        <v>6679</v>
      </c>
      <c r="C1595" s="1316" t="s">
        <v>6680</v>
      </c>
      <c r="D1595" s="1316" t="s">
        <v>6681</v>
      </c>
    </row>
    <row r="1596" spans="1:4" ht="16.5" customHeight="1">
      <c r="A1596" s="135"/>
      <c r="B1596" s="1310" t="s">
        <v>6682</v>
      </c>
      <c r="C1596" s="1310" t="s">
        <v>6683</v>
      </c>
      <c r="D1596" s="1310" t="s">
        <v>6684</v>
      </c>
    </row>
    <row r="1597" spans="1:4" ht="16.5" customHeight="1">
      <c r="A1597" s="135" t="s">
        <v>2284</v>
      </c>
      <c r="B1597" s="1310" t="s">
        <v>6685</v>
      </c>
      <c r="C1597" s="1310" t="s">
        <v>6686</v>
      </c>
      <c r="D1597" s="1310" t="s">
        <v>6687</v>
      </c>
    </row>
    <row r="1598" spans="1:4" ht="16.5" customHeight="1">
      <c r="A1598" s="135"/>
      <c r="B1598" s="1310" t="s">
        <v>6688</v>
      </c>
      <c r="C1598" s="1310" t="s">
        <v>6689</v>
      </c>
      <c r="D1598" s="1310" t="s">
        <v>6690</v>
      </c>
    </row>
    <row r="1600" spans="1:4" ht="16.5" customHeight="1">
      <c r="A1600" s="96" t="s">
        <v>138</v>
      </c>
      <c r="B1600" s="96"/>
      <c r="C1600" s="96"/>
      <c r="D1600" s="96"/>
    </row>
    <row r="1601" spans="1:4" ht="16.5" customHeight="1">
      <c r="A1601" s="95"/>
      <c r="B1601" s="1313" t="s">
        <v>6691</v>
      </c>
      <c r="C1601" s="1311"/>
      <c r="D1601" s="1311"/>
    </row>
    <row r="1602" spans="1:4" ht="16.5" customHeight="1">
      <c r="A1602" s="95" t="s">
        <v>3254</v>
      </c>
      <c r="B1602" s="1313" t="s">
        <v>6692</v>
      </c>
      <c r="C1602" s="1311"/>
      <c r="D1602" s="1311"/>
    </row>
    <row r="1603" spans="1:4" ht="16.5" customHeight="1">
      <c r="A1603" s="95"/>
      <c r="B1603" s="1313" t="s">
        <v>6693</v>
      </c>
      <c r="C1603" s="1311"/>
      <c r="D1603" s="1311"/>
    </row>
    <row r="1604" spans="1:4" ht="16.5" customHeight="1">
      <c r="A1604" s="23"/>
      <c r="B1604" s="1314" t="s">
        <v>6694</v>
      </c>
      <c r="C1604" s="1314" t="s">
        <v>6695</v>
      </c>
      <c r="D1604" s="1314" t="s">
        <v>6696</v>
      </c>
    </row>
    <row r="1605" spans="1:4" ht="16.5" customHeight="1">
      <c r="A1605" s="23" t="s">
        <v>1568</v>
      </c>
      <c r="B1605" s="1314" t="s">
        <v>6697</v>
      </c>
      <c r="C1605" s="1314" t="s">
        <v>6698</v>
      </c>
      <c r="D1605" s="1314" t="s">
        <v>6699</v>
      </c>
    </row>
    <row r="1606" spans="1:4" ht="16.5" customHeight="1">
      <c r="A1606" s="23"/>
      <c r="B1606" s="1314" t="s">
        <v>6700</v>
      </c>
      <c r="C1606" s="1314" t="s">
        <v>6701</v>
      </c>
      <c r="D1606" s="1314" t="s">
        <v>6702</v>
      </c>
    </row>
    <row r="1607" spans="1:4" ht="16.5" customHeight="1">
      <c r="A1607" s="123"/>
      <c r="B1607" s="1315" t="s">
        <v>6703</v>
      </c>
      <c r="C1607" s="1315" t="s">
        <v>6704</v>
      </c>
      <c r="D1607" s="1315" t="s">
        <v>6705</v>
      </c>
    </row>
    <row r="1608" spans="1:4" ht="16.5" customHeight="1">
      <c r="A1608" s="123" t="s">
        <v>2262</v>
      </c>
      <c r="B1608" s="1315" t="s">
        <v>6706</v>
      </c>
      <c r="C1608" s="1315" t="s">
        <v>6707</v>
      </c>
      <c r="D1608" s="1315" t="s">
        <v>6708</v>
      </c>
    </row>
    <row r="1609" spans="1:4" ht="16.5" customHeight="1">
      <c r="A1609" s="123"/>
      <c r="B1609" s="1315" t="s">
        <v>6709</v>
      </c>
      <c r="C1609" s="1315" t="s">
        <v>6710</v>
      </c>
      <c r="D1609" s="1315" t="s">
        <v>6711</v>
      </c>
    </row>
    <row r="1610" spans="1:4" ht="16.5" customHeight="1">
      <c r="A1610" s="105"/>
      <c r="B1610" s="1316" t="s">
        <v>6712</v>
      </c>
      <c r="C1610" s="1316" t="s">
        <v>6713</v>
      </c>
      <c r="D1610" s="1316" t="s">
        <v>6714</v>
      </c>
    </row>
    <row r="1611" spans="1:4" ht="16.5" customHeight="1">
      <c r="A1611" s="105" t="s">
        <v>2273</v>
      </c>
      <c r="B1611" s="1316" t="s">
        <v>6715</v>
      </c>
      <c r="C1611" s="1316" t="s">
        <v>6716</v>
      </c>
      <c r="D1611" s="1316" t="s">
        <v>6717</v>
      </c>
    </row>
    <row r="1612" spans="1:4" ht="16.5" customHeight="1">
      <c r="A1612" s="105"/>
      <c r="B1612" s="1316" t="s">
        <v>6718</v>
      </c>
      <c r="C1612" s="1316" t="s">
        <v>6719</v>
      </c>
      <c r="D1612" s="1316" t="s">
        <v>6720</v>
      </c>
    </row>
    <row r="1613" spans="1:4" ht="16.5" customHeight="1">
      <c r="A1613" s="135"/>
      <c r="B1613" s="1310" t="s">
        <v>6721</v>
      </c>
      <c r="C1613" s="1310" t="s">
        <v>6722</v>
      </c>
      <c r="D1613" s="1310" t="s">
        <v>6723</v>
      </c>
    </row>
    <row r="1614" spans="1:4" ht="16.5" customHeight="1">
      <c r="A1614" s="135" t="s">
        <v>2284</v>
      </c>
      <c r="B1614" s="1310" t="s">
        <v>6724</v>
      </c>
      <c r="C1614" s="1310" t="s">
        <v>6725</v>
      </c>
      <c r="D1614" s="1310" t="s">
        <v>6726</v>
      </c>
    </row>
    <row r="1615" spans="1:4" ht="16.5" customHeight="1">
      <c r="A1615" s="135"/>
      <c r="B1615" s="1310" t="s">
        <v>6727</v>
      </c>
      <c r="C1615" s="1310" t="s">
        <v>6728</v>
      </c>
      <c r="D1615" s="1310" t="s">
        <v>6729</v>
      </c>
    </row>
    <row r="1617" spans="1:4" ht="16.5" customHeight="1">
      <c r="A1617" s="181" t="s">
        <v>195</v>
      </c>
      <c r="B1617" s="181"/>
      <c r="C1617" s="181"/>
      <c r="D1617" s="181"/>
    </row>
    <row r="1618" spans="1:4" ht="16.5" customHeight="1">
      <c r="A1618" s="95"/>
      <c r="B1618" s="1313" t="s">
        <v>6730</v>
      </c>
      <c r="C1618" s="1311"/>
      <c r="D1618" s="1311"/>
    </row>
    <row r="1619" spans="1:4" ht="16.5" customHeight="1">
      <c r="A1619" s="95" t="s">
        <v>3254</v>
      </c>
      <c r="B1619" s="1313" t="s">
        <v>6731</v>
      </c>
      <c r="C1619" s="1311"/>
      <c r="D1619" s="1311"/>
    </row>
    <row r="1620" spans="1:4" ht="16.5" customHeight="1">
      <c r="A1620" s="95"/>
      <c r="B1620" s="1313" t="s">
        <v>6732</v>
      </c>
      <c r="C1620" s="1311"/>
      <c r="D1620" s="1311"/>
    </row>
    <row r="1621" spans="1:4" ht="16.5" customHeight="1">
      <c r="A1621" s="23"/>
      <c r="B1621" s="1314" t="s">
        <v>6733</v>
      </c>
      <c r="C1621" s="1314" t="s">
        <v>6734</v>
      </c>
      <c r="D1621" s="1314" t="s">
        <v>6735</v>
      </c>
    </row>
    <row r="1622" spans="1:4" ht="16.5" customHeight="1">
      <c r="A1622" s="23" t="s">
        <v>1568</v>
      </c>
      <c r="B1622" s="1314" t="s">
        <v>6736</v>
      </c>
      <c r="C1622" s="1314" t="s">
        <v>6737</v>
      </c>
      <c r="D1622" s="1314" t="s">
        <v>6738</v>
      </c>
    </row>
    <row r="1623" spans="1:4" ht="16.5" customHeight="1">
      <c r="A1623" s="23"/>
      <c r="B1623" s="1314" t="s">
        <v>6739</v>
      </c>
      <c r="C1623" s="1314" t="s">
        <v>6740</v>
      </c>
      <c r="D1623" s="1314" t="s">
        <v>6741</v>
      </c>
    </row>
    <row r="1624" spans="1:4" ht="16.5" customHeight="1">
      <c r="A1624" s="123"/>
      <c r="B1624" s="1315" t="s">
        <v>6742</v>
      </c>
      <c r="C1624" s="1315" t="s">
        <v>6743</v>
      </c>
      <c r="D1624" s="1315" t="s">
        <v>6744</v>
      </c>
    </row>
    <row r="1625" spans="1:4" ht="16.5" customHeight="1">
      <c r="A1625" s="123" t="s">
        <v>2262</v>
      </c>
      <c r="B1625" s="1315" t="s">
        <v>6745</v>
      </c>
      <c r="C1625" s="1315" t="s">
        <v>6746</v>
      </c>
      <c r="D1625" s="1315" t="s">
        <v>6747</v>
      </c>
    </row>
    <row r="1626" spans="1:4" ht="16.5" customHeight="1">
      <c r="A1626" s="123"/>
      <c r="B1626" s="1315" t="s">
        <v>6748</v>
      </c>
      <c r="C1626" s="1315" t="s">
        <v>6749</v>
      </c>
      <c r="D1626" s="1315" t="s">
        <v>6750</v>
      </c>
    </row>
    <row r="1627" spans="1:4" ht="16.5" customHeight="1">
      <c r="A1627" s="105"/>
      <c r="B1627" s="1316" t="s">
        <v>6751</v>
      </c>
      <c r="C1627" s="1316" t="s">
        <v>6752</v>
      </c>
      <c r="D1627" s="1316" t="s">
        <v>6753</v>
      </c>
    </row>
    <row r="1628" spans="1:4" ht="16.5" customHeight="1">
      <c r="A1628" s="105" t="s">
        <v>2273</v>
      </c>
      <c r="B1628" s="1316" t="s">
        <v>6754</v>
      </c>
      <c r="C1628" s="1316" t="s">
        <v>6755</v>
      </c>
      <c r="D1628" s="1316" t="s">
        <v>6756</v>
      </c>
    </row>
    <row r="1629" spans="1:4" ht="16.5" customHeight="1">
      <c r="A1629" s="105"/>
      <c r="B1629" s="1316" t="s">
        <v>6757</v>
      </c>
      <c r="C1629" s="1316" t="s">
        <v>6758</v>
      </c>
      <c r="D1629" s="1316" t="s">
        <v>6759</v>
      </c>
    </row>
    <row r="1630" spans="1:4" ht="16.5" customHeight="1">
      <c r="A1630" s="135"/>
      <c r="B1630" s="1310" t="s">
        <v>6760</v>
      </c>
      <c r="C1630" s="1310" t="s">
        <v>6761</v>
      </c>
      <c r="D1630" s="1310" t="s">
        <v>6762</v>
      </c>
    </row>
    <row r="1631" spans="1:4" ht="16.5" customHeight="1">
      <c r="A1631" s="135" t="s">
        <v>2284</v>
      </c>
      <c r="B1631" s="1310" t="s">
        <v>6763</v>
      </c>
      <c r="C1631" s="1310" t="s">
        <v>6764</v>
      </c>
      <c r="D1631" s="1310" t="s">
        <v>6765</v>
      </c>
    </row>
    <row r="1632" spans="1:4" ht="16.5" customHeight="1">
      <c r="A1632" s="135"/>
      <c r="B1632" s="1310" t="s">
        <v>6766</v>
      </c>
      <c r="C1632" s="1310" t="s">
        <v>6767</v>
      </c>
      <c r="D1632" s="1310" t="s">
        <v>6768</v>
      </c>
    </row>
    <row r="1633" spans="1:4" ht="16.5" customHeight="1">
      <c r="A1633" s="1311"/>
      <c r="B1633" s="1151"/>
      <c r="C1633" s="1311"/>
      <c r="D1633" s="7"/>
    </row>
    <row r="1634" spans="1:4" ht="16.5" customHeight="1">
      <c r="A1634" s="1060" t="s">
        <v>1487</v>
      </c>
      <c r="B1634" s="1060"/>
      <c r="C1634" s="1060"/>
      <c r="D1634" s="1060"/>
    </row>
    <row r="1635" spans="1:4" ht="16.5" customHeight="1">
      <c r="A1635" s="95"/>
      <c r="B1635" s="1313" t="s">
        <v>6769</v>
      </c>
      <c r="C1635" s="1311"/>
      <c r="D1635" s="1311"/>
    </row>
    <row r="1636" spans="1:4" ht="16.5" customHeight="1">
      <c r="A1636" s="95" t="s">
        <v>3254</v>
      </c>
      <c r="B1636" s="1313" t="s">
        <v>6770</v>
      </c>
      <c r="C1636" s="1311"/>
      <c r="D1636" s="1311"/>
    </row>
    <row r="1637" spans="1:4" ht="16.5" customHeight="1">
      <c r="A1637" s="95"/>
      <c r="B1637" s="1313" t="s">
        <v>6771</v>
      </c>
      <c r="C1637" s="1311"/>
      <c r="D1637" s="1311"/>
    </row>
    <row r="1638" spans="1:4" ht="16.5" customHeight="1">
      <c r="A1638" s="23"/>
      <c r="B1638" s="1314" t="s">
        <v>6772</v>
      </c>
      <c r="C1638" s="1314" t="s">
        <v>6773</v>
      </c>
      <c r="D1638" s="1314" t="s">
        <v>6774</v>
      </c>
    </row>
    <row r="1639" spans="1:4" ht="16.5" customHeight="1">
      <c r="A1639" s="23" t="s">
        <v>1568</v>
      </c>
      <c r="B1639" s="1314" t="s">
        <v>6775</v>
      </c>
      <c r="C1639" s="1314" t="s">
        <v>6776</v>
      </c>
      <c r="D1639" s="1314" t="s">
        <v>6777</v>
      </c>
    </row>
    <row r="1640" spans="1:4" ht="16.5" customHeight="1">
      <c r="A1640" s="23"/>
      <c r="B1640" s="1314" t="s">
        <v>6778</v>
      </c>
      <c r="C1640" s="1314" t="s">
        <v>6779</v>
      </c>
      <c r="D1640" s="1314" t="s">
        <v>6780</v>
      </c>
    </row>
    <row r="1641" spans="1:4" ht="16.5" customHeight="1">
      <c r="A1641" s="123"/>
      <c r="B1641" s="1315" t="s">
        <v>6781</v>
      </c>
      <c r="C1641" s="1315" t="s">
        <v>6782</v>
      </c>
      <c r="D1641" s="1315" t="s">
        <v>6783</v>
      </c>
    </row>
    <row r="1642" spans="1:4" ht="16.5" customHeight="1">
      <c r="A1642" s="123" t="s">
        <v>2262</v>
      </c>
      <c r="B1642" s="1315" t="s">
        <v>6784</v>
      </c>
      <c r="C1642" s="1315" t="s">
        <v>6785</v>
      </c>
      <c r="D1642" s="1315" t="s">
        <v>6786</v>
      </c>
    </row>
    <row r="1643" spans="1:4" ht="16.5" customHeight="1">
      <c r="A1643" s="123"/>
      <c r="B1643" s="1315" t="s">
        <v>6787</v>
      </c>
      <c r="C1643" s="1315" t="s">
        <v>6788</v>
      </c>
      <c r="D1643" s="1315" t="s">
        <v>6789</v>
      </c>
    </row>
    <row r="1644" spans="1:4" ht="16.5" customHeight="1">
      <c r="A1644" s="105"/>
      <c r="B1644" s="1316" t="s">
        <v>6790</v>
      </c>
      <c r="C1644" s="1316" t="s">
        <v>6791</v>
      </c>
      <c r="D1644" s="1316" t="s">
        <v>6792</v>
      </c>
    </row>
    <row r="1645" spans="1:4" ht="16.5" customHeight="1">
      <c r="A1645" s="105" t="s">
        <v>2273</v>
      </c>
      <c r="B1645" s="1316" t="s">
        <v>6793</v>
      </c>
      <c r="C1645" s="1316" t="s">
        <v>6794</v>
      </c>
      <c r="D1645" s="1316" t="s">
        <v>6795</v>
      </c>
    </row>
    <row r="1646" spans="1:4" ht="16.5" customHeight="1">
      <c r="A1646" s="105"/>
      <c r="B1646" s="1316" t="s">
        <v>6796</v>
      </c>
      <c r="C1646" s="1316" t="s">
        <v>6797</v>
      </c>
      <c r="D1646" s="1316" t="s">
        <v>6798</v>
      </c>
    </row>
    <row r="1647" spans="1:4" ht="16.5" customHeight="1">
      <c r="A1647" s="135"/>
      <c r="B1647" s="1310" t="s">
        <v>6799</v>
      </c>
      <c r="C1647" s="1310" t="s">
        <v>6800</v>
      </c>
      <c r="D1647" s="1310" t="s">
        <v>6801</v>
      </c>
    </row>
    <row r="1648" spans="1:4" ht="16.5" customHeight="1">
      <c r="A1648" s="135" t="s">
        <v>2284</v>
      </c>
      <c r="B1648" s="1310" t="s">
        <v>6802</v>
      </c>
      <c r="C1648" s="1310" t="s">
        <v>6803</v>
      </c>
      <c r="D1648" s="1310" t="s">
        <v>6804</v>
      </c>
    </row>
    <row r="1649" spans="1:4" ht="16.5" customHeight="1">
      <c r="A1649" s="135"/>
      <c r="B1649" s="1310" t="s">
        <v>6805</v>
      </c>
      <c r="C1649" s="1310" t="s">
        <v>6806</v>
      </c>
      <c r="D1649" s="1310" t="s">
        <v>6807</v>
      </c>
    </row>
    <row r="1650" spans="1:4" ht="16.5" customHeight="1">
      <c r="A1650" s="1311"/>
      <c r="B1650" s="1311"/>
      <c r="C1650" s="1311"/>
      <c r="D1650" s="7"/>
    </row>
    <row r="1651" spans="1:4" ht="16.5" customHeight="1">
      <c r="A1651" s="1061" t="s">
        <v>1488</v>
      </c>
      <c r="B1651" s="1061"/>
      <c r="C1651" s="1061"/>
      <c r="D1651" s="1061"/>
    </row>
    <row r="1652" spans="1:4" ht="16.5" customHeight="1">
      <c r="A1652" s="95"/>
      <c r="B1652" s="1313"/>
      <c r="C1652" s="1311"/>
      <c r="D1652" s="1311"/>
    </row>
    <row r="1653" spans="1:4" ht="16.5" customHeight="1">
      <c r="A1653" s="95" t="s">
        <v>3254</v>
      </c>
      <c r="B1653" s="1313"/>
      <c r="C1653" s="1311"/>
      <c r="D1653" s="1311"/>
    </row>
    <row r="1654" spans="1:4" ht="16.5" customHeight="1">
      <c r="A1654" s="95"/>
      <c r="B1654" s="1313"/>
      <c r="C1654" s="1311"/>
      <c r="D1654" s="1311"/>
    </row>
    <row r="1655" spans="1:4" ht="16.5" customHeight="1">
      <c r="A1655" s="23"/>
      <c r="B1655" s="1314"/>
      <c r="C1655" s="1314"/>
      <c r="D1655" s="1314"/>
    </row>
    <row r="1656" spans="1:4" ht="16.5" customHeight="1">
      <c r="A1656" s="23" t="s">
        <v>1568</v>
      </c>
      <c r="B1656" s="1314"/>
      <c r="C1656" s="1314"/>
      <c r="D1656" s="1314"/>
    </row>
    <row r="1657" spans="1:4" ht="16.5" customHeight="1">
      <c r="A1657" s="23"/>
      <c r="B1657" s="1314"/>
      <c r="C1657" s="1314"/>
      <c r="D1657" s="1314"/>
    </row>
    <row r="1658" spans="1:4" ht="16.5" customHeight="1">
      <c r="A1658" s="123"/>
      <c r="B1658" s="1315"/>
      <c r="C1658" s="1315"/>
      <c r="D1658" s="1315"/>
    </row>
    <row r="1659" spans="1:4" ht="16.5" customHeight="1">
      <c r="A1659" s="123" t="s">
        <v>2262</v>
      </c>
      <c r="B1659" s="1315"/>
      <c r="C1659" s="1315"/>
      <c r="D1659" s="1315"/>
    </row>
    <row r="1660" spans="1:4" ht="16.5" customHeight="1">
      <c r="A1660" s="123"/>
      <c r="B1660" s="1315"/>
      <c r="C1660" s="1315"/>
      <c r="D1660" s="1315"/>
    </row>
    <row r="1661" spans="1:4" ht="16.5" customHeight="1">
      <c r="A1661" s="105"/>
      <c r="B1661" s="1316"/>
      <c r="C1661" s="1316"/>
      <c r="D1661" s="1316"/>
    </row>
    <row r="1662" spans="1:4" ht="16.5" customHeight="1">
      <c r="A1662" s="105" t="s">
        <v>2273</v>
      </c>
      <c r="B1662" s="1316"/>
      <c r="C1662" s="1316"/>
      <c r="D1662" s="1316"/>
    </row>
    <row r="1663" spans="1:4" ht="16.5" customHeight="1">
      <c r="A1663" s="105"/>
      <c r="B1663" s="1316"/>
      <c r="C1663" s="1316"/>
      <c r="D1663" s="1316"/>
    </row>
    <row r="1664" spans="1:4" ht="16.5" customHeight="1">
      <c r="A1664" s="135"/>
      <c r="B1664" s="1310"/>
      <c r="C1664" s="1310"/>
      <c r="D1664" s="1310"/>
    </row>
    <row r="1665" spans="1:4" ht="16.5" customHeight="1">
      <c r="A1665" s="135" t="s">
        <v>2284</v>
      </c>
      <c r="B1665" s="1310"/>
      <c r="C1665" s="1310"/>
      <c r="D1665" s="1310"/>
    </row>
    <row r="1666" spans="1:4" ht="16.5" customHeight="1">
      <c r="A1666" s="135"/>
      <c r="B1666" s="1310"/>
      <c r="C1666" s="1310"/>
      <c r="D1666" s="1310"/>
    </row>
    <row r="1667" spans="1:4" ht="16.5" customHeight="1">
      <c r="A1667" s="1311"/>
      <c r="B1667" s="1311"/>
      <c r="C1667" s="1310"/>
      <c r="D1667" s="1310"/>
    </row>
    <row r="1668" spans="1:4" ht="16.5" customHeight="1">
      <c r="A1668" s="1311" t="s">
        <v>141</v>
      </c>
      <c r="B1668" s="1311"/>
      <c r="C1668" s="1311"/>
      <c r="D1668" s="1311"/>
    </row>
    <row r="1669" spans="1:4" ht="16.5" customHeight="1">
      <c r="A1669" s="95"/>
      <c r="B1669" s="1313" t="s">
        <v>6808</v>
      </c>
      <c r="C1669" s="1311"/>
      <c r="D1669" s="1311"/>
    </row>
    <row r="1670" spans="1:4" ht="16.5" customHeight="1">
      <c r="A1670" s="95" t="s">
        <v>3254</v>
      </c>
      <c r="B1670" s="1313" t="s">
        <v>6809</v>
      </c>
      <c r="C1670" s="1311"/>
      <c r="D1670" s="1311"/>
    </row>
    <row r="1671" spans="1:4" ht="16.5" customHeight="1">
      <c r="A1671" s="95"/>
      <c r="B1671" s="1313" t="s">
        <v>6810</v>
      </c>
      <c r="C1671" s="1311"/>
      <c r="D1671" s="1311"/>
    </row>
    <row r="1672" spans="1:4" ht="16.5" customHeight="1">
      <c r="A1672" s="23"/>
      <c r="B1672" s="1314" t="s">
        <v>6811</v>
      </c>
      <c r="C1672" s="1311"/>
      <c r="D1672" s="1311"/>
    </row>
    <row r="1673" spans="1:4" ht="16.5" customHeight="1">
      <c r="A1673" s="23" t="s">
        <v>1568</v>
      </c>
      <c r="B1673" s="1314" t="s">
        <v>6812</v>
      </c>
      <c r="C1673" s="1311"/>
      <c r="D1673" s="1311"/>
    </row>
    <row r="1674" spans="1:4" ht="16.5" customHeight="1">
      <c r="A1674" s="23"/>
      <c r="B1674" s="1314" t="s">
        <v>6813</v>
      </c>
      <c r="C1674" s="1311"/>
      <c r="D1674" s="1311"/>
    </row>
    <row r="1675" spans="1:4" ht="16.5" customHeight="1">
      <c r="A1675" s="123"/>
      <c r="B1675" s="1315" t="s">
        <v>6814</v>
      </c>
      <c r="C1675" s="1311"/>
      <c r="D1675" s="1311"/>
    </row>
    <row r="1676" spans="1:4" ht="16.5" customHeight="1">
      <c r="A1676" s="123" t="s">
        <v>2262</v>
      </c>
      <c r="B1676" s="1315" t="s">
        <v>6815</v>
      </c>
      <c r="C1676" s="1311"/>
      <c r="D1676" s="1311"/>
    </row>
    <row r="1677" spans="1:4" ht="16.5" customHeight="1">
      <c r="A1677" s="123"/>
      <c r="B1677" s="1315" t="s">
        <v>6816</v>
      </c>
      <c r="C1677" s="1311"/>
      <c r="D1677" s="1311"/>
    </row>
    <row r="1678" spans="1:4" ht="16.5" customHeight="1">
      <c r="A1678" s="105"/>
      <c r="B1678" s="1316" t="s">
        <v>6817</v>
      </c>
      <c r="C1678" s="1311"/>
      <c r="D1678" s="1311"/>
    </row>
    <row r="1679" spans="1:4" ht="16.5" customHeight="1">
      <c r="A1679" s="105" t="s">
        <v>2273</v>
      </c>
      <c r="B1679" s="1316" t="s">
        <v>6818</v>
      </c>
      <c r="C1679" s="1311"/>
      <c r="D1679" s="1311"/>
    </row>
    <row r="1680" spans="1:4" ht="16.5" customHeight="1">
      <c r="A1680" s="105"/>
      <c r="B1680" s="1316" t="s">
        <v>6819</v>
      </c>
      <c r="C1680" s="1311"/>
      <c r="D1680" s="1311"/>
    </row>
    <row r="1681" spans="1:4" ht="16.5" customHeight="1">
      <c r="A1681" s="135"/>
      <c r="B1681" s="1310" t="s">
        <v>6820</v>
      </c>
      <c r="C1681" s="1311"/>
      <c r="D1681" s="1311"/>
    </row>
    <row r="1682" spans="1:4" ht="16.5" customHeight="1">
      <c r="A1682" s="135" t="s">
        <v>2284</v>
      </c>
      <c r="B1682" s="1310" t="s">
        <v>6821</v>
      </c>
      <c r="C1682" s="1311"/>
      <c r="D1682" s="1311"/>
    </row>
    <row r="1683" spans="1:4" ht="16.5" customHeight="1">
      <c r="A1683" s="135"/>
      <c r="B1683" s="1310" t="s">
        <v>6822</v>
      </c>
      <c r="C1683" s="1311"/>
      <c r="D1683" s="1311"/>
    </row>
    <row r="1685" spans="1:4" ht="16.5" customHeight="1">
      <c r="A1685" s="235" t="s">
        <v>142</v>
      </c>
      <c r="B1685" s="235"/>
      <c r="C1685" s="1311"/>
      <c r="D1685" s="1311"/>
    </row>
    <row r="1686" spans="1:4" ht="16.5" customHeight="1">
      <c r="A1686" s="95"/>
      <c r="B1686" s="1313" t="s">
        <v>6823</v>
      </c>
      <c r="C1686" s="1311"/>
      <c r="D1686" s="1311"/>
    </row>
    <row r="1687" spans="1:4" ht="16.5" customHeight="1">
      <c r="A1687" s="95" t="s">
        <v>3254</v>
      </c>
      <c r="B1687" s="1313" t="s">
        <v>6824</v>
      </c>
      <c r="C1687" s="1311"/>
      <c r="D1687" s="1311"/>
    </row>
    <row r="1688" spans="1:4" ht="16.5" customHeight="1">
      <c r="A1688" s="95"/>
      <c r="B1688" s="1313" t="s">
        <v>6825</v>
      </c>
      <c r="C1688" s="1311"/>
      <c r="D1688" s="1311"/>
    </row>
    <row r="1689" spans="1:4" ht="16.5" customHeight="1">
      <c r="A1689" s="23"/>
      <c r="B1689" s="1314" t="s">
        <v>6826</v>
      </c>
      <c r="C1689" s="1314" t="s">
        <v>6827</v>
      </c>
      <c r="D1689" s="1314" t="s">
        <v>6828</v>
      </c>
    </row>
    <row r="1690" spans="1:4" ht="16.5" customHeight="1">
      <c r="A1690" s="23" t="s">
        <v>1568</v>
      </c>
      <c r="B1690" s="1314" t="s">
        <v>6829</v>
      </c>
      <c r="C1690" s="1314" t="s">
        <v>6830</v>
      </c>
      <c r="D1690" s="1314" t="s">
        <v>6831</v>
      </c>
    </row>
    <row r="1691" spans="1:4" ht="16.5" customHeight="1">
      <c r="A1691" s="23"/>
      <c r="B1691" s="1314" t="s">
        <v>6832</v>
      </c>
      <c r="C1691" s="1314" t="s">
        <v>6833</v>
      </c>
      <c r="D1691" s="1314" t="s">
        <v>6834</v>
      </c>
    </row>
    <row r="1692" spans="1:4" ht="16.5" customHeight="1">
      <c r="A1692" s="123"/>
      <c r="B1692" s="1315" t="s">
        <v>6835</v>
      </c>
      <c r="C1692" s="1315" t="s">
        <v>6836</v>
      </c>
      <c r="D1692" s="1315" t="s">
        <v>6837</v>
      </c>
    </row>
    <row r="1693" spans="1:4" ht="16.5" customHeight="1">
      <c r="A1693" s="123" t="s">
        <v>2262</v>
      </c>
      <c r="B1693" s="1315" t="s">
        <v>6838</v>
      </c>
      <c r="C1693" s="1315" t="s">
        <v>6839</v>
      </c>
      <c r="D1693" s="1315" t="s">
        <v>6840</v>
      </c>
    </row>
    <row r="1694" spans="1:4" ht="16.5" customHeight="1">
      <c r="A1694" s="123"/>
      <c r="B1694" s="1315" t="s">
        <v>6841</v>
      </c>
      <c r="C1694" s="1315" t="s">
        <v>6842</v>
      </c>
      <c r="D1694" s="1315" t="s">
        <v>6843</v>
      </c>
    </row>
    <row r="1695" spans="1:4" ht="16.5" customHeight="1">
      <c r="A1695" s="105"/>
      <c r="B1695" s="1316" t="s">
        <v>6844</v>
      </c>
      <c r="C1695" s="1316" t="s">
        <v>6845</v>
      </c>
      <c r="D1695" s="1316" t="s">
        <v>6846</v>
      </c>
    </row>
    <row r="1696" spans="1:4" ht="16.5" customHeight="1">
      <c r="A1696" s="105" t="s">
        <v>2273</v>
      </c>
      <c r="B1696" s="1316" t="s">
        <v>6847</v>
      </c>
      <c r="C1696" s="1316" t="s">
        <v>6848</v>
      </c>
      <c r="D1696" s="1316" t="s">
        <v>6849</v>
      </c>
    </row>
    <row r="1697" spans="1:4" ht="16.5" customHeight="1">
      <c r="A1697" s="105"/>
      <c r="B1697" s="1316" t="s">
        <v>6850</v>
      </c>
      <c r="C1697" s="1316" t="s">
        <v>6851</v>
      </c>
      <c r="D1697" s="1316" t="s">
        <v>6852</v>
      </c>
    </row>
    <row r="1698" spans="1:4" ht="16.5" customHeight="1">
      <c r="A1698" s="135"/>
      <c r="B1698" s="1310" t="s">
        <v>6853</v>
      </c>
      <c r="C1698" s="1310" t="s">
        <v>6854</v>
      </c>
      <c r="D1698" s="1310" t="s">
        <v>6855</v>
      </c>
    </row>
    <row r="1699" spans="1:4" ht="16.5" customHeight="1">
      <c r="A1699" s="135" t="s">
        <v>2284</v>
      </c>
      <c r="B1699" s="1310" t="s">
        <v>6856</v>
      </c>
      <c r="C1699" s="1310" t="s">
        <v>6857</v>
      </c>
      <c r="D1699" s="1310" t="s">
        <v>6858</v>
      </c>
    </row>
    <row r="1700" spans="1:4" ht="16.5" customHeight="1">
      <c r="A1700" s="135"/>
      <c r="B1700" s="1310" t="s">
        <v>6859</v>
      </c>
      <c r="C1700" s="1310" t="s">
        <v>6860</v>
      </c>
      <c r="D1700" s="1310" t="s">
        <v>6861</v>
      </c>
    </row>
    <row r="1702" spans="1:4" ht="16.5" customHeight="1">
      <c r="A1702" s="1311" t="s">
        <v>1489</v>
      </c>
      <c r="B1702" s="1311"/>
      <c r="C1702" s="1311"/>
      <c r="D1702" s="1311"/>
    </row>
    <row r="1703" spans="1:4" ht="16.5" customHeight="1">
      <c r="A1703" s="95"/>
      <c r="B1703" s="1313" t="s">
        <v>6862</v>
      </c>
      <c r="C1703" s="1311"/>
      <c r="D1703" s="1311"/>
    </row>
    <row r="1704" spans="1:4" ht="16.5" customHeight="1">
      <c r="A1704" s="95" t="s">
        <v>3254</v>
      </c>
      <c r="B1704" s="1313" t="s">
        <v>6863</v>
      </c>
      <c r="C1704" s="1311"/>
      <c r="D1704" s="1311"/>
    </row>
    <row r="1705" spans="1:4" ht="16.5" customHeight="1">
      <c r="A1705" s="95"/>
      <c r="B1705" s="1313" t="s">
        <v>6864</v>
      </c>
      <c r="C1705" s="1311"/>
      <c r="D1705" s="1311"/>
    </row>
    <row r="1706" spans="1:4" ht="16.5" customHeight="1">
      <c r="A1706" s="23"/>
      <c r="B1706" s="1314" t="s">
        <v>6865</v>
      </c>
      <c r="C1706" s="1311"/>
      <c r="D1706" s="1311"/>
    </row>
    <row r="1707" spans="1:4" ht="16.5" customHeight="1">
      <c r="A1707" s="23" t="s">
        <v>1568</v>
      </c>
      <c r="B1707" s="1314" t="s">
        <v>6866</v>
      </c>
      <c r="C1707" s="1311"/>
      <c r="D1707" s="1311"/>
    </row>
    <row r="1708" spans="1:4" ht="16.5" customHeight="1">
      <c r="A1708" s="23"/>
      <c r="B1708" s="1314" t="s">
        <v>6867</v>
      </c>
      <c r="C1708" s="1311"/>
      <c r="D1708" s="1311"/>
    </row>
    <row r="1709" spans="1:4" ht="16.5" customHeight="1">
      <c r="A1709" s="123"/>
      <c r="B1709" s="1314" t="s">
        <v>6867</v>
      </c>
      <c r="C1709" s="1311"/>
      <c r="D1709" s="1311"/>
    </row>
    <row r="1710" spans="1:4" ht="16.5" customHeight="1">
      <c r="A1710" s="123" t="s">
        <v>2262</v>
      </c>
      <c r="B1710" s="1315" t="s">
        <v>6868</v>
      </c>
      <c r="C1710" s="1311"/>
      <c r="D1710" s="1311"/>
    </row>
    <row r="1711" spans="1:4" ht="16.5" customHeight="1">
      <c r="A1711" s="123"/>
      <c r="B1711" s="1315" t="s">
        <v>6869</v>
      </c>
      <c r="C1711" s="1311"/>
      <c r="D1711" s="1311"/>
    </row>
    <row r="1712" spans="1:4" ht="16.5" customHeight="1">
      <c r="A1712" s="105"/>
      <c r="B1712" s="1316" t="s">
        <v>6870</v>
      </c>
      <c r="C1712" s="1311"/>
      <c r="D1712" s="1311"/>
    </row>
    <row r="1713" spans="1:4" ht="16.5" customHeight="1">
      <c r="A1713" s="105" t="s">
        <v>2273</v>
      </c>
      <c r="B1713" s="1316" t="s">
        <v>6871</v>
      </c>
      <c r="C1713" s="1311"/>
      <c r="D1713" s="1311"/>
    </row>
    <row r="1714" spans="1:4" ht="16.5" customHeight="1">
      <c r="A1714" s="105"/>
      <c r="B1714" s="1316" t="s">
        <v>6872</v>
      </c>
      <c r="C1714" s="1311"/>
      <c r="D1714" s="1311"/>
    </row>
    <row r="1715" spans="1:4" ht="16.5" customHeight="1">
      <c r="A1715" s="135"/>
      <c r="B1715" s="1310" t="s">
        <v>6873</v>
      </c>
      <c r="C1715" s="1311"/>
      <c r="D1715" s="1311"/>
    </row>
    <row r="1716" spans="1:4" ht="16.5" customHeight="1">
      <c r="A1716" s="135" t="s">
        <v>2284</v>
      </c>
      <c r="B1716" s="1310" t="s">
        <v>6874</v>
      </c>
      <c r="C1716" s="1311"/>
      <c r="D1716" s="1311"/>
    </row>
    <row r="1717" spans="1:4" ht="16.5" customHeight="1">
      <c r="A1717" s="135"/>
      <c r="B1717" s="1310" t="s">
        <v>6875</v>
      </c>
      <c r="C1717" s="1311"/>
      <c r="D1717" s="1311"/>
    </row>
    <row r="1719" spans="1:4" ht="16.5" customHeight="1">
      <c r="A1719" s="117" t="s">
        <v>146</v>
      </c>
      <c r="B1719" s="117"/>
      <c r="C1719" s="117"/>
      <c r="D1719" s="117"/>
    </row>
    <row r="1720" spans="1:4" ht="16.5" customHeight="1">
      <c r="A1720" s="95"/>
      <c r="B1720" s="1313" t="s">
        <v>6876</v>
      </c>
      <c r="C1720" s="1311"/>
      <c r="D1720" s="1311"/>
    </row>
    <row r="1721" spans="1:4" ht="16.5" customHeight="1">
      <c r="A1721" s="95" t="s">
        <v>3254</v>
      </c>
      <c r="B1721" s="1313" t="s">
        <v>6877</v>
      </c>
      <c r="C1721" s="1311"/>
      <c r="D1721" s="1311"/>
    </row>
    <row r="1722" spans="1:4" ht="16.5" customHeight="1">
      <c r="A1722" s="95"/>
      <c r="B1722" s="1313" t="s">
        <v>6878</v>
      </c>
      <c r="C1722" s="1311"/>
      <c r="D1722" s="23"/>
    </row>
    <row r="1723" spans="1:4" ht="16.5" customHeight="1">
      <c r="A1723" s="23"/>
      <c r="B1723" s="1314" t="s">
        <v>6879</v>
      </c>
      <c r="C1723" s="1314" t="s">
        <v>6880</v>
      </c>
      <c r="D1723" s="1314" t="s">
        <v>6881</v>
      </c>
    </row>
    <row r="1724" spans="1:4" ht="16.5" customHeight="1">
      <c r="A1724" s="23" t="s">
        <v>1568</v>
      </c>
      <c r="B1724" s="1314" t="s">
        <v>6882</v>
      </c>
      <c r="C1724" s="1314" t="s">
        <v>6883</v>
      </c>
      <c r="D1724" s="1314" t="s">
        <v>6884</v>
      </c>
    </row>
    <row r="1725" spans="1:4" ht="16.5" customHeight="1">
      <c r="A1725" s="23"/>
      <c r="B1725" s="1314" t="s">
        <v>6885</v>
      </c>
      <c r="C1725" s="1314" t="s">
        <v>6886</v>
      </c>
      <c r="D1725" s="1314" t="s">
        <v>6887</v>
      </c>
    </row>
    <row r="1726" spans="1:4" ht="16.5" customHeight="1">
      <c r="A1726" s="123"/>
      <c r="B1726" s="1315" t="s">
        <v>6888</v>
      </c>
      <c r="C1726" s="1315" t="s">
        <v>6889</v>
      </c>
      <c r="D1726" s="1315" t="s">
        <v>6890</v>
      </c>
    </row>
    <row r="1727" spans="1:4" ht="16.5" customHeight="1">
      <c r="A1727" s="123" t="s">
        <v>2262</v>
      </c>
      <c r="B1727" s="1315" t="s">
        <v>6891</v>
      </c>
      <c r="C1727" s="1315" t="s">
        <v>6892</v>
      </c>
      <c r="D1727" s="1315" t="s">
        <v>6893</v>
      </c>
    </row>
    <row r="1728" spans="1:4" ht="16.5" customHeight="1">
      <c r="A1728" s="123"/>
      <c r="B1728" s="1315" t="s">
        <v>6894</v>
      </c>
      <c r="C1728" s="1315" t="s">
        <v>6895</v>
      </c>
      <c r="D1728" s="1315" t="s">
        <v>6896</v>
      </c>
    </row>
    <row r="1729" spans="1:4" ht="16.5" customHeight="1">
      <c r="A1729" s="105"/>
      <c r="B1729" s="1316" t="s">
        <v>6897</v>
      </c>
      <c r="C1729" s="1316" t="s">
        <v>6898</v>
      </c>
      <c r="D1729" s="1316" t="s">
        <v>6899</v>
      </c>
    </row>
    <row r="1730" spans="1:4" ht="16.5" customHeight="1">
      <c r="A1730" s="105" t="s">
        <v>2273</v>
      </c>
      <c r="B1730" s="1316" t="s">
        <v>6900</v>
      </c>
      <c r="C1730" s="1316" t="s">
        <v>6901</v>
      </c>
      <c r="D1730" s="1316" t="s">
        <v>6902</v>
      </c>
    </row>
    <row r="1731" spans="1:4" ht="16.5" customHeight="1">
      <c r="A1731" s="105"/>
      <c r="B1731" s="1316" t="s">
        <v>6903</v>
      </c>
      <c r="C1731" s="1316" t="s">
        <v>6904</v>
      </c>
      <c r="D1731" s="1316" t="s">
        <v>6905</v>
      </c>
    </row>
    <row r="1732" spans="1:4" ht="16.5" customHeight="1">
      <c r="A1732" s="135"/>
      <c r="B1732" s="1310" t="s">
        <v>6906</v>
      </c>
      <c r="C1732" s="1310" t="s">
        <v>6907</v>
      </c>
      <c r="D1732" s="1310" t="s">
        <v>6908</v>
      </c>
    </row>
    <row r="1733" spans="1:4" ht="16.5" customHeight="1">
      <c r="A1733" s="135" t="s">
        <v>2284</v>
      </c>
      <c r="B1733" s="1310" t="s">
        <v>6909</v>
      </c>
      <c r="C1733" s="1310" t="s">
        <v>6910</v>
      </c>
      <c r="D1733" s="1310" t="s">
        <v>6911</v>
      </c>
    </row>
    <row r="1734" spans="1:4" ht="16.5" customHeight="1">
      <c r="A1734" s="135"/>
      <c r="B1734" s="1310" t="s">
        <v>6912</v>
      </c>
      <c r="C1734" s="1310" t="s">
        <v>6913</v>
      </c>
      <c r="D1734" s="1310" t="s">
        <v>6914</v>
      </c>
    </row>
    <row r="1736" spans="1:4" ht="16.5" customHeight="1">
      <c r="A1736" s="193" t="s">
        <v>6915</v>
      </c>
      <c r="B1736" s="193"/>
      <c r="C1736" s="193"/>
      <c r="D1736" s="193"/>
    </row>
    <row r="1737" spans="1:4" ht="16.5" customHeight="1">
      <c r="A1737" s="95"/>
      <c r="B1737" s="1313"/>
      <c r="C1737" s="1311"/>
      <c r="D1737" s="1311"/>
    </row>
    <row r="1738" spans="1:4" ht="16.5" customHeight="1">
      <c r="A1738" s="95" t="s">
        <v>3254</v>
      </c>
      <c r="B1738" s="1313"/>
      <c r="C1738" s="1311"/>
      <c r="D1738" s="1311"/>
    </row>
    <row r="1739" spans="1:4" ht="16.5" customHeight="1">
      <c r="A1739" s="95"/>
      <c r="B1739" s="1313"/>
      <c r="C1739" s="23"/>
      <c r="D1739" s="23"/>
    </row>
    <row r="1740" spans="1:4" ht="16.5" customHeight="1">
      <c r="A1740" s="23"/>
      <c r="B1740" s="1314"/>
      <c r="C1740" s="23"/>
      <c r="D1740" s="23"/>
    </row>
    <row r="1741" spans="1:4" ht="16.5" customHeight="1">
      <c r="A1741" s="23" t="s">
        <v>1568</v>
      </c>
      <c r="B1741" s="1314"/>
      <c r="C1741" s="23"/>
      <c r="D1741" s="23"/>
    </row>
    <row r="1742" spans="1:4" ht="16.5" customHeight="1">
      <c r="A1742" s="23"/>
      <c r="B1742" s="1314"/>
      <c r="C1742" s="123"/>
      <c r="D1742" s="123"/>
    </row>
    <row r="1743" spans="1:4" ht="16.5" customHeight="1">
      <c r="A1743" s="123"/>
      <c r="B1743" s="1315"/>
      <c r="C1743" s="123"/>
      <c r="D1743" s="123"/>
    </row>
    <row r="1744" spans="1:4" ht="16.5" customHeight="1">
      <c r="A1744" s="123" t="s">
        <v>2262</v>
      </c>
      <c r="B1744" s="1315"/>
      <c r="C1744" s="123"/>
      <c r="D1744" s="123"/>
    </row>
    <row r="1745" spans="1:4" ht="16.5" customHeight="1">
      <c r="A1745" s="123"/>
      <c r="B1745" s="1315"/>
      <c r="C1745" s="105"/>
      <c r="D1745" s="105"/>
    </row>
    <row r="1746" spans="1:4" ht="16.5" customHeight="1">
      <c r="A1746" s="105"/>
      <c r="B1746" s="1316"/>
      <c r="C1746" s="105"/>
      <c r="D1746" s="105"/>
    </row>
    <row r="1747" spans="1:4" ht="16.5" customHeight="1">
      <c r="A1747" s="105" t="s">
        <v>2273</v>
      </c>
      <c r="B1747" s="1316"/>
      <c r="C1747" s="105"/>
      <c r="D1747" s="105"/>
    </row>
    <row r="1748" spans="1:4" ht="16.5" customHeight="1">
      <c r="A1748" s="105"/>
      <c r="B1748" s="1316"/>
      <c r="C1748" s="135"/>
      <c r="D1748" s="135"/>
    </row>
    <row r="1749" spans="1:4" ht="16.5" customHeight="1">
      <c r="A1749" s="135"/>
      <c r="B1749" s="1310"/>
      <c r="C1749" s="135"/>
      <c r="D1749" s="135"/>
    </row>
    <row r="1750" spans="1:4" ht="16.5" customHeight="1">
      <c r="A1750" s="135" t="s">
        <v>2284</v>
      </c>
      <c r="B1750" s="1310"/>
      <c r="C1750" s="1311"/>
      <c r="D1750" s="1311"/>
    </row>
    <row r="1751" spans="1:4" ht="16.5" customHeight="1">
      <c r="A1751" s="135"/>
      <c r="B1751" s="1310"/>
      <c r="C1751" s="1311"/>
      <c r="D1751" s="1311"/>
    </row>
    <row r="1753" spans="1:4" ht="16.5" customHeight="1">
      <c r="A1753" s="194" t="s">
        <v>148</v>
      </c>
      <c r="B1753" s="194"/>
      <c r="C1753" s="194"/>
      <c r="D1753" s="194"/>
    </row>
    <row r="1754" spans="1:4" ht="16.5" customHeight="1">
      <c r="A1754" s="95"/>
      <c r="B1754" s="1313"/>
      <c r="C1754" s="1311"/>
      <c r="D1754" s="1311"/>
    </row>
    <row r="1755" spans="1:4" ht="16.5" customHeight="1">
      <c r="A1755" s="95" t="s">
        <v>3254</v>
      </c>
      <c r="B1755" s="1313"/>
      <c r="C1755" s="1311"/>
      <c r="D1755" s="1311"/>
    </row>
    <row r="1756" spans="1:4" ht="16.5" customHeight="1">
      <c r="A1756" s="95"/>
      <c r="B1756" s="1313"/>
      <c r="C1756" s="23"/>
      <c r="D1756" s="23"/>
    </row>
    <row r="1757" spans="1:4" ht="16.5" customHeight="1">
      <c r="A1757" s="23"/>
      <c r="B1757" s="1314"/>
      <c r="C1757" s="23"/>
      <c r="D1757" s="23"/>
    </row>
    <row r="1758" spans="1:4" ht="16.5" customHeight="1">
      <c r="A1758" s="23" t="s">
        <v>1568</v>
      </c>
      <c r="B1758" s="1314"/>
      <c r="C1758" s="23"/>
      <c r="D1758" s="23"/>
    </row>
    <row r="1759" spans="1:4" ht="16.5" customHeight="1">
      <c r="A1759" s="23"/>
      <c r="B1759" s="1314"/>
      <c r="C1759" s="123"/>
      <c r="D1759" s="123"/>
    </row>
    <row r="1760" spans="1:4" ht="16.5" customHeight="1">
      <c r="A1760" s="123"/>
      <c r="B1760" s="1315"/>
      <c r="C1760" s="123"/>
      <c r="D1760" s="123"/>
    </row>
    <row r="1761" spans="1:4" ht="16.5" customHeight="1">
      <c r="A1761" s="123" t="s">
        <v>2262</v>
      </c>
      <c r="B1761" s="1315"/>
      <c r="C1761" s="123"/>
      <c r="D1761" s="123"/>
    </row>
    <row r="1762" spans="1:4" ht="16.5" customHeight="1">
      <c r="A1762" s="123"/>
      <c r="B1762" s="1315"/>
      <c r="C1762" s="105"/>
      <c r="D1762" s="105"/>
    </row>
    <row r="1763" spans="1:4" ht="16.5" customHeight="1">
      <c r="A1763" s="105"/>
      <c r="B1763" s="1316"/>
      <c r="C1763" s="105"/>
      <c r="D1763" s="105"/>
    </row>
    <row r="1764" spans="1:4" ht="16.5" customHeight="1">
      <c r="A1764" s="105" t="s">
        <v>2273</v>
      </c>
      <c r="B1764" s="1316"/>
      <c r="C1764" s="105"/>
      <c r="D1764" s="105"/>
    </row>
    <row r="1765" spans="1:4" ht="16.5" customHeight="1">
      <c r="A1765" s="105"/>
      <c r="B1765" s="1316"/>
      <c r="C1765" s="135"/>
      <c r="D1765" s="135"/>
    </row>
    <row r="1766" spans="1:4" ht="16.5" customHeight="1">
      <c r="A1766" s="135"/>
      <c r="B1766" s="1310"/>
      <c r="C1766" s="135"/>
      <c r="D1766" s="135"/>
    </row>
    <row r="1767" spans="1:4" ht="16.5" customHeight="1">
      <c r="A1767" s="135" t="s">
        <v>2284</v>
      </c>
      <c r="B1767" s="1310"/>
      <c r="C1767" s="135"/>
      <c r="D1767" s="135"/>
    </row>
    <row r="1768" spans="1:4" ht="16.5" customHeight="1">
      <c r="A1768" s="135"/>
      <c r="B1768" s="1310"/>
      <c r="C1768" s="1311"/>
      <c r="D1768" s="1311"/>
    </row>
    <row r="1770" spans="1:4" ht="16.5" customHeight="1">
      <c r="A1770" s="149" t="s">
        <v>149</v>
      </c>
      <c r="B1770" s="149"/>
      <c r="C1770" s="149"/>
      <c r="D1770" s="149"/>
    </row>
    <row r="1771" spans="1:4" ht="16.5" customHeight="1">
      <c r="A1771" s="95"/>
      <c r="B1771" s="1313"/>
      <c r="C1771" s="1313"/>
      <c r="D1771" s="1311"/>
    </row>
    <row r="1772" spans="1:4" ht="16.5" customHeight="1">
      <c r="A1772" s="95" t="s">
        <v>3254</v>
      </c>
      <c r="B1772" s="1313"/>
      <c r="C1772" s="1313"/>
      <c r="D1772" s="1311"/>
    </row>
    <row r="1773" spans="1:4" ht="16.5" customHeight="1">
      <c r="A1773" s="95"/>
      <c r="B1773" s="1313" t="s">
        <v>6916</v>
      </c>
      <c r="C1773" s="1313"/>
      <c r="D1773" s="1311"/>
    </row>
    <row r="1774" spans="1:4" ht="16.5" customHeight="1">
      <c r="A1774" s="23"/>
      <c r="B1774" s="1314"/>
      <c r="C1774" s="1314"/>
      <c r="D1774" s="1314"/>
    </row>
    <row r="1775" spans="1:4" ht="16.5" customHeight="1">
      <c r="A1775" s="23" t="s">
        <v>1568</v>
      </c>
      <c r="B1775" s="1314"/>
      <c r="C1775" s="1314"/>
      <c r="D1775" s="1314"/>
    </row>
    <row r="1776" spans="1:4" ht="16.5" customHeight="1">
      <c r="A1776" s="23"/>
      <c r="B1776" s="1314"/>
      <c r="C1776" s="1314"/>
      <c r="D1776" s="1314"/>
    </row>
    <row r="1777" spans="1:4" ht="16.5" customHeight="1">
      <c r="A1777" s="123"/>
      <c r="B1777" s="1315"/>
      <c r="C1777" s="1315"/>
      <c r="D1777" s="1315"/>
    </row>
    <row r="1778" spans="1:4" ht="16.5" customHeight="1">
      <c r="A1778" s="123" t="s">
        <v>2262</v>
      </c>
      <c r="B1778" s="1315"/>
      <c r="C1778" s="1315"/>
      <c r="D1778" s="1315"/>
    </row>
    <row r="1779" spans="1:4" ht="16.5" customHeight="1">
      <c r="A1779" s="123"/>
      <c r="B1779" s="1315" t="s">
        <v>6917</v>
      </c>
      <c r="C1779" s="1315" t="s">
        <v>6918</v>
      </c>
      <c r="D1779" s="1315"/>
    </row>
    <row r="1780" spans="1:4" ht="16.5" customHeight="1">
      <c r="A1780" s="105"/>
      <c r="B1780" s="1316"/>
      <c r="C1780" s="1316"/>
      <c r="D1780" s="1316"/>
    </row>
    <row r="1781" spans="1:4" ht="16.5" customHeight="1">
      <c r="A1781" s="105" t="s">
        <v>2273</v>
      </c>
      <c r="B1781" s="1316"/>
      <c r="C1781" s="1316"/>
      <c r="D1781" s="1316"/>
    </row>
    <row r="1782" spans="1:4" ht="16.5" customHeight="1">
      <c r="A1782" s="105"/>
      <c r="B1782" s="1316" t="s">
        <v>6919</v>
      </c>
      <c r="C1782" s="1316" t="s">
        <v>6920</v>
      </c>
      <c r="D1782" s="1316"/>
    </row>
    <row r="1783" spans="1:4" ht="16.5" customHeight="1">
      <c r="A1783" s="135"/>
      <c r="B1783" s="1310"/>
      <c r="C1783" s="1310"/>
      <c r="D1783" s="1310"/>
    </row>
    <row r="1784" spans="1:4" ht="16.5" customHeight="1">
      <c r="A1784" s="135" t="s">
        <v>2284</v>
      </c>
      <c r="B1784" s="1310"/>
      <c r="C1784" s="1310"/>
      <c r="D1784" s="1310"/>
    </row>
    <row r="1785" spans="1:4" ht="16.5" customHeight="1">
      <c r="A1785" s="135"/>
      <c r="B1785" s="1310" t="s">
        <v>6921</v>
      </c>
      <c r="C1785" s="1310" t="s">
        <v>6921</v>
      </c>
      <c r="D1785" s="1310"/>
    </row>
    <row r="1787" spans="1:4" ht="16.5" customHeight="1">
      <c r="A1787" s="97" t="s">
        <v>152</v>
      </c>
      <c r="B1787" s="97"/>
      <c r="C1787" s="97"/>
      <c r="D1787" s="97"/>
    </row>
    <row r="1788" spans="1:4" ht="16.5" customHeight="1">
      <c r="A1788" s="95"/>
      <c r="B1788" s="1313" t="s">
        <v>6922</v>
      </c>
      <c r="C1788" s="1311"/>
      <c r="D1788" s="1311"/>
    </row>
    <row r="1789" spans="1:4" ht="16.5" customHeight="1">
      <c r="A1789" s="95" t="s">
        <v>3254</v>
      </c>
      <c r="B1789" s="1313" t="s">
        <v>6923</v>
      </c>
      <c r="C1789" s="1311"/>
      <c r="D1789" s="1311"/>
    </row>
    <row r="1790" spans="1:4" ht="16.5" customHeight="1">
      <c r="A1790" s="95"/>
      <c r="B1790" s="1313" t="s">
        <v>6924</v>
      </c>
      <c r="C1790" s="1311"/>
      <c r="D1790" s="1311"/>
    </row>
    <row r="1791" spans="1:4" ht="16.5" customHeight="1">
      <c r="A1791" s="23"/>
      <c r="B1791" s="1314" t="s">
        <v>6925</v>
      </c>
      <c r="C1791" s="1314" t="s">
        <v>6926</v>
      </c>
      <c r="D1791" s="1314" t="s">
        <v>6927</v>
      </c>
    </row>
    <row r="1792" spans="1:4" ht="16.5" customHeight="1">
      <c r="A1792" s="23" t="s">
        <v>1568</v>
      </c>
      <c r="B1792" s="1314" t="s">
        <v>6928</v>
      </c>
      <c r="C1792" s="1314" t="s">
        <v>6929</v>
      </c>
      <c r="D1792" s="1314" t="s">
        <v>6930</v>
      </c>
    </row>
    <row r="1793" spans="1:7" ht="16.5" customHeight="1">
      <c r="A1793" s="23"/>
      <c r="B1793" s="1314" t="s">
        <v>6931</v>
      </c>
      <c r="C1793" s="1314" t="s">
        <v>6932</v>
      </c>
      <c r="D1793" s="1314" t="s">
        <v>6933</v>
      </c>
    </row>
    <row r="1794" spans="1:7" ht="16.5" customHeight="1">
      <c r="A1794" s="123"/>
      <c r="B1794" s="1315" t="s">
        <v>6925</v>
      </c>
      <c r="C1794" s="1315" t="s">
        <v>6926</v>
      </c>
      <c r="D1794" s="1315" t="s">
        <v>6927</v>
      </c>
    </row>
    <row r="1795" spans="1:7" ht="16.5" customHeight="1">
      <c r="A1795" s="123" t="s">
        <v>2262</v>
      </c>
      <c r="B1795" s="1315" t="s">
        <v>6934</v>
      </c>
      <c r="C1795" s="1315" t="s">
        <v>6935</v>
      </c>
      <c r="D1795" s="1315" t="s">
        <v>6936</v>
      </c>
    </row>
    <row r="1796" spans="1:7" ht="16.5" customHeight="1">
      <c r="A1796" s="123"/>
      <c r="B1796" s="1315" t="s">
        <v>6937</v>
      </c>
      <c r="C1796" s="1315" t="s">
        <v>6938</v>
      </c>
      <c r="D1796" s="1315" t="s">
        <v>6939</v>
      </c>
    </row>
    <row r="1797" spans="1:7" ht="16.5" customHeight="1">
      <c r="A1797" s="105"/>
      <c r="B1797" s="1316" t="s">
        <v>6925</v>
      </c>
      <c r="C1797" s="1316" t="s">
        <v>6926</v>
      </c>
      <c r="D1797" s="1316" t="s">
        <v>6927</v>
      </c>
    </row>
    <row r="1798" spans="1:7" ht="16.5" customHeight="1">
      <c r="A1798" s="105" t="s">
        <v>2273</v>
      </c>
      <c r="B1798" s="1316" t="s">
        <v>6940</v>
      </c>
      <c r="C1798" s="1316" t="s">
        <v>6941</v>
      </c>
      <c r="D1798" s="1316" t="s">
        <v>6942</v>
      </c>
    </row>
    <row r="1799" spans="1:7" ht="16.5" customHeight="1">
      <c r="A1799" s="105"/>
      <c r="B1799" s="1316" t="s">
        <v>6943</v>
      </c>
      <c r="C1799" s="1316" t="s">
        <v>6944</v>
      </c>
      <c r="D1799" s="1316" t="s">
        <v>6945</v>
      </c>
    </row>
    <row r="1800" spans="1:7" ht="16.5" customHeight="1">
      <c r="A1800" s="135"/>
      <c r="B1800" s="1310" t="s">
        <v>6946</v>
      </c>
      <c r="C1800" s="1310" t="s">
        <v>6947</v>
      </c>
      <c r="D1800" s="1310" t="s">
        <v>6948</v>
      </c>
    </row>
    <row r="1801" spans="1:7" ht="16.5" customHeight="1">
      <c r="A1801" s="135" t="s">
        <v>2284</v>
      </c>
      <c r="B1801" s="1310" t="s">
        <v>6949</v>
      </c>
      <c r="C1801" s="1310" t="s">
        <v>6950</v>
      </c>
      <c r="D1801" s="1310" t="s">
        <v>6951</v>
      </c>
    </row>
    <row r="1802" spans="1:7" ht="16.5" customHeight="1">
      <c r="A1802" s="135"/>
      <c r="B1802" s="1310" t="s">
        <v>6952</v>
      </c>
      <c r="C1802" s="1310" t="s">
        <v>6953</v>
      </c>
      <c r="D1802" s="1310" t="s">
        <v>6954</v>
      </c>
    </row>
    <row r="1804" spans="1:7" ht="16.5" customHeight="1">
      <c r="A1804" s="115" t="s">
        <v>153</v>
      </c>
      <c r="B1804" s="115"/>
      <c r="C1804" s="115"/>
      <c r="D1804" s="115"/>
    </row>
    <row r="1805" spans="1:7" ht="16.5" customHeight="1">
      <c r="A1805" s="95"/>
      <c r="B1805" s="1313" t="s">
        <v>6955</v>
      </c>
      <c r="C1805" s="1311"/>
      <c r="D1805" s="1311"/>
    </row>
    <row r="1806" spans="1:7" ht="16.5" customHeight="1">
      <c r="A1806" s="95" t="s">
        <v>3254</v>
      </c>
      <c r="B1806" s="1313" t="s">
        <v>6956</v>
      </c>
      <c r="C1806" s="1311"/>
      <c r="D1806" s="1311"/>
      <c r="E1806" s="1311"/>
      <c r="F1806" s="1311"/>
      <c r="G1806" s="1311"/>
    </row>
    <row r="1807" spans="1:7" ht="16.5" customHeight="1">
      <c r="A1807" s="95"/>
      <c r="B1807" s="1313" t="s">
        <v>6957</v>
      </c>
      <c r="C1807" s="1311"/>
      <c r="D1807" s="1311"/>
      <c r="E1807" s="1311"/>
      <c r="F1807" s="1311"/>
      <c r="G1807" s="1311"/>
    </row>
    <row r="1808" spans="1:7" ht="16.5" customHeight="1">
      <c r="A1808" s="23"/>
      <c r="B1808" s="1314"/>
      <c r="C1808" s="1311"/>
      <c r="D1808" s="1311"/>
      <c r="E1808" s="1311"/>
      <c r="F1808" s="1311"/>
      <c r="G1808" s="1311"/>
    </row>
    <row r="1809" spans="1:7" ht="16.5" customHeight="1">
      <c r="A1809" s="23" t="s">
        <v>1568</v>
      </c>
      <c r="B1809" s="1314"/>
      <c r="C1809" s="1311"/>
      <c r="D1809" s="1311"/>
      <c r="E1809" s="1311"/>
      <c r="F1809" s="1311"/>
      <c r="G1809" s="1311"/>
    </row>
    <row r="1810" spans="1:7" ht="16.5" customHeight="1">
      <c r="A1810" s="23"/>
      <c r="B1810" s="1314"/>
      <c r="C1810" s="1311"/>
      <c r="D1810" s="1311"/>
      <c r="E1810" s="1311"/>
      <c r="F1810" s="1311"/>
      <c r="G1810" s="1311"/>
    </row>
    <row r="1811" spans="1:7" ht="16.5" customHeight="1">
      <c r="A1811" s="123"/>
      <c r="B1811" s="1315"/>
      <c r="C1811" s="1311"/>
      <c r="D1811" s="1311"/>
      <c r="E1811" s="1311"/>
      <c r="F1811" s="1311"/>
      <c r="G1811" s="1311"/>
    </row>
    <row r="1812" spans="1:7" ht="16.5" customHeight="1">
      <c r="A1812" s="123" t="s">
        <v>2262</v>
      </c>
      <c r="B1812" s="1315"/>
      <c r="C1812" s="1311"/>
      <c r="D1812" s="1311"/>
      <c r="E1812" s="1311"/>
      <c r="F1812" s="1311"/>
      <c r="G1812" s="1311"/>
    </row>
    <row r="1813" spans="1:7" ht="16.5" customHeight="1">
      <c r="A1813" s="123"/>
      <c r="B1813" s="1315"/>
      <c r="C1813" s="1311"/>
      <c r="D1813" s="1311"/>
      <c r="E1813" s="1311"/>
      <c r="F1813" s="1311"/>
      <c r="G1813" s="1311"/>
    </row>
    <row r="1814" spans="1:7" ht="16.5" customHeight="1">
      <c r="A1814" s="105"/>
      <c r="B1814" s="1316"/>
      <c r="C1814" s="1311"/>
      <c r="D1814" s="1311"/>
      <c r="E1814" s="1311"/>
      <c r="F1814" s="1311"/>
      <c r="G1814" s="1311"/>
    </row>
    <row r="1815" spans="1:7" ht="16.5" customHeight="1">
      <c r="A1815" s="105" t="s">
        <v>2273</v>
      </c>
      <c r="B1815" s="1316"/>
      <c r="C1815" s="1311"/>
      <c r="D1815" s="1311"/>
      <c r="E1815" s="1311"/>
      <c r="F1815" s="1311"/>
      <c r="G1815" s="1311"/>
    </row>
    <row r="1816" spans="1:7" ht="16.5" customHeight="1">
      <c r="A1816" s="105"/>
      <c r="B1816" s="1316"/>
      <c r="C1816" s="1311"/>
      <c r="D1816" s="1311"/>
      <c r="E1816" s="1311"/>
      <c r="F1816" s="1311"/>
      <c r="G1816" s="1311"/>
    </row>
    <row r="1817" spans="1:7" ht="16.5" customHeight="1">
      <c r="A1817" s="135"/>
      <c r="B1817" s="1310"/>
      <c r="C1817" s="1311"/>
      <c r="D1817" s="1311"/>
      <c r="E1817" s="1311"/>
      <c r="F1817" s="1311"/>
      <c r="G1817" s="1311"/>
    </row>
    <row r="1818" spans="1:7" ht="16.5" customHeight="1">
      <c r="A1818" s="135" t="s">
        <v>2284</v>
      </c>
      <c r="B1818" s="1310"/>
      <c r="C1818" s="1311"/>
      <c r="D1818" s="1311"/>
      <c r="E1818" s="1311"/>
      <c r="F1818" s="1311"/>
      <c r="G1818" s="1311"/>
    </row>
    <row r="1819" spans="1:7" ht="16.5" customHeight="1">
      <c r="A1819" s="135"/>
      <c r="B1819" s="1310"/>
      <c r="C1819" s="1311"/>
      <c r="D1819" s="1311"/>
    </row>
    <row r="1821" spans="1:7" ht="16.5" customHeight="1">
      <c r="A1821" s="116" t="s">
        <v>154</v>
      </c>
      <c r="B1821" s="116"/>
      <c r="C1821" s="116"/>
      <c r="D1821" s="116"/>
    </row>
    <row r="1822" spans="1:7" ht="16.5" customHeight="1">
      <c r="A1822" s="95"/>
      <c r="B1822" s="1313" t="s">
        <v>6958</v>
      </c>
      <c r="C1822" s="1311"/>
      <c r="D1822" s="1311"/>
    </row>
    <row r="1823" spans="1:7" ht="16.5" customHeight="1">
      <c r="A1823" s="95" t="s">
        <v>3254</v>
      </c>
      <c r="B1823" s="1313" t="s">
        <v>6959</v>
      </c>
      <c r="C1823" s="1311"/>
      <c r="D1823" s="1311"/>
    </row>
    <row r="1824" spans="1:7" ht="16.5" customHeight="1">
      <c r="A1824" s="95"/>
      <c r="B1824" s="1313" t="s">
        <v>6960</v>
      </c>
      <c r="C1824" s="1311"/>
      <c r="D1824" s="1311"/>
    </row>
    <row r="1825" spans="1:4" ht="16.5" customHeight="1">
      <c r="A1825" s="23"/>
      <c r="B1825" s="1314" t="s">
        <v>6961</v>
      </c>
      <c r="C1825" s="1314" t="s">
        <v>6962</v>
      </c>
      <c r="D1825" s="1314" t="s">
        <v>6963</v>
      </c>
    </row>
    <row r="1826" spans="1:4" ht="16.5" customHeight="1">
      <c r="A1826" s="23" t="s">
        <v>1568</v>
      </c>
      <c r="B1826" s="1314" t="s">
        <v>6964</v>
      </c>
      <c r="C1826" s="1314" t="s">
        <v>6965</v>
      </c>
      <c r="D1826" s="1314" t="s">
        <v>6966</v>
      </c>
    </row>
    <row r="1827" spans="1:4" ht="16.5" customHeight="1">
      <c r="A1827" s="23"/>
      <c r="B1827" s="1314" t="s">
        <v>6960</v>
      </c>
      <c r="C1827" s="1314" t="s">
        <v>6967</v>
      </c>
      <c r="D1827" s="1314" t="s">
        <v>6968</v>
      </c>
    </row>
    <row r="1828" spans="1:4" ht="16.5" customHeight="1">
      <c r="A1828" s="123"/>
      <c r="B1828" s="1315" t="s">
        <v>6961</v>
      </c>
      <c r="C1828" s="1315" t="s">
        <v>6962</v>
      </c>
      <c r="D1828" s="1315" t="s">
        <v>6963</v>
      </c>
    </row>
    <row r="1829" spans="1:4" ht="16.5" customHeight="1">
      <c r="A1829" s="123" t="s">
        <v>2262</v>
      </c>
      <c r="B1829" s="1315" t="s">
        <v>6964</v>
      </c>
      <c r="C1829" s="1315" t="s">
        <v>6965</v>
      </c>
      <c r="D1829" s="1315" t="s">
        <v>6966</v>
      </c>
    </row>
    <row r="1830" spans="1:4" ht="16.5" customHeight="1">
      <c r="A1830" s="123"/>
      <c r="B1830" s="1315" t="s">
        <v>6960</v>
      </c>
      <c r="C1830" s="1315" t="s">
        <v>6967</v>
      </c>
      <c r="D1830" s="1315" t="s">
        <v>6968</v>
      </c>
    </row>
    <row r="1831" spans="1:4" ht="16.5" customHeight="1">
      <c r="A1831" s="105"/>
      <c r="B1831" s="1316" t="s">
        <v>6961</v>
      </c>
      <c r="C1831" s="1316" t="s">
        <v>6962</v>
      </c>
      <c r="D1831" s="1316" t="s">
        <v>6963</v>
      </c>
    </row>
    <row r="1832" spans="1:4" ht="16.5" customHeight="1">
      <c r="A1832" s="105" t="s">
        <v>2273</v>
      </c>
      <c r="B1832" s="1316" t="s">
        <v>6964</v>
      </c>
      <c r="C1832" s="1316" t="s">
        <v>6965</v>
      </c>
      <c r="D1832" s="1316" t="s">
        <v>6966</v>
      </c>
    </row>
    <row r="1833" spans="1:4" ht="16.5" customHeight="1">
      <c r="A1833" s="105"/>
      <c r="B1833" s="1316" t="s">
        <v>6960</v>
      </c>
      <c r="C1833" s="1316" t="s">
        <v>6967</v>
      </c>
      <c r="D1833" s="1316" t="s">
        <v>6968</v>
      </c>
    </row>
    <row r="1834" spans="1:4" ht="16.5" customHeight="1">
      <c r="A1834" s="135"/>
      <c r="B1834" s="1310" t="s">
        <v>6969</v>
      </c>
      <c r="C1834" s="1310" t="s">
        <v>6970</v>
      </c>
      <c r="D1834" s="1310" t="s">
        <v>6971</v>
      </c>
    </row>
    <row r="1835" spans="1:4" ht="16.5" customHeight="1">
      <c r="A1835" s="135" t="s">
        <v>2284</v>
      </c>
      <c r="B1835" s="1310" t="s">
        <v>6972</v>
      </c>
      <c r="C1835" s="1310" t="s">
        <v>6973</v>
      </c>
      <c r="D1835" s="1310" t="s">
        <v>6974</v>
      </c>
    </row>
    <row r="1836" spans="1:4" ht="16.5" customHeight="1">
      <c r="A1836" s="135"/>
      <c r="B1836" s="1310" t="s">
        <v>6975</v>
      </c>
      <c r="C1836" s="1310" t="s">
        <v>6976</v>
      </c>
      <c r="D1836" s="1310" t="s">
        <v>6977</v>
      </c>
    </row>
    <row r="1838" spans="1:4" ht="16.5" customHeight="1">
      <c r="A1838" s="11" t="s">
        <v>157</v>
      </c>
      <c r="B1838" s="11"/>
      <c r="C1838" s="11"/>
      <c r="D1838" s="11"/>
    </row>
    <row r="1839" spans="1:4" ht="16.5" customHeight="1">
      <c r="A1839" s="95"/>
      <c r="B1839" s="1313" t="s">
        <v>2698</v>
      </c>
      <c r="C1839" s="1311"/>
      <c r="D1839" s="1311"/>
    </row>
    <row r="1840" spans="1:4" ht="16.5" customHeight="1">
      <c r="A1840" s="95" t="s">
        <v>3254</v>
      </c>
      <c r="B1840" s="1313" t="s">
        <v>2731</v>
      </c>
      <c r="C1840" s="1311"/>
      <c r="D1840" s="1311"/>
    </row>
    <row r="1841" spans="1:4" ht="16.5" customHeight="1">
      <c r="A1841" s="95"/>
      <c r="B1841" s="1313" t="s">
        <v>6978</v>
      </c>
      <c r="C1841" s="1311"/>
      <c r="D1841" s="1311"/>
    </row>
    <row r="1842" spans="1:4" ht="16.5" customHeight="1">
      <c r="A1842" s="23"/>
      <c r="B1842" s="1314" t="s">
        <v>2792</v>
      </c>
      <c r="C1842" s="1314" t="s">
        <v>6979</v>
      </c>
      <c r="D1842" s="1314" t="s">
        <v>6980</v>
      </c>
    </row>
    <row r="1843" spans="1:4" ht="16.5" customHeight="1">
      <c r="A1843" s="23" t="s">
        <v>1568</v>
      </c>
      <c r="B1843" s="1314" t="s">
        <v>2830</v>
      </c>
      <c r="C1843" s="1314" t="s">
        <v>6981</v>
      </c>
      <c r="D1843" s="1314" t="s">
        <v>6982</v>
      </c>
    </row>
    <row r="1844" spans="1:4" ht="16.5" customHeight="1">
      <c r="A1844" s="23"/>
      <c r="B1844" s="1314" t="s">
        <v>2864</v>
      </c>
      <c r="C1844" s="1314" t="s">
        <v>6983</v>
      </c>
      <c r="D1844" s="1314" t="s">
        <v>6984</v>
      </c>
    </row>
    <row r="1845" spans="1:4" ht="16.5" customHeight="1">
      <c r="A1845" s="123"/>
      <c r="B1845" s="1315" t="s">
        <v>2899</v>
      </c>
      <c r="C1845" s="1315" t="s">
        <v>6985</v>
      </c>
      <c r="D1845" s="1315" t="s">
        <v>6986</v>
      </c>
    </row>
    <row r="1846" spans="1:4" ht="16.5" customHeight="1">
      <c r="A1846" s="123" t="s">
        <v>2262</v>
      </c>
      <c r="B1846" s="1315" t="s">
        <v>2935</v>
      </c>
      <c r="C1846" s="1315" t="s">
        <v>6987</v>
      </c>
      <c r="D1846" s="1315" t="s">
        <v>6988</v>
      </c>
    </row>
    <row r="1847" spans="1:4" ht="16.5" customHeight="1">
      <c r="A1847" s="123"/>
      <c r="B1847" s="1315" t="s">
        <v>6989</v>
      </c>
      <c r="C1847" s="1315" t="s">
        <v>6990</v>
      </c>
      <c r="D1847" s="1315" t="s">
        <v>6991</v>
      </c>
    </row>
    <row r="1848" spans="1:4" ht="16.5" customHeight="1">
      <c r="A1848" s="105"/>
      <c r="B1848" s="1316" t="s">
        <v>3007</v>
      </c>
      <c r="C1848" s="1316" t="s">
        <v>6992</v>
      </c>
      <c r="D1848" s="1316" t="s">
        <v>6993</v>
      </c>
    </row>
    <row r="1849" spans="1:4" ht="16.5" customHeight="1">
      <c r="A1849" s="105" t="s">
        <v>2273</v>
      </c>
      <c r="B1849" s="1316" t="s">
        <v>3039</v>
      </c>
      <c r="C1849" s="1316" t="s">
        <v>6994</v>
      </c>
      <c r="D1849" s="1316" t="s">
        <v>6995</v>
      </c>
    </row>
    <row r="1850" spans="1:4" ht="16.5" customHeight="1">
      <c r="A1850" s="105"/>
      <c r="B1850" s="1316" t="s">
        <v>3071</v>
      </c>
      <c r="C1850" s="1316" t="s">
        <v>6996</v>
      </c>
      <c r="D1850" s="1316" t="s">
        <v>6997</v>
      </c>
    </row>
    <row r="1851" spans="1:4" ht="16.5" customHeight="1">
      <c r="A1851" s="135"/>
      <c r="B1851" s="1310" t="s">
        <v>6998</v>
      </c>
      <c r="C1851" s="1310" t="s">
        <v>6999</v>
      </c>
      <c r="D1851" s="1310" t="s">
        <v>7000</v>
      </c>
    </row>
    <row r="1852" spans="1:4" ht="16.5" customHeight="1">
      <c r="A1852" s="135" t="s">
        <v>2284</v>
      </c>
      <c r="B1852" s="1310" t="s">
        <v>3144</v>
      </c>
      <c r="C1852" s="1310" t="s">
        <v>7001</v>
      </c>
      <c r="D1852" s="1310" t="s">
        <v>7002</v>
      </c>
    </row>
    <row r="1853" spans="1:4" ht="16.5" customHeight="1">
      <c r="A1853" s="135"/>
      <c r="B1853" s="1310" t="s">
        <v>7003</v>
      </c>
      <c r="C1853" s="1310" t="s">
        <v>7004</v>
      </c>
      <c r="D1853" s="1310" t="s">
        <v>7005</v>
      </c>
    </row>
    <row r="1855" spans="1:4" ht="16.5" customHeight="1">
      <c r="A1855" s="76" t="s">
        <v>156</v>
      </c>
      <c r="B1855" s="76"/>
      <c r="C1855" s="76"/>
      <c r="D1855" s="76"/>
    </row>
    <row r="1856" spans="1:4" ht="16.5" customHeight="1">
      <c r="A1856" s="95"/>
      <c r="B1856" s="1313" t="s">
        <v>7006</v>
      </c>
      <c r="C1856" s="1311"/>
      <c r="D1856" s="1311"/>
    </row>
    <row r="1857" spans="1:4" ht="16.5" customHeight="1">
      <c r="A1857" s="95" t="s">
        <v>3254</v>
      </c>
      <c r="B1857" s="1313" t="s">
        <v>7007</v>
      </c>
      <c r="C1857" s="1311"/>
      <c r="D1857" s="1311"/>
    </row>
    <row r="1858" spans="1:4" ht="16.5" customHeight="1">
      <c r="A1858" s="95"/>
      <c r="B1858" s="1313"/>
      <c r="C1858" s="23" t="s">
        <v>7008</v>
      </c>
      <c r="D1858" s="23" t="s">
        <v>7009</v>
      </c>
    </row>
    <row r="1859" spans="1:4" ht="16.5" customHeight="1">
      <c r="A1859" s="23"/>
      <c r="B1859" s="1314" t="s">
        <v>7010</v>
      </c>
      <c r="C1859" s="23"/>
      <c r="D1859" s="23"/>
    </row>
    <row r="1860" spans="1:4" ht="16.5" customHeight="1">
      <c r="A1860" s="23" t="s">
        <v>1568</v>
      </c>
      <c r="B1860" s="1314" t="s">
        <v>7011</v>
      </c>
      <c r="C1860" s="23" t="s">
        <v>7012</v>
      </c>
      <c r="D1860" s="23" t="s">
        <v>7013</v>
      </c>
    </row>
    <row r="1861" spans="1:4" ht="16.5" customHeight="1">
      <c r="A1861" s="23"/>
      <c r="B1861" s="1314"/>
      <c r="C1861" s="123" t="s">
        <v>7014</v>
      </c>
      <c r="D1861" s="123" t="s">
        <v>7015</v>
      </c>
    </row>
    <row r="1862" spans="1:4" ht="16.5" customHeight="1">
      <c r="A1862" s="123"/>
      <c r="B1862" s="1315" t="s">
        <v>7016</v>
      </c>
      <c r="C1862" s="123"/>
      <c r="D1862" s="123"/>
    </row>
    <row r="1863" spans="1:4" ht="16.5" customHeight="1">
      <c r="A1863" s="123" t="s">
        <v>2262</v>
      </c>
      <c r="B1863" s="1315" t="s">
        <v>7017</v>
      </c>
      <c r="C1863" s="123" t="s">
        <v>7018</v>
      </c>
      <c r="D1863" s="123" t="s">
        <v>7019</v>
      </c>
    </row>
    <row r="1864" spans="1:4" ht="16.5" customHeight="1">
      <c r="A1864" s="123"/>
      <c r="B1864" s="1315"/>
      <c r="C1864" s="105" t="s">
        <v>7020</v>
      </c>
      <c r="D1864" s="105" t="s">
        <v>7021</v>
      </c>
    </row>
    <row r="1865" spans="1:4" ht="16.5" customHeight="1">
      <c r="A1865" s="105"/>
      <c r="B1865" s="1316" t="s">
        <v>7022</v>
      </c>
      <c r="C1865" s="105"/>
      <c r="D1865" s="105"/>
    </row>
    <row r="1866" spans="1:4" ht="16.5" customHeight="1">
      <c r="A1866" s="105" t="s">
        <v>2273</v>
      </c>
      <c r="B1866" s="1316" t="s">
        <v>7023</v>
      </c>
      <c r="C1866" s="105" t="s">
        <v>7024</v>
      </c>
      <c r="D1866" s="105" t="s">
        <v>7025</v>
      </c>
    </row>
    <row r="1867" spans="1:4" ht="16.5" customHeight="1">
      <c r="A1867" s="105"/>
      <c r="B1867" s="1316"/>
      <c r="C1867" s="135" t="s">
        <v>7026</v>
      </c>
      <c r="D1867" s="135" t="s">
        <v>7027</v>
      </c>
    </row>
    <row r="1868" spans="1:4" ht="16.5" customHeight="1">
      <c r="A1868" s="135"/>
      <c r="B1868" s="1310" t="s">
        <v>7028</v>
      </c>
      <c r="C1868" s="135"/>
      <c r="D1868" s="135"/>
    </row>
    <row r="1869" spans="1:4" ht="16.5" customHeight="1">
      <c r="A1869" s="135" t="s">
        <v>2284</v>
      </c>
      <c r="B1869" s="1310" t="s">
        <v>7029</v>
      </c>
      <c r="C1869" s="135" t="s">
        <v>7030</v>
      </c>
      <c r="D1869" s="135" t="s">
        <v>7031</v>
      </c>
    </row>
    <row r="1870" spans="1:4" ht="16.5" customHeight="1">
      <c r="A1870" s="135"/>
      <c r="B1870" s="1310"/>
      <c r="C1870" s="1311"/>
      <c r="D1870" s="1311"/>
    </row>
    <row r="1872" spans="1:4" ht="16.5" customHeight="1">
      <c r="A1872" s="75" t="s">
        <v>159</v>
      </c>
      <c r="B1872" s="75"/>
      <c r="C1872" s="75"/>
      <c r="D1872" s="75"/>
    </row>
    <row r="1873" spans="1:4" ht="16.5" customHeight="1">
      <c r="A1873" s="95"/>
      <c r="B1873" s="1313" t="s">
        <v>7032</v>
      </c>
      <c r="C1873" s="1311"/>
      <c r="D1873" s="1311"/>
    </row>
    <row r="1874" spans="1:4" ht="16.5" customHeight="1">
      <c r="A1874" s="95" t="s">
        <v>3254</v>
      </c>
      <c r="B1874" s="1313" t="s">
        <v>7033</v>
      </c>
      <c r="C1874" s="1311"/>
      <c r="D1874" s="1311"/>
    </row>
    <row r="1875" spans="1:4" ht="16.5" customHeight="1">
      <c r="A1875" s="95"/>
      <c r="B1875" s="1313"/>
      <c r="C1875" s="23" t="s">
        <v>7034</v>
      </c>
      <c r="D1875" s="23" t="s">
        <v>7035</v>
      </c>
    </row>
    <row r="1876" spans="1:4" ht="16.5" customHeight="1">
      <c r="A1876" s="23"/>
      <c r="B1876" s="1314" t="s">
        <v>7036</v>
      </c>
      <c r="C1876" s="23"/>
      <c r="D1876" s="23"/>
    </row>
    <row r="1877" spans="1:4" ht="16.5" customHeight="1">
      <c r="A1877" s="23" t="s">
        <v>1568</v>
      </c>
      <c r="B1877" s="1314" t="s">
        <v>7037</v>
      </c>
      <c r="C1877" s="23" t="s">
        <v>7038</v>
      </c>
      <c r="D1877" s="23" t="s">
        <v>7039</v>
      </c>
    </row>
    <row r="1878" spans="1:4" ht="16.5" customHeight="1">
      <c r="A1878" s="23"/>
      <c r="B1878" s="1314"/>
      <c r="C1878" s="123" t="s">
        <v>7040</v>
      </c>
      <c r="D1878" s="123" t="s">
        <v>7041</v>
      </c>
    </row>
    <row r="1879" spans="1:4" ht="16.5" customHeight="1">
      <c r="A1879" s="123"/>
      <c r="B1879" s="1315" t="s">
        <v>7042</v>
      </c>
      <c r="C1879" s="123"/>
      <c r="D1879" s="123"/>
    </row>
    <row r="1880" spans="1:4" ht="16.5" customHeight="1">
      <c r="A1880" s="123" t="s">
        <v>2262</v>
      </c>
      <c r="B1880" s="1315" t="s">
        <v>7043</v>
      </c>
      <c r="C1880" s="123" t="s">
        <v>7044</v>
      </c>
      <c r="D1880" s="123" t="s">
        <v>7045</v>
      </c>
    </row>
    <row r="1881" spans="1:4" ht="16.5" customHeight="1">
      <c r="A1881" s="123"/>
      <c r="B1881" s="1315"/>
      <c r="C1881" s="105" t="s">
        <v>7046</v>
      </c>
      <c r="D1881" s="105" t="s">
        <v>7047</v>
      </c>
    </row>
    <row r="1882" spans="1:4" ht="16.5" customHeight="1">
      <c r="A1882" s="105"/>
      <c r="B1882" s="1316" t="s">
        <v>7048</v>
      </c>
      <c r="C1882" s="105"/>
      <c r="D1882" s="105"/>
    </row>
    <row r="1883" spans="1:4" ht="16.5" customHeight="1">
      <c r="A1883" s="105" t="s">
        <v>2273</v>
      </c>
      <c r="B1883" s="1316" t="s">
        <v>7049</v>
      </c>
      <c r="C1883" s="105" t="s">
        <v>7050</v>
      </c>
      <c r="D1883" s="105" t="s">
        <v>7051</v>
      </c>
    </row>
    <row r="1884" spans="1:4" ht="16.5" customHeight="1">
      <c r="A1884" s="105"/>
      <c r="B1884" s="1316"/>
      <c r="C1884" s="135" t="s">
        <v>7052</v>
      </c>
      <c r="D1884" s="135" t="s">
        <v>7053</v>
      </c>
    </row>
    <row r="1885" spans="1:4" ht="16.5" customHeight="1">
      <c r="A1885" s="135"/>
      <c r="B1885" s="1310" t="s">
        <v>7054</v>
      </c>
      <c r="C1885" s="135"/>
      <c r="D1885" s="135"/>
    </row>
    <row r="1886" spans="1:4" ht="16.5" customHeight="1">
      <c r="A1886" s="135" t="s">
        <v>2284</v>
      </c>
      <c r="B1886" s="1310" t="s">
        <v>7055</v>
      </c>
      <c r="C1886" s="135" t="s">
        <v>7056</v>
      </c>
      <c r="D1886" s="135" t="s">
        <v>7057</v>
      </c>
    </row>
    <row r="1887" spans="1:4" ht="16.5" customHeight="1">
      <c r="A1887" s="135"/>
      <c r="B1887" s="1310"/>
      <c r="C1887" s="1311"/>
      <c r="D1887" s="1311"/>
    </row>
    <row r="1889" spans="1:4" ht="16.5" customHeight="1">
      <c r="A1889" s="98" t="s">
        <v>160</v>
      </c>
      <c r="B1889" s="98"/>
      <c r="C1889" s="98"/>
      <c r="D1889" s="98"/>
    </row>
    <row r="1890" spans="1:4" ht="16.5" customHeight="1">
      <c r="A1890" s="95"/>
      <c r="B1890" s="1313" t="s">
        <v>7058</v>
      </c>
      <c r="C1890" s="1311"/>
      <c r="D1890" s="1311"/>
    </row>
    <row r="1891" spans="1:4" ht="16.5" customHeight="1">
      <c r="A1891" s="95" t="s">
        <v>3254</v>
      </c>
      <c r="B1891" s="1313" t="s">
        <v>7059</v>
      </c>
      <c r="C1891" s="1311"/>
      <c r="D1891" s="1311"/>
    </row>
    <row r="1892" spans="1:4" ht="16.5" customHeight="1">
      <c r="A1892" s="95"/>
      <c r="B1892" s="1313"/>
      <c r="C1892" s="23" t="s">
        <v>7060</v>
      </c>
      <c r="D1892" s="23" t="s">
        <v>7061</v>
      </c>
    </row>
    <row r="1893" spans="1:4" ht="16.5" customHeight="1">
      <c r="A1893" s="23"/>
      <c r="B1893" s="1314" t="s">
        <v>7062</v>
      </c>
      <c r="C1893" s="23"/>
      <c r="D1893" s="23"/>
    </row>
    <row r="1894" spans="1:4" ht="16.5" customHeight="1">
      <c r="A1894" s="23" t="s">
        <v>1568</v>
      </c>
      <c r="B1894" s="1314" t="s">
        <v>7063</v>
      </c>
      <c r="C1894" s="23" t="s">
        <v>7064</v>
      </c>
      <c r="D1894" s="23" t="s">
        <v>7065</v>
      </c>
    </row>
    <row r="1895" spans="1:4" ht="16.5" customHeight="1">
      <c r="A1895" s="23"/>
      <c r="B1895" s="1314"/>
      <c r="C1895" s="123" t="s">
        <v>7066</v>
      </c>
      <c r="D1895" s="123" t="s">
        <v>7067</v>
      </c>
    </row>
    <row r="1896" spans="1:4" ht="16.5" customHeight="1">
      <c r="A1896" s="123"/>
      <c r="B1896" s="1315" t="s">
        <v>7068</v>
      </c>
      <c r="C1896" s="123"/>
      <c r="D1896" s="123"/>
    </row>
    <row r="1897" spans="1:4" ht="16.5" customHeight="1">
      <c r="A1897" s="123" t="s">
        <v>2262</v>
      </c>
      <c r="B1897" s="1315" t="s">
        <v>7069</v>
      </c>
      <c r="C1897" s="123" t="s">
        <v>7070</v>
      </c>
      <c r="D1897" s="123" t="s">
        <v>7071</v>
      </c>
    </row>
    <row r="1898" spans="1:4" ht="16.5" customHeight="1">
      <c r="A1898" s="123"/>
      <c r="B1898" s="1315"/>
      <c r="C1898" s="105" t="s">
        <v>7072</v>
      </c>
      <c r="D1898" s="105" t="s">
        <v>7073</v>
      </c>
    </row>
    <row r="1899" spans="1:4" ht="16.5" customHeight="1">
      <c r="A1899" s="105"/>
      <c r="B1899" s="1316" t="s">
        <v>7074</v>
      </c>
      <c r="C1899" s="105"/>
      <c r="D1899" s="105"/>
    </row>
    <row r="1900" spans="1:4" ht="16.5" customHeight="1">
      <c r="A1900" s="105" t="s">
        <v>2273</v>
      </c>
      <c r="B1900" s="1316" t="s">
        <v>7075</v>
      </c>
      <c r="C1900" s="105" t="s">
        <v>7076</v>
      </c>
      <c r="D1900" s="105" t="s">
        <v>7077</v>
      </c>
    </row>
    <row r="1901" spans="1:4" ht="16.5" customHeight="1">
      <c r="A1901" s="105"/>
      <c r="B1901" s="1316"/>
      <c r="C1901" s="135" t="s">
        <v>7078</v>
      </c>
      <c r="D1901" s="135" t="s">
        <v>7079</v>
      </c>
    </row>
    <row r="1902" spans="1:4" ht="16.5" customHeight="1">
      <c r="A1902" s="135"/>
      <c r="B1902" s="1310" t="s">
        <v>7080</v>
      </c>
      <c r="C1902" s="135"/>
      <c r="D1902" s="135"/>
    </row>
    <row r="1903" spans="1:4" ht="16.5" customHeight="1">
      <c r="A1903" s="135" t="s">
        <v>2284</v>
      </c>
      <c r="B1903" s="1310" t="s">
        <v>7081</v>
      </c>
      <c r="C1903" s="135" t="s">
        <v>7082</v>
      </c>
      <c r="D1903" s="135" t="s">
        <v>7083</v>
      </c>
    </row>
    <row r="1904" spans="1:4" ht="16.5" customHeight="1">
      <c r="A1904" s="135"/>
      <c r="B1904" s="1310"/>
      <c r="C1904" s="1311"/>
      <c r="D1904" s="1311"/>
    </row>
    <row r="1906" spans="1:4" ht="16.5" customHeight="1">
      <c r="A1906" s="74" t="s">
        <v>161</v>
      </c>
      <c r="B1906" s="74"/>
      <c r="C1906" s="74"/>
      <c r="D1906" s="74"/>
    </row>
    <row r="1907" spans="1:4" ht="16.5" customHeight="1">
      <c r="A1907" s="95"/>
      <c r="B1907" s="1313" t="s">
        <v>7084</v>
      </c>
      <c r="C1907" s="1311"/>
      <c r="D1907" s="1311"/>
    </row>
    <row r="1908" spans="1:4" ht="16.5" customHeight="1">
      <c r="A1908" s="95" t="s">
        <v>3254</v>
      </c>
      <c r="B1908" s="1313" t="s">
        <v>7085</v>
      </c>
      <c r="C1908" s="1311"/>
      <c r="D1908" s="1311"/>
    </row>
    <row r="1909" spans="1:4" ht="16.5" customHeight="1">
      <c r="A1909" s="95"/>
      <c r="B1909" s="1313"/>
      <c r="C1909" s="23" t="s">
        <v>7086</v>
      </c>
      <c r="D1909" s="23" t="s">
        <v>7087</v>
      </c>
    </row>
    <row r="1910" spans="1:4" ht="16.5" customHeight="1">
      <c r="A1910" s="23"/>
      <c r="B1910" s="1314" t="s">
        <v>7088</v>
      </c>
      <c r="C1910" s="23"/>
      <c r="D1910" s="23"/>
    </row>
    <row r="1911" spans="1:4" ht="16.5" customHeight="1">
      <c r="A1911" s="23" t="s">
        <v>1568</v>
      </c>
      <c r="B1911" s="1314" t="s">
        <v>7089</v>
      </c>
      <c r="C1911" s="23" t="s">
        <v>7090</v>
      </c>
      <c r="D1911" s="23" t="s">
        <v>7091</v>
      </c>
    </row>
    <row r="1912" spans="1:4" ht="16.5" customHeight="1">
      <c r="A1912" s="23"/>
      <c r="B1912" s="1314"/>
      <c r="C1912" s="123" t="s">
        <v>7092</v>
      </c>
      <c r="D1912" s="123" t="s">
        <v>7093</v>
      </c>
    </row>
    <row r="1913" spans="1:4" ht="16.5" customHeight="1">
      <c r="A1913" s="123"/>
      <c r="B1913" s="1315" t="s">
        <v>7094</v>
      </c>
      <c r="C1913" s="123"/>
      <c r="D1913" s="123"/>
    </row>
    <row r="1914" spans="1:4" ht="16.5" customHeight="1">
      <c r="A1914" s="123" t="s">
        <v>2262</v>
      </c>
      <c r="B1914" s="1315" t="s">
        <v>7095</v>
      </c>
      <c r="C1914" s="123" t="s">
        <v>7096</v>
      </c>
      <c r="D1914" s="123" t="s">
        <v>7097</v>
      </c>
    </row>
    <row r="1915" spans="1:4" ht="16.5" customHeight="1">
      <c r="A1915" s="123"/>
      <c r="B1915" s="1315"/>
      <c r="C1915" s="105" t="s">
        <v>7098</v>
      </c>
      <c r="D1915" s="105" t="s">
        <v>7099</v>
      </c>
    </row>
    <row r="1916" spans="1:4" ht="16.5" customHeight="1">
      <c r="A1916" s="105"/>
      <c r="B1916" s="1316" t="s">
        <v>7100</v>
      </c>
      <c r="C1916" s="105"/>
      <c r="D1916" s="105"/>
    </row>
    <row r="1917" spans="1:4" ht="16.5" customHeight="1">
      <c r="A1917" s="105" t="s">
        <v>2273</v>
      </c>
      <c r="B1917" s="1316" t="s">
        <v>7101</v>
      </c>
      <c r="C1917" s="105" t="s">
        <v>7102</v>
      </c>
      <c r="D1917" s="105" t="s">
        <v>7103</v>
      </c>
    </row>
    <row r="1918" spans="1:4" ht="16.5" customHeight="1">
      <c r="A1918" s="105"/>
      <c r="B1918" s="1316"/>
      <c r="C1918" s="135" t="s">
        <v>7104</v>
      </c>
      <c r="D1918" s="135" t="s">
        <v>7105</v>
      </c>
    </row>
    <row r="1919" spans="1:4" ht="16.5" customHeight="1">
      <c r="A1919" s="135"/>
      <c r="B1919" s="1310" t="s">
        <v>7106</v>
      </c>
      <c r="C1919" s="135"/>
      <c r="D1919" s="135"/>
    </row>
    <row r="1920" spans="1:4" ht="16.5" customHeight="1">
      <c r="A1920" s="135" t="s">
        <v>2284</v>
      </c>
      <c r="B1920" s="1310" t="s">
        <v>7107</v>
      </c>
      <c r="C1920" s="135" t="s">
        <v>7108</v>
      </c>
      <c r="D1920" s="135" t="s">
        <v>7109</v>
      </c>
    </row>
    <row r="1921" spans="1:4" ht="16.5" customHeight="1">
      <c r="A1921" s="135"/>
      <c r="B1921" s="1310"/>
      <c r="C1921" s="1311"/>
      <c r="D1921" s="1311"/>
    </row>
    <row r="1922" spans="1:4" ht="15.75">
      <c r="A1922" s="1311"/>
      <c r="B1922" s="1311"/>
      <c r="C1922" s="1311"/>
      <c r="D1922" s="1311"/>
    </row>
    <row r="1923" spans="1:4" ht="16.5" customHeight="1">
      <c r="A1923" s="98" t="s">
        <v>212</v>
      </c>
      <c r="B1923" s="98"/>
      <c r="C1923" s="1311"/>
      <c r="D1923" s="1311"/>
    </row>
    <row r="1924" spans="1:4" ht="16.5" customHeight="1">
      <c r="A1924" s="95"/>
      <c r="B1924" s="1313" t="s">
        <v>7110</v>
      </c>
      <c r="C1924" s="1311"/>
      <c r="D1924" s="1311"/>
    </row>
    <row r="1925" spans="1:4" ht="16.5" customHeight="1">
      <c r="A1925" s="95" t="s">
        <v>3254</v>
      </c>
      <c r="B1925" s="1313" t="s">
        <v>7111</v>
      </c>
      <c r="C1925" s="1311"/>
      <c r="D1925" s="1311"/>
    </row>
    <row r="1926" spans="1:4" ht="16.5" customHeight="1">
      <c r="A1926" s="95"/>
      <c r="B1926" s="1313"/>
      <c r="C1926" s="23" t="s">
        <v>7112</v>
      </c>
      <c r="D1926" s="23" t="s">
        <v>7113</v>
      </c>
    </row>
    <row r="1927" spans="1:4" ht="16.5" customHeight="1">
      <c r="A1927" s="23"/>
      <c r="B1927" s="1314" t="s">
        <v>7114</v>
      </c>
      <c r="C1927" s="23"/>
      <c r="D1927" s="23"/>
    </row>
    <row r="1928" spans="1:4" ht="16.5" customHeight="1">
      <c r="A1928" s="23" t="s">
        <v>1568</v>
      </c>
      <c r="B1928" s="1314" t="s">
        <v>7115</v>
      </c>
      <c r="C1928" s="23" t="s">
        <v>7116</v>
      </c>
      <c r="D1928" s="23" t="s">
        <v>7117</v>
      </c>
    </row>
    <row r="1929" spans="1:4" ht="16.5" customHeight="1">
      <c r="A1929" s="23"/>
      <c r="B1929" s="1314"/>
      <c r="C1929" s="123" t="s">
        <v>7118</v>
      </c>
      <c r="D1929" s="123" t="s">
        <v>7119</v>
      </c>
    </row>
    <row r="1930" spans="1:4" ht="16.5" customHeight="1">
      <c r="A1930" s="123"/>
      <c r="B1930" s="1315" t="s">
        <v>7120</v>
      </c>
      <c r="C1930" s="123"/>
      <c r="D1930" s="123"/>
    </row>
    <row r="1931" spans="1:4" ht="16.5" customHeight="1">
      <c r="A1931" s="123" t="s">
        <v>2262</v>
      </c>
      <c r="B1931" s="1315" t="s">
        <v>7121</v>
      </c>
      <c r="C1931" s="123" t="s">
        <v>7122</v>
      </c>
      <c r="D1931" s="123" t="s">
        <v>7123</v>
      </c>
    </row>
    <row r="1932" spans="1:4" ht="16.5" customHeight="1">
      <c r="A1932" s="123"/>
      <c r="B1932" s="1315"/>
      <c r="C1932" s="105" t="s">
        <v>7124</v>
      </c>
      <c r="D1932" s="105" t="s">
        <v>7125</v>
      </c>
    </row>
    <row r="1933" spans="1:4" ht="16.5" customHeight="1">
      <c r="A1933" s="105"/>
      <c r="B1933" s="1316" t="s">
        <v>7126</v>
      </c>
      <c r="C1933" s="105"/>
      <c r="D1933" s="105"/>
    </row>
    <row r="1934" spans="1:4" ht="16.5" customHeight="1">
      <c r="A1934" s="105" t="s">
        <v>2273</v>
      </c>
      <c r="B1934" s="1316" t="s">
        <v>7127</v>
      </c>
      <c r="C1934" s="105" t="s">
        <v>7128</v>
      </c>
      <c r="D1934" s="105" t="s">
        <v>7129</v>
      </c>
    </row>
    <row r="1935" spans="1:4" ht="16.5" customHeight="1">
      <c r="A1935" s="105"/>
      <c r="B1935" s="1316"/>
      <c r="C1935" s="135" t="s">
        <v>7130</v>
      </c>
      <c r="D1935" s="135" t="s">
        <v>7131</v>
      </c>
    </row>
    <row r="1936" spans="1:4" ht="16.5" customHeight="1">
      <c r="A1936" s="135"/>
      <c r="B1936" s="1310" t="s">
        <v>7132</v>
      </c>
      <c r="C1936" s="135"/>
      <c r="D1936" s="135"/>
    </row>
    <row r="1937" spans="1:4" ht="16.5" customHeight="1">
      <c r="A1937" s="135" t="s">
        <v>2284</v>
      </c>
      <c r="B1937" s="1310" t="s">
        <v>7133</v>
      </c>
      <c r="C1937" s="135" t="s">
        <v>7134</v>
      </c>
      <c r="D1937" s="135" t="s">
        <v>7135</v>
      </c>
    </row>
    <row r="1938" spans="1:4" ht="16.5" customHeight="1">
      <c r="A1938" s="135"/>
      <c r="B1938" s="1310"/>
      <c r="C1938" s="1311"/>
      <c r="D1938" s="1311"/>
    </row>
    <row r="1940" spans="1:4" ht="16.5" customHeight="1">
      <c r="A1940" s="116" t="s">
        <v>164</v>
      </c>
      <c r="B1940" s="116"/>
      <c r="C1940" s="116"/>
      <c r="D1940" s="116"/>
    </row>
    <row r="1941" spans="1:4" ht="16.5" customHeight="1">
      <c r="A1941" s="95"/>
      <c r="B1941" s="1313" t="s">
        <v>7136</v>
      </c>
      <c r="C1941" s="1311"/>
      <c r="D1941" s="1311"/>
    </row>
    <row r="1942" spans="1:4" ht="16.5" customHeight="1">
      <c r="A1942" s="95" t="s">
        <v>3254</v>
      </c>
      <c r="B1942" s="1313" t="s">
        <v>7137</v>
      </c>
      <c r="C1942" s="1311"/>
      <c r="D1942" s="1311"/>
    </row>
    <row r="1943" spans="1:4" ht="16.5" customHeight="1">
      <c r="A1943" s="95"/>
      <c r="B1943" s="1313"/>
      <c r="C1943" s="1311"/>
      <c r="D1943" s="1311"/>
    </row>
    <row r="1944" spans="1:4" ht="16.5" customHeight="1">
      <c r="A1944" s="23"/>
      <c r="B1944" s="1314" t="s">
        <v>7138</v>
      </c>
      <c r="C1944" s="1314" t="s">
        <v>7139</v>
      </c>
      <c r="D1944" s="1314" t="s">
        <v>7140</v>
      </c>
    </row>
    <row r="1945" spans="1:4" ht="16.5" customHeight="1">
      <c r="A1945" s="23" t="s">
        <v>1568</v>
      </c>
      <c r="B1945" s="1314" t="s">
        <v>7141</v>
      </c>
      <c r="C1945" s="1314" t="s">
        <v>7142</v>
      </c>
      <c r="D1945" s="1314" t="s">
        <v>7143</v>
      </c>
    </row>
    <row r="1946" spans="1:4" ht="16.5" customHeight="1">
      <c r="A1946" s="23"/>
      <c r="B1946" s="1314"/>
      <c r="C1946" s="1314"/>
      <c r="D1946" s="1314"/>
    </row>
    <row r="1947" spans="1:4" ht="16.5" customHeight="1">
      <c r="A1947" s="123"/>
      <c r="B1947" s="1315" t="s">
        <v>7144</v>
      </c>
      <c r="C1947" s="1315" t="s">
        <v>7145</v>
      </c>
      <c r="D1947" s="1315" t="s">
        <v>7146</v>
      </c>
    </row>
    <row r="1948" spans="1:4" ht="16.5" customHeight="1">
      <c r="A1948" s="123" t="s">
        <v>2262</v>
      </c>
      <c r="B1948" s="1315" t="s">
        <v>7147</v>
      </c>
      <c r="C1948" s="1315" t="s">
        <v>7148</v>
      </c>
      <c r="D1948" s="1315" t="s">
        <v>7149</v>
      </c>
    </row>
    <row r="1949" spans="1:4" ht="16.5" customHeight="1">
      <c r="A1949" s="123"/>
      <c r="B1949" s="1315"/>
      <c r="C1949" s="1315"/>
      <c r="D1949" s="1315"/>
    </row>
    <row r="1950" spans="1:4" ht="16.5" customHeight="1">
      <c r="A1950" s="105"/>
      <c r="B1950" s="1316" t="s">
        <v>7150</v>
      </c>
      <c r="C1950" s="1316" t="s">
        <v>7151</v>
      </c>
      <c r="D1950" s="1316" t="s">
        <v>7152</v>
      </c>
    </row>
    <row r="1951" spans="1:4" ht="16.5" customHeight="1">
      <c r="A1951" s="105" t="s">
        <v>2273</v>
      </c>
      <c r="B1951" s="1316" t="s">
        <v>7153</v>
      </c>
      <c r="C1951" s="1316" t="s">
        <v>7154</v>
      </c>
      <c r="D1951" s="1316" t="s">
        <v>7155</v>
      </c>
    </row>
    <row r="1952" spans="1:4" ht="16.5" customHeight="1">
      <c r="A1952" s="105"/>
      <c r="B1952" s="1316"/>
      <c r="C1952" s="1316"/>
      <c r="D1952" s="1316"/>
    </row>
    <row r="1953" spans="1:4" ht="16.5" customHeight="1">
      <c r="A1953" s="135"/>
      <c r="B1953" s="1310" t="s">
        <v>7156</v>
      </c>
      <c r="C1953" s="1310" t="s">
        <v>7157</v>
      </c>
      <c r="D1953" s="1310" t="s">
        <v>7158</v>
      </c>
    </row>
    <row r="1954" spans="1:4" ht="16.5" customHeight="1">
      <c r="A1954" s="135" t="s">
        <v>2284</v>
      </c>
      <c r="B1954" s="1310" t="s">
        <v>7159</v>
      </c>
      <c r="C1954" s="1310" t="s">
        <v>7160</v>
      </c>
      <c r="D1954" s="1310" t="s">
        <v>7161</v>
      </c>
    </row>
    <row r="1955" spans="1:4" ht="16.5" customHeight="1">
      <c r="A1955" s="135"/>
      <c r="B1955" s="1310"/>
      <c r="C1955" s="1310"/>
      <c r="D1955" s="1310"/>
    </row>
    <row r="1957" spans="1:4" ht="16.5" customHeight="1">
      <c r="A1957" s="122" t="s">
        <v>1491</v>
      </c>
      <c r="B1957" s="122"/>
      <c r="C1957" s="122"/>
      <c r="D1957" s="122"/>
    </row>
    <row r="1958" spans="1:4" ht="16.5" customHeight="1">
      <c r="A1958" s="95"/>
      <c r="B1958" s="1313" t="s">
        <v>2703</v>
      </c>
      <c r="C1958" s="1311"/>
      <c r="D1958" s="1311"/>
    </row>
    <row r="1959" spans="1:4" ht="16.5" customHeight="1">
      <c r="A1959" s="95" t="s">
        <v>3254</v>
      </c>
      <c r="B1959" s="1313" t="s">
        <v>2736</v>
      </c>
      <c r="C1959" s="1311"/>
      <c r="D1959" s="1311"/>
    </row>
    <row r="1960" spans="1:4" ht="16.5" customHeight="1">
      <c r="A1960" s="95"/>
      <c r="B1960" s="1313" t="s">
        <v>2762</v>
      </c>
      <c r="C1960" s="1311"/>
      <c r="D1960" s="1311"/>
    </row>
    <row r="1961" spans="1:4" ht="16.5" customHeight="1">
      <c r="A1961" s="23"/>
      <c r="B1961" s="1314" t="s">
        <v>2797</v>
      </c>
      <c r="C1961" s="1314" t="s">
        <v>7162</v>
      </c>
      <c r="D1961" s="1314" t="s">
        <v>7163</v>
      </c>
    </row>
    <row r="1962" spans="1:4" ht="16.5" customHeight="1">
      <c r="A1962" s="23" t="s">
        <v>1568</v>
      </c>
      <c r="B1962" s="1314" t="s">
        <v>2833</v>
      </c>
      <c r="C1962" s="1314" t="s">
        <v>7164</v>
      </c>
      <c r="D1962" s="1314" t="s">
        <v>7165</v>
      </c>
    </row>
    <row r="1963" spans="1:4" ht="16.5" customHeight="1">
      <c r="A1963" s="23"/>
      <c r="B1963" s="1314" t="s">
        <v>2867</v>
      </c>
      <c r="C1963" s="1314" t="s">
        <v>7166</v>
      </c>
      <c r="D1963" s="1314" t="s">
        <v>7167</v>
      </c>
    </row>
    <row r="1964" spans="1:4" ht="16.5" customHeight="1">
      <c r="A1964" s="123"/>
      <c r="B1964" s="1315" t="s">
        <v>2904</v>
      </c>
      <c r="C1964" s="1315" t="s">
        <v>7168</v>
      </c>
      <c r="D1964" s="1315" t="s">
        <v>7169</v>
      </c>
    </row>
    <row r="1965" spans="1:4" ht="16.5" customHeight="1">
      <c r="A1965" s="123" t="s">
        <v>2262</v>
      </c>
      <c r="B1965" s="1315" t="s">
        <v>7170</v>
      </c>
      <c r="C1965" s="1315" t="s">
        <v>7171</v>
      </c>
      <c r="D1965" s="1315" t="s">
        <v>7172</v>
      </c>
    </row>
    <row r="1966" spans="1:4" ht="16.5" customHeight="1">
      <c r="A1966" s="123"/>
      <c r="B1966" s="1315" t="s">
        <v>2973</v>
      </c>
      <c r="C1966" s="1315" t="s">
        <v>7173</v>
      </c>
      <c r="D1966" s="1315" t="s">
        <v>7174</v>
      </c>
    </row>
    <row r="1967" spans="1:4" ht="16.5" customHeight="1">
      <c r="A1967" s="105"/>
      <c r="B1967" s="1316" t="s">
        <v>3012</v>
      </c>
      <c r="C1967" s="1316" t="s">
        <v>7175</v>
      </c>
      <c r="D1967" s="1316" t="s">
        <v>7176</v>
      </c>
    </row>
    <row r="1968" spans="1:4" ht="16.5" customHeight="1">
      <c r="A1968" s="105" t="s">
        <v>2273</v>
      </c>
      <c r="B1968" s="1316" t="s">
        <v>7177</v>
      </c>
      <c r="C1968" s="1316" t="s">
        <v>7178</v>
      </c>
      <c r="D1968" s="1316" t="s">
        <v>7179</v>
      </c>
    </row>
    <row r="1969" spans="1:4" ht="16.5" customHeight="1">
      <c r="A1969" s="105"/>
      <c r="B1969" s="1316" t="s">
        <v>3076</v>
      </c>
      <c r="C1969" s="1316" t="s">
        <v>7180</v>
      </c>
      <c r="D1969" s="1316" t="s">
        <v>7181</v>
      </c>
    </row>
    <row r="1970" spans="1:4" ht="16.5" customHeight="1">
      <c r="A1970" s="135"/>
      <c r="B1970" s="1310" t="s">
        <v>3115</v>
      </c>
      <c r="C1970" s="1310" t="s">
        <v>7182</v>
      </c>
      <c r="D1970" s="1310" t="s">
        <v>7183</v>
      </c>
    </row>
    <row r="1971" spans="1:4" ht="16.5" customHeight="1">
      <c r="A1971" s="135" t="s">
        <v>2284</v>
      </c>
      <c r="B1971" s="1310" t="s">
        <v>3149</v>
      </c>
      <c r="C1971" s="1310" t="s">
        <v>7184</v>
      </c>
      <c r="D1971" s="1310" t="s">
        <v>7185</v>
      </c>
    </row>
    <row r="1972" spans="1:4" ht="16.5" customHeight="1">
      <c r="A1972" s="135"/>
      <c r="B1972" s="1310" t="s">
        <v>3177</v>
      </c>
      <c r="C1972" s="1310" t="s">
        <v>7186</v>
      </c>
      <c r="D1972" s="1310" t="s">
        <v>7187</v>
      </c>
    </row>
    <row r="1974" spans="1:4" ht="16.5" customHeight="1">
      <c r="A1974" s="105" t="s">
        <v>166</v>
      </c>
      <c r="B1974" s="105"/>
      <c r="C1974" s="105"/>
      <c r="D1974" s="105"/>
    </row>
    <row r="1975" spans="1:4" ht="16.5" customHeight="1">
      <c r="A1975" s="95"/>
      <c r="B1975" s="1313" t="s">
        <v>7188</v>
      </c>
      <c r="C1975" s="1311"/>
      <c r="D1975" s="1311"/>
    </row>
    <row r="1976" spans="1:4" ht="16.5" customHeight="1">
      <c r="A1976" s="95" t="s">
        <v>3254</v>
      </c>
      <c r="B1976" s="1313" t="s">
        <v>7189</v>
      </c>
      <c r="C1976" s="1311"/>
      <c r="D1976" s="1311"/>
    </row>
    <row r="1977" spans="1:4" ht="16.5" customHeight="1">
      <c r="A1977" s="95"/>
      <c r="B1977" s="1313"/>
      <c r="C1977" s="23" t="s">
        <v>7190</v>
      </c>
      <c r="D1977" s="23" t="s">
        <v>7191</v>
      </c>
    </row>
    <row r="1978" spans="1:4" ht="16.5" customHeight="1">
      <c r="A1978" s="23"/>
      <c r="B1978" s="1314" t="s">
        <v>7192</v>
      </c>
      <c r="C1978" s="23"/>
      <c r="D1978" s="23"/>
    </row>
    <row r="1979" spans="1:4" ht="16.5" customHeight="1">
      <c r="A1979" s="23" t="s">
        <v>1568</v>
      </c>
      <c r="B1979" s="1314" t="s">
        <v>7193</v>
      </c>
      <c r="C1979" s="23" t="s">
        <v>7194</v>
      </c>
      <c r="D1979" s="23" t="s">
        <v>7195</v>
      </c>
    </row>
    <row r="1980" spans="1:4" ht="16.5" customHeight="1">
      <c r="A1980" s="23"/>
      <c r="B1980" s="1314"/>
      <c r="C1980" s="123" t="s">
        <v>7196</v>
      </c>
      <c r="D1980" s="123" t="s">
        <v>7197</v>
      </c>
    </row>
    <row r="1981" spans="1:4" ht="16.5" customHeight="1">
      <c r="A1981" s="123"/>
      <c r="B1981" s="1315" t="s">
        <v>7198</v>
      </c>
      <c r="C1981" s="123"/>
      <c r="D1981" s="123"/>
    </row>
    <row r="1982" spans="1:4" ht="16.5" customHeight="1">
      <c r="A1982" s="123" t="s">
        <v>2262</v>
      </c>
      <c r="B1982" s="1315" t="s">
        <v>7199</v>
      </c>
      <c r="C1982" s="123" t="s">
        <v>7200</v>
      </c>
      <c r="D1982" s="123" t="s">
        <v>7201</v>
      </c>
    </row>
    <row r="1983" spans="1:4" ht="16.5" customHeight="1">
      <c r="A1983" s="123"/>
      <c r="B1983" s="1315"/>
      <c r="C1983" s="105" t="s">
        <v>7202</v>
      </c>
      <c r="D1983" s="105" t="s">
        <v>7203</v>
      </c>
    </row>
    <row r="1984" spans="1:4" ht="16.5" customHeight="1">
      <c r="A1984" s="105"/>
      <c r="B1984" s="1316" t="s">
        <v>7204</v>
      </c>
      <c r="C1984" s="105"/>
      <c r="D1984" s="105"/>
    </row>
    <row r="1985" spans="1:4" ht="16.5" customHeight="1">
      <c r="A1985" s="105" t="s">
        <v>2273</v>
      </c>
      <c r="B1985" s="1316" t="s">
        <v>7205</v>
      </c>
      <c r="C1985" s="105" t="s">
        <v>7206</v>
      </c>
      <c r="D1985" s="105" t="s">
        <v>7207</v>
      </c>
    </row>
    <row r="1986" spans="1:4" ht="16.5" customHeight="1">
      <c r="A1986" s="105"/>
      <c r="B1986" s="1316"/>
      <c r="C1986" s="135" t="s">
        <v>7208</v>
      </c>
      <c r="D1986" s="135" t="s">
        <v>7209</v>
      </c>
    </row>
    <row r="1987" spans="1:4" ht="16.5" customHeight="1">
      <c r="A1987" s="135"/>
      <c r="B1987" s="1310" t="s">
        <v>7210</v>
      </c>
      <c r="C1987" s="135"/>
      <c r="D1987" s="135"/>
    </row>
    <row r="1988" spans="1:4" ht="16.5" customHeight="1">
      <c r="A1988" s="135" t="s">
        <v>2284</v>
      </c>
      <c r="B1988" s="1310" t="s">
        <v>7211</v>
      </c>
      <c r="C1988" s="1310" t="s">
        <v>7212</v>
      </c>
      <c r="D1988" s="1310" t="s">
        <v>7213</v>
      </c>
    </row>
    <row r="1989" spans="1:4" ht="16.5" customHeight="1">
      <c r="A1989" s="135"/>
      <c r="B1989" s="1310"/>
      <c r="C1989" s="1311"/>
      <c r="D1989" s="1311"/>
    </row>
    <row r="1991" spans="1:4" ht="16.5" customHeight="1">
      <c r="A1991" s="77" t="s">
        <v>167</v>
      </c>
      <c r="B1991" s="77"/>
      <c r="C1991" s="77"/>
      <c r="D1991" s="77"/>
    </row>
    <row r="1992" spans="1:4" ht="16.5" customHeight="1">
      <c r="A1992" s="95"/>
      <c r="B1992" s="1313" t="s">
        <v>7214</v>
      </c>
      <c r="C1992" s="1311"/>
      <c r="D1992" s="1311"/>
    </row>
    <row r="1993" spans="1:4" ht="16.5" customHeight="1">
      <c r="A1993" s="95" t="s">
        <v>3254</v>
      </c>
      <c r="B1993" s="1313" t="s">
        <v>7215</v>
      </c>
      <c r="C1993" s="1311"/>
      <c r="D1993" s="1311"/>
    </row>
    <row r="1994" spans="1:4" ht="16.5" customHeight="1">
      <c r="A1994" s="95"/>
      <c r="B1994" s="1313" t="s">
        <v>7216</v>
      </c>
      <c r="C1994" s="1311"/>
      <c r="D1994" s="1311"/>
    </row>
    <row r="1995" spans="1:4" ht="16.5" customHeight="1">
      <c r="A1995" s="23"/>
      <c r="B1995" s="1314" t="s">
        <v>7217</v>
      </c>
      <c r="C1995" s="1314" t="s">
        <v>7218</v>
      </c>
      <c r="D1995" s="1314" t="s">
        <v>7219</v>
      </c>
    </row>
    <row r="1996" spans="1:4" ht="16.5" customHeight="1">
      <c r="A1996" s="23" t="s">
        <v>1568</v>
      </c>
      <c r="B1996" s="1314" t="s">
        <v>7220</v>
      </c>
      <c r="C1996" s="1314" t="s">
        <v>7221</v>
      </c>
      <c r="D1996" s="1314" t="s">
        <v>7222</v>
      </c>
    </row>
    <row r="1997" spans="1:4" ht="16.5" customHeight="1">
      <c r="A1997" s="23"/>
      <c r="B1997" s="1314" t="s">
        <v>7223</v>
      </c>
      <c r="C1997" s="1314" t="s">
        <v>7224</v>
      </c>
      <c r="D1997" s="1314" t="s">
        <v>7225</v>
      </c>
    </row>
    <row r="1998" spans="1:4" ht="16.5" customHeight="1">
      <c r="A1998" s="123"/>
      <c r="B1998" s="1315" t="s">
        <v>7226</v>
      </c>
      <c r="C1998" s="1315" t="s">
        <v>7227</v>
      </c>
      <c r="D1998" s="1315" t="s">
        <v>7228</v>
      </c>
    </row>
    <row r="1999" spans="1:4" ht="16.5" customHeight="1">
      <c r="A1999" s="123" t="s">
        <v>2262</v>
      </c>
      <c r="B1999" s="1315" t="s">
        <v>7229</v>
      </c>
      <c r="C1999" s="1315" t="s">
        <v>7230</v>
      </c>
      <c r="D1999" s="1315" t="s">
        <v>7231</v>
      </c>
    </row>
    <row r="2000" spans="1:4" ht="16.5" customHeight="1">
      <c r="A2000" s="123"/>
      <c r="B2000" s="1315" t="s">
        <v>7232</v>
      </c>
      <c r="C2000" s="1315" t="s">
        <v>7233</v>
      </c>
      <c r="D2000" s="1315" t="s">
        <v>7234</v>
      </c>
    </row>
    <row r="2001" spans="1:4" ht="16.5" customHeight="1">
      <c r="A2001" s="105"/>
      <c r="B2001" s="1316" t="s">
        <v>7235</v>
      </c>
      <c r="C2001" s="1316" t="s">
        <v>7236</v>
      </c>
      <c r="D2001" s="1316" t="s">
        <v>7237</v>
      </c>
    </row>
    <row r="2002" spans="1:4" ht="16.5" customHeight="1">
      <c r="A2002" s="105" t="s">
        <v>2273</v>
      </c>
      <c r="B2002" s="1316" t="s">
        <v>7238</v>
      </c>
      <c r="C2002" s="1316" t="s">
        <v>7239</v>
      </c>
      <c r="D2002" s="1316" t="s">
        <v>7240</v>
      </c>
    </row>
    <row r="2003" spans="1:4" ht="16.5" customHeight="1">
      <c r="A2003" s="105"/>
      <c r="B2003" s="1316" t="s">
        <v>7241</v>
      </c>
      <c r="C2003" s="1316" t="s">
        <v>7242</v>
      </c>
      <c r="D2003" s="1316" t="s">
        <v>7243</v>
      </c>
    </row>
    <row r="2004" spans="1:4" ht="16.5" customHeight="1">
      <c r="A2004" s="135"/>
      <c r="B2004" s="1310" t="s">
        <v>7244</v>
      </c>
      <c r="C2004" s="1310" t="s">
        <v>7245</v>
      </c>
      <c r="D2004" s="1310" t="s">
        <v>7246</v>
      </c>
    </row>
    <row r="2005" spans="1:4" ht="16.5" customHeight="1">
      <c r="A2005" s="135" t="s">
        <v>2284</v>
      </c>
      <c r="B2005" s="1310" t="s">
        <v>7247</v>
      </c>
      <c r="C2005" s="1310" t="s">
        <v>7248</v>
      </c>
      <c r="D2005" s="1310" t="s">
        <v>7249</v>
      </c>
    </row>
    <row r="2006" spans="1:4" ht="16.5" customHeight="1">
      <c r="A2006" s="135"/>
      <c r="B2006" s="1310" t="s">
        <v>7250</v>
      </c>
      <c r="C2006" s="1310" t="s">
        <v>7251</v>
      </c>
      <c r="D2006" s="1310" t="s">
        <v>7252</v>
      </c>
    </row>
    <row r="2008" spans="1:4" ht="16.5" customHeight="1">
      <c r="A2008" s="122" t="s">
        <v>1492</v>
      </c>
      <c r="B2008" s="122"/>
      <c r="C2008" s="122"/>
      <c r="D2008" s="122"/>
    </row>
    <row r="2009" spans="1:4" ht="16.5" customHeight="1">
      <c r="A2009" s="95"/>
      <c r="B2009" s="1313"/>
      <c r="C2009" s="1311"/>
      <c r="D2009" s="1311"/>
    </row>
    <row r="2010" spans="1:4" ht="16.5" customHeight="1">
      <c r="A2010" s="95" t="s">
        <v>3254</v>
      </c>
      <c r="B2010" s="1313"/>
      <c r="C2010" s="1311"/>
      <c r="D2010" s="1311"/>
    </row>
    <row r="2011" spans="1:4" ht="16.5" customHeight="1">
      <c r="A2011" s="95"/>
      <c r="B2011" s="1313"/>
      <c r="C2011" s="1311"/>
      <c r="D2011" s="1311"/>
    </row>
    <row r="2012" spans="1:4" ht="16.5" customHeight="1">
      <c r="A2012" s="23"/>
      <c r="B2012" s="1314"/>
      <c r="C2012" s="1314"/>
      <c r="D2012" s="1314"/>
    </row>
    <row r="2013" spans="1:4" ht="16.5" customHeight="1">
      <c r="A2013" s="23" t="s">
        <v>1568</v>
      </c>
      <c r="B2013" s="1314"/>
      <c r="C2013" s="1314"/>
      <c r="D2013" s="1314"/>
    </row>
    <row r="2014" spans="1:4" ht="16.5" customHeight="1">
      <c r="A2014" s="23"/>
      <c r="B2014" s="1314"/>
      <c r="C2014" s="1314"/>
      <c r="D2014" s="1314"/>
    </row>
    <row r="2015" spans="1:4" ht="16.5" customHeight="1">
      <c r="A2015" s="123"/>
      <c r="B2015" s="1315"/>
      <c r="C2015" s="1315"/>
      <c r="D2015" s="1315"/>
    </row>
    <row r="2016" spans="1:4" ht="16.5" customHeight="1">
      <c r="A2016" s="123" t="s">
        <v>2262</v>
      </c>
      <c r="B2016" s="1315"/>
      <c r="C2016" s="1315"/>
      <c r="D2016" s="1315"/>
    </row>
    <row r="2017" spans="1:4" ht="16.5" customHeight="1">
      <c r="A2017" s="123"/>
      <c r="B2017" s="1315"/>
      <c r="C2017" s="1315"/>
      <c r="D2017" s="1315"/>
    </row>
    <row r="2018" spans="1:4" ht="16.5" customHeight="1">
      <c r="A2018" s="105"/>
      <c r="B2018" s="1316"/>
      <c r="C2018" s="1316"/>
      <c r="D2018" s="1316"/>
    </row>
    <row r="2019" spans="1:4" ht="16.5" customHeight="1">
      <c r="A2019" s="105" t="s">
        <v>2273</v>
      </c>
      <c r="B2019" s="1316"/>
      <c r="C2019" s="1316"/>
      <c r="D2019" s="1316"/>
    </row>
    <row r="2020" spans="1:4" ht="16.5" customHeight="1">
      <c r="A2020" s="105"/>
      <c r="B2020" s="1316"/>
      <c r="C2020" s="1316"/>
      <c r="D2020" s="1316"/>
    </row>
    <row r="2021" spans="1:4" ht="16.5" customHeight="1">
      <c r="A2021" s="135"/>
      <c r="B2021" s="1310"/>
      <c r="C2021" s="1310"/>
      <c r="D2021" s="1310"/>
    </row>
    <row r="2022" spans="1:4" ht="16.5" customHeight="1">
      <c r="A2022" s="135" t="s">
        <v>2284</v>
      </c>
      <c r="B2022" s="1310"/>
      <c r="C2022" s="1310"/>
      <c r="D2022" s="1310"/>
    </row>
    <row r="2023" spans="1:4" ht="16.5" customHeight="1">
      <c r="A2023" s="135"/>
      <c r="B2023" s="1310"/>
      <c r="C2023" s="1310"/>
      <c r="D2023" s="1310"/>
    </row>
    <row r="2025" spans="1:4" ht="16.5" customHeight="1">
      <c r="A2025" s="132" t="s">
        <v>170</v>
      </c>
      <c r="B2025" s="132"/>
      <c r="C2025" s="132"/>
      <c r="D2025" s="132"/>
    </row>
    <row r="2026" spans="1:4" ht="16.5" customHeight="1">
      <c r="A2026" s="95"/>
      <c r="B2026" s="1313" t="s">
        <v>7253</v>
      </c>
      <c r="C2026" s="1311"/>
      <c r="D2026" s="1311"/>
    </row>
    <row r="2027" spans="1:4" ht="16.5" customHeight="1">
      <c r="A2027" s="95" t="s">
        <v>3254</v>
      </c>
      <c r="B2027" s="1313" t="s">
        <v>7254</v>
      </c>
      <c r="C2027" s="1311"/>
      <c r="D2027" s="1311"/>
    </row>
    <row r="2028" spans="1:4" ht="16.5" customHeight="1">
      <c r="A2028" s="95"/>
      <c r="B2028" s="1313" t="s">
        <v>7255</v>
      </c>
      <c r="C2028" s="1311"/>
      <c r="D2028" s="1311"/>
    </row>
    <row r="2029" spans="1:4" ht="16.5" customHeight="1">
      <c r="A2029" s="23"/>
      <c r="B2029" s="1314" t="s">
        <v>7256</v>
      </c>
      <c r="C2029" s="1314" t="s">
        <v>7257</v>
      </c>
      <c r="D2029" s="1314" t="s">
        <v>7258</v>
      </c>
    </row>
    <row r="2030" spans="1:4" ht="16.5" customHeight="1">
      <c r="A2030" s="23" t="s">
        <v>1568</v>
      </c>
      <c r="B2030" s="1314" t="s">
        <v>7259</v>
      </c>
      <c r="C2030" s="1314" t="s">
        <v>7260</v>
      </c>
      <c r="D2030" s="1314" t="s">
        <v>7261</v>
      </c>
    </row>
    <row r="2031" spans="1:4" ht="16.5" customHeight="1">
      <c r="A2031" s="23"/>
      <c r="B2031" s="1314" t="s">
        <v>7262</v>
      </c>
      <c r="C2031" s="1314" t="s">
        <v>7263</v>
      </c>
      <c r="D2031" s="1314" t="s">
        <v>7264</v>
      </c>
    </row>
    <row r="2032" spans="1:4" ht="16.5" customHeight="1">
      <c r="A2032" s="123"/>
      <c r="B2032" s="1315" t="s">
        <v>7265</v>
      </c>
      <c r="C2032" s="1315" t="s">
        <v>7266</v>
      </c>
      <c r="D2032" s="1315" t="s">
        <v>7267</v>
      </c>
    </row>
    <row r="2033" spans="1:4" ht="16.5" customHeight="1">
      <c r="A2033" s="123" t="s">
        <v>2262</v>
      </c>
      <c r="B2033" s="1315" t="s">
        <v>7268</v>
      </c>
      <c r="C2033" s="1315" t="s">
        <v>7269</v>
      </c>
      <c r="D2033" s="1315" t="s">
        <v>7270</v>
      </c>
    </row>
    <row r="2034" spans="1:4" ht="16.5" customHeight="1">
      <c r="A2034" s="123"/>
      <c r="B2034" s="1315" t="s">
        <v>7271</v>
      </c>
      <c r="C2034" s="1315" t="s">
        <v>7272</v>
      </c>
      <c r="D2034" s="1315" t="s">
        <v>7273</v>
      </c>
    </row>
    <row r="2035" spans="1:4" ht="16.5" customHeight="1">
      <c r="A2035" s="105"/>
      <c r="B2035" s="1316" t="s">
        <v>7274</v>
      </c>
      <c r="C2035" s="1316" t="s">
        <v>7275</v>
      </c>
      <c r="D2035" s="1316" t="s">
        <v>7276</v>
      </c>
    </row>
    <row r="2036" spans="1:4" ht="16.5" customHeight="1">
      <c r="A2036" s="105" t="s">
        <v>2273</v>
      </c>
      <c r="B2036" s="1316" t="s">
        <v>7277</v>
      </c>
      <c r="C2036" s="1316" t="s">
        <v>7278</v>
      </c>
      <c r="D2036" s="1316" t="s">
        <v>7279</v>
      </c>
    </row>
    <row r="2037" spans="1:4" ht="16.5" customHeight="1">
      <c r="A2037" s="105"/>
      <c r="B2037" s="1316" t="s">
        <v>7280</v>
      </c>
      <c r="C2037" s="1316" t="s">
        <v>7281</v>
      </c>
      <c r="D2037" s="1316" t="s">
        <v>7282</v>
      </c>
    </row>
    <row r="2038" spans="1:4" ht="16.5" customHeight="1">
      <c r="A2038" s="135"/>
      <c r="B2038" s="1310" t="s">
        <v>7283</v>
      </c>
      <c r="C2038" s="1310" t="s">
        <v>7284</v>
      </c>
      <c r="D2038" s="1310" t="s">
        <v>7285</v>
      </c>
    </row>
    <row r="2039" spans="1:4" ht="16.5" customHeight="1">
      <c r="A2039" s="135" t="s">
        <v>2284</v>
      </c>
      <c r="B2039" s="1310" t="s">
        <v>7286</v>
      </c>
      <c r="C2039" s="1310" t="s">
        <v>7287</v>
      </c>
      <c r="D2039" s="1310" t="s">
        <v>7288</v>
      </c>
    </row>
    <row r="2040" spans="1:4" ht="16.5" customHeight="1">
      <c r="A2040" s="135"/>
      <c r="B2040" s="1310" t="s">
        <v>7289</v>
      </c>
      <c r="C2040" s="1310" t="s">
        <v>7290</v>
      </c>
      <c r="D2040" s="1310" t="s">
        <v>7291</v>
      </c>
    </row>
    <row r="2042" spans="1:4" ht="16.5" customHeight="1">
      <c r="A2042" s="166" t="s">
        <v>171</v>
      </c>
      <c r="B2042" s="166"/>
      <c r="C2042" s="166"/>
      <c r="D2042" s="166"/>
    </row>
    <row r="2043" spans="1:4" ht="16.5" customHeight="1">
      <c r="A2043" s="95"/>
      <c r="B2043" s="1313" t="s">
        <v>7292</v>
      </c>
      <c r="C2043" s="1311"/>
      <c r="D2043" s="1311"/>
    </row>
    <row r="2044" spans="1:4" ht="16.5" customHeight="1">
      <c r="A2044" s="95" t="s">
        <v>3254</v>
      </c>
      <c r="B2044" s="1313" t="s">
        <v>7293</v>
      </c>
      <c r="C2044" s="1311"/>
      <c r="D2044" s="1311"/>
    </row>
    <row r="2045" spans="1:4" ht="16.5" customHeight="1">
      <c r="A2045" s="95"/>
      <c r="B2045" s="1313"/>
      <c r="C2045" s="23" t="s">
        <v>7294</v>
      </c>
      <c r="D2045" s="23" t="s">
        <v>7295</v>
      </c>
    </row>
    <row r="2046" spans="1:4" ht="16.5" customHeight="1">
      <c r="A2046" s="23"/>
      <c r="B2046" s="1314" t="s">
        <v>7296</v>
      </c>
      <c r="C2046" s="23"/>
      <c r="D2046" s="23"/>
    </row>
    <row r="2047" spans="1:4" ht="16.5" customHeight="1">
      <c r="A2047" s="23" t="s">
        <v>1568</v>
      </c>
      <c r="B2047" s="1314" t="s">
        <v>7297</v>
      </c>
      <c r="C2047" s="23" t="s">
        <v>7298</v>
      </c>
      <c r="D2047" s="23" t="s">
        <v>7299</v>
      </c>
    </row>
    <row r="2048" spans="1:4" ht="16.5" customHeight="1">
      <c r="A2048" s="23"/>
      <c r="B2048" s="1314"/>
      <c r="C2048" s="123" t="s">
        <v>7300</v>
      </c>
      <c r="D2048" s="123" t="s">
        <v>7301</v>
      </c>
    </row>
    <row r="2049" spans="1:4" ht="16.5" customHeight="1">
      <c r="A2049" s="123"/>
      <c r="B2049" s="1315" t="s">
        <v>7302</v>
      </c>
      <c r="C2049" s="123"/>
      <c r="D2049" s="123"/>
    </row>
    <row r="2050" spans="1:4" ht="16.5" customHeight="1">
      <c r="A2050" s="123" t="s">
        <v>2262</v>
      </c>
      <c r="B2050" s="1315" t="s">
        <v>7303</v>
      </c>
      <c r="C2050" s="123" t="s">
        <v>7304</v>
      </c>
      <c r="D2050" s="123" t="s">
        <v>7305</v>
      </c>
    </row>
    <row r="2051" spans="1:4" ht="16.5" customHeight="1">
      <c r="A2051" s="123"/>
      <c r="B2051" s="1315"/>
      <c r="C2051" s="105" t="s">
        <v>7306</v>
      </c>
      <c r="D2051" s="105" t="s">
        <v>7307</v>
      </c>
    </row>
    <row r="2052" spans="1:4" ht="16.5" customHeight="1">
      <c r="A2052" s="105"/>
      <c r="B2052" s="1316" t="s">
        <v>7308</v>
      </c>
      <c r="C2052" s="105"/>
      <c r="D2052" s="105"/>
    </row>
    <row r="2053" spans="1:4" ht="16.5" customHeight="1">
      <c r="A2053" s="105" t="s">
        <v>2273</v>
      </c>
      <c r="B2053" s="1316" t="s">
        <v>7309</v>
      </c>
      <c r="C2053" s="105" t="s">
        <v>7310</v>
      </c>
      <c r="D2053" s="105" t="s">
        <v>7311</v>
      </c>
    </row>
    <row r="2054" spans="1:4" ht="16.5" customHeight="1">
      <c r="A2054" s="105"/>
      <c r="B2054" s="1316"/>
      <c r="C2054" s="135" t="s">
        <v>7312</v>
      </c>
      <c r="D2054" s="135" t="s">
        <v>7313</v>
      </c>
    </row>
    <row r="2055" spans="1:4" ht="16.5" customHeight="1">
      <c r="A2055" s="135"/>
      <c r="B2055" s="1310" t="s">
        <v>7314</v>
      </c>
      <c r="C2055" s="135"/>
      <c r="D2055" s="135"/>
    </row>
    <row r="2056" spans="1:4" ht="16.5" customHeight="1">
      <c r="A2056" s="135" t="s">
        <v>2284</v>
      </c>
      <c r="B2056" s="1310" t="s">
        <v>7315</v>
      </c>
      <c r="C2056" s="135" t="s">
        <v>7316</v>
      </c>
      <c r="D2056" s="135" t="s">
        <v>7317</v>
      </c>
    </row>
    <row r="2057" spans="1:4" ht="16.5" customHeight="1">
      <c r="A2057" s="135"/>
      <c r="B2057" s="1310"/>
      <c r="C2057" s="1311"/>
      <c r="D2057" s="1311"/>
    </row>
    <row r="2059" spans="1:4" ht="16.5" customHeight="1">
      <c r="A2059" s="195" t="s">
        <v>172</v>
      </c>
      <c r="B2059" s="195"/>
      <c r="C2059" s="1311"/>
      <c r="D2059" s="1311"/>
    </row>
    <row r="2060" spans="1:4" ht="16.5" customHeight="1">
      <c r="A2060" s="95"/>
      <c r="B2060" s="1313" t="s">
        <v>7318</v>
      </c>
      <c r="C2060" s="1311"/>
      <c r="D2060" s="1311"/>
    </row>
    <row r="2061" spans="1:4" ht="16.5" customHeight="1">
      <c r="A2061" s="95" t="s">
        <v>3254</v>
      </c>
      <c r="B2061" s="1313" t="s">
        <v>7319</v>
      </c>
      <c r="C2061" s="1311"/>
      <c r="D2061" s="1311"/>
    </row>
    <row r="2062" spans="1:4" ht="16.5" customHeight="1">
      <c r="A2062" s="95"/>
      <c r="B2062" s="1313" t="s">
        <v>7320</v>
      </c>
      <c r="C2062" s="1311"/>
      <c r="D2062" s="1311"/>
    </row>
    <row r="2063" spans="1:4" ht="16.5" customHeight="1">
      <c r="A2063" s="23"/>
      <c r="B2063" s="1314" t="s">
        <v>7321</v>
      </c>
      <c r="C2063" s="1314" t="s">
        <v>7322</v>
      </c>
      <c r="D2063" s="1314" t="s">
        <v>7323</v>
      </c>
    </row>
    <row r="2064" spans="1:4" ht="16.5" customHeight="1">
      <c r="A2064" s="23" t="s">
        <v>1568</v>
      </c>
      <c r="B2064" s="1314" t="s">
        <v>7324</v>
      </c>
      <c r="C2064" s="1314" t="s">
        <v>7325</v>
      </c>
      <c r="D2064" s="1314" t="s">
        <v>7326</v>
      </c>
    </row>
    <row r="2065" spans="1:4" ht="16.5" customHeight="1">
      <c r="A2065" s="23"/>
      <c r="B2065" s="1314" t="s">
        <v>7327</v>
      </c>
      <c r="C2065" s="1314" t="s">
        <v>7328</v>
      </c>
      <c r="D2065" s="1314" t="s">
        <v>7329</v>
      </c>
    </row>
    <row r="2066" spans="1:4" ht="16.5" customHeight="1">
      <c r="A2066" s="123"/>
      <c r="B2066" s="1315" t="s">
        <v>7330</v>
      </c>
      <c r="C2066" s="1315" t="s">
        <v>7331</v>
      </c>
      <c r="D2066" s="1315" t="s">
        <v>7332</v>
      </c>
    </row>
    <row r="2067" spans="1:4" ht="16.5" customHeight="1">
      <c r="A2067" s="123" t="s">
        <v>2262</v>
      </c>
      <c r="B2067" s="1315" t="s">
        <v>7333</v>
      </c>
      <c r="C2067" s="1315" t="s">
        <v>7334</v>
      </c>
      <c r="D2067" s="1315" t="s">
        <v>7335</v>
      </c>
    </row>
    <row r="2068" spans="1:4" ht="16.5" customHeight="1">
      <c r="A2068" s="123"/>
      <c r="B2068" s="1315" t="s">
        <v>7336</v>
      </c>
      <c r="C2068" s="1315" t="s">
        <v>7337</v>
      </c>
      <c r="D2068" s="1315" t="s">
        <v>7338</v>
      </c>
    </row>
    <row r="2069" spans="1:4" ht="16.5" customHeight="1">
      <c r="A2069" s="105"/>
      <c r="B2069" s="1316" t="s">
        <v>7339</v>
      </c>
      <c r="C2069" s="1316" t="s">
        <v>7340</v>
      </c>
      <c r="D2069" s="1316" t="s">
        <v>7341</v>
      </c>
    </row>
    <row r="2070" spans="1:4" ht="16.5" customHeight="1">
      <c r="A2070" s="105" t="s">
        <v>2273</v>
      </c>
      <c r="B2070" s="1316" t="s">
        <v>7342</v>
      </c>
      <c r="C2070" s="1316" t="s">
        <v>7343</v>
      </c>
      <c r="D2070" s="1316" t="s">
        <v>7344</v>
      </c>
    </row>
    <row r="2071" spans="1:4" ht="16.5" customHeight="1">
      <c r="A2071" s="105"/>
      <c r="B2071" s="1316" t="s">
        <v>7345</v>
      </c>
      <c r="C2071" s="1316" t="s">
        <v>7346</v>
      </c>
      <c r="D2071" s="1316" t="s">
        <v>7347</v>
      </c>
    </row>
    <row r="2072" spans="1:4" ht="16.5" customHeight="1">
      <c r="A2072" s="135"/>
      <c r="B2072" s="1310" t="s">
        <v>7348</v>
      </c>
      <c r="C2072" s="1310" t="s">
        <v>7349</v>
      </c>
      <c r="D2072" s="1310" t="s">
        <v>7350</v>
      </c>
    </row>
    <row r="2073" spans="1:4" ht="16.5" customHeight="1">
      <c r="A2073" s="135" t="s">
        <v>2284</v>
      </c>
      <c r="B2073" s="1310" t="s">
        <v>7351</v>
      </c>
      <c r="C2073" s="1310" t="s">
        <v>7352</v>
      </c>
      <c r="D2073" s="1310" t="s">
        <v>7353</v>
      </c>
    </row>
    <row r="2074" spans="1:4" ht="16.5" customHeight="1">
      <c r="A2074" s="135"/>
      <c r="B2074" s="1310" t="s">
        <v>7354</v>
      </c>
      <c r="C2074" s="1310" t="s">
        <v>7355</v>
      </c>
      <c r="D2074" s="1310" t="s">
        <v>7356</v>
      </c>
    </row>
    <row r="2076" spans="1:4" ht="16.5" customHeight="1">
      <c r="A2076" s="147" t="s">
        <v>173</v>
      </c>
      <c r="B2076" s="147"/>
      <c r="C2076" s="147"/>
      <c r="D2076" s="147"/>
    </row>
    <row r="2077" spans="1:4" ht="16.5" customHeight="1">
      <c r="A2077" s="95"/>
      <c r="B2077" s="1313" t="s">
        <v>7357</v>
      </c>
      <c r="C2077" s="1311"/>
      <c r="D2077" s="1311"/>
    </row>
    <row r="2078" spans="1:4" ht="16.5" customHeight="1">
      <c r="A2078" s="95" t="s">
        <v>3254</v>
      </c>
      <c r="B2078" s="1313" t="s">
        <v>7358</v>
      </c>
      <c r="C2078" s="1311"/>
      <c r="D2078" s="1311"/>
    </row>
    <row r="2079" spans="1:4" ht="16.5" customHeight="1">
      <c r="A2079" s="95"/>
      <c r="B2079" s="1313"/>
      <c r="C2079" s="23" t="s">
        <v>7359</v>
      </c>
      <c r="D2079" s="23" t="s">
        <v>7360</v>
      </c>
    </row>
    <row r="2080" spans="1:4" ht="16.5" customHeight="1">
      <c r="A2080" s="23"/>
      <c r="B2080" s="1314" t="s">
        <v>7361</v>
      </c>
      <c r="C2080" s="23"/>
      <c r="D2080" s="23"/>
    </row>
    <row r="2081" spans="1:4" ht="16.5" customHeight="1">
      <c r="A2081" s="23" t="s">
        <v>1568</v>
      </c>
      <c r="B2081" s="1314" t="s">
        <v>7362</v>
      </c>
      <c r="C2081" s="23" t="s">
        <v>7363</v>
      </c>
      <c r="D2081" s="23" t="s">
        <v>7364</v>
      </c>
    </row>
    <row r="2082" spans="1:4" ht="16.5" customHeight="1">
      <c r="A2082" s="23"/>
      <c r="B2082" s="1314"/>
      <c r="C2082" s="123" t="s">
        <v>7365</v>
      </c>
      <c r="D2082" s="123" t="s">
        <v>7366</v>
      </c>
    </row>
    <row r="2083" spans="1:4" ht="16.5" customHeight="1">
      <c r="A2083" s="123"/>
      <c r="B2083" s="1315" t="s">
        <v>7367</v>
      </c>
      <c r="C2083" s="123"/>
      <c r="D2083" s="123"/>
    </row>
    <row r="2084" spans="1:4" ht="16.5" customHeight="1">
      <c r="A2084" s="123" t="s">
        <v>2262</v>
      </c>
      <c r="B2084" s="1315" t="s">
        <v>7368</v>
      </c>
      <c r="C2084" s="123" t="s">
        <v>7369</v>
      </c>
      <c r="D2084" s="123" t="s">
        <v>7370</v>
      </c>
    </row>
    <row r="2085" spans="1:4" ht="16.5" customHeight="1">
      <c r="A2085" s="123"/>
      <c r="B2085" s="1315"/>
      <c r="C2085" s="105" t="s">
        <v>7371</v>
      </c>
      <c r="D2085" s="105" t="s">
        <v>7372</v>
      </c>
    </row>
    <row r="2086" spans="1:4" ht="16.5" customHeight="1">
      <c r="A2086" s="105"/>
      <c r="B2086" s="1316" t="s">
        <v>7373</v>
      </c>
      <c r="C2086" s="105"/>
      <c r="D2086" s="105"/>
    </row>
    <row r="2087" spans="1:4" ht="16.5" customHeight="1">
      <c r="A2087" s="105" t="s">
        <v>2273</v>
      </c>
      <c r="B2087" s="1316" t="s">
        <v>7374</v>
      </c>
      <c r="C2087" s="105" t="s">
        <v>7375</v>
      </c>
      <c r="D2087" s="105" t="s">
        <v>7376</v>
      </c>
    </row>
    <row r="2088" spans="1:4" ht="16.5" customHeight="1">
      <c r="A2088" s="105"/>
      <c r="B2088" s="1316"/>
      <c r="C2088" s="135" t="s">
        <v>7377</v>
      </c>
      <c r="D2088" s="135" t="s">
        <v>7378</v>
      </c>
    </row>
    <row r="2089" spans="1:4" ht="16.5" customHeight="1">
      <c r="A2089" s="135"/>
      <c r="B2089" s="1310" t="s">
        <v>7379</v>
      </c>
      <c r="C2089" s="135"/>
      <c r="D2089" s="135"/>
    </row>
    <row r="2090" spans="1:4" ht="16.5" customHeight="1">
      <c r="A2090" s="135" t="s">
        <v>2284</v>
      </c>
      <c r="B2090" s="1310" t="s">
        <v>7380</v>
      </c>
      <c r="C2090" s="135" t="s">
        <v>7381</v>
      </c>
      <c r="D2090" s="135" t="s">
        <v>7382</v>
      </c>
    </row>
    <row r="2091" spans="1:4" ht="16.5" customHeight="1">
      <c r="A2091" s="135"/>
      <c r="B2091" s="1310"/>
      <c r="C2091" s="1311"/>
      <c r="D2091" s="1311"/>
    </row>
    <row r="2093" spans="1:4" ht="16.5" customHeight="1">
      <c r="A2093" s="144" t="s">
        <v>176</v>
      </c>
      <c r="B2093" s="144"/>
      <c r="C2093" s="144"/>
      <c r="D2093" s="144"/>
    </row>
    <row r="2094" spans="1:4" ht="16.5" customHeight="1">
      <c r="A2094" s="95"/>
      <c r="B2094" s="1313" t="s">
        <v>7383</v>
      </c>
      <c r="C2094" s="1313" t="s">
        <v>7384</v>
      </c>
      <c r="D2094" s="1313" t="s">
        <v>7385</v>
      </c>
    </row>
    <row r="2095" spans="1:4" ht="16.5" customHeight="1">
      <c r="A2095" s="95" t="s">
        <v>3254</v>
      </c>
      <c r="B2095" s="1313" t="s">
        <v>7386</v>
      </c>
      <c r="C2095" s="1313" t="s">
        <v>7387</v>
      </c>
      <c r="D2095" s="1313" t="s">
        <v>7388</v>
      </c>
    </row>
    <row r="2096" spans="1:4" ht="16.5" customHeight="1">
      <c r="A2096" s="95"/>
      <c r="B2096" s="1313" t="s">
        <v>7389</v>
      </c>
      <c r="C2096" s="1313" t="s">
        <v>7390</v>
      </c>
      <c r="D2096" s="1313" t="s">
        <v>7391</v>
      </c>
    </row>
    <row r="2097" spans="1:5" ht="16.5" customHeight="1">
      <c r="A2097" s="23"/>
      <c r="B2097" s="1314" t="s">
        <v>7392</v>
      </c>
      <c r="C2097" s="1314" t="s">
        <v>7393</v>
      </c>
      <c r="D2097" s="1314" t="s">
        <v>7394</v>
      </c>
    </row>
    <row r="2098" spans="1:5" ht="16.5" customHeight="1">
      <c r="A2098" s="23" t="s">
        <v>1568</v>
      </c>
      <c r="B2098" s="1314" t="s">
        <v>7395</v>
      </c>
      <c r="C2098" s="1314" t="s">
        <v>7396</v>
      </c>
      <c r="D2098" s="1314" t="s">
        <v>7397</v>
      </c>
      <c r="E2098" s="305"/>
    </row>
    <row r="2099" spans="1:5" ht="16.5" customHeight="1">
      <c r="A2099" s="23"/>
      <c r="B2099" s="1314" t="s">
        <v>7398</v>
      </c>
      <c r="C2099" s="1314" t="s">
        <v>7399</v>
      </c>
      <c r="D2099" s="1314" t="s">
        <v>7400</v>
      </c>
      <c r="E2099" s="305"/>
    </row>
    <row r="2100" spans="1:5" ht="16.5" customHeight="1">
      <c r="A2100" s="123"/>
      <c r="B2100" s="1315" t="s">
        <v>7401</v>
      </c>
      <c r="C2100" s="1315" t="s">
        <v>7402</v>
      </c>
      <c r="D2100" s="1315" t="s">
        <v>7403</v>
      </c>
      <c r="E2100" s="305"/>
    </row>
    <row r="2101" spans="1:5" ht="16.5" customHeight="1">
      <c r="A2101" s="123" t="s">
        <v>2262</v>
      </c>
      <c r="B2101" s="1315" t="s">
        <v>7404</v>
      </c>
      <c r="C2101" s="1315" t="s">
        <v>7405</v>
      </c>
      <c r="D2101" s="1315" t="s">
        <v>7406</v>
      </c>
      <c r="E2101" s="305"/>
    </row>
    <row r="2102" spans="1:5" ht="16.5" customHeight="1">
      <c r="A2102" s="123"/>
      <c r="B2102" s="1315" t="s">
        <v>7407</v>
      </c>
      <c r="C2102" s="1315" t="s">
        <v>7408</v>
      </c>
      <c r="D2102" s="1315" t="s">
        <v>7409</v>
      </c>
    </row>
    <row r="2103" spans="1:5" ht="16.5" customHeight="1">
      <c r="A2103" s="105"/>
      <c r="B2103" s="1316" t="s">
        <v>7410</v>
      </c>
      <c r="C2103" s="1316" t="s">
        <v>7411</v>
      </c>
      <c r="D2103" s="1316" t="s">
        <v>7412</v>
      </c>
      <c r="E2103" s="305"/>
    </row>
    <row r="2104" spans="1:5" ht="16.5" customHeight="1">
      <c r="A2104" s="105" t="s">
        <v>2273</v>
      </c>
      <c r="B2104" s="1316" t="s">
        <v>7413</v>
      </c>
      <c r="C2104" s="1316" t="s">
        <v>7414</v>
      </c>
      <c r="D2104" s="1316" t="s">
        <v>7415</v>
      </c>
    </row>
    <row r="2105" spans="1:5" ht="16.5" customHeight="1">
      <c r="A2105" s="105"/>
      <c r="B2105" s="1316" t="s">
        <v>7416</v>
      </c>
      <c r="C2105" s="1316" t="s">
        <v>7417</v>
      </c>
      <c r="D2105" s="1316" t="s">
        <v>7418</v>
      </c>
    </row>
    <row r="2106" spans="1:5" ht="16.5" customHeight="1">
      <c r="A2106" s="135"/>
      <c r="B2106" s="1310" t="s">
        <v>7419</v>
      </c>
      <c r="C2106" s="1310" t="s">
        <v>7420</v>
      </c>
      <c r="D2106" s="1310" t="s">
        <v>7421</v>
      </c>
    </row>
    <row r="2107" spans="1:5" ht="16.5" customHeight="1">
      <c r="A2107" s="135" t="s">
        <v>2284</v>
      </c>
      <c r="B2107" s="1310" t="s">
        <v>7422</v>
      </c>
      <c r="C2107" s="1310" t="s">
        <v>7423</v>
      </c>
      <c r="D2107" s="1310" t="s">
        <v>7424</v>
      </c>
    </row>
    <row r="2108" spans="1:5" ht="16.5" customHeight="1">
      <c r="A2108" s="135"/>
      <c r="B2108" s="1310" t="s">
        <v>7425</v>
      </c>
      <c r="C2108" s="1310" t="s">
        <v>7426</v>
      </c>
      <c r="D2108" s="1310" t="s">
        <v>7427</v>
      </c>
    </row>
    <row r="2109" spans="1:5" ht="16.5" customHeight="1">
      <c r="A2109" s="1311"/>
      <c r="B2109" s="14"/>
      <c r="C2109" s="1311"/>
      <c r="D2109" s="1311"/>
    </row>
    <row r="2110" spans="1:5" ht="16.5" customHeight="1">
      <c r="A2110" s="1090" t="s">
        <v>1494</v>
      </c>
      <c r="B2110" s="1090"/>
      <c r="C2110" s="1090"/>
      <c r="D2110" s="1090"/>
    </row>
    <row r="2111" spans="1:5" ht="16.5" customHeight="1">
      <c r="A2111" s="95"/>
      <c r="B2111" s="1313" t="s">
        <v>7428</v>
      </c>
      <c r="C2111" s="1313" t="s">
        <v>7429</v>
      </c>
      <c r="D2111" s="1313" t="s">
        <v>7430</v>
      </c>
    </row>
    <row r="2112" spans="1:5" ht="16.5" customHeight="1">
      <c r="A2112" s="95" t="s">
        <v>3254</v>
      </c>
      <c r="B2112" s="1313" t="s">
        <v>7431</v>
      </c>
      <c r="C2112" s="1313" t="s">
        <v>7432</v>
      </c>
      <c r="D2112" s="1313" t="s">
        <v>7433</v>
      </c>
    </row>
    <row r="2113" spans="1:4" ht="16.5" customHeight="1">
      <c r="A2113" s="95"/>
      <c r="B2113" s="1313" t="s">
        <v>7434</v>
      </c>
      <c r="C2113" s="1313" t="s">
        <v>7435</v>
      </c>
      <c r="D2113" s="1313" t="s">
        <v>7436</v>
      </c>
    </row>
    <row r="2114" spans="1:4" ht="16.5" customHeight="1">
      <c r="A2114" s="23"/>
      <c r="B2114" s="1314" t="s">
        <v>7437</v>
      </c>
      <c r="C2114" s="1314" t="s">
        <v>7438</v>
      </c>
      <c r="D2114" s="1314" t="s">
        <v>7439</v>
      </c>
    </row>
    <row r="2115" spans="1:4" ht="16.5" customHeight="1">
      <c r="A2115" s="23" t="s">
        <v>1568</v>
      </c>
      <c r="B2115" s="1314" t="s">
        <v>7440</v>
      </c>
      <c r="C2115" s="1314" t="s">
        <v>7441</v>
      </c>
      <c r="D2115" s="1314" t="s">
        <v>7442</v>
      </c>
    </row>
    <row r="2116" spans="1:4" ht="16.5" customHeight="1">
      <c r="A2116" s="23"/>
      <c r="B2116" s="1314" t="s">
        <v>7443</v>
      </c>
      <c r="C2116" s="1314" t="s">
        <v>7444</v>
      </c>
      <c r="D2116" s="1314" t="s">
        <v>7445</v>
      </c>
    </row>
    <row r="2117" spans="1:4" ht="16.5" customHeight="1">
      <c r="A2117" s="123"/>
      <c r="B2117" s="1315" t="s">
        <v>7446</v>
      </c>
      <c r="C2117" s="1315" t="s">
        <v>7447</v>
      </c>
      <c r="D2117" s="1315" t="s">
        <v>7448</v>
      </c>
    </row>
    <row r="2118" spans="1:4" ht="16.5" customHeight="1">
      <c r="A2118" s="123" t="s">
        <v>2262</v>
      </c>
      <c r="B2118" s="1315" t="s">
        <v>7449</v>
      </c>
      <c r="C2118" s="1315" t="s">
        <v>7450</v>
      </c>
      <c r="D2118" s="1315" t="s">
        <v>7451</v>
      </c>
    </row>
    <row r="2119" spans="1:4" ht="16.5" customHeight="1">
      <c r="A2119" s="123"/>
      <c r="B2119" s="1315" t="s">
        <v>7452</v>
      </c>
      <c r="C2119" s="1315" t="s">
        <v>7453</v>
      </c>
      <c r="D2119" s="1315" t="s">
        <v>7454</v>
      </c>
    </row>
    <row r="2120" spans="1:4" ht="16.5" customHeight="1">
      <c r="A2120" s="105"/>
      <c r="B2120" s="1316" t="s">
        <v>7455</v>
      </c>
      <c r="C2120" s="1316" t="s">
        <v>7456</v>
      </c>
      <c r="D2120" s="1316" t="s">
        <v>7457</v>
      </c>
    </row>
    <row r="2121" spans="1:4" ht="16.5" customHeight="1">
      <c r="A2121" s="105" t="s">
        <v>2273</v>
      </c>
      <c r="B2121" s="1316" t="s">
        <v>7458</v>
      </c>
      <c r="C2121" s="1316" t="s">
        <v>7459</v>
      </c>
      <c r="D2121" s="1316" t="s">
        <v>7460</v>
      </c>
    </row>
    <row r="2122" spans="1:4" ht="16.5" customHeight="1">
      <c r="A2122" s="105"/>
      <c r="B2122" s="1316" t="s">
        <v>7461</v>
      </c>
      <c r="C2122" s="1316" t="s">
        <v>7462</v>
      </c>
      <c r="D2122" s="1316" t="s">
        <v>7463</v>
      </c>
    </row>
    <row r="2123" spans="1:4" ht="16.5" customHeight="1">
      <c r="A2123" s="135"/>
      <c r="B2123" s="1310" t="s">
        <v>7464</v>
      </c>
      <c r="C2123" s="1310" t="s">
        <v>7465</v>
      </c>
      <c r="D2123" s="1310" t="s">
        <v>7466</v>
      </c>
    </row>
    <row r="2124" spans="1:4" ht="16.5" customHeight="1">
      <c r="A2124" s="135" t="s">
        <v>2284</v>
      </c>
      <c r="B2124" s="1310" t="s">
        <v>7467</v>
      </c>
      <c r="C2124" s="1310" t="s">
        <v>7468</v>
      </c>
      <c r="D2124" s="1310" t="s">
        <v>7469</v>
      </c>
    </row>
    <row r="2125" spans="1:4" ht="16.5" customHeight="1">
      <c r="A2125" s="135"/>
      <c r="B2125" s="1310" t="s">
        <v>7470</v>
      </c>
      <c r="C2125" s="1310" t="s">
        <v>7471</v>
      </c>
      <c r="D2125" s="1310" t="s">
        <v>7472</v>
      </c>
    </row>
    <row r="2126" spans="1:4" ht="16.5" customHeight="1">
      <c r="A2126" s="1311"/>
      <c r="B2126" s="1311"/>
      <c r="C2126" s="1311" t="s">
        <v>1461</v>
      </c>
      <c r="D2126" s="1311"/>
    </row>
    <row r="2127" spans="1:4" ht="16.5" customHeight="1">
      <c r="A2127" s="97" t="s">
        <v>179</v>
      </c>
      <c r="B2127" s="1089"/>
      <c r="C2127" s="1089"/>
      <c r="D2127" s="1089"/>
    </row>
    <row r="2128" spans="1:4" ht="16.5" customHeight="1">
      <c r="A2128" s="95"/>
      <c r="B2128" s="1313" t="s">
        <v>7473</v>
      </c>
      <c r="C2128" s="1313" t="s">
        <v>7474</v>
      </c>
      <c r="D2128" s="1313" t="s">
        <v>7475</v>
      </c>
    </row>
    <row r="2129" spans="1:4" ht="16.5" customHeight="1">
      <c r="A2129" s="95" t="s">
        <v>3254</v>
      </c>
      <c r="B2129" s="1313" t="s">
        <v>7476</v>
      </c>
      <c r="C2129" s="1313" t="s">
        <v>7477</v>
      </c>
      <c r="D2129" s="1313" t="s">
        <v>7478</v>
      </c>
    </row>
    <row r="2130" spans="1:4" ht="16.5" customHeight="1">
      <c r="A2130" s="95"/>
      <c r="B2130" s="1313" t="s">
        <v>7479</v>
      </c>
      <c r="C2130" s="1313" t="s">
        <v>7480</v>
      </c>
      <c r="D2130" s="1313" t="s">
        <v>7481</v>
      </c>
    </row>
    <row r="2131" spans="1:4" ht="16.5" customHeight="1">
      <c r="A2131" s="23"/>
      <c r="B2131" s="1314" t="s">
        <v>7482</v>
      </c>
      <c r="C2131" s="1314" t="s">
        <v>7483</v>
      </c>
      <c r="D2131" s="1314" t="s">
        <v>7484</v>
      </c>
    </row>
    <row r="2132" spans="1:4" ht="16.5" customHeight="1">
      <c r="A2132" s="23" t="s">
        <v>1568</v>
      </c>
      <c r="B2132" s="1314" t="s">
        <v>3259</v>
      </c>
      <c r="C2132" s="1314" t="s">
        <v>7485</v>
      </c>
      <c r="D2132" s="1314" t="s">
        <v>7486</v>
      </c>
    </row>
    <row r="2133" spans="1:4" ht="16.5" customHeight="1">
      <c r="A2133" s="23"/>
      <c r="B2133" s="1314" t="s">
        <v>3246</v>
      </c>
      <c r="C2133" s="1314" t="s">
        <v>7487</v>
      </c>
      <c r="D2133" s="1314" t="s">
        <v>7488</v>
      </c>
    </row>
    <row r="2134" spans="1:4" ht="16.5" customHeight="1">
      <c r="A2134" s="123"/>
      <c r="B2134" s="1315" t="s">
        <v>7489</v>
      </c>
      <c r="C2134" s="1315" t="s">
        <v>7490</v>
      </c>
      <c r="D2134" s="1315" t="s">
        <v>7491</v>
      </c>
    </row>
    <row r="2135" spans="1:4" ht="16.5" customHeight="1">
      <c r="A2135" s="123" t="s">
        <v>2262</v>
      </c>
      <c r="B2135" s="1315" t="s">
        <v>7492</v>
      </c>
      <c r="C2135" s="1315" t="s">
        <v>7493</v>
      </c>
      <c r="D2135" s="1315" t="s">
        <v>7494</v>
      </c>
    </row>
    <row r="2136" spans="1:4" ht="16.5" customHeight="1">
      <c r="A2136" s="123"/>
      <c r="B2136" s="1315" t="s">
        <v>7495</v>
      </c>
      <c r="C2136" s="1315" t="s">
        <v>7496</v>
      </c>
      <c r="D2136" s="1315" t="s">
        <v>7497</v>
      </c>
    </row>
    <row r="2137" spans="1:4" ht="16.5" customHeight="1">
      <c r="A2137" s="105"/>
      <c r="B2137" s="1316" t="s">
        <v>7498</v>
      </c>
      <c r="C2137" s="1316" t="s">
        <v>7499</v>
      </c>
      <c r="D2137" s="1316" t="s">
        <v>7500</v>
      </c>
    </row>
    <row r="2138" spans="1:4" ht="16.5" customHeight="1">
      <c r="A2138" s="105" t="s">
        <v>2273</v>
      </c>
      <c r="B2138" s="1316" t="s">
        <v>3321</v>
      </c>
      <c r="C2138" s="1316" t="s">
        <v>7501</v>
      </c>
      <c r="D2138" s="1316" t="s">
        <v>7502</v>
      </c>
    </row>
    <row r="2139" spans="1:4" ht="16.5" customHeight="1">
      <c r="A2139" s="105"/>
      <c r="B2139" s="1316" t="s">
        <v>7503</v>
      </c>
      <c r="C2139" s="1316" t="s">
        <v>7504</v>
      </c>
      <c r="D2139" s="1316" t="s">
        <v>7505</v>
      </c>
    </row>
    <row r="2140" spans="1:4" ht="16.5" customHeight="1">
      <c r="A2140" s="135"/>
      <c r="B2140" s="1310" t="s">
        <v>7506</v>
      </c>
      <c r="C2140" s="1310" t="s">
        <v>7507</v>
      </c>
      <c r="D2140" s="1310" t="s">
        <v>7508</v>
      </c>
    </row>
    <row r="2141" spans="1:4" ht="16.5" customHeight="1">
      <c r="A2141" s="135" t="s">
        <v>2284</v>
      </c>
      <c r="B2141" s="1310" t="s">
        <v>7509</v>
      </c>
      <c r="C2141" s="1310" t="s">
        <v>7510</v>
      </c>
      <c r="D2141" s="1310" t="s">
        <v>7511</v>
      </c>
    </row>
    <row r="2142" spans="1:4" ht="16.5" customHeight="1">
      <c r="A2142" s="135"/>
      <c r="B2142" s="1310" t="s">
        <v>7512</v>
      </c>
      <c r="C2142" s="1310" t="s">
        <v>7513</v>
      </c>
      <c r="D2142" s="1310" t="s">
        <v>7514</v>
      </c>
    </row>
    <row r="2144" spans="1:4" ht="16.5" customHeight="1">
      <c r="A2144" s="188" t="s">
        <v>7515</v>
      </c>
      <c r="B2144" s="188"/>
      <c r="C2144" s="188"/>
      <c r="D2144" s="188"/>
    </row>
    <row r="2145" spans="1:4" ht="16.5" customHeight="1">
      <c r="A2145" s="95"/>
      <c r="B2145" s="1313" t="s">
        <v>7516</v>
      </c>
      <c r="C2145" s="1311"/>
      <c r="D2145" s="1311"/>
    </row>
    <row r="2146" spans="1:4" ht="16.5" customHeight="1">
      <c r="A2146" s="95" t="s">
        <v>3254</v>
      </c>
      <c r="B2146" s="1313" t="s">
        <v>7517</v>
      </c>
      <c r="C2146" s="1311"/>
      <c r="D2146" s="1311"/>
    </row>
    <row r="2147" spans="1:4" ht="16.5" customHeight="1">
      <c r="A2147" s="95"/>
      <c r="B2147" s="1313" t="s">
        <v>7518</v>
      </c>
      <c r="C2147" s="1311"/>
      <c r="D2147" s="1311"/>
    </row>
    <row r="2148" spans="1:4" ht="16.5" customHeight="1">
      <c r="A2148" s="23"/>
      <c r="B2148" s="1314" t="s">
        <v>7519</v>
      </c>
      <c r="C2148" s="1314" t="s">
        <v>7520</v>
      </c>
      <c r="D2148" s="1314" t="s">
        <v>7521</v>
      </c>
    </row>
    <row r="2149" spans="1:4" ht="16.5" customHeight="1">
      <c r="A2149" s="23" t="s">
        <v>1568</v>
      </c>
      <c r="B2149" s="1314" t="s">
        <v>7522</v>
      </c>
      <c r="C2149" s="1314" t="s">
        <v>7523</v>
      </c>
      <c r="D2149" s="1314" t="s">
        <v>7524</v>
      </c>
    </row>
    <row r="2150" spans="1:4" ht="16.5" customHeight="1">
      <c r="A2150" s="23"/>
      <c r="B2150" s="1314"/>
      <c r="C2150" s="1314"/>
      <c r="D2150" s="1314"/>
    </row>
    <row r="2151" spans="1:4" ht="16.5" customHeight="1">
      <c r="A2151" s="123"/>
      <c r="B2151" s="1315" t="s">
        <v>7525</v>
      </c>
      <c r="C2151" s="1315" t="s">
        <v>7526</v>
      </c>
      <c r="D2151" s="1315" t="s">
        <v>7527</v>
      </c>
    </row>
    <row r="2152" spans="1:4" ht="16.5" customHeight="1">
      <c r="A2152" s="123" t="s">
        <v>2262</v>
      </c>
      <c r="B2152" s="1315" t="s">
        <v>7528</v>
      </c>
      <c r="C2152" s="1315" t="s">
        <v>7529</v>
      </c>
      <c r="D2152" s="1315" t="s">
        <v>7530</v>
      </c>
    </row>
    <row r="2153" spans="1:4" ht="16.5" customHeight="1">
      <c r="A2153" s="123"/>
      <c r="B2153" s="1315"/>
      <c r="C2153" s="1315"/>
      <c r="D2153" s="1315"/>
    </row>
    <row r="2154" spans="1:4" ht="16.5" customHeight="1">
      <c r="A2154" s="105"/>
      <c r="B2154" s="1316" t="s">
        <v>7531</v>
      </c>
      <c r="C2154" s="1316" t="s">
        <v>7532</v>
      </c>
      <c r="D2154" s="1316" t="s">
        <v>7533</v>
      </c>
    </row>
    <row r="2155" spans="1:4" ht="16.5" customHeight="1">
      <c r="A2155" s="105" t="s">
        <v>2273</v>
      </c>
      <c r="B2155" s="1316" t="s">
        <v>7534</v>
      </c>
      <c r="C2155" s="1316" t="s">
        <v>7535</v>
      </c>
      <c r="D2155" s="1316" t="s">
        <v>7536</v>
      </c>
    </row>
    <row r="2156" spans="1:4" ht="16.5" customHeight="1">
      <c r="A2156" s="105"/>
      <c r="B2156" s="1316"/>
      <c r="C2156" s="1316"/>
      <c r="D2156" s="1316"/>
    </row>
    <row r="2157" spans="1:4" ht="16.5" customHeight="1">
      <c r="A2157" s="135"/>
      <c r="B2157" s="1310" t="s">
        <v>7537</v>
      </c>
      <c r="C2157" s="1310" t="s">
        <v>7538</v>
      </c>
      <c r="D2157" s="1310" t="s">
        <v>7539</v>
      </c>
    </row>
    <row r="2158" spans="1:4" ht="16.5" customHeight="1">
      <c r="A2158" s="135" t="s">
        <v>2284</v>
      </c>
      <c r="B2158" s="1310" t="s">
        <v>7540</v>
      </c>
      <c r="C2158" s="1310" t="s">
        <v>7541</v>
      </c>
      <c r="D2158" s="1310" t="s">
        <v>7542</v>
      </c>
    </row>
    <row r="2159" spans="1:4" ht="16.5" customHeight="1">
      <c r="A2159" s="135"/>
      <c r="B2159" s="1310"/>
      <c r="C2159" s="1310"/>
      <c r="D2159" s="1310"/>
    </row>
    <row r="2161" spans="1:4" ht="16.5" customHeight="1">
      <c r="A2161" s="187" t="s">
        <v>183</v>
      </c>
      <c r="B2161" s="187"/>
      <c r="C2161" s="187"/>
      <c r="D2161" s="187"/>
    </row>
    <row r="2162" spans="1:4" ht="16.5" customHeight="1">
      <c r="A2162" s="95"/>
      <c r="B2162" s="1313" t="s">
        <v>7543</v>
      </c>
      <c r="C2162" s="1311"/>
      <c r="D2162" s="1311"/>
    </row>
    <row r="2163" spans="1:4" ht="16.5" customHeight="1">
      <c r="A2163" s="95" t="s">
        <v>3254</v>
      </c>
      <c r="B2163" s="1313" t="s">
        <v>7544</v>
      </c>
      <c r="C2163" s="1311"/>
      <c r="D2163" s="1311"/>
    </row>
    <row r="2164" spans="1:4" ht="16.5" customHeight="1">
      <c r="A2164" s="95"/>
      <c r="B2164" s="1313"/>
      <c r="C2164" s="23" t="s">
        <v>7545</v>
      </c>
      <c r="D2164" s="23" t="s">
        <v>7546</v>
      </c>
    </row>
    <row r="2165" spans="1:4" ht="16.5" customHeight="1">
      <c r="A2165" s="23"/>
      <c r="B2165" s="1314" t="s">
        <v>7547</v>
      </c>
      <c r="C2165" s="23"/>
      <c r="D2165" s="23"/>
    </row>
    <row r="2166" spans="1:4" ht="16.5" customHeight="1">
      <c r="A2166" s="23" t="s">
        <v>1568</v>
      </c>
      <c r="B2166" s="1314" t="s">
        <v>7548</v>
      </c>
      <c r="C2166" s="23" t="s">
        <v>7549</v>
      </c>
      <c r="D2166" s="23" t="s">
        <v>7550</v>
      </c>
    </row>
    <row r="2167" spans="1:4" ht="16.5" customHeight="1">
      <c r="A2167" s="23"/>
      <c r="B2167" s="1314"/>
      <c r="C2167" s="123" t="s">
        <v>7551</v>
      </c>
      <c r="D2167" s="123" t="s">
        <v>7552</v>
      </c>
    </row>
    <row r="2168" spans="1:4" ht="16.5" customHeight="1">
      <c r="A2168" s="123"/>
      <c r="B2168" s="1315" t="s">
        <v>7553</v>
      </c>
      <c r="C2168" s="123"/>
      <c r="D2168" s="123"/>
    </row>
    <row r="2169" spans="1:4" ht="16.5" customHeight="1">
      <c r="A2169" s="123" t="s">
        <v>2262</v>
      </c>
      <c r="B2169" s="1315" t="s">
        <v>7554</v>
      </c>
      <c r="C2169" s="123" t="s">
        <v>7555</v>
      </c>
      <c r="D2169" s="123" t="s">
        <v>7556</v>
      </c>
    </row>
    <row r="2170" spans="1:4" ht="16.5" customHeight="1">
      <c r="A2170" s="123"/>
      <c r="B2170" s="1315"/>
      <c r="C2170" s="105" t="s">
        <v>7557</v>
      </c>
      <c r="D2170" s="105" t="s">
        <v>7558</v>
      </c>
    </row>
    <row r="2171" spans="1:4" ht="16.5" customHeight="1">
      <c r="A2171" s="105"/>
      <c r="B2171" s="1316" t="s">
        <v>7559</v>
      </c>
      <c r="C2171" s="105"/>
      <c r="D2171" s="105"/>
    </row>
    <row r="2172" spans="1:4" ht="16.5" customHeight="1">
      <c r="A2172" s="105" t="s">
        <v>2273</v>
      </c>
      <c r="B2172" s="1316" t="s">
        <v>7560</v>
      </c>
      <c r="C2172" s="105" t="s">
        <v>7561</v>
      </c>
      <c r="D2172" s="105" t="s">
        <v>7562</v>
      </c>
    </row>
    <row r="2173" spans="1:4" ht="16.5" customHeight="1">
      <c r="A2173" s="105"/>
      <c r="B2173" s="1316"/>
      <c r="C2173" s="135" t="s">
        <v>7563</v>
      </c>
      <c r="D2173" s="135" t="s">
        <v>7564</v>
      </c>
    </row>
    <row r="2174" spans="1:4" ht="16.5" customHeight="1">
      <c r="A2174" s="135"/>
      <c r="B2174" s="1310" t="s">
        <v>7565</v>
      </c>
      <c r="C2174" s="135"/>
      <c r="D2174" s="135"/>
    </row>
    <row r="2175" spans="1:4" ht="16.5" customHeight="1">
      <c r="A2175" s="135" t="s">
        <v>2284</v>
      </c>
      <c r="B2175" s="1310" t="s">
        <v>7566</v>
      </c>
      <c r="C2175" s="135" t="s">
        <v>7567</v>
      </c>
      <c r="D2175" s="135" t="s">
        <v>7568</v>
      </c>
    </row>
    <row r="2176" spans="1:4" ht="16.5" customHeight="1">
      <c r="A2176" s="135"/>
      <c r="B2176" s="1310"/>
      <c r="C2176" s="1311"/>
      <c r="D2176" s="1311"/>
    </row>
    <row r="2178" spans="1:4" ht="16.5" customHeight="1">
      <c r="A2178" s="9" t="s">
        <v>184</v>
      </c>
      <c r="B2178" s="9"/>
      <c r="C2178" s="9"/>
      <c r="D2178" s="9"/>
    </row>
    <row r="2179" spans="1:4" ht="16.5" customHeight="1">
      <c r="A2179" s="95"/>
      <c r="B2179" s="1313"/>
      <c r="C2179" s="1311"/>
      <c r="D2179" s="1311"/>
    </row>
    <row r="2180" spans="1:4" ht="16.5" customHeight="1">
      <c r="A2180" s="95" t="s">
        <v>3254</v>
      </c>
      <c r="B2180" s="1313"/>
      <c r="C2180" s="1311"/>
      <c r="D2180" s="1311"/>
    </row>
    <row r="2181" spans="1:4" ht="16.5" customHeight="1">
      <c r="A2181" s="95"/>
      <c r="B2181" s="1313"/>
      <c r="C2181" s="23"/>
      <c r="D2181" s="23"/>
    </row>
    <row r="2182" spans="1:4" ht="16.5" customHeight="1">
      <c r="A2182" s="23"/>
      <c r="B2182" s="1314"/>
      <c r="C2182" s="23"/>
      <c r="D2182" s="23"/>
    </row>
    <row r="2183" spans="1:4" ht="16.5" customHeight="1">
      <c r="A2183" s="23" t="s">
        <v>1568</v>
      </c>
      <c r="B2183" s="1314"/>
      <c r="C2183" s="23"/>
      <c r="D2183" s="23"/>
    </row>
    <row r="2184" spans="1:4" ht="16.5" customHeight="1">
      <c r="A2184" s="23"/>
      <c r="B2184" s="1314"/>
      <c r="C2184" s="123"/>
      <c r="D2184" s="123"/>
    </row>
    <row r="2185" spans="1:4" ht="16.5" customHeight="1">
      <c r="A2185" s="123"/>
      <c r="B2185" s="1315"/>
      <c r="C2185" s="123"/>
      <c r="D2185" s="123"/>
    </row>
    <row r="2186" spans="1:4" ht="16.5" customHeight="1">
      <c r="A2186" s="123" t="s">
        <v>2262</v>
      </c>
      <c r="B2186" s="1315"/>
      <c r="C2186" s="123"/>
      <c r="D2186" s="123"/>
    </row>
    <row r="2187" spans="1:4" ht="16.5" customHeight="1">
      <c r="A2187" s="123"/>
      <c r="B2187" s="1315"/>
      <c r="C2187" s="105"/>
      <c r="D2187" s="105"/>
    </row>
    <row r="2188" spans="1:4" ht="16.5" customHeight="1">
      <c r="A2188" s="105"/>
      <c r="B2188" s="1316"/>
      <c r="C2188" s="105"/>
      <c r="D2188" s="105"/>
    </row>
    <row r="2189" spans="1:4" ht="16.5" customHeight="1">
      <c r="A2189" s="105" t="s">
        <v>2273</v>
      </c>
      <c r="B2189" s="1316"/>
      <c r="C2189" s="105"/>
      <c r="D2189" s="105"/>
    </row>
    <row r="2190" spans="1:4" ht="16.5" customHeight="1">
      <c r="A2190" s="105"/>
      <c r="B2190" s="1316"/>
      <c r="C2190" s="135"/>
      <c r="D2190" s="135"/>
    </row>
    <row r="2191" spans="1:4" ht="16.5" customHeight="1">
      <c r="A2191" s="135"/>
      <c r="B2191" s="1310"/>
      <c r="C2191" s="135"/>
      <c r="D2191" s="135"/>
    </row>
    <row r="2192" spans="1:4" ht="16.5" customHeight="1">
      <c r="A2192" s="135" t="s">
        <v>2284</v>
      </c>
      <c r="B2192" s="1310"/>
      <c r="C2192" s="135"/>
      <c r="D2192" s="135"/>
    </row>
    <row r="2193" spans="1:4" ht="16.5" customHeight="1">
      <c r="A2193" s="135"/>
      <c r="B2193" s="1310"/>
      <c r="C2193" s="1311"/>
      <c r="D2193" s="1311"/>
    </row>
    <row r="2195" spans="1:4" ht="16.5" customHeight="1">
      <c r="A2195" s="186" t="s">
        <v>185</v>
      </c>
      <c r="B2195" s="186"/>
      <c r="C2195" s="186"/>
      <c r="D2195" s="186"/>
    </row>
    <row r="2196" spans="1:4" ht="16.5" customHeight="1">
      <c r="A2196" s="95"/>
      <c r="B2196" s="1313" t="s">
        <v>7569</v>
      </c>
      <c r="C2196" s="1311"/>
      <c r="D2196" s="1311"/>
    </row>
    <row r="2197" spans="1:4" ht="16.5" customHeight="1">
      <c r="A2197" s="95" t="s">
        <v>3254</v>
      </c>
      <c r="B2197" s="1313" t="s">
        <v>7570</v>
      </c>
      <c r="C2197" s="1311"/>
      <c r="D2197" s="1311"/>
    </row>
    <row r="2198" spans="1:4" ht="16.5" customHeight="1">
      <c r="A2198" s="95"/>
      <c r="B2198" s="1313"/>
      <c r="C2198" s="23" t="s">
        <v>7571</v>
      </c>
      <c r="D2198" s="23" t="s">
        <v>7572</v>
      </c>
    </row>
    <row r="2199" spans="1:4" ht="16.5" customHeight="1">
      <c r="A2199" s="23"/>
      <c r="B2199" s="1314" t="s">
        <v>7573</v>
      </c>
      <c r="C2199" s="23"/>
      <c r="D2199" s="23"/>
    </row>
    <row r="2200" spans="1:4" ht="16.5" customHeight="1">
      <c r="A2200" s="23" t="s">
        <v>1568</v>
      </c>
      <c r="B2200" s="1314" t="s">
        <v>7574</v>
      </c>
      <c r="C2200" s="23" t="s">
        <v>7575</v>
      </c>
      <c r="D2200" s="23" t="s">
        <v>7576</v>
      </c>
    </row>
    <row r="2201" spans="1:4" ht="16.5" customHeight="1">
      <c r="A2201" s="23"/>
      <c r="B2201" s="1314"/>
      <c r="C2201" s="123" t="s">
        <v>7577</v>
      </c>
      <c r="D2201" s="123" t="s">
        <v>7578</v>
      </c>
    </row>
    <row r="2202" spans="1:4" ht="16.5" customHeight="1">
      <c r="A2202" s="123"/>
      <c r="B2202" s="1315" t="s">
        <v>7579</v>
      </c>
      <c r="C2202" s="123"/>
      <c r="D2202" s="123"/>
    </row>
    <row r="2203" spans="1:4" ht="16.5" customHeight="1">
      <c r="A2203" s="123" t="s">
        <v>2262</v>
      </c>
      <c r="B2203" s="1315" t="s">
        <v>7580</v>
      </c>
      <c r="C2203" s="123" t="s">
        <v>7581</v>
      </c>
      <c r="D2203" s="123" t="s">
        <v>7582</v>
      </c>
    </row>
    <row r="2204" spans="1:4" ht="16.5" customHeight="1">
      <c r="A2204" s="123"/>
      <c r="B2204" s="1315"/>
      <c r="C2204" s="105" t="s">
        <v>7583</v>
      </c>
      <c r="D2204" s="105" t="s">
        <v>7584</v>
      </c>
    </row>
    <row r="2205" spans="1:4" ht="16.5" customHeight="1">
      <c r="A2205" s="105"/>
      <c r="B2205" s="1316" t="s">
        <v>7585</v>
      </c>
      <c r="C2205" s="105"/>
      <c r="D2205" s="105"/>
    </row>
    <row r="2206" spans="1:4" ht="16.5" customHeight="1">
      <c r="A2206" s="105" t="s">
        <v>2273</v>
      </c>
      <c r="B2206" s="1316" t="s">
        <v>7586</v>
      </c>
      <c r="C2206" s="105" t="s">
        <v>7587</v>
      </c>
      <c r="D2206" s="105" t="s">
        <v>7588</v>
      </c>
    </row>
    <row r="2207" spans="1:4" ht="16.5" customHeight="1">
      <c r="A2207" s="105"/>
      <c r="B2207" s="1316"/>
      <c r="C2207" s="135" t="s">
        <v>7589</v>
      </c>
      <c r="D2207" s="135" t="s">
        <v>7590</v>
      </c>
    </row>
    <row r="2208" spans="1:4" ht="16.5" customHeight="1">
      <c r="A2208" s="135"/>
      <c r="B2208" s="1310" t="s">
        <v>7591</v>
      </c>
      <c r="C2208" s="135"/>
      <c r="D2208" s="135"/>
    </row>
    <row r="2209" spans="1:4" ht="16.5" customHeight="1">
      <c r="A2209" s="135" t="s">
        <v>2284</v>
      </c>
      <c r="B2209" s="1310" t="s">
        <v>7592</v>
      </c>
      <c r="C2209" s="135" t="s">
        <v>7593</v>
      </c>
      <c r="D2209" s="135" t="s">
        <v>7594</v>
      </c>
    </row>
    <row r="2210" spans="1:4" ht="16.5" customHeight="1">
      <c r="A2210" s="135"/>
      <c r="B2210" s="1310"/>
      <c r="C2210" s="1311"/>
      <c r="D2210" s="1311"/>
    </row>
    <row r="2212" spans="1:4" ht="16.5" customHeight="1">
      <c r="A2212" s="131" t="s">
        <v>187</v>
      </c>
      <c r="B2212" s="131"/>
      <c r="C2212" s="131"/>
      <c r="D2212" s="131"/>
    </row>
    <row r="2213" spans="1:4" ht="16.5" customHeight="1">
      <c r="A2213" s="95"/>
      <c r="B2213" s="1313" t="s">
        <v>7595</v>
      </c>
      <c r="C2213" s="1311"/>
      <c r="D2213" s="1311"/>
    </row>
    <row r="2214" spans="1:4" ht="16.5" customHeight="1">
      <c r="A2214" s="95" t="s">
        <v>3254</v>
      </c>
      <c r="B2214" s="1313" t="s">
        <v>7596</v>
      </c>
      <c r="C2214" s="1311"/>
      <c r="D2214" s="1311"/>
    </row>
    <row r="2215" spans="1:4" ht="16.5" customHeight="1">
      <c r="A2215" s="95"/>
      <c r="B2215" s="1313" t="s">
        <v>7597</v>
      </c>
      <c r="C2215" s="1311"/>
      <c r="D2215" s="1311"/>
    </row>
    <row r="2216" spans="1:4" ht="16.5" customHeight="1">
      <c r="A2216" s="23"/>
      <c r="B2216" s="1314" t="s">
        <v>7598</v>
      </c>
      <c r="C2216" s="1314" t="s">
        <v>7599</v>
      </c>
      <c r="D2216" s="1314" t="s">
        <v>7600</v>
      </c>
    </row>
    <row r="2217" spans="1:4" ht="16.5" customHeight="1">
      <c r="A2217" s="23" t="s">
        <v>1568</v>
      </c>
      <c r="B2217" s="1314" t="s">
        <v>7601</v>
      </c>
      <c r="C2217" s="1314" t="s">
        <v>7602</v>
      </c>
      <c r="D2217" s="1314" t="s">
        <v>7603</v>
      </c>
    </row>
    <row r="2218" spans="1:4" ht="16.5" customHeight="1">
      <c r="A2218" s="23"/>
      <c r="B2218" s="1314" t="s">
        <v>7604</v>
      </c>
      <c r="C2218" s="1314" t="s">
        <v>7605</v>
      </c>
      <c r="D2218" s="1314" t="s">
        <v>7606</v>
      </c>
    </row>
    <row r="2219" spans="1:4" ht="16.5" customHeight="1">
      <c r="A2219" s="123"/>
      <c r="B2219" s="1315" t="s">
        <v>7607</v>
      </c>
      <c r="C2219" s="1315" t="s">
        <v>7608</v>
      </c>
      <c r="D2219" s="1315" t="s">
        <v>7609</v>
      </c>
    </row>
    <row r="2220" spans="1:4" ht="16.5" customHeight="1">
      <c r="A2220" s="123" t="s">
        <v>2262</v>
      </c>
      <c r="B2220" s="1315" t="s">
        <v>7610</v>
      </c>
      <c r="C2220" s="1315" t="s">
        <v>7611</v>
      </c>
      <c r="D2220" s="1315" t="s">
        <v>7612</v>
      </c>
    </row>
    <row r="2221" spans="1:4" ht="16.5" customHeight="1">
      <c r="A2221" s="123"/>
      <c r="B2221" s="1315" t="s">
        <v>7613</v>
      </c>
      <c r="C2221" s="1315" t="s">
        <v>7614</v>
      </c>
      <c r="D2221" s="1315" t="s">
        <v>7615</v>
      </c>
    </row>
    <row r="2222" spans="1:4" ht="16.5" customHeight="1">
      <c r="A2222" s="105"/>
      <c r="B2222" s="1316" t="s">
        <v>7616</v>
      </c>
      <c r="C2222" s="1316" t="s">
        <v>7617</v>
      </c>
      <c r="D2222" s="1316" t="s">
        <v>7618</v>
      </c>
    </row>
    <row r="2223" spans="1:4" ht="16.5" customHeight="1">
      <c r="A2223" s="105" t="s">
        <v>2273</v>
      </c>
      <c r="B2223" s="1316" t="s">
        <v>7619</v>
      </c>
      <c r="C2223" s="1316" t="s">
        <v>7620</v>
      </c>
      <c r="D2223" s="1316" t="s">
        <v>7621</v>
      </c>
    </row>
    <row r="2224" spans="1:4" ht="16.5" customHeight="1">
      <c r="A2224" s="105"/>
      <c r="B2224" s="1316" t="s">
        <v>7622</v>
      </c>
      <c r="C2224" s="1316" t="s">
        <v>7623</v>
      </c>
      <c r="D2224" s="1316" t="s">
        <v>7624</v>
      </c>
    </row>
    <row r="2225" spans="1:4" ht="16.5" customHeight="1">
      <c r="A2225" s="135"/>
      <c r="B2225" s="1310" t="s">
        <v>7625</v>
      </c>
      <c r="C2225" s="1310" t="s">
        <v>7626</v>
      </c>
      <c r="D2225" s="1310" t="s">
        <v>7627</v>
      </c>
    </row>
    <row r="2226" spans="1:4" ht="16.5" customHeight="1">
      <c r="A2226" s="135" t="s">
        <v>2284</v>
      </c>
      <c r="B2226" s="1310" t="s">
        <v>7628</v>
      </c>
      <c r="C2226" s="1310" t="s">
        <v>7629</v>
      </c>
      <c r="D2226" s="1310" t="s">
        <v>7630</v>
      </c>
    </row>
    <row r="2227" spans="1:4" ht="16.5" customHeight="1">
      <c r="A2227" s="135"/>
      <c r="B2227" s="1310" t="s">
        <v>7631</v>
      </c>
      <c r="C2227" s="1310" t="s">
        <v>7632</v>
      </c>
      <c r="D2227" s="1310" t="s">
        <v>7633</v>
      </c>
    </row>
    <row r="2229" spans="1:4" ht="16.5" customHeight="1">
      <c r="A2229" s="185" t="s">
        <v>188</v>
      </c>
      <c r="B2229" s="185"/>
      <c r="C2229" s="185"/>
      <c r="D2229" s="185"/>
    </row>
    <row r="2230" spans="1:4" ht="16.5" customHeight="1">
      <c r="A2230" s="95"/>
      <c r="B2230" s="1313"/>
      <c r="C2230" s="1311"/>
      <c r="D2230" s="1311"/>
    </row>
    <row r="2231" spans="1:4" ht="16.5" customHeight="1">
      <c r="A2231" s="95" t="s">
        <v>3254</v>
      </c>
      <c r="B2231" s="1313"/>
      <c r="C2231" s="1311"/>
      <c r="D2231" s="1311"/>
    </row>
    <row r="2232" spans="1:4" ht="16.5" customHeight="1">
      <c r="A2232" s="95"/>
      <c r="B2232" s="1313"/>
      <c r="C2232" s="23"/>
      <c r="D2232" s="23"/>
    </row>
    <row r="2233" spans="1:4" ht="16.5" customHeight="1">
      <c r="A2233" s="23"/>
      <c r="B2233" s="1314"/>
      <c r="C2233" s="23"/>
      <c r="D2233" s="23"/>
    </row>
    <row r="2234" spans="1:4" ht="16.5" customHeight="1">
      <c r="A2234" s="23" t="s">
        <v>1568</v>
      </c>
      <c r="B2234" s="1314"/>
      <c r="C2234" s="23"/>
      <c r="D2234" s="23"/>
    </row>
    <row r="2235" spans="1:4" ht="16.5" customHeight="1">
      <c r="A2235" s="23"/>
      <c r="B2235" s="1314"/>
      <c r="C2235" s="123"/>
      <c r="D2235" s="123"/>
    </row>
    <row r="2236" spans="1:4" ht="16.5" customHeight="1">
      <c r="A2236" s="123"/>
      <c r="B2236" s="1315"/>
      <c r="C2236" s="123"/>
      <c r="D2236" s="123"/>
    </row>
    <row r="2237" spans="1:4" ht="16.5" customHeight="1">
      <c r="A2237" s="123" t="s">
        <v>2262</v>
      </c>
      <c r="B2237" s="1315"/>
      <c r="C2237" s="123"/>
      <c r="D2237" s="123"/>
    </row>
    <row r="2238" spans="1:4" ht="16.5" customHeight="1">
      <c r="A2238" s="123"/>
      <c r="B2238" s="1315"/>
      <c r="C2238" s="105"/>
      <c r="D2238" s="105"/>
    </row>
    <row r="2239" spans="1:4" ht="16.5" customHeight="1">
      <c r="A2239" s="105"/>
      <c r="B2239" s="1316"/>
      <c r="C2239" s="105"/>
      <c r="D2239" s="105"/>
    </row>
    <row r="2240" spans="1:4" ht="16.5" customHeight="1">
      <c r="A2240" s="105" t="s">
        <v>2273</v>
      </c>
      <c r="B2240" s="1316"/>
      <c r="C2240" s="105"/>
      <c r="D2240" s="105"/>
    </row>
    <row r="2241" spans="1:4" ht="16.5" customHeight="1">
      <c r="A2241" s="105"/>
      <c r="B2241" s="1316"/>
      <c r="C2241" s="135"/>
      <c r="D2241" s="135"/>
    </row>
    <row r="2242" spans="1:4" ht="16.5" customHeight="1">
      <c r="A2242" s="135"/>
      <c r="B2242" s="1310"/>
      <c r="C2242" s="135"/>
      <c r="D2242" s="135"/>
    </row>
    <row r="2243" spans="1:4" ht="16.5" customHeight="1">
      <c r="A2243" s="135" t="s">
        <v>2284</v>
      </c>
      <c r="B2243" s="1310"/>
      <c r="C2243" s="135"/>
      <c r="D2243" s="135"/>
    </row>
    <row r="2244" spans="1:4" ht="16.5" customHeight="1">
      <c r="A2244" s="135"/>
      <c r="B2244" s="1310"/>
      <c r="C2244" s="1311"/>
      <c r="D2244" s="1311"/>
    </row>
    <row r="2246" spans="1:4" ht="16.5" customHeight="1">
      <c r="A2246" s="184" t="s">
        <v>189</v>
      </c>
      <c r="B2246" s="184"/>
      <c r="C2246" s="184"/>
      <c r="D2246" s="184"/>
    </row>
    <row r="2247" spans="1:4" ht="16.5" customHeight="1">
      <c r="A2247" s="95"/>
      <c r="B2247" s="1313"/>
      <c r="C2247" s="1311"/>
      <c r="D2247" s="1311"/>
    </row>
    <row r="2248" spans="1:4" ht="16.5" customHeight="1">
      <c r="A2248" s="95" t="s">
        <v>3254</v>
      </c>
      <c r="B2248" s="1313"/>
      <c r="C2248" s="1311"/>
      <c r="D2248" s="1311"/>
    </row>
    <row r="2249" spans="1:4" ht="16.5" customHeight="1">
      <c r="A2249" s="95"/>
      <c r="B2249" s="1313"/>
      <c r="C2249" s="23"/>
      <c r="D2249" s="23"/>
    </row>
    <row r="2250" spans="1:4" ht="16.5" customHeight="1">
      <c r="A2250" s="23"/>
      <c r="B2250" s="1314"/>
      <c r="C2250" s="23"/>
      <c r="D2250" s="23"/>
    </row>
    <row r="2251" spans="1:4" ht="16.5" customHeight="1">
      <c r="A2251" s="23" t="s">
        <v>1568</v>
      </c>
      <c r="B2251" s="1314"/>
      <c r="C2251" s="23"/>
      <c r="D2251" s="23"/>
    </row>
    <row r="2252" spans="1:4" ht="16.5" customHeight="1">
      <c r="A2252" s="23"/>
      <c r="B2252" s="1314"/>
      <c r="C2252" s="123"/>
      <c r="D2252" s="123"/>
    </row>
    <row r="2253" spans="1:4" ht="16.5" customHeight="1">
      <c r="A2253" s="123"/>
      <c r="B2253" s="1315"/>
      <c r="C2253" s="123"/>
      <c r="D2253" s="123"/>
    </row>
    <row r="2254" spans="1:4" ht="16.5" customHeight="1">
      <c r="A2254" s="123" t="s">
        <v>2262</v>
      </c>
      <c r="B2254" s="1315"/>
      <c r="C2254" s="1311"/>
      <c r="D2254" s="1311"/>
    </row>
    <row r="2255" spans="1:4" ht="16.5" customHeight="1">
      <c r="A2255" s="123"/>
      <c r="B2255" s="1315"/>
      <c r="C2255" s="105"/>
      <c r="D2255" s="105"/>
    </row>
    <row r="2256" spans="1:4" ht="16.5" customHeight="1">
      <c r="A2256" s="105"/>
      <c r="B2256" s="1316"/>
      <c r="C2256" s="105"/>
      <c r="D2256" s="105"/>
    </row>
    <row r="2257" spans="1:4" ht="16.5" customHeight="1">
      <c r="A2257" s="105" t="s">
        <v>2273</v>
      </c>
      <c r="B2257" s="1316"/>
      <c r="C2257" s="105"/>
      <c r="D2257" s="105"/>
    </row>
    <row r="2258" spans="1:4" ht="16.5" customHeight="1">
      <c r="A2258" s="105"/>
      <c r="B2258" s="1316"/>
      <c r="C2258" s="135"/>
      <c r="D2258" s="135"/>
    </row>
    <row r="2259" spans="1:4" ht="16.5" customHeight="1">
      <c r="A2259" s="135"/>
      <c r="B2259" s="1310" t="s">
        <v>7634</v>
      </c>
      <c r="C2259" s="135"/>
      <c r="D2259" s="135"/>
    </row>
    <row r="2260" spans="1:4" ht="16.5" customHeight="1">
      <c r="A2260" s="135" t="s">
        <v>2284</v>
      </c>
      <c r="B2260" s="1310" t="s">
        <v>7635</v>
      </c>
      <c r="C2260" s="135"/>
      <c r="D2260" s="135"/>
    </row>
    <row r="2261" spans="1:4" ht="16.5" customHeight="1">
      <c r="A2261" s="135"/>
      <c r="B2261" s="1310"/>
      <c r="C2261" s="1311"/>
      <c r="D2261" s="1311"/>
    </row>
    <row r="2263" spans="1:4" ht="16.5" customHeight="1">
      <c r="A2263" s="147" t="s">
        <v>190</v>
      </c>
      <c r="B2263" s="147"/>
      <c r="C2263" s="147"/>
      <c r="D2263" s="147"/>
    </row>
    <row r="2264" spans="1:4" ht="16.5" customHeight="1">
      <c r="A2264" s="95"/>
      <c r="B2264" s="1313"/>
      <c r="C2264" s="1311"/>
      <c r="D2264" s="1311"/>
    </row>
    <row r="2265" spans="1:4" ht="16.5" customHeight="1">
      <c r="A2265" s="95" t="s">
        <v>3254</v>
      </c>
      <c r="B2265" s="1313"/>
      <c r="C2265" s="1311"/>
      <c r="D2265" s="1311"/>
    </row>
    <row r="2266" spans="1:4" ht="16.5" customHeight="1">
      <c r="A2266" s="95"/>
      <c r="B2266" s="1313"/>
      <c r="C2266" s="23"/>
      <c r="D2266" s="23"/>
    </row>
    <row r="2267" spans="1:4" ht="16.5" customHeight="1">
      <c r="A2267" s="23"/>
      <c r="B2267" s="1314"/>
      <c r="C2267" s="23"/>
      <c r="D2267" s="23"/>
    </row>
    <row r="2268" spans="1:4" ht="16.5" customHeight="1">
      <c r="A2268" s="23" t="s">
        <v>1568</v>
      </c>
      <c r="B2268" s="1314"/>
      <c r="C2268" s="23"/>
      <c r="D2268" s="23"/>
    </row>
    <row r="2269" spans="1:4" ht="16.5" customHeight="1">
      <c r="A2269" s="23"/>
      <c r="B2269" s="1314"/>
      <c r="C2269" s="123"/>
      <c r="D2269" s="123"/>
    </row>
    <row r="2270" spans="1:4" ht="16.5" customHeight="1">
      <c r="A2270" s="123"/>
      <c r="B2270" s="1315"/>
      <c r="C2270" s="123"/>
      <c r="D2270" s="123"/>
    </row>
    <row r="2271" spans="1:4" ht="16.5" customHeight="1">
      <c r="A2271" s="123" t="s">
        <v>2262</v>
      </c>
      <c r="B2271" s="1315"/>
      <c r="C2271" s="123"/>
      <c r="D2271" s="123"/>
    </row>
    <row r="2272" spans="1:4" ht="16.5" customHeight="1">
      <c r="A2272" s="123"/>
      <c r="B2272" s="1315"/>
      <c r="C2272" s="105"/>
      <c r="D2272" s="105"/>
    </row>
    <row r="2273" spans="1:4" ht="16.5" customHeight="1">
      <c r="A2273" s="105"/>
      <c r="B2273" s="1316"/>
      <c r="C2273" s="105"/>
      <c r="D2273" s="105"/>
    </row>
    <row r="2274" spans="1:4" ht="16.5" customHeight="1">
      <c r="A2274" s="105" t="s">
        <v>2273</v>
      </c>
      <c r="B2274" s="1316"/>
      <c r="C2274" s="105"/>
      <c r="D2274" s="105"/>
    </row>
    <row r="2275" spans="1:4" ht="16.5" customHeight="1">
      <c r="A2275" s="105"/>
      <c r="B2275" s="1316"/>
      <c r="C2275" s="135"/>
      <c r="D2275" s="135"/>
    </row>
    <row r="2276" spans="1:4" ht="16.5" customHeight="1">
      <c r="A2276" s="135"/>
      <c r="B2276" s="1310"/>
      <c r="C2276" s="135"/>
      <c r="D2276" s="135"/>
    </row>
    <row r="2277" spans="1:4" ht="16.5" customHeight="1">
      <c r="A2277" s="135" t="s">
        <v>2284</v>
      </c>
      <c r="B2277" s="1310"/>
      <c r="C2277" s="135"/>
      <c r="D2277" s="135"/>
    </row>
    <row r="2278" spans="1:4" ht="16.5" customHeight="1">
      <c r="A2278" s="135"/>
      <c r="B2278" s="1310"/>
      <c r="C2278" s="1311"/>
      <c r="D2278" s="1311"/>
    </row>
    <row r="2280" spans="1:4" ht="16.5" customHeight="1">
      <c r="A2280" s="183" t="s">
        <v>192</v>
      </c>
      <c r="B2280" s="183"/>
      <c r="C2280" s="183"/>
      <c r="D2280" s="183"/>
    </row>
    <row r="2281" spans="1:4" ht="16.5" customHeight="1">
      <c r="A2281" s="95"/>
      <c r="B2281" s="1313" t="s">
        <v>7636</v>
      </c>
      <c r="C2281" s="1311"/>
      <c r="D2281" s="1311"/>
    </row>
    <row r="2282" spans="1:4" ht="16.5" customHeight="1">
      <c r="A2282" s="95" t="s">
        <v>3254</v>
      </c>
      <c r="B2282" s="1313" t="s">
        <v>7637</v>
      </c>
      <c r="C2282" s="1311"/>
      <c r="D2282" s="1311"/>
    </row>
    <row r="2283" spans="1:4" ht="16.5" customHeight="1">
      <c r="A2283" s="95"/>
      <c r="B2283" s="1313" t="s">
        <v>7638</v>
      </c>
      <c r="C2283" s="1311"/>
      <c r="D2283" s="1311"/>
    </row>
    <row r="2284" spans="1:4" ht="16.5" customHeight="1">
      <c r="A2284" s="23"/>
      <c r="B2284" s="1314" t="s">
        <v>7639</v>
      </c>
      <c r="C2284" s="1314" t="s">
        <v>7640</v>
      </c>
      <c r="D2284" s="1314" t="s">
        <v>7641</v>
      </c>
    </row>
    <row r="2285" spans="1:4" ht="16.5" customHeight="1">
      <c r="A2285" s="23" t="s">
        <v>1568</v>
      </c>
      <c r="B2285" s="1314" t="s">
        <v>7642</v>
      </c>
      <c r="C2285" s="1314" t="s">
        <v>7643</v>
      </c>
      <c r="D2285" s="1314" t="s">
        <v>7644</v>
      </c>
    </row>
    <row r="2286" spans="1:4" ht="16.5" customHeight="1">
      <c r="A2286" s="23"/>
      <c r="B2286" s="1314" t="s">
        <v>7645</v>
      </c>
      <c r="C2286" s="1314" t="s">
        <v>7646</v>
      </c>
      <c r="D2286" s="1314" t="s">
        <v>7647</v>
      </c>
    </row>
    <row r="2287" spans="1:4" ht="16.5" customHeight="1">
      <c r="A2287" s="123"/>
      <c r="B2287" s="1315" t="s">
        <v>7648</v>
      </c>
      <c r="C2287" s="1315" t="s">
        <v>7649</v>
      </c>
      <c r="D2287" s="1315" t="s">
        <v>7650</v>
      </c>
    </row>
    <row r="2288" spans="1:4" ht="16.5" customHeight="1">
      <c r="A2288" s="123" t="s">
        <v>2262</v>
      </c>
      <c r="B2288" s="1315" t="s">
        <v>7651</v>
      </c>
      <c r="C2288" s="1315" t="s">
        <v>7652</v>
      </c>
      <c r="D2288" s="1315" t="s">
        <v>7653</v>
      </c>
    </row>
    <row r="2289" spans="1:4" ht="16.5" customHeight="1">
      <c r="A2289" s="123"/>
      <c r="B2289" s="1315" t="s">
        <v>7654</v>
      </c>
      <c r="C2289" s="1315" t="s">
        <v>7655</v>
      </c>
      <c r="D2289" s="1315" t="s">
        <v>7656</v>
      </c>
    </row>
    <row r="2290" spans="1:4" ht="16.5" customHeight="1">
      <c r="A2290" s="105"/>
      <c r="B2290" s="1316" t="s">
        <v>7657</v>
      </c>
      <c r="C2290" s="1316" t="s">
        <v>7658</v>
      </c>
      <c r="D2290" s="1316" t="s">
        <v>7659</v>
      </c>
    </row>
    <row r="2291" spans="1:4" ht="16.5" customHeight="1">
      <c r="A2291" s="105" t="s">
        <v>2273</v>
      </c>
      <c r="B2291" s="1316" t="s">
        <v>7660</v>
      </c>
      <c r="C2291" s="1316" t="s">
        <v>7661</v>
      </c>
      <c r="D2291" s="1316" t="s">
        <v>7662</v>
      </c>
    </row>
    <row r="2292" spans="1:4" ht="16.5" customHeight="1">
      <c r="A2292" s="105"/>
      <c r="B2292" s="1316" t="s">
        <v>7663</v>
      </c>
      <c r="C2292" s="1316" t="s">
        <v>7664</v>
      </c>
      <c r="D2292" s="1316" t="s">
        <v>7665</v>
      </c>
    </row>
    <row r="2293" spans="1:4" ht="16.5" customHeight="1">
      <c r="A2293" s="135"/>
      <c r="B2293" s="1310" t="s">
        <v>7666</v>
      </c>
      <c r="C2293" s="1310" t="s">
        <v>7667</v>
      </c>
      <c r="D2293" s="1310" t="s">
        <v>7668</v>
      </c>
    </row>
    <row r="2294" spans="1:4" ht="16.5" customHeight="1">
      <c r="A2294" s="135" t="s">
        <v>2284</v>
      </c>
      <c r="B2294" s="1310" t="s">
        <v>7669</v>
      </c>
      <c r="C2294" s="1310" t="s">
        <v>7670</v>
      </c>
      <c r="D2294" s="1310" t="s">
        <v>7671</v>
      </c>
    </row>
    <row r="2295" spans="1:4" ht="16.5" customHeight="1">
      <c r="A2295" s="135"/>
      <c r="B2295" s="1310" t="s">
        <v>7672</v>
      </c>
      <c r="C2295" s="1310" t="s">
        <v>7673</v>
      </c>
      <c r="D2295" s="1310" t="s">
        <v>7674</v>
      </c>
    </row>
    <row r="2297" spans="1:4" ht="16.5" customHeight="1">
      <c r="A2297" s="98" t="s">
        <v>193</v>
      </c>
      <c r="B2297" s="98"/>
      <c r="C2297" s="98"/>
      <c r="D2297" s="98"/>
    </row>
    <row r="2298" spans="1:4" ht="16.5" customHeight="1">
      <c r="A2298" s="95"/>
      <c r="B2298" s="1313" t="s">
        <v>7675</v>
      </c>
      <c r="C2298" s="1311"/>
      <c r="D2298" s="1311"/>
    </row>
    <row r="2299" spans="1:4" ht="16.5" customHeight="1">
      <c r="A2299" s="95" t="s">
        <v>3254</v>
      </c>
      <c r="B2299" s="1313" t="s">
        <v>7676</v>
      </c>
      <c r="C2299" s="1311"/>
      <c r="D2299" s="1311"/>
    </row>
    <row r="2300" spans="1:4" ht="16.5" customHeight="1">
      <c r="A2300" s="95"/>
      <c r="B2300" s="1313" t="s">
        <v>7677</v>
      </c>
      <c r="C2300" s="1311"/>
      <c r="D2300" s="1311"/>
    </row>
    <row r="2301" spans="1:4" ht="16.5" customHeight="1">
      <c r="A2301" s="23"/>
      <c r="B2301" s="1314" t="s">
        <v>7678</v>
      </c>
      <c r="C2301" s="1314" t="s">
        <v>7679</v>
      </c>
      <c r="D2301" s="1314" t="s">
        <v>7680</v>
      </c>
    </row>
    <row r="2302" spans="1:4" ht="16.5" customHeight="1">
      <c r="A2302" s="23" t="s">
        <v>1568</v>
      </c>
      <c r="B2302" s="1314" t="s">
        <v>7681</v>
      </c>
      <c r="C2302" s="1314" t="s">
        <v>7682</v>
      </c>
      <c r="D2302" s="1314" t="s">
        <v>7683</v>
      </c>
    </row>
    <row r="2303" spans="1:4" ht="16.5" customHeight="1">
      <c r="A2303" s="23"/>
      <c r="B2303" s="1314" t="s">
        <v>7684</v>
      </c>
      <c r="C2303" s="1314" t="s">
        <v>7685</v>
      </c>
      <c r="D2303" s="1314" t="s">
        <v>7686</v>
      </c>
    </row>
    <row r="2304" spans="1:4" ht="16.5" customHeight="1">
      <c r="A2304" s="123"/>
      <c r="B2304" s="1315" t="s">
        <v>7687</v>
      </c>
      <c r="C2304" s="1315" t="s">
        <v>7688</v>
      </c>
      <c r="D2304" s="1315" t="s">
        <v>7689</v>
      </c>
    </row>
    <row r="2305" spans="1:4" ht="16.5" customHeight="1">
      <c r="A2305" s="123" t="s">
        <v>2262</v>
      </c>
      <c r="B2305" s="1315" t="s">
        <v>7690</v>
      </c>
      <c r="C2305" s="1315" t="s">
        <v>7691</v>
      </c>
      <c r="D2305" s="1315" t="s">
        <v>7692</v>
      </c>
    </row>
    <row r="2306" spans="1:4" ht="16.5" customHeight="1">
      <c r="A2306" s="123"/>
      <c r="B2306" s="1315" t="s">
        <v>7693</v>
      </c>
      <c r="C2306" s="1315" t="s">
        <v>7694</v>
      </c>
      <c r="D2306" s="1315" t="s">
        <v>7695</v>
      </c>
    </row>
    <row r="2307" spans="1:4" ht="16.5" customHeight="1">
      <c r="A2307" s="105"/>
      <c r="B2307" s="1316" t="s">
        <v>7696</v>
      </c>
      <c r="C2307" s="1316" t="s">
        <v>7697</v>
      </c>
      <c r="D2307" s="1316" t="s">
        <v>7698</v>
      </c>
    </row>
    <row r="2308" spans="1:4" ht="16.5" customHeight="1">
      <c r="A2308" s="105" t="s">
        <v>2273</v>
      </c>
      <c r="B2308" s="1316" t="s">
        <v>7699</v>
      </c>
      <c r="C2308" s="1316" t="s">
        <v>7700</v>
      </c>
      <c r="D2308" s="1316" t="s">
        <v>7701</v>
      </c>
    </row>
    <row r="2309" spans="1:4" ht="16.5" customHeight="1">
      <c r="A2309" s="105"/>
      <c r="B2309" s="1316" t="s">
        <v>7702</v>
      </c>
      <c r="C2309" s="1316" t="s">
        <v>7703</v>
      </c>
      <c r="D2309" s="1316" t="s">
        <v>7704</v>
      </c>
    </row>
    <row r="2310" spans="1:4" ht="16.5" customHeight="1">
      <c r="A2310" s="135"/>
      <c r="B2310" s="1310" t="s">
        <v>7705</v>
      </c>
      <c r="C2310" s="1310" t="s">
        <v>7706</v>
      </c>
      <c r="D2310" s="1310" t="s">
        <v>7707</v>
      </c>
    </row>
    <row r="2311" spans="1:4" ht="16.5" customHeight="1">
      <c r="A2311" s="135" t="s">
        <v>2284</v>
      </c>
      <c r="B2311" s="1310" t="s">
        <v>7708</v>
      </c>
      <c r="C2311" s="1310" t="s">
        <v>7709</v>
      </c>
      <c r="D2311" s="1310" t="s">
        <v>7710</v>
      </c>
    </row>
    <row r="2312" spans="1:4" ht="16.5" customHeight="1">
      <c r="A2312" s="135"/>
      <c r="B2312" s="1310" t="s">
        <v>7711</v>
      </c>
      <c r="C2312" s="1310" t="s">
        <v>7712</v>
      </c>
      <c r="D2312" s="1310" t="s">
        <v>7713</v>
      </c>
    </row>
    <row r="2314" spans="1:4" ht="16.5" customHeight="1">
      <c r="A2314" s="94" t="s">
        <v>194</v>
      </c>
      <c r="B2314" s="94"/>
      <c r="C2314" s="94"/>
      <c r="D2314" s="94"/>
    </row>
    <row r="2315" spans="1:4" ht="16.5" customHeight="1">
      <c r="A2315" s="95"/>
      <c r="B2315" s="1313" t="s">
        <v>7714</v>
      </c>
      <c r="C2315" s="1311"/>
      <c r="D2315" s="1311"/>
    </row>
    <row r="2316" spans="1:4" ht="16.5" customHeight="1">
      <c r="A2316" s="95" t="s">
        <v>3254</v>
      </c>
      <c r="B2316" s="1313" t="s">
        <v>7715</v>
      </c>
      <c r="C2316" s="1311"/>
      <c r="D2316" s="1311"/>
    </row>
    <row r="2317" spans="1:4" ht="16.5" customHeight="1">
      <c r="A2317" s="95"/>
      <c r="B2317" s="1313" t="s">
        <v>7716</v>
      </c>
      <c r="C2317" s="1311"/>
      <c r="D2317" s="1311"/>
    </row>
    <row r="2318" spans="1:4" ht="16.5" customHeight="1">
      <c r="A2318" s="23"/>
      <c r="B2318" s="1314" t="s">
        <v>7717</v>
      </c>
      <c r="C2318" s="1314" t="s">
        <v>7718</v>
      </c>
      <c r="D2318" s="1314" t="s">
        <v>7719</v>
      </c>
    </row>
    <row r="2319" spans="1:4" ht="16.5" customHeight="1">
      <c r="A2319" s="23" t="s">
        <v>1568</v>
      </c>
      <c r="B2319" s="1314" t="s">
        <v>7720</v>
      </c>
      <c r="C2319" s="1314" t="s">
        <v>7721</v>
      </c>
      <c r="D2319" s="1314" t="s">
        <v>7722</v>
      </c>
    </row>
    <row r="2320" spans="1:4" ht="16.5" customHeight="1">
      <c r="A2320" s="23"/>
      <c r="B2320" s="1314" t="s">
        <v>7723</v>
      </c>
      <c r="C2320" s="1314" t="s">
        <v>7724</v>
      </c>
      <c r="D2320" s="1314" t="s">
        <v>7725</v>
      </c>
    </row>
    <row r="2321" spans="1:4" ht="16.5" customHeight="1">
      <c r="A2321" s="123"/>
      <c r="B2321" s="1315" t="s">
        <v>7726</v>
      </c>
      <c r="C2321" s="1315" t="s">
        <v>7727</v>
      </c>
      <c r="D2321" s="1315" t="s">
        <v>7728</v>
      </c>
    </row>
    <row r="2322" spans="1:4" ht="16.5" customHeight="1">
      <c r="A2322" s="123" t="s">
        <v>2262</v>
      </c>
      <c r="B2322" s="1315" t="s">
        <v>7729</v>
      </c>
      <c r="C2322" s="1315" t="s">
        <v>7730</v>
      </c>
      <c r="D2322" s="1315" t="s">
        <v>7731</v>
      </c>
    </row>
    <row r="2323" spans="1:4" ht="16.5" customHeight="1">
      <c r="A2323" s="123"/>
      <c r="B2323" s="1315" t="s">
        <v>7732</v>
      </c>
      <c r="C2323" s="1315" t="s">
        <v>7733</v>
      </c>
      <c r="D2323" s="1315" t="s">
        <v>7734</v>
      </c>
    </row>
    <row r="2324" spans="1:4" ht="16.5" customHeight="1">
      <c r="A2324" s="105"/>
      <c r="B2324" s="1316" t="s">
        <v>7735</v>
      </c>
      <c r="C2324" s="1316" t="s">
        <v>7736</v>
      </c>
      <c r="D2324" s="1316" t="s">
        <v>7737</v>
      </c>
    </row>
    <row r="2325" spans="1:4" ht="16.5" customHeight="1">
      <c r="A2325" s="105" t="s">
        <v>2273</v>
      </c>
      <c r="B2325" s="1316" t="s">
        <v>7738</v>
      </c>
      <c r="C2325" s="1316" t="s">
        <v>7739</v>
      </c>
      <c r="D2325" s="1316" t="s">
        <v>7740</v>
      </c>
    </row>
    <row r="2326" spans="1:4" ht="16.5" customHeight="1">
      <c r="A2326" s="105"/>
      <c r="B2326" s="1316" t="s">
        <v>7741</v>
      </c>
      <c r="C2326" s="1316" t="s">
        <v>7742</v>
      </c>
      <c r="D2326" s="1316" t="s">
        <v>7743</v>
      </c>
    </row>
    <row r="2327" spans="1:4" ht="16.5" customHeight="1">
      <c r="A2327" s="135"/>
      <c r="B2327" s="1310" t="s">
        <v>7744</v>
      </c>
      <c r="C2327" s="1310" t="s">
        <v>7745</v>
      </c>
      <c r="D2327" s="1310" t="s">
        <v>7746</v>
      </c>
    </row>
    <row r="2328" spans="1:4" ht="16.5" customHeight="1">
      <c r="A2328" s="135" t="s">
        <v>2284</v>
      </c>
      <c r="B2328" s="1310" t="s">
        <v>7747</v>
      </c>
      <c r="C2328" s="1310" t="s">
        <v>7748</v>
      </c>
      <c r="D2328" s="1310" t="s">
        <v>7749</v>
      </c>
    </row>
    <row r="2329" spans="1:4" ht="16.5" customHeight="1">
      <c r="A2329" s="135"/>
      <c r="B2329" s="1310" t="s">
        <v>7750</v>
      </c>
      <c r="C2329" s="1310" t="s">
        <v>7751</v>
      </c>
      <c r="D2329" s="1310" t="s">
        <v>7752</v>
      </c>
    </row>
    <row r="2331" spans="1:4" ht="16.5" customHeight="1">
      <c r="A2331" s="179" t="s">
        <v>197</v>
      </c>
      <c r="B2331" s="179"/>
      <c r="C2331" s="179"/>
      <c r="D2331" s="179"/>
    </row>
    <row r="2332" spans="1:4" ht="16.5" customHeight="1">
      <c r="A2332" s="95"/>
      <c r="B2332" s="1313"/>
      <c r="C2332" s="1311"/>
      <c r="D2332" s="1311"/>
    </row>
    <row r="2333" spans="1:4" ht="16.5" customHeight="1">
      <c r="A2333" s="95" t="s">
        <v>3254</v>
      </c>
      <c r="B2333" s="1313"/>
      <c r="C2333" s="1311"/>
      <c r="D2333" s="1311"/>
    </row>
    <row r="2334" spans="1:4" ht="16.5" customHeight="1">
      <c r="A2334" s="95"/>
      <c r="B2334" s="1313"/>
      <c r="C2334" s="23"/>
      <c r="D2334" s="23"/>
    </row>
    <row r="2335" spans="1:4" ht="16.5" customHeight="1">
      <c r="A2335" s="23"/>
      <c r="B2335" s="1314"/>
      <c r="C2335" s="23"/>
      <c r="D2335" s="23"/>
    </row>
    <row r="2336" spans="1:4" ht="16.5" customHeight="1">
      <c r="A2336" s="23" t="s">
        <v>1568</v>
      </c>
      <c r="B2336" s="1314"/>
      <c r="C2336" s="23"/>
      <c r="D2336" s="23"/>
    </row>
    <row r="2337" spans="1:4" ht="16.5" customHeight="1">
      <c r="A2337" s="23"/>
      <c r="B2337" s="1314"/>
      <c r="C2337" s="123"/>
      <c r="D2337" s="123"/>
    </row>
    <row r="2338" spans="1:4" ht="16.5" customHeight="1">
      <c r="A2338" s="123"/>
      <c r="B2338" s="1315"/>
      <c r="C2338" s="123"/>
      <c r="D2338" s="123"/>
    </row>
    <row r="2339" spans="1:4" ht="16.5" customHeight="1">
      <c r="A2339" s="123" t="s">
        <v>2262</v>
      </c>
      <c r="B2339" s="1315"/>
      <c r="C2339" s="123"/>
      <c r="D2339" s="123"/>
    </row>
    <row r="2340" spans="1:4" ht="16.5" customHeight="1">
      <c r="A2340" s="123"/>
      <c r="B2340" s="1315"/>
      <c r="C2340" s="105"/>
      <c r="D2340" s="105"/>
    </row>
    <row r="2341" spans="1:4" ht="16.5" customHeight="1">
      <c r="A2341" s="105"/>
      <c r="B2341" s="1316"/>
      <c r="C2341" s="105"/>
      <c r="D2341" s="105"/>
    </row>
    <row r="2342" spans="1:4" ht="16.5" customHeight="1">
      <c r="A2342" s="105" t="s">
        <v>2273</v>
      </c>
      <c r="B2342" s="1316"/>
      <c r="C2342" s="105"/>
      <c r="D2342" s="105"/>
    </row>
    <row r="2343" spans="1:4" ht="16.5" customHeight="1">
      <c r="A2343" s="105"/>
      <c r="B2343" s="1316"/>
      <c r="C2343" s="135"/>
      <c r="D2343" s="135"/>
    </row>
    <row r="2344" spans="1:4" ht="16.5" customHeight="1">
      <c r="A2344" s="135"/>
      <c r="B2344" s="1310"/>
      <c r="C2344" s="135"/>
      <c r="D2344" s="135"/>
    </row>
    <row r="2345" spans="1:4" ht="16.5" customHeight="1">
      <c r="A2345" s="135" t="s">
        <v>2284</v>
      </c>
      <c r="B2345" s="1310"/>
      <c r="C2345" s="135"/>
      <c r="D2345" s="135"/>
    </row>
    <row r="2346" spans="1:4" ht="16.5" customHeight="1">
      <c r="A2346" s="135"/>
      <c r="B2346" s="1310"/>
      <c r="C2346" s="1311"/>
      <c r="D2346" s="1311"/>
    </row>
    <row r="2348" spans="1:4" ht="16.5" customHeight="1">
      <c r="A2348" s="178" t="s">
        <v>198</v>
      </c>
      <c r="B2348" s="178"/>
      <c r="C2348" s="178"/>
      <c r="D2348" s="178"/>
    </row>
    <row r="2349" spans="1:4" ht="16.5" customHeight="1">
      <c r="A2349" s="95"/>
      <c r="B2349" s="1313" t="s">
        <v>7753</v>
      </c>
      <c r="C2349" s="1311"/>
      <c r="D2349" s="1311"/>
    </row>
    <row r="2350" spans="1:4" ht="16.5" customHeight="1">
      <c r="A2350" s="95" t="s">
        <v>3254</v>
      </c>
      <c r="B2350" s="1313" t="s">
        <v>7754</v>
      </c>
      <c r="C2350" s="1311"/>
      <c r="D2350" s="1311"/>
    </row>
    <row r="2351" spans="1:4" ht="16.5" customHeight="1">
      <c r="A2351" s="95"/>
      <c r="B2351" s="1313" t="s">
        <v>7755</v>
      </c>
      <c r="C2351" s="1311"/>
      <c r="D2351" s="1311"/>
    </row>
    <row r="2352" spans="1:4" ht="16.5" customHeight="1">
      <c r="A2352" s="23"/>
      <c r="B2352" s="1314" t="s">
        <v>7756</v>
      </c>
      <c r="C2352" s="1314" t="s">
        <v>7757</v>
      </c>
      <c r="D2352" s="1314" t="s">
        <v>7758</v>
      </c>
    </row>
    <row r="2353" spans="1:4" ht="16.5" customHeight="1">
      <c r="A2353" s="23" t="s">
        <v>1568</v>
      </c>
      <c r="B2353" s="1314" t="s">
        <v>7759</v>
      </c>
      <c r="C2353" s="1314" t="s">
        <v>7760</v>
      </c>
      <c r="D2353" s="1314" t="s">
        <v>7761</v>
      </c>
    </row>
    <row r="2354" spans="1:4" ht="16.5" customHeight="1">
      <c r="A2354" s="23"/>
      <c r="B2354" s="1314" t="s">
        <v>7762</v>
      </c>
      <c r="C2354" s="1314" t="s">
        <v>7763</v>
      </c>
      <c r="D2354" s="1314" t="s">
        <v>7764</v>
      </c>
    </row>
    <row r="2355" spans="1:4" ht="16.5" customHeight="1">
      <c r="A2355" s="123"/>
      <c r="B2355" s="1315" t="s">
        <v>7765</v>
      </c>
      <c r="C2355" s="1315" t="s">
        <v>7766</v>
      </c>
      <c r="D2355" s="1315" t="s">
        <v>7767</v>
      </c>
    </row>
    <row r="2356" spans="1:4" ht="16.5" customHeight="1">
      <c r="A2356" s="123" t="s">
        <v>2262</v>
      </c>
      <c r="B2356" s="1315" t="s">
        <v>7768</v>
      </c>
      <c r="C2356" s="1315" t="s">
        <v>7769</v>
      </c>
      <c r="D2356" s="1315" t="s">
        <v>7770</v>
      </c>
    </row>
    <row r="2357" spans="1:4" ht="16.5" customHeight="1">
      <c r="A2357" s="123"/>
      <c r="B2357" s="1315" t="s">
        <v>7771</v>
      </c>
      <c r="C2357" s="1315" t="s">
        <v>7772</v>
      </c>
      <c r="D2357" s="1315" t="s">
        <v>7773</v>
      </c>
    </row>
    <row r="2358" spans="1:4" ht="16.5" customHeight="1">
      <c r="A2358" s="105"/>
      <c r="B2358" s="1316" t="s">
        <v>7774</v>
      </c>
      <c r="C2358" s="1316" t="s">
        <v>7775</v>
      </c>
      <c r="D2358" s="1316" t="s">
        <v>7776</v>
      </c>
    </row>
    <row r="2359" spans="1:4" ht="16.5" customHeight="1">
      <c r="A2359" s="105" t="s">
        <v>2273</v>
      </c>
      <c r="B2359" s="1316" t="s">
        <v>7777</v>
      </c>
      <c r="C2359" s="1316" t="s">
        <v>7778</v>
      </c>
      <c r="D2359" s="1316" t="s">
        <v>7779</v>
      </c>
    </row>
    <row r="2360" spans="1:4" ht="16.5" customHeight="1">
      <c r="A2360" s="105"/>
      <c r="B2360" s="1316" t="s">
        <v>7780</v>
      </c>
      <c r="C2360" s="1316" t="s">
        <v>7781</v>
      </c>
      <c r="D2360" s="1316" t="s">
        <v>7782</v>
      </c>
    </row>
    <row r="2361" spans="1:4" ht="16.5" customHeight="1">
      <c r="A2361" s="135"/>
      <c r="B2361" s="1310" t="s">
        <v>7783</v>
      </c>
      <c r="C2361" s="1310" t="s">
        <v>7784</v>
      </c>
      <c r="D2361" s="1310" t="s">
        <v>7785</v>
      </c>
    </row>
    <row r="2362" spans="1:4" ht="16.5" customHeight="1">
      <c r="A2362" s="135" t="s">
        <v>2284</v>
      </c>
      <c r="B2362" s="1310" t="s">
        <v>7786</v>
      </c>
      <c r="C2362" s="1310" t="s">
        <v>7787</v>
      </c>
      <c r="D2362" s="1310" t="s">
        <v>7788</v>
      </c>
    </row>
    <row r="2363" spans="1:4" ht="16.5" customHeight="1">
      <c r="A2363" s="135"/>
      <c r="B2363" s="1310" t="s">
        <v>7789</v>
      </c>
      <c r="C2363" s="1310" t="s">
        <v>7790</v>
      </c>
      <c r="D2363" s="1310" t="s">
        <v>7791</v>
      </c>
    </row>
    <row r="2365" spans="1:4" ht="16.5" customHeight="1">
      <c r="A2365" s="177" t="s">
        <v>199</v>
      </c>
      <c r="B2365" s="177"/>
      <c r="C2365" s="177"/>
      <c r="D2365" s="177"/>
    </row>
    <row r="2366" spans="1:4" ht="16.5" customHeight="1">
      <c r="A2366" s="95"/>
      <c r="B2366" s="1313" t="s">
        <v>7792</v>
      </c>
      <c r="C2366" s="1311"/>
      <c r="D2366" s="1311"/>
    </row>
    <row r="2367" spans="1:4" ht="16.5" customHeight="1">
      <c r="A2367" s="95" t="s">
        <v>3254</v>
      </c>
      <c r="B2367" s="1313" t="s">
        <v>7793</v>
      </c>
      <c r="C2367" s="1311"/>
      <c r="D2367" s="1311"/>
    </row>
    <row r="2368" spans="1:4" ht="16.5" customHeight="1">
      <c r="A2368" s="95"/>
      <c r="B2368" s="1313"/>
      <c r="C2368" s="23" t="s">
        <v>7794</v>
      </c>
      <c r="D2368" s="23" t="s">
        <v>7795</v>
      </c>
    </row>
    <row r="2369" spans="1:4" ht="16.5" customHeight="1">
      <c r="A2369" s="23"/>
      <c r="B2369" s="1314" t="s">
        <v>7796</v>
      </c>
      <c r="C2369" s="23"/>
      <c r="D2369" s="23"/>
    </row>
    <row r="2370" spans="1:4" ht="16.5" customHeight="1">
      <c r="A2370" s="23" t="s">
        <v>1568</v>
      </c>
      <c r="B2370" s="1314" t="s">
        <v>7797</v>
      </c>
      <c r="C2370" s="23" t="s">
        <v>7798</v>
      </c>
      <c r="D2370" s="23" t="s">
        <v>7799</v>
      </c>
    </row>
    <row r="2371" spans="1:4" ht="16.5" customHeight="1">
      <c r="A2371" s="23"/>
      <c r="B2371" s="1314"/>
      <c r="C2371" s="123" t="s">
        <v>7800</v>
      </c>
      <c r="D2371" s="123" t="s">
        <v>7801</v>
      </c>
    </row>
    <row r="2372" spans="1:4" ht="16.5" customHeight="1">
      <c r="A2372" s="123"/>
      <c r="B2372" s="1315" t="s">
        <v>7802</v>
      </c>
      <c r="C2372" s="123"/>
      <c r="D2372" s="123"/>
    </row>
    <row r="2373" spans="1:4" ht="16.5" customHeight="1">
      <c r="A2373" s="123" t="s">
        <v>2262</v>
      </c>
      <c r="B2373" s="1315" t="s">
        <v>7803</v>
      </c>
      <c r="C2373" s="123" t="s">
        <v>7804</v>
      </c>
      <c r="D2373" s="123" t="s">
        <v>7805</v>
      </c>
    </row>
    <row r="2374" spans="1:4" ht="16.5" customHeight="1">
      <c r="A2374" s="123"/>
      <c r="B2374" s="1315"/>
      <c r="C2374" s="105" t="s">
        <v>7806</v>
      </c>
      <c r="D2374" s="105" t="s">
        <v>7807</v>
      </c>
    </row>
    <row r="2375" spans="1:4" ht="16.5" customHeight="1">
      <c r="A2375" s="105"/>
      <c r="B2375" s="1316" t="s">
        <v>7808</v>
      </c>
      <c r="C2375" s="105"/>
      <c r="D2375" s="105"/>
    </row>
    <row r="2376" spans="1:4" ht="16.5" customHeight="1">
      <c r="A2376" s="105" t="s">
        <v>2273</v>
      </c>
      <c r="B2376" s="1316" t="s">
        <v>7809</v>
      </c>
      <c r="C2376" s="105" t="s">
        <v>7810</v>
      </c>
      <c r="D2376" s="105" t="s">
        <v>7811</v>
      </c>
    </row>
    <row r="2377" spans="1:4" ht="16.5" customHeight="1">
      <c r="A2377" s="105"/>
      <c r="B2377" s="1316"/>
      <c r="C2377" s="135" t="s">
        <v>7812</v>
      </c>
      <c r="D2377" s="135" t="s">
        <v>7813</v>
      </c>
    </row>
    <row r="2378" spans="1:4" ht="16.5" customHeight="1">
      <c r="A2378" s="135"/>
      <c r="B2378" s="1310" t="s">
        <v>7814</v>
      </c>
      <c r="C2378" s="135"/>
      <c r="D2378" s="135"/>
    </row>
    <row r="2379" spans="1:4" ht="16.5" customHeight="1">
      <c r="A2379" s="135" t="s">
        <v>2284</v>
      </c>
      <c r="B2379" s="1310" t="s">
        <v>7815</v>
      </c>
      <c r="C2379" s="135" t="s">
        <v>7816</v>
      </c>
      <c r="D2379" s="135" t="s">
        <v>7817</v>
      </c>
    </row>
    <row r="2380" spans="1:4" ht="16.5" customHeight="1">
      <c r="A2380" s="135"/>
      <c r="B2380" s="1310"/>
      <c r="C2380" s="7"/>
      <c r="D2380" s="7"/>
    </row>
    <row r="2381" spans="1:4" ht="16.5" customHeight="1">
      <c r="A2381" s="7"/>
      <c r="B2381" s="7"/>
      <c r="C2381" s="7"/>
      <c r="D2381" s="7"/>
    </row>
    <row r="2382" spans="1:4" ht="16.5" customHeight="1">
      <c r="A2382" s="235" t="s">
        <v>7818</v>
      </c>
      <c r="B2382" s="235"/>
      <c r="C2382" s="235"/>
      <c r="D2382" s="235"/>
    </row>
    <row r="2383" spans="1:4" ht="16.5" customHeight="1">
      <c r="A2383" s="95"/>
      <c r="B2383" s="1313" t="s">
        <v>7819</v>
      </c>
      <c r="C2383" s="7"/>
      <c r="D2383" s="7"/>
    </row>
    <row r="2384" spans="1:4" ht="16.5" customHeight="1">
      <c r="A2384" s="95" t="s">
        <v>3254</v>
      </c>
      <c r="B2384" s="1313" t="s">
        <v>7820</v>
      </c>
      <c r="C2384" s="7"/>
      <c r="D2384" s="7"/>
    </row>
    <row r="2385" spans="1:4" ht="16.5" customHeight="1">
      <c r="A2385" s="95"/>
      <c r="B2385" s="1313"/>
      <c r="C2385" s="23" t="s">
        <v>7821</v>
      </c>
      <c r="D2385" s="23" t="s">
        <v>7822</v>
      </c>
    </row>
    <row r="2386" spans="1:4" ht="16.5" customHeight="1">
      <c r="A2386" s="23"/>
      <c r="B2386" s="1314" t="s">
        <v>7823</v>
      </c>
      <c r="C2386" s="23"/>
      <c r="D2386" s="23"/>
    </row>
    <row r="2387" spans="1:4" ht="16.5" customHeight="1">
      <c r="A2387" s="23" t="s">
        <v>1568</v>
      </c>
      <c r="B2387" s="1314" t="s">
        <v>7824</v>
      </c>
      <c r="C2387" s="23" t="s">
        <v>7825</v>
      </c>
      <c r="D2387" s="23" t="s">
        <v>7826</v>
      </c>
    </row>
    <row r="2388" spans="1:4" ht="16.5" customHeight="1">
      <c r="A2388" s="23"/>
      <c r="B2388" s="1314"/>
      <c r="C2388" s="123" t="s">
        <v>7827</v>
      </c>
      <c r="D2388" s="123" t="s">
        <v>7828</v>
      </c>
    </row>
    <row r="2389" spans="1:4" ht="16.5" customHeight="1">
      <c r="A2389" s="123"/>
      <c r="B2389" s="1315" t="s">
        <v>7829</v>
      </c>
      <c r="C2389" s="123"/>
      <c r="D2389" s="123"/>
    </row>
    <row r="2390" spans="1:4" ht="16.5" customHeight="1">
      <c r="A2390" s="123" t="s">
        <v>2262</v>
      </c>
      <c r="B2390" s="1315" t="s">
        <v>7830</v>
      </c>
      <c r="C2390" s="123" t="s">
        <v>7831</v>
      </c>
      <c r="D2390" s="123" t="s">
        <v>7832</v>
      </c>
    </row>
    <row r="2391" spans="1:4" ht="16.5" customHeight="1">
      <c r="A2391" s="123"/>
      <c r="B2391" s="1315"/>
      <c r="C2391" s="105" t="s">
        <v>7833</v>
      </c>
      <c r="D2391" s="105" t="s">
        <v>7834</v>
      </c>
    </row>
    <row r="2392" spans="1:4" ht="16.5" customHeight="1">
      <c r="A2392" s="105"/>
      <c r="B2392" s="1316" t="s">
        <v>7835</v>
      </c>
      <c r="C2392" s="105"/>
      <c r="D2392" s="105"/>
    </row>
    <row r="2393" spans="1:4" ht="16.5" customHeight="1">
      <c r="A2393" s="105" t="s">
        <v>2273</v>
      </c>
      <c r="B2393" s="1316" t="s">
        <v>7836</v>
      </c>
      <c r="C2393" s="105" t="s">
        <v>7837</v>
      </c>
      <c r="D2393" s="105" t="s">
        <v>7838</v>
      </c>
    </row>
    <row r="2394" spans="1:4" ht="16.5" customHeight="1">
      <c r="A2394" s="105"/>
      <c r="B2394" s="1316"/>
      <c r="C2394" s="135" t="s">
        <v>7839</v>
      </c>
      <c r="D2394" s="135" t="s">
        <v>7840</v>
      </c>
    </row>
    <row r="2395" spans="1:4" ht="16.5" customHeight="1">
      <c r="A2395" s="135"/>
      <c r="B2395" s="1310" t="s">
        <v>7841</v>
      </c>
      <c r="C2395" s="135"/>
      <c r="D2395" s="135"/>
    </row>
    <row r="2396" spans="1:4" ht="16.5" customHeight="1">
      <c r="A2396" s="135" t="s">
        <v>2284</v>
      </c>
      <c r="B2396" s="1310" t="s">
        <v>7842</v>
      </c>
      <c r="C2396" s="135" t="s">
        <v>7843</v>
      </c>
      <c r="D2396" s="135" t="s">
        <v>7844</v>
      </c>
    </row>
    <row r="2397" spans="1:4" ht="16.5" customHeight="1">
      <c r="A2397" s="135"/>
      <c r="B2397" s="1310"/>
      <c r="C2397" s="1311"/>
      <c r="D2397" s="1311"/>
    </row>
    <row r="2399" spans="1:4" ht="16.5" customHeight="1">
      <c r="A2399" s="97" t="s">
        <v>202</v>
      </c>
      <c r="B2399" s="97"/>
      <c r="C2399" s="97"/>
      <c r="D2399" s="97"/>
    </row>
    <row r="2400" spans="1:4" ht="16.5" customHeight="1">
      <c r="A2400" s="95"/>
      <c r="B2400" s="1313" t="s">
        <v>7845</v>
      </c>
      <c r="C2400" s="1311"/>
      <c r="D2400" s="1311"/>
    </row>
    <row r="2401" spans="1:4" ht="16.5" customHeight="1">
      <c r="A2401" s="95" t="s">
        <v>3254</v>
      </c>
      <c r="B2401" s="1313" t="s">
        <v>7846</v>
      </c>
      <c r="C2401" s="1311"/>
      <c r="D2401" s="1311"/>
    </row>
    <row r="2402" spans="1:4" ht="16.5" customHeight="1">
      <c r="A2402" s="95"/>
      <c r="B2402" s="1313"/>
      <c r="C2402" s="23" t="s">
        <v>7847</v>
      </c>
      <c r="D2402" s="23" t="s">
        <v>7848</v>
      </c>
    </row>
    <row r="2403" spans="1:4" ht="16.5" customHeight="1">
      <c r="A2403" s="23"/>
      <c r="B2403" s="1314" t="s">
        <v>7849</v>
      </c>
      <c r="C2403" s="23"/>
      <c r="D2403" s="23"/>
    </row>
    <row r="2404" spans="1:4" ht="16.5" customHeight="1">
      <c r="A2404" s="23" t="s">
        <v>1568</v>
      </c>
      <c r="B2404" s="1314" t="s">
        <v>7850</v>
      </c>
      <c r="C2404" s="23" t="s">
        <v>7851</v>
      </c>
      <c r="D2404" s="23" t="s">
        <v>7852</v>
      </c>
    </row>
    <row r="2405" spans="1:4" ht="16.5" customHeight="1">
      <c r="A2405" s="23"/>
      <c r="B2405" s="1314"/>
      <c r="C2405" s="123" t="s">
        <v>7853</v>
      </c>
      <c r="D2405" s="123" t="s">
        <v>7854</v>
      </c>
    </row>
    <row r="2406" spans="1:4" ht="16.5" customHeight="1">
      <c r="A2406" s="123"/>
      <c r="B2406" s="1315" t="s">
        <v>7855</v>
      </c>
      <c r="C2406" s="123"/>
      <c r="D2406" s="123"/>
    </row>
    <row r="2407" spans="1:4" ht="16.5" customHeight="1">
      <c r="A2407" s="123" t="s">
        <v>2262</v>
      </c>
      <c r="B2407" s="1315" t="s">
        <v>7856</v>
      </c>
      <c r="C2407" s="123" t="s">
        <v>7857</v>
      </c>
      <c r="D2407" s="123" t="s">
        <v>7858</v>
      </c>
    </row>
    <row r="2408" spans="1:4" ht="16.5" customHeight="1">
      <c r="A2408" s="123"/>
      <c r="B2408" s="1315"/>
      <c r="C2408" s="105" t="s">
        <v>7859</v>
      </c>
      <c r="D2408" s="105" t="s">
        <v>7860</v>
      </c>
    </row>
    <row r="2409" spans="1:4" ht="16.5" customHeight="1">
      <c r="A2409" s="105"/>
      <c r="B2409" s="1316" t="s">
        <v>7861</v>
      </c>
      <c r="C2409" s="105"/>
      <c r="D2409" s="105"/>
    </row>
    <row r="2410" spans="1:4" ht="16.5" customHeight="1">
      <c r="A2410" s="105" t="s">
        <v>2273</v>
      </c>
      <c r="B2410" s="1316" t="s">
        <v>7862</v>
      </c>
      <c r="C2410" s="105" t="s">
        <v>7863</v>
      </c>
      <c r="D2410" s="105" t="s">
        <v>7864</v>
      </c>
    </row>
    <row r="2411" spans="1:4" ht="16.5" customHeight="1">
      <c r="A2411" s="105"/>
      <c r="B2411" s="1316"/>
      <c r="C2411" s="135" t="s">
        <v>7865</v>
      </c>
      <c r="D2411" s="135" t="s">
        <v>7866</v>
      </c>
    </row>
    <row r="2412" spans="1:4" ht="16.5" customHeight="1">
      <c r="A2412" s="135"/>
      <c r="B2412" s="1310" t="s">
        <v>7867</v>
      </c>
      <c r="C2412" s="135"/>
      <c r="D2412" s="135"/>
    </row>
    <row r="2413" spans="1:4" ht="16.5" customHeight="1">
      <c r="A2413" s="135" t="s">
        <v>2284</v>
      </c>
      <c r="B2413" s="1310" t="s">
        <v>7868</v>
      </c>
      <c r="C2413" s="135" t="s">
        <v>7869</v>
      </c>
      <c r="D2413" s="135" t="s">
        <v>7870</v>
      </c>
    </row>
    <row r="2414" spans="1:4" ht="16.5" customHeight="1">
      <c r="A2414" s="135"/>
      <c r="B2414" s="1310"/>
      <c r="C2414" s="1311"/>
      <c r="D2414" s="1311"/>
    </row>
    <row r="2416" spans="1:4" ht="16.5" customHeight="1">
      <c r="A2416" s="135" t="s">
        <v>203</v>
      </c>
      <c r="B2416" s="135"/>
      <c r="C2416" s="135"/>
      <c r="D2416" s="135"/>
    </row>
    <row r="2417" spans="1:4" ht="16.5" customHeight="1">
      <c r="A2417" s="95"/>
      <c r="B2417" s="1313"/>
      <c r="C2417" s="1311"/>
      <c r="D2417" s="1311"/>
    </row>
    <row r="2418" spans="1:4" ht="16.5" customHeight="1">
      <c r="A2418" s="95" t="s">
        <v>3254</v>
      </c>
      <c r="B2418" s="1313"/>
      <c r="C2418" s="1311"/>
      <c r="D2418" s="1311"/>
    </row>
    <row r="2419" spans="1:4" ht="16.5" customHeight="1">
      <c r="A2419" s="95"/>
      <c r="B2419" s="1313"/>
      <c r="C2419" s="23"/>
      <c r="D2419" s="23"/>
    </row>
    <row r="2420" spans="1:4" ht="16.5" customHeight="1">
      <c r="A2420" s="23"/>
      <c r="B2420" s="1314"/>
      <c r="C2420" s="23"/>
      <c r="D2420" s="23"/>
    </row>
    <row r="2421" spans="1:4" ht="16.5" customHeight="1">
      <c r="A2421" s="23" t="s">
        <v>1568</v>
      </c>
      <c r="B2421" s="1314"/>
      <c r="C2421" s="23"/>
      <c r="D2421" s="23"/>
    </row>
    <row r="2422" spans="1:4" ht="16.5" customHeight="1">
      <c r="A2422" s="23"/>
      <c r="B2422" s="1314"/>
      <c r="C2422" s="123"/>
      <c r="D2422" s="123"/>
    </row>
    <row r="2423" spans="1:4" ht="16.5" customHeight="1">
      <c r="A2423" s="123"/>
      <c r="B2423" s="1315"/>
      <c r="C2423" s="123"/>
      <c r="D2423" s="123"/>
    </row>
    <row r="2424" spans="1:4" ht="16.5" customHeight="1">
      <c r="A2424" s="123" t="s">
        <v>2262</v>
      </c>
      <c r="B2424" s="1315"/>
      <c r="C2424" s="123"/>
      <c r="D2424" s="123"/>
    </row>
    <row r="2425" spans="1:4" ht="16.5" customHeight="1">
      <c r="A2425" s="123"/>
      <c r="B2425" s="1315"/>
      <c r="C2425" s="105"/>
      <c r="D2425" s="105"/>
    </row>
    <row r="2426" spans="1:4" ht="16.5" customHeight="1">
      <c r="A2426" s="105"/>
      <c r="B2426" s="1316"/>
      <c r="C2426" s="105"/>
      <c r="D2426" s="105"/>
    </row>
    <row r="2427" spans="1:4" ht="16.5" customHeight="1">
      <c r="A2427" s="105" t="s">
        <v>2273</v>
      </c>
      <c r="B2427" s="1316"/>
      <c r="C2427" s="105"/>
      <c r="D2427" s="105"/>
    </row>
    <row r="2428" spans="1:4" ht="16.5" customHeight="1">
      <c r="A2428" s="105"/>
      <c r="B2428" s="1316"/>
      <c r="C2428" s="135"/>
      <c r="D2428" s="135"/>
    </row>
    <row r="2429" spans="1:4" ht="16.5" customHeight="1">
      <c r="A2429" s="135"/>
      <c r="B2429" s="1310"/>
      <c r="C2429" s="135"/>
      <c r="D2429" s="135"/>
    </row>
    <row r="2430" spans="1:4" ht="16.5" customHeight="1">
      <c r="A2430" s="135" t="s">
        <v>2284</v>
      </c>
      <c r="B2430" s="1310"/>
      <c r="C2430" s="1311"/>
      <c r="D2430" s="1311"/>
    </row>
    <row r="2431" spans="1:4" ht="16.5" customHeight="1">
      <c r="A2431" s="135"/>
      <c r="B2431" s="1310"/>
      <c r="C2431" s="1311"/>
      <c r="D2431" s="1311"/>
    </row>
    <row r="2433" spans="1:2" ht="16.5" customHeight="1">
      <c r="A2433" s="176" t="s">
        <v>204</v>
      </c>
      <c r="B2433" s="176"/>
    </row>
    <row r="2434" spans="1:2" ht="16.5" customHeight="1">
      <c r="A2434" s="95"/>
      <c r="B2434" s="1313" t="s">
        <v>7871</v>
      </c>
    </row>
    <row r="2435" spans="1:2" ht="16.5" customHeight="1">
      <c r="A2435" s="95" t="s">
        <v>3254</v>
      </c>
      <c r="B2435" s="1313" t="s">
        <v>7872</v>
      </c>
    </row>
    <row r="2436" spans="1:2" ht="16.5" customHeight="1">
      <c r="A2436" s="95"/>
      <c r="B2436" s="1313"/>
    </row>
    <row r="2437" spans="1:2" ht="16.5" customHeight="1">
      <c r="A2437" s="23"/>
      <c r="B2437" s="1314" t="s">
        <v>7873</v>
      </c>
    </row>
    <row r="2438" spans="1:2" ht="16.5" customHeight="1">
      <c r="A2438" s="23" t="s">
        <v>1568</v>
      </c>
      <c r="B2438" s="1314" t="s">
        <v>7874</v>
      </c>
    </row>
    <row r="2439" spans="1:2" ht="16.5" customHeight="1">
      <c r="A2439" s="23"/>
      <c r="B2439" s="1314"/>
    </row>
    <row r="2440" spans="1:2" ht="16.5" customHeight="1">
      <c r="A2440" s="123"/>
      <c r="B2440" s="1315" t="s">
        <v>7875</v>
      </c>
    </row>
    <row r="2441" spans="1:2" ht="16.5" customHeight="1">
      <c r="A2441" s="123" t="s">
        <v>2262</v>
      </c>
      <c r="B2441" s="1315" t="s">
        <v>7876</v>
      </c>
    </row>
    <row r="2442" spans="1:2" ht="16.5" customHeight="1">
      <c r="A2442" s="123"/>
      <c r="B2442" s="1315"/>
    </row>
    <row r="2443" spans="1:2" ht="16.5" customHeight="1">
      <c r="A2443" s="105"/>
      <c r="B2443" s="1316" t="s">
        <v>7877</v>
      </c>
    </row>
    <row r="2444" spans="1:2" ht="16.5" customHeight="1">
      <c r="A2444" s="105" t="s">
        <v>2273</v>
      </c>
      <c r="B2444" s="1316" t="s">
        <v>7878</v>
      </c>
    </row>
    <row r="2445" spans="1:2" ht="16.5" customHeight="1">
      <c r="A2445" s="105"/>
      <c r="B2445" s="1316"/>
    </row>
    <row r="2446" spans="1:2" ht="16.5" customHeight="1">
      <c r="A2446" s="135"/>
      <c r="B2446" s="1310" t="s">
        <v>7879</v>
      </c>
    </row>
    <row r="2447" spans="1:2" ht="16.5" customHeight="1">
      <c r="A2447" s="135" t="s">
        <v>2284</v>
      </c>
      <c r="B2447" s="1310" t="s">
        <v>7880</v>
      </c>
    </row>
    <row r="2448" spans="1:2" ht="16.5" customHeight="1">
      <c r="A2448" s="135"/>
      <c r="B2448" s="1310"/>
    </row>
    <row r="2450" spans="1:2" ht="16.5" customHeight="1">
      <c r="A2450" s="175" t="s">
        <v>207</v>
      </c>
      <c r="B2450" s="175"/>
    </row>
    <row r="2451" spans="1:2" ht="16.5" customHeight="1">
      <c r="A2451" s="95"/>
      <c r="B2451" s="1313" t="s">
        <v>7881</v>
      </c>
    </row>
    <row r="2452" spans="1:2" ht="16.5" customHeight="1">
      <c r="A2452" s="95" t="s">
        <v>3254</v>
      </c>
      <c r="B2452" s="1313" t="s">
        <v>7882</v>
      </c>
    </row>
    <row r="2453" spans="1:2" ht="16.5" customHeight="1">
      <c r="A2453" s="95"/>
      <c r="B2453" s="1313"/>
    </row>
    <row r="2454" spans="1:2" ht="16.5" customHeight="1">
      <c r="A2454" s="23"/>
      <c r="B2454" s="1314" t="s">
        <v>7883</v>
      </c>
    </row>
    <row r="2455" spans="1:2" ht="16.5" customHeight="1">
      <c r="A2455" s="23" t="s">
        <v>1568</v>
      </c>
      <c r="B2455" s="1314" t="s">
        <v>7884</v>
      </c>
    </row>
    <row r="2456" spans="1:2" ht="16.5" customHeight="1">
      <c r="A2456" s="23"/>
      <c r="B2456" s="1314"/>
    </row>
    <row r="2457" spans="1:2" ht="16.5" customHeight="1">
      <c r="A2457" s="123"/>
      <c r="B2457" s="1315" t="s">
        <v>7885</v>
      </c>
    </row>
    <row r="2458" spans="1:2" ht="16.5" customHeight="1">
      <c r="A2458" s="123" t="s">
        <v>2262</v>
      </c>
      <c r="B2458" s="1315" t="s">
        <v>7886</v>
      </c>
    </row>
    <row r="2459" spans="1:2" ht="16.5" customHeight="1">
      <c r="A2459" s="123"/>
      <c r="B2459" s="1315"/>
    </row>
    <row r="2460" spans="1:2" ht="16.5" customHeight="1">
      <c r="A2460" s="105"/>
      <c r="B2460" s="1316" t="s">
        <v>7887</v>
      </c>
    </row>
    <row r="2461" spans="1:2" ht="16.5" customHeight="1">
      <c r="A2461" s="105" t="s">
        <v>2273</v>
      </c>
      <c r="B2461" s="1316" t="s">
        <v>7888</v>
      </c>
    </row>
    <row r="2462" spans="1:2" ht="16.5" customHeight="1">
      <c r="A2462" s="105"/>
      <c r="B2462" s="1316"/>
    </row>
    <row r="2463" spans="1:2" ht="16.5" customHeight="1">
      <c r="A2463" s="135"/>
      <c r="B2463" s="1310" t="s">
        <v>7889</v>
      </c>
    </row>
    <row r="2464" spans="1:2" ht="16.5" customHeight="1">
      <c r="A2464" s="135" t="s">
        <v>2284</v>
      </c>
      <c r="B2464" s="1310" t="s">
        <v>7890</v>
      </c>
    </row>
    <row r="2465" spans="1:4" ht="16.5" customHeight="1">
      <c r="A2465" s="135"/>
      <c r="B2465" s="1310"/>
      <c r="C2465" s="1311"/>
      <c r="D2465" s="1311"/>
    </row>
    <row r="2467" spans="1:4" ht="16.5" customHeight="1">
      <c r="A2467" s="77" t="s">
        <v>208</v>
      </c>
      <c r="B2467" s="77"/>
      <c r="C2467" s="77"/>
      <c r="D2467" s="77"/>
    </row>
    <row r="2468" spans="1:4" ht="16.5" customHeight="1">
      <c r="A2468" s="95"/>
      <c r="B2468" s="1313" t="s">
        <v>7891</v>
      </c>
      <c r="C2468" s="1311"/>
      <c r="D2468" s="1311"/>
    </row>
    <row r="2469" spans="1:4" ht="16.5" customHeight="1">
      <c r="A2469" s="95" t="s">
        <v>3254</v>
      </c>
      <c r="B2469" s="1313" t="s">
        <v>7892</v>
      </c>
      <c r="C2469" s="1311"/>
      <c r="D2469" s="1311"/>
    </row>
    <row r="2470" spans="1:4" ht="16.5" customHeight="1">
      <c r="A2470" s="95"/>
      <c r="B2470" s="1313"/>
      <c r="C2470" s="23" t="s">
        <v>7893</v>
      </c>
      <c r="D2470" s="23" t="s">
        <v>7894</v>
      </c>
    </row>
    <row r="2471" spans="1:4" ht="16.5" customHeight="1">
      <c r="A2471" s="23"/>
      <c r="B2471" s="1314" t="s">
        <v>7895</v>
      </c>
      <c r="C2471" s="23"/>
      <c r="D2471" s="23"/>
    </row>
    <row r="2472" spans="1:4" ht="16.5" customHeight="1">
      <c r="A2472" s="23" t="s">
        <v>1568</v>
      </c>
      <c r="B2472" s="1314" t="s">
        <v>7896</v>
      </c>
      <c r="C2472" s="23" t="s">
        <v>7897</v>
      </c>
      <c r="D2472" s="23" t="s">
        <v>7898</v>
      </c>
    </row>
    <row r="2473" spans="1:4" ht="16.5" customHeight="1">
      <c r="A2473" s="23"/>
      <c r="B2473" s="1314"/>
      <c r="C2473" s="123" t="s">
        <v>7899</v>
      </c>
      <c r="D2473" s="123" t="s">
        <v>7900</v>
      </c>
    </row>
    <row r="2474" spans="1:4" ht="16.5" customHeight="1">
      <c r="A2474" s="123"/>
      <c r="B2474" s="1315" t="s">
        <v>7901</v>
      </c>
      <c r="C2474" s="123"/>
      <c r="D2474" s="123"/>
    </row>
    <row r="2475" spans="1:4" ht="16.5" customHeight="1">
      <c r="A2475" s="123" t="s">
        <v>2262</v>
      </c>
      <c r="B2475" s="1315" t="s">
        <v>7902</v>
      </c>
      <c r="C2475" s="123" t="s">
        <v>7903</v>
      </c>
      <c r="D2475" s="123" t="s">
        <v>7904</v>
      </c>
    </row>
    <row r="2476" spans="1:4" ht="16.5" customHeight="1">
      <c r="A2476" s="123"/>
      <c r="B2476" s="1315"/>
      <c r="C2476" s="105" t="s">
        <v>7905</v>
      </c>
      <c r="D2476" s="105" t="s">
        <v>7906</v>
      </c>
    </row>
    <row r="2477" spans="1:4" ht="16.5" customHeight="1">
      <c r="A2477" s="105"/>
      <c r="B2477" s="1316" t="s">
        <v>7907</v>
      </c>
      <c r="C2477" s="105"/>
      <c r="D2477" s="105"/>
    </row>
    <row r="2478" spans="1:4" ht="16.5" customHeight="1">
      <c r="A2478" s="105" t="s">
        <v>2273</v>
      </c>
      <c r="B2478" s="1316" t="s">
        <v>7908</v>
      </c>
      <c r="C2478" s="105" t="s">
        <v>7909</v>
      </c>
      <c r="D2478" s="105" t="s">
        <v>7910</v>
      </c>
    </row>
    <row r="2479" spans="1:4" ht="16.5" customHeight="1">
      <c r="A2479" s="105"/>
      <c r="B2479" s="1316"/>
      <c r="C2479" s="135" t="s">
        <v>7911</v>
      </c>
      <c r="D2479" s="135" t="s">
        <v>7912</v>
      </c>
    </row>
    <row r="2480" spans="1:4" ht="16.5" customHeight="1">
      <c r="A2480" s="135"/>
      <c r="B2480" s="1310" t="s">
        <v>7913</v>
      </c>
      <c r="C2480" s="135"/>
      <c r="D2480" s="135"/>
    </row>
    <row r="2481" spans="1:4" ht="16.5" customHeight="1">
      <c r="A2481" s="135" t="s">
        <v>2284</v>
      </c>
      <c r="B2481" s="1310" t="s">
        <v>7914</v>
      </c>
      <c r="C2481" s="135" t="s">
        <v>7915</v>
      </c>
      <c r="D2481" s="135" t="s">
        <v>7916</v>
      </c>
    </row>
    <row r="2482" spans="1:4" ht="16.5" customHeight="1">
      <c r="A2482" s="135"/>
      <c r="B2482" s="1310"/>
      <c r="C2482" s="1311"/>
      <c r="D2482" s="1311"/>
    </row>
    <row r="2484" spans="1:4" ht="16.5" customHeight="1">
      <c r="A2484" s="174" t="s">
        <v>209</v>
      </c>
      <c r="B2484" s="174"/>
      <c r="C2484" s="174"/>
      <c r="D2484" s="174"/>
    </row>
    <row r="2485" spans="1:4" ht="16.5" customHeight="1">
      <c r="A2485" s="95"/>
      <c r="B2485" s="1313"/>
      <c r="C2485" s="1311"/>
      <c r="D2485" s="1311"/>
    </row>
    <row r="2486" spans="1:4" ht="16.5" customHeight="1">
      <c r="A2486" s="95" t="s">
        <v>3254</v>
      </c>
      <c r="B2486" s="1313"/>
      <c r="C2486" s="1311"/>
      <c r="D2486" s="1311"/>
    </row>
    <row r="2487" spans="1:4" ht="16.5" customHeight="1">
      <c r="A2487" s="95"/>
      <c r="B2487" s="1313"/>
      <c r="C2487" s="1311"/>
      <c r="D2487" s="1311"/>
    </row>
    <row r="2488" spans="1:4" ht="16.5" customHeight="1">
      <c r="A2488" s="23"/>
      <c r="B2488" s="1314"/>
      <c r="C2488" s="1311"/>
      <c r="D2488" s="1311"/>
    </row>
    <row r="2489" spans="1:4" ht="16.5" customHeight="1">
      <c r="A2489" s="23" t="s">
        <v>1568</v>
      </c>
      <c r="B2489" s="1314"/>
      <c r="C2489" s="1311"/>
      <c r="D2489" s="1311"/>
    </row>
    <row r="2490" spans="1:4" ht="16.5" customHeight="1">
      <c r="A2490" s="23"/>
      <c r="B2490" s="1314"/>
      <c r="C2490" s="1311"/>
      <c r="D2490" s="1311"/>
    </row>
    <row r="2491" spans="1:4" ht="16.5" customHeight="1">
      <c r="A2491" s="123"/>
      <c r="B2491" s="1315"/>
      <c r="C2491" s="1311"/>
      <c r="D2491" s="1311"/>
    </row>
    <row r="2492" spans="1:4" ht="16.5" customHeight="1">
      <c r="A2492" s="123" t="s">
        <v>2262</v>
      </c>
      <c r="B2492" s="1315"/>
      <c r="C2492" s="1311"/>
      <c r="D2492" s="1311"/>
    </row>
    <row r="2493" spans="1:4" ht="16.5" customHeight="1">
      <c r="A2493" s="123"/>
      <c r="B2493" s="1315"/>
      <c r="C2493" s="1311"/>
      <c r="D2493" s="1311"/>
    </row>
    <row r="2494" spans="1:4" ht="16.5" customHeight="1">
      <c r="A2494" s="105"/>
      <c r="B2494" s="1316"/>
      <c r="C2494" s="1311"/>
      <c r="D2494" s="1311"/>
    </row>
    <row r="2495" spans="1:4" ht="16.5" customHeight="1">
      <c r="A2495" s="105" t="s">
        <v>2273</v>
      </c>
      <c r="B2495" s="1316"/>
      <c r="C2495" s="1311"/>
      <c r="D2495" s="1311"/>
    </row>
    <row r="2496" spans="1:4" ht="16.5" customHeight="1">
      <c r="A2496" s="105"/>
      <c r="B2496" s="1316"/>
      <c r="C2496" s="1311"/>
      <c r="D2496" s="1311"/>
    </row>
    <row r="2497" spans="1:4" ht="16.5" customHeight="1">
      <c r="A2497" s="135"/>
      <c r="B2497" s="1310"/>
      <c r="C2497" s="1311"/>
      <c r="D2497" s="1311"/>
    </row>
    <row r="2498" spans="1:4" ht="25.5" customHeight="1">
      <c r="A2498" s="135" t="s">
        <v>2284</v>
      </c>
      <c r="B2498" s="1310"/>
      <c r="C2498" s="1311"/>
      <c r="D2498" s="1311"/>
    </row>
    <row r="2499" spans="1:4" ht="16.5" customHeight="1">
      <c r="A2499" s="135"/>
      <c r="B2499" s="1310"/>
      <c r="C2499" s="1311"/>
      <c r="D2499" s="1311"/>
    </row>
    <row r="2501" spans="1:4" s="216" customFormat="1" ht="16.5" customHeight="1">
      <c r="A2501" s="1064" t="s">
        <v>177</v>
      </c>
      <c r="B2501" s="1065"/>
      <c r="C2501" s="1065"/>
      <c r="D2501" s="1065"/>
    </row>
    <row r="2502" spans="1:4" s="216" customFormat="1" ht="16.5" customHeight="1">
      <c r="A2502" s="1055"/>
      <c r="B2502" s="1043"/>
      <c r="C2502" s="1043"/>
      <c r="D2502" s="1043"/>
    </row>
    <row r="2503" spans="1:4" s="216" customFormat="1" ht="16.5" customHeight="1">
      <c r="A2503" s="1055" t="s">
        <v>3254</v>
      </c>
      <c r="B2503" s="1043"/>
      <c r="C2503" s="1043"/>
      <c r="D2503" s="1043"/>
    </row>
    <row r="2504" spans="1:4" s="216" customFormat="1" ht="16.5" customHeight="1">
      <c r="A2504" s="1055"/>
      <c r="B2504" s="1043"/>
      <c r="C2504" s="1043"/>
      <c r="D2504" s="1043"/>
    </row>
    <row r="2505" spans="1:4" s="216" customFormat="1" ht="16.5" customHeight="1">
      <c r="A2505" s="1056"/>
      <c r="B2505" s="1047"/>
      <c r="C2505" s="1047"/>
      <c r="D2505" s="1047"/>
    </row>
    <row r="2506" spans="1:4" s="216" customFormat="1" ht="16.5" customHeight="1">
      <c r="A2506" s="1056" t="s">
        <v>1568</v>
      </c>
      <c r="B2506" s="1047"/>
      <c r="C2506" s="1047"/>
      <c r="D2506" s="1047"/>
    </row>
    <row r="2507" spans="1:4" s="216" customFormat="1" ht="16.5" customHeight="1">
      <c r="A2507" s="1056"/>
      <c r="B2507" s="1047"/>
      <c r="C2507" s="1047"/>
      <c r="D2507" s="1047"/>
    </row>
    <row r="2508" spans="1:4" s="216" customFormat="1" ht="16.5" customHeight="1">
      <c r="A2508" s="1057"/>
      <c r="B2508" s="1049"/>
      <c r="C2508" s="1049"/>
      <c r="D2508" s="1049"/>
    </row>
    <row r="2509" spans="1:4" s="216" customFormat="1" ht="16.5" customHeight="1">
      <c r="A2509" s="1057" t="s">
        <v>2262</v>
      </c>
      <c r="B2509" s="1049"/>
      <c r="C2509" s="1049"/>
      <c r="D2509" s="1049"/>
    </row>
    <row r="2510" spans="1:4" s="216" customFormat="1" ht="16.5" customHeight="1">
      <c r="A2510" s="1057"/>
      <c r="B2510" s="1049"/>
      <c r="C2510" s="1049"/>
      <c r="D2510" s="1049"/>
    </row>
    <row r="2511" spans="1:4" s="216" customFormat="1" ht="16.5" customHeight="1">
      <c r="A2511" s="1058"/>
      <c r="B2511" s="1051"/>
      <c r="C2511" s="1051"/>
      <c r="D2511" s="1051"/>
    </row>
    <row r="2512" spans="1:4" s="216" customFormat="1" ht="16.5" customHeight="1">
      <c r="A2512" s="1058" t="s">
        <v>2273</v>
      </c>
      <c r="B2512" s="1051"/>
      <c r="C2512" s="1051"/>
      <c r="D2512" s="1051"/>
    </row>
    <row r="2513" spans="1:4" s="216" customFormat="1" ht="16.5" customHeight="1">
      <c r="A2513" s="1058"/>
      <c r="B2513" s="1051"/>
      <c r="C2513" s="1051"/>
      <c r="D2513" s="1051"/>
    </row>
    <row r="2514" spans="1:4" s="216" customFormat="1" ht="16.5" customHeight="1">
      <c r="A2514" s="1059"/>
      <c r="B2514" s="1053"/>
      <c r="C2514" s="1053"/>
      <c r="D2514" s="1053"/>
    </row>
    <row r="2515" spans="1:4" s="216" customFormat="1" ht="16.5" customHeight="1">
      <c r="A2515" s="1059" t="s">
        <v>2284</v>
      </c>
      <c r="B2515" s="1053"/>
      <c r="C2515" s="1053"/>
      <c r="D2515" s="1053"/>
    </row>
    <row r="2516" spans="1:4" s="216" customFormat="1" ht="16.5" customHeight="1">
      <c r="A2516" s="1059"/>
      <c r="B2516" s="1053"/>
      <c r="C2516" s="1053"/>
      <c r="D2516" s="1053"/>
    </row>
    <row r="2518" spans="1:4" s="216" customFormat="1" ht="16.5" customHeight="1">
      <c r="A2518" s="1054" t="s">
        <v>178</v>
      </c>
      <c r="B2518" s="1045"/>
      <c r="C2518" s="14"/>
      <c r="D2518" s="14"/>
    </row>
    <row r="2519" spans="1:4" s="216" customFormat="1" ht="16.5" customHeight="1">
      <c r="A2519" s="1055"/>
      <c r="B2519" s="1043" t="s">
        <v>7917</v>
      </c>
      <c r="C2519" s="14"/>
      <c r="D2519" s="14"/>
    </row>
    <row r="2520" spans="1:4" s="216" customFormat="1" ht="16.5" customHeight="1">
      <c r="A2520" s="1055" t="s">
        <v>3254</v>
      </c>
      <c r="B2520" s="1043" t="s">
        <v>7918</v>
      </c>
      <c r="C2520" s="14"/>
      <c r="D2520" s="14"/>
    </row>
    <row r="2521" spans="1:4" s="216" customFormat="1" ht="16.5" customHeight="1">
      <c r="A2521" s="1055"/>
      <c r="B2521" s="1043"/>
      <c r="C2521" s="1046" t="s">
        <v>7919</v>
      </c>
      <c r="D2521" s="1046" t="s">
        <v>7920</v>
      </c>
    </row>
    <row r="2522" spans="1:4" s="216" customFormat="1" ht="16.5" customHeight="1">
      <c r="A2522" s="1056"/>
      <c r="B2522" s="1047" t="s">
        <v>7921</v>
      </c>
      <c r="C2522" s="1046"/>
      <c r="D2522" s="1046"/>
    </row>
    <row r="2523" spans="1:4" s="216" customFormat="1" ht="16.5" customHeight="1">
      <c r="A2523" s="1056" t="s">
        <v>1568</v>
      </c>
      <c r="B2523" s="1047" t="s">
        <v>7922</v>
      </c>
      <c r="C2523" s="1046" t="s">
        <v>7923</v>
      </c>
      <c r="D2523" s="1046" t="s">
        <v>7924</v>
      </c>
    </row>
    <row r="2524" spans="1:4" s="216" customFormat="1" ht="16.5" customHeight="1">
      <c r="A2524" s="1056"/>
      <c r="B2524" s="1047"/>
      <c r="C2524" s="1048" t="s">
        <v>7925</v>
      </c>
      <c r="D2524" s="1048" t="s">
        <v>7926</v>
      </c>
    </row>
    <row r="2525" spans="1:4" s="216" customFormat="1" ht="16.5" customHeight="1">
      <c r="A2525" s="1057"/>
      <c r="B2525" s="1049" t="s">
        <v>7927</v>
      </c>
      <c r="C2525" s="1048"/>
      <c r="D2525" s="1048"/>
    </row>
    <row r="2526" spans="1:4" s="216" customFormat="1" ht="16.5" customHeight="1">
      <c r="A2526" s="1057" t="s">
        <v>2262</v>
      </c>
      <c r="B2526" s="1049" t="s">
        <v>7928</v>
      </c>
      <c r="C2526" s="1048" t="s">
        <v>7929</v>
      </c>
      <c r="D2526" s="1048" t="s">
        <v>7930</v>
      </c>
    </row>
    <row r="2527" spans="1:4" s="216" customFormat="1" ht="16.5" customHeight="1">
      <c r="A2527" s="1057"/>
      <c r="B2527" s="1049"/>
      <c r="C2527" s="1050" t="s">
        <v>7931</v>
      </c>
      <c r="D2527" s="1050" t="s">
        <v>7932</v>
      </c>
    </row>
    <row r="2528" spans="1:4" s="216" customFormat="1" ht="16.5" customHeight="1">
      <c r="A2528" s="1058"/>
      <c r="B2528" s="1051" t="s">
        <v>7933</v>
      </c>
      <c r="C2528" s="1050"/>
      <c r="D2528" s="1050"/>
    </row>
    <row r="2529" spans="1:6" s="216" customFormat="1" ht="16.5" customHeight="1">
      <c r="A2529" s="1058" t="s">
        <v>2273</v>
      </c>
      <c r="B2529" s="1051" t="s">
        <v>7934</v>
      </c>
      <c r="C2529" s="1050" t="s">
        <v>7935</v>
      </c>
      <c r="D2529" s="1050" t="s">
        <v>7936</v>
      </c>
    </row>
    <row r="2530" spans="1:6" s="216" customFormat="1" ht="16.5" customHeight="1">
      <c r="A2530" s="1058"/>
      <c r="B2530" s="1051"/>
      <c r="C2530" s="1052" t="s">
        <v>7937</v>
      </c>
      <c r="D2530" s="1052" t="s">
        <v>7938</v>
      </c>
    </row>
    <row r="2531" spans="1:6" s="216" customFormat="1" ht="16.5" customHeight="1">
      <c r="A2531" s="1059"/>
      <c r="B2531" s="1053" t="s">
        <v>7939</v>
      </c>
      <c r="C2531" s="1052"/>
      <c r="D2531" s="1052"/>
    </row>
    <row r="2532" spans="1:6" s="216" customFormat="1" ht="16.5" customHeight="1">
      <c r="A2532" s="1059" t="s">
        <v>2284</v>
      </c>
      <c r="B2532" s="1053" t="s">
        <v>7940</v>
      </c>
      <c r="C2532" s="1052" t="s">
        <v>7941</v>
      </c>
      <c r="D2532" s="1052" t="s">
        <v>7942</v>
      </c>
    </row>
    <row r="2533" spans="1:6" s="216" customFormat="1" ht="16.5" customHeight="1">
      <c r="A2533" s="1059"/>
      <c r="B2533" s="1053"/>
      <c r="C2533" s="14"/>
      <c r="D2533" s="14"/>
    </row>
    <row r="2534" spans="1:6" s="216" customFormat="1" ht="16.5" customHeight="1">
      <c r="A2534" s="1311"/>
      <c r="B2534" s="1311"/>
      <c r="C2534" s="1311"/>
      <c r="D2534" s="1311"/>
      <c r="E2534" s="7"/>
      <c r="F2534" s="7"/>
    </row>
    <row r="2535" spans="1:6" s="216" customFormat="1" ht="16.5" customHeight="1">
      <c r="A2535" s="1062" t="s">
        <v>1496</v>
      </c>
      <c r="B2535" s="1063"/>
      <c r="C2535" s="1063"/>
      <c r="D2535" s="1063"/>
    </row>
    <row r="2536" spans="1:6" s="216" customFormat="1" ht="16.5" customHeight="1">
      <c r="A2536" s="1055"/>
      <c r="B2536" s="1043"/>
      <c r="C2536" s="1043"/>
      <c r="D2536" s="1043"/>
    </row>
    <row r="2537" spans="1:6" s="216" customFormat="1" ht="16.5" customHeight="1">
      <c r="A2537" s="1055" t="s">
        <v>3254</v>
      </c>
      <c r="B2537" s="1043"/>
      <c r="C2537" s="1043"/>
      <c r="D2537" s="1043"/>
    </row>
    <row r="2538" spans="1:6" s="216" customFormat="1" ht="16.5" customHeight="1">
      <c r="A2538" s="1055"/>
      <c r="B2538" s="1043"/>
      <c r="C2538" s="1043"/>
      <c r="D2538" s="1043"/>
    </row>
    <row r="2539" spans="1:6" s="216" customFormat="1" ht="16.5" customHeight="1">
      <c r="A2539" s="1056"/>
      <c r="B2539" s="1047"/>
      <c r="C2539" s="1047"/>
      <c r="D2539" s="1047"/>
    </row>
    <row r="2540" spans="1:6" s="216" customFormat="1" ht="16.5" customHeight="1">
      <c r="A2540" s="1056" t="s">
        <v>1568</v>
      </c>
      <c r="B2540" s="1047"/>
      <c r="C2540" s="1047"/>
      <c r="D2540" s="1047"/>
    </row>
    <row r="2541" spans="1:6" s="216" customFormat="1" ht="16.5" customHeight="1">
      <c r="A2541" s="1056"/>
      <c r="B2541" s="1047"/>
      <c r="C2541" s="1047"/>
      <c r="D2541" s="1047"/>
    </row>
    <row r="2542" spans="1:6" s="216" customFormat="1" ht="16.5" customHeight="1">
      <c r="A2542" s="1057"/>
      <c r="B2542" s="1049"/>
      <c r="C2542" s="1049"/>
      <c r="D2542" s="1049"/>
    </row>
    <row r="2543" spans="1:6" s="216" customFormat="1" ht="16.5" customHeight="1">
      <c r="A2543" s="1057" t="s">
        <v>2262</v>
      </c>
      <c r="B2543" s="1049"/>
      <c r="C2543" s="1049"/>
      <c r="D2543" s="1049"/>
    </row>
    <row r="2544" spans="1:6" s="216" customFormat="1" ht="16.5" customHeight="1">
      <c r="A2544" s="1057"/>
      <c r="B2544" s="1049"/>
      <c r="C2544" s="1049"/>
      <c r="D2544" s="1049"/>
    </row>
    <row r="2545" spans="1:4" s="216" customFormat="1" ht="16.5" customHeight="1">
      <c r="A2545" s="1058"/>
      <c r="B2545" s="1051"/>
      <c r="C2545" s="1051"/>
      <c r="D2545" s="1051"/>
    </row>
    <row r="2546" spans="1:4" s="216" customFormat="1" ht="16.5" customHeight="1">
      <c r="A2546" s="1058" t="s">
        <v>2273</v>
      </c>
      <c r="B2546" s="1051"/>
      <c r="C2546" s="1051"/>
      <c r="D2546" s="1051"/>
    </row>
    <row r="2547" spans="1:4" s="216" customFormat="1" ht="16.5" customHeight="1">
      <c r="A2547" s="1058"/>
      <c r="B2547" s="1051"/>
      <c r="C2547" s="1051"/>
      <c r="D2547" s="1051"/>
    </row>
    <row r="2548" spans="1:4" s="216" customFormat="1" ht="16.5" customHeight="1">
      <c r="A2548" s="1059"/>
      <c r="B2548" s="1053"/>
      <c r="C2548" s="1053"/>
      <c r="D2548" s="1053"/>
    </row>
    <row r="2549" spans="1:4" s="216" customFormat="1" ht="16.5" customHeight="1">
      <c r="A2549" s="1059" t="s">
        <v>2284</v>
      </c>
      <c r="B2549" s="1053"/>
      <c r="C2549" s="1053"/>
      <c r="D2549" s="1053"/>
    </row>
    <row r="2550" spans="1:4" s="216" customFormat="1" ht="16.5" customHeight="1">
      <c r="A2550" s="1059"/>
      <c r="B2550" s="1053"/>
      <c r="C2550" s="1053"/>
      <c r="D2550" s="1053"/>
    </row>
    <row r="2552" spans="1:4" ht="16.5" customHeight="1">
      <c r="A2552" s="1322" t="s">
        <v>214</v>
      </c>
      <c r="B2552" s="1322"/>
      <c r="C2552" s="1322"/>
      <c r="D2552" s="1322"/>
    </row>
    <row r="2553" spans="1:4" ht="16.5" customHeight="1">
      <c r="A2553" s="95"/>
      <c r="B2553" s="1313"/>
      <c r="C2553" s="1311"/>
      <c r="D2553" s="1311"/>
    </row>
    <row r="2554" spans="1:4" ht="16.5" customHeight="1">
      <c r="A2554" s="95" t="s">
        <v>3254</v>
      </c>
      <c r="B2554" s="1313"/>
      <c r="C2554" s="1311"/>
      <c r="D2554" s="1311"/>
    </row>
    <row r="2555" spans="1:4" ht="16.5" customHeight="1">
      <c r="A2555" s="95"/>
      <c r="B2555" s="1313"/>
      <c r="C2555" s="23"/>
      <c r="D2555" s="23"/>
    </row>
    <row r="2556" spans="1:4" ht="16.5" customHeight="1">
      <c r="A2556" s="23"/>
      <c r="B2556" s="1314"/>
      <c r="C2556" s="23"/>
      <c r="D2556" s="23"/>
    </row>
    <row r="2557" spans="1:4" ht="16.5" customHeight="1">
      <c r="A2557" s="23" t="s">
        <v>1568</v>
      </c>
      <c r="B2557" s="1314"/>
      <c r="C2557" s="23"/>
      <c r="D2557" s="23"/>
    </row>
    <row r="2558" spans="1:4" ht="16.5" customHeight="1">
      <c r="A2558" s="23"/>
      <c r="B2558" s="1314"/>
      <c r="C2558" s="123"/>
      <c r="D2558" s="123"/>
    </row>
    <row r="2559" spans="1:4" ht="16.5" customHeight="1">
      <c r="A2559" s="123"/>
      <c r="B2559" s="1315"/>
      <c r="C2559" s="123"/>
      <c r="D2559" s="123"/>
    </row>
    <row r="2560" spans="1:4" ht="16.5" customHeight="1">
      <c r="A2560" s="123" t="s">
        <v>2262</v>
      </c>
      <c r="B2560" s="1315"/>
      <c r="C2560" s="123"/>
      <c r="D2560" s="123"/>
    </row>
    <row r="2561" spans="1:4" ht="16.5" customHeight="1">
      <c r="A2561" s="123"/>
      <c r="B2561" s="1315"/>
      <c r="C2561" s="105"/>
      <c r="D2561" s="105"/>
    </row>
    <row r="2562" spans="1:4" ht="16.5" customHeight="1">
      <c r="A2562" s="105"/>
      <c r="B2562" s="1316"/>
      <c r="C2562" s="105"/>
      <c r="D2562" s="105"/>
    </row>
    <row r="2563" spans="1:4" ht="16.5" customHeight="1">
      <c r="A2563" s="105" t="s">
        <v>2273</v>
      </c>
      <c r="B2563" s="1316"/>
      <c r="C2563" s="105"/>
      <c r="D2563" s="105"/>
    </row>
    <row r="2564" spans="1:4" ht="16.5" customHeight="1">
      <c r="A2564" s="105"/>
      <c r="B2564" s="1316"/>
      <c r="C2564" s="135"/>
      <c r="D2564" s="135"/>
    </row>
    <row r="2565" spans="1:4" ht="16.5" customHeight="1">
      <c r="A2565" s="135"/>
      <c r="B2565" s="1310"/>
      <c r="C2565" s="135"/>
      <c r="D2565" s="135"/>
    </row>
    <row r="2566" spans="1:4" ht="16.5" customHeight="1">
      <c r="A2566" s="135" t="s">
        <v>2284</v>
      </c>
      <c r="B2566" s="1310"/>
      <c r="C2566" s="135"/>
      <c r="D2566" s="135"/>
    </row>
    <row r="2567" spans="1:4" ht="16.5" customHeight="1">
      <c r="A2567" s="135"/>
      <c r="B2567" s="1310"/>
      <c r="C2567" s="1311"/>
      <c r="D2567" s="1311"/>
    </row>
    <row r="2569" spans="1:4" ht="16.5" customHeight="1">
      <c r="A2569" s="172" t="s">
        <v>215</v>
      </c>
      <c r="B2569" s="172"/>
      <c r="C2569" s="172"/>
      <c r="D2569" s="172"/>
    </row>
    <row r="2570" spans="1:4" ht="16.5" customHeight="1">
      <c r="A2570" s="95"/>
      <c r="B2570" s="1313" t="s">
        <v>7943</v>
      </c>
      <c r="C2570" s="1311"/>
      <c r="D2570" s="1311"/>
    </row>
    <row r="2571" spans="1:4" ht="16.5" customHeight="1">
      <c r="A2571" s="95" t="s">
        <v>3254</v>
      </c>
      <c r="B2571" s="1313" t="s">
        <v>7944</v>
      </c>
      <c r="C2571" s="1311"/>
      <c r="D2571" s="1311"/>
    </row>
    <row r="2572" spans="1:4" ht="16.5" customHeight="1">
      <c r="A2572" s="95"/>
      <c r="B2572" s="1313" t="s">
        <v>7945</v>
      </c>
      <c r="C2572" s="1311"/>
      <c r="D2572" s="1311"/>
    </row>
    <row r="2573" spans="1:4" ht="16.5" customHeight="1">
      <c r="A2573" s="23"/>
      <c r="B2573" s="1314" t="s">
        <v>7946</v>
      </c>
      <c r="C2573" s="1314" t="s">
        <v>7947</v>
      </c>
      <c r="D2573" s="1314" t="s">
        <v>7948</v>
      </c>
    </row>
    <row r="2574" spans="1:4" ht="16.5" customHeight="1">
      <c r="A2574" s="23" t="s">
        <v>1568</v>
      </c>
      <c r="B2574" s="1314" t="s">
        <v>7949</v>
      </c>
      <c r="C2574" s="1314" t="s">
        <v>7950</v>
      </c>
      <c r="D2574" s="1314" t="s">
        <v>7951</v>
      </c>
    </row>
    <row r="2575" spans="1:4" ht="16.5" customHeight="1">
      <c r="A2575" s="23"/>
      <c r="B2575" s="1314" t="s">
        <v>7952</v>
      </c>
      <c r="C2575" s="1314" t="s">
        <v>7953</v>
      </c>
      <c r="D2575" s="1314" t="s">
        <v>7954</v>
      </c>
    </row>
    <row r="2576" spans="1:4" ht="16.5" customHeight="1">
      <c r="A2576" s="123"/>
      <c r="B2576" s="1315" t="s">
        <v>7955</v>
      </c>
      <c r="C2576" s="1315" t="s">
        <v>7956</v>
      </c>
      <c r="D2576" s="1315" t="s">
        <v>7957</v>
      </c>
    </row>
    <row r="2577" spans="1:4" ht="16.5" customHeight="1">
      <c r="A2577" s="123" t="s">
        <v>2262</v>
      </c>
      <c r="B2577" s="1315" t="s">
        <v>7958</v>
      </c>
      <c r="C2577" s="1315" t="s">
        <v>7959</v>
      </c>
      <c r="D2577" s="1315" t="s">
        <v>7960</v>
      </c>
    </row>
    <row r="2578" spans="1:4" ht="16.5" customHeight="1">
      <c r="A2578" s="123"/>
      <c r="B2578" s="1315" t="s">
        <v>7961</v>
      </c>
      <c r="C2578" s="1315" t="s">
        <v>7962</v>
      </c>
      <c r="D2578" s="1315" t="s">
        <v>7963</v>
      </c>
    </row>
    <row r="2579" spans="1:4" ht="16.5" customHeight="1">
      <c r="A2579" s="105"/>
      <c r="B2579" s="1316" t="s">
        <v>7964</v>
      </c>
      <c r="C2579" s="1316" t="s">
        <v>7965</v>
      </c>
      <c r="D2579" s="1316" t="s">
        <v>7966</v>
      </c>
    </row>
    <row r="2580" spans="1:4" ht="16.5" customHeight="1">
      <c r="A2580" s="105" t="s">
        <v>2273</v>
      </c>
      <c r="B2580" s="1316" t="s">
        <v>7967</v>
      </c>
      <c r="C2580" s="1316" t="s">
        <v>7968</v>
      </c>
      <c r="D2580" s="1316" t="s">
        <v>7969</v>
      </c>
    </row>
    <row r="2581" spans="1:4" ht="16.5" customHeight="1">
      <c r="A2581" s="105"/>
      <c r="B2581" s="1316" t="s">
        <v>7970</v>
      </c>
      <c r="C2581" s="1316" t="s">
        <v>7971</v>
      </c>
      <c r="D2581" s="1316" t="s">
        <v>7972</v>
      </c>
    </row>
    <row r="2582" spans="1:4" ht="16.5" customHeight="1">
      <c r="A2582" s="135"/>
      <c r="B2582" s="1310" t="s">
        <v>7973</v>
      </c>
      <c r="C2582" s="1310" t="s">
        <v>7974</v>
      </c>
      <c r="D2582" s="1310" t="s">
        <v>7975</v>
      </c>
    </row>
    <row r="2583" spans="1:4" ht="16.5" customHeight="1">
      <c r="A2583" s="135" t="s">
        <v>2284</v>
      </c>
      <c r="B2583" s="1310" t="s">
        <v>7976</v>
      </c>
      <c r="C2583" s="1310" t="s">
        <v>7977</v>
      </c>
      <c r="D2583" s="1310" t="s">
        <v>7978</v>
      </c>
    </row>
    <row r="2584" spans="1:4" ht="16.5" customHeight="1">
      <c r="A2584" s="135"/>
      <c r="B2584" s="1310" t="s">
        <v>7979</v>
      </c>
      <c r="C2584" s="1310" t="s">
        <v>7980</v>
      </c>
      <c r="D2584" s="1310" t="s">
        <v>7981</v>
      </c>
    </row>
    <row r="2586" spans="1:4" ht="16.5" customHeight="1">
      <c r="A2586" s="171" t="s">
        <v>216</v>
      </c>
      <c r="B2586" s="171"/>
      <c r="C2586" s="171"/>
      <c r="D2586" s="171"/>
    </row>
    <row r="2587" spans="1:4" ht="16.5" customHeight="1">
      <c r="A2587" s="95"/>
      <c r="B2587" s="171"/>
      <c r="C2587" s="1311"/>
      <c r="D2587" s="1311"/>
    </row>
    <row r="2588" spans="1:4" ht="16.5" customHeight="1">
      <c r="A2588" s="95" t="s">
        <v>3254</v>
      </c>
      <c r="B2588" s="171"/>
      <c r="C2588" s="1311"/>
      <c r="D2588" s="1311"/>
    </row>
    <row r="2589" spans="1:4" ht="16.5" customHeight="1">
      <c r="A2589" s="95"/>
      <c r="B2589" s="171"/>
      <c r="C2589" s="23"/>
      <c r="D2589" s="23"/>
    </row>
    <row r="2590" spans="1:4" ht="16.5" customHeight="1">
      <c r="A2590" s="23"/>
      <c r="B2590" s="171"/>
      <c r="C2590" s="23"/>
      <c r="D2590" s="23"/>
    </row>
    <row r="2591" spans="1:4" ht="16.5" customHeight="1">
      <c r="A2591" s="23" t="s">
        <v>1568</v>
      </c>
      <c r="B2591" s="171"/>
      <c r="C2591" s="23"/>
      <c r="D2591" s="23"/>
    </row>
    <row r="2592" spans="1:4" ht="16.5" customHeight="1">
      <c r="A2592" s="23"/>
      <c r="B2592" s="171"/>
      <c r="C2592" s="123"/>
      <c r="D2592" s="123"/>
    </row>
    <row r="2593" spans="1:4" ht="16.5" customHeight="1">
      <c r="A2593" s="123"/>
      <c r="B2593" s="171"/>
      <c r="C2593" s="123"/>
      <c r="D2593" s="123"/>
    </row>
    <row r="2594" spans="1:4" ht="16.5" customHeight="1">
      <c r="A2594" s="123" t="s">
        <v>2262</v>
      </c>
      <c r="B2594" s="171"/>
      <c r="C2594" s="123"/>
      <c r="D2594" s="123"/>
    </row>
    <row r="2595" spans="1:4" ht="16.5" customHeight="1">
      <c r="A2595" s="123"/>
      <c r="B2595" s="171"/>
      <c r="C2595" s="105"/>
      <c r="D2595" s="105"/>
    </row>
    <row r="2596" spans="1:4" ht="16.5" customHeight="1">
      <c r="A2596" s="105"/>
      <c r="B2596" s="1316"/>
      <c r="C2596" s="105"/>
      <c r="D2596" s="105"/>
    </row>
    <row r="2597" spans="1:4" ht="16.5" customHeight="1">
      <c r="A2597" s="105" t="s">
        <v>2273</v>
      </c>
      <c r="B2597" s="1316"/>
      <c r="C2597" s="105"/>
      <c r="D2597" s="105"/>
    </row>
    <row r="2598" spans="1:4" ht="16.5" customHeight="1">
      <c r="A2598" s="105"/>
      <c r="B2598" s="1316"/>
      <c r="C2598" s="135"/>
      <c r="D2598" s="135"/>
    </row>
    <row r="2599" spans="1:4" ht="16.5" customHeight="1">
      <c r="A2599" s="135"/>
      <c r="B2599" s="1310"/>
      <c r="C2599" s="135"/>
      <c r="D2599" s="135"/>
    </row>
    <row r="2600" spans="1:4" ht="16.5" customHeight="1">
      <c r="A2600" s="135" t="s">
        <v>2284</v>
      </c>
      <c r="B2600" s="1310"/>
      <c r="C2600" s="135"/>
      <c r="D2600" s="135"/>
    </row>
    <row r="2601" spans="1:4" ht="16.5" customHeight="1">
      <c r="A2601" s="135"/>
      <c r="B2601" s="1310"/>
      <c r="C2601" s="1311"/>
      <c r="D2601" s="1311"/>
    </row>
    <row r="2608" spans="1:4" ht="16.5" customHeight="1">
      <c r="A2608" s="1311"/>
      <c r="B2608" s="1311"/>
      <c r="C2608" s="1311"/>
      <c r="D2608" s="22"/>
    </row>
  </sheetData>
  <autoFilter ref="A1:G2687" xr:uid="{D93F5CA3-58F7-442E-8687-39AE721B8338}"/>
  <pageMargins left="0.7" right="0.7" top="0.75" bottom="0.75" header="0.3" footer="0.3"/>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8C8E0-6E70-43F0-A193-9D0B41E0B293}">
  <dimension ref="B1:JF3216"/>
  <sheetViews>
    <sheetView topLeftCell="AI1" workbookViewId="0">
      <selection activeCell="AW1" sqref="AW1:AY2295"/>
    </sheetView>
  </sheetViews>
  <sheetFormatPr defaultRowHeight="14.25"/>
  <cols>
    <col min="3" max="3" width="16.5" customWidth="1"/>
    <col min="4" max="4" width="255.625" bestFit="1" customWidth="1"/>
    <col min="41" max="43" width="9" style="1286"/>
    <col min="44" max="44" width="14.625" style="1258" bestFit="1" customWidth="1"/>
    <col min="45" max="46" width="9" style="1258"/>
  </cols>
  <sheetData>
    <row r="1" spans="2:51">
      <c r="B1">
        <v>3</v>
      </c>
      <c r="C1" t="str">
        <f>'Abilities (2)'!B3</f>
        <v>(P) Forged in Fire: Crafted Weapons gain Extra 10 Fire Damage on Hit; Crafted Armor gain 10% Fire Resistance.</v>
      </c>
      <c r="D1" t="s">
        <v>3514</v>
      </c>
      <c r="E1">
        <v>4</v>
      </c>
      <c r="F1" t="str">
        <f>'Abilities (2)'!B4</f>
        <v xml:space="preserve">(≈) Hearthborn: Melt 500 Gold into an Epic Ore. </v>
      </c>
      <c r="G1">
        <v>5</v>
      </c>
      <c r="H1" t="str">
        <f>'Abilities (2)'!B5</f>
        <v>(P) Magma Skin: The years spent in the depths near volcanos increased your tolerance to Fire; +50% Fire Resistance.</v>
      </c>
      <c r="I1" s="1167">
        <v>6</v>
      </c>
      <c r="J1" s="1167" t="str">
        <f>'Abilities (2)'!B6</f>
        <v>(≈) Molten Forge: Consume 2 Ores to Create 1 -Rare- Gear. (20 Mana)</v>
      </c>
      <c r="K1" s="1167">
        <v>7</v>
      </c>
      <c r="L1" s="1167" t="str">
        <f>'Abilities (2)'!B7</f>
        <v>(&gt;) Burning Pellet: Throw Target Ore at Target Consuming it in the process and dealing 15/30/45/60/75 Fire Damage (Depending on the Rarity of the Ore). (10 Mana)</v>
      </c>
      <c r="M1" s="1167">
        <v>8</v>
      </c>
      <c r="N1" s="1167" t="str">
        <f>'Abilities (2)'!B8</f>
        <v>(❖:≈) Consume Iron: Melt 1 Ore and Drink it to Restore 20/40/60/80/100 (Depending on the Rarity of the Ore) Health. (20 Mana)</v>
      </c>
      <c r="O1" s="934">
        <v>9</v>
      </c>
      <c r="P1" s="934">
        <v>10</v>
      </c>
      <c r="Q1" s="934">
        <v>11</v>
      </c>
      <c r="R1" s="867">
        <v>12</v>
      </c>
      <c r="S1" s="867">
        <v>13</v>
      </c>
      <c r="T1" s="867">
        <v>14</v>
      </c>
      <c r="U1" s="1288">
        <v>15</v>
      </c>
      <c r="V1" s="1288">
        <v>16</v>
      </c>
      <c r="W1" s="1288">
        <v>17</v>
      </c>
      <c r="AO1" s="911"/>
      <c r="AP1"/>
      <c r="AQ1">
        <v>3</v>
      </c>
      <c r="AR1" s="1258" t="str">
        <f>'Abilities (2)'!B$3</f>
        <v>(P) Forged in Fire: Crafted Weapons gain Extra 10 Fire Damage on Hit; Crafted Armor gain 10% Fire Resistance.</v>
      </c>
      <c r="AW1" t="s">
        <v>3514</v>
      </c>
    </row>
    <row r="2" spans="2:51">
      <c r="B2">
        <v>20</v>
      </c>
      <c r="C2" t="str">
        <f>'Abilities (2)'!B20</f>
        <v>(P) Doubled Potential: Gear you Craft has 2 Rune Slots by default.</v>
      </c>
      <c r="D2" t="s">
        <v>3553</v>
      </c>
      <c r="E2">
        <v>21</v>
      </c>
      <c r="F2" t="str">
        <f>'Abilities (2)'!B21</f>
        <v>(P) Runcrafter: When you Craft Gear it gets a Random Rare Rune applied instantly.</v>
      </c>
      <c r="G2">
        <v>22</v>
      </c>
      <c r="H2" t="str">
        <f>'Abilities (2)'!B22</f>
        <v>(P) Rune Artisan: You may Remove Runes while keeping the Gear and the Rune intact.</v>
      </c>
      <c r="I2" s="1167">
        <v>23</v>
      </c>
      <c r="J2" s="1167" t="str">
        <f>'Abilities (2)'!B23</f>
        <v>(≈) Carve!: Apply a random Common Rune to Target Gear. (20 Mana)</v>
      </c>
      <c r="K2" s="1167">
        <v>24</v>
      </c>
      <c r="L2" s="1167" t="str">
        <f>'Abilities (2)'!B24</f>
        <v>(❖:≈) Rune of Shielding: Apply Rune to yourself that lasts until end of Combat; You gain 10 Barrier; Upon Losing your Barrier you Trigger this Ability at the start of your next Turn. (30 Mana)</v>
      </c>
      <c r="M2" s="1167">
        <v>25</v>
      </c>
      <c r="N2" s="1167" t="str">
        <f>'Abilities (2)'!B25</f>
        <v>(❖:≈) Rune of Force: Apply Rune to yourself that lasts until end of Combat; You gain 5 of each attribute. (30 Mana)</v>
      </c>
      <c r="O2" s="934">
        <v>26</v>
      </c>
      <c r="P2" s="934">
        <v>27</v>
      </c>
      <c r="Q2" s="934">
        <v>28</v>
      </c>
      <c r="R2" s="867">
        <v>29</v>
      </c>
      <c r="S2" s="867">
        <v>30</v>
      </c>
      <c r="T2" s="867">
        <v>31</v>
      </c>
      <c r="U2" s="1288">
        <v>32</v>
      </c>
      <c r="V2" s="1288">
        <v>33</v>
      </c>
      <c r="W2" s="1288">
        <v>34</v>
      </c>
      <c r="AO2" s="911"/>
      <c r="AP2"/>
      <c r="AQ2" s="1286">
        <v>4</v>
      </c>
      <c r="AR2" s="1258" t="str">
        <f>'Abilities (2)'!B$4</f>
        <v xml:space="preserve">(≈) Hearthborn: Melt 500 Gold into an Epic Ore. </v>
      </c>
      <c r="AW2" t="s">
        <v>3515</v>
      </c>
    </row>
    <row r="3" spans="2:51">
      <c r="B3">
        <v>37</v>
      </c>
      <c r="C3" t="str">
        <f>'Abilities (2)'!B37</f>
        <v>(P) Highsky Montain-Smith: While around Mountains in Elysian Biome you can Craft Gear out of Ore.</v>
      </c>
      <c r="D3" t="s">
        <v>3592</v>
      </c>
      <c r="E3">
        <v>38</v>
      </c>
      <c r="F3" t="str">
        <f>'Abilities (2)'!B38</f>
        <v>(P) Meet me at the Peak: Gain the Mountain Traversal Skill.</v>
      </c>
      <c r="G3">
        <v>39</v>
      </c>
      <c r="H3" t="str">
        <f>'Abilities (2)'!B39</f>
        <v>(P) Reforge: When you Craft a Gear out of Ore, you may choose to reroll your result once.</v>
      </c>
      <c r="I3" s="1167">
        <v>40</v>
      </c>
      <c r="J3" s="1167" t="str">
        <f>'Abilities (2)'!B40</f>
        <v>(≈) Mountain Strike: Strike Target dealing Basic Attack Damage +20% Of Current Health as Physical Damage On Hit. (30 Mana; 1/Combat)</v>
      </c>
      <c r="K3" s="1167">
        <v>41</v>
      </c>
      <c r="L3" s="1167" t="str">
        <f>'Abilities (2)'!B41</f>
        <v>(P) Master of Armaments: Your Weapons always Scale with your highest Attribute. (Locks 40 Mana)</v>
      </c>
      <c r="M3" s="1167">
        <v>42</v>
      </c>
      <c r="N3" s="1167" t="str">
        <f>'Abilities (2)'!B42</f>
        <v>(≈) Mountain Unmaker: Destroy Target Mountain to gain 5 Rare Ore; Forces Rest after Cast. (50 Mana; 2 Stamina)</v>
      </c>
      <c r="O3" s="934">
        <v>43</v>
      </c>
      <c r="P3" s="934">
        <v>44</v>
      </c>
      <c r="Q3" s="934">
        <v>45</v>
      </c>
      <c r="R3" s="867">
        <v>46</v>
      </c>
      <c r="S3" s="867">
        <v>47</v>
      </c>
      <c r="T3" s="867">
        <v>48</v>
      </c>
      <c r="U3" s="1288">
        <v>49</v>
      </c>
      <c r="V3" s="1288">
        <v>50</v>
      </c>
      <c r="W3" s="1288">
        <v>51</v>
      </c>
      <c r="AO3" s="911"/>
      <c r="AP3"/>
      <c r="AQ3">
        <v>5</v>
      </c>
      <c r="AR3" s="1258" t="str">
        <f>'Abilities (2)'!B$5</f>
        <v>(P) Magma Skin: The years spent in the depths near volcanos increased your tolerance to Fire; +50% Fire Resistance.</v>
      </c>
      <c r="AW3" t="s">
        <v>3516</v>
      </c>
    </row>
    <row r="4" spans="2:51">
      <c r="B4">
        <v>54</v>
      </c>
      <c r="C4" t="str">
        <f>'Abilities (2)'!B54</f>
        <v>(P) Gene Inheritence: Gain the Combat Keystone.</v>
      </c>
      <c r="D4" t="s">
        <v>3631</v>
      </c>
      <c r="E4">
        <v>55</v>
      </c>
      <c r="F4" t="str">
        <f>'Abilities (2)'!B55</f>
        <v>(P) Steel Arms: Gain the Utility Keystone.</v>
      </c>
      <c r="G4">
        <v>56</v>
      </c>
      <c r="H4" t="str">
        <f>'Abilities (2)'!B56</f>
        <v>(P) Fine Fingers: Gain the Survival Keystone.</v>
      </c>
      <c r="I4">
        <v>57</v>
      </c>
      <c r="J4" t="str">
        <f>'Abilities (2)'!B57</f>
        <v>(≈) Bludgeoning: [Requires Blunt Weapon] Basic Attack Target, if it misses you gain 0.5 Crit Multiplier on your next Successful Basic Attack; If there are Hostile Entities in your Melee Range at the start of your Next Turn then you are Forced to cast this Ability Again as your next Action. (5 Mana)</v>
      </c>
      <c r="K4">
        <v>58</v>
      </c>
      <c r="L4" t="str">
        <f>'Abilities (2)'!B58</f>
        <v>(≈) Break Limb: Break Targets Limb dealing 1(+400% Strength) Physical Damage; If this is cast and hits the same Limb again it Forces the Target to Amputate it at the start of his next Turn. (30 Mana; 2 Turns Cooldown)</v>
      </c>
      <c r="M4">
        <v>59</v>
      </c>
      <c r="N4" t="str">
        <f>'Abilities (2)'!B59</f>
        <v>(≈) Break Armor: Basic Attack Target, If it is a crit, Destroy random Non-Unique Armor. (20 Mana)</v>
      </c>
      <c r="O4">
        <v>60</v>
      </c>
      <c r="P4" s="911">
        <v>61</v>
      </c>
      <c r="Q4" s="911">
        <v>62</v>
      </c>
      <c r="R4" s="911">
        <v>63</v>
      </c>
      <c r="S4" s="911">
        <v>64</v>
      </c>
      <c r="T4" s="911">
        <v>65</v>
      </c>
      <c r="U4" s="911">
        <v>66</v>
      </c>
      <c r="V4" s="911">
        <v>67</v>
      </c>
      <c r="W4" s="911">
        <v>68</v>
      </c>
      <c r="AO4" s="911"/>
      <c r="AP4"/>
      <c r="AQ4">
        <v>6</v>
      </c>
      <c r="AR4" s="911" t="str">
        <f>'Abilities (2)'!B$6</f>
        <v>(≈) Molten Forge: Consume 2 Ores to Create 1 -Rare- Gear. (20 Mana)</v>
      </c>
      <c r="AS4" s="911" t="str">
        <f>'Abilities (2)'!C$6</f>
        <v>(≈) Molten Forge II: Consume 2 Ores to Create 1 -Epic- Gear. (20 Mana)</v>
      </c>
      <c r="AT4" s="911" t="str">
        <f>'Abilities (2)'!D$6</f>
        <v>(≈) Molten Forge III: Consume 2 Ores to Create 1 -Legendary- Gear. (20 Mana)</v>
      </c>
      <c r="AW4" t="s">
        <v>3517</v>
      </c>
      <c r="AX4" t="s">
        <v>3518</v>
      </c>
      <c r="AY4" t="s">
        <v>3519</v>
      </c>
    </row>
    <row r="5" spans="2:51">
      <c r="B5">
        <v>71</v>
      </c>
      <c r="C5" t="str">
        <f>'Abilities (2)'!B71</f>
        <v>(❖:≈) Sea Creature Form: You may Transform into a Sea Creature allowing you to Traverse or sleep in water Hexes.</v>
      </c>
      <c r="D5" t="s">
        <v>3670</v>
      </c>
      <c r="E5">
        <v>72</v>
      </c>
      <c r="F5" t="str">
        <f>'Abilities (2)'!B72</f>
        <v>(P) Eldritch Servant: Creatures Are no longer Hostile to you Unless Provoked.</v>
      </c>
      <c r="G5">
        <v>73</v>
      </c>
      <c r="H5" t="str">
        <f>'Abilities (2)'!B73</f>
        <v>(P) Leeching Fiber: Your Tentacles have 5 Lifedrain on Hit.</v>
      </c>
      <c r="I5">
        <v>74</v>
      </c>
      <c r="J5" t="str">
        <f>'Abilities (2)'!B74</f>
        <v>(❖:^) Void Tentacles: Summon a Tentacle Object; It has 50 Health; It strikes Random Hostile Entities for 5 True Damage across the Entire Hex; They Last until End of Combat. (30 Mana)</v>
      </c>
      <c r="K5">
        <v>75</v>
      </c>
      <c r="L5" t="str">
        <f>'Abilities (2)'!B75</f>
        <v>(❖:^) Tentacles of the Deep: Summon a Tentacle Object next to Entity; 10 Health; they can not Move; It strikes Random Hostile Entities for 12 Physical Damage; They Last unil End of Combat. (15 Mana)</v>
      </c>
      <c r="M5">
        <v>76</v>
      </c>
      <c r="N5" t="str">
        <f>'Abilities (2)'!B76</f>
        <v>(❖:^) Eldritch Tentacles: Summon a Tentacle Object from inside yourself that extends up to 1 Move away; You have shared Health; They will Strike Other Entities in Range at random at the Start of your Turn dealing 10 Dark Damage per Tentacle; They Last until End of Combat. (25 Mana)</v>
      </c>
      <c r="O5">
        <v>77</v>
      </c>
      <c r="P5" s="911">
        <v>78</v>
      </c>
      <c r="Q5" s="911">
        <v>79</v>
      </c>
      <c r="R5" s="911">
        <v>80</v>
      </c>
      <c r="S5" s="911">
        <v>81</v>
      </c>
      <c r="T5" s="911">
        <v>82</v>
      </c>
      <c r="U5" s="911">
        <v>83</v>
      </c>
      <c r="V5" s="911">
        <v>84</v>
      </c>
      <c r="W5" s="911">
        <v>85</v>
      </c>
      <c r="AO5" s="911"/>
      <c r="AP5"/>
      <c r="AQ5">
        <v>7</v>
      </c>
      <c r="AR5" s="937" t="str">
        <f>'Abilities (2)'!B$7</f>
        <v>(&gt;) Burning Pellet: Throw Target Ore at Target Consuming it in the process and dealing 15/30/45/60/75 Fire Damage (Depending on the Rarity of the Ore). (10 Mana)</v>
      </c>
      <c r="AS5" s="937" t="str">
        <f>'Abilities (2)'!C$7</f>
        <v>(&gt;) Burning Pellet II: Throw Target Ore at Target Consuming it in the process and dealing 30/45/60/75/90 Fire Damage (Depending on the Rarity of the Ore). (10 Mana)</v>
      </c>
      <c r="AT5" s="937" t="str">
        <f>'Abilities (2)'!D$7</f>
        <v>(&gt;) Burning Pellet III: Throw Target Ore at Target Consuming it in the process and dealing 45/60/75/90/105 (Depending on the Rarity of the Ore) Fire Damage. (10 Mana)</v>
      </c>
      <c r="AW5" t="s">
        <v>3520</v>
      </c>
      <c r="AX5" t="s">
        <v>3521</v>
      </c>
      <c r="AY5" t="s">
        <v>3522</v>
      </c>
    </row>
    <row r="6" spans="2:51">
      <c r="B6">
        <v>88</v>
      </c>
      <c r="C6" t="str">
        <f>'Abilities (2)'!B88</f>
        <v>(P) Nothingness: Nothing.</v>
      </c>
      <c r="D6" t="s">
        <v>3697</v>
      </c>
      <c r="E6">
        <v>89</v>
      </c>
      <c r="F6" t="str">
        <f>'Abilities (2)'!B89</f>
        <v>(P) Teacher of Chaos: You can no longer regenerate Health at Day Start; You roll your Max Health at the start of each Day, The roll becomes your current Health.</v>
      </c>
      <c r="G6">
        <v>90</v>
      </c>
      <c r="H6" t="str">
        <f>'Abilities (2)'!B90</f>
        <v>(P) Whispers of the Void: Start the Game with -3 Faith and -10% Elemental Resistance; If you are Dead you revive with 50% Max Health and Mana on the 12th Day; If you die on the 12th Day immediately Revive at full Health and Mana.</v>
      </c>
      <c r="I6">
        <v>91</v>
      </c>
      <c r="J6" t="str">
        <f>'Abilities (2)'!B91</f>
        <v>(❖:≈) Gaze: Other Entities in Combat with you lose 10 Max Health. (10 Mana)</v>
      </c>
      <c r="K6">
        <v>92</v>
      </c>
      <c r="L6" t="str">
        <f>'Abilities (2)'!B92</f>
        <v>(❖:≈) Attain: Gain 2 Void Shards. (80 Mana)</v>
      </c>
      <c r="M6">
        <v>93</v>
      </c>
      <c r="N6" t="str">
        <f>'Abilities (2)'!B93</f>
        <v>(❖:≈) Shardmaker: Craft a Void Shard. (1 Epic or Higher Ore)</v>
      </c>
      <c r="O6">
        <v>94</v>
      </c>
      <c r="P6" s="911">
        <v>95</v>
      </c>
      <c r="Q6" s="911">
        <v>96</v>
      </c>
      <c r="R6" s="911">
        <v>97</v>
      </c>
      <c r="S6" s="911">
        <v>98</v>
      </c>
      <c r="T6" s="911">
        <v>99</v>
      </c>
      <c r="U6" s="911">
        <v>100</v>
      </c>
      <c r="V6" s="911">
        <v>101</v>
      </c>
      <c r="W6" s="911">
        <v>102</v>
      </c>
      <c r="AO6" s="911"/>
      <c r="AP6"/>
      <c r="AQ6">
        <v>8</v>
      </c>
      <c r="AR6" s="1258" t="str">
        <f>'Abilities (2)'!B$8</f>
        <v>(❖:≈) Consume Iron: Melt 1 Ore and Drink it to Restore 20/40/60/80/100 (Depending on the Rarity of the Ore) Health. (20 Mana)</v>
      </c>
      <c r="AS6" s="1258" t="str">
        <f>'Abilities (2)'!C$8</f>
        <v>(❖:≈) Consume Iron II: Melt 1 Ore and Drink it to Restore 40/60/80/100/120 (Depending on the Rarity of the Ore) Health. (20 Mana)</v>
      </c>
      <c r="AT6" s="1258" t="str">
        <f>'Abilities (2)'!D$8</f>
        <v>(❖:≈) Consume Iron III: Melt 1 Ore and Drink it to Restore 60/80/100/120/140 (Depending on the Rarity of the Ore) Health. (20 Mana)</v>
      </c>
      <c r="AW6" t="s">
        <v>3523</v>
      </c>
      <c r="AX6" t="s">
        <v>3524</v>
      </c>
      <c r="AY6" t="s">
        <v>3525</v>
      </c>
    </row>
    <row r="7" spans="2:51">
      <c r="B7">
        <v>105</v>
      </c>
      <c r="C7" t="str">
        <f>'Abilities (2)'!B105</f>
        <v>(P) Ritualist Family: Start the game with 2 Faith.</v>
      </c>
      <c r="D7" t="s">
        <v>3736</v>
      </c>
      <c r="E7">
        <v>106</v>
      </c>
      <c r="F7" t="str">
        <f>'Abilities (2)'!B106</f>
        <v>(P) Sacrifice for the higher ones: You may choose to lose randomly 50 Health/50 Mana/1 Stamina in order to gain a Faith.</v>
      </c>
      <c r="G7">
        <v>107</v>
      </c>
      <c r="H7" t="str">
        <f>'Abilities (2)'!B107</f>
        <v>(P) Trialance Traditionalist: Traversing Shrines gives you 1 Faith. (1/Day)</v>
      </c>
      <c r="I7">
        <v>108</v>
      </c>
      <c r="J7" t="str">
        <f>'Abilities (2)'!B108</f>
        <v>(+) Reverse Divinity: Counter; Call the Gods to Block Target Projectile or Strike; Afterwards they Smite Target for 20(+100% Power) Dark or Light Damage. (1 Faith)</v>
      </c>
      <c r="K7">
        <v>109</v>
      </c>
      <c r="L7" t="str">
        <f>'Abilities (2)'!B109</f>
        <v>(+) Smite Re-enactment: Smite Target Entity for 20(+100% Power) Dark or Light Damage; If this Ability was already used on Target entity this Combat they take an additional 20 Dark or Light Damage. (30 Mana)</v>
      </c>
      <c r="M7">
        <v>110</v>
      </c>
      <c r="N7" t="str">
        <f>'Abilities (2)'!B110</f>
        <v>(❖:^:≈) Godlike Pounding: Summon the Fist of the Gods to Strike down Target for 20(+2000% Faith) Physical Damage. (25 Mana)</v>
      </c>
      <c r="O7">
        <v>111</v>
      </c>
      <c r="P7" s="911">
        <v>112</v>
      </c>
      <c r="Q7" s="911">
        <v>113</v>
      </c>
      <c r="R7" s="911">
        <v>114</v>
      </c>
      <c r="S7" s="911">
        <v>115</v>
      </c>
      <c r="T7" s="911">
        <v>116</v>
      </c>
      <c r="U7" s="911">
        <v>117</v>
      </c>
      <c r="V7" s="911">
        <v>118</v>
      </c>
      <c r="W7" s="911">
        <v>119</v>
      </c>
      <c r="AO7" s="911"/>
      <c r="AP7"/>
      <c r="AQ7" s="1286">
        <v>9</v>
      </c>
      <c r="AR7" s="1258" t="str">
        <f>'Abilities (2)'!B$9</f>
        <v>(❖:o) Inhaled Charcoal: [Melee] Breath Fire on Target, dealing 20 Fire Damage and Staggering Target. (25 Mana)</v>
      </c>
      <c r="AS7" s="1258" t="str">
        <f>'Abilities (2)'!C$9</f>
        <v>(❖:o) Inhaled Charcoal II: [Melee] Breath Fire on Target, dealing 40(+100% Power) Fire Damage and Staggering Target. (30 Mana)</v>
      </c>
      <c r="AT7" s="1258" t="str">
        <f>'Abilities (2)'!D$9</f>
        <v>(❖:o) Inhaled Charcoal III: Breath Fire on Target, dealing 60(+100% Power) Fire Damage and Staggering Target. (40 Mana)</v>
      </c>
      <c r="AW7" t="s">
        <v>3526</v>
      </c>
      <c r="AX7" t="s">
        <v>3527</v>
      </c>
      <c r="AY7" t="s">
        <v>3528</v>
      </c>
    </row>
    <row r="8" spans="2:51">
      <c r="B8">
        <v>122</v>
      </c>
      <c r="C8" t="str">
        <f>'Abilities (2)'!B122</f>
        <v>(P) Abandon Hope: You can no longer Critically Strike.</v>
      </c>
      <c r="D8" t="s">
        <v>3775</v>
      </c>
      <c r="E8">
        <v>123</v>
      </c>
      <c r="F8" t="str">
        <f>'Abilities (2)'!B123</f>
        <v>(P) Forfeit Dreams: You can no longer Level up past Level 8.</v>
      </c>
      <c r="G8">
        <v>124</v>
      </c>
      <c r="H8" t="str">
        <f>'Abilities (2)'!B124</f>
        <v>(P) Fade into Slumber: You no longer Regenerate Health on Rest.</v>
      </c>
      <c r="I8">
        <v>125</v>
      </c>
      <c r="J8" t="str">
        <f>'Abilities (2)'!B125</f>
        <v>(P) Accolyte of Ni: You gain 100% Dark Resistance; You serve Ni' Oleta and Ni' Ar.</v>
      </c>
      <c r="K8">
        <v>126</v>
      </c>
      <c r="L8" t="str">
        <f>'Abilities (2)'!B126</f>
        <v>(P) Accolyte of Nox Rashadan: Your Basic Attacks deal 10 Dark Damage on Hit; You serve Nox Rashadan.</v>
      </c>
      <c r="M8">
        <v>127</v>
      </c>
      <c r="N8" t="str">
        <f>'Abilities (2)'!B127</f>
        <v>(P) Accolyte of Venegal: You gain 10 Power; You serve Venegal.</v>
      </c>
      <c r="O8">
        <v>128</v>
      </c>
      <c r="P8" s="911">
        <v>129</v>
      </c>
      <c r="Q8" s="911">
        <v>130</v>
      </c>
      <c r="R8" s="911">
        <v>131</v>
      </c>
      <c r="S8" s="911">
        <v>132</v>
      </c>
      <c r="T8" s="911">
        <v>133</v>
      </c>
      <c r="U8" s="911">
        <v>134</v>
      </c>
      <c r="V8" s="911">
        <v>135</v>
      </c>
      <c r="W8" s="911">
        <v>136</v>
      </c>
      <c r="AO8" s="911"/>
      <c r="AP8"/>
      <c r="AQ8" s="1286">
        <v>10</v>
      </c>
      <c r="AR8" s="1258" t="str">
        <f>'Abilities (2)'!B$10</f>
        <v>(≈) Depth Worker: Powerplay; Gain the Underdweller Condition.</v>
      </c>
      <c r="AS8" s="1258" t="str">
        <f>'Abilities (2)'!C$10</f>
        <v>(≈) Depth Worker II: Powerplay; Gain the Underdweller Condition and 1 Skill Point.</v>
      </c>
      <c r="AT8" s="1258" t="str">
        <f>'Abilities (2)'!D$10</f>
        <v>(≈) Depth Worker III: Powerplay; Gain the Underdweller Condition and 2 Skill Points.</v>
      </c>
      <c r="AW8" t="s">
        <v>3529</v>
      </c>
      <c r="AX8" t="s">
        <v>3530</v>
      </c>
      <c r="AY8" t="s">
        <v>3531</v>
      </c>
    </row>
    <row r="9" spans="2:51">
      <c r="B9">
        <v>139</v>
      </c>
      <c r="C9" t="str">
        <f>'Abilities (2)'!B139</f>
        <v>(P) Be Just or be Dead: Gain the Just Faction Bonus; If you are already Just you will gain a Faith every 2 Won Fights instead.</v>
      </c>
      <c r="D9" t="s">
        <v>3814</v>
      </c>
      <c r="E9">
        <v>140</v>
      </c>
      <c r="F9" t="str">
        <f>'Abilities (2)'!B140</f>
        <v>(P) Unholy Texts: Treasure Chests give 1 Faith upon opening.</v>
      </c>
      <c r="G9">
        <v>141</v>
      </c>
      <c r="H9" t="str">
        <f>'Abilities (2)'!B141</f>
        <v>(P) Seeking the Gods: Exploring Hexes has a 50% Chance of giving 1 Faith.</v>
      </c>
      <c r="I9">
        <v>142</v>
      </c>
      <c r="J9" t="str">
        <f>'Abilities (2)'!B142</f>
        <v>(P) Path of the Templars: You join the Templars; Your Tier II, Tier III and Ultimate are Forced to be the first Ability Option.</v>
      </c>
      <c r="K9">
        <v>143</v>
      </c>
      <c r="L9" t="str">
        <f>'Abilities (2)'!B143</f>
        <v>(P) Path of the Slithers: You join the Engrained; Your Tier II, Tier III and Ultimate are Forced to be the second Ability Option.</v>
      </c>
      <c r="M9">
        <v>144</v>
      </c>
      <c r="N9" t="str">
        <f>'Abilities (2)'!B144</f>
        <v>(P) Path of the Anglers: You join the Anglers; Your Tier II, Tier III and Ultimate are Forced to be the third Ability Option.</v>
      </c>
      <c r="O9">
        <v>145</v>
      </c>
      <c r="P9" s="911">
        <v>146</v>
      </c>
      <c r="Q9" s="911">
        <v>147</v>
      </c>
      <c r="R9" s="911">
        <v>148</v>
      </c>
      <c r="S9" s="911">
        <v>149</v>
      </c>
      <c r="T9" s="911">
        <v>150</v>
      </c>
      <c r="U9" s="911">
        <v>151</v>
      </c>
      <c r="V9" s="911">
        <v>152</v>
      </c>
      <c r="W9" s="911">
        <v>153</v>
      </c>
      <c r="AO9" s="911"/>
      <c r="AP9"/>
      <c r="AQ9" s="1286">
        <v>11</v>
      </c>
      <c r="AR9" s="1258" t="str">
        <f>'Abilities (2)'!B$11</f>
        <v>(≈) Ready for Casting: Melt Metal Equipment into Ore of its Equivalent Rarity. (30 Mana)</v>
      </c>
      <c r="AS9" s="1258" t="str">
        <f>'Abilities (2)'!C$11</f>
        <v>(≈) Ready for Casting II: Melt Metal Equipment into Ore of Higher Rarity. (50 Mana)</v>
      </c>
      <c r="AT9" s="1258" t="str">
        <f>'Abilities (2)'!D$11</f>
        <v>(≈) Ready for Casting III: Melt Metal Equipment into 2 Ores of its Equivalent Rarity. (70 Mana)</v>
      </c>
      <c r="AW9" t="s">
        <v>3532</v>
      </c>
      <c r="AX9" t="s">
        <v>3533</v>
      </c>
      <c r="AY9" t="s">
        <v>3534</v>
      </c>
    </row>
    <row r="10" spans="2:51">
      <c r="B10">
        <v>156</v>
      </c>
      <c r="C10" t="str">
        <f>'Abilities (2)'!B156</f>
        <v>(P) Telekinesis: If your power is greater than 10% of targets Current Health you can Fling them in a direction moving them 1 Tile and dealing 10(+100% Power) Kinetic Damage, lunar marks expire at end of combat.</v>
      </c>
      <c r="D10" t="s">
        <v>3853</v>
      </c>
      <c r="E10">
        <v>157</v>
      </c>
      <c r="F10" t="str">
        <f>'Abilities (2)'!B157</f>
        <v>(P) Lunar Priming: Start Combat with 1 Lunar Mark, Lunar Marks expire at end of combat.</v>
      </c>
      <c r="G10">
        <v>158</v>
      </c>
      <c r="H10" t="str">
        <f>'Abilities (2)'!B158</f>
        <v>(P) The Maidens Protection: Whenever you consume a Lunar Mark you gain 10(+100% Power) Barrier, lunar marks and barrier expire end of combat.</v>
      </c>
      <c r="I10">
        <v>159</v>
      </c>
      <c r="J10" t="str">
        <f>'Abilities (2)'!B159</f>
        <v>(≈) Lunar Strike: Flash; Empower your next Melee Basic Attack with 15(+100% Power) Kinetic Damage (10 Mana; 1 Lunar Mark)</v>
      </c>
      <c r="K10">
        <v>160</v>
      </c>
      <c r="L10" t="str">
        <f>'Abilities (2)'!B160</f>
        <v>(+) Lunar Flare: Deal 20 True Damage to Target outside of combat; 1 Hex Range. (30 Mana)</v>
      </c>
      <c r="M10">
        <v>161</v>
      </c>
      <c r="N10" t="str">
        <f>'Abilities (2)'!B161</f>
        <v>(+) Crippling Force: Stun or Slow Target at random for 1 Turn, they take 10 Kinetic Damage Per Lunar Mark. (25 Mana; x Lunar Marks)</v>
      </c>
      <c r="O10">
        <v>162</v>
      </c>
      <c r="P10" s="911">
        <v>163</v>
      </c>
      <c r="Q10" s="911">
        <v>164</v>
      </c>
      <c r="R10" s="911">
        <v>165</v>
      </c>
      <c r="S10" s="911">
        <v>166</v>
      </c>
      <c r="T10" s="911">
        <v>167</v>
      </c>
      <c r="U10" s="911">
        <v>168</v>
      </c>
      <c r="V10" s="911">
        <v>169</v>
      </c>
      <c r="W10" s="911">
        <v>170</v>
      </c>
      <c r="AO10" s="911"/>
      <c r="AP10"/>
      <c r="AQ10" s="1286">
        <v>12</v>
      </c>
      <c r="AR10" s="1258" t="str">
        <f>'Abilities (2)'!B$12</f>
        <v>(❖:≈) Molten Strike: Raise the Temperature of the Weapon, converting the total damage of the strike to Fire Damage; Blitz and Precise; Non-Unique Weapons Melt upon Use. (20 Mana)</v>
      </c>
      <c r="AS10" s="1258" t="str">
        <f>'Abilities (2)'!C$12</f>
        <v>(❖:≈) Molten Strike II: Raise the Temperature of the Weapon, converting the total damage of the strike to Fire Damage; Blitz and Precise; Crit; Non-Unique Weapons Melt upon Use. (25 Mana)</v>
      </c>
      <c r="AT10" s="1258" t="str">
        <f>'Abilities (2)'!D$12</f>
        <v>(❖:≈) Molten Strike III: Raise the Temperature of the Weapon, converting the total damage of the strike to Fire Damage; Blitz and Precise; Precise Crit; Non-Unique Weapons Melt upon Use. (30 Mana)</v>
      </c>
      <c r="AW10" t="s">
        <v>3535</v>
      </c>
      <c r="AX10" t="s">
        <v>3536</v>
      </c>
      <c r="AY10" t="s">
        <v>3537</v>
      </c>
    </row>
    <row r="11" spans="2:51">
      <c r="B11">
        <v>173</v>
      </c>
      <c r="C11" t="str">
        <f>'Abilities (2)'!B173</f>
        <v>(P) True Silencer: The First Spell Cast in Combat will be Negated.</v>
      </c>
      <c r="D11" t="s">
        <v>3216</v>
      </c>
      <c r="E11">
        <v>174</v>
      </c>
      <c r="F11" t="str">
        <f>'Abilities (2)'!B174</f>
        <v>(P) Suppressor: All Spells Cast on your Hex will Cost 50% More Mana.</v>
      </c>
      <c r="G11">
        <v>175</v>
      </c>
      <c r="H11" t="str">
        <f>'Abilities (2)'!B175</f>
        <v>(P) Dispersion Expert: Gain 5 Dispersion.</v>
      </c>
      <c r="I11">
        <v>176</v>
      </c>
      <c r="J11" t="str">
        <f>'Abilities (2)'!B176</f>
        <v>(+) Silence: Seal Target for 3 Turns; Sealed Target can no Longer Cast Spells. (40 Mana)</v>
      </c>
      <c r="K11">
        <v>177</v>
      </c>
      <c r="L11" t="str">
        <f>'Abilities (2)'!B177</f>
        <v>(o) Magic Dampener: Seal All Other Entities on Hex for 2 Turns. (40 Mana)</v>
      </c>
      <c r="M11">
        <v>178</v>
      </c>
      <c r="N11" t="str">
        <f>'Abilities (2)'!B178</f>
        <v>(≈) Sealing Shock: Toggle; Your Basic Attacks Seal Target for 1 Turn. (10 Mana/Turn)</v>
      </c>
      <c r="O11">
        <v>179</v>
      </c>
      <c r="P11" s="911">
        <v>180</v>
      </c>
      <c r="Q11" s="911">
        <v>181</v>
      </c>
      <c r="R11" s="911">
        <v>182</v>
      </c>
      <c r="S11" s="911">
        <v>183</v>
      </c>
      <c r="T11" s="911">
        <v>184</v>
      </c>
      <c r="U11" s="911">
        <v>185</v>
      </c>
      <c r="V11" s="911">
        <v>186</v>
      </c>
      <c r="W11" s="911">
        <v>187</v>
      </c>
      <c r="AO11" s="911"/>
      <c r="AP11"/>
      <c r="AQ11" s="1286">
        <v>13</v>
      </c>
      <c r="AR11" s="1258" t="str">
        <f>'Abilities (2)'!B$13</f>
        <v>(P) Firey Stomps: Grass and Forest Hexes you Walk on Burn down turning to Simple Plains Hexes.</v>
      </c>
      <c r="AS11" s="1258" t="str">
        <f>'Abilities (2)'!C$13</f>
        <v>(P) Firey Stomps II: Grass and Forest Hexes you Walk on Burn down turning them to Simple Plains Hexes; Moving in Melee Range of Target will deal 20 Fire Damage.</v>
      </c>
      <c r="AT11" s="1258" t="str">
        <f>'Abilities (2)'!D$13</f>
        <v>(P) Firey Stomps III: Grass; Water and Forest Hexes you Walk on Burn down turning them to Simple Plains Hexes; Moving in Melee Range of Target will deal 40 Fire Damage.</v>
      </c>
      <c r="AW11" t="s">
        <v>3538</v>
      </c>
      <c r="AX11" t="s">
        <v>3539</v>
      </c>
      <c r="AY11" t="s">
        <v>3540</v>
      </c>
    </row>
    <row r="12" spans="2:51">
      <c r="B12">
        <v>190</v>
      </c>
      <c r="C12" t="str">
        <f>'Abilities (2)'!B190</f>
        <v>(P) Territorial Knowledge: You will be Notified on request, how many Hexes away the closest Hero is from you.</v>
      </c>
      <c r="D12" t="s">
        <v>3916</v>
      </c>
      <c r="E12">
        <v>191</v>
      </c>
      <c r="F12" t="str">
        <f>'Abilities (2)'!B191</f>
        <v>(≈) The Quest for Knowledge Never Stops: Consume 1 Stamina to Gain 100 Experience.</v>
      </c>
      <c r="G12">
        <v>192</v>
      </c>
      <c r="H12" t="str">
        <f>'Abilities (2)'!B192</f>
        <v>(P) Bookkeeping: Upon Leveling gain a random Rare Scroll.</v>
      </c>
      <c r="I12">
        <v>193</v>
      </c>
      <c r="J12" t="str">
        <f>'Abilities (2)'!B193</f>
        <v>(P) Book of Wavelengths: At the Start of the Day, choose a Wavelength; Gain a Tier I Ability from that Wavelength until End of Day.</v>
      </c>
      <c r="K12">
        <v>194</v>
      </c>
      <c r="L12" t="str">
        <f>'Abilities (2)'!B194</f>
        <v>(≈) Pay Attention: Strike Target with a book, Dealing 10(+100% Strength; +100% Power) Kinetic Damage. (10 Mana)</v>
      </c>
      <c r="M12">
        <v>195</v>
      </c>
      <c r="N12" t="str">
        <f>'Abilities (2)'!B195</f>
        <v>(❖:^) Book Of Armaments: Summon and Equip a Random Epic Weapon Until End of Combat. (40 Mana)</v>
      </c>
      <c r="O12">
        <v>196</v>
      </c>
      <c r="P12" s="911">
        <v>197</v>
      </c>
      <c r="Q12" s="911">
        <v>198</v>
      </c>
      <c r="R12" s="911">
        <v>199</v>
      </c>
      <c r="S12" s="911">
        <v>200</v>
      </c>
      <c r="T12" s="911">
        <v>201</v>
      </c>
      <c r="U12" s="911">
        <v>202</v>
      </c>
      <c r="V12" s="911">
        <v>203</v>
      </c>
      <c r="W12" s="911">
        <v>204</v>
      </c>
      <c r="AO12" s="911"/>
      <c r="AP12"/>
      <c r="AQ12" s="1286">
        <v>14</v>
      </c>
      <c r="AR12" s="1258" t="str">
        <f>'Abilities (2)'!B$14</f>
        <v>(❖:o) Molten Wave: Gain Fire Wavelength; If you already have the Fire Wavelength Deal 30 Fire Damage to Everyone on Hex. (20 Mana)</v>
      </c>
      <c r="AS12" s="1258" t="str">
        <f>'Abilities (2)'!C$14</f>
        <v>(❖:o) Molten Wave II: Gain Fire Wavelength; If you already have the Fire Wavelength Deal 40(+100 Power) Fire Damage to Everyone on Hex. (30 Mana)</v>
      </c>
      <c r="AT12" s="1258" t="str">
        <f>'Abilities (2)'!D$14</f>
        <v>(❖:o) Molten Wave III: Gain Fire Wavelength; If you already have the Fire Wavelength Deal 60(+200 Power) Fire Damage to Everyone on Hex. (40 Mana)</v>
      </c>
      <c r="AW12" t="s">
        <v>3541</v>
      </c>
      <c r="AX12" t="s">
        <v>3542</v>
      </c>
      <c r="AY12" t="s">
        <v>3543</v>
      </c>
    </row>
    <row r="13" spans="2:51">
      <c r="B13">
        <v>207</v>
      </c>
      <c r="C13" t="str">
        <f>'Abilities (2)'!B207</f>
        <v>(❖:≈) Aggressive Bias: Herald; Allows the user to use the Across the Planes once per turn.</v>
      </c>
      <c r="D13" t="s">
        <v>3949</v>
      </c>
      <c r="E13">
        <v>208</v>
      </c>
      <c r="F13" t="str">
        <f>'Abilities (2)'!B208</f>
        <v>(P) Weakness of Mind: If Target Entity is arrogant in Dialogue; Mind Control him for 1 Turn.</v>
      </c>
      <c r="G13">
        <v>209</v>
      </c>
      <c r="H13" t="str">
        <f>'Abilities (2)'!B209</f>
        <v>(P) Weakling Tamer: You Mind Control Weaklings for 2 Turns at the start of Combat.</v>
      </c>
      <c r="I13">
        <v>210</v>
      </c>
      <c r="J13" t="str">
        <f>'Abilities (2)'!B210</f>
        <v>(+) Self Endangerment: Cast on Target Entity, the action the Target will use next will be reversed. (30 Mana)</v>
      </c>
      <c r="K13">
        <v>211</v>
      </c>
      <c r="L13" t="str">
        <f>'Abilities (2)'!B211</f>
        <v>(+) Feral Domination: Mind Control Target Creature for 1 Turn. (20 Mana)</v>
      </c>
      <c r="M13">
        <v>212</v>
      </c>
      <c r="N13" t="str">
        <f>'Abilities (2)'!B212</f>
        <v>(+) Memory Erosion: Temporarily Erase Targets Memory causing them to lose a Random Ability Until end of Combat. (35 Mana)</v>
      </c>
      <c r="O13">
        <v>213</v>
      </c>
      <c r="P13" s="911">
        <v>214</v>
      </c>
      <c r="Q13" s="911">
        <v>215</v>
      </c>
      <c r="R13" s="911">
        <v>216</v>
      </c>
      <c r="S13" s="911">
        <v>217</v>
      </c>
      <c r="T13" s="911">
        <v>218</v>
      </c>
      <c r="U13" s="911">
        <v>219</v>
      </c>
      <c r="V13" s="911">
        <v>220</v>
      </c>
      <c r="W13" s="911">
        <v>221</v>
      </c>
      <c r="AO13" s="911"/>
      <c r="AP13"/>
      <c r="AQ13" s="1286">
        <v>15</v>
      </c>
      <c r="AR13" s="1258" t="str">
        <f>'Abilities (2)'!B$15</f>
        <v>(❖:≈) Molten Defense: Counter; Your Body gets Covered in Molten Rock, Gaining 100% Fire Resistance and 10 Defense Until End of Day. (100 Mana)</v>
      </c>
      <c r="AS13" s="1258" t="str">
        <f>'Abilities (2)'!C$15</f>
        <v>(❖:≈) Molten Defense II: Counter; Your Body gets Covered in Molten Rock, Gaining 200% Fire Resistance and 20 Defense Until End of Week. (150 Mana)</v>
      </c>
      <c r="AT13" s="1258" t="str">
        <f>'Abilities (2)'!D$15</f>
        <v>(❖:≈) Molten Defense III: Counter; Your Body gets Covered in Molten Rock, Gaining 400% Fire Resistance and 40 Defense. (200 Mana)</v>
      </c>
      <c r="AW13" t="s">
        <v>3544</v>
      </c>
      <c r="AX13" t="s">
        <v>3545</v>
      </c>
      <c r="AY13" t="s">
        <v>3546</v>
      </c>
    </row>
    <row r="14" spans="2:51">
      <c r="B14">
        <v>224</v>
      </c>
      <c r="C14" t="str">
        <f>'Abilities (2)'!B224</f>
        <v>(≈) The Quest for Knowledge: Consume 1 Stamina to Gain 200 Experience. (1/Day)</v>
      </c>
      <c r="D14" t="s">
        <v>3988</v>
      </c>
      <c r="E14">
        <v>225</v>
      </c>
      <c r="F14" t="str">
        <f>'Abilities (2)'!B225</f>
        <v>(P) Promised Learner: All Experience you Gain is increased by 50.</v>
      </c>
      <c r="G14">
        <v>226</v>
      </c>
      <c r="H14" t="str">
        <f>'Abilities (2)'!B226</f>
        <v xml:space="preserve">(P) Well Versed Man: Traversing Unique Zones gives 200 Experience. </v>
      </c>
      <c r="I14">
        <v>227</v>
      </c>
      <c r="J14" t="str">
        <f>'Abilities (2)'!B227</f>
        <v xml:space="preserve">(≈) Study The Living: You Gain 50% More Experience from Defeating Livng Sentient Entities; Defeating them gives you a Studying Opportunity. (Locks 50 Mana) </v>
      </c>
      <c r="K14">
        <v>228</v>
      </c>
      <c r="L14" t="str">
        <f>'Abilities (2)'!B228</f>
        <v xml:space="preserve">(≈) Study The Creatures: You Gain 50% More Experience from Defeating Creatures; Defeating them gives you a Studying Opportunity. (Locks 150 Mana) </v>
      </c>
      <c r="M14">
        <v>229</v>
      </c>
      <c r="N14" t="str">
        <f>'Abilities (2)'!B229</f>
        <v xml:space="preserve">(≈) Study The Fae: You Gain 50% More Experience from Defeating Fae Sentient Entities; Defeating them gives you a Studying Opportunity. (Locks 50 Mana) </v>
      </c>
      <c r="O14">
        <v>230</v>
      </c>
      <c r="P14" s="911">
        <v>231</v>
      </c>
      <c r="Q14" s="911">
        <v>232</v>
      </c>
      <c r="R14" s="911">
        <v>233</v>
      </c>
      <c r="S14" s="911">
        <v>234</v>
      </c>
      <c r="T14" s="911">
        <v>235</v>
      </c>
      <c r="U14" s="911">
        <v>236</v>
      </c>
      <c r="V14" s="911">
        <v>237</v>
      </c>
      <c r="W14" s="911">
        <v>238</v>
      </c>
      <c r="AO14" s="911"/>
      <c r="AP14"/>
      <c r="AQ14" s="1286">
        <v>16</v>
      </c>
      <c r="AR14" s="1258" t="str">
        <f>'Abilities (2)'!B$16</f>
        <v>(≈) Volcan Born: Passive: While in Volcanica Biome you have 20% Damage Reduction; Active: Convert Current Biome to Volcanica. (100 Mana)</v>
      </c>
      <c r="AS14" s="1258" t="str">
        <f>'Abilities (2)'!C$16</f>
        <v>(≈) Volcan Born II: Passive: While in Volcanica Biome you have 40% Damage Reduction; Active: Convert Current Biome to Volcanica. (100 Mana)</v>
      </c>
      <c r="AT14" s="1258" t="str">
        <f>'Abilities (2)'!D$16</f>
        <v>(≈) Volcan Born III: Passive: While in Volcanica Biome you have 80% Damage Reduction; Active: Convert Plane to Volcanica. (100 Mana)</v>
      </c>
      <c r="AW14" t="s">
        <v>3547</v>
      </c>
      <c r="AX14" t="s">
        <v>3548</v>
      </c>
      <c r="AY14" t="s">
        <v>3549</v>
      </c>
    </row>
    <row r="15" spans="2:51">
      <c r="B15">
        <v>241</v>
      </c>
      <c r="C15" t="str">
        <f>'Abilities (2)'!B241</f>
        <v>(P) Stress Totality: You gain 50% less Experience; You Start the Game with 50% Current Health, Mana and Stamina.</v>
      </c>
      <c r="D15" t="s">
        <v>4027</v>
      </c>
      <c r="E15">
        <v>242</v>
      </c>
      <c r="F15" t="str">
        <f>'Abilities (2)'!B242</f>
        <v>(P) Power Control Training: You gain 50% less Experience; You Start the Game with -1 Max Stamina.</v>
      </c>
      <c r="G15">
        <v>243</v>
      </c>
      <c r="H15" t="str">
        <f>'Abilities (2)'!B243</f>
        <v>(P) Draining Overwork: You gain 50% less Experience; You Start the Game with 50% Less Max Health.</v>
      </c>
      <c r="I15">
        <v>244</v>
      </c>
      <c r="J15" t="str">
        <f>'Abilities (2)'!B244</f>
        <v>(P) Link Control - Beam: You gain a new Stat named Control; Every Day you are trying to link to the Astral Object "The Authority" for immense Power; You Lose 10 Max Mana and are Revealed allowing other Heroes to know your General Direction; You gain 10 Control at the Start of Each Day.</v>
      </c>
      <c r="K15">
        <v>245</v>
      </c>
      <c r="L15" t="str">
        <f>'Abilities (2)'!B245</f>
        <v>(❖:≈) Link Control - Burst: You gain a new Stat named Control; Try to link to the Astral Object "The Authority" for immense Power; Gain 25 Control. (1 Stamina; 25 Mana; 10 Health)</v>
      </c>
      <c r="M15">
        <v>246</v>
      </c>
      <c r="N15" t="str">
        <f>'Abilities (2)'!B246</f>
        <v>(❖:≈) Link Control - Porting: [Requires Helix] You gain a new Stat named Control; Try to link to the Astral Object "The Authority" for immense Power; Gain 40 Control; You attempt to open a Portal close to its location to increase your link. (50 Mana)</v>
      </c>
      <c r="O15">
        <v>247</v>
      </c>
      <c r="P15" s="911">
        <v>248</v>
      </c>
      <c r="Q15" s="911">
        <v>249</v>
      </c>
      <c r="R15" s="911">
        <v>250</v>
      </c>
      <c r="S15" s="911">
        <v>251</v>
      </c>
      <c r="T15" s="911">
        <v>252</v>
      </c>
      <c r="U15" s="911">
        <v>253</v>
      </c>
      <c r="V15" s="911">
        <v>254</v>
      </c>
      <c r="W15" s="911">
        <v>255</v>
      </c>
      <c r="AO15" s="911"/>
      <c r="AP15"/>
      <c r="AQ15" s="1286">
        <v>17</v>
      </c>
      <c r="AR15" s="1258" t="str">
        <f>'Abilities (2)'!B$17</f>
        <v>(❖:o) Lava Pond:[1 Turn Channel] Raise the Temperature of your body to insane degrees, Creating a Lava Pond beneath your feet Lasting 5 Turns or until your Death; Everyone in Melee Range takes 60 Fire Damage per turn Spent in the Lava and are continously Staggered. (100 Mana)</v>
      </c>
      <c r="AS15" s="1258" t="str">
        <f>'Abilities (2)'!C$17</f>
        <v>(❖:o) Lava Pond II: Raise the Temperature of your body to insane degrees, Creating a Lava Pond on Hex Lasting 5 Turns or until your Death; Everyone on Hex take 120 Fire Damage per turn Spent in the Lava and are Staggered. (100 Mana)</v>
      </c>
      <c r="AT15" s="1258" t="str">
        <f>'Abilities (2)'!D$17</f>
        <v>(❖:o) Lava Pond III: Raise the Temperature of your body to insane degrees, Creating a Lava Pond on Hex and adjiacent Hexes Lasting 10 Turns or until your Death; Everyone on Hexes take 200 Fire Damage per turn Spent in the Lava and are Staggered. (200 Mana)</v>
      </c>
      <c r="AW15" t="s">
        <v>3550</v>
      </c>
      <c r="AX15" t="s">
        <v>3551</v>
      </c>
      <c r="AY15" t="s">
        <v>3552</v>
      </c>
    </row>
    <row r="16" spans="2:51">
      <c r="B16">
        <v>258</v>
      </c>
      <c r="C16" t="str">
        <f>'Abilities (2)'!B258</f>
        <v>(P) Diplomatic Envoy: You've been sent by the Legions of the Grand Library on a Diplomatic Mission; Sentient Weaklings and Elites will Refuse to fight you out of Fear of the Legions; But you can not fight them Either; Encountering them will Still Grant you the Experience.</v>
      </c>
      <c r="D16" t="s">
        <v>4066</v>
      </c>
      <c r="E16">
        <v>259</v>
      </c>
      <c r="F16" t="str">
        <f>'Abilities (2)'!B259</f>
        <v>(P) Political Propagandist: The Higher Nobility sent you to spread their Idealogy; Gain 1000 Gold; You can Bribe Sentient Weaklings to join your Cause for 100 Gold and Sentient Elites for 1000 Gold.</v>
      </c>
      <c r="G16">
        <v>260</v>
      </c>
      <c r="H16" t="str">
        <f>'Abilities (2)'!B260</f>
        <v>(P) Faction Suporter: Start the Game with a second Faction Bonus of your choice.</v>
      </c>
      <c r="I16">
        <v>261</v>
      </c>
      <c r="J16" t="str">
        <f>'Abilities (2)'!B261</f>
        <v>(≈) Order of Passage: Order your benefactors to Remove Target Weakling or Elite from Target Hex; You will gain 50% of its Experience. (20 Mana for Weakling/40 Mana for Elite)</v>
      </c>
      <c r="K16">
        <v>262</v>
      </c>
      <c r="L16" t="str">
        <f>'Abilities (2)'!B262</f>
        <v>(❖:+) Judge Morality: Target Sentient Entity begins questioning their Morality; They are Confused or Feared Until End of Combat. (40 Mana)</v>
      </c>
      <c r="M16">
        <v>263</v>
      </c>
      <c r="N16" t="str">
        <f>'Abilities (2)'!B263</f>
        <v>(≈) Political Decoy: Employ an Underling as your Decoy; Your Decoy has 4 Stamina and 25 Health; Your Decoy appears to have the same stats as you but can not fight; Decoy does not count towards banner; The Decoy has the Taunt Skill. (50 Mana; 250 Gold)</v>
      </c>
      <c r="O16">
        <v>264</v>
      </c>
      <c r="P16" s="911">
        <v>265</v>
      </c>
      <c r="Q16" s="911">
        <v>266</v>
      </c>
      <c r="R16" s="911">
        <v>267</v>
      </c>
      <c r="S16" s="911">
        <v>268</v>
      </c>
      <c r="T16" s="911">
        <v>269</v>
      </c>
      <c r="U16" s="911">
        <v>270</v>
      </c>
      <c r="V16" s="911">
        <v>271</v>
      </c>
      <c r="W16" s="911">
        <v>272</v>
      </c>
      <c r="AO16" s="911"/>
      <c r="AP16"/>
      <c r="AQ16">
        <v>20</v>
      </c>
      <c r="AR16" s="1258" t="str">
        <f>'Abilities (2)'!B$20</f>
        <v>(P) Doubled Potential: Gear you Craft has 2 Rune Slots by default.</v>
      </c>
      <c r="AW16" t="s">
        <v>3553</v>
      </c>
    </row>
    <row r="17" spans="2:51">
      <c r="B17">
        <v>275</v>
      </c>
      <c r="C17" t="str">
        <f>'Abilities (2)'!B275</f>
        <v>(P) Logistician: You regenerate 2(+1 Per Zone Occupied) Supply at the Start of Day; Recruits count as your Banner.</v>
      </c>
      <c r="D17" t="s">
        <v>4105</v>
      </c>
      <c r="E17">
        <v>276</v>
      </c>
      <c r="F17" t="str">
        <f>'Abilities (2)'!B276</f>
        <v>(P) Field Marshal: You regenerate 1 Supply at the Start of Day; Your Recruits gain an additional Action on their first turn in combat; Recruits count as your Army; Gain +6 Banner Slots.</v>
      </c>
      <c r="G17">
        <v>277</v>
      </c>
      <c r="H17" t="str">
        <f>'Abilities (2)'!B277</f>
        <v>(P) Recruiter: You regenerate 1 Supply at the Start of Day; Your Recruits Costs 50% less Supply to Recruit; Recruits count as your Army; Gain +6 Banner Slots.</v>
      </c>
      <c r="I17">
        <v>278</v>
      </c>
      <c r="J17" t="str">
        <f>'Abilities (2)'!B278</f>
        <v>(≈) Emergency Conscription: Recruit three Peasants; Peasents have 50 Health; 3 Stamina; 8 Physical Damage Melee Basic Attack, Equipped with a Two-Handed Common Sword; Peasents will Consume 1 Supply at the Start of the Day. (8 Supply)</v>
      </c>
      <c r="K17">
        <v>279</v>
      </c>
      <c r="L17" t="str">
        <f>'Abilities (2)'!B279</f>
        <v xml:space="preserve">(≈) Call to arms: Recruit a Footman; Footmen have 100 Health, 3 Stamina, 16 Physical Damage Melee Basic Attack, Equipped with a Two-Handed Rare Sword; Footmen will Consume 1.5 Supply at the Start of the Day; You can dismiss them anytime. (6 Supply) </v>
      </c>
      <c r="M17">
        <v>280</v>
      </c>
      <c r="N17" t="str">
        <f>'Abilities (2)'!B280</f>
        <v>(≈) Professional Training: Recruit a Sergent; Sergents have 150 Health; 3 Stamina; 24 Physical Damage Melee Basic Attack, Equipped with a Two-Handed Epic Sword; Sergents will Consume 2 Supply at the Start of Day; (10 Supply)</v>
      </c>
      <c r="O17">
        <v>281</v>
      </c>
      <c r="P17" s="911">
        <v>282</v>
      </c>
      <c r="Q17" s="911">
        <v>283</v>
      </c>
      <c r="R17" s="911">
        <v>284</v>
      </c>
      <c r="S17" s="911">
        <v>285</v>
      </c>
      <c r="T17" s="911">
        <v>286</v>
      </c>
      <c r="U17" s="911">
        <v>287</v>
      </c>
      <c r="V17" s="911">
        <v>288</v>
      </c>
      <c r="W17" s="911">
        <v>289</v>
      </c>
      <c r="AO17" s="911"/>
      <c r="AP17"/>
      <c r="AQ17" s="1286">
        <v>21</v>
      </c>
      <c r="AR17" s="1258" t="str">
        <f>'Abilities (2)'!B$21</f>
        <v>(P) Runcrafter: When you Craft Gear it gets a Random Rare Rune applied instantly.</v>
      </c>
      <c r="AW17" t="s">
        <v>3554</v>
      </c>
    </row>
    <row r="18" spans="2:51">
      <c r="B18">
        <v>292</v>
      </c>
      <c r="C18" t="str">
        <f>'Abilities (2)'!B292</f>
        <v>(P) Overseer Lord: Choose a Spot to set a Kingdom; Leaving it causes Banishment; All Experience gained by your Banner is redicrected to you; Gain 1 Mercenary; Gain 1 Supply/Zone Claimed; You no longer gain Attunement Points; Your Kingdom starts with 1 Construction Yard on an Adjacent Hex; Gain Coordination Skill.</v>
      </c>
      <c r="D18" t="s">
        <v>4144</v>
      </c>
      <c r="E18">
        <v>293</v>
      </c>
      <c r="F18" t="str">
        <f>'Abilities (2)'!B293</f>
        <v>(P) Overseer Mayor: Choose a Spot to set a Kingdom; Leaving it causes Banishment; All Experience earned by the Banner is redicrected to you; Gain 1 Supply/Zone Claimed; You no longer gain Attunement Points; Your Kingdom starts with 2 Construction Yards on an Adjacent Hex; Gain Coordination Skill.</v>
      </c>
      <c r="G18">
        <v>294</v>
      </c>
      <c r="H18" t="str">
        <f>'Abilities (2)'!B294</f>
        <v>(P) Overseer General: Choose a Spot to set a Kingdom; Leaving it causes Banishment; All Experience earned by the Banner is redicrected to you; Gain 2 Mercenaries; Gain 1 Supply/Zone Claimed; You no longer gain Attunement Points; Gain Coordination Skill.</v>
      </c>
      <c r="I18">
        <v>295</v>
      </c>
      <c r="J18" t="str">
        <f>'Abilities (2)'!B295</f>
        <v>(≈) Send out the Scout: Claim the closest Zone to your Kingdom. (3 supply per distance from Kingdom)</v>
      </c>
      <c r="K18">
        <v>296</v>
      </c>
      <c r="L18" t="str">
        <f>'Abilities (2)'!B296</f>
        <v xml:space="preserve">(≈) Guard the Outposts: Recruit 1 Mercenary into a Claimed Zone at least 3 Hexes away from your Kingdom. (2 supply per distance from Kingdom; 1/Day) </v>
      </c>
      <c r="M18">
        <v>297</v>
      </c>
      <c r="N18" t="str">
        <f>'Abilities (2)'!B297</f>
        <v>(≈) Rush Production: Instantly finish the production of 1 Zone. (2 Supply)</v>
      </c>
      <c r="O18">
        <v>298</v>
      </c>
      <c r="P18" s="911">
        <v>299</v>
      </c>
      <c r="Q18" s="911">
        <v>300</v>
      </c>
      <c r="R18" s="911">
        <v>301</v>
      </c>
      <c r="S18" s="911">
        <v>302</v>
      </c>
      <c r="T18" s="911">
        <v>303</v>
      </c>
      <c r="U18" s="911">
        <v>304</v>
      </c>
      <c r="V18" s="911">
        <v>305</v>
      </c>
      <c r="W18" s="911">
        <v>306</v>
      </c>
      <c r="AO18" s="911"/>
      <c r="AP18"/>
      <c r="AQ18">
        <v>22</v>
      </c>
      <c r="AR18" s="1258" t="str">
        <f>'Abilities (2)'!B$22</f>
        <v>(P) Rune Artisan: You may Remove Runes while keeping the Gear and the Rune intact.</v>
      </c>
      <c r="AW18" t="s">
        <v>3555</v>
      </c>
    </row>
    <row r="19" spans="2:51">
      <c r="B19">
        <v>309</v>
      </c>
      <c r="C19" t="str">
        <f>'Abilities (2)'!B309</f>
        <v>(P) Rasonian Flag: Your Recruits count towards Banner; Your Army Composition will be made out of Crossbowmen with 60 Health, 3/3 Stamina, with a 18 Physical Damage Common Crossbow as your Ranged Units and Pikemen with 120 Health, 3/3 Stamina, 20 Physical Damage Common Spear as your Melee Units.</v>
      </c>
      <c r="D19" t="s">
        <v>4183</v>
      </c>
      <c r="E19">
        <v>310</v>
      </c>
      <c r="F19" t="str">
        <f>'Abilities (2)'!B310</f>
        <v>(P) Domosian Flag: Your Recruits count towards Banner; Your Army Composition will be made out of Musketmen with 50 Health, 3/3 Stamina, with an 24 Physical Damage Common Musket as your Ranged Units and Swordsmen with 100 Health, 3/3 Stamina, 22 Physical Damage Common Sword as your Melee Units.</v>
      </c>
      <c r="G19">
        <v>311</v>
      </c>
      <c r="H19" t="str">
        <f>'Abilities (2)'!B311</f>
        <v>(P) Vorforian Flag: Your Recruits count towards Banner; Your Army Composition will be made out of Archers with 75 Health, 3/3 Stamina, 14 Physical Damage Common Bow as your Ranged Units and Axemen with 125 Health, 3/3 Stamina, 24 Physical Damage Common Axe as your Melee Units.</v>
      </c>
      <c r="I19">
        <v>312</v>
      </c>
      <c r="J19" t="str">
        <f>'Abilities (2)'!B312</f>
        <v>(≈) Hail to the Banner: Recruit a Melee and Ranged Unit; Gain 1 Banner Slot. (3.5 Supply; 1/Day)</v>
      </c>
      <c r="K19">
        <v>313</v>
      </c>
      <c r="L19" t="str">
        <f>'Abilities (2)'!B313</f>
        <v>(≈) En Passant: Recruit a Melee or Ranged Unit. (1.5 Supply; 1/Day)</v>
      </c>
      <c r="M19">
        <v>314</v>
      </c>
      <c r="N19" t="str">
        <f>'Abilities (2)'!B314</f>
        <v>(≈) En Route: Recruit a Melee or Ranged Unit at Random. (2 Supply)</v>
      </c>
      <c r="O19">
        <v>315</v>
      </c>
      <c r="P19" s="911">
        <v>316</v>
      </c>
      <c r="Q19" s="911">
        <v>317</v>
      </c>
      <c r="R19" s="911">
        <v>318</v>
      </c>
      <c r="S19" s="911">
        <v>319</v>
      </c>
      <c r="T19" s="911">
        <v>320</v>
      </c>
      <c r="U19" s="911">
        <v>321</v>
      </c>
      <c r="V19" s="911">
        <v>322</v>
      </c>
      <c r="W19" s="911">
        <v>323</v>
      </c>
      <c r="AO19" s="911"/>
      <c r="AP19"/>
      <c r="AQ19">
        <v>23</v>
      </c>
      <c r="AR19" s="911" t="str">
        <f>'Abilities (2)'!B$23</f>
        <v>(≈) Carve!: Apply a random Common Rune to Target Gear. (20 Mana)</v>
      </c>
      <c r="AS19" s="911" t="str">
        <f>'Abilities (2)'!C$23</f>
        <v>(≈) Carve! II: Apply a random Rare Rune to Target Gear. (40 Mana)</v>
      </c>
      <c r="AT19" s="911" t="str">
        <f>'Abilities (2)'!D$23</f>
        <v>(≈) Carve! III: Apply a random Epic Rune to Target Gear. (60 Mana)</v>
      </c>
      <c r="AW19" t="s">
        <v>3556</v>
      </c>
      <c r="AX19" t="s">
        <v>3557</v>
      </c>
      <c r="AY19" t="s">
        <v>3558</v>
      </c>
    </row>
    <row r="20" spans="2:51">
      <c r="B20">
        <v>326</v>
      </c>
      <c r="C20" t="str">
        <f>'Abilities (2)'!B326</f>
        <v>(P) Feign Death: Upon Taking any Damage, you may choose to feign being Dead, allowing the other player to loot you and walk away without realising you are still alive.</v>
      </c>
      <c r="D20" t="s">
        <v>4222</v>
      </c>
      <c r="E20">
        <v>327</v>
      </c>
      <c r="F20" t="str">
        <f>'Abilities (2)'!B327</f>
        <v>(P) You wouldn't really believe that, would you?: Others see your Stats as double your real Stat.</v>
      </c>
      <c r="G20">
        <v>328</v>
      </c>
      <c r="H20" t="str">
        <f>'Abilities (2)'!B328</f>
        <v>(P) In Costume: Appear as a Weakling on the Map for other Heroes.</v>
      </c>
      <c r="I20">
        <v>329</v>
      </c>
      <c r="J20" t="str">
        <f>'Abilities (2)'!B329</f>
        <v>(❖:≈) Trickery: Herald; Telepathically communicate a Message in Across The Planes. (20 Mana)</v>
      </c>
      <c r="K20">
        <v>330</v>
      </c>
      <c r="L20" t="str">
        <f>'Abilities (2)'!B330</f>
        <v>(P) No, Please no more!; Hidden: Enemy believes he deals 50% more damage than he really deals against you.</v>
      </c>
      <c r="M20">
        <v>331</v>
      </c>
      <c r="N20" t="str">
        <f>'Abilities (2)'!B331</f>
        <v>(P) It's Tricks o'clock: At the Start of every Day, the first Dice Roll above 10 every Other Entity makes on a Landmark Roll is Rerolled with a -3 Modifier.</v>
      </c>
      <c r="O20">
        <v>332</v>
      </c>
      <c r="P20" s="911">
        <v>333</v>
      </c>
      <c r="Q20" s="911">
        <v>334</v>
      </c>
      <c r="R20" s="911">
        <v>335</v>
      </c>
      <c r="S20" s="911">
        <v>336</v>
      </c>
      <c r="T20" s="911">
        <v>337</v>
      </c>
      <c r="U20" s="911">
        <v>338</v>
      </c>
      <c r="V20" s="911">
        <v>339</v>
      </c>
      <c r="W20" s="911">
        <v>340</v>
      </c>
      <c r="AO20" s="911"/>
      <c r="AP20"/>
      <c r="AQ20">
        <v>24</v>
      </c>
      <c r="AR20" s="1258" t="str">
        <f>'Abilities (2)'!B$24</f>
        <v>(❖:≈) Rune of Shielding: Apply Rune to yourself that lasts until end of Combat; You gain 10 Barrier; Upon Losing your Barrier you Trigger this Ability at the start of your next Turn. (30 Mana)</v>
      </c>
      <c r="AS20" s="1258" t="str">
        <f>'Abilities (2)'!C$24</f>
        <v>(❖:≈) Rune of Shielding II: Apply Rune to yourself that lasts until end of Combat; You gain 15 Barrier; Upon Losing your Barrier you Trigger this Ability at the start of your next Turn. (35 Mana)</v>
      </c>
      <c r="AT20" s="1258" t="str">
        <f>'Abilities (2)'!D$24</f>
        <v>(❖:≈) Rune of Shielding III: Apply Rune to yourself that lasts until end of Combat; You gain 20 Barrier; Upon Losing your Barrier you Trigger this Ability at the start of your next Turn. (40 Mana)</v>
      </c>
      <c r="AW20" t="s">
        <v>3559</v>
      </c>
      <c r="AX20" t="s">
        <v>3560</v>
      </c>
      <c r="AY20" t="s">
        <v>3561</v>
      </c>
    </row>
    <row r="21" spans="2:51">
      <c r="B21">
        <v>343</v>
      </c>
      <c r="C21" t="str">
        <f>'Abilities (2)'!B343</f>
        <v>(≈) The Hierophant: Powerplay; Set your Faith to 3.</v>
      </c>
      <c r="D21" t="s">
        <v>4261</v>
      </c>
      <c r="E21">
        <v>344</v>
      </c>
      <c r="F21" t="str">
        <f>'Abilities (2)'!B344</f>
        <v>(≈) The Hanged Man: Powerplay; Gain 1 Max Stamina.</v>
      </c>
      <c r="G21">
        <v>345</v>
      </c>
      <c r="H21" t="str">
        <f>'Abilities (2)'!B345</f>
        <v>(≈) The Fool: Powerplay; Teleport to a Random Hex.</v>
      </c>
      <c r="I21">
        <v>346</v>
      </c>
      <c r="J21" t="str">
        <f>'Abilities (2)'!B346</f>
        <v>(o) The Tower: Choose an amount of Health to Lose up to 50; All other Entities on Hex lose double the amount chosen; Entities that die this way are Destroyed instead; You may choose to Cast this Ability as Powerplay for no Mana Cost. (100 Mana; 1/Day)</v>
      </c>
      <c r="K21">
        <v>347</v>
      </c>
      <c r="L21" t="str">
        <f>'Abilities (2)'!B347</f>
        <v>(+) Judgement: If Target has Lower Faith Teleport Entity to a Random Hex; You may also choose to flip a coin to Determine this outcome, but if it fails, you are Teleported instead; You may choose to Cast this Ability as Powerplay for no Mana Cost. (100 Mana; 1/Day)</v>
      </c>
      <c r="M21">
        <v>348</v>
      </c>
      <c r="N21" t="str">
        <f>'Abilities (2)'!B348</f>
        <v>(≈) The World: Reveal the Entire Biome until End of Day; You may choose to Cast this Ability as Powerplay for no Mana Cost. (100 Mana; 1/Day)</v>
      </c>
      <c r="O21">
        <v>349</v>
      </c>
      <c r="P21" s="911">
        <v>350</v>
      </c>
      <c r="Q21" s="911">
        <v>351</v>
      </c>
      <c r="R21" s="911">
        <v>352</v>
      </c>
      <c r="S21" s="911">
        <v>353</v>
      </c>
      <c r="T21" s="911">
        <v>354</v>
      </c>
      <c r="U21" s="911">
        <v>355</v>
      </c>
      <c r="V21" s="911">
        <v>356</v>
      </c>
      <c r="W21" s="911">
        <v>357</v>
      </c>
      <c r="AO21" s="911"/>
      <c r="AP21"/>
      <c r="AQ21">
        <v>25</v>
      </c>
      <c r="AR21" s="1258" t="str">
        <f>'Abilities (2)'!B$25</f>
        <v>(❖:≈) Rune of Force: Apply Rune to yourself that lasts until end of Combat; You gain 5 of each attribute. (30 Mana)</v>
      </c>
      <c r="AS21" s="1258" t="str">
        <f>'Abilities (2)'!C$25</f>
        <v>(❖:≈) Rune of Force II: Apply Rune to yourself that lasts until end of Combat; You gain 7 of each attribute. (35 Mana)</v>
      </c>
      <c r="AT21" s="1258" t="str">
        <f>'Abilities (2)'!D$25</f>
        <v>(❖:≈) Rune of Force III: Apply Rune to yourself that lasts until end of Combat; You gain 10 of each attribute. (40 Mana)</v>
      </c>
      <c r="AW21" t="s">
        <v>3562</v>
      </c>
      <c r="AX21" t="s">
        <v>3563</v>
      </c>
      <c r="AY21" t="s">
        <v>3564</v>
      </c>
    </row>
    <row r="22" spans="2:51">
      <c r="B22">
        <v>360</v>
      </c>
      <c r="C22" t="str">
        <f>'Abilities (2)'!B360</f>
        <v>(P) You call it Random, I call it Calculated: At the Start of the Day, Gain a Random Non-Ultimate Spell From the entire Game on this Slot.</v>
      </c>
      <c r="D22" t="s">
        <v>4300</v>
      </c>
      <c r="E22">
        <v>361</v>
      </c>
      <c r="F22" t="str">
        <f>'Abilities (2)'!B361</f>
        <v>(P) Gambling With Magic: Upon Casting a Random or Stolen Spell, Roll D2; D1 Means the Spell Fails to Cast; D2 Means the Spell is Cast at 1 Rank higher for half the Cost.</v>
      </c>
      <c r="G22">
        <v>362</v>
      </c>
      <c r="H22" t="str">
        <f>'Abilities (2)'!B362</f>
        <v>(P) You miss 100% of the Shoots you dont take: At Start of day, roll a question mark.</v>
      </c>
      <c r="I22">
        <v>363</v>
      </c>
      <c r="J22" t="str">
        <f>'Abilities (2)'!B363</f>
        <v>(?) Multi-Wavelength: Cast a Random Damaging Tier I Wavelength Ability on Target. (20 Mana)</v>
      </c>
      <c r="K22">
        <v>364</v>
      </c>
      <c r="L22" t="str">
        <f>'Abilities (2)'!B364</f>
        <v>(❖:≈) Tricks up my Sleeve: Consume Scroll, and replace this Ability with Non-Legendary Scrolls Ability. (30 Mana)</v>
      </c>
      <c r="M22">
        <v>365</v>
      </c>
      <c r="N22" t="str">
        <f>'Abilities (2)'!B365</f>
        <v>(≈) Deck of Cards: Pick a Card from 1 to 13; Roll a D13, if it Lands on your chosen Card you Gain 3 Free Uses of any Random Active Tier I Ability from the Entire Game or Gain a Random Tier I Passive Until End of Game. (10 Mana)</v>
      </c>
      <c r="O22">
        <v>366</v>
      </c>
      <c r="P22" s="911">
        <v>367</v>
      </c>
      <c r="Q22" s="911">
        <v>368</v>
      </c>
      <c r="R22" s="911">
        <v>369</v>
      </c>
      <c r="S22" s="911">
        <v>370</v>
      </c>
      <c r="T22" s="911">
        <v>371</v>
      </c>
      <c r="U22" s="911">
        <v>372</v>
      </c>
      <c r="V22" s="911">
        <v>373</v>
      </c>
      <c r="W22" s="911">
        <v>374</v>
      </c>
      <c r="AO22" s="911"/>
      <c r="AP22"/>
      <c r="AQ22" s="1286">
        <v>26</v>
      </c>
      <c r="AR22" s="1258" t="str">
        <f>'Abilities (2)'!B$26</f>
        <v>(≈) Compact Positioning: Gain an Extra Rune Slot on Target Gear. (60 Mana)</v>
      </c>
      <c r="AS22" s="1258" t="str">
        <f>'Abilities (2)'!C$26</f>
        <v>(≈) Compact Positioning II: Gain an Extra Rune Slot on Target Gear. (50 Mana)</v>
      </c>
      <c r="AT22" s="1258" t="str">
        <f>'Abilities (2)'!D$26</f>
        <v>(≈) Compact Positioning III: Gain an Extra Rune Slot on Target Gear. (40 Mana)</v>
      </c>
      <c r="AW22" t="s">
        <v>3565</v>
      </c>
      <c r="AX22" t="s">
        <v>3566</v>
      </c>
      <c r="AY22" t="s">
        <v>3567</v>
      </c>
    </row>
    <row r="23" spans="2:51">
      <c r="B23">
        <v>377</v>
      </c>
      <c r="C23" t="str">
        <f>'Abilities (2)'!B377</f>
        <v>(P) Complete Denial: The First Negative Status that Affects you in combat is completely Nullified.</v>
      </c>
      <c r="D23" t="s">
        <v>3217</v>
      </c>
      <c r="E23">
        <v>378</v>
      </c>
      <c r="F23" t="str">
        <f>'Abilities (2)'!B378</f>
        <v>(P) Adding Entropy: Everytime you nullify something, gain randomly between 5 and -3 Power until end of turn.</v>
      </c>
      <c r="G23">
        <v>379</v>
      </c>
      <c r="H23" t="str">
        <f>'Abilities (2)'!B379</f>
        <v xml:space="preserve">(P) innate; your hidden abilities have flash; your normal abilities have hidden. </v>
      </c>
      <c r="I23">
        <v>380</v>
      </c>
      <c r="J23" t="str">
        <f>'Abilities (2)'!B380</f>
        <v>(+) Nullify: Counter; Nullify Target Attack or Non-Ultimate Ability. (30 Mana)</v>
      </c>
      <c r="K23">
        <v>381</v>
      </c>
      <c r="L23" t="str">
        <f>'Abilities (2)'!B381</f>
        <v>(+) Stat Strip: Nullify a Targets specified Attribute Until End of Combat(Bringing it to 0). (40 Mana)</v>
      </c>
      <c r="M23">
        <v>382</v>
      </c>
      <c r="N23" t="str">
        <f>'Abilities (2)'!B382</f>
        <v>(+) What my line: Hidden; Nullify the knowledge the Opponent has about the damage you took from Target Attack. (12 Mana)</v>
      </c>
      <c r="O23">
        <v>383</v>
      </c>
      <c r="P23" s="911">
        <v>384</v>
      </c>
      <c r="Q23" s="911">
        <v>385</v>
      </c>
      <c r="R23" s="911">
        <v>386</v>
      </c>
      <c r="S23" s="911">
        <v>387</v>
      </c>
      <c r="T23" s="911">
        <v>388</v>
      </c>
      <c r="U23" s="911">
        <v>389</v>
      </c>
      <c r="V23" s="911">
        <v>390</v>
      </c>
      <c r="W23" s="911">
        <v>391</v>
      </c>
      <c r="AO23" s="911"/>
      <c r="AP23"/>
      <c r="AQ23" s="1286">
        <v>27</v>
      </c>
      <c r="AR23" s="1258" t="str">
        <f>'Abilities (2)'!B$27</f>
        <v>(❖:≈) Rune of Fortune: Apply Rune to yourself that lasts until end of Combat; You gain +2 on all Basic Attack and Dodge Rolls. (30 Mana)</v>
      </c>
      <c r="AS23" s="1258" t="str">
        <f>'Abilities (2)'!C$27</f>
        <v>(❖:≈) Rune of Fortune II: Apply Rune to yourself that lasts until end of Combat; You gain +3 on all Basic Attack and Dodge Rolls. (35 Mana)</v>
      </c>
      <c r="AT23" s="1258" t="str">
        <f>'Abilities (2)'!D$27</f>
        <v>(❖:≈) Rune of Fortune III: Apply Rune to yourself that lasts until end of Combat; You gain +4 on all Basic Attack and Dodge Rolls. (40 Mana)</v>
      </c>
      <c r="AW23" t="s">
        <v>3568</v>
      </c>
      <c r="AX23" t="s">
        <v>3569</v>
      </c>
      <c r="AY23" t="s">
        <v>3570</v>
      </c>
    </row>
    <row r="24" spans="2:51">
      <c r="B24">
        <v>394</v>
      </c>
      <c r="C24" t="str">
        <f>'Abilities (2)'!B394</f>
        <v>(P) Masked Entrance: Start Combat with a random Mask equipped(From the ones you have unlocked).</v>
      </c>
      <c r="D24" t="s">
        <v>2681</v>
      </c>
      <c r="E24">
        <v>395</v>
      </c>
      <c r="F24" t="str">
        <f>'Abilities (2)'!B395</f>
        <v>(P) Flash Hands: Abilities which switch your mask now have flash.</v>
      </c>
      <c r="G24">
        <v>396</v>
      </c>
      <c r="H24" t="str">
        <f>'Abilities (2)'!B396</f>
        <v>(P) The Masked Group: When equipping a Mask, all entities on the same Hex under your banner gain their effects; Entities no longer can tell who the Hero is.</v>
      </c>
      <c r="I24">
        <v>397</v>
      </c>
      <c r="J24" t="str">
        <f>'Abilities (2)'!B397</f>
        <v>(≈) Red Clawed Mask: Equip Red Clawed Mask; if another mask is equipped, switch it out with this one, While equipped, you gain +0.5 Crit multiplier. (30 Mana)</v>
      </c>
      <c r="K24">
        <v>398</v>
      </c>
      <c r="L24" t="str">
        <f>'Abilities (2)'!B398</f>
        <v>(≈) Yellow Clawed Mask: Equip Yellow Clawed Mask; if another mask is equipped, switch it out with this one; While equipped, you gain +0.5 Weapon Scaling. (30 Mana)</v>
      </c>
      <c r="M24">
        <v>399</v>
      </c>
      <c r="N24" t="str">
        <f>'Abilities (2)'!B399</f>
        <v>(≈) Orange Clawed Mask: Equip Orange Clawed Mask; if another mask is equipped, switch it out with this one; While equipped, your basic attacks deal 15 Bonus Physical Damage on Hit. (30 Mana)</v>
      </c>
      <c r="O24">
        <v>400</v>
      </c>
      <c r="P24" s="911">
        <v>401</v>
      </c>
      <c r="Q24" s="911">
        <v>402</v>
      </c>
      <c r="R24" s="911">
        <v>403</v>
      </c>
      <c r="S24" s="911">
        <v>404</v>
      </c>
      <c r="T24" s="911">
        <v>405</v>
      </c>
      <c r="U24" s="911">
        <v>406</v>
      </c>
      <c r="V24" s="911">
        <v>407</v>
      </c>
      <c r="W24" s="911">
        <v>408</v>
      </c>
      <c r="AO24" s="911"/>
      <c r="AP24"/>
      <c r="AQ24" s="1286">
        <v>28</v>
      </c>
      <c r="AR24" s="1258" t="str">
        <f>'Abilities (2)'!B$28</f>
        <v>(❖:≈) Rune of Control: Apply Rune to yourself that lasts until end of Combat; You become Immune to all negative Statuses. (30 Mana)</v>
      </c>
      <c r="AS24" s="1258" t="str">
        <f>'Abilities (2)'!C$28</f>
        <v>(❖:≈) Rune of Control II: Apply Rune to yourself that lasts until end of Combat; You become Immune to all negative Statuses. (20 Mana)</v>
      </c>
      <c r="AT24" s="1258" t="str">
        <f>'Abilities (2)'!D$28</f>
        <v>(❖:≈) Rune of Control III: Apply Rune to yourself that lasts until end of Combat; You become Immune to all negative Statuses. (10 Mana)</v>
      </c>
      <c r="AW24" t="s">
        <v>3571</v>
      </c>
      <c r="AX24" t="s">
        <v>3572</v>
      </c>
      <c r="AY24" t="s">
        <v>3573</v>
      </c>
    </row>
    <row r="25" spans="2:51">
      <c r="B25">
        <v>411</v>
      </c>
      <c r="C25" t="str">
        <f>'Abilities (2)'!B411</f>
        <v xml:space="preserve">(P) Colorful Notes: Gain a new stat called Charisma, When Charisma is higher than Non-Hero Hostile Sentients Current Health they Become your allies; Whenever you play your cello, gain 10 Charisma; Charisma lasts until end of Combat. </v>
      </c>
      <c r="D25" t="s">
        <v>4387</v>
      </c>
      <c r="E25">
        <v>412</v>
      </c>
      <c r="F25" t="str">
        <f>'Abilities (2)'!B412</f>
        <v>(P) Empathic Charm: Gain a new stat called Charisma, When Charisma is higher than Non-Hero Hostile Sentients Current Health they Become your allies; Convert total damage taken to Charisma; Charisma lasts until end of Combat.</v>
      </c>
      <c r="G25">
        <v>413</v>
      </c>
      <c r="H25" t="str">
        <f>'Abilities (2)'!B413</f>
        <v>(P) The Damned Smile: Gain a new stat called Charisma, When Charisma is higher than Non-Hero Hostile Sentients Current Health they Become your allies; Start each Combat with 20 Charisma; Charisma lasts until end of Combat.</v>
      </c>
      <c r="I25">
        <v>414</v>
      </c>
      <c r="J25" t="str">
        <f>'Abilities (2)'!B414</f>
        <v>(≈) Tell a Story: Tell a story causing you to Gain 20 Charisma. (30 Mana)</v>
      </c>
      <c r="K25">
        <v>415</v>
      </c>
      <c r="L25" t="str">
        <f>'Abilities (2)'!B415</f>
        <v>(≈) Continous Babbling: Toggle; keep on talking, gaining 10 Charisma per turn. (10 Mana per turn)</v>
      </c>
      <c r="M25">
        <v>416</v>
      </c>
      <c r="N25" t="str">
        <f>'Abilities (2)'!B416</f>
        <v>(+) Mouthful of Metaphors: Gain 10 Charisma or Confuse Target for 1 Turn. (20 Mana)</v>
      </c>
      <c r="O25">
        <v>417</v>
      </c>
      <c r="P25" s="911">
        <v>418</v>
      </c>
      <c r="Q25" s="911">
        <v>419</v>
      </c>
      <c r="R25" s="911">
        <v>420</v>
      </c>
      <c r="S25" s="911">
        <v>421</v>
      </c>
      <c r="T25" s="911">
        <v>422</v>
      </c>
      <c r="U25" s="911">
        <v>423</v>
      </c>
      <c r="V25" s="911">
        <v>424</v>
      </c>
      <c r="W25" s="911">
        <v>425</v>
      </c>
      <c r="AO25" s="911"/>
      <c r="AP25"/>
      <c r="AQ25" s="1286">
        <v>29</v>
      </c>
      <c r="AR25" s="1258" t="str">
        <f>'Abilities (2)'!B$29</f>
        <v>(❖:≈) Ancient Duplication: Double all Current Runes applied on yourself. (60 Mana)</v>
      </c>
      <c r="AS25" s="1258" t="str">
        <f>'Abilities (2)'!C$29</f>
        <v>(❖:≈) Ancient Duplication II: Double all Current Runes applied on yourself. (40 Mana)</v>
      </c>
      <c r="AT25" s="1258" t="str">
        <f>'Abilities (2)'!D$29</f>
        <v>(❖:≈) Ancient Duplication III: Tripple all Current Runes applied on yourself. (60 Mana)</v>
      </c>
      <c r="AW25" t="s">
        <v>3574</v>
      </c>
      <c r="AX25" t="s">
        <v>3575</v>
      </c>
      <c r="AY25" t="s">
        <v>3576</v>
      </c>
    </row>
    <row r="26" spans="2:51">
      <c r="B26">
        <v>428</v>
      </c>
      <c r="C26" t="str">
        <f>'Abilities (2)'!B428</f>
        <v>(P) Song of Peril: Playing your Cello causes Hostile Entities on Hex to be inflicted with a Random negative Status for 1 Turn; If the Status is DOT they take 10 of its Respective Damage.</v>
      </c>
      <c r="D26" t="s">
        <v>2712</v>
      </c>
      <c r="E26">
        <v>429</v>
      </c>
      <c r="F26" t="str">
        <f>'Abilities (2)'!B429</f>
        <v>(P) Speed Incanter: Your Abilities require 1 Less Channel Stack.</v>
      </c>
      <c r="G26">
        <v>430</v>
      </c>
      <c r="H26" t="str">
        <f>'Abilities (2)'!B430</f>
        <v>(P) Continous Rite: Your Incantation Abilities will now be continous; After they are Triggered you may choose to Cast them again for 50% of the Originals Mana Cost and no Channel Stacks Requirement; Doing so will force you to use this same Ability next turn, Failing to do so will result in Death.</v>
      </c>
      <c r="I26">
        <v>431</v>
      </c>
      <c r="J26" t="str">
        <f>'Abilities (2)'!B431</f>
        <v>(+) Drunkards Ballad: Play your Cello; Choose up to 2 Targets, they become Drunk for 3 Turns. (20 Mana)</v>
      </c>
      <c r="K26">
        <v>432</v>
      </c>
      <c r="L26" t="str">
        <f>'Abilities (2)'!B432</f>
        <v>(❖:+) Apprentice Grade Incantation - Blessing of Wind: [Channel for 1 Turn] Reduce or Increase Targets next 4 Rolls by 3. (30 Mana)</v>
      </c>
      <c r="M26">
        <v>433</v>
      </c>
      <c r="N26" t="str">
        <f>'Abilities (2)'!B433</f>
        <v>(❖:+) Apprentice Grade Incantation - Music to thy Ears: [Channel for 1 Turn] Play your Cello; Target Removes 2 Ticks of a Random Negative Status or Gains a Positive Status for 2 Turns. (30 Mana)</v>
      </c>
      <c r="O26">
        <v>434</v>
      </c>
      <c r="P26" s="911">
        <v>435</v>
      </c>
      <c r="Q26" s="911">
        <v>436</v>
      </c>
      <c r="R26" s="911">
        <v>437</v>
      </c>
      <c r="S26" s="911">
        <v>438</v>
      </c>
      <c r="T26" s="911">
        <v>439</v>
      </c>
      <c r="U26" s="911">
        <v>440</v>
      </c>
      <c r="V26" s="911">
        <v>441</v>
      </c>
      <c r="W26" s="911">
        <v>442</v>
      </c>
      <c r="AO26" s="911"/>
      <c r="AP26"/>
      <c r="AQ26" s="1286">
        <v>30</v>
      </c>
      <c r="AR26" s="1258" t="str">
        <f>'Abilities (2)'!B$30</f>
        <v>(❖:≈) Rune of Elemental Protection: Apply Rune to yourself that lasts until end of Combat; You gain 20% Elemental Resistance. (30 Mana)</v>
      </c>
      <c r="AS26" s="1258" t="str">
        <f>'Abilities (2)'!C$30</f>
        <v>(❖:≈) Rune of Elemental Protection II: Apply Rune to yourself that lasts until end of Combat; You gain 30% Elemental Resistance. (35 Mana)</v>
      </c>
      <c r="AT26" s="1258" t="str">
        <f>'Abilities (2)'!D$30</f>
        <v>(❖:≈) Rune of Elemental Protection III: Apply Rune to yourself that lasts until end of Combat; You gain 40% Elemental Resistance. (40 Mana)</v>
      </c>
      <c r="AW26" t="s">
        <v>3577</v>
      </c>
      <c r="AX26" t="s">
        <v>3578</v>
      </c>
      <c r="AY26" t="s">
        <v>3579</v>
      </c>
    </row>
    <row r="27" spans="2:51">
      <c r="B27">
        <v>445</v>
      </c>
      <c r="C27" t="str">
        <f>'Abilities (2)'!B445</f>
        <v>(P) Grimcore: Playing your Cello will run unsettling thoughts in all Other Entities on Hex, Causing them to Gain -30% Dark Resistance Until End of Combat.</v>
      </c>
      <c r="D27" t="s">
        <v>4450</v>
      </c>
      <c r="E27">
        <v>446</v>
      </c>
      <c r="F27" t="str">
        <f>'Abilities (2)'!B446</f>
        <v>(P) Echoes from the Deathrealm: You are able to communicate with the Deathrealm.</v>
      </c>
      <c r="G27">
        <v>447</v>
      </c>
      <c r="H27" t="str">
        <f>'Abilities (2)'!B447</f>
        <v>(P) Tone Deth: Playing your Cello causes Entities above 50% Max Health to take 10 Dark Damage.</v>
      </c>
      <c r="I27">
        <v>448</v>
      </c>
      <c r="J27" t="str">
        <f>'Abilities (2)'!B448</f>
        <v>(≈) Avant Garde: Play your Cello, Inflicting Insanity in your Opponents Causing them to Take 10 Insanity Damage. (20 Mana)</v>
      </c>
      <c r="K27">
        <v>449</v>
      </c>
      <c r="L27" t="str">
        <f>'Abilities (2)'!B449</f>
        <v>(≈) Low Pitched Play: Play your Cello, Inflicting Confused in all Other Targets on Hex for 2 Turns. (30 Mana)</v>
      </c>
      <c r="M27">
        <v>450</v>
      </c>
      <c r="N27" t="str">
        <f>'Abilities (2)'!B450</f>
        <v>(≈) Chaotic Vibrations: Play your Cello, Deal 10 Wind Damage/20 Wind Damage/30 Wind Damage at Random. (20 Mana)</v>
      </c>
      <c r="O27">
        <v>451</v>
      </c>
      <c r="P27" s="911">
        <v>452</v>
      </c>
      <c r="Q27" s="911">
        <v>453</v>
      </c>
      <c r="R27" s="911">
        <v>454</v>
      </c>
      <c r="S27" s="911">
        <v>455</v>
      </c>
      <c r="T27" s="911">
        <v>456</v>
      </c>
      <c r="U27" s="911">
        <v>457</v>
      </c>
      <c r="V27" s="911">
        <v>458</v>
      </c>
      <c r="W27" s="911">
        <v>459</v>
      </c>
      <c r="AO27" s="911"/>
      <c r="AP27"/>
      <c r="AQ27" s="1286">
        <v>31</v>
      </c>
      <c r="AR27" s="1258" t="str">
        <f>'Abilities (2)'!B$31</f>
        <v>(❖:≈) Rune of Thunder: Apply Rune to yourself that lasts until end of Combat; All Hostile Entities take 10(+100% Power) Lightning Damage at the end of your Turn. (30 Mana)</v>
      </c>
      <c r="AS27" s="1258" t="str">
        <f>'Abilities (2)'!C$31</f>
        <v>(❖:≈) Rune of Thunder II: Apply Rune to yourself that lasts until end of Combat; All Hostile Entities take 15(+100% Power) Lightning Damage at the end of your Turn. (35 Mana)</v>
      </c>
      <c r="AT27" s="1258" t="str">
        <f>'Abilities (2)'!D$31</f>
        <v>(❖:≈) Rune of Thunder III: Apply Rune to yourself that lasts until end of Combat; All Hostile Entities take 20(+100% Power) Lightning Damage at the end of your Turn. (40 Mana)</v>
      </c>
      <c r="AW27" t="s">
        <v>3580</v>
      </c>
      <c r="AX27" t="s">
        <v>3581</v>
      </c>
      <c r="AY27" t="s">
        <v>3582</v>
      </c>
    </row>
    <row r="28" spans="2:51">
      <c r="B28">
        <v>462</v>
      </c>
      <c r="C28" t="str">
        <f>'Abilities (2)'!B462</f>
        <v>(P) Intervention: When a companion or minion takes lethal damage, you can instead  take instead at 2x the amount and then gain 1 Protection Stack; start knowing the direction of the nearest tavern. (1/Day per entity)</v>
      </c>
      <c r="D28" t="s">
        <v>4489</v>
      </c>
      <c r="E28">
        <v>463</v>
      </c>
      <c r="F28" t="str">
        <f>'Abilities (2)'!B463</f>
        <v>(P) Inspiration: At the start of combat you have a 50% to give all companions and minions 1 Action or 1 Protection; you start knowing the direction of the nearest tavern</v>
      </c>
      <c r="G28">
        <v>464</v>
      </c>
      <c r="H28" t="str">
        <f>'Abilities (2)'!B464</f>
        <v>(P) To Protect the weak: Upon entering a weakling/Elite/Boss/Guardian there will be a 25/50/75/100% chance to spawn a 50 HP Civilian Minion to rescue, if the civilian Manages to escape combat, gain 1 protection stack.</v>
      </c>
      <c r="I28">
        <v>465</v>
      </c>
      <c r="J28" t="str">
        <f>'Abilities (2)'!B465</f>
        <v>(≈) Shield of the Devout: For the rest of combat give all your minions/companions all your Dispersion and Defense, if damage prevented to minions by this ability this combat is &gt;10 gain 1 Protection Stack. (25 Mana)</v>
      </c>
      <c r="K28">
        <v>466</v>
      </c>
      <c r="L28" t="str">
        <f>'Abilities (2)'!B466</f>
        <v>(≈) Sword of the Defended: Your Followers gain your Basic Attack as On-Hit until End of Combat. (2 Protection Stacks; 40 Mana)</v>
      </c>
      <c r="M28">
        <v>467</v>
      </c>
      <c r="N28" t="str">
        <f>'Abilities (2)'!B467</f>
        <v>(≈) Aid the Weak: Transfer 50 Max Health and 2 Mobility from Yourself to Target Entity Until End of Combat; If Target surives gain a Protection Stack. (40 Mana)</v>
      </c>
      <c r="O28">
        <v>468</v>
      </c>
      <c r="P28" s="911">
        <v>469</v>
      </c>
      <c r="Q28" s="911">
        <v>470</v>
      </c>
      <c r="R28" s="911">
        <v>471</v>
      </c>
      <c r="S28" s="911">
        <v>472</v>
      </c>
      <c r="T28" s="911">
        <v>473</v>
      </c>
      <c r="U28" s="911">
        <v>474</v>
      </c>
      <c r="V28" s="911">
        <v>475</v>
      </c>
      <c r="W28" s="911">
        <v>476</v>
      </c>
      <c r="AO28" s="911"/>
      <c r="AP28"/>
      <c r="AQ28" s="1286">
        <v>32</v>
      </c>
      <c r="AR28" s="1258" t="str">
        <f>'Abilities (2)'!B$32</f>
        <v>(P) Rune Maester: Applying any Rune to yourself or to Gear gives you 1 Attribute Point.</v>
      </c>
      <c r="AS28" s="1258" t="str">
        <f>'Abilities (2)'!C$32</f>
        <v>(P) Rune Maester II: Applying any Rune to yourself or to Gear gives you 2 Attribute Points.</v>
      </c>
      <c r="AT28" s="1258" t="str">
        <f>'Abilities (2)'!D$32</f>
        <v>(P) Rune Maester III: Applying any Rune to yourself or to Gear gives you 2 Attribute Points and 2 Stat Points.</v>
      </c>
      <c r="AW28" t="s">
        <v>3583</v>
      </c>
      <c r="AX28" t="s">
        <v>3584</v>
      </c>
      <c r="AY28" t="s">
        <v>3585</v>
      </c>
    </row>
    <row r="29" spans="2:51">
      <c r="B29">
        <v>479</v>
      </c>
      <c r="C29" t="str">
        <f>'Abilities (2)'!B479</f>
        <v>(P) Divine Wrath: Start the game with 1 Faith, while you have at least 1 faith your Basic Atacks will be converted Light Damage; While you have at least 2 Faith, Your Basic Attacks will have +10 Light Damage on Hit; While you have 3 Faith your attacks have an additional 10 Light Damage on Hit.</v>
      </c>
      <c r="D29" t="s">
        <v>4528</v>
      </c>
      <c r="E29">
        <v>480</v>
      </c>
      <c r="F29" t="str">
        <f>'Abilities (2)'!B480</f>
        <v>(P) Divine Protection: Start the game with 1 Faith, while you have 1 Faith at the start of Day Gain 10 Barrier; While you have at least 2 Faith at the start of Day Gain 20 Barrier; While you have at least 3 Faith at the start of Day Gain 30 Barrier.</v>
      </c>
      <c r="G29">
        <v>481</v>
      </c>
      <c r="H29" t="str">
        <f>'Abilities (2)'!B481</f>
        <v>(P) Divine Arrival: While you have 3 faith at the start of day Gain 1 Divinity.</v>
      </c>
      <c r="I29">
        <v>482</v>
      </c>
      <c r="J29" t="str">
        <f>'Abilities (2)'!B482</f>
        <v>(≈) The Sun rises upon the Bold: Passive: At Start of Day your first Strike in the first Combat will be a Guaranteed Critical; Active: Your next Critical Strike will have +10 Base Damage. (30 Mana)</v>
      </c>
      <c r="K29">
        <v>483</v>
      </c>
      <c r="L29" t="str">
        <f>'Abilities (2)'!B483</f>
        <v>(≈) The Sun will not Set on the Fortuitous: Passive: At Start of Day the first Critical Basic Attack against you will be missed; Active: Counter; Basic Attack Target that Basic Attacks you. (30 Mana)</v>
      </c>
      <c r="M29">
        <v>484</v>
      </c>
      <c r="N29" t="str">
        <f>'Abilities (2)'!B484</f>
        <v xml:space="preserve">(≈) The Sun shines upon the Righteous: Passive: You can accept up to 1 Additional Quest at a time; Whenever you complete a Quest gain 1 Faith; Active: Gain a Quest. (30 Mana) </v>
      </c>
      <c r="O29">
        <v>485</v>
      </c>
      <c r="P29" s="911">
        <v>486</v>
      </c>
      <c r="Q29" s="911">
        <v>487</v>
      </c>
      <c r="R29" s="911">
        <v>488</v>
      </c>
      <c r="S29" s="911">
        <v>489</v>
      </c>
      <c r="T29" s="911">
        <v>490</v>
      </c>
      <c r="U29" s="911">
        <v>491</v>
      </c>
      <c r="V29" s="911">
        <v>492</v>
      </c>
      <c r="W29" s="911">
        <v>493</v>
      </c>
      <c r="AO29" s="911"/>
      <c r="AP29"/>
      <c r="AQ29" s="1286">
        <v>33</v>
      </c>
      <c r="AR29" s="1258" t="str">
        <f>'Abilities (2)'!B$33</f>
        <v>(≈) The Ancient Scripts: For Every Rune currently in play(Attached to yourself/on your Equipped Gear) Gain 2 Defense and Dispersion. (20 Mana; 1/Day)</v>
      </c>
      <c r="AS29" s="1258" t="str">
        <f>'Abilities (2)'!C$33</f>
        <v>(≈) The Ancient Scripts II: For Every Rune currently in play(Attached to yourself/on your Equipped Gear) Gain 4 Defense and Dispersion. (1/Day)</v>
      </c>
      <c r="AT29" s="1258" t="str">
        <f>'Abilities (2)'!D$33</f>
        <v>(≈) The Ancient Scripts III: For Every Rune currently in play(Attached to yourself/on your Equipped Gear) Gain 4 Defense and Dispersion.</v>
      </c>
      <c r="AW29" t="s">
        <v>3586</v>
      </c>
      <c r="AX29" t="s">
        <v>3587</v>
      </c>
      <c r="AY29" t="s">
        <v>3588</v>
      </c>
    </row>
    <row r="30" spans="2:51">
      <c r="B30">
        <v>496</v>
      </c>
      <c r="C30" t="str">
        <f>'Abilities (2)'!B496</f>
        <v>(P) Seal of Loyalty: Gain 20 Max Health, 1 Defense, 1 Dispersion and 1 Strength; Counts as a Seal.</v>
      </c>
      <c r="D30" t="s">
        <v>3215</v>
      </c>
      <c r="E30">
        <v>497</v>
      </c>
      <c r="F30" t="str">
        <f>'Abilities (2)'!B497</f>
        <v>(P) In Search of the Holy Land: A Random City will Spawn on a Random Hex, If you Manage to find it, All Seals will now Double the Stats given.</v>
      </c>
      <c r="G30">
        <v>498</v>
      </c>
      <c r="H30" t="str">
        <f>'Abilities (2)'!B498</f>
        <v>(P) Holy Reward: Gain The Just Faction Bonus; If you already have it, Start the game with 2 Faith Instead.</v>
      </c>
      <c r="I30">
        <v>499</v>
      </c>
      <c r="J30" t="str">
        <f>'Abilities (2)'!B499</f>
        <v>(≈) Seal of Truth: Passive: Gain 20 Max Health, 1 Defense, 1 Dispersion and 1 Strength; Counts as a Seal; Active: 50% Chance to Gain 1 Faith. (25 Mana)</v>
      </c>
      <c r="K30">
        <v>500</v>
      </c>
      <c r="L30" t="str">
        <f>'Abilities (2)'!B500</f>
        <v>(≈) Blasphemous Enemy: [Requires Hostile Entity of Different Kin] Convert your Damage towards Target Entity to Holy or Unholy Damage Until End of Combat. (30 Mana)</v>
      </c>
      <c r="M30">
        <v>501</v>
      </c>
      <c r="N30" t="str">
        <f>'Abilities (2)'!B501</f>
        <v>(≈) Overpower the Weak: Strike Target Dealing Basic Attack Damage(+100% Strength; +100% Defense; +100% Dispersion) Physical Damage. (30 Mana; 1/Combat)</v>
      </c>
      <c r="O30">
        <v>502</v>
      </c>
      <c r="P30" s="911">
        <v>503</v>
      </c>
      <c r="Q30" s="911">
        <v>504</v>
      </c>
      <c r="R30" s="911">
        <v>505</v>
      </c>
      <c r="S30" s="911">
        <v>506</v>
      </c>
      <c r="T30" s="911">
        <v>507</v>
      </c>
      <c r="U30" s="911">
        <v>508</v>
      </c>
      <c r="V30" s="911">
        <v>509</v>
      </c>
      <c r="W30" s="911">
        <v>510</v>
      </c>
      <c r="AO30" s="911"/>
      <c r="AP30"/>
      <c r="AQ30" s="1286">
        <v>34</v>
      </c>
      <c r="AR30" s="1258" t="str">
        <f>'Abilities (2)'!B$34</f>
        <v>(≈) Runecarvers Epilogue: Powerplay; Consume X Runes that are currently in play, removing them in order to write forbidden Mana manipulation text on your body; You gain X Attributes, 50(+1000% X) Max Health and Passive: Your runes have Flash and Cost 50% Less Mana; Lasts Until End of Day.</v>
      </c>
      <c r="AS30" s="1258" t="str">
        <f>'Abilities (2)'!C$34</f>
        <v>(≈) Runecarvers Epilogue II: Powerplay; Consume X Runes that are currently in play, removing them in order to write forbidden Mana manipulation text on your body; You gain X^2 Attributes, 100(+2000% X) Max Health and Passive: Your runes have Flash and Cost 75% Less Mana; Lasts Until End of Day.</v>
      </c>
      <c r="AT30" s="1258" t="str">
        <f>'Abilities (2)'!D$34</f>
        <v>(≈) Runecarvers Epilogue III: Powerplay; Consume X Runes that are currently in play, removing them in order to write forbidden Mana manipulation text on your body; You gain X^3 Attributes, 200(+4000% X) Max Health and Passive: Your runes have Flash and Cost 75% Less Mana.</v>
      </c>
      <c r="AW30" t="s">
        <v>3589</v>
      </c>
      <c r="AX30" t="s">
        <v>3590</v>
      </c>
      <c r="AY30" t="s">
        <v>3591</v>
      </c>
    </row>
    <row r="31" spans="2:51">
      <c r="B31">
        <v>513</v>
      </c>
      <c r="C31" t="str">
        <f>'Abilities (2)'!B513</f>
        <v>(P) Survivor of the Trials: Gain 3(+100% Level) Strength.</v>
      </c>
      <c r="D31" t="s">
        <v>2692</v>
      </c>
      <c r="E31">
        <v>514</v>
      </c>
      <c r="F31" t="str">
        <f>'Abilities (2)'!B514</f>
        <v>(P) Path of Destruction: Landing a Critical Strike Staggers Target for 1 Turn and Inflicts Bleed for 5 Damage Per Tick over 2 Turns.</v>
      </c>
      <c r="G31">
        <v>515</v>
      </c>
      <c r="H31" t="str">
        <f>'Abilities (2)'!B515</f>
        <v>(P) Traverser of Harsh Worlds: +20% Elemental Resistance.</v>
      </c>
      <c r="I31">
        <v>516</v>
      </c>
      <c r="J31" t="str">
        <f>'Abilities (2)'!B516</f>
        <v>(≈) Grand Leap: [Requires Blunt Weapon] Jump towards target that is 1 Hex away and Strike them. (25 Mana)</v>
      </c>
      <c r="K31">
        <v>517</v>
      </c>
      <c r="L31" t="str">
        <f>'Abilities (2)'!B517</f>
        <v>(P) The Stress Induction: Your presence alone Causes Entities in Combat with you to have 50% chance of becoming Vulnerable or Weakend at the start of each Turn for 1 Turn.</v>
      </c>
      <c r="M31">
        <v>518</v>
      </c>
      <c r="N31" t="str">
        <f>'Abilities (2)'!B518</f>
        <v>(P) Iron Hands: When your Main and Off-Hand are Empty you gain 10 Strength and +1 Crit Multiplier.</v>
      </c>
      <c r="O31">
        <v>519</v>
      </c>
      <c r="P31" s="911">
        <v>520</v>
      </c>
      <c r="Q31" s="911">
        <v>521</v>
      </c>
      <c r="R31" s="911">
        <v>522</v>
      </c>
      <c r="S31" s="911">
        <v>523</v>
      </c>
      <c r="T31" s="911">
        <v>524</v>
      </c>
      <c r="U31" s="911">
        <v>525</v>
      </c>
      <c r="V31" s="911">
        <v>526</v>
      </c>
      <c r="W31" s="911">
        <v>527</v>
      </c>
      <c r="AO31" s="911"/>
      <c r="AP31"/>
      <c r="AQ31">
        <v>37</v>
      </c>
      <c r="AR31" s="1258" t="str">
        <f>'Abilities (2)'!B$37</f>
        <v>(P) Highsky Montain-Smith: While around Mountains in Elysian Biome you can Craft Gear out of Ore.</v>
      </c>
      <c r="AW31" t="s">
        <v>3592</v>
      </c>
    </row>
    <row r="32" spans="2:51">
      <c r="B32">
        <v>530</v>
      </c>
      <c r="C32" t="str">
        <f>'Abilities (2)'!B530</f>
        <v>(P) BURN THEM ALL!: Every Time an Entity Suffers Fire Damage while in Combat with you from any other Source, they Take 10 Extra Fire Damage.</v>
      </c>
      <c r="D32" t="s">
        <v>2699</v>
      </c>
      <c r="E32">
        <v>531</v>
      </c>
      <c r="F32" t="str">
        <f>'Abilities (2)'!B531</f>
        <v>(P) Born in Fire: Immunity to Fire Damage.</v>
      </c>
      <c r="G32">
        <v>532</v>
      </c>
      <c r="H32" t="str">
        <f>'Abilities (2)'!B532</f>
        <v>(P) Stray of the Volcano: While on a Volcanica Hex you gain Regeneration Condition.</v>
      </c>
      <c r="I32">
        <v>533</v>
      </c>
      <c r="J32" t="str">
        <f>'Abilities (2)'!B533</f>
        <v>(≈) Humidity Killer: Transform Hex into Volcanica Biome Counterpart. (10 Mana)</v>
      </c>
      <c r="K32">
        <v>534</v>
      </c>
      <c r="L32" t="str">
        <f>'Abilities (2)'!B534</f>
        <v>(≈) Suffocating Evaporation: Transform Hex into Volcanica Biome Counterpart; All Entities on Hex Lose 10 Health.</v>
      </c>
      <c r="M32">
        <v>535</v>
      </c>
      <c r="N32" t="str">
        <f>'Abilities (2)'!B535</f>
        <v>(P) Hellskin Aura: Hexes you Traverse become Volcanica Biome Counterparts. (Locks 70 Mana)</v>
      </c>
      <c r="O32">
        <v>536</v>
      </c>
      <c r="P32" s="911">
        <v>537</v>
      </c>
      <c r="Q32" s="911">
        <v>538</v>
      </c>
      <c r="R32" s="911">
        <v>539</v>
      </c>
      <c r="S32" s="911">
        <v>540</v>
      </c>
      <c r="T32" s="911">
        <v>541</v>
      </c>
      <c r="U32" s="911">
        <v>542</v>
      </c>
      <c r="V32" s="911">
        <v>543</v>
      </c>
      <c r="W32" s="911">
        <v>544</v>
      </c>
      <c r="AO32" s="911"/>
      <c r="AP32"/>
      <c r="AQ32" s="1286">
        <v>38</v>
      </c>
      <c r="AR32" s="1258" t="str">
        <f>'Abilities (2)'!B$38</f>
        <v>(P) Meet me at the Peak: Gain the Mountain Traversal Skill.</v>
      </c>
      <c r="AW32" t="s">
        <v>3593</v>
      </c>
    </row>
    <row r="33" spans="2:51">
      <c r="B33">
        <v>547</v>
      </c>
      <c r="C33" t="str">
        <f>'Abilities (2)'!B547</f>
        <v>(P) Arctic Frostburn: Frostbite and Burning Statuses no longer Combine for Entities on the same Hex as you; Entities Suffering from Frostbite or Burning are Chilled for the same Duration.</v>
      </c>
      <c r="D33" t="s">
        <v>4659</v>
      </c>
      <c r="E33">
        <v>548</v>
      </c>
      <c r="F33" t="str">
        <f>'Abilities (2)'!B548</f>
        <v>(P) Hypothermic Killer: At the Start of your third Turn in Combat Inflict Hyothermia for 2 Turns to all other Entities.</v>
      </c>
      <c r="G33">
        <v>549</v>
      </c>
      <c r="H33" t="str">
        <f>'Abilities (2)'!B549</f>
        <v>(P) Alternating Frostburn: Frostbite and Burning Statuses no longer Combine for Entities on the same Hex as you; Whenever you Apply Ticks of Burning or Frostbite apply the other Status as well for the same Duration.</v>
      </c>
      <c r="I33">
        <v>550</v>
      </c>
      <c r="J33" t="str">
        <f>'Abilities (2)'!B550</f>
        <v>(&gt;) Frostburn Bolt: Deal 20 Frost Damage to Target Entity; If the Attack Lands then deal 20 Fire Damage at the Start of their Turn. (30 Mana)</v>
      </c>
      <c r="K33">
        <v>551</v>
      </c>
      <c r="L33" t="str">
        <f>'Abilities (2)'!B551</f>
        <v xml:space="preserve">(o) Frost Encirclement: Toggle; Deal 10(+100% Power) Frost Damage to Entities in Melee Range at the Start of your Turn. (10 Mana/Turn) </v>
      </c>
      <c r="M33">
        <v>552</v>
      </c>
      <c r="N33" t="str">
        <f>'Abilities (2)'!B552</f>
        <v xml:space="preserve">(o) Fire Encirclement: Toggle; Deal 10(+100% Power) Fire Damage to Entities in Melee Range at the Start of your Turn. (10 Mana/Turn) </v>
      </c>
      <c r="O33">
        <v>553</v>
      </c>
      <c r="P33" s="911">
        <v>554</v>
      </c>
      <c r="Q33" s="911">
        <v>555</v>
      </c>
      <c r="R33" s="911">
        <v>556</v>
      </c>
      <c r="S33" s="911">
        <v>557</v>
      </c>
      <c r="T33" s="911">
        <v>558</v>
      </c>
      <c r="U33" s="911">
        <v>559</v>
      </c>
      <c r="V33" s="911">
        <v>560</v>
      </c>
      <c r="W33" s="911">
        <v>561</v>
      </c>
      <c r="AO33" s="911"/>
      <c r="AP33"/>
      <c r="AQ33">
        <v>39</v>
      </c>
      <c r="AR33" s="1258" t="str">
        <f>'Abilities (2)'!B$39</f>
        <v>(P) Reforge: When you Craft a Gear out of Ore, you may choose to reroll your result once.</v>
      </c>
      <c r="AW33" t="s">
        <v>3594</v>
      </c>
    </row>
    <row r="34" spans="2:51">
      <c r="B34">
        <v>564</v>
      </c>
      <c r="C34" t="str">
        <f>'Abilities (2)'!B564</f>
        <v>(P) Cursed Flames: Vulnerable Status you Inflict now Stacks.</v>
      </c>
      <c r="D34" t="s">
        <v>4698</v>
      </c>
      <c r="E34">
        <v>565</v>
      </c>
      <c r="F34" t="str">
        <f>'Abilities (2)'!B565</f>
        <v>(P) Shadowflame Puppeteering: Vulnerable Targets in Combat with you can be Mind Controlled for 1 turn. (Once per Day)</v>
      </c>
      <c r="G34">
        <v>566</v>
      </c>
      <c r="H34" t="str">
        <f>'Abilities (2)'!B566</f>
        <v>(P) Incinerating Heating: Vulnerable Status you Inflict now Increases Damage taken by 100%.</v>
      </c>
      <c r="I34">
        <v>567</v>
      </c>
      <c r="J34" t="str">
        <f>'Abilities (2)'!B567</f>
        <v>(+) Order of Destruction - Spitfire: Spit Fire on Target dealing 10(+100% Power) Fire Damage. (10 Mana)</v>
      </c>
      <c r="K34">
        <v>568</v>
      </c>
      <c r="L34" t="str">
        <f>'Abilities (2)'!B568</f>
        <v>(+) Order of Destruction - Dark Immolation: Set Target Aflame, Dealing 20 Dark Damage and Burning them for 10 Fire Damage Per Tick Over 3 Turns. (30 Mana)</v>
      </c>
      <c r="M34">
        <v>569</v>
      </c>
      <c r="N34" t="str">
        <f>'Abilities (2)'!B569</f>
        <v>(P) Order of Exuberance- Heart Kiss: Whenever you Inflict Vulnerable Status to Target in Combat they take 20 Fire Damage or Dark Damage at Random. (Locks 50 Mana)</v>
      </c>
      <c r="O34">
        <v>570</v>
      </c>
      <c r="P34" s="911">
        <v>571</v>
      </c>
      <c r="Q34" s="911">
        <v>572</v>
      </c>
      <c r="R34" s="911">
        <v>573</v>
      </c>
      <c r="S34" s="911">
        <v>574</v>
      </c>
      <c r="T34" s="911">
        <v>575</v>
      </c>
      <c r="U34" s="911">
        <v>576</v>
      </c>
      <c r="V34" s="911">
        <v>577</v>
      </c>
      <c r="W34" s="911">
        <v>578</v>
      </c>
      <c r="AO34" s="911"/>
      <c r="AP34"/>
      <c r="AQ34">
        <v>40</v>
      </c>
      <c r="AR34" s="911" t="str">
        <f>'Abilities (2)'!B$40</f>
        <v>(≈) Mountain Strike: Strike Target dealing Basic Attack Damage +20% Of Current Health as Physical Damage On Hit. (30 Mana; 1/Combat)</v>
      </c>
      <c r="AS34" s="911" t="str">
        <f>'Abilities (2)'!C$40</f>
        <v>(≈) Mountain Strike II: Strike Target dealing Basic Attack Damage +25% Of Current Health as Physical Damage On Hit. (30 Mana; 1/Combat)</v>
      </c>
      <c r="AT34" s="911" t="str">
        <f>'Abilities (2)'!D$40</f>
        <v>(≈) Mountain Strike III: Strike Target dealing Basic Attack Damage +30% Of Current Health as Physical Damage On Hit. (30 Mana; 1/Combat)</v>
      </c>
      <c r="AW34" t="s">
        <v>3595</v>
      </c>
      <c r="AX34" t="s">
        <v>3596</v>
      </c>
      <c r="AY34" t="s">
        <v>3597</v>
      </c>
    </row>
    <row r="35" spans="2:51">
      <c r="B35">
        <v>581</v>
      </c>
      <c r="C35" t="str">
        <f>'Abilities (2)'!B581</f>
        <v>(P) Pheonix Incarnate: Upon Death Revive with 20% Max Health and Max Mana. (5 Day Cooldown)</v>
      </c>
      <c r="D35" t="s">
        <v>4737</v>
      </c>
      <c r="E35">
        <v>582</v>
      </c>
      <c r="F35" t="str">
        <f>'Abilities (2)'!B582</f>
        <v>(P) Flaming Soul Release: Upon Dropping Below 20% Max Health release a Flamestorm that Deals 40 Fire Damage to All Other Entities on Hex.</v>
      </c>
      <c r="G35">
        <v>583</v>
      </c>
      <c r="H35" t="str">
        <f>'Abilities (2)'!B583</f>
        <v>(P) Soul Furnace: Gain 10% Fire Resistance for each Hero or Boss Killed.</v>
      </c>
      <c r="I35">
        <v>584</v>
      </c>
      <c r="J35" t="str">
        <f>'Abilities (2)'!B584</f>
        <v>(❖:+) Nevernding Burning: Burn Target for 5 Fire Damage Per Tick Over the Entire Duration of the Combat. (30 Mana)</v>
      </c>
      <c r="K35">
        <v>585</v>
      </c>
      <c r="L35" t="str">
        <f>'Abilities (2)'!B585</f>
        <v>(P) Burning Attacks: Your Weapons Deal 5 Fire Damage on Hit. (Locks 10 Mana)</v>
      </c>
      <c r="M35">
        <v>586</v>
      </c>
      <c r="N35" t="str">
        <f>'Abilities (2)'!B586</f>
        <v>(P) Efficient Firebolts: Gain a Secondary Ranged Basic Attack; It deals 15(+100% Power) Fire Damage. (Locks 40 Mana)</v>
      </c>
      <c r="O35">
        <v>587</v>
      </c>
      <c r="P35" s="911">
        <v>588</v>
      </c>
      <c r="Q35" s="911">
        <v>589</v>
      </c>
      <c r="R35" s="911">
        <v>590</v>
      </c>
      <c r="S35" s="911">
        <v>591</v>
      </c>
      <c r="T35" s="911">
        <v>592</v>
      </c>
      <c r="U35" s="911">
        <v>593</v>
      </c>
      <c r="V35" s="911">
        <v>594</v>
      </c>
      <c r="W35" s="911">
        <v>595</v>
      </c>
      <c r="AO35" s="911"/>
      <c r="AP35"/>
      <c r="AQ35">
        <v>41</v>
      </c>
      <c r="AR35" s="1258" t="str">
        <f>'Abilities (2)'!B$41</f>
        <v>(P) Master of Armaments: Your Weapons always Scale with your highest Attribute. (Locks 40 Mana)</v>
      </c>
      <c r="AS35" s="1258" t="str">
        <f>'Abilities (2)'!C$41</f>
        <v>(P) Master of Armaments II: Your Weapons always Scale with your highest Attribute. (Locks 20 Mana)</v>
      </c>
      <c r="AT35" s="1258" t="str">
        <f>'Abilities (2)'!D$41</f>
        <v>(P) Master of Armaments III: Your Weapons always Scale with your highest Attribute.</v>
      </c>
      <c r="AW35" t="s">
        <v>3598</v>
      </c>
      <c r="AX35" t="s">
        <v>3599</v>
      </c>
      <c r="AY35" t="s">
        <v>3600</v>
      </c>
    </row>
    <row r="36" spans="2:51">
      <c r="B36">
        <v>598</v>
      </c>
      <c r="C36" t="str">
        <f>'Abilities (2)'!B598</f>
        <v>(P) Mana Leech: Your landed Basic Attacks Drain 5 Mana from Target.</v>
      </c>
      <c r="D36" t="s">
        <v>4776</v>
      </c>
      <c r="E36">
        <v>599</v>
      </c>
      <c r="F36" t="str">
        <f>'Abilities (2)'!B599</f>
        <v>(P) Steaming Mana: All Other Entities on your Hex have their Spells Cost increased by 15 Mana.</v>
      </c>
      <c r="G36">
        <v>600</v>
      </c>
      <c r="H36" t="str">
        <f>'Abilities (2)'!B600</f>
        <v>(P) Mana Pool Detector: You can see Entities' Current and Max Mana.</v>
      </c>
      <c r="I36">
        <v>601</v>
      </c>
      <c r="J36" t="str">
        <f>'Abilities (2)'!B601</f>
        <v>(+) Mana Loss: Target Loses 30 Mana. (15 Mana)</v>
      </c>
      <c r="K36">
        <v>602</v>
      </c>
      <c r="L36" t="str">
        <f>'Abilities (2)'!B602</f>
        <v>(+) Mana Pool Incineration: Target Burns 5 Mana per turn Per Tick Over 7 Turns. (15 Mana)</v>
      </c>
      <c r="M36">
        <v>603</v>
      </c>
      <c r="N36" t="str">
        <f>'Abilities (2)'!B603</f>
        <v>(+) Mana Burn: Burn Target 20 Mana. (30 Mana)</v>
      </c>
      <c r="O36">
        <v>604</v>
      </c>
      <c r="P36" s="911">
        <v>605</v>
      </c>
      <c r="Q36" s="911">
        <v>606</v>
      </c>
      <c r="R36" s="911">
        <v>607</v>
      </c>
      <c r="S36" s="911">
        <v>608</v>
      </c>
      <c r="T36" s="911">
        <v>609</v>
      </c>
      <c r="U36" s="911">
        <v>610</v>
      </c>
      <c r="V36" s="911">
        <v>611</v>
      </c>
      <c r="W36" s="911">
        <v>612</v>
      </c>
      <c r="AO36" s="911"/>
      <c r="AP36"/>
      <c r="AQ36">
        <v>42</v>
      </c>
      <c r="AR36" s="1258" t="str">
        <f>'Abilities (2)'!B$42</f>
        <v>(≈) Mountain Unmaker: Destroy Target Mountain to gain 5 Rare Ore; Forces Rest after Cast. (50 Mana; 2 Stamina)</v>
      </c>
      <c r="AS36" s="1258" t="str">
        <f>'Abilities (2)'!C$42</f>
        <v>(≈) Mountain Unmaker II: Destroy Target Mountain to gain 5 Epic Ore; Forces Rest after Cast. (50 Mana; 2.5 Stamina)</v>
      </c>
      <c r="AT36" s="1258" t="str">
        <f>'Abilities (2)'!D$42</f>
        <v>(≈) Mountain Unmaker III: Destroy Target Mountain to gain 5 Epic Ore; Forces Rest after Cast. (50 Mana; 3 Stamina)</v>
      </c>
      <c r="AW36" t="s">
        <v>3601</v>
      </c>
      <c r="AX36" t="s">
        <v>3602</v>
      </c>
      <c r="AY36" t="s">
        <v>3603</v>
      </c>
    </row>
    <row r="37" spans="2:51">
      <c r="B37">
        <v>615</v>
      </c>
      <c r="C37" t="str">
        <f>'Abilities (2)'!B615</f>
        <v>(P) Blood Rage: Whenever you deal 30 Damage or take 30 Damage gain 1 Bloodthirst, you may now one Hand Two Handed axes.</v>
      </c>
      <c r="D37" t="s">
        <v>2689</v>
      </c>
      <c r="E37">
        <v>616</v>
      </c>
      <c r="F37" t="str">
        <f>'Abilities (2)'!B616</f>
        <v>(P) Evisirator: Whenever you deal 20 damage or take 20 damage gain 1 Bloodthirst, Your Main Hand Weapon gains 0.5 Scaling as long as it is an Axe.</v>
      </c>
      <c r="G37">
        <v>617</v>
      </c>
      <c r="H37" t="str">
        <f>'Abilities (2)'!B617</f>
        <v>(P) The Smell of Blood: Whenever you deal 10 damage or take 10 damage gain 1 Bloodthirst.</v>
      </c>
      <c r="I37">
        <v>618</v>
      </c>
      <c r="J37" t="str">
        <f>'Abilities (2)'!B618</f>
        <v>(≈) Battle Cry: Scream and Gain Enraged Status until End of Combat; Gain 1 Bloothirst for Every Hostile Entity on Hex. (30 Rage)</v>
      </c>
      <c r="K37">
        <v>619</v>
      </c>
      <c r="L37" t="str">
        <f>'Abilities (2)'!B619</f>
        <v>(o) Incoherant Scream: Scream and inflict 1 turn of Fear to all Targets on Hex, Targets in Melee Range are inflicted 2 Turns of Fear instead. (20 Rage, 1 Bloodthirst)</v>
      </c>
      <c r="M37">
        <v>620</v>
      </c>
      <c r="N37" t="str">
        <f>'Abilities (2)'!B620</f>
        <v>(P) Bloodbath Seeker: If you are not in Melee Range of Hostile Target you are Forced to move closer to them; You can no longer flee; You can no longer Prepare, Channel or Gate; Gain 10 Strength and Dexterity.</v>
      </c>
      <c r="O37">
        <v>621</v>
      </c>
      <c r="P37" s="911">
        <v>622</v>
      </c>
      <c r="Q37" s="911">
        <v>623</v>
      </c>
      <c r="R37" s="911">
        <v>624</v>
      </c>
      <c r="S37" s="911">
        <v>625</v>
      </c>
      <c r="T37" s="911">
        <v>626</v>
      </c>
      <c r="U37" s="911">
        <v>627</v>
      </c>
      <c r="V37" s="911">
        <v>628</v>
      </c>
      <c r="W37" s="911">
        <v>629</v>
      </c>
      <c r="AO37" s="911"/>
      <c r="AP37"/>
      <c r="AQ37" s="1286">
        <v>43</v>
      </c>
      <c r="AR37" s="1258" t="str">
        <f>'Abilities (2)'!B$43</f>
        <v>(≈) Sharpen: [Requires Sharp Weapon] Increase Basic Attack Damage of Target Weapon by 3. (30 Mana)</v>
      </c>
      <c r="AS37" s="1258" t="str">
        <f>'Abilities (2)'!C$43</f>
        <v>(≈) Sharpen II: [Requires Sharp Weapon] Increase Basic Attack Damage of Target Weapon by 4. (35 Mana)</v>
      </c>
      <c r="AT37" s="1258" t="str">
        <f>'Abilities (2)'!D$43</f>
        <v>(≈) Sharpen III: [Requires Sharp Weapon] Increase Basic Attack Damage of Target Weapon by 5. (40 Mana)</v>
      </c>
      <c r="AW37" t="s">
        <v>3604</v>
      </c>
      <c r="AX37" t="s">
        <v>3605</v>
      </c>
      <c r="AY37" t="s">
        <v>3606</v>
      </c>
    </row>
    <row r="38" spans="2:51">
      <c r="B38">
        <v>632</v>
      </c>
      <c r="C38" t="str">
        <f>'Abilities (2)'!B632</f>
        <v>(P) Adaptive Skin: Gain 30% Resistance for the Element corresponding to the Biome you are currently in.</v>
      </c>
      <c r="D38" t="s">
        <v>2690</v>
      </c>
      <c r="E38">
        <v>633</v>
      </c>
      <c r="F38" t="str">
        <f>'Abilities (2)'!B633</f>
        <v>(P) Territorial bind: Gain 5 Strength, Defense and Dispersion; This effect will be lost upon exiting your current Biome.</v>
      </c>
      <c r="G38">
        <v>634</v>
      </c>
      <c r="H38" t="str">
        <f>'Abilities (2)'!B634</f>
        <v>(P) Natural improviser: Upon exploring Hex gain 2 Damage On Hit of the Element corresponding to the Biome you are currently in; This ability resets once you explore a Hex from a different Biome.</v>
      </c>
      <c r="I38">
        <v>635</v>
      </c>
      <c r="J38" t="str">
        <f>'Abilities (2)'!B635</f>
        <v>(≈) Ancestral War Cry: Counter; All other Entities in Combat are Staggered for 1 Turn and you gain Resilient for 1 Turn. (30 Rage)</v>
      </c>
      <c r="K38">
        <v>636</v>
      </c>
      <c r="L38" t="str">
        <f>'Abilities (2)'!B636</f>
        <v>(≈) Fury of the Wild: Basic Attack Target dealing 20%(+100% Strength) of Total Damage On Hit of the Element corresponding to the Biome you are currently in. (20 Rage)</v>
      </c>
      <c r="M38">
        <v>637</v>
      </c>
      <c r="N38" t="str">
        <f>'Abilities (2)'!B637</f>
        <v>(&gt;) Blowdart: Deal 0(+10 per Rarity of Ingredient Starting from Common) Poison Damage. (1 Ingredient)</v>
      </c>
      <c r="O38">
        <v>638</v>
      </c>
      <c r="P38" s="911">
        <v>639</v>
      </c>
      <c r="Q38" s="911">
        <v>640</v>
      </c>
      <c r="R38" s="911">
        <v>641</v>
      </c>
      <c r="S38" s="911">
        <v>642</v>
      </c>
      <c r="T38" s="911">
        <v>643</v>
      </c>
      <c r="U38" s="911">
        <v>644</v>
      </c>
      <c r="V38" s="911">
        <v>645</v>
      </c>
      <c r="W38" s="911">
        <v>646</v>
      </c>
      <c r="AO38" s="911"/>
      <c r="AP38"/>
      <c r="AQ38" s="1286">
        <v>44</v>
      </c>
      <c r="AR38" s="1258" t="str">
        <f>'Abilities (2)'!B$44</f>
        <v>(≈) Reinforce: [Requires Blunt Weapon] Increase Crit Multiplier of Target Weapon by 0.25. (40 Mana)</v>
      </c>
      <c r="AS38" s="1258" t="str">
        <f>'Abilities (2)'!C$44</f>
        <v>(≈) Reinforce II: [Requires Blunt Weapon] Increase Crit Multiplier of Target Weapon by 0.5. (60 Mana)</v>
      </c>
      <c r="AT38" s="1258" t="str">
        <f>'Abilities (2)'!D$44</f>
        <v>(≈) Reinforce III: [Requires Blunt Weapon] Increase Crit Multiplier of Target Weapon by 0.75 (80 Mana)</v>
      </c>
      <c r="AW38" t="s">
        <v>3607</v>
      </c>
      <c r="AX38" t="s">
        <v>3608</v>
      </c>
      <c r="AY38" t="s">
        <v>3609</v>
      </c>
    </row>
    <row r="39" spans="2:51">
      <c r="B39">
        <v>649</v>
      </c>
      <c r="C39" t="str">
        <f>'Abilities (2)'!B649</f>
        <v>(P) Trained in Wings of Glory: Gain 10% Fire Resistance; Your Sharp Type Weapons Gain 10 Extra Base Damage while Equipped.</v>
      </c>
      <c r="D39" t="s">
        <v>3213</v>
      </c>
      <c r="E39">
        <v>650</v>
      </c>
      <c r="F39" t="str">
        <f>'Abilities (2)'!B650</f>
        <v>(P) Trained in Hell: Gain 50% Fire Resistance; Your Attacks Gain 10 Fire Damage on Hit.</v>
      </c>
      <c r="G39">
        <v>651</v>
      </c>
      <c r="H39" t="str">
        <f>'Abilities (2)'!B651</f>
        <v>(P) Trained in Great Volcano: Gain 30% Fire Resistance; 3 Strength; 30 Health and 3 Defense.</v>
      </c>
      <c r="I39">
        <v>652</v>
      </c>
      <c r="J39" t="str">
        <f>'Abilities (2)'!B652</f>
        <v>(≈) Fireforged Strike: Strike Target in Melee Range for Basic Attack Damage(+100% Strength) Fire Damage; If the Strike Kills it's Target it Automatically Recasts on a Target in Melee; If there are no other Targets the Cooldown is Refreshed. (1/Day)</v>
      </c>
      <c r="K39">
        <v>653</v>
      </c>
      <c r="L39" t="str">
        <f>'Abilities (2)'!B653</f>
        <v>(≈) Pyre-made Bludgeoning: [Requires Blunt Weapon] Basic Attack Target Entity in Melee Range; This Attack deals 0(+150% Strength) Bonus Fire Damage on Hit; If this Attack Lands you gain 10 Extra Rage. (20 Rage)</v>
      </c>
      <c r="M39">
        <v>654</v>
      </c>
      <c r="N39" t="str">
        <f>'Abilities (2)'!B654</f>
        <v>(P) The Hidden Raging Heart: End of Combats will Grant you 20 Stored Rage that you may access as a Flash Action; This Ability is capped at 100 Stored Rage; Using this Ability will Transfer all Rage at once.</v>
      </c>
      <c r="O39">
        <v>655</v>
      </c>
      <c r="P39" s="911">
        <v>656</v>
      </c>
      <c r="Q39" s="911">
        <v>657</v>
      </c>
      <c r="R39" s="911">
        <v>658</v>
      </c>
      <c r="S39" s="911">
        <v>659</v>
      </c>
      <c r="T39" s="911">
        <v>660</v>
      </c>
      <c r="U39" s="911">
        <v>661</v>
      </c>
      <c r="V39" s="911">
        <v>662</v>
      </c>
      <c r="W39" s="911">
        <v>663</v>
      </c>
      <c r="AO39" s="911"/>
      <c r="AP39"/>
      <c r="AQ39" s="1286">
        <v>45</v>
      </c>
      <c r="AR39" s="1258" t="str">
        <f>'Abilities (2)'!B$45</f>
        <v>(≈) Enchance: [Requires Magic/Ranged Weapon] Decrease Miss Range of Target Weapon by 1. (30 Mana)</v>
      </c>
      <c r="AS39" s="1258" t="str">
        <f>'Abilities (2)'!C$45</f>
        <v>(≈) Enchance II: [Requires Magic/Ranged Weapon] Decrease Miss Range of Target Weapon by 1. (20 Mana)</v>
      </c>
      <c r="AT39" s="1258" t="str">
        <f>'Abilities (2)'!D$45</f>
        <v>(≈) Enchance III: [Requires Magic/Ranged Weapon] Decrease Miss Range of Target Weapon by 1 Or Decrease Minimal Crit Roll Required by 1. (20 Mana)</v>
      </c>
      <c r="AW39" t="s">
        <v>3610</v>
      </c>
      <c r="AX39" t="s">
        <v>3611</v>
      </c>
      <c r="AY39" t="s">
        <v>3612</v>
      </c>
    </row>
    <row r="40" spans="2:51">
      <c r="B40">
        <v>666</v>
      </c>
      <c r="C40" t="str">
        <f>'Abilities (2)'!B666</f>
        <v>(P) Axe Mastery: Gain Mastery of the Two-Handed Axe; Two-Handed Axes have 1 Extra Scaling.</v>
      </c>
      <c r="D40" t="s">
        <v>4919</v>
      </c>
      <c r="E40">
        <v>667</v>
      </c>
      <c r="F40" t="str">
        <f>'Abilities (2)'!B667</f>
        <v>(P) War Effort Heirloom: Start the Game with a Rare Two-Handed Axe.</v>
      </c>
      <c r="G40">
        <v>668</v>
      </c>
      <c r="H40" t="str">
        <f>'Abilities (2)'!B668</f>
        <v>(P) Technique Infusion: Your Technique Abilities deal Damage On Hit based of your Wavelength Type; This Damage is equal to 50% of your Wavelengths Elemental Resistance. (50% Poison Resistance will cause 25 Poison Damage on Hit as long as Poison is your Wavelength)</v>
      </c>
      <c r="I40">
        <v>669</v>
      </c>
      <c r="J40" t="str">
        <f>'Abilities (2)'!B669</f>
        <v>(≈) Cleave Technique: Basic Attack Target with +1 on your Roll; Entities or Objects in your Melee Range that are Adjacent to your Target also receive the Damage. (20 Rage)</v>
      </c>
      <c r="K40">
        <v>670</v>
      </c>
      <c r="L40" t="str">
        <f>'Abilities (2)'!B670</f>
        <v>(o) Whirlwind Technique: Spin your axe around striking all Targets in Melee Range for your Basic Attack Damage. (30 Rage)</v>
      </c>
      <c r="M40">
        <v>671</v>
      </c>
      <c r="N40" t="str">
        <f>'Abilities (2)'!B671</f>
        <v>(P) The Reckoning: Strike Target for 50% of Total Damage Taken in the last 2 Turns as Physical Damage. (40 Rage)</v>
      </c>
      <c r="O40">
        <v>672</v>
      </c>
      <c r="P40" s="911">
        <v>673</v>
      </c>
      <c r="Q40" s="911">
        <v>674</v>
      </c>
      <c r="R40" s="911">
        <v>675</v>
      </c>
      <c r="S40" s="911">
        <v>676</v>
      </c>
      <c r="T40" s="911">
        <v>677</v>
      </c>
      <c r="U40" s="911">
        <v>678</v>
      </c>
      <c r="V40" s="911">
        <v>679</v>
      </c>
      <c r="W40" s="911">
        <v>680</v>
      </c>
      <c r="AO40" s="911"/>
      <c r="AP40"/>
      <c r="AQ40" s="1286">
        <v>46</v>
      </c>
      <c r="AR40" s="1258" t="str">
        <f>'Abilities (2)'!B$46</f>
        <v>(≈) Remove Impurities: Target Weapon has the Damage Range Averaged and increased by 1; Alternatively Target Gear gains +2 Defense or Dispersion at Random. (20 Mana)</v>
      </c>
      <c r="AS40" s="1258" t="str">
        <f>'Abilities (2)'!C$46</f>
        <v>(≈) Remove Impurities II: Target Weapon has the Damage Range Averaged and increased by 2; Alternatively Target Gear gains +3 Defense or Dispersion at Random. (25 Mana)</v>
      </c>
      <c r="AT40" s="1258" t="str">
        <f>'Abilities (2)'!D$46</f>
        <v>(≈) Remove Impurities III: Target Weapon has the Damage Range Averaged and increased by 3; Alternatively Target Gear gains +4 Defense or Dispersion at Random. (30 Mana)</v>
      </c>
      <c r="AW40" t="s">
        <v>3613</v>
      </c>
      <c r="AX40" t="s">
        <v>3614</v>
      </c>
      <c r="AY40" t="s">
        <v>3615</v>
      </c>
    </row>
    <row r="41" spans="2:51">
      <c r="B41">
        <v>683</v>
      </c>
      <c r="C41" t="str">
        <f>'Abilities (2)'!B683</f>
        <v>(P) Burrowing Life: After killing an Entity, you may spend 10 Mana to gain 10 Max Health.</v>
      </c>
      <c r="D41" t="s">
        <v>4955</v>
      </c>
      <c r="E41">
        <v>684</v>
      </c>
      <c r="F41" t="str">
        <f>'Abilities (2)'!B684</f>
        <v>(P) Golden Blood: Convert 1 Health to 10 Gold at any time.</v>
      </c>
      <c r="G41">
        <v>685</v>
      </c>
      <c r="H41" t="str">
        <f>'Abilities (2)'!B685</f>
        <v>(P) Bloodgrounds Native: Traversing or Resting on Crimson Hexes restores 20% Missing Health and Mana.</v>
      </c>
      <c r="I41">
        <v>686</v>
      </c>
      <c r="J41" t="str">
        <f>'Abilities (2)'!B686</f>
        <v>(+) Life Transfusal: Drain 15 Life From Target Entity. (25 Mana)</v>
      </c>
      <c r="K41">
        <v>687</v>
      </c>
      <c r="L41" t="str">
        <f>'Abilities (2)'!B687</f>
        <v>(+) Blood Vessel Transfusal: Drain 5 Max Health From Target. (20 Mana)</v>
      </c>
      <c r="M41">
        <v>688</v>
      </c>
      <c r="N41" t="str">
        <f>'Abilities (2)'!B688</f>
        <v>(P) Real Time Life Transportation: Your Ranged Basic Attacks have 5 Life Drain on Hit; Your Melee Basic Attacks have 10 Life Drain on Hit. (Locks 80 Mana)</v>
      </c>
      <c r="O41">
        <v>689</v>
      </c>
      <c r="P41" s="911">
        <v>690</v>
      </c>
      <c r="Q41" s="911">
        <v>691</v>
      </c>
      <c r="R41" s="911">
        <v>692</v>
      </c>
      <c r="S41" s="911">
        <v>693</v>
      </c>
      <c r="T41" s="911">
        <v>694</v>
      </c>
      <c r="U41" s="911">
        <v>695</v>
      </c>
      <c r="V41" s="911">
        <v>696</v>
      </c>
      <c r="W41" s="911">
        <v>697</v>
      </c>
      <c r="AO41" s="911"/>
      <c r="AP41"/>
      <c r="AQ41" s="1286">
        <v>47</v>
      </c>
      <c r="AR41" s="1258" t="str">
        <f>'Abilities (2)'!B$47</f>
        <v>(≈) Thousand Folds: Powerplay; Increase Target Weapons Scaling by 0.5. (50 Mana)</v>
      </c>
      <c r="AS41" s="1258" t="str">
        <f>'Abilities (2)'!C$47</f>
        <v>(≈) Thousand Folds II: Powerplay; Increase Target Weapons Scaling by 0.75. (50 Mana)</v>
      </c>
      <c r="AT41" s="1258" t="str">
        <f>'Abilities (2)'!D$47</f>
        <v>(≈) Thousand Folds III: Powerplay; Increase Target Weapons Scaling by 1. (50 Mana)</v>
      </c>
      <c r="AW41" t="s">
        <v>3616</v>
      </c>
      <c r="AX41" t="s">
        <v>3617</v>
      </c>
      <c r="AY41" t="s">
        <v>3618</v>
      </c>
    </row>
    <row r="42" spans="2:51">
      <c r="B42">
        <v>700</v>
      </c>
      <c r="C42" t="str">
        <f>'Abilities (2)'!B700</f>
        <v>(P) Destructive Repurposing: Destroying Objects Grants you 3 Transmutation Stacks; At Level 5 You unlock 1 of the Remaining Innates; At Level 8 You unlock the Last Innate.</v>
      </c>
      <c r="D42" t="s">
        <v>4994</v>
      </c>
      <c r="E42">
        <v>701</v>
      </c>
      <c r="F42" t="str">
        <f>'Abilities (2)'!B701</f>
        <v>(P) Multiplicative Repurposing: Creating New Objects Grants you 1 Transmutation Stack; At Level 5 You unlock 1 of the Remaining Innates; At Level 8 You unlock the Last Innate.</v>
      </c>
      <c r="G42">
        <v>702</v>
      </c>
      <c r="H42" t="str">
        <f>'Abilities (2)'!B702</f>
        <v>(P) Alternative Repurposing: Transforming Objects Grants you 2 Transmutation Stacks; At Level 5 You unlock 1 of the Remaining Innates; At Level 8 You unlock the Last Innate.</v>
      </c>
      <c r="I42">
        <v>703</v>
      </c>
      <c r="J42" t="str">
        <f>'Abilities (2)'!B703</f>
        <v>(❖:≈) Alchemical Destruction: Destroy Target Non-Unique Object in your Inventory. (30 Mana)</v>
      </c>
      <c r="K42">
        <v>704</v>
      </c>
      <c r="L42" t="str">
        <f>'Abilities (2)'!B704</f>
        <v>(❖:≈) Alchemical Creation: Create a Random Object of Non-Unique Rarity. (30 Mana)</v>
      </c>
      <c r="M42">
        <v>705</v>
      </c>
      <c r="N42" t="str">
        <f>'Abilities (2)'!B705</f>
        <v>(❖:≈) Alchemical Transformation: Transform an Object in your Inventory to another Object of equal Rarity. (30 Mana)</v>
      </c>
      <c r="O42">
        <v>706</v>
      </c>
      <c r="P42" s="911">
        <v>707</v>
      </c>
      <c r="Q42" s="911">
        <v>708</v>
      </c>
      <c r="R42" s="911">
        <v>709</v>
      </c>
      <c r="S42" s="911">
        <v>710</v>
      </c>
      <c r="T42" s="911">
        <v>711</v>
      </c>
      <c r="U42" s="911">
        <v>712</v>
      </c>
      <c r="V42" s="911">
        <v>713</v>
      </c>
      <c r="W42" s="911">
        <v>714</v>
      </c>
      <c r="AO42" s="911"/>
      <c r="AP42"/>
      <c r="AQ42" s="1286">
        <v>48</v>
      </c>
      <c r="AR42" s="1258" t="str">
        <f>'Abilities (2)'!B$48</f>
        <v>(≈) Hand Hammering: Target Weapon has its Base Damage increased by 25%; Can only be used Once per Weapon. (30 Mana)</v>
      </c>
      <c r="AS42" s="1258" t="str">
        <f>'Abilities (2)'!C$48</f>
        <v>(≈) Hand Hammering II: Target Weapon has its Base Damage increased by 50%; Can only be used Once per Weapon. (40 Mana)</v>
      </c>
      <c r="AT42" s="1258" t="str">
        <f>'Abilities (2)'!D$48</f>
        <v>(≈) Hand Hammering III: Target Weapon has its Base Damage increased by 100%; Can only be used Once per Weapon. (50 Mana)</v>
      </c>
      <c r="AW42" t="s">
        <v>3619</v>
      </c>
      <c r="AX42" t="s">
        <v>3620</v>
      </c>
      <c r="AY42" t="s">
        <v>3621</v>
      </c>
    </row>
    <row r="43" spans="2:51">
      <c r="B43">
        <v>717</v>
      </c>
      <c r="C43" t="str">
        <f>'Abilities (2)'!B717</f>
        <v>(P) Drug Experimenter: Combine 6 Ingredients into 1 Random Drug.</v>
      </c>
      <c r="D43" t="s">
        <v>5033</v>
      </c>
      <c r="E43">
        <v>718</v>
      </c>
      <c r="F43" t="str">
        <f>'Abilities (2)'!B718</f>
        <v>(P) Questionable Connections: You may purchase a Random Drug at any Zone for 1000 Gold/Drug.</v>
      </c>
      <c r="G43">
        <v>719</v>
      </c>
      <c r="H43" t="str">
        <f>'Abilities (2)'!B719</f>
        <v>(P) The Secret Ingredient: Upgrade a Potion to a higher rarity (Keeps the same type if possible) (1/Day)</v>
      </c>
      <c r="I43">
        <v>720</v>
      </c>
      <c r="J43" t="str">
        <f>'Abilities (2)'!B720</f>
        <v>(≈) Power Drugs: Increase Current Power by 5 Until End of Day; This ability counts as consuming Drugs. (30 Mana)</v>
      </c>
      <c r="K43">
        <v>721</v>
      </c>
      <c r="L43" t="str">
        <f>'Abilities (2)'!B721</f>
        <v>(≈) Strength Drugs: Increase Current Strength by 5 Until End of Day; This ability counts as consuming Drugs. (30 Mana)</v>
      </c>
      <c r="M43">
        <v>722</v>
      </c>
      <c r="N43" t="str">
        <f>'Abilities (2)'!B722</f>
        <v>(≈) Dexterity Drugs: Increase Current Dexterity by 5 Until End of Day; This ability counts as consuming Drugs. (30 Mana)</v>
      </c>
      <c r="O43">
        <v>723</v>
      </c>
      <c r="P43" s="911">
        <v>724</v>
      </c>
      <c r="Q43" s="911">
        <v>725</v>
      </c>
      <c r="R43" s="911">
        <v>726</v>
      </c>
      <c r="S43" s="911">
        <v>727</v>
      </c>
      <c r="T43" s="911">
        <v>728</v>
      </c>
      <c r="U43" s="911">
        <v>729</v>
      </c>
      <c r="V43" s="911">
        <v>730</v>
      </c>
      <c r="W43" s="911">
        <v>731</v>
      </c>
      <c r="AO43" s="911"/>
      <c r="AP43"/>
      <c r="AQ43" s="1286">
        <v>49</v>
      </c>
      <c r="AR43" s="1258" t="str">
        <f>'Abilities (2)'!B$49</f>
        <v>(≈) Total Improvement: Increase the Rarity of Target Gear (Up to Legendary); Doing so increases the Gears Base Stats by 20%. (20 Mana; 1/Day)</v>
      </c>
      <c r="AS43" s="1258" t="str">
        <f>'Abilities (2)'!C$49</f>
        <v>(≈) Total Improvement II: Increase the Rarity of Target Gear (Up to Mythic); Doing so increases the Gears Base Stats by 30%. (10 Mana; 1/Day)</v>
      </c>
      <c r="AT43" s="1258" t="str">
        <f>'Abilities (2)'!D$49</f>
        <v>(≈) Total Improvement III: Increase the Rarity of Target Gear (Up to Astral); Doing so increases the Gears Base Stats by 50%. (1/Day)</v>
      </c>
      <c r="AW43" t="s">
        <v>3622</v>
      </c>
      <c r="AX43" t="s">
        <v>3623</v>
      </c>
      <c r="AY43" t="s">
        <v>3624</v>
      </c>
    </row>
    <row r="44" spans="2:51">
      <c r="B44">
        <v>734</v>
      </c>
      <c r="C44" t="str">
        <f>'Abilities (2)'!B734</f>
        <v>(P) True Edge: Ignore 1(+100% Level) Defense of Targets you are Attacking as long as you're using a sharp weapon; This effect acts as if Target has lower Defense on Attack; At level 6 Gain a Katana.</v>
      </c>
      <c r="D44" t="s">
        <v>5072</v>
      </c>
      <c r="E44">
        <v>735</v>
      </c>
      <c r="F44" t="str">
        <f>'Abilities (2)'!B735</f>
        <v>(P) Thousand Year Practice: Gain extra 50% Dexterity Scaling on Swords.</v>
      </c>
      <c r="G44">
        <v>736</v>
      </c>
      <c r="H44" t="str">
        <f>'Abilities (2)'!B736</f>
        <v>(P) Calming Stature: Immune to Stagger; The first Basic Attack in Combat has a +2 Roll Modifier.</v>
      </c>
      <c r="I44">
        <v>737</v>
      </c>
      <c r="J44" t="str">
        <f>'Abilities (2)'!B737</f>
        <v>(≈) Kobudo Stances: [Requires a Sword] Switch Between Stances; Seidan: 50% Chance to Block Ranged Physical Projectiles; Gadan: 50% chance to block Sharp Type Weapon Strikes; Jodan: Converts all Defense into Strength or Dexterity. (20 Mana/Stance Switch)</v>
      </c>
      <c r="K44">
        <v>738</v>
      </c>
      <c r="L44" t="str">
        <f>'Abilities (2)'!B738</f>
        <v>(P) Niten Ichi-ryu: You may now use a Double handed Sword in your Main Hand and a 1 Handed Sword in your Off Hand. (Locks 40 Mana)</v>
      </c>
      <c r="M44">
        <v>739</v>
      </c>
      <c r="N44" t="str">
        <f>'Abilities (2)'!B739</f>
        <v>(❖:≈) One Lightray Cut: Blitz; Basic Attack Target; If The Attack Lands deal the same amount of Total Damage as Light Damage to Target. (25 Mana)</v>
      </c>
      <c r="O44">
        <v>740</v>
      </c>
      <c r="P44" s="911">
        <v>741</v>
      </c>
      <c r="Q44" s="911">
        <v>742</v>
      </c>
      <c r="R44" s="911">
        <v>743</v>
      </c>
      <c r="S44" s="911">
        <v>744</v>
      </c>
      <c r="T44" s="911">
        <v>745</v>
      </c>
      <c r="U44" s="911">
        <v>746</v>
      </c>
      <c r="V44" s="911">
        <v>747</v>
      </c>
      <c r="W44" s="911">
        <v>748</v>
      </c>
      <c r="AO44" s="911"/>
      <c r="AP44"/>
      <c r="AQ44" s="1286">
        <v>50</v>
      </c>
      <c r="AR44" s="1258" t="str">
        <f>'Abilities (2)'!B$50</f>
        <v>(≈) Attunement of the Finest Order:[Requires Legendary Gear or higher] Target Gear gets a Random Gear Ability from Rarity equal to Ore Consumed; Weapons will only get Abilities of the same Range Type(E.g. Melee to Melee); Up to 1 per Gear. (20 Mana; 1 Ore)</v>
      </c>
      <c r="AS44" s="1258" t="str">
        <f>'Abilities (2)'!C$50</f>
        <v>(≈) Attunement of the Finest Order II:[Requires Legendary Gear or higher] Target Gear gets a Random Gear Ability from Rarity equal to Ore Consumed; Weapons will only get Abilities of the same Range Type(E.g. Melee to Melee); Up to 2 per Gear. (10 Mana; 1 Ore)</v>
      </c>
      <c r="AT44" s="1258" t="str">
        <f>'Abilities (2)'!D$50</f>
        <v>(≈) Attunement of the Finest Order III: Target Gear gets a Random Gear Ability from Rarity equal to Ore Consumed; Weapons will only get Abilities of the same Range Type(E.g. Melee to Melee). (1 Ore)</v>
      </c>
      <c r="AW44" t="s">
        <v>3625</v>
      </c>
      <c r="AX44" t="s">
        <v>3626</v>
      </c>
      <c r="AY44" t="s">
        <v>3627</v>
      </c>
    </row>
    <row r="45" spans="2:51">
      <c r="B45">
        <v>751</v>
      </c>
      <c r="C45" t="str">
        <f>'Abilities (2)'!B751</f>
        <v>(P) Fencing Spirit: Instead of Dodging, You can Parry Melee Attacks if you roll 10 or above. but take 50% Increased damage from Failed Parries. (Increased by Mobility)</v>
      </c>
      <c r="D45" t="s">
        <v>3212</v>
      </c>
      <c r="E45">
        <v>752</v>
      </c>
      <c r="F45" t="str">
        <f>'Abilities (2)'!B752</f>
        <v>(≈) Timed Parry: Parry Incoming Melee Attack. (3 Turn Cooldown)</v>
      </c>
      <c r="G45">
        <v>753</v>
      </c>
      <c r="H45" t="str">
        <f>'Abilities (2)'!B753</f>
        <v>(P) Shield Parry: [Requires Shield] You may Parry Strikes as long as your Defense is higher than 30% of the Total Damage. (1 Turn Cooldown)</v>
      </c>
      <c r="I45">
        <v>754</v>
      </c>
      <c r="J45" t="str">
        <f>'Abilities (2)'!B754</f>
        <v>(≈) Pierce:[Requires Sharp Weapon] Strike Target Ignoring 50% of their Defense. (20 Mana)</v>
      </c>
      <c r="K45">
        <v>755</v>
      </c>
      <c r="L45" t="str">
        <f>'Abilities (2)'!B755</f>
        <v>(≈) Disarm: Disarm Target Entities Main/Off Hand and Stagger them for 1 Turn. (25 Mana)</v>
      </c>
      <c r="M45">
        <v>756</v>
      </c>
      <c r="N45" t="str">
        <f>'Abilities (2)'!B756</f>
        <v>(≈) High Kick: Kick Target Pushing them 1 Tile away from you and dealing 10(+50% Strength; +50% Dexterity) Physical Damage. (20 Mana)</v>
      </c>
      <c r="O45">
        <v>757</v>
      </c>
      <c r="P45" s="911">
        <v>758</v>
      </c>
      <c r="Q45" s="911">
        <v>759</v>
      </c>
      <c r="R45" s="911">
        <v>760</v>
      </c>
      <c r="S45" s="911">
        <v>761</v>
      </c>
      <c r="T45" s="911">
        <v>762</v>
      </c>
      <c r="U45" s="911">
        <v>763</v>
      </c>
      <c r="V45" s="911">
        <v>764</v>
      </c>
      <c r="W45" s="911">
        <v>765</v>
      </c>
      <c r="AO45" s="911"/>
      <c r="AP45"/>
      <c r="AQ45" s="1286">
        <v>51</v>
      </c>
      <c r="AR45" s="1258" t="str">
        <f>'Abilities (2)'!B$51</f>
        <v>(≈) Rocks and Stones: Powerplay; Gain the Utility Keystone.</v>
      </c>
      <c r="AS45" s="1258" t="str">
        <f>'Abilities (2)'!C$51</f>
        <v>(≈) Sticks and Stones II: Powerplay; Gain the Utility and Survival Keystone.</v>
      </c>
      <c r="AT45" s="1258" t="str">
        <f>'Abilities (2)'!D$51</f>
        <v>(≈) Sticks and Stones III: Powerplay; Gain the Utility, Survival and Knowledge Keystone.</v>
      </c>
      <c r="AW45" t="s">
        <v>3628</v>
      </c>
      <c r="AX45" t="s">
        <v>3629</v>
      </c>
      <c r="AY45" t="s">
        <v>3630</v>
      </c>
    </row>
    <row r="46" spans="2:51">
      <c r="B46">
        <v>768</v>
      </c>
      <c r="C46" t="str">
        <f>'Abilities (2)'!B768</f>
        <v>(P) Halberd Specialization: Your Spears Scale with Strength instead of Dexterity and gain 5 Base Damage.</v>
      </c>
      <c r="D46" t="s">
        <v>5126</v>
      </c>
      <c r="E46">
        <v>769</v>
      </c>
      <c r="F46" t="str">
        <f>'Abilities (2)'!B769</f>
        <v>(P) Flexible Wood: You may use all Spears as Flexible.</v>
      </c>
      <c r="G46">
        <v>770</v>
      </c>
      <c r="H46" t="str">
        <f>'Abilities (2)'!B770</f>
        <v>(P) Heavy Stick Wielding: You may Off Hand a Two Handed Spear.</v>
      </c>
      <c r="I46">
        <v>771</v>
      </c>
      <c r="J46" t="str">
        <f>'Abilities (2)'!B771</f>
        <v>(≈) Triple Quick Jab: Strike Target 3 Times at 50% of Basic Attack Damage. (30 Mana)</v>
      </c>
      <c r="K46">
        <v>772</v>
      </c>
      <c r="L46" t="str">
        <f>'Abilities (2)'!B772</f>
        <v>(o) Fast Swipe: Deal 10(+100% Strength; +50% Dexterity) Physical Damage to all Entities in Melee Range and push them 1 Tile Back. (20 Mana)</v>
      </c>
      <c r="M46">
        <v>773</v>
      </c>
      <c r="N46" t="str">
        <f>'Abilities (2)'!B773</f>
        <v>(≈) Mobile Disengage: Basic Attack Target with +1(+100% Mobility) Roll Modifier; Then Move Back 1 Tile. (25+10/Use Mana)</v>
      </c>
      <c r="O46">
        <v>774</v>
      </c>
      <c r="P46" s="911">
        <v>775</v>
      </c>
      <c r="Q46" s="911">
        <v>776</v>
      </c>
      <c r="R46" s="911">
        <v>777</v>
      </c>
      <c r="S46" s="911">
        <v>778</v>
      </c>
      <c r="T46" s="911">
        <v>779</v>
      </c>
      <c r="U46" s="911">
        <v>780</v>
      </c>
      <c r="V46" s="911">
        <v>781</v>
      </c>
      <c r="W46" s="911">
        <v>782</v>
      </c>
      <c r="AO46" s="911"/>
      <c r="AP46"/>
      <c r="AQ46">
        <v>54</v>
      </c>
      <c r="AR46" s="1258" t="str">
        <f>'Abilities (2)'!B$54</f>
        <v>(P) Gene Inheritence: Gain the Combat Keystone.</v>
      </c>
      <c r="AW46" t="s">
        <v>3631</v>
      </c>
    </row>
    <row r="47" spans="2:51">
      <c r="B47">
        <v>785</v>
      </c>
      <c r="C47" t="str">
        <f>'Abilities (2)'!B785</f>
        <v xml:space="preserve">(P) Left Handed: Shields no longer have negative Stats; They also Grant 1(+1 Per Level) Extra Defense. </v>
      </c>
      <c r="D47" t="s">
        <v>5155</v>
      </c>
      <c r="E47">
        <v>786</v>
      </c>
      <c r="F47" t="str">
        <f>'Abilities (2)'!B786</f>
        <v>(P) Right Handed: Spears Scale One-Handed as if they were Two-Handed; They also Deal 1(+1 Per Level) Extra Physical Damage.</v>
      </c>
      <c r="G47">
        <v>787</v>
      </c>
      <c r="H47" t="str">
        <f>'Abilities (2)'!B787</f>
        <v>(P) Ambidextrous: You have Two Main Hands.</v>
      </c>
      <c r="I47">
        <v>788</v>
      </c>
      <c r="J47" t="str">
        <f>'Abilities (2)'!B788</f>
        <v>(≈) Pierce: [Requires Spear] Strike Target Entity Piercing them with your Spear, ignoring 50% of their Defense; If the Strike is a Critical, also cause 20 Bleed Damage. (30 Mana)</v>
      </c>
      <c r="K47">
        <v>789</v>
      </c>
      <c r="L47" t="str">
        <f>'Abilities (2)'!B789</f>
        <v>(&gt;) Spear Throw: [Requires Spear] Throw your Spear at Target Entity Dealing Basic Attack(+100% Strength; +100% Dexterity) Physical Damage. (10 Mana)</v>
      </c>
      <c r="M47">
        <v>790</v>
      </c>
      <c r="N47" t="str">
        <f>'Abilities (2)'!B790</f>
        <v>(≈) Brutal Push: Charge your Shield into Target dealing 10(+100% Defense; +100% Strength) Physical Damage and Staggering Target for 1 Turn; If Target is already Staggered Stun them for 1 Turn instead. (30 Mana)</v>
      </c>
      <c r="O47">
        <v>791</v>
      </c>
      <c r="P47" s="911">
        <v>792</v>
      </c>
      <c r="Q47" s="911">
        <v>793</v>
      </c>
      <c r="R47" s="911">
        <v>794</v>
      </c>
      <c r="S47" s="911">
        <v>795</v>
      </c>
      <c r="T47" s="911">
        <v>796</v>
      </c>
      <c r="U47" s="911">
        <v>797</v>
      </c>
      <c r="V47" s="911">
        <v>798</v>
      </c>
      <c r="W47" s="911">
        <v>799</v>
      </c>
      <c r="AO47" s="911"/>
      <c r="AP47"/>
      <c r="AQ47" s="1286">
        <v>55</v>
      </c>
      <c r="AR47" s="1258" t="str">
        <f>'Abilities (2)'!B$55</f>
        <v>(P) Steel Arms: Gain the Utility Keystone.</v>
      </c>
      <c r="AW47" t="s">
        <v>3632</v>
      </c>
    </row>
    <row r="48" spans="2:51">
      <c r="B48">
        <v>802</v>
      </c>
      <c r="C48" t="str">
        <f>'Abilities (2)'!B802</f>
        <v>(P) Monster Slayer: You deal 50% More Damage to Creatures.</v>
      </c>
      <c r="D48" t="s">
        <v>5186</v>
      </c>
      <c r="E48">
        <v>803</v>
      </c>
      <c r="F48" t="str">
        <f>'Abilities (2)'!B803</f>
        <v>(P) Equipped for the Job: Gain 1 Unowned Random Silver Set Gear at Levels 1; 4; 7; 10; 12.</v>
      </c>
      <c r="G48">
        <v>804</v>
      </c>
      <c r="H48" t="str">
        <f>'Abilities (2)'!B804</f>
        <v>(P) Payment for Service: Start the Game with a Quest with the Difficulty of your choice; As an Extra reward for completing this quest gain 800/1400/2000 Gold depending on the Difficulty.</v>
      </c>
      <c r="I48">
        <v>805</v>
      </c>
      <c r="J48" t="str">
        <f>'Abilities (2)'!B805</f>
        <v>(P) A sense of Smell: All Weaklings you Encounter are going to be Creatures.</v>
      </c>
      <c r="K48">
        <v>806</v>
      </c>
      <c r="L48" t="str">
        <f>'Abilities (2)'!B806</f>
        <v>(P) Cleanser of Planes: Exploring Hexes will cause you to fight a Weakling Creature.</v>
      </c>
      <c r="M48">
        <v>807</v>
      </c>
      <c r="N48" t="str">
        <f>'Abilities (2)'!B807</f>
        <v>(≈) Focus Switcher: Select Target Creature; Your Basic Attacks against Target and Dodges on Targets Attacks have a +2 Roll Modifier; You can have up to 1 Selected Creatures. (20 Mana)</v>
      </c>
      <c r="O48">
        <v>808</v>
      </c>
      <c r="P48" s="911">
        <v>809</v>
      </c>
      <c r="Q48" s="911">
        <v>810</v>
      </c>
      <c r="R48" s="911">
        <v>811</v>
      </c>
      <c r="S48" s="911">
        <v>812</v>
      </c>
      <c r="T48" s="911">
        <v>813</v>
      </c>
      <c r="U48" s="911">
        <v>814</v>
      </c>
      <c r="V48" s="911">
        <v>815</v>
      </c>
      <c r="W48" s="911">
        <v>816</v>
      </c>
      <c r="AO48" s="911"/>
      <c r="AP48"/>
      <c r="AQ48">
        <v>56</v>
      </c>
      <c r="AR48" s="1258" t="str">
        <f>'Abilities (2)'!B$56</f>
        <v>(P) Fine Fingers: Gain the Survival Keystone.</v>
      </c>
      <c r="AW48" t="s">
        <v>3633</v>
      </c>
    </row>
    <row r="49" spans="2:51">
      <c r="B49">
        <v>819</v>
      </c>
      <c r="C49" t="str">
        <f>'Abilities (2)'!B819</f>
        <v>(P) Edged Traps: Your Traps deal an additional 10 Bleed Damage on Hit.</v>
      </c>
      <c r="D49" t="s">
        <v>5225</v>
      </c>
      <c r="E49">
        <v>820</v>
      </c>
      <c r="F49" t="str">
        <f>'Abilities (2)'!B820</f>
        <v>(P) Warded Traps: Your Traps Reveal Hit Targets with a Radius of 1 Hex Range until End of Day.</v>
      </c>
      <c r="G49">
        <v>821</v>
      </c>
      <c r="H49" t="str">
        <f>'Abilities (2)'!B821</f>
        <v>(P) Muslce-tear Traps: Your Traps Reduce Targets Stamina by 0.5; At Level 8 the reduced Stamina becomes 1.</v>
      </c>
      <c r="I49">
        <v>822</v>
      </c>
      <c r="J49" t="str">
        <f>'Abilities (2)'!B822</f>
        <v>(≈) Pushback: Move to an adjacent Tile and then Push Target in your Melee Range 1 Tile away from you. (15 Mana)</v>
      </c>
      <c r="K49">
        <v>823</v>
      </c>
      <c r="L49" t="str">
        <f>'Abilities (2)'!B823</f>
        <v xml:space="preserve">(^) Invisible Caltrops: Set Invisible Caltrops to 3 chosen Tiles; if a Hostile Entity moves/is moved to Target Tile they take 5 Physical Damage and 5 Bleed Damage; This Ability counts as a Trap. (20 Mana) </v>
      </c>
      <c r="M49">
        <v>824</v>
      </c>
      <c r="N49" t="str">
        <f>'Abilities (2)'!B824</f>
        <v>(&gt;) Tripping Strings: Cause Target to trip Staggering them for 1 Turn and causing the next Basic Attack they receive to deal double Damage; This Ability counts as a Trap. (15 Mana)</v>
      </c>
      <c r="O49">
        <v>825</v>
      </c>
      <c r="P49" s="911">
        <v>826</v>
      </c>
      <c r="Q49" s="911">
        <v>827</v>
      </c>
      <c r="R49" s="911">
        <v>828</v>
      </c>
      <c r="S49" s="911">
        <v>829</v>
      </c>
      <c r="T49" s="911">
        <v>830</v>
      </c>
      <c r="U49" s="911">
        <v>831</v>
      </c>
      <c r="V49" s="911">
        <v>832</v>
      </c>
      <c r="W49" s="911">
        <v>833</v>
      </c>
      <c r="AO49" s="911"/>
      <c r="AP49"/>
      <c r="AQ49">
        <v>57</v>
      </c>
      <c r="AR49" s="911" t="str">
        <f>'Abilities (2)'!B$57</f>
        <v>(≈) Bludgeoning: [Requires Blunt Weapon] Basic Attack Target, if it misses you gain 0.5 Crit Multiplier on your next Successful Basic Attack; If there are Hostile Entities in your Melee Range at the start of your Next Turn then you are Forced to cast this Ability Again as your next Action. (5 Mana)</v>
      </c>
      <c r="AS49" s="911" t="str">
        <f>'Abilities (2)'!C$57</f>
        <v>(≈) Bludgeoning II: [Requires Blunt Weapon] Basic Attack Target, if it misses you gain 1 Crit Multiplier on your next Successful Basic Attack; If there are Hostile Entities in your Melee Range at the start of your Next Turn then you are Forced to cast this Ability Again as your next Action. (10 Mana)</v>
      </c>
      <c r="AT49" s="911" t="str">
        <f>'Abilities (2)'!D$57</f>
        <v>(≈) Bludgeoning III: [Requires Blunt Weapon] Basic Attack Target, if it misses you gain 1.5 Crit Multiplier on your next Successful Basic Attack; If there are Hostile Entities in your Melee Range at the start of your Next Turn then you are Forced to cast this Ability Again as your next Action. (15 Mana)</v>
      </c>
      <c r="AW49" t="s">
        <v>3634</v>
      </c>
      <c r="AX49" t="s">
        <v>3635</v>
      </c>
      <c r="AY49" t="s">
        <v>3636</v>
      </c>
    </row>
    <row r="50" spans="2:51">
      <c r="B50">
        <v>836</v>
      </c>
      <c r="C50" t="str">
        <f>'Abilities (2)'!B836</f>
        <v>(P) Contracted by the Guild: When Encountering a Sentient, roll d10, 1-2 means they are your Target; Killing them awards you 800 Gold and a Completed Bounty.</v>
      </c>
      <c r="D50" t="s">
        <v>5264</v>
      </c>
      <c r="E50">
        <v>837</v>
      </c>
      <c r="F50" t="str">
        <f>'Abilities (2)'!B837</f>
        <v>(P) Contracted by the Just: Killing Weakling and Elite Creatures grants you 100 Extra Gold; Killing Boss Creatures Grant you 1000 Extra Gold and a Completed Bounty Instead.</v>
      </c>
      <c r="G50">
        <v>838</v>
      </c>
      <c r="H50" t="str">
        <f>'Abilities (2)'!B838</f>
        <v>(P) Contracted by the Vanguard: For every 2 Bosses Slain you gain an extra 600 Xp and a Completed Bounty.</v>
      </c>
      <c r="I50">
        <v>839</v>
      </c>
      <c r="J50" t="str">
        <f>'Abilities (2)'!B839</f>
        <v>(P) Bounty Collector: Gain special Effects at certain Thresholds; 1 Completed Bounty - Gain 20 Max Health; 3 - Gain 4 Dexterity; 5 - Gain 20% More Damage; 7 - 4 Defense and Dispersion; 10 - Gain 2 Mobility.</v>
      </c>
      <c r="K50">
        <v>840</v>
      </c>
      <c r="L50" t="str">
        <f>'Abilities (2)'!B840</f>
        <v>(P) Experience the Hunt and the Hunted: Each Completed Bounty Grants 2 Base Damage to your Basic Attack.</v>
      </c>
      <c r="M50">
        <v>841</v>
      </c>
      <c r="N50" t="str">
        <f>'Abilities (2)'!B841</f>
        <v>(P) Limitless Expertese: For every 6 Completed Bounties you may add or Subtract 1 to your Rolls.</v>
      </c>
      <c r="O50">
        <v>842</v>
      </c>
      <c r="P50" s="911">
        <v>843</v>
      </c>
      <c r="Q50" s="911">
        <v>844</v>
      </c>
      <c r="R50" s="911">
        <v>845</v>
      </c>
      <c r="S50" s="911">
        <v>846</v>
      </c>
      <c r="T50" s="911">
        <v>847</v>
      </c>
      <c r="U50" s="911">
        <v>848</v>
      </c>
      <c r="V50" s="911">
        <v>849</v>
      </c>
      <c r="W50" s="911">
        <v>850</v>
      </c>
      <c r="AO50" s="911"/>
      <c r="AP50"/>
      <c r="AQ50">
        <v>58</v>
      </c>
      <c r="AR50" s="1258" t="str">
        <f>'Abilities (2)'!B$58</f>
        <v>(≈) Break Limb: Break Targets Limb dealing 1(+400% Strength) Physical Damage; If this is cast and hits the same Limb again it Forces the Target to Amputate it at the start of his next Turn. (30 Mana; 2 Turns Cooldown)</v>
      </c>
      <c r="AS50" s="1258" t="str">
        <f>'Abilities (2)'!C$58</f>
        <v>(≈) Break Limb II: Break Targets Limb dealing 2(+600% Strength) Physical Damage; If this is cast and hits the same Limb again it Forces the Target to Amputate it at the start of his next Turn. (35 Mana; 2 Turns Cooldown)</v>
      </c>
      <c r="AT50" s="1258" t="str">
        <f>'Abilities (2)'!D$58</f>
        <v>(≈) Break Limb III: Break Targets Limb dealing 4(+800% Strength) Physical Damage; If this is cast and hits the same Limb again it Forces the Target to Amputate it at the start of his next Turn. (40 Mana; 1 Turn Cooldown)</v>
      </c>
      <c r="AW50" t="s">
        <v>3637</v>
      </c>
      <c r="AX50" t="s">
        <v>3638</v>
      </c>
      <c r="AY50" t="s">
        <v>3639</v>
      </c>
    </row>
    <row r="51" spans="2:51">
      <c r="B51">
        <v>853</v>
      </c>
      <c r="C51" t="str">
        <f>'Abilities (2)'!B853</f>
        <v>(P) Quality Arrows: Your Arrows Deal 1(+1 Per Rarity of Quiver) True Damage on Hit.</v>
      </c>
      <c r="D51" t="s">
        <v>5303</v>
      </c>
      <c r="E51">
        <v>854</v>
      </c>
      <c r="F51" t="str">
        <f>'Abilities (2)'!B854</f>
        <v>(P) Quickdraw: [Requires Bow] 50% Chance at the Start of the Turn to gain Flash on your Basic Attack.</v>
      </c>
      <c r="G51">
        <v>855</v>
      </c>
      <c r="H51" t="str">
        <f>'Abilities (2)'!B855</f>
        <v>(P) Deep Breathing: Your Basic Attacks are Precise; -2 Mobility.</v>
      </c>
      <c r="I51">
        <v>856</v>
      </c>
      <c r="J51" t="str">
        <f>'Abilities (2)'!B856</f>
        <v>(≈) Bow Strike: Flash; Use your Bow as a Melee Weapon Dealing Basic Attack Damage. (10 Mana)</v>
      </c>
      <c r="K51">
        <v>857</v>
      </c>
      <c r="L51" t="str">
        <f>'Abilities (2)'!B857</f>
        <v>(&gt;) Blitzpoint: [Requires Bow] Blitz; Basic Attack. (10 Mana)</v>
      </c>
      <c r="M51">
        <v>858</v>
      </c>
      <c r="N51" t="str">
        <f>'Abilities (2)'!B858</f>
        <v>(❖:&gt;) Arcanite Arrows: [Requires Bow] Fire a powerful Arrow at Target Dealing 10(+100% Dexterity) Arcane Damage. (15 Mana)</v>
      </c>
      <c r="O51">
        <v>859</v>
      </c>
      <c r="P51" s="911">
        <v>860</v>
      </c>
      <c r="Q51" s="911">
        <v>861</v>
      </c>
      <c r="R51" s="911">
        <v>862</v>
      </c>
      <c r="S51" s="911">
        <v>863</v>
      </c>
      <c r="T51" s="911">
        <v>864</v>
      </c>
      <c r="U51" s="911">
        <v>865</v>
      </c>
      <c r="V51" s="911">
        <v>866</v>
      </c>
      <c r="W51" s="911">
        <v>867</v>
      </c>
      <c r="AO51" s="911"/>
      <c r="AP51"/>
      <c r="AQ51">
        <v>59</v>
      </c>
      <c r="AR51" s="1258" t="str">
        <f>'Abilities (2)'!B$59</f>
        <v>(≈) Break Armor: Basic Attack Target, If it is a crit, Destroy random Non-Unique Armor. (20 Mana)</v>
      </c>
      <c r="AS51" s="1258" t="str">
        <f>'Abilities (2)'!C$59</f>
        <v>(≈) Break Armor II: Basic Attack Target, If it is a crit, Destroy random Non-Unique Armor. (10 Mana)</v>
      </c>
      <c r="AT51" s="1258" t="str">
        <f>'Abilities (2)'!D$59</f>
        <v>(≈) Break Armor III: Basic Attack Target, If it is a crit, Destroy random Non-Mythic Armor. (10 Mana)</v>
      </c>
      <c r="AW51" t="s">
        <v>3640</v>
      </c>
      <c r="AX51" t="s">
        <v>3641</v>
      </c>
      <c r="AY51" t="s">
        <v>3642</v>
      </c>
    </row>
    <row r="52" spans="2:51">
      <c r="B52">
        <v>870</v>
      </c>
      <c r="C52" t="str">
        <f>'Abilities (2)'!B870</f>
        <v>(P) Black Arrows: Your Arrows gain 5(+100% Power) Dark Damage on hit.</v>
      </c>
      <c r="D52" t="s">
        <v>2701</v>
      </c>
      <c r="E52">
        <v>871</v>
      </c>
      <c r="F52" t="str">
        <f>'Abilities (2)'!B871</f>
        <v>(P) From the Shadows: If you enter combat from Stealth, you will have two Actions on your first turn.</v>
      </c>
      <c r="G52">
        <v>872</v>
      </c>
      <c r="H52" t="str">
        <f>'Abilities (2)'!B872</f>
        <v>(P) Shadowbarrier: At the Start of Combat gain 20(+5/Entity Slain) Barrier Until end of Combat.</v>
      </c>
      <c r="I52">
        <v>873</v>
      </c>
      <c r="J52" t="str">
        <f>'Abilities (2)'!B873</f>
        <v>(❖:&gt;) Fear Thyself: Cause a Black Spike to emerge from Targets Shadow dealing them 15(+200% Power) Dark Damage; If Target loses more than 30 Health from this Ability they are feared for 1 Turn. (20 Mana)</v>
      </c>
      <c r="K52">
        <v>874</v>
      </c>
      <c r="L52" t="str">
        <f>'Abilities (2)'!B874</f>
        <v>(❖:&gt;) The Black Nail: Create and Launch a Dark Magic Arrow that Deals 10(+200% Dexterity; +100% Power) Dark Damage to Target and Confusing them for 1 Turn. (20 Mana)</v>
      </c>
      <c r="M52">
        <v>875</v>
      </c>
      <c r="N52" t="str">
        <f>'Abilities (2)'!B875</f>
        <v>(❖:≈) Archcoil: Hidden; Cause your next Attack to be Precise and to deal 10 Magic Damage on Hit. (10 Mana)</v>
      </c>
      <c r="O52">
        <v>876</v>
      </c>
      <c r="P52" s="911">
        <v>877</v>
      </c>
      <c r="Q52" s="911">
        <v>878</v>
      </c>
      <c r="R52" s="911">
        <v>879</v>
      </c>
      <c r="S52" s="911">
        <v>880</v>
      </c>
      <c r="T52" s="911">
        <v>881</v>
      </c>
      <c r="U52" s="911">
        <v>882</v>
      </c>
      <c r="V52" s="911">
        <v>883</v>
      </c>
      <c r="W52" s="911">
        <v>884</v>
      </c>
      <c r="AO52" s="911"/>
      <c r="AP52"/>
      <c r="AQ52" s="1286">
        <v>60</v>
      </c>
      <c r="AR52" s="1258" t="str">
        <f>'Abilities (2)'!B$60</f>
        <v>(≈) Cast Iron: You may Reforge Target Metal Weapon or Armor into any other Type; Rarity is maintained. (30 Mana)</v>
      </c>
      <c r="AS52" s="1258" t="str">
        <f>'Abilities (2)'!C$60</f>
        <v>(≈) Cast Iron II: You may Reforge Target Metal Weapon or Armor into any other Type; Rarity is maintained. (20 Mana)</v>
      </c>
      <c r="AT52" s="1258" t="str">
        <f>'Abilities (2)'!D$60</f>
        <v>(≈) Cast Iron III: You may Reforge Target Metal Weapon or Armor into any other Type; Rarity is maintained. (10 Mana)</v>
      </c>
      <c r="AW52" t="s">
        <v>3643</v>
      </c>
      <c r="AX52" t="s">
        <v>3644</v>
      </c>
      <c r="AY52" t="s">
        <v>3645</v>
      </c>
    </row>
    <row r="53" spans="2:51">
      <c r="B53">
        <v>887</v>
      </c>
      <c r="C53" t="str">
        <f>'Abilities (2)'!B887</f>
        <v>(P) Deeper Flight Groove: Your crossbows will gain +1 Ammo capacity.</v>
      </c>
      <c r="D53" t="s">
        <v>2702</v>
      </c>
      <c r="E53">
        <v>888</v>
      </c>
      <c r="F53" t="str">
        <f>'Abilities (2)'!B888</f>
        <v>(P) Hair trigger: The first basic attack with a crossbow in combat will have flash.</v>
      </c>
      <c r="G53">
        <v>889</v>
      </c>
      <c r="H53" t="str">
        <f>'Abilities (2)'!B889</f>
        <v>(P) Iron Sights: Your crossbows will have +1 to basic attack rolls.</v>
      </c>
      <c r="I53">
        <v>890</v>
      </c>
      <c r="J53" t="str">
        <f>'Abilities (2)'!B890</f>
        <v>(≈) Transferable Pistoleer Skills: Flash; Switch/Equip Target Crossbow in your Inventory. (30 Mana)</v>
      </c>
      <c r="K53">
        <v>891</v>
      </c>
      <c r="L53" t="str">
        <f>'Abilities (2)'!B891</f>
        <v>(≈) Steady Aim: [Requires Combat] For each consequtive cast of steady aim gain +1 to your next basic attack roll. (10 Mana)</v>
      </c>
      <c r="M53">
        <v>892</v>
      </c>
      <c r="N53" t="str">
        <f>'Abilities (2)'!B892</f>
        <v>(❖:≈) Enhanced Bowstrings: [Requires Crossbow] For your next Basic Attack, your crossbow gains 1 Dexterity Scaling and gains +1 Hex Range. (20 Mana)</v>
      </c>
      <c r="O53">
        <v>893</v>
      </c>
      <c r="P53" s="911">
        <v>894</v>
      </c>
      <c r="Q53" s="911">
        <v>895</v>
      </c>
      <c r="R53" s="911">
        <v>896</v>
      </c>
      <c r="S53" s="911">
        <v>897</v>
      </c>
      <c r="T53" s="911">
        <v>898</v>
      </c>
      <c r="U53" s="911">
        <v>899</v>
      </c>
      <c r="V53" s="911">
        <v>900</v>
      </c>
      <c r="W53" s="911">
        <v>901</v>
      </c>
      <c r="AO53" s="911"/>
      <c r="AP53"/>
      <c r="AQ53" s="1286">
        <v>61</v>
      </c>
      <c r="AR53" s="1258" t="str">
        <f>'Abilities (2)'!B$61</f>
        <v>(P) Craft by Hand: Metal Gear you Craft gains Damage/Defense Equal to your Strength. (Locks 50 Mana)</v>
      </c>
      <c r="AS53" s="1258" t="str">
        <f>'Abilities (2)'!C$61</f>
        <v>(P) Craft by Hand II: Metal Gear you Craft gains Damage/Defense Equal to your Strength. (Locks 25 Mana)</v>
      </c>
      <c r="AT53" s="1258" t="str">
        <f>'Abilities (2)'!D$61</f>
        <v>(P) Craft by Hand III: Metal Gear you Craft gains Damage/Defense Equal to your Strength.</v>
      </c>
      <c r="AW53" t="s">
        <v>3646</v>
      </c>
      <c r="AX53" t="s">
        <v>3647</v>
      </c>
      <c r="AY53" t="s">
        <v>3648</v>
      </c>
    </row>
    <row r="54" spans="2:51">
      <c r="B54">
        <v>904</v>
      </c>
      <c r="C54" t="str">
        <f>'Abilities (2)'!B904</f>
        <v>(P) Efficient Resonator: Choose your starting Wavelength; All Wavelength Non-Toggle Abilities cost 1 Resonance less to cast.</v>
      </c>
      <c r="D54" t="s">
        <v>2707</v>
      </c>
      <c r="E54">
        <v>905</v>
      </c>
      <c r="F54" t="str">
        <f>'Abilities (2)'!B905</f>
        <v>(P) Strong Resonator: Choose your starting Wavelength; At the Start of Day choose 1 Element; Your Attacks deal Damage of that Element On Hit equal to your Level.</v>
      </c>
      <c r="G54">
        <v>906</v>
      </c>
      <c r="H54" t="str">
        <f>'Abilities (2)'!B906</f>
        <v>(P) Alternating Resonator: Choose your starting Wavelength; At the Start of Day you may choose to switch it to a different one.</v>
      </c>
      <c r="I54">
        <v>907</v>
      </c>
      <c r="J54" t="str">
        <f>'Abilities (2)'!B907</f>
        <v>(❖:&gt;) Elemental Bolt: Shoot a bolt of Elemental Magic of your Choice at Target Entity Dealing 20(+100% Power) of your chosen Element. (20 Mana)</v>
      </c>
      <c r="K54">
        <v>908</v>
      </c>
      <c r="L54" t="str">
        <f>'Abilities (2)'!B908</f>
        <v>(P) Elemental Practician: Your Resonance Abilities gain the Counter Keyword. (Locks 1 Resonance)</v>
      </c>
      <c r="M54">
        <v>909</v>
      </c>
      <c r="N54" t="str">
        <f>'Abilities (2)'!B909</f>
        <v>(❖:+) Control Earth, Wind and Lightning: Deal 20(+10% Earth Resistance) Earth Damage to Target / Deal 20(+10% Wind Resistance) Wind Damage to Targe / Deal 20(+10% Lightning Resistance) Lightning Damage to Target. (30 Mana)</v>
      </c>
      <c r="O54">
        <v>910</v>
      </c>
      <c r="P54" s="911">
        <v>911</v>
      </c>
      <c r="Q54" s="911">
        <v>912</v>
      </c>
      <c r="R54" s="911">
        <v>913</v>
      </c>
      <c r="S54" s="911">
        <v>914</v>
      </c>
      <c r="T54" s="911">
        <v>915</v>
      </c>
      <c r="U54" s="911">
        <v>916</v>
      </c>
      <c r="V54" s="911">
        <v>917</v>
      </c>
      <c r="W54" s="911">
        <v>918</v>
      </c>
      <c r="AO54" s="911"/>
      <c r="AP54"/>
      <c r="AQ54" s="1286">
        <v>62</v>
      </c>
      <c r="AR54" s="1258" t="str">
        <f>'Abilities (2)'!B$62</f>
        <v>(❖:≈) Bone Plate: Powerplay; Convert Target Corpse into a Bone Plate that can be equipped in the Body Slot, it gives 10 Defense and 10(+50% of Max Hp of Target Corpse) Health. (20 Mana; 1 Stamina; 1 Rare Ore or Higher)</v>
      </c>
      <c r="AS54" s="1258" t="str">
        <f>'Abilities (2)'!C$62</f>
        <v>(❖:≈) Bone Plate II: Powerplay; Convert Target Corpse into a Bone Plate that can be equipped in the Body Slot, it gives 15 Defense and 10(+75% of Max Hp of Target Corpse) Health. (20 Mana; 1 Stamina; 1 Rare Ore or Higher)</v>
      </c>
      <c r="AT54" s="1258" t="str">
        <f>'Abilities (2)'!D$62</f>
        <v>(❖:≈) Bone Plate III: Powerplay; Convert Target Corpse into a Bone Plate that can be equipped in the Body Slot, it gives 20 Defense and 10(+100% of Max Hp of Target Corpse) Health. (20 Mana; 1 Stamina; 1 Rare Ore or Higher)</v>
      </c>
      <c r="AW54" t="s">
        <v>3649</v>
      </c>
      <c r="AX54" t="s">
        <v>3650</v>
      </c>
      <c r="AY54" t="s">
        <v>3651</v>
      </c>
    </row>
    <row r="55" spans="2:51">
      <c r="B55">
        <v>921</v>
      </c>
      <c r="C55" t="str">
        <f>'Abilities (2)'!B921</f>
        <v>(P) Blood Lord: Half Max Mana by 50% and convert it to Max Health; This applies to any future Max Mana Gained or Lost; Mana Costs are converted to Health Costs; Blood Orbs last until End of Combat.</v>
      </c>
      <c r="D55" t="s">
        <v>2708</v>
      </c>
      <c r="E55">
        <v>922</v>
      </c>
      <c r="F55" t="str">
        <f>'Abilities (2)'!B922</f>
        <v>(P) Sanguine Transfusal: [Requires Health to be below 50%] 50% of all Bleed Damage Dealt is gained as Healh; Blood Orbs last until End of Day.</v>
      </c>
      <c r="G55">
        <v>923</v>
      </c>
      <c r="H55" t="str">
        <f>'Abilities (2)'!B923</f>
        <v>(P) Catacargic Pheromone: Whenever you Lose Health you Charm all other Entities on Hex for 1 Turn; Blood Orbs last Forever.</v>
      </c>
      <c r="I55">
        <v>924</v>
      </c>
      <c r="J55" t="str">
        <f>'Abilities (2)'!B924</f>
        <v xml:space="preserve">(❖:+) Skin Rupture: Rupture someones skin Dealing 20(+100% Power) Bleed Damage and creating Blood Orbs Equal to 1 per 10 Bleed Damage Dealt. (25 Mana/4 Blood Orbs) </v>
      </c>
      <c r="K55">
        <v>925</v>
      </c>
      <c r="L55" t="str">
        <f>'Abilities (2)'!B925</f>
        <v>(❖:&gt;) Blood Piercers: Create Solid Spikes out of blood and launch them at Target dealing 10 Bleed Damage and 10(+100% Power) Magic Damage. (25 Mana/4 Blood Orbs)</v>
      </c>
      <c r="M55">
        <v>926</v>
      </c>
      <c r="N55" t="str">
        <f>'Abilities (2)'!B926</f>
        <v>(❖:+) Sanguine Stop: Cause the Blood inside of Target to halt dealing 20(+100% Power) Sanguine Damage and Stunning them for 1 Turn. (40 Mana/6 Blood Orbs)</v>
      </c>
      <c r="O55">
        <v>927</v>
      </c>
      <c r="P55" s="911">
        <v>928</v>
      </c>
      <c r="Q55" s="911">
        <v>929</v>
      </c>
      <c r="R55" s="911">
        <v>930</v>
      </c>
      <c r="S55" s="911">
        <v>931</v>
      </c>
      <c r="T55" s="911">
        <v>932</v>
      </c>
      <c r="U55" s="911">
        <v>933</v>
      </c>
      <c r="V55" s="911">
        <v>934</v>
      </c>
      <c r="W55" s="911">
        <v>935</v>
      </c>
      <c r="AO55" s="911"/>
      <c r="AP55"/>
      <c r="AQ55" s="1286">
        <v>63</v>
      </c>
      <c r="AR55" s="1258" t="str">
        <f>'Abilities (2)'!B$63</f>
        <v>(^) Forge Fast Expand: Create a Forge on your current Location. (1000 Gold; 20 Mana; 2 Stamina)</v>
      </c>
      <c r="AS55" s="1258" t="str">
        <f>'Abilities (2)'!C$63</f>
        <v>(^) Forge Fast Expand II: Create a Forge on your current Location. (500 Gold; 20 Mana; 1.5 Stamina)</v>
      </c>
      <c r="AT55" s="1258" t="str">
        <f>'Abilities (2)'!D$63</f>
        <v>(^) Forge Fast Expand III: Create a Forge on your current Location. (500 Gold; 1 Stamina)</v>
      </c>
      <c r="AW55" t="s">
        <v>3652</v>
      </c>
      <c r="AX55" t="s">
        <v>3653</v>
      </c>
      <c r="AY55" t="s">
        <v>3654</v>
      </c>
    </row>
    <row r="56" spans="2:51">
      <c r="B56">
        <v>938</v>
      </c>
      <c r="C56" t="str">
        <f>'Abilities (2)'!B938</f>
        <v>(P) Arcane Annihilator: All Magic Damage you deal is now Arcane Damage.</v>
      </c>
      <c r="D56" t="s">
        <v>3214</v>
      </c>
      <c r="E56">
        <v>939</v>
      </c>
      <c r="F56" t="str">
        <f>'Abilities (2)'!B939</f>
        <v>(❖:≈) Arcanic Weaponry: Flash; You are able to summon any Form of Weapon at the cost of 20 Mana; This weapon Deals 10(Scales with the specific weapons Attributes) Physical Damage and 10(+100% Power) Magic Damage On Hit; Lasts Until end of Combat.</v>
      </c>
      <c r="G56">
        <v>940</v>
      </c>
      <c r="H56" t="str">
        <f>'Abilities (2)'!B940</f>
        <v>(P) Arcane Edge: Your Melee Weapons now also scale with +0.5 Power; At level 8 they will scale with +1 Power Instead.</v>
      </c>
      <c r="I56">
        <v>941</v>
      </c>
      <c r="J56" t="str">
        <f>'Abilities (2)'!B941</f>
        <v>(❖:&gt;) Magic Bolt: Launch a Magic Bolt that Deals 20(+100% Power) Magic Damage. (20 Mana)</v>
      </c>
      <c r="K56">
        <v>942</v>
      </c>
      <c r="L56" t="str">
        <f>'Abilities (2)'!B942</f>
        <v>(❖:≈) Mana Leeching Strike: [Requires Melee Weapon] Basic Attack Target, if the Attack Lands Drain 20 Mana. (20 Mana)</v>
      </c>
      <c r="M56">
        <v>943</v>
      </c>
      <c r="N56" t="str">
        <f>'Abilities (2)'!B943</f>
        <v>(❖:+) Arcane Chains: Root Target for 2 Turns and deal it 10(+50% Power) Magic Damage. (20 Mana)</v>
      </c>
      <c r="O56">
        <v>944</v>
      </c>
      <c r="P56" s="911">
        <v>945</v>
      </c>
      <c r="Q56" s="911">
        <v>946</v>
      </c>
      <c r="R56" s="911">
        <v>947</v>
      </c>
      <c r="S56" s="911">
        <v>948</v>
      </c>
      <c r="T56" s="911">
        <v>949</v>
      </c>
      <c r="U56" s="911">
        <v>950</v>
      </c>
      <c r="V56" s="911">
        <v>951</v>
      </c>
      <c r="W56" s="911">
        <v>952</v>
      </c>
      <c r="AO56" s="911"/>
      <c r="AP56"/>
      <c r="AQ56" s="1286">
        <v>64</v>
      </c>
      <c r="AR56" s="1258" t="str">
        <f>'Abilities (2)'!B$64</f>
        <v>(≈) Prosthetics: Forge a Prosthetic Arm or Leg; When Equipped in an amputated Slot Entity gains 40(+20 Per Ore Rarity) Health; It is Indestructible and can't be amputated. (20 Mana; 1 Ore)</v>
      </c>
      <c r="AS56" s="1258" t="str">
        <f>'Abilities (2)'!C$64</f>
        <v>(≈) Prosthetics II: Forge a Prosthetic Arm or Leg; When Equipped in an amputated Slot Entity gains 60(+30 Per Ore Rarity) Health; It is Indestructible and can't be amputated. (20 Mana; 1 Ore)</v>
      </c>
      <c r="AT56" s="1258" t="str">
        <f>'Abilities (2)'!D$64</f>
        <v>(≈) Prosthetics III: Forge a Prosthetic Arm or Leg; When Equipped in an amputated Slot Entity gains 90(+40 Per Ore Rarity) Health; It is Indestructible and can't be amputated. (20 Mana; 1 Ore)</v>
      </c>
      <c r="AW56" t="s">
        <v>3655</v>
      </c>
      <c r="AX56" t="s">
        <v>3656</v>
      </c>
      <c r="AY56" t="s">
        <v>3657</v>
      </c>
    </row>
    <row r="57" spans="2:51">
      <c r="B57">
        <v>955</v>
      </c>
      <c r="C57" t="str">
        <f>'Abilities (2)'!B955</f>
        <v>(P) Grand Chrysalis: Upon taking Fatal Damage, engulf yourself in a protective crystal and Regenerate 20 Health; Enemies in melee range will take 10(+100% Power) Magic Damage. (1/Day)</v>
      </c>
      <c r="D57" t="s">
        <v>2714</v>
      </c>
      <c r="E57">
        <v>956</v>
      </c>
      <c r="F57" t="str">
        <f>'Abilities (2)'!B956</f>
        <v>(P) Crystal Scaled Body: You take 10% less Physical and Magic Damage.</v>
      </c>
      <c r="G57">
        <v>957</v>
      </c>
      <c r="H57" t="str">
        <f>'Abilities (2)'!B957</f>
        <v>(P) Gem Collector: You may convert Ores into precious Gems of equal Rarity; Common Gems grant you 1 Power / Rare ones 2 Power / Epic ones 4 Power / Legendary ones 8 Power / Mythic ones 12 Power.</v>
      </c>
      <c r="I57">
        <v>958</v>
      </c>
      <c r="J57" t="str">
        <f>'Abilities (2)'!B958</f>
        <v>(❖:&gt;) Crystal Shard: Launch a Crystal Shard at Target dealing 25(+50% Power) Magic Damage. (30 Mana)</v>
      </c>
      <c r="K57">
        <v>959</v>
      </c>
      <c r="L57" t="str">
        <f>'Abilities (2)'!B959</f>
        <v>(❖:^) Crystaline Spear: Craft a Throwable Crystaline Spear which Deals 20 Magic Damage. (20 Mana)</v>
      </c>
      <c r="M57">
        <v>960</v>
      </c>
      <c r="N57" t="str">
        <f>'Abilities (2)'!B960</f>
        <v>(❖:&gt;) Quartzed Icicle: Launch an Icicle at Target dealing 30(+50% Power) Frost Damage. (30 Mana)</v>
      </c>
      <c r="O57">
        <v>961</v>
      </c>
      <c r="P57" s="911">
        <v>962</v>
      </c>
      <c r="Q57" s="911">
        <v>963</v>
      </c>
      <c r="R57" s="911">
        <v>964</v>
      </c>
      <c r="S57" s="911">
        <v>965</v>
      </c>
      <c r="T57" s="911">
        <v>966</v>
      </c>
      <c r="U57" s="911">
        <v>967</v>
      </c>
      <c r="V57" s="911">
        <v>968</v>
      </c>
      <c r="W57" s="911">
        <v>969</v>
      </c>
      <c r="AO57" s="911"/>
      <c r="AP57"/>
      <c r="AQ57" s="1286">
        <v>65</v>
      </c>
      <c r="AR57" s="1258" t="str">
        <f>'Abilities (2)'!B$65</f>
        <v>(❖:≈) Bone Mace: Powerplay; Convert Target Corpse into a Bone Mace by ripping out their spine and reinforcing it with Metal; It deals 5(+10% of Max Hp of Target Corpse) Physical Damage and has +0.5 Crit Multiplier. (20 Mana; 1 Stamina; 1 Rare Ore or Higher)</v>
      </c>
      <c r="AS57" s="1258" t="str">
        <f>'Abilities (2)'!C$65</f>
        <v>(❖:≈) Bone Mace II: Powerplay; Convert Target Corpse into a Bone Mace by ripping out their spine and reinforcing it with Metal; It deals 5(+20% of Max Hp of Target Corpse) Physical Damage and has +0.75 Crit Multiplier. (20 Mana; 1 Stamina; 1 Rare Ore or Higher)</v>
      </c>
      <c r="AT57" s="1258" t="str">
        <f>'Abilities (2)'!D$65</f>
        <v>(❖:≈) Bone Mace III: Powerplay; Convert Target Corpse into a Bone Mace by ripping out their spine and reinforcing it with Metal; It deals 5(+30% of Max Hp of Target Corpse) Physical Damage and has +1 Crit Multiplier. (20 Mana; 1 Stamina; 1 Rare Ore or Higher)</v>
      </c>
      <c r="AW57" t="s">
        <v>3658</v>
      </c>
      <c r="AX57" t="s">
        <v>3659</v>
      </c>
      <c r="AY57" t="s">
        <v>3660</v>
      </c>
    </row>
    <row r="58" spans="2:51">
      <c r="B58">
        <v>972</v>
      </c>
      <c r="C58" t="str">
        <f>'Abilities (2)'!B972</f>
        <v>(P) Crack of Dawn: If the first action at the start of the Day is entering Combat(Traversing Hex to enter Combat) automatically Deal 20 Solar Damage to Target Hostile Entity.</v>
      </c>
      <c r="D58" t="s">
        <v>2709</v>
      </c>
      <c r="E58">
        <v>973</v>
      </c>
      <c r="F58" t="str">
        <f>'Abilities (2)'!B973</f>
        <v>(P) The Dawnender: Every Third Ability you Cast creates a Sunflare that Stuns Everyone else on Hex for 1 Turn.</v>
      </c>
      <c r="G58">
        <v>974</v>
      </c>
      <c r="H58" t="str">
        <f>'Abilities (2)'!B974</f>
        <v>(P) Sunlit Sight: Gain 2 Hex Vision Map of your current position at the Start of Day that lasts until you do any other Action.</v>
      </c>
      <c r="I58">
        <v>975</v>
      </c>
      <c r="J58" t="str">
        <f>'Abilities (2)'!B975</f>
        <v>(❖:+) Solar Ray: Call down a Ray of the Sun to Burn Target for 10(+100% Power) Solar Damage. (15 Mana)</v>
      </c>
      <c r="K58">
        <v>976</v>
      </c>
      <c r="L58" t="str">
        <f>'Abilities (2)'!B976</f>
        <v>(❖:o) Solar Flare: Blind all Other Entities on Hex for 3 Turns. (25 Mana)</v>
      </c>
      <c r="M58">
        <v>977</v>
      </c>
      <c r="N58" t="str">
        <f>'Abilities (2)'!B977</f>
        <v>(❖:+) Solar Grace: Heal Target for 10(+50% Power) Health; If the Target is below 30% Max Health heal them 20(+100% Power) Instead. (25 Mana)</v>
      </c>
      <c r="O58">
        <v>978</v>
      </c>
      <c r="P58" s="911">
        <v>979</v>
      </c>
      <c r="Q58" s="911">
        <v>980</v>
      </c>
      <c r="R58" s="911">
        <v>981</v>
      </c>
      <c r="S58" s="911">
        <v>982</v>
      </c>
      <c r="T58" s="911">
        <v>983</v>
      </c>
      <c r="U58" s="911">
        <v>984</v>
      </c>
      <c r="V58" s="911">
        <v>985</v>
      </c>
      <c r="W58" s="911">
        <v>986</v>
      </c>
      <c r="AO58" s="911"/>
      <c r="AP58"/>
      <c r="AQ58" s="1286">
        <v>66</v>
      </c>
      <c r="AR58" s="1258" t="str">
        <f>'Abilities (2)'!B$66</f>
        <v>(❖:^) The Anvil: Summon an Anvil Object on Adjacent Tile; You may strike it with a Melee Weapon during combat; Doing So Creates a shockwave that Staggers All other Entities on Hex dealing 10(+10 for Each previous Strike) True Damage; Striking the Anvil 3 Times in a row Stuns All other Entities for 2 Turns. (100 Mana)</v>
      </c>
      <c r="AS58" s="1258" t="str">
        <f>'Abilities (2)'!C$66</f>
        <v>(❖:^) The Anvil II: Summon an Anvil Object on adjacent Tile; You may strike it with a Melee Weapon during combat; Doing So Creates a shockwave that Staggers All other Entities on Hex dealing 20(+20 for Each previous Strike) True Damage; Striking the Anvil 3 Times in a row Stuns All other Entities for 3 Turns. (100 Mana)</v>
      </c>
      <c r="AT58" s="1258" t="str">
        <f>'Abilities (2)'!D$66</f>
        <v>(❖:^) The Anvil III: Summon an Anvil Object on Adjacent Tile; You may strike it with a Melee Weapon during combat; Doing So Creates a shockwave that Staggers All other Entities on Hex dealing 40(+40 for Each previous Strike) True Damage; Striking the Anvil 3 Times in a row Stuns All other Entities for 4 Turns. (100 Mana)</v>
      </c>
      <c r="AW58" t="s">
        <v>3661</v>
      </c>
      <c r="AX58" t="s">
        <v>3662</v>
      </c>
      <c r="AY58" t="s">
        <v>3663</v>
      </c>
    </row>
    <row r="59" spans="2:51">
      <c r="B59">
        <v>989</v>
      </c>
      <c r="C59" t="str">
        <f>'Abilities (2)'!B989</f>
        <v>(P) Manaless Tome: Start the Game with an Empty Common Tome used for storing and casting Spells; It can store up to 2 Spells, any additional added will have to replace a previously stored one; The first non-Ultimate Non-Scroll Spell cast from this tome does not cost Mana. (1/Day)</v>
      </c>
      <c r="D59" t="s">
        <v>5520</v>
      </c>
      <c r="E59">
        <v>990</v>
      </c>
      <c r="F59" t="str">
        <f>'Abilities (2)'!B990</f>
        <v>(P) Advanced Magic: Start the Game with an Empty Common Tome used for storing and casting Spells; It can store up to 3 Spells, any additional added will have to replace a previously stored one; You become Immune to Sealed.</v>
      </c>
      <c r="G59">
        <v>991</v>
      </c>
      <c r="H59" t="str">
        <f>'Abilities (2)'!B991</f>
        <v>(P) Evolved Magic: Start the Game with an Empty Common Tome used for storing and casting Spells; It can store up to 4 Spells, any additional added will have to replace a previously stored one.</v>
      </c>
      <c r="I59">
        <v>992</v>
      </c>
      <c r="J59" t="str">
        <f>'Abilities (2)'!B992</f>
        <v>(P) A Separated Page: You may attach a scroll into your Tome taking up a spell slot and Consuming the Scroll in the Process in order to cast it repeatdly at the cost of 30 Mana per Rarity of Scroll capped at 120 Mana for Mythic Scrolls. (20 Mana)</v>
      </c>
      <c r="K59">
        <v>993</v>
      </c>
      <c r="L59" t="str">
        <f>'Abilities (2)'!B993</f>
        <v>(≈) An extra Page: Gain 1 Spell Slot in your tome. (1 Epic or higher Fabric)</v>
      </c>
      <c r="M59">
        <v>994</v>
      </c>
      <c r="N59" t="str">
        <f>'Abilities (2)'!B994</f>
        <v>(❖:≈) Momentary Inscribement: Counter; Store Target Non-Ultimate Projectile Spell cast on your Hex in your Tome. (40 Mana)</v>
      </c>
      <c r="O59">
        <v>995</v>
      </c>
      <c r="P59" s="911">
        <v>996</v>
      </c>
      <c r="Q59" s="911">
        <v>997</v>
      </c>
      <c r="R59" s="911">
        <v>998</v>
      </c>
      <c r="S59" s="911">
        <v>999</v>
      </c>
      <c r="T59" s="911">
        <v>1000</v>
      </c>
      <c r="U59" s="911">
        <v>1001</v>
      </c>
      <c r="V59" s="911">
        <v>1002</v>
      </c>
      <c r="W59" s="911">
        <v>1003</v>
      </c>
      <c r="AO59" s="911"/>
      <c r="AP59"/>
      <c r="AQ59" s="1286">
        <v>67</v>
      </c>
      <c r="AR59" s="1258" t="str">
        <f>'Abilities (2)'!B$67</f>
        <v>(^) The Hammer: Powerplay; Your Family Heirloom has finally arrived on the Battlefield on a random Hex; You know it's general direction; The Coreforger: 40 Physical Damage; 20 Fire Damage On Hit; +3 Crit Multiplier; Passive: -2 on Basic Attack Roll. (100 Mana)</v>
      </c>
      <c r="AS59" s="1258" t="str">
        <f>'Abilities (2)'!C$67</f>
        <v>(^) The Hammer II: Powerplay; Your Family Heirloom has finally arrived on the Battlefield on a random Hex; You know it's exact location; The Coreforger: 40 Physical Damage; 20 Fire Damage On Hit; +3 Crit Multiplier; Passive: -2 on Basic Attack Roll.</v>
      </c>
      <c r="AT59" s="1258" t="str">
        <f>'Abilities (2)'!D$67</f>
        <v>(^) The Hammer III: Powerplay; Your Family Heirloom has finally arrived on the Battlefield on a random Hex; It Lands on your Hex; The Coreforger: 40 Physical Damage; 20 Fire Damage On Hit; +3 Crit Multiplier; Passive: -2 on Basic Attack Roll.</v>
      </c>
      <c r="AW59" t="s">
        <v>3664</v>
      </c>
      <c r="AX59" t="s">
        <v>3665</v>
      </c>
      <c r="AY59" t="s">
        <v>3666</v>
      </c>
    </row>
    <row r="60" spans="2:51">
      <c r="B60">
        <v>1006</v>
      </c>
      <c r="C60" t="str">
        <f>'Abilities (2)'!B1006</f>
        <v>(P) Payed in Gold: Killing Sentients Rewards you 250 Gold.</v>
      </c>
      <c r="D60" t="s">
        <v>5559</v>
      </c>
      <c r="E60">
        <v>1007</v>
      </c>
      <c r="F60" t="str">
        <f>'Abilities (2)'!B1007</f>
        <v>(P) Payed in Blood: Killing Sentients Rewards you a Health Potion.</v>
      </c>
      <c r="G60">
        <v>1008</v>
      </c>
      <c r="H60" t="str">
        <f>'Abilities (2)'!B1008</f>
        <v>(P) No Witnesses: Nothing you do will be displayed in Across the Planes, exccept for Scribe.</v>
      </c>
      <c r="I60">
        <v>1009</v>
      </c>
      <c r="J60" t="str">
        <f>'Abilities (2)'!B1009</f>
        <v>(≈) Quick Work: [Requires Melee Weapon] Strike Target for Basic Attack Damage; This ability deals Double Damage if the Target is Below 50% of their Max Health. (30 Mana)</v>
      </c>
      <c r="K60">
        <v>1010</v>
      </c>
      <c r="L60" t="str">
        <f>'Abilities (2)'!B1010</f>
        <v>(≈) Agile Shadow: Gain 3 Mobility for 3 Turns. (30 Mana)</v>
      </c>
      <c r="M60">
        <v>1011</v>
      </c>
      <c r="N60" t="str">
        <f>'Abilities (2)'!B1011</f>
        <v>(≈) Strangle: Strangle Target Entity; You both roll a d20+Mobility; If yours is equal or higher the Target loses 20 Health and is Staggered for 1 Turn; Otherwise they lose 10 Health; If this ability was done from stealth gain a +5 on your Roll. (20 Mana)</v>
      </c>
      <c r="O60">
        <v>1012</v>
      </c>
      <c r="P60" s="911">
        <v>1013</v>
      </c>
      <c r="Q60" s="911">
        <v>1014</v>
      </c>
      <c r="R60" s="911">
        <v>1015</v>
      </c>
      <c r="S60" s="911">
        <v>1016</v>
      </c>
      <c r="T60" s="911">
        <v>1017</v>
      </c>
      <c r="U60" s="911">
        <v>1018</v>
      </c>
      <c r="V60" s="911">
        <v>1019</v>
      </c>
      <c r="W60" s="911">
        <v>1020</v>
      </c>
      <c r="AO60" s="911"/>
      <c r="AP60"/>
      <c r="AQ60" s="1286">
        <v>68</v>
      </c>
      <c r="AR60" s="1258" t="str">
        <f>'Abilities (2)'!B$68</f>
        <v>(P) The Sweat: Each time you Craft a Gear you Gain 2 Strength.</v>
      </c>
      <c r="AS60" s="1258" t="str">
        <f>'Abilities (2)'!C$68</f>
        <v>(P) The Sweat II: Each time you Craft a Gear you Gain 4 Strength.</v>
      </c>
      <c r="AT60" s="1258" t="str">
        <f>'Abilities (2)'!D$68</f>
        <v>(P) The Sweat III: Each time you Craft a Gear you Gain 8 Strength.</v>
      </c>
      <c r="AW60" t="s">
        <v>3667</v>
      </c>
      <c r="AX60" t="s">
        <v>3668</v>
      </c>
      <c r="AY60" t="s">
        <v>3669</v>
      </c>
    </row>
    <row r="61" spans="2:51">
      <c r="B61">
        <v>1023</v>
      </c>
      <c r="C61" t="str">
        <f>'Abilities (2)'!B1023</f>
        <v>(P) Cleptomancy: Sometimes you steal things without even being aware of it; Disengaging from Melee Range causes you to randomly steal one of their Items; If they have no Items this Ability does not Trigger; Sentients will always have a Rare Item when in Combat with you. (1/Day)</v>
      </c>
      <c r="D61" t="s">
        <v>5591</v>
      </c>
      <c r="E61">
        <v>1024</v>
      </c>
      <c r="F61" t="str">
        <f>'Abilities (2)'!B1024</f>
        <v>(P) Cutpurse: Every Landed Basic Attack Steals a Potion from Target, if they have no Potions you steal 100 Gold instead, if they have no Gold, they take take 5(+100% Dexterity) Bleed Damage.</v>
      </c>
      <c r="G61">
        <v>1025</v>
      </c>
      <c r="H61" t="str">
        <f>'Abilities (2)'!B1025</f>
        <v>(P) Innocent Disguise: When entering Combat vs Sentient Enemies you may choose your starting Tile; You may also choose to not engage in Combat.</v>
      </c>
      <c r="I61">
        <v>1026</v>
      </c>
      <c r="J61" t="str">
        <f>'Abilities (2)'!B1026</f>
        <v>(≈) Pickpocket: Steal 1 of Targets Inventory Slot. (20 Mana)</v>
      </c>
      <c r="K61">
        <v>1027</v>
      </c>
      <c r="L61" t="str">
        <f>'Abilities (2)'!B1027</f>
        <v>(≈) Life Steal: Steal Targets Health Causing him to lose 10%(+10% Power) of Targets Max Health, healing yourself for that Amount. (20 Mana; 1/Day)</v>
      </c>
      <c r="M61">
        <v>1028</v>
      </c>
      <c r="N61" t="str">
        <f>'Abilities (2)'!B1028</f>
        <v>(≈) Rob: Steal Targets Gold. (40 Mana)</v>
      </c>
      <c r="O61">
        <v>1029</v>
      </c>
      <c r="P61" s="911">
        <v>1030</v>
      </c>
      <c r="Q61" s="911">
        <v>1031</v>
      </c>
      <c r="R61" s="911">
        <v>1032</v>
      </c>
      <c r="S61" s="911">
        <v>1033</v>
      </c>
      <c r="T61" s="911">
        <v>1034</v>
      </c>
      <c r="U61" s="911">
        <v>1035</v>
      </c>
      <c r="V61" s="911">
        <v>1036</v>
      </c>
      <c r="W61" s="911">
        <v>1037</v>
      </c>
      <c r="AO61" s="911"/>
      <c r="AP61"/>
      <c r="AQ61">
        <v>71</v>
      </c>
      <c r="AR61" s="1258" t="str">
        <f>'Abilities (2)'!B$71</f>
        <v>(❖:≈) Sea Creature Form: You may Transform into a Sea Creature allowing you to Traverse or sleep in water Hexes.</v>
      </c>
      <c r="AW61" t="s">
        <v>3670</v>
      </c>
    </row>
    <row r="62" spans="2:51">
      <c r="B62">
        <v>1040</v>
      </c>
      <c r="C62" t="str">
        <f>'Abilities (2)'!B1040</f>
        <v xml:space="preserve">(P) Scavenge: Once per Day on Day start, you get a copy of the highest rarity Non-Unique Gear that any other hero has looted from the Planes. </v>
      </c>
      <c r="D62" t="s">
        <v>5619</v>
      </c>
      <c r="E62">
        <v>1041</v>
      </c>
      <c r="F62" t="str">
        <f>'Abilities (2)'!B1041</f>
        <v>(P) Camo: After Looting become Stealth whilst on current Hex.</v>
      </c>
      <c r="G62">
        <v>1042</v>
      </c>
      <c r="H62" t="str">
        <f>'Abilities (2)'!B1042</f>
        <v>(P) Ancient Burial: Exploring a Hex has 50% Chance of counting as Looting a Corpse.</v>
      </c>
      <c r="I62">
        <v>1043</v>
      </c>
      <c r="J62" t="str">
        <f>'Abilities (2)'!B1043</f>
        <v>(P) Gutter Runner: You can loot any guarded Hex before defeating its guardians; If you level up from this you may level up before engaging Combat.</v>
      </c>
      <c r="K62">
        <v>1044</v>
      </c>
      <c r="L62" t="str">
        <f>'Abilities (2)'!B1044</f>
        <v>(P) Corpse Touch: If you have looted a corpse this Day cause your Attacks an additional 10 Poison damage on hit.</v>
      </c>
      <c r="M62">
        <v>1045</v>
      </c>
      <c r="N62" t="str">
        <f>'Abilities (2)'!B1045</f>
        <v>(≈) The Shovel: Powerplay; Gain a Rare Sharp Two-Handed Melee Weapon; It has 20 Physical Damage Scaling with 1 Dexterity; 2 critical Multiplier; Passive: It gains +1 Base Damage for every Looted Corpse after equipping.</v>
      </c>
      <c r="O62">
        <v>1046</v>
      </c>
      <c r="P62" s="911">
        <v>1047</v>
      </c>
      <c r="Q62" s="911">
        <v>1048</v>
      </c>
      <c r="R62" s="911">
        <v>1049</v>
      </c>
      <c r="S62" s="911">
        <v>1050</v>
      </c>
      <c r="T62" s="911">
        <v>1051</v>
      </c>
      <c r="U62" s="911">
        <v>1052</v>
      </c>
      <c r="V62" s="911">
        <v>1053</v>
      </c>
      <c r="W62" s="911">
        <v>1054</v>
      </c>
      <c r="AO62" s="911"/>
      <c r="AP62"/>
      <c r="AQ62" s="1286">
        <v>72</v>
      </c>
      <c r="AR62" s="1258" t="str">
        <f>'Abilities (2)'!B$72</f>
        <v>(P) Eldritch Servant: Creatures Are no longer Hostile to you Unless Provoked.</v>
      </c>
      <c r="AW62" t="s">
        <v>3671</v>
      </c>
    </row>
    <row r="63" spans="2:51">
      <c r="B63">
        <v>1057</v>
      </c>
      <c r="C63" t="str">
        <f>'Abilities (2)'!B1057</f>
        <v>(P) Phantom Mode: Become Invisible for 2 Turns upon Entering Combat.</v>
      </c>
      <c r="D63" t="s">
        <v>2694</v>
      </c>
      <c r="E63">
        <v>1058</v>
      </c>
      <c r="F63" t="str">
        <f>'Abilities (2)'!B1058</f>
        <v>(P) We move Unseen: Gain the Stealth Condition.</v>
      </c>
      <c r="G63">
        <v>1059</v>
      </c>
      <c r="H63" t="str">
        <f>'Abilities (2)'!B1059</f>
        <v>(P) Unnatural Apparition: When engaging Combat with your last Stamina you may choose Tile to enter Combat on.</v>
      </c>
      <c r="I63">
        <v>1060</v>
      </c>
      <c r="J63" t="str">
        <f>'Abilities (2)'!B1060</f>
        <v>(≈) Phantom Strike: Strike Target for Basic Attack Damage with 50% Chance to Miss or to Crit; If this ability is Cast while Invisible it has a Blitz and Precise. (20 Mana)</v>
      </c>
      <c r="K63">
        <v>1061</v>
      </c>
      <c r="L63" t="str">
        <f>'Abilities (2)'!B1061</f>
        <v>(❖:&gt;) Phantom Dagger: Throw a Phantom Dagger at Target dealing 10 Dark Damage and 10 Magic Damage; If thrown while Invisible, it deals 20 Dark Damage and 20 Magic Damage Instead. (25 Mana)</v>
      </c>
      <c r="M63">
        <v>1062</v>
      </c>
      <c r="N63" t="str">
        <f>'Abilities (2)'!B1062</f>
        <v>(≈) Retrailing: Immediately Flee Combat as long as the Flee Requirements are met to the closest Hex in relation to the Combat Map. (20 Mana)</v>
      </c>
      <c r="O63">
        <v>1063</v>
      </c>
      <c r="P63" s="911">
        <v>1064</v>
      </c>
      <c r="Q63" s="911">
        <v>1065</v>
      </c>
      <c r="R63" s="911">
        <v>1066</v>
      </c>
      <c r="S63" s="911">
        <v>1067</v>
      </c>
      <c r="T63" s="911">
        <v>1068</v>
      </c>
      <c r="U63" s="911">
        <v>1069</v>
      </c>
      <c r="V63" s="911">
        <v>1070</v>
      </c>
      <c r="W63" s="911">
        <v>1071</v>
      </c>
      <c r="AO63" s="911"/>
      <c r="AP63"/>
      <c r="AQ63">
        <v>73</v>
      </c>
      <c r="AR63" s="1258" t="str">
        <f>'Abilities (2)'!B$73</f>
        <v>(P) Leeching Fiber: Your Tentacles have 5 Lifedrain on Hit.</v>
      </c>
      <c r="AW63" t="s">
        <v>2704</v>
      </c>
    </row>
    <row r="64" spans="2:51">
      <c r="B64">
        <v>1074</v>
      </c>
      <c r="C64" t="str">
        <f>'Abilities (2)'!B1074</f>
        <v>(P) Rasonian Traversal Equipment: Hexes no longer have Negative Penalties; Gain the Pathfinder Condition.</v>
      </c>
      <c r="D64" t="s">
        <v>5687</v>
      </c>
      <c r="E64">
        <v>1075</v>
      </c>
      <c r="F64" t="str">
        <f>'Abilities (2)'!B1075</f>
        <v>(P) Spyglass: You may Consume 1 Stamina to Gain +1 Hex Vision; Moving will cause you to lose your bonus Hex vision.</v>
      </c>
      <c r="G64">
        <v>1076</v>
      </c>
      <c r="H64" t="str">
        <f>'Abilities (2)'!B1076</f>
        <v>(P) Mountain Hiker: Gain the Mountain Traversal Skill and 0.5 Stamina.</v>
      </c>
      <c r="I64">
        <v>1077</v>
      </c>
      <c r="J64" t="str">
        <f>'Abilities (2)'!B1077</f>
        <v>(≈) Quick Jab: Flash, Basic Attack (15 Mana)</v>
      </c>
      <c r="K64">
        <v>1078</v>
      </c>
      <c r="L64" t="str">
        <f>'Abilities (2)'!B1078</f>
        <v>(P) Quick Reflexes: Gain the Agile Condition. (Locks 20 Mana)</v>
      </c>
      <c r="M64">
        <v>1079</v>
      </c>
      <c r="N64" t="str">
        <f>'Abilities (2)'!B1079</f>
        <v>(P) Seeing is Understanding: Whenever another Hero appears on your Hex Range gain 200 Experience. (1/Hero)</v>
      </c>
      <c r="O64">
        <v>1080</v>
      </c>
      <c r="P64" s="911">
        <v>1081</v>
      </c>
      <c r="Q64" s="911">
        <v>1082</v>
      </c>
      <c r="R64" s="911">
        <v>1083</v>
      </c>
      <c r="S64" s="911">
        <v>1084</v>
      </c>
      <c r="T64" s="911">
        <v>1085</v>
      </c>
      <c r="U64" s="911">
        <v>1086</v>
      </c>
      <c r="V64" s="911">
        <v>1087</v>
      </c>
      <c r="W64" s="911">
        <v>1088</v>
      </c>
      <c r="AO64" s="911"/>
      <c r="AP64"/>
      <c r="AQ64">
        <v>74</v>
      </c>
      <c r="AR64" s="911" t="str">
        <f>'Abilities (2)'!B$74</f>
        <v>(❖:^) Void Tentacles: Summon a Tentacle Object; It has 50 Health; It strikes Random Hostile Entities for 5 True Damage across the Entire Hex; They Last until End of Combat. (30 Mana)</v>
      </c>
      <c r="AS64" s="911" t="str">
        <f>'Abilities (2)'!C$74</f>
        <v>(❖:^) Void Tentacles II: Summon a Tentacle Object; It has 75 Health; It strikes Random Hostile Entities for 7 True Damage across the Entire Hex; They Last until End of Combat. (35 Mana)</v>
      </c>
      <c r="AT64" s="911" t="str">
        <f>'Abilities (2)'!D$74</f>
        <v>(❖:^) Void Tentacles III: Summon a Tentacle Object; It has 100 Health; It strikes Random Hostile Entities for 100 True Damage across the Entire Hex; They Last until End of Combat. (40 Mana)</v>
      </c>
      <c r="AW64" t="s">
        <v>2798</v>
      </c>
      <c r="AX64" t="s">
        <v>3672</v>
      </c>
      <c r="AY64" t="s">
        <v>3673</v>
      </c>
    </row>
    <row r="65" spans="2:51">
      <c r="B65">
        <v>1091</v>
      </c>
      <c r="C65" t="str">
        <f>'Abilities (2)'!B1091</f>
        <v>(P) Shadow Stalker: Herald(The Stalker Hunts); At the start of the Game teleport on the same Hex as another Hero; After teleporting you are become Invisible until breaking it or Moving on a different Hex; You automatically move with the Hero unless specified otherwise, you gain the same Experience he does.</v>
      </c>
      <c r="D65" t="s">
        <v>5726</v>
      </c>
      <c r="E65">
        <v>1092</v>
      </c>
      <c r="F65" t="str">
        <f>'Abilities (2)'!B1092</f>
        <v>(P) The Spy: Permanently have Vision of the closest Hero and his current Health and Mana; If he dies, Retrigger this Passive; This does not work during Combat.</v>
      </c>
      <c r="G65">
        <v>1093</v>
      </c>
      <c r="H65" t="str">
        <f>'Abilities (2)'!B1093</f>
        <v>(P) Pursuer: Herald(The Stalker Hunts); At the Start of the Game teleport to Target Hex in 1 Hex range of the closest Hero on Hex of your choice; Gain the Stealth Condition.</v>
      </c>
      <c r="I65">
        <v>1094</v>
      </c>
      <c r="J65" t="str">
        <f>'Abilities (2)'!B1094</f>
        <v>(≈) Unseen Dagger: An Unseen Dagger appears behind Target Entity and stabs dealing 20(200% Dexterity) Bleed Damage; This ability does not break Invisibility; Infinite Range. (40 Mana; 1/Day)</v>
      </c>
      <c r="K65">
        <v>1095</v>
      </c>
      <c r="L65" t="str">
        <f>'Abilities (2)'!B1095</f>
        <v>(+) Pulling the strings: Targets next 3 Rolls will get -4; This ability does not break Stealth; Infinite Range. (25 Mana)</v>
      </c>
      <c r="M65">
        <v>1096</v>
      </c>
      <c r="N65" t="str">
        <f>'Abilities (2)'!B1096</f>
        <v>(+) Curse of Poison: Powerplay; Curse Target; Infinite Range; Curse: Whenever you Traverse a Landmark become Poisoned for 5 Poison Damage per Tick over 2 Turns.</v>
      </c>
      <c r="O65">
        <v>1097</v>
      </c>
      <c r="P65" s="911">
        <v>1098</v>
      </c>
      <c r="Q65" s="911">
        <v>1099</v>
      </c>
      <c r="R65" s="911">
        <v>1100</v>
      </c>
      <c r="S65" s="911">
        <v>1101</v>
      </c>
      <c r="T65" s="911">
        <v>1102</v>
      </c>
      <c r="U65" s="911">
        <v>1103</v>
      </c>
      <c r="V65" s="911">
        <v>1104</v>
      </c>
      <c r="W65" s="911">
        <v>1105</v>
      </c>
      <c r="AO65" s="911"/>
      <c r="AP65"/>
      <c r="AQ65">
        <v>75</v>
      </c>
      <c r="AR65" s="1258" t="str">
        <f>'Abilities (2)'!B$75</f>
        <v>(❖:^) Tentacles of the Deep: Summon a Tentacle Object next to Entity; 10 Health; they can not Move; It strikes Random Hostile Entities for 12 Physical Damage; They Last unil End of Combat. (15 Mana)</v>
      </c>
      <c r="AS65" s="1258" t="str">
        <f>'Abilities (2)'!C$75</f>
        <v>(❖:^) Tentacles of the Deep: Summon a Tentacle Object next to Entity; 20 Health; they can not Move; It strikes Random Hostile Entities for 16 Physical Damage; They Last unil End of Combat. (20 Mana)</v>
      </c>
      <c r="AT65" s="1258" t="str">
        <f>'Abilities (2)'!D$75</f>
        <v>(❖:^) Tentacles of the Deep: Summon a Tentacle Object next to Entity; 30 Health; they can not Move; It strikes Random Hostile Entities for 20 Physical Damage; The Tentacle Strikes may Critically Strike; They Last unil End of Combat. (20 Mana)</v>
      </c>
      <c r="AW65" t="s">
        <v>2834</v>
      </c>
      <c r="AX65" t="s">
        <v>3674</v>
      </c>
      <c r="AY65" t="s">
        <v>3675</v>
      </c>
    </row>
    <row r="66" spans="2:51">
      <c r="B66">
        <v>1108</v>
      </c>
      <c r="C66" t="str">
        <f>'Abilities (2)'!B1108</f>
        <v>(P) Eagle Sight Support: You always know how far the closest Hero is and the direction he is in.</v>
      </c>
      <c r="D66" t="s">
        <v>5765</v>
      </c>
      <c r="E66">
        <v>1109</v>
      </c>
      <c r="F66" t="str">
        <f>'Abilities (2)'!B1109</f>
        <v>(P) Unknown Trackign Technique: Each Hero that is displayed on your map ends up being Tracked for the rest of the game; You will be able to see how far he is from you, and his exact position relative to yous.</v>
      </c>
      <c r="G66">
        <v>1110</v>
      </c>
      <c r="H66" t="str">
        <f>'Abilities (2)'!B1110</f>
        <v>(P) Accuracy from another World: Your Throwable Daggers gain +0.5 Critical Multiplier and +0.5 Scaling.</v>
      </c>
      <c r="I66">
        <v>1111</v>
      </c>
      <c r="J66" t="str">
        <f>'Abilities (2)'!B1111</f>
        <v>(^) Trackers Arsenal: Summon 2 Tracker Knife (Epic Throwables). (40 Mana)</v>
      </c>
      <c r="K66">
        <v>1112</v>
      </c>
      <c r="L66" t="str">
        <f>'Abilities (2)'!B1112</f>
        <v>(&gt;) Whistle Sap Sedatives: Launch 2 sedatives at Target, each Dealing 5 Poison Damage and Causing Target to Fall Asleep for 1 Turn. (20 Mana)</v>
      </c>
      <c r="M66">
        <v>1113</v>
      </c>
      <c r="N66" t="str">
        <f>'Abilities (2)'!B1113</f>
        <v>(≈) Hidden Blade: Stab Target Entity with your Hidden Blade for 20(+300% Dexterity) Physical Damage and 10 Bleed Damage On Hit; If you are Invisible then this Critically Strikes for Double Damage. (35 Mana)</v>
      </c>
      <c r="O66">
        <v>1114</v>
      </c>
      <c r="P66" s="911">
        <v>1115</v>
      </c>
      <c r="Q66" s="911">
        <v>1116</v>
      </c>
      <c r="R66" s="911">
        <v>1117</v>
      </c>
      <c r="S66" s="911">
        <v>1118</v>
      </c>
      <c r="T66" s="911">
        <v>1119</v>
      </c>
      <c r="U66" s="911">
        <v>1120</v>
      </c>
      <c r="V66" s="911">
        <v>1121</v>
      </c>
      <c r="W66" s="911">
        <v>1122</v>
      </c>
      <c r="AO66" s="911"/>
      <c r="AP66"/>
      <c r="AQ66">
        <v>76</v>
      </c>
      <c r="AR66" s="1258" t="str">
        <f>'Abilities (2)'!B$76</f>
        <v>(❖:^) Eldritch Tentacles: Summon a Tentacle Object from inside yourself that extends up to 1 Move away; You have shared Health; They will Strike Other Entities in Range at random at the Start of your Turn dealing 10 Dark Damage per Tentacle; They Last until End of Combat. (25 Mana)</v>
      </c>
      <c r="AS66" s="1258" t="str">
        <f>'Abilities (2)'!C$76</f>
        <v>(❖:^) Eldritch Tentacles II: Summon a Tentacle Object from inside yourself that extends up to 1 Move away; You have shared Health; They will Strike Other Entities in Range at random at the Start of your Turn dealing 15 Dark Damage per Tentacle; They Last until End of Combat. (30 Mana)</v>
      </c>
      <c r="AT66" s="1258" t="str">
        <f>'Abilities (2)'!D$76</f>
        <v>(❖:^) Eldritch Tentacles III: Summon Tentacle Object from inside yourself that extends up to 2 Move away; You have shared Health; They will Strike Other Entities in Range at random at the Start of your Turn dealing 20 Dark Damage per Tentacle; They Last until End of Combat. (30 Mana)</v>
      </c>
      <c r="AW66" t="s">
        <v>2868</v>
      </c>
      <c r="AX66" t="s">
        <v>3676</v>
      </c>
      <c r="AY66" t="s">
        <v>3677</v>
      </c>
    </row>
    <row r="67" spans="2:51">
      <c r="B67">
        <v>1125</v>
      </c>
      <c r="C67" t="str">
        <f>'Abilities (2)'!B1125</f>
        <v>(P) Operator: Start the game with all Non-Innate Specialist Abilities Unlocked and enough Slots for all of them; Your Resonance and Legacy are Locked and capped at 0; Ability Points are automatically converted to 10 Max Mana and Ultimate Ability Points are converted to 20 Max Mana.</v>
      </c>
      <c r="D67" t="s">
        <v>5804</v>
      </c>
      <c r="E67">
        <v>1126</v>
      </c>
      <c r="F67" t="str">
        <f>'Abilities (2)'!B1126</f>
        <v>(P) Infiltrator: Start the game with all Non-Innate Specialist Abilities Unlocked, Ranked up to II and enough Slots for all of them; Your Resonance and Legacy are Locked and capped at 0; Ability Points are automatically converted to 10 Max Mana and Ultimate Ability Points are converted to 20 Max Mana.</v>
      </c>
      <c r="G67">
        <v>1127</v>
      </c>
      <c r="H67" t="str">
        <f>'Abilities (2)'!B1127</f>
        <v>(P) Maverick: Start the game with all Non-Innate Specialist Abilities Unlocked, Ranked up to III and enough Slots for all of them; Your Resonance and Legacy are Locked and capped at 0; Ability Points are automatically converted to 10 Max Mana and Ultimate Ability Points are converted to 20 Max Mana.</v>
      </c>
      <c r="I67">
        <v>1128</v>
      </c>
      <c r="J67" t="str">
        <f>'Abilities (2)'!B1128</f>
        <v>(≈) Gather Intel: Gain Knowledge of all other Heroes current Classes; If this Ability was already Used then Gain Knowledge of their current Affinities; If this Ability was used twice then Gain Knowledge of which Affinity is linked to which Color. (20 Mana; 500 Gold)</v>
      </c>
      <c r="K67">
        <v>1129</v>
      </c>
      <c r="L67" t="str">
        <f>'Abilities (2)'!B1129</f>
        <v>(≈) Coordinator: Gain Coordination Skill Until End of Day. (20 Mana)</v>
      </c>
      <c r="M67">
        <v>1130</v>
      </c>
      <c r="N67" t="str">
        <f>'Abilities (2)'!B1130</f>
        <v>(≈) Operation Control: Infinite Hex Range; Move Target Entity 1 Hex. (50 Mana)</v>
      </c>
      <c r="O67">
        <v>1131</v>
      </c>
      <c r="P67" s="911">
        <v>1132</v>
      </c>
      <c r="Q67" s="911">
        <v>1133</v>
      </c>
      <c r="R67" s="911">
        <v>1134</v>
      </c>
      <c r="S67" s="911">
        <v>1135</v>
      </c>
      <c r="T67" s="911">
        <v>1136</v>
      </c>
      <c r="U67" s="911">
        <v>1137</v>
      </c>
      <c r="V67" s="911">
        <v>1138</v>
      </c>
      <c r="W67" s="911">
        <v>1139</v>
      </c>
      <c r="AO67" s="911"/>
      <c r="AP67"/>
      <c r="AQ67" s="1286">
        <v>77</v>
      </c>
      <c r="AR67" s="1258" t="str">
        <f>'Abilities (2)'!B$77</f>
        <v>(❖:&gt;) Tentacle Pull: Pull Target Entity 1 Move Closer to you and Deal 10(+100% Strength) Physical Damage to them. (15 Mana)</v>
      </c>
      <c r="AS67" s="1258" t="str">
        <f>'Abilities (2)'!C$77</f>
        <v>(❖:&gt;) Tentacle Pull II: Pull Target Entity 2 Move Closer to you and Deal 15(+200% Strength) Physical Damage to them. (20 Mana)</v>
      </c>
      <c r="AT67" s="1258" t="str">
        <f>'Abilities (2)'!D$77</f>
        <v>(❖:&gt;) Tentacle Pull III: Pull Target Entity in Melee Range and Deal 20(+200% Strength; +200% Power) Physical Damage to them. (25 Mana)</v>
      </c>
      <c r="AW67" t="s">
        <v>2905</v>
      </c>
      <c r="AX67" t="s">
        <v>3678</v>
      </c>
      <c r="AY67" t="s">
        <v>3679</v>
      </c>
    </row>
    <row r="68" spans="2:51">
      <c r="B68">
        <v>1142</v>
      </c>
      <c r="C68" t="str">
        <f>'Abilities (2)'!B1142</f>
        <v>(P) Unsettling Aura: Hostile Entities on your Hex have their Miss Range Set to 1-7 Overriding everything.</v>
      </c>
      <c r="D68" t="s">
        <v>5843</v>
      </c>
      <c r="E68">
        <v>1143</v>
      </c>
      <c r="F68" t="str">
        <f>'Abilities (2)'!B1143</f>
        <v>(P) Unholy Aura: 50% Dark Resistance; Immunity to Blind.</v>
      </c>
      <c r="G68">
        <v>1144</v>
      </c>
      <c r="H68" t="str">
        <f>'Abilities (2)'!B1144</f>
        <v>(P) Abyssal Aura: Fear Ticks on your Hex cause their respective Entities to lose 20% Dark Resistance until End of Day.</v>
      </c>
      <c r="I68">
        <v>1145</v>
      </c>
      <c r="J68" t="str">
        <f>'Abilities (2)'!B1145</f>
        <v>(❖:&gt;) Death Coil: Launch a Projectile dealing 20(+50% Power) Dark Damage to Target. (20 Mana)</v>
      </c>
      <c r="K68">
        <v>1146</v>
      </c>
      <c r="L68" t="str">
        <f>'Abilities (2)'!B1146</f>
        <v>(≈) Dark Strike: [Requires Melee Weapon] Strike Target Entity for Basic Attack Damage dealing On Hit Dark Damage equal to your Dark Resistance (10%=1) with a 20% Chance to Fear Target for 1 Turn. (15 Mana)</v>
      </c>
      <c r="M68">
        <v>1147</v>
      </c>
      <c r="N68" t="str">
        <f>'Abilities (2)'!B1147</f>
        <v>(^) Shield from Beyond: [Requires Empty Off-Hand Slot] Summon a Shield in your Off-Hand Until End of Combat; The Shield Grants 40% Dark Resistance, 4 Defense, 4 Dispersion, Passive: If you suffer more than 25 Total Damage from an Attack Deal (o) 10(+50% Defense) Dark Damage to all Entities on Hex. (30 Mana)</v>
      </c>
      <c r="O68">
        <v>1148</v>
      </c>
      <c r="P68" s="911">
        <v>1149</v>
      </c>
      <c r="Q68" s="911">
        <v>1150</v>
      </c>
      <c r="R68" s="911">
        <v>1151</v>
      </c>
      <c r="S68" s="911">
        <v>1152</v>
      </c>
      <c r="T68" s="911">
        <v>1153</v>
      </c>
      <c r="U68" s="911">
        <v>1154</v>
      </c>
      <c r="V68" s="911">
        <v>1155</v>
      </c>
      <c r="W68" s="911">
        <v>1156</v>
      </c>
      <c r="AO68" s="911"/>
      <c r="AP68"/>
      <c r="AQ68" s="1286">
        <v>78</v>
      </c>
      <c r="AR68" s="1258" t="str">
        <f>'Abilities (2)'!B$78</f>
        <v>(P) Terrorizing Reality: Your Tentacles deal 5(+100% Power) Terror Damage on Hit.</v>
      </c>
      <c r="AS68" s="1258" t="str">
        <f>'Abilities (2)'!C$78</f>
        <v>(P) Terrorizing Reality II: Your Tentacles deal 10(+100% Power) Terror Damage on Hit.</v>
      </c>
      <c r="AT68" s="1258" t="str">
        <f>'Abilities (2)'!D$78</f>
        <v>(P) Terrorizing Reality III: Your Tentacles deal 15(+100% Power) Terror Damage on Hit.</v>
      </c>
      <c r="AW68" t="s">
        <v>2941</v>
      </c>
      <c r="AX68" t="s">
        <v>3680</v>
      </c>
      <c r="AY68" t="s">
        <v>3681</v>
      </c>
    </row>
    <row r="69" spans="2:51">
      <c r="B69">
        <v>1159</v>
      </c>
      <c r="C69" t="str">
        <f>'Abilities (2)'!B1159</f>
        <v>(P) Protective Flash: When dropping below 20% Health, Blind everyone on your Hex for 3 turns.</v>
      </c>
      <c r="D69" t="s">
        <v>2687</v>
      </c>
      <c r="E69">
        <v>1160</v>
      </c>
      <c r="F69" t="str">
        <f>'Abilities (2)'!B1160</f>
        <v>(P) Holy Aura: 50% Light Resistance; Immunity to Fear.</v>
      </c>
      <c r="G69">
        <v>1161</v>
      </c>
      <c r="H69" t="str">
        <f>'Abilities (2)'!B1161</f>
        <v>(P) Hallow Aura: Blind Ticks on your Hex cause their respective Entities to lose 20% Light Resistance until End of Day.</v>
      </c>
      <c r="I69">
        <v>1162</v>
      </c>
      <c r="J69" t="str">
        <f>'Abilities (2)'!B1162</f>
        <v>(+) Holy Smite: Deal 20 Holy Damage. (20 Mana)</v>
      </c>
      <c r="K69">
        <v>1163</v>
      </c>
      <c r="L69" t="str">
        <f>'Abilities (2)'!B1163</f>
        <v>(≈) Righteous Empowerment: [Requires Sword Equipped] Empowers your next attack converting its Physical Damage to Light Damage. (20 Mana)</v>
      </c>
      <c r="M69">
        <v>1164</v>
      </c>
      <c r="N69" t="str">
        <f>'Abilities (2)'!B1164</f>
        <v>(≈) Hallowed Protection: [Requires Shield or Buckler in Off-Hand] Gain 20% More Defense and Dispersion, Gain 20% Elemental Resistance, Gain 10 Barrier; Lasts Until End of Combat. (30 Mana)</v>
      </c>
      <c r="O69">
        <v>1165</v>
      </c>
      <c r="P69" s="911">
        <v>1166</v>
      </c>
      <c r="Q69" s="911">
        <v>1167</v>
      </c>
      <c r="R69" s="911">
        <v>1168</v>
      </c>
      <c r="S69" s="911">
        <v>1169</v>
      </c>
      <c r="T69" s="911">
        <v>1170</v>
      </c>
      <c r="U69" s="911">
        <v>1171</v>
      </c>
      <c r="V69" s="911">
        <v>1172</v>
      </c>
      <c r="W69" s="911">
        <v>1173</v>
      </c>
      <c r="AO69" s="911"/>
      <c r="AP69"/>
      <c r="AQ69" s="1286">
        <v>79</v>
      </c>
      <c r="AR69" s="1258" t="str">
        <f>'Abilities (2)'!B$79</f>
        <v>(≈) Denounce the Non-believer: Cause all Tentacles in Range of Target to Strike Target. (30 Mana)</v>
      </c>
      <c r="AS69" s="1258" t="str">
        <f>'Abilities (2)'!C$79</f>
        <v>(≈) Denounce the Non-believer II: Cause all Tentacles in Range of Target to Strike Target. (20 Mana)</v>
      </c>
      <c r="AT69" s="1258" t="str">
        <f>'Abilities (2)'!D$79</f>
        <v>(≈) Denounce the Non-believer III: Flash; Cause all Tentacles in Range of Target to Strike Target. (20 Mana)</v>
      </c>
      <c r="AW69" t="s">
        <v>2974</v>
      </c>
      <c r="AX69" t="s">
        <v>3682</v>
      </c>
      <c r="AY69" t="s">
        <v>3683</v>
      </c>
    </row>
    <row r="70" spans="2:51">
      <c r="B70">
        <v>1176</v>
      </c>
      <c r="C70" t="str">
        <f>'Abilities (2)'!B1176</f>
        <v>(P) Forefathers Runes: Start the Game with 1 Common, 1 Rare and 1 Epic Rune.</v>
      </c>
      <c r="D70" t="s">
        <v>5905</v>
      </c>
      <c r="E70">
        <v>1177</v>
      </c>
      <c r="F70" t="str">
        <f>'Abilities (2)'!B1177</f>
        <v>(P) Forgotten Rune Reactivation: Gear you Loot has a 50% Chance to have 1 Random Rune equal to its Rarity already applied to it.</v>
      </c>
      <c r="G70">
        <v>1178</v>
      </c>
      <c r="H70" t="str">
        <f>'Abilities (2)'!B1178</f>
        <v>(P) Mana Forced Socketing: You may apply up to 7 Runes to Weapons; Every Rune Applied to a weapon will now Cost 20 Mana.</v>
      </c>
      <c r="I70">
        <v>1179</v>
      </c>
      <c r="J70" t="str">
        <f>'Abilities (2)'!B1179</f>
        <v>(&gt;) Runic Bolt: [Requires Choosing Target Rune Applied to your Weapon] Deal 20(+5 Per Rarity of Rune Chosen) Magic Damage; You may Consume the Rune to Double this Abilities Damage. (20 Mana)</v>
      </c>
      <c r="K70">
        <v>1180</v>
      </c>
      <c r="L70" t="str">
        <f>'Abilities (2)'!B1180</f>
        <v>(≈) Runic Strike: [Requires Choosing Target Rune Applied to your Weapon] Strike Target for 25(+5 Per Rarity of Rune Chosen; +100% Strength) Physical Damage; You may Consume the Rune to Double this Abilities Damage. (25 Mana)</v>
      </c>
      <c r="M70">
        <v>1181</v>
      </c>
      <c r="N70" t="str">
        <f>'Abilities (2)'!B1181</f>
        <v>(&gt;) Rune Throw?: Consume Target Rune from your Inventory and Throw it towards Target for 20(+20 Per Rarity of Rune) Random Elemental Damage. (1 Rune)</v>
      </c>
      <c r="O70">
        <v>1182</v>
      </c>
      <c r="P70" s="911">
        <v>1183</v>
      </c>
      <c r="Q70" s="911">
        <v>1184</v>
      </c>
      <c r="R70" s="911">
        <v>1185</v>
      </c>
      <c r="S70" s="911">
        <v>1186</v>
      </c>
      <c r="T70" s="911">
        <v>1187</v>
      </c>
      <c r="U70" s="911">
        <v>1188</v>
      </c>
      <c r="V70" s="911">
        <v>1189</v>
      </c>
      <c r="W70" s="911">
        <v>1190</v>
      </c>
      <c r="AO70" s="911"/>
      <c r="AP70"/>
      <c r="AQ70" s="1286">
        <v>80</v>
      </c>
      <c r="AR70" s="1258" t="str">
        <f>'Abilities (2)'!B$80</f>
        <v>(+) Submerge: [Requires at Least 3 Active Tentacles in Range of Target Entity] The Ground Beneath Target opens up revealing a Water Chasm; The Tentacles Drag the Target inside chocking and asphyxiating them for 20 Hydro Damage; 20 Physical Damage; 20 Magic Damage. (40 Mana)</v>
      </c>
      <c r="AS70" s="1258" t="str">
        <f>'Abilities (2)'!C$80</f>
        <v>(+) Submerge II: [Requires at Least 3 Active Tentacles in Range of Target Entity] The Ground Beneath Target opens up revealing a Water Chasm; The Tentacles Drag the Target inside chocking and asphyxiating them for 25 Hydro Damage; 25 Physical Damage; 25 Magic Damage. (60 Mana)</v>
      </c>
      <c r="AT70" s="1258" t="str">
        <f>'Abilities (2)'!D$80</f>
        <v>(+) Submerge III: [Requires at Least 2 Tentacles in Range of Target Entity] The Ground Beneath Target opens up revealing a Water Chasm; The Tentacles Drag the Target inside chocking and asphyxiating them for 25 Hydro Damage, 25(+100% Strength) Physical Damage, 25(+100% Power) Magic Damage. (50 Mana)</v>
      </c>
      <c r="AW70" t="s">
        <v>3013</v>
      </c>
      <c r="AX70" t="s">
        <v>3684</v>
      </c>
      <c r="AY70" t="s">
        <v>3685</v>
      </c>
    </row>
    <row r="71" spans="2:51">
      <c r="B71">
        <v>1193</v>
      </c>
      <c r="C71" t="str">
        <f>'Abilities (2)'!B1193</f>
        <v>(P) Crack of Dawn: If the first action at the start of the Day is entering Combat(Traversing Hex to enter Combat) gain 40 Barrier until End of Combat.</v>
      </c>
      <c r="D71" t="s">
        <v>5945</v>
      </c>
      <c r="E71">
        <v>1194</v>
      </c>
      <c r="F71" t="str">
        <f>'Abilities (2)'!B1194</f>
        <v>(P) The Dawnbringer: Every Third Landed Basic Attack your do has a 50% Chance to Stun the Target for 1 turn.</v>
      </c>
      <c r="G71">
        <v>1195</v>
      </c>
      <c r="H71" t="str">
        <f>'Abilities (2)'!B1195</f>
        <v>(P) The Suns Chosen: Gain 40% Light and Fire Resistance.</v>
      </c>
      <c r="I71">
        <v>1196</v>
      </c>
      <c r="J71" t="str">
        <f>'Abilities (2)'!B1196</f>
        <v>(≈) Sunfire Slash: Strike Target with the power of the sun, dealing Basic attack Damage and setting them aflame, Burning them for 5 Fire Damage per Tick Over 3 turns. (15 Mana)</v>
      </c>
      <c r="K71">
        <v>1197</v>
      </c>
      <c r="L71" t="str">
        <f>'Abilities (2)'!B1197</f>
        <v>(≈) Solar Advance: [Requires Shield] Counter; Block Incoming Non-Ultimate Projectile and move 1 Tile Towards Target if possible; If your are already in Melee Range of Target or if you reach it from this Ability Cast deal that Target 10 Solar Damage. (25 Mana)</v>
      </c>
      <c r="M71">
        <v>1198</v>
      </c>
      <c r="N71" t="str">
        <f>'Abilities (2)'!B1198</f>
        <v>(≈) Pray to the Sun: 10% Chance to gain 1 Faith; For each consecutive Day you cast this Ability you have 10% Higher Chance. (25 Mana)</v>
      </c>
      <c r="O71">
        <v>1199</v>
      </c>
      <c r="P71" s="911">
        <v>1200</v>
      </c>
      <c r="Q71" s="911">
        <v>1201</v>
      </c>
      <c r="R71" s="911">
        <v>1202</v>
      </c>
      <c r="S71" s="911">
        <v>1203</v>
      </c>
      <c r="T71" s="911">
        <v>1204</v>
      </c>
      <c r="U71" s="911">
        <v>1205</v>
      </c>
      <c r="V71" s="911">
        <v>1206</v>
      </c>
      <c r="W71" s="911">
        <v>1207</v>
      </c>
      <c r="AO71" s="911"/>
      <c r="AP71"/>
      <c r="AQ71" s="1286">
        <v>81</v>
      </c>
      <c r="AR71" s="1258" t="str">
        <f>'Abilities (2)'!B$81</f>
        <v>(❖:^) Eldritch Overlord: Summon 3 Tentacle Objects. (30 Health; 1/Day)</v>
      </c>
      <c r="AS71" s="1258" t="str">
        <f>'Abilities (2)'!C$81</f>
        <v>(❖:^) Eldritch Overlord II: Summon 5 Tentacle Objects. (50 Health; 1/Day)</v>
      </c>
      <c r="AT71" s="1258" t="str">
        <f>'Abilities (2)'!D$81</f>
        <v>(❖:^) Eldritch Overlord III: Summon 8 Tentacle Objects. (80 Health; 1/Combat)</v>
      </c>
      <c r="AW71" t="s">
        <v>3045</v>
      </c>
      <c r="AX71" t="s">
        <v>3686</v>
      </c>
      <c r="AY71" t="s">
        <v>3687</v>
      </c>
    </row>
    <row r="72" spans="2:51">
      <c r="B72">
        <v>1210</v>
      </c>
      <c r="C72" t="str">
        <f>'Abilities (2)'!B1210</f>
        <v>(P) Shock Trooper: Your Basic Attacks deal an extra 10 Shock Damage.</v>
      </c>
      <c r="D72" t="s">
        <v>3218</v>
      </c>
      <c r="E72">
        <v>1211</v>
      </c>
      <c r="F72" t="str">
        <f>'Abilities (2)'!B1211</f>
        <v>(P) Electric Charge: You may Consume a Sparking Solution; Your Basic Attacks and Abilities deal Lightning Damage on Hit equal to 5 times the Sparkling Solutions Consumed.</v>
      </c>
      <c r="G72">
        <v>1212</v>
      </c>
      <c r="H72" t="str">
        <f>'Abilities (2)'!B1212</f>
        <v xml:space="preserve">(P) Blood Thinner: Whenever you apply Bleeding on Target, apply Wet for the same amout of Ticks. </v>
      </c>
      <c r="I72">
        <v>1213</v>
      </c>
      <c r="J72" t="str">
        <f>'Abilities (2)'!B1213</f>
        <v>(≈) Lightning Strike: [Requires Melee Weapon] Deal Basic Attack Damage to Target and 10 Lightning Damage; if the Target is below 50% Max Health Stagger them for 3 Turns. (20 Mana)</v>
      </c>
      <c r="K72">
        <v>1214</v>
      </c>
      <c r="L72" t="str">
        <f>'Abilities (2)'!B1214</f>
        <v>(≈) Lascerating Cut: [Reuiqres Sharp Weapon] Deal Basic Attack Damage to Target in Melee Range and Inflict Bleeding for 5 Bleed Damage Per Tick over 4 Turns. (20 Mana)</v>
      </c>
      <c r="M72">
        <v>1215</v>
      </c>
      <c r="N72" t="str">
        <f>'Abilities (2)'!B1215</f>
        <v>(≈) Countering Revolt: [Requires Shield] Counter; Strike Target in Melee with your Shield dealing 20(+100% Strength) Lightning Damage; If this Ability was used as Counter on a Projectile Action Targeting you Reduce its Damage by 50%. (20 Mana)</v>
      </c>
      <c r="O72">
        <v>1216</v>
      </c>
      <c r="P72" s="911">
        <v>1217</v>
      </c>
      <c r="Q72" s="911">
        <v>1218</v>
      </c>
      <c r="R72" s="911">
        <v>1219</v>
      </c>
      <c r="S72" s="911">
        <v>1220</v>
      </c>
      <c r="T72" s="911">
        <v>1221</v>
      </c>
      <c r="U72" s="911">
        <v>1222</v>
      </c>
      <c r="V72" s="911">
        <v>1223</v>
      </c>
      <c r="W72" s="911">
        <v>1224</v>
      </c>
      <c r="AO72" s="911"/>
      <c r="AP72"/>
      <c r="AQ72" s="1286">
        <v>82</v>
      </c>
      <c r="AR72" s="1258" t="str">
        <f>'Abilities (2)'!B$82</f>
        <v>(≈) Leviathan Form: Toggle; You can choose the Targets of your Tentacles; Your Tentacles gain 6 Extra Damage on their Strikes. (10 Mana/Turn)</v>
      </c>
      <c r="AS72" s="1258" t="str">
        <f>'Abilities (2)'!C$82</f>
        <v>(≈) Leviathan Form II: Toggle; You can choose the Targets of your Tentacles; Your Tentacles gain 8 Extra Damage on their Strikes. (15 Mana/Turn)</v>
      </c>
      <c r="AT72" s="1258" t="str">
        <f>'Abilities (2)'!D$82</f>
        <v>(≈) Leviathan Form III: Toggle; You can choose the Targets of your Tentacles; You and your Tentacles gain 10 Extra Damage on their Strikes. (20 Mana/Turn)</v>
      </c>
      <c r="AW72" t="s">
        <v>3077</v>
      </c>
      <c r="AX72" t="s">
        <v>3688</v>
      </c>
      <c r="AY72" t="s">
        <v>3689</v>
      </c>
    </row>
    <row r="73" spans="2:51">
      <c r="B73">
        <v>1227</v>
      </c>
      <c r="C73" t="str">
        <f>'Abilities (2)'!B1227</f>
        <v>(P) Rasonian Battleborn: Start the Game with the Battle Armor Chest Piece.</v>
      </c>
      <c r="D73" t="s">
        <v>6005</v>
      </c>
      <c r="E73">
        <v>1228</v>
      </c>
      <c r="F73" t="str">
        <f>'Abilities (2)'!B1228</f>
        <v>(P) Rasonian Highguard: [Requires Shield/Buckler and One-Handed Sword] +5 True Damage on Hit; Decrease all incoming Physical and Magic Damage by 5.</v>
      </c>
      <c r="G73">
        <v>1229</v>
      </c>
      <c r="H73" t="str">
        <f>'Abilities (2)'!B1229</f>
        <v>(P) Rasonian Outlander: While in Biomes different than your starting one gain 20% Deflection.</v>
      </c>
      <c r="I73">
        <v>1230</v>
      </c>
      <c r="J73" t="str">
        <f>'Abilities (2)'!B1230</f>
        <v>(≈) Parry this you Filth: Blitz, Precise, Basic Attack Target. (20 Mana)</v>
      </c>
      <c r="K73">
        <v>1231</v>
      </c>
      <c r="L73" t="str">
        <f>'Abilities (2)'!B1231</f>
        <v>(P) Weapon Selection and Training: Choose Target Melee Weapon Type, it gains +0.5 Scaling of its respective main Attribute but all other Weapons have -0.5 Scaling.</v>
      </c>
      <c r="M73">
        <v>1232</v>
      </c>
      <c r="N73" t="str">
        <f>'Abilities (2)'!B1232</f>
        <v>(P) Birthright: Instead of choosing a Path in the Legacy Tree you will gain 1 Defense, Dispersion, Strength, Dexterity, Power, 10 Health, 10 Mana and +10% of Elemental Resistance in the Element of your Choice for every Legacy Point invested post level 5. (Counting Level 6 and above)</v>
      </c>
      <c r="O73">
        <v>1233</v>
      </c>
      <c r="P73" s="911">
        <v>1234</v>
      </c>
      <c r="Q73" s="911">
        <v>1235</v>
      </c>
      <c r="R73" s="911">
        <v>1236</v>
      </c>
      <c r="S73" s="911">
        <v>1237</v>
      </c>
      <c r="T73" s="911">
        <v>1238</v>
      </c>
      <c r="U73" s="911">
        <v>1239</v>
      </c>
      <c r="V73" s="911">
        <v>1240</v>
      </c>
      <c r="W73" s="911">
        <v>1241</v>
      </c>
      <c r="AO73" s="911"/>
      <c r="AP73"/>
      <c r="AQ73" s="1286">
        <v>83</v>
      </c>
      <c r="AR73" s="1258" t="str">
        <f>'Abilities (2)'!B$83</f>
        <v>(❖:≈) Chaotic Spasms: Cause all Tentacles to Strike 3 Times in a Row. (70 Mana)</v>
      </c>
      <c r="AS73" s="1258" t="str">
        <f>'Abilities (2)'!C$83</f>
        <v>(❖:≈) Chaotic Spasms II: Cause all Tentacles to Strike 4 Times in a Row dealing 5 True Damage on Hit. (100 Mana)</v>
      </c>
      <c r="AT73" s="1258" t="str">
        <f>'Abilities (2)'!D$83</f>
        <v>(❖:≈) Chaotic Spasms III: Cause all Tentacles to Strike 20 Times in a Row dealing 10 True Damage on Hit. (150 Mana)</v>
      </c>
      <c r="AW73" t="s">
        <v>3116</v>
      </c>
      <c r="AX73" t="s">
        <v>3690</v>
      </c>
      <c r="AY73" t="s">
        <v>3691</v>
      </c>
    </row>
    <row r="74" spans="2:51">
      <c r="B74">
        <v>1244</v>
      </c>
      <c r="C74" t="str">
        <f>'Abilities (2)'!B1244</f>
        <v>(P) Spiritual Guidence: Communicate with the Spirits, which will help you out in various Ways(Ask GM a Yes or No Question). (1/Day)</v>
      </c>
      <c r="D74" t="s">
        <v>6041</v>
      </c>
      <c r="E74">
        <v>1245</v>
      </c>
      <c r="F74" t="str">
        <f>'Abilities (2)'!B1245</f>
        <v>(P) Spirit Sense: You can tell the threat level of other Entities. (GM will tell you if they believe the Entity they are fighting is stronger)</v>
      </c>
      <c r="G74">
        <v>1246</v>
      </c>
      <c r="H74" t="str">
        <f>'Abilities (2)'!B1246</f>
        <v>(P) Spirit Link: The first Hero you encounter becomes linked with your Soul; Engaging in Combat or Attacking each other will cause you both to die; The link is broken only if both Heroes agree on it; You must rest on the same Hex at the end of the Day or Die.</v>
      </c>
      <c r="I74">
        <v>1247</v>
      </c>
      <c r="J74" t="str">
        <f>'Abilities (2)'!B1247</f>
        <v>(❖:^) Unresting Spirit: Summon an Unresting Spirit to fight for you Until End of Combat; 40 Health; 10 Arcane Damage Melee Basic Attack; Up to 1. (20 Mana)</v>
      </c>
      <c r="K74">
        <v>1248</v>
      </c>
      <c r="L74" t="str">
        <f>'Abilities (2)'!B1248</f>
        <v>(^:≈) Spirit Strike: Summon a being from the Spirit Realm to Strike Target for 20(+100% Power) Magic Damage. (20 Mana)</v>
      </c>
      <c r="M74">
        <v>1249</v>
      </c>
      <c r="N74" t="str">
        <f>'Abilities (2)'!B1249</f>
        <v>(&gt;) Spiritual Release: Release your Spiritual Energy towards Target; If your Max Mana is higher than Target you Deal 40(+100% Power) Magic Damage; Otherwise 20(+50% Power) Magic Damage. (30 Mana)</v>
      </c>
      <c r="O74">
        <v>1250</v>
      </c>
      <c r="P74" s="911">
        <v>1251</v>
      </c>
      <c r="Q74" s="911">
        <v>1252</v>
      </c>
      <c r="R74" s="911">
        <v>1253</v>
      </c>
      <c r="S74" s="911">
        <v>1254</v>
      </c>
      <c r="T74" s="911">
        <v>1255</v>
      </c>
      <c r="U74" s="911">
        <v>1256</v>
      </c>
      <c r="V74" s="911">
        <v>1257</v>
      </c>
      <c r="W74" s="911">
        <v>1258</v>
      </c>
      <c r="AO74" s="911"/>
      <c r="AP74"/>
      <c r="AQ74" s="1286">
        <v>84</v>
      </c>
      <c r="AR74" s="1258" t="str">
        <f>'Abilities (2)'!B$84</f>
        <v>(+) Violation of Integrity: Requires 8 Tentacles in Range; Tentacles swarm the Target Strangling and Penetrating them dealing 40 Physical Damage; 40 Terror Damage; 40 Magic Damage; 40 Dark Damage. (80 Mana)</v>
      </c>
      <c r="AS74" s="1258" t="str">
        <f>'Abilities (2)'!C$84</f>
        <v>(+) Violation of Integrity II: [Requires 8 Tentacles in Range] Tentacles swarm the Target Strangling and Penetrating them dealing 80 Physical Damage; 80 Terror Damage; 80 Magic Damage; 80 Dark Damage. (120 Mana)</v>
      </c>
      <c r="AT74" s="1258" t="str">
        <f>'Abilities (2)'!D$84</f>
        <v>(+) Violation of Integrity III: [Requires 8 Tentacles in Range] Tentacles swarm the Target Strangling and Penetrating them dealing 150 Physical Damage; 150 Terror Damage; 150 True Damage; 150 Dark Damage. (200 Mana)</v>
      </c>
      <c r="AW74" t="s">
        <v>3692</v>
      </c>
      <c r="AX74" t="s">
        <v>3693</v>
      </c>
      <c r="AY74" t="s">
        <v>3694</v>
      </c>
    </row>
    <row r="75" spans="2:51">
      <c r="B75">
        <v>1261</v>
      </c>
      <c r="C75" t="str">
        <f>'Abilities (2)'!B1261</f>
        <v>(P) Nature's Call: Gain the Pathfinder Condition, if you already have it Gain 40 Max Health.</v>
      </c>
      <c r="D75" t="s">
        <v>6070</v>
      </c>
      <c r="E75">
        <v>1262</v>
      </c>
      <c r="F75" t="str">
        <f>'Abilities (2)'!B1262</f>
        <v>(P) Druid's Habitat: Resting in a Forest recovers 20% Missing Health and Mana.</v>
      </c>
      <c r="G75">
        <v>1263</v>
      </c>
      <c r="H75" t="str">
        <f>'Abilities (2)'!B1263</f>
        <v>(P) Forest's Whisper: You will always know the location of the closest Forest.</v>
      </c>
      <c r="I75">
        <v>1264</v>
      </c>
      <c r="J75" t="str">
        <f>'Abilities (2)'!B1264</f>
        <v>(^) Grove's Awakening: Transform current Forest Hex into a 50 Health Treant Follower with 10 Melee Elemental Damage Based on Forest type; 3/3 Stamina, 1 Defense, 1 Dispersion. (50 Mana)</v>
      </c>
      <c r="K75">
        <v>1265</v>
      </c>
      <c r="L75" t="str">
        <f>'Abilities (2)'!B1265</f>
        <v>(^) Sundune Sapling: Summon a 20 Health Sapling Minion on an Adjacent Tile until End of Combat that drains a Random Hostile Target's Life; Drains 1(+50% Power) at the start of his turn. (30 Mana)</v>
      </c>
      <c r="M75">
        <v>1266</v>
      </c>
      <c r="N75" t="str">
        <f>'Abilities (2)'!B1266</f>
        <v>(P) Root Conduit: Whenever a Target is Rooted on your Hex Restore 10 Mana.</v>
      </c>
      <c r="O75">
        <v>1267</v>
      </c>
      <c r="P75" s="911">
        <v>1268</v>
      </c>
      <c r="Q75" s="911">
        <v>1269</v>
      </c>
      <c r="R75" s="911">
        <v>1270</v>
      </c>
      <c r="S75" s="911">
        <v>1271</v>
      </c>
      <c r="T75" s="911">
        <v>1272</v>
      </c>
      <c r="U75" s="911">
        <v>1273</v>
      </c>
      <c r="V75" s="911">
        <v>1274</v>
      </c>
      <c r="W75" s="911">
        <v>1275</v>
      </c>
      <c r="AO75" s="911"/>
      <c r="AP75"/>
      <c r="AQ75" s="1286">
        <v>85</v>
      </c>
      <c r="AR75" s="1258" t="str">
        <f>'Abilities (2)'!B$85</f>
        <v>(^) Release the Kraken: Powerplay; Consume all your Tentacles and Summon a Large Eldritch Creature Follower on Hex with 300 Health, 3/3 Stamina, 5 Defense and 5 Dispersion; Its Basic Attacks are Ranged Strikes that deal 5(+5 per Tentacle Consumed) Physical Damage. (80 Health; 80 Mana)</v>
      </c>
      <c r="AS75" s="1258" t="str">
        <f>'Abilities (2)'!C$85</f>
        <v>(^) Release the Kraken II: Powerplay; Consume all your Tentacles and Summon a Large Eldritch Creature Follower on Hex with 600 Health, 4/4 Stamina, 8 Defense and 8 Dispersion; Its Basic Attacks are Ranged Strikes that deal 10(+10 per Tentacle Consumed) Physical Damage. (100 Health; 100 Mana)</v>
      </c>
      <c r="AT75" s="1258" t="str">
        <f>'Abilities (2)'!D$85</f>
        <v>(^) Release the Kraken III: Powerplay; Consume all your Tentacles and Summon a Large Eldritch Creature Follower on Hex with 1000 Health, 6/6 Stamina, 10 Defense and 10 Dispersion; Its Basic Attacks are Ranged Strikes that deal 20(+20 per Tentacle Consumed) Physical Damage. (100 Health; 100 Mana)</v>
      </c>
      <c r="AW75" t="s">
        <v>3178</v>
      </c>
      <c r="AX75" t="s">
        <v>3695</v>
      </c>
      <c r="AY75" t="s">
        <v>3696</v>
      </c>
    </row>
    <row r="76" spans="2:51">
      <c r="B76">
        <v>1278</v>
      </c>
      <c r="C76" t="str">
        <f>'Abilities (2)'!B1278</f>
        <v>(P) One with the Nature: While in the Grasslands; Sakura; Frostlands or Desert Biome, your Abilities cost 20 Less Mana.</v>
      </c>
      <c r="D76" t="s">
        <v>6102</v>
      </c>
      <c r="E76">
        <v>1279</v>
      </c>
      <c r="F76" t="str">
        <f>'Abilities (2)'!B1279</f>
        <v>(≈) Wild Form: Flash; You are able to Transform in any of the minions you summon; your Health and Mana remain the same; Revert back at the end of Combat.</v>
      </c>
      <c r="G76">
        <v>1280</v>
      </c>
      <c r="H76" t="str">
        <f>'Abilities (2)'!B1280</f>
        <v>(P) Naturally Ready: Trigger your Tier I Ability when entering Combat. (Locks 50 Mana)</v>
      </c>
      <c r="I76">
        <v>1281</v>
      </c>
      <c r="J76" t="str">
        <f>'Abilities (2)'!B1281</f>
        <v>(❖:^) Wolf Pack: Summon a 20 Health Wolf with 10(+100% of your Power) Physical Damage Melee Basic Attack; At the End of Combat they Vanish; For each Vanished Wolf, gain 30 Mana. (30 Mana)</v>
      </c>
      <c r="K76">
        <v>1282</v>
      </c>
      <c r="L76" t="str">
        <f>'Abilities (2)'!B1282</f>
        <v>(❖:^) Hunter Hawks: Summon a 10 Health Hawk that will dive every 2 Turns attacking Target Entity for 10(+100% Power) Physical Damage; Lasts Until End of Combat or Target Dies; The Hawks can not be Targeted. (20 Mana)</v>
      </c>
      <c r="M76">
        <v>1283</v>
      </c>
      <c r="N76" t="str">
        <f>'Abilities (2)'!B1283</f>
        <v>(❖:^) Wild Boar: Summon a 50 Health Wild Boar with 15 Physical Damage Melee Basic Attack; Lasts Until End of Combat; Up to 1. (25 Mana)</v>
      </c>
      <c r="O76">
        <v>1284</v>
      </c>
      <c r="P76" s="911">
        <v>1285</v>
      </c>
      <c r="Q76" s="911">
        <v>1286</v>
      </c>
      <c r="R76" s="911">
        <v>1287</v>
      </c>
      <c r="S76" s="911">
        <v>1288</v>
      </c>
      <c r="T76" s="911">
        <v>1289</v>
      </c>
      <c r="U76" s="911">
        <v>1290</v>
      </c>
      <c r="V76" s="911">
        <v>1291</v>
      </c>
      <c r="W76" s="911">
        <v>1292</v>
      </c>
      <c r="AO76" s="911"/>
      <c r="AP76"/>
      <c r="AQ76">
        <v>88</v>
      </c>
      <c r="AR76" s="1258" t="str">
        <f>'Abilities (2)'!B$88</f>
        <v>(P) Nothingness: Nothing.</v>
      </c>
      <c r="AW76" t="s">
        <v>3697</v>
      </c>
    </row>
    <row r="77" spans="2:51">
      <c r="B77">
        <v>1295</v>
      </c>
      <c r="C77" t="str">
        <f>'Abilities (2)'!B1295</f>
        <v>(P) Mapping the Sky: At the Start of a new Day, gain 1 Extra Hex Vision for 1 Turn.</v>
      </c>
      <c r="D77" t="s">
        <v>6141</v>
      </c>
      <c r="E77">
        <v>1296</v>
      </c>
      <c r="F77" t="str">
        <f>'Abilities (2)'!B1296</f>
        <v>(P) Words from other Worlds: Your star calling arts have been improved by beings from the outer stars; All Abilities have their Cost reduced by 10 Mana.</v>
      </c>
      <c r="G77">
        <v>1297</v>
      </c>
      <c r="H77" t="str">
        <f>'Abilities (2)'!B1297</f>
        <v>(P) Reallignment: You may spend Ability Points and Ultimate Ability Points to relearn Abilities and Ultimate Abilities.</v>
      </c>
      <c r="I77">
        <v>1298</v>
      </c>
      <c r="J77" t="str">
        <f>'Abilities (2)'!B1298</f>
        <v>(❖:&gt;) Starfall: [Requires 1 Turn Channel] Call down a Miniature Star on Target Entity Dealing 40(+50% Power) Magic Damage. (25 Mana)</v>
      </c>
      <c r="K77">
        <v>1299</v>
      </c>
      <c r="L77" t="str">
        <f>'Abilities (2)'!B1299</f>
        <v>(❖:o) Astral Light: [Requires 1 Turn Channel] For a fraction of a second, the light of the stars overpower that of the sun, beaming towards Target Entity Dealing 20(+100% Power) Magic Damage and Blinding them for 1 Turn. (25 Mana)</v>
      </c>
      <c r="M77">
        <v>1300</v>
      </c>
      <c r="N77" t="str">
        <f>'Abilities (2)'!B1300</f>
        <v>(❖:o) Nebula Blast: [Requires 1 Turn Channel] Create a miniature nebula cloud on Target Tile; Recasting this Ability will Detonate it for 50(+25% Power) Blast Damage. (25 Mana)</v>
      </c>
      <c r="O77">
        <v>1301</v>
      </c>
      <c r="P77" s="911">
        <v>1302</v>
      </c>
      <c r="Q77" s="911">
        <v>1303</v>
      </c>
      <c r="R77" s="911">
        <v>1304</v>
      </c>
      <c r="S77" s="911">
        <v>1305</v>
      </c>
      <c r="T77" s="911">
        <v>1306</v>
      </c>
      <c r="U77" s="911">
        <v>1307</v>
      </c>
      <c r="V77" s="911">
        <v>1308</v>
      </c>
      <c r="W77" s="911">
        <v>1309</v>
      </c>
      <c r="AO77" s="911"/>
      <c r="AP77"/>
      <c r="AQ77" s="1286">
        <v>89</v>
      </c>
      <c r="AR77" s="1258" t="str">
        <f>'Abilities (2)'!B$89</f>
        <v>(P) Teacher of Chaos: You can no longer regenerate Health at Day Start; You roll your Max Health at the start of each Day, The roll becomes your current Health.</v>
      </c>
      <c r="AW77" t="s">
        <v>3698</v>
      </c>
    </row>
    <row r="78" spans="2:51">
      <c r="B78">
        <v>1312</v>
      </c>
      <c r="C78" t="str">
        <f>'Abilities (2)'!B1312</f>
        <v xml:space="preserve">(P) Totemic Healing: When you Summon a Totem, Restore 5(+500% Level) Health. </v>
      </c>
      <c r="D78" t="s">
        <v>2713</v>
      </c>
      <c r="E78">
        <v>1313</v>
      </c>
      <c r="F78" t="str">
        <f>'Abilities (2)'!B1313</f>
        <v>(P) Totemic Warping: You may Summon Totems 1 Tile Further.</v>
      </c>
      <c r="G78">
        <v>1314</v>
      </c>
      <c r="H78" t="str">
        <f>'Abilities (2)'!B1314</f>
        <v>(P) Totemic Guilding: Your Totems have 10 Extra Health and your Summoning Abilities are no longer considered Spells.</v>
      </c>
      <c r="I78">
        <v>1315</v>
      </c>
      <c r="J78" t="str">
        <f>'Abilities (2)'!B1315</f>
        <v>(❖:^) Spitfire Totem: Summon a Totem Object Until End of Combat; 20 Health; At the Start of your Turn it Spits Fire to Target of your Choice; Deals 10(+100% Power) Fire Damage. (25 Mana)</v>
      </c>
      <c r="K78">
        <v>1316</v>
      </c>
      <c r="L78" t="str">
        <f>'Abilities (2)'!B1316</f>
        <v>(❖:^) Protective Totem: Summon a Totem Object Until End of Combat; 30(+100% Power) Health; Gives 4 Defense and Dispersion to you and other Totems. (20 Mana)</v>
      </c>
      <c r="M78">
        <v>1317</v>
      </c>
      <c r="N78" t="str">
        <f>'Abilities (2)'!B1317</f>
        <v>(❖:^) Simple Totem: Summon a Totem Object Until End of Combat; 10 Health. (10 Mana)</v>
      </c>
      <c r="O78">
        <v>1318</v>
      </c>
      <c r="P78" s="911">
        <v>1319</v>
      </c>
      <c r="Q78" s="911">
        <v>1320</v>
      </c>
      <c r="R78" s="911">
        <v>1321</v>
      </c>
      <c r="S78" s="911">
        <v>1322</v>
      </c>
      <c r="T78" s="911">
        <v>1323</v>
      </c>
      <c r="U78" s="911">
        <v>1324</v>
      </c>
      <c r="V78" s="911">
        <v>1325</v>
      </c>
      <c r="W78" s="911">
        <v>1326</v>
      </c>
      <c r="AO78" s="911"/>
      <c r="AP78"/>
      <c r="AQ78">
        <v>90</v>
      </c>
      <c r="AR78" s="1258" t="str">
        <f>'Abilities (2)'!B$90</f>
        <v>(P) Whispers of the Void: Start the Game with -3 Faith and -10% Elemental Resistance; If you are Dead you revive with 50% Max Health and Mana on the 12th Day; If you die on the 12th Day immediately Revive at full Health and Mana.</v>
      </c>
      <c r="AW78" t="s">
        <v>3699</v>
      </c>
    </row>
    <row r="79" spans="2:51">
      <c r="B79">
        <v>1329</v>
      </c>
      <c r="C79" t="str">
        <f>'Abilities (2)'!B1329</f>
        <v>(P) Teapot that Held 10,000 ingredients: You have a unique tea pot artifact; The tea pot holds 3 drinks worth of a singular brew that can only be stored in the pot, before making a new brew the pot must be empty; when making brews you may use ingrediants to reduce the mana costs of abilities by 10 per rarity of ingrediant.</v>
      </c>
      <c r="D79" t="s">
        <v>6199</v>
      </c>
      <c r="E79">
        <v>1330</v>
      </c>
      <c r="F79" t="str">
        <f>'Abilities (2)'!B1330</f>
        <v>(P) Specialized teapot:  You have a unique tea pot artifact; The tea pot holds 3 drinks worth of a singular brew that can only be stored in the pot, before making a new brew the pot must be empty; Your teapot can only make 1 type of brew per day, you may drink the Third Drink twice.</v>
      </c>
      <c r="G79">
        <v>1331</v>
      </c>
      <c r="H79" t="str">
        <f>'Abilities (2)'!B1331</f>
        <v xml:space="preserve">(P) Tiny teapot: You have a unique tea pot artifact; The tea pot holds will hold the 2 drinks worth of any singular brew, Mana costs of all brews are reduced by 20. </v>
      </c>
      <c r="I79">
        <v>1332</v>
      </c>
      <c r="J79" t="str">
        <f>'Abilities (2)'!B1332</f>
        <v>(≈) Green Tea Brew: Make a brew, First Drink: Restore 20 Health, Second Drink: Restore 40 Health and become Confused for 2 turns, Third Drink: Restore 60 Health and become Confused for 3 turns. (70 Mana)</v>
      </c>
      <c r="K79">
        <v>1333</v>
      </c>
      <c r="L79" t="str">
        <f>'Abilities (2)'!B1333</f>
        <v>(≈) Black Tea Brew: Brewer: Make a brew, First Drink: +2 to Initiative roll, Second Drink: +5 to Initiative and you lose -1 mobility, Third Drink +8 to Initiative roll but you lose -2 mobility effects last until end of day. (60 Mana)</v>
      </c>
      <c r="M79">
        <v>1334</v>
      </c>
      <c r="N79" t="str">
        <f>'Abilities (2)'!B1334</f>
        <v>(≈) Gathering Indgrediants: Explore the hex without consuming a Stamina, you may choose to reroll once your result consuming a Stamina. (25 mana/1 Stamina)</v>
      </c>
      <c r="O79">
        <v>1335</v>
      </c>
      <c r="P79" s="911">
        <v>1336</v>
      </c>
      <c r="Q79" s="911">
        <v>1337</v>
      </c>
      <c r="R79" s="911">
        <v>1338</v>
      </c>
      <c r="S79" s="911">
        <v>1339</v>
      </c>
      <c r="T79" s="911">
        <v>1340</v>
      </c>
      <c r="U79" s="911">
        <v>1341</v>
      </c>
      <c r="V79" s="911">
        <v>1342</v>
      </c>
      <c r="W79" s="911">
        <v>1343</v>
      </c>
      <c r="AO79" s="911"/>
      <c r="AP79"/>
      <c r="AQ79">
        <v>91</v>
      </c>
      <c r="AR79" s="911" t="str">
        <f>'Abilities (2)'!B$91</f>
        <v>(❖:≈) Gaze: Other Entities in Combat with you lose 10 Max Health. (10 Mana)</v>
      </c>
      <c r="AS79" s="911" t="str">
        <f>'Abilities (2)'!C$91</f>
        <v>(❖:≈) Gaze II: Other Entities in Combat with you lose 15 Max Health. (15 Mana)</v>
      </c>
      <c r="AT79" s="911" t="str">
        <f>'Abilities (2)'!D$91</f>
        <v>(❖:≈) Gaze III: Other Entities in Combat with you lose 20 Max Health. (20 Mana)</v>
      </c>
      <c r="AW79" t="s">
        <v>3700</v>
      </c>
      <c r="AX79" t="s">
        <v>3701</v>
      </c>
      <c r="AY79" t="s">
        <v>3702</v>
      </c>
    </row>
    <row r="80" spans="2:51">
      <c r="B80">
        <v>1346</v>
      </c>
      <c r="C80" t="str">
        <f>'Abilities (2)'!B1346</f>
        <v>(P) Stormborn: Gain 40% Lightning and Wind Resistance but Lose 20 Max Health.</v>
      </c>
      <c r="D80" t="s">
        <v>6238</v>
      </c>
      <c r="E80">
        <v>1347</v>
      </c>
      <c r="F80" t="str">
        <f>'Abilities (2)'!B1347</f>
        <v>(P) Pursued Afterthought: You may Choose your Wavelength between Wind and Lightning at the Start of the Game.</v>
      </c>
      <c r="G80">
        <v>1348</v>
      </c>
      <c r="H80" t="str">
        <f>'Abilities (2)'!B1348</f>
        <v>(P) Downpour: At the Start of Day there is a 50% Chance a Downpour will happen; If it Triggers then All Entities you engage in Combat with will be Wet for 4 Turns on Combat Start.</v>
      </c>
      <c r="I80">
        <v>1349</v>
      </c>
      <c r="J80" t="str">
        <f>'Abilities (2)'!B1349</f>
        <v>(❖:o) Static Preparation: Blitz; Deal 1(+10% Power) Lightning Damage to all other Entities. (5 Mana)</v>
      </c>
      <c r="K80">
        <v>1350</v>
      </c>
      <c r="L80" t="str">
        <f>'Abilities (2)'!B1350</f>
        <v>(❖:o) Thundering Resolve: Deal 10(+100% Power) Wind Damage to all other Entities; For each Enemy hit you Gain 1 Defense and Dispersion until End of Combat. (20 Mana; 1/Combat)</v>
      </c>
      <c r="M80">
        <v>1351</v>
      </c>
      <c r="N80" t="str">
        <f>'Abilities (2)'!B1351</f>
        <v>(❖:&gt;) Stormbolt: Deal 20 Wind or Lightning Damage at Random. (20 Mana)</v>
      </c>
      <c r="O80">
        <v>1352</v>
      </c>
      <c r="P80" s="911">
        <v>1353</v>
      </c>
      <c r="Q80" s="911">
        <v>1354</v>
      </c>
      <c r="R80" s="911">
        <v>1355</v>
      </c>
      <c r="S80" s="911">
        <v>1356</v>
      </c>
      <c r="T80" s="911">
        <v>1357</v>
      </c>
      <c r="U80" s="911">
        <v>1358</v>
      </c>
      <c r="V80" s="911">
        <v>1359</v>
      </c>
      <c r="W80" s="911">
        <v>1360</v>
      </c>
      <c r="AO80" s="911"/>
      <c r="AP80"/>
      <c r="AQ80">
        <v>92</v>
      </c>
      <c r="AR80" s="1258" t="str">
        <f>'Abilities (2)'!B$92</f>
        <v>(❖:≈) Attain: Gain 2 Void Shards. (80 Mana)</v>
      </c>
      <c r="AS80" s="1258" t="str">
        <f>'Abilities (2)'!C$92</f>
        <v>(❖:≈) Attain II: Gain 3 Void Shards. (100 Mana)</v>
      </c>
      <c r="AT80" s="1258" t="str">
        <f>'Abilities (2)'!D$92</f>
        <v>(❖:≈) Attain III: Gain 4 Void Shards. (100 Mana)</v>
      </c>
      <c r="AW80" t="s">
        <v>3703</v>
      </c>
      <c r="AX80" t="s">
        <v>3704</v>
      </c>
      <c r="AY80" t="s">
        <v>3705</v>
      </c>
    </row>
    <row r="81" spans="2:51">
      <c r="B81">
        <v>1363</v>
      </c>
      <c r="C81" t="str">
        <f>'Abilities (2)'!B1363</f>
        <v>(P) Voodoo Doll: You Gain a Voodoo Doll in your Inventory, you may hold the doll in your offhand where the doll will take 50% more damage or gain 50% longer status duration. ( Duration is rounded down)</v>
      </c>
      <c r="D81" t="s">
        <v>6277</v>
      </c>
      <c r="E81">
        <v>1364</v>
      </c>
      <c r="F81" t="str">
        <f>'Abilities (2)'!B1364</f>
        <v xml:space="preserve">(P) Clay Dolls: You can summon up to 2 clay Voodoo Dolls objects at a time that have 10 HP for 10 Mana each on a tile adjacent to you, the dolls can go into negative health, if at the start of thier turn they are in negative health then they die. </v>
      </c>
      <c r="G81">
        <v>1365</v>
      </c>
      <c r="H81" t="str">
        <f>'Abilities (2)'!B1365</f>
        <v>(P) Cursed Carnival Doll: Gain a indestructable follower doll that can disguise itself as a mercanary.</v>
      </c>
      <c r="I81">
        <v>1366</v>
      </c>
      <c r="J81" t="str">
        <f>'Abilities (2)'!B1366</f>
        <v>(❖:≈) Piercing Link: Active: Target becomes Linked to a Doll (All Damage&amp;Statuses suffered by the doll is also taken by Target); Active: All Doll Impale themselves with a Nail taking 15 Dark Damage. (20 Mana)</v>
      </c>
      <c r="K81">
        <v>1367</v>
      </c>
      <c r="L81" t="str">
        <f>'Abilities (2)'!B1367</f>
        <v>(❖:≈) Inhibiting Link: Active: Target becomes Linked to a Doll (All Damage&amp;Statuses suffered by the doll is also taken by Target); Active: The Doll gets Chilled for 2 Turns. (20 Mana)</v>
      </c>
      <c r="M81">
        <v>1368</v>
      </c>
      <c r="N81" t="str">
        <f>'Abilities (2)'!B1368</f>
        <v>(❖:≈) Caring Link: Active: Target becomes Linked to your Doll (All Damage&amp;Statuses taken by the doll is also taken by Target); Active: Gain 15 Healing Per tick for 2 turns. (20 mana)</v>
      </c>
      <c r="O81">
        <v>1369</v>
      </c>
      <c r="P81" s="911">
        <v>1370</v>
      </c>
      <c r="Q81" s="911">
        <v>1371</v>
      </c>
      <c r="R81" s="911">
        <v>1372</v>
      </c>
      <c r="S81" s="911">
        <v>1373</v>
      </c>
      <c r="T81" s="911">
        <v>1374</v>
      </c>
      <c r="U81" s="911">
        <v>1375</v>
      </c>
      <c r="V81" s="911">
        <v>1376</v>
      </c>
      <c r="W81" s="911">
        <v>1377</v>
      </c>
      <c r="AO81" s="911"/>
      <c r="AP81"/>
      <c r="AQ81">
        <v>93</v>
      </c>
      <c r="AR81" s="1258" t="str">
        <f>'Abilities (2)'!B$93</f>
        <v>(❖:≈) Shardmaker: Craft a Void Shard. (1 Epic or Higher Ore)</v>
      </c>
      <c r="AS81" s="1258" t="str">
        <f>'Abilities (2)'!C$93</f>
        <v>(❖:≈) Shardmaker II: Craft a Void Shard. (1 Rare or Higher Ore)</v>
      </c>
      <c r="AT81" s="1258" t="str">
        <f>'Abilities (2)'!D$93</f>
        <v>(❖:≈) Shardmaker III: Craft a Void Shard. (1 Common or Higher Ore)</v>
      </c>
      <c r="AW81" t="s">
        <v>3706</v>
      </c>
      <c r="AX81" t="s">
        <v>3707</v>
      </c>
      <c r="AY81" t="s">
        <v>3708</v>
      </c>
    </row>
    <row r="82" spans="2:51">
      <c r="B82">
        <v>1380</v>
      </c>
      <c r="C82" t="str">
        <f>'Abilities (2)'!B1380</f>
        <v>Restoration through Faith: Your Daily Regen is increased by 10 Health and Mana per Faith.</v>
      </c>
      <c r="D82" t="s">
        <v>6316</v>
      </c>
      <c r="E82">
        <v>1381</v>
      </c>
      <c r="F82" t="str">
        <f>'Abilities (2)'!B1381</f>
        <v>Vendalic Prayer: At the start of every Vendal set your faith to 3 and enter the Holy State; This Stance Ends at the end of Day or if Consumed. (Does not count Vendal 1; Day 1)</v>
      </c>
      <c r="G82">
        <v>1382</v>
      </c>
      <c r="H82" t="str">
        <f>'Abilities (2)'!B1382</f>
        <v>Bishops Teachings: Every time you Heal an Entity other than yourself you have a 50% Chance to Gain 1 Faith; You may only gain 1 Faith per Day from this Ability.</v>
      </c>
      <c r="I82">
        <v>1383</v>
      </c>
      <c r="J82" t="str">
        <f>'Abilities (2)'!B1383</f>
        <v>(+) Wound Prayer: Restore Health 0(+1000% Faith) Health to Target Living Entity. (20 Mana)</v>
      </c>
      <c r="K82">
        <v>1384</v>
      </c>
      <c r="L82" t="str">
        <f>'Abilities (2)'!B1384</f>
        <v>(+) Believe!: Give Target Entity 1 Faith. (40 Mana)</v>
      </c>
      <c r="M82">
        <v>1385</v>
      </c>
      <c r="N82" t="str">
        <f>'Abilities (2)'!B1385</f>
        <v>(≈) The Symbol: Stance; Enter the Holy state; This Stance Ends at the end of Day or if Consumed. (20 Mana)</v>
      </c>
      <c r="O82">
        <v>1386</v>
      </c>
      <c r="P82" s="911">
        <v>1387</v>
      </c>
      <c r="Q82" s="911">
        <v>1388</v>
      </c>
      <c r="R82" s="911">
        <v>1389</v>
      </c>
      <c r="S82" s="911">
        <v>1390</v>
      </c>
      <c r="T82" s="911">
        <v>1391</v>
      </c>
      <c r="U82" s="911">
        <v>1392</v>
      </c>
      <c r="V82" s="911">
        <v>1393</v>
      </c>
      <c r="W82" s="911">
        <v>1394</v>
      </c>
      <c r="AO82" s="911"/>
      <c r="AP82"/>
      <c r="AQ82" s="1286">
        <v>94</v>
      </c>
      <c r="AR82" s="1258" t="str">
        <f>'Abilities (2)'!B$94</f>
        <v>(+) Grasp of Mir: [Requires Target Entity below 10% Max Health] Kill Target Entity; Gain a Void Shard. (20 Mana)</v>
      </c>
      <c r="AS82" s="1258" t="str">
        <f>'Abilities (2)'!C$94</f>
        <v>(+) Grasp of Mir II: [Requires Target Entity below 12%(+20% Power) Max Health] Kill Target Entity; Gain a Void Shard. (20 Mana)</v>
      </c>
      <c r="AT82" s="1258" t="str">
        <f>'Abilities (2)'!D$94</f>
        <v>(+) Grasp of Mir: [Requires Target Entity below 14%(+40% Power) Max Health] Kill Target Entity; Gain a Void Shard. (20 Mana)</v>
      </c>
      <c r="AW82" t="s">
        <v>3709</v>
      </c>
      <c r="AX82" t="s">
        <v>3710</v>
      </c>
      <c r="AY82" t="s">
        <v>3711</v>
      </c>
    </row>
    <row r="83" spans="2:51">
      <c r="B83">
        <v>1397</v>
      </c>
      <c r="C83" t="str">
        <f>'Abilities (2)'!B1397</f>
        <v>(P) Adept of Holy Water: Applying Glyphs to Targets restores them 5 Health; If the Target is below 20% Max Health it restores 25 Health instead.</v>
      </c>
      <c r="D83" t="s">
        <v>6355</v>
      </c>
      <c r="E83">
        <v>1398</v>
      </c>
      <c r="F83" t="str">
        <f>'Abilities (2)'!B1398</f>
        <v>(P) Inscriber: If 2 of your Glyphs get consumed during 1 day, Gain 2 Power. (1/Day)</v>
      </c>
      <c r="G83">
        <v>1399</v>
      </c>
      <c r="H83" t="str">
        <f>'Abilities (2)'!B1399</f>
        <v>(P) Defense Matrix: For Every Glyph on target that are currently active, gain 2 defense 2 dispersion.</v>
      </c>
      <c r="I83">
        <v>1400</v>
      </c>
      <c r="J83" t="str">
        <f>'Abilities (2)'!B1400</f>
        <v>(❖:≈) Basic Support: Heal target Entity for 10(+150% power) Health. (20 Mana)</v>
      </c>
      <c r="K83">
        <v>1401</v>
      </c>
      <c r="L83" t="str">
        <f>'Abilities (2)'!B1401</f>
        <v>(❖:≈) Basic Offense: Damage target entity for 10(+100% power) Magic Damage. (20 Mana)</v>
      </c>
      <c r="M83">
        <v>1402</v>
      </c>
      <c r="N83" t="str">
        <f>'Abilities (2)'!B1402</f>
        <v>(❖:≈) Basic Defense: Give a target entity a 10(+50% power) Barrier until End of Combat. (20 Mana)</v>
      </c>
      <c r="O83">
        <v>1403</v>
      </c>
      <c r="P83" s="911">
        <v>1404</v>
      </c>
      <c r="Q83" s="911">
        <v>1405</v>
      </c>
      <c r="R83" s="911">
        <v>1406</v>
      </c>
      <c r="S83" s="911">
        <v>1407</v>
      </c>
      <c r="T83" s="911">
        <v>1408</v>
      </c>
      <c r="U83" s="911">
        <v>1409</v>
      </c>
      <c r="V83" s="911">
        <v>1410</v>
      </c>
      <c r="W83" s="911">
        <v>1411</v>
      </c>
      <c r="AO83" s="911"/>
      <c r="AP83"/>
      <c r="AQ83" s="1286">
        <v>95</v>
      </c>
      <c r="AR83" s="1258" t="str">
        <f>'Abilities (2)'!B$95</f>
        <v>(❖:≈) Negative Neutrality: You may use Faith abilities when at neutral or negative Faith; You can't go beneath -3 Faith. (Locks 50 Mana)</v>
      </c>
      <c r="AS83" s="1258" t="str">
        <f>'Abilities (2)'!C$95</f>
        <v>(❖:≈) Negative Neutrality II: You may use Faith abilities when at neutral or negative Faith; You can't go beneath -3 Faith. (Locks 25 Mana)</v>
      </c>
      <c r="AT83" s="1258" t="str">
        <f>'Abilities (2)'!D$95</f>
        <v>(❖:≈) Negative Neutrality III: You may use Faith abilities when at neutral or negative Faith; You can't go beneath -3 Faith.</v>
      </c>
      <c r="AW83" t="s">
        <v>3712</v>
      </c>
      <c r="AX83" t="s">
        <v>3713</v>
      </c>
      <c r="AY83" t="s">
        <v>3714</v>
      </c>
    </row>
    <row r="84" spans="2:51">
      <c r="B84">
        <v>1414</v>
      </c>
      <c r="C84" t="str">
        <f>'Abilities (2)'!B1414</f>
        <v xml:space="preserve">(P) Stunning Effect: [Requires Melee Weapon] Your Critical Strikes Cause Stuns for 1 Turn. </v>
      </c>
      <c r="D84" t="s">
        <v>6394</v>
      </c>
      <c r="E84">
        <v>1415</v>
      </c>
      <c r="F84" t="str">
        <f>'Abilities (2)'!B1415</f>
        <v>(P) Life is Sacred: At the End of the Day restore 5 Health to all Living on your current Hex. (Scales with +3 per Level)</v>
      </c>
      <c r="G84">
        <v>1416</v>
      </c>
      <c r="H84" t="str">
        <f>'Abilities (2)'!B1416</f>
        <v>(P) Divine Pilgrimage: Gain 1 Faith for every 5 Hexes Traversed.</v>
      </c>
      <c r="I84">
        <v>1417</v>
      </c>
      <c r="J84" t="str">
        <f>'Abilities (2)'!B1417</f>
        <v>(≈) Stunning Blow: [Requires Blunt Weapon] Strike the oppoenents Head with your Weapon causing them to be stunned for 1 Turn. (20 Mana)</v>
      </c>
      <c r="K84">
        <v>1418</v>
      </c>
      <c r="L84" t="str">
        <f>'Abilities (2)'!B1418</f>
        <v>(≈) Restoration Blow: [Requires Blunt Weapon] Strike Target Entity Restoring 5 Health for each 10 Damage Dealt. (25 Mana)</v>
      </c>
      <c r="M84">
        <v>1419</v>
      </c>
      <c r="N84" t="str">
        <f>'Abilities (2)'!B1419</f>
        <v>(≈) Judgement Blow: [Requires Blunt Weapon] Basic Attack Target Entity, if you have more Faith than them you heal for 50% of the Damage dealt. (20 Mana)</v>
      </c>
      <c r="O84">
        <v>1420</v>
      </c>
      <c r="P84" s="911">
        <v>1421</v>
      </c>
      <c r="Q84" s="911">
        <v>1422</v>
      </c>
      <c r="R84" s="911">
        <v>1423</v>
      </c>
      <c r="S84" s="911">
        <v>1424</v>
      </c>
      <c r="T84" s="911">
        <v>1425</v>
      </c>
      <c r="U84" s="911">
        <v>1426</v>
      </c>
      <c r="V84" s="911">
        <v>1427</v>
      </c>
      <c r="W84" s="911">
        <v>1428</v>
      </c>
      <c r="AO84" s="911"/>
      <c r="AP84"/>
      <c r="AQ84" s="1286">
        <v>96</v>
      </c>
      <c r="AR84" s="1258" t="str">
        <f>'Abilities (2)'!B$96</f>
        <v>(P) Know of the "Wall": You know that somewhere deep in the Void there lies a wall of undeterminate length, width and hight; Letting other Sentient entities know of this information when interacting with them causes them to take 30 Terror Damage. (1/Entity)</v>
      </c>
      <c r="AS84" s="1258" t="str">
        <f>'Abilities (2)'!C$96</f>
        <v>(P) Know of the "Wall" II: You know that somewhere deep in the Void there lies a wall of undeterminate length, width and hight; Letting other Sentient entities know of this information when interacting with them causes them to take 40 Terror Damage. (1/Entity)</v>
      </c>
      <c r="AT84" s="1258" t="str">
        <f>'Abilities (2)'!D$96</f>
        <v>(P) Know of the "Wall" III: You know that somewhere deep in the Void there lies a wall of undeterminate length, width and hight; Letting other Sentient entities know of this information when interacting with them causes them to take 50 Terror Damage. (1/Entity)</v>
      </c>
      <c r="AW84" t="s">
        <v>3715</v>
      </c>
      <c r="AX84" t="s">
        <v>3716</v>
      </c>
      <c r="AY84" t="s">
        <v>3717</v>
      </c>
    </row>
    <row r="85" spans="2:51">
      <c r="B85">
        <v>1431</v>
      </c>
      <c r="C85" t="str">
        <f>'Abilities (2)'!B1431</f>
        <v>(P) Mana-Tech Jump Starter: After every Combat restore 20%(+300% Level) of all Health lost during that Combat.</v>
      </c>
      <c r="D85" t="s">
        <v>6433</v>
      </c>
      <c r="E85">
        <v>1432</v>
      </c>
      <c r="F85" t="str">
        <f>'Abilities (2)'!B1432</f>
        <v>(≈) Symbiotic Energizer: Gain 0.5 Stamina. (20 Mana; 2/Day)</v>
      </c>
      <c r="G85">
        <v>1433</v>
      </c>
      <c r="H85" t="str">
        <f>'Abilities (2)'!B1433</f>
        <v>(P) Paratrooping: When Falling off the Map you only Lose 10 Health.</v>
      </c>
      <c r="I85">
        <v>1434</v>
      </c>
      <c r="J85" t="str">
        <f>'Abilities (2)'!B1434</f>
        <v>(≈) Experimental Shot: Heal yourself for 10(+50% Dexterity) Health Per Tick over 3 Ticks; Lose 30 Health at the end of Combat; If used in Map Phase the Health is Lost after the Healing Status is Removed. (20 Mana)</v>
      </c>
      <c r="K85">
        <v>1435</v>
      </c>
      <c r="L85" t="str">
        <f>'Abilities (2)'!B1435</f>
        <v>(≈) Impact Reduction: Target gains 20%(+100% Power) damage reduction for the next 3 instances of Damage; Lasts Until End of Day. (30 Mana).</v>
      </c>
      <c r="M85">
        <v>1436</v>
      </c>
      <c r="N85" t="str">
        <f>'Abilities (2)'!B1436</f>
        <v>(≈) Stim Injection: Give Target Entity 1 more Action on their next Turn and Surged for 1 Turn. (35 Mana)</v>
      </c>
      <c r="O85">
        <v>1437</v>
      </c>
      <c r="P85" s="911">
        <v>1438</v>
      </c>
      <c r="Q85" s="911">
        <v>1439</v>
      </c>
      <c r="R85" s="911">
        <v>1440</v>
      </c>
      <c r="S85" s="911">
        <v>1441</v>
      </c>
      <c r="T85" s="911">
        <v>1442</v>
      </c>
      <c r="U85" s="911">
        <v>1443</v>
      </c>
      <c r="V85" s="911">
        <v>1444</v>
      </c>
      <c r="W85" s="911">
        <v>1445</v>
      </c>
      <c r="AO85" s="911"/>
      <c r="AP85"/>
      <c r="AQ85" s="1286">
        <v>97</v>
      </c>
      <c r="AR85" s="1258" t="str">
        <f>'Abilities (2)'!B$97</f>
        <v>(≈) Vessel of Chaos: Active: Toggle; At the Start of your Turn all Entities on Hex take 40 Chaos Damage; Passive: Chaos Damage has only a 25% Chance to deal double Damage against you. (1 Void Shard/Turn)</v>
      </c>
      <c r="AS85" s="1258" t="str">
        <f>'Abilities (2)'!C$97</f>
        <v>(≈) Vessel of Chaos II: Active: Toggle; At the Start of your Turn all Entities on Hex take 40 Chaos Damage; Passive: Chaos Damage has a 0% Chance to deal double Damage against you. (1 Void Shard/Turn)</v>
      </c>
      <c r="AT85" s="1258" t="str">
        <f>'Abilities (2)'!D$97</f>
        <v>(≈) Vessel of Chaos III: Active: Toggle; At the Start of your Turn all Entities on Hex take 60 Chaos Damage; Passive: You are Immune to Chaos Damage. (1 Void Shard/Turn)</v>
      </c>
      <c r="AW85" t="s">
        <v>3718</v>
      </c>
      <c r="AX85" t="s">
        <v>3719</v>
      </c>
      <c r="AY85" t="s">
        <v>3720</v>
      </c>
    </row>
    <row r="86" spans="2:51">
      <c r="B86">
        <v>1448</v>
      </c>
      <c r="C86">
        <f>'Abilities (2)'!B1448</f>
        <v>0</v>
      </c>
      <c r="D86">
        <v>0</v>
      </c>
      <c r="E86">
        <v>1449</v>
      </c>
      <c r="F86">
        <f>'Abilities (2)'!B1449</f>
        <v>0</v>
      </c>
      <c r="G86">
        <v>1450</v>
      </c>
      <c r="H86">
        <f>'Abilities (2)'!B1450</f>
        <v>0</v>
      </c>
      <c r="I86">
        <v>1451</v>
      </c>
      <c r="J86">
        <f>'Abilities (2)'!B1451</f>
        <v>0</v>
      </c>
      <c r="K86">
        <v>1452</v>
      </c>
      <c r="L86">
        <f>'Abilities (2)'!B1452</f>
        <v>0</v>
      </c>
      <c r="M86">
        <v>1453</v>
      </c>
      <c r="N86">
        <f>'Abilities (2)'!B1453</f>
        <v>0</v>
      </c>
      <c r="O86">
        <v>1454</v>
      </c>
      <c r="P86" s="911">
        <v>1455</v>
      </c>
      <c r="Q86" s="911">
        <v>1456</v>
      </c>
      <c r="R86" s="911">
        <v>1457</v>
      </c>
      <c r="S86" s="911">
        <v>1458</v>
      </c>
      <c r="T86" s="911">
        <v>1459</v>
      </c>
      <c r="U86" s="911">
        <v>1460</v>
      </c>
      <c r="V86" s="911">
        <v>1461</v>
      </c>
      <c r="W86" s="911">
        <v>1462</v>
      </c>
      <c r="AO86" s="911"/>
      <c r="AP86"/>
      <c r="AQ86" s="1286">
        <v>98</v>
      </c>
      <c r="AR86" s="1258" t="str">
        <f>'Abilities (2)'!B$98</f>
        <v>(❖:^) Void Spiker: Cause a Void Spiker to appear in Combat; it is indestructible and will Strike Random Hostile Entities at any range dealing 30 True Damage every 2 Turns. (40 Mana/1 Void Shard)</v>
      </c>
      <c r="AS86" s="1258" t="str">
        <f>'Abilities (2)'!C$98</f>
        <v>(❖:^) Void Spiker II: Cause a Void Spiker to appear in Combat; it is indestructible and will Strike Random Hostile Entities at any range dealing 40 True Damage every 2 Turns. (40 Mana/1 Void Shard)</v>
      </c>
      <c r="AT86" s="1258" t="str">
        <f>'Abilities (2)'!D$98</f>
        <v>(❖:^) Void Spiker II: Cause a Void Spiker to appear in Combat; it is indestructible and will Strike Random Hostile Entities at any range dealing 50 True Damage every 2 Turns. (40 Mana/1 Void Shard)</v>
      </c>
      <c r="AW86" t="s">
        <v>3721</v>
      </c>
      <c r="AX86" t="s">
        <v>3722</v>
      </c>
      <c r="AY86" t="s">
        <v>3723</v>
      </c>
    </row>
    <row r="87" spans="2:51">
      <c r="B87">
        <v>1465</v>
      </c>
      <c r="C87" t="str">
        <f>'Abilities (2)'!B1465</f>
        <v>(P) Live through spite: You may live up until -100 Health; Outside of combat always consume Mana to regain health until 50 at a 1:1 Ratio.</v>
      </c>
      <c r="D87" t="s">
        <v>6472</v>
      </c>
      <c r="E87">
        <v>1466</v>
      </c>
      <c r="F87" t="str">
        <f>'Abilities (2)'!B1466</f>
        <v>(P) Old soul: Gain 2 Skill Points and 2 Ability Points.</v>
      </c>
      <c r="G87">
        <v>1467</v>
      </c>
      <c r="H87">
        <f>'Abilities (2)'!B1467</f>
        <v>0</v>
      </c>
      <c r="I87">
        <v>1468</v>
      </c>
      <c r="J87" t="str">
        <f>'Abilities (2)'!B1468</f>
        <v>Galal Pulverizer: Your Melee Basic Attacks Gain 1(+5% Health) Bonus Physical Damage on Hit; Lasts Until End of Combat.</v>
      </c>
      <c r="K87">
        <v>1469</v>
      </c>
      <c r="L87" t="str">
        <f>'Abilities (2)'!B1469</f>
        <v>Accoraa Nokus: Your Ranged Basic Attacks gain 1(+100% Level) Damage.</v>
      </c>
      <c r="M87">
        <v>1470</v>
      </c>
      <c r="N87">
        <f>'Abilities (2)'!B1470</f>
        <v>0</v>
      </c>
      <c r="O87">
        <v>1471</v>
      </c>
      <c r="P87" s="911">
        <v>1472</v>
      </c>
      <c r="Q87" s="911">
        <v>1473</v>
      </c>
      <c r="R87" s="911">
        <v>1474</v>
      </c>
      <c r="S87" s="911">
        <v>1475</v>
      </c>
      <c r="T87" s="911">
        <v>1476</v>
      </c>
      <c r="U87" s="911">
        <v>1477</v>
      </c>
      <c r="V87" s="911">
        <v>1478</v>
      </c>
      <c r="W87" s="911">
        <v>1479</v>
      </c>
      <c r="AO87" s="911"/>
      <c r="AP87"/>
      <c r="AQ87" s="1286">
        <v>99</v>
      </c>
      <c r="AR87" s="1258" t="str">
        <f>'Abilities (2)'!B$99</f>
        <v>(≈) Faith in the Void: Gain 1 Faith. (1 Void Shard)</v>
      </c>
      <c r="AS87" s="1258" t="str">
        <f>'Abilities (2)'!C$99</f>
        <v>(≈) Faith in the Void II: Gain 3 Faith. (2 Void Shard)</v>
      </c>
      <c r="AT87" s="1258" t="str">
        <f>'Abilities (2)'!D$99</f>
        <v>(≈) Faith in the Void III: Gain 5 Faith. (3 Void Shard)</v>
      </c>
      <c r="AW87" t="s">
        <v>3724</v>
      </c>
      <c r="AX87" t="s">
        <v>3725</v>
      </c>
      <c r="AY87" t="s">
        <v>3726</v>
      </c>
    </row>
    <row r="88" spans="2:51">
      <c r="B88">
        <v>1482</v>
      </c>
      <c r="C88" t="str">
        <f>'Abilities (2)'!B1482</f>
        <v>(P) Satanic Invocation: Summoning a Minion in Combat Deals 10 Fire Damage to all Entities.</v>
      </c>
      <c r="D88" t="s">
        <v>2697</v>
      </c>
      <c r="E88">
        <v>1483</v>
      </c>
      <c r="F88" t="str">
        <f>'Abilities (2)'!B1483</f>
        <v>(P) Soul Controlled Flesh: You count as your own Minion.</v>
      </c>
      <c r="G88">
        <v>1484</v>
      </c>
      <c r="H88" t="str">
        <f>'Abilities (2)'!B1484</f>
        <v>(P) Hellspawnic Growth: Gain 1 Hellspawn Stack whenever you Summon a Minion; You may Consume 5 Hellspawn Stacks to Trigger your Tier I Ability as Flash.</v>
      </c>
      <c r="I88">
        <v>1485</v>
      </c>
      <c r="J88" t="str">
        <f>'Abilities (2)'!B1485</f>
        <v>(^) Summon Imp: Summon a 20 Health; 10 Fire Damage Melee Basic Attack Imp Minion that lasts Until end of Combat. (20 Mana)</v>
      </c>
      <c r="K88">
        <v>1486</v>
      </c>
      <c r="L88" t="str">
        <f>'Abilities (2)'!B1486</f>
        <v>(^) Summon Hell Hound: Summon a Hell Hound Minion with 40 Health and 15 Physical Damage Melee Basic Attacks; Up to 2; Lasts until end of Combat. (40 Mana)</v>
      </c>
      <c r="M88">
        <v>1487</v>
      </c>
      <c r="N88" t="str">
        <f>'Abilities (2)'!B1487</f>
        <v>(^) Summon Felbat: Summon a Felbat with 10 Health and 20 Magic Damage Ranged Basic Attacks; Up to 1; Lasts until end of Combat. (30 Mana)</v>
      </c>
      <c r="O88">
        <v>1488</v>
      </c>
      <c r="P88" s="911">
        <v>1489</v>
      </c>
      <c r="Q88" s="911">
        <v>1490</v>
      </c>
      <c r="R88" s="911">
        <v>1491</v>
      </c>
      <c r="S88" s="911">
        <v>1492</v>
      </c>
      <c r="T88" s="911">
        <v>1493</v>
      </c>
      <c r="U88" s="911">
        <v>1494</v>
      </c>
      <c r="V88" s="911">
        <v>1495</v>
      </c>
      <c r="W88" s="911">
        <v>1496</v>
      </c>
      <c r="AO88" s="911"/>
      <c r="AP88"/>
      <c r="AQ88" s="1286">
        <v>100</v>
      </c>
      <c r="AR88" s="1258" t="str">
        <f>'Abilities (2)'!B$100</f>
        <v>(❖:^) Void Portal: Open a Portal to the Void; The Hex now slowly spawns Boss Level Void Creatures at the Start of every Day; They will slowly Hunt nearest Heroes; The Portal closes if another Hero arrives on the same Hex; Up to 2 Portals. (120 Mana/3 Void Shards)</v>
      </c>
      <c r="AS88" s="1258" t="str">
        <f>'Abilities (2)'!C$100</f>
        <v>(❖:^) Void Portal II: Open a Portal to the Void; The Hex now slowly spawns Boss Level Void Creatures at the Start of every Day; They will slowly Hunt nearest Hostile Heroes; The Portal closes if another Hero arrives on the same Hex; Up to 3 Portals. (80 Mana/2 Void Shards)</v>
      </c>
      <c r="AT88" s="1258" t="str">
        <f>'Abilities (2)'!D$100</f>
        <v>(❖:^) Void Portal III: Open a Portal to the Void; The Hex now slowly spawns 2 Boss Level Void Creatures at the Start of every Day; They will slowly Hunt nearest Hostile Heroes; The Portal closes if another Hero arrives on the same Hex. (40 Mana/1 Void Shard)</v>
      </c>
      <c r="AW88" t="s">
        <v>3727</v>
      </c>
      <c r="AX88" t="s">
        <v>3728</v>
      </c>
      <c r="AY88" t="s">
        <v>3729</v>
      </c>
    </row>
    <row r="89" spans="2:51">
      <c r="B89">
        <v>1499</v>
      </c>
      <c r="C89" t="str">
        <f>'Abilities (2)'!B1499</f>
        <v>(P) Sand Carrier: When Engaging in Combat, Transform Current Hex into a Dessert Hex</v>
      </c>
      <c r="D89" t="s">
        <v>6508</v>
      </c>
      <c r="E89">
        <v>1500</v>
      </c>
      <c r="F89" t="str">
        <f>'Abilities (2)'!B1500</f>
        <v>(P) Sandcrosser: Traverse Dessert at 1 Stamina Cost; Traversing Simple Hexes Transforms them into Dessert Hexes.</v>
      </c>
      <c r="G89">
        <v>1501</v>
      </c>
      <c r="H89" t="str">
        <f>'Abilities (2)'!B1501</f>
        <v>(P) Purified Sand: Every instance of Earth Damage you deal lowers Targets Earth Resistance by 10%.</v>
      </c>
      <c r="I89">
        <v>1502</v>
      </c>
      <c r="J89" t="str">
        <f>'Abilities (2)'!B1502</f>
        <v>(+) Sand Spike: Make a spike emerge beneath the Target dealing 15(+50% Power) Earth Damage and 10 Physical Damage to Target; Deals 30(+50% Power) Earth Damage and 10 Physical Damage Instead if On Dessert Hex. (25 Mana)</v>
      </c>
      <c r="K89">
        <v>1503</v>
      </c>
      <c r="L89" t="str">
        <f>'Abilities (2)'!B1503</f>
        <v>(❖:≈) Sand Hammer: [Requires 2 Handed Weapon Equipped] Cover your Current Weapon in Hardned Sand making it a 15 Physical Damage Warhammer with 10(+50% Power) Earth Damage On Hit; Lasts Until of the Combat. (20 Mana)</v>
      </c>
      <c r="M89">
        <v>1504</v>
      </c>
      <c r="N89">
        <f>'Abilities (2)'!B1504</f>
        <v>0</v>
      </c>
      <c r="O89">
        <v>1505</v>
      </c>
      <c r="P89" s="911">
        <v>1506</v>
      </c>
      <c r="Q89" s="911">
        <v>1507</v>
      </c>
      <c r="R89" s="911">
        <v>1508</v>
      </c>
      <c r="S89" s="911">
        <v>1509</v>
      </c>
      <c r="T89" s="911">
        <v>1510</v>
      </c>
      <c r="U89" s="911">
        <v>1511</v>
      </c>
      <c r="V89" s="911">
        <v>1512</v>
      </c>
      <c r="W89" s="911">
        <v>1513</v>
      </c>
      <c r="AO89" s="911"/>
      <c r="AP89"/>
      <c r="AQ89" s="1286">
        <v>101</v>
      </c>
      <c r="AR89" s="1258" t="str">
        <f>'Abilities (2)'!B$101</f>
        <v>(+) See the Void: Force Target to witness the unspeakable horrors of the Void which cripple the mind; If the Target is below level 10 they lose 100 Health and are Feared and Tormented until Death; If they are level 10 or above they only lose 100 Health. (100 Mana; 1/Entity)</v>
      </c>
      <c r="AS89" s="1258" t="str">
        <f>'Abilities (2)'!C$101</f>
        <v>(+) See the Void II: Force Target to witness the unspeakable horrors of the Void which Cripple the mind; If the Target is below level 11 they lose 200 Health and are Feared and Tormented until Death; If they are level 10 or above they only lose 200 Health. (100 Mana; 1/Entity)</v>
      </c>
      <c r="AT89" s="1258" t="str">
        <f>'Abilities (2)'!D$101</f>
        <v>(+) See the Void III: Force Target to witness the unspeakable horrors of the Void which Cripple the mind; Target loses 300 Health and are Feared and Tormented until Death. (100 Mana; 1/Entity)</v>
      </c>
      <c r="AW89" t="s">
        <v>3730</v>
      </c>
      <c r="AX89" t="s">
        <v>3731</v>
      </c>
      <c r="AY89" t="s">
        <v>3732</v>
      </c>
    </row>
    <row r="90" spans="2:51">
      <c r="B90">
        <v>1516</v>
      </c>
      <c r="C90" t="str">
        <f>'Abilities (2)'!B1516</f>
        <v>(P) Spectral Sight: You can see Invisible Entities and Objects.</v>
      </c>
      <c r="D90" t="s">
        <v>6535</v>
      </c>
      <c r="E90">
        <v>1517</v>
      </c>
      <c r="F90" t="str">
        <f>'Abilities (2)'!B1517</f>
        <v>(P) Quadsplit Knighthood: You Split yourself into 4 Sentient Knights with 100 Health, 3/3 Stamina, Two Handed Spectral Sword dealing 20 Arcane Damage; They Convert Loot into Experience(100 Xp/100 Gold worth of Loot); They gain 20 Max Health and nothing else per Level up; At Level 6 They double their Basic Attack Damage; At Level 12 Each Knight Clones himself once and gain 4 Banner Slots; They all have the Hero Status.</v>
      </c>
      <c r="G90">
        <v>1518</v>
      </c>
      <c r="H90" t="str">
        <f>'Abilities (2)'!B1518</f>
        <v>(P) Manamaker: You may convert 3 Ingredients of any Rarity into a Mana Potion.</v>
      </c>
      <c r="I90">
        <v>1519</v>
      </c>
      <c r="J90" t="str">
        <f>'Abilities (2)'!B1519</f>
        <v>(❖:^) Spectral Knight: Summon a 100 Health Spectral Knight Minion with 20 Arcane Damage Melee Basic Attack; Up to 1; Lasts Until End of Combat; If this Summon is still alive at the end of the Combat, Restore 20 Mana. (40 Mana)</v>
      </c>
      <c r="K90">
        <v>1520</v>
      </c>
      <c r="L90" t="str">
        <f>'Abilities (2)'!B1520</f>
        <v>(❖:^) Spectral Healer: Summon a 80 Health Spectral Healer Minion with no Basic Attack that can (+) Heal 10 Health by sacrificing 10 Health of his own; Up to 1; Lasts Until End of Combat; If this Summon is still alive at the end of the Combat, Restore 20 Mana. (40 Mana)</v>
      </c>
      <c r="M90">
        <v>1521</v>
      </c>
      <c r="N90" t="str">
        <f>'Abilities (2)'!B1521</f>
        <v>(❖:^) Spectral Ranger: Summon a 100 Health Spectral Ranger Minion with 10 Arcane Damage Ranged Basic Attack; Up to 1; Lasts Until End of Combat; If this Summon is still alive at the end of the Combat, Restore 20 Mana. (40 Mana)</v>
      </c>
      <c r="O90">
        <v>1522</v>
      </c>
      <c r="P90" s="911">
        <v>1523</v>
      </c>
      <c r="Q90" s="911">
        <v>1524</v>
      </c>
      <c r="R90" s="911">
        <v>1525</v>
      </c>
      <c r="S90" s="911">
        <v>1526</v>
      </c>
      <c r="T90" s="911">
        <v>1527</v>
      </c>
      <c r="U90" s="911">
        <v>1528</v>
      </c>
      <c r="V90" s="911">
        <v>1529</v>
      </c>
      <c r="W90" s="911">
        <v>1530</v>
      </c>
      <c r="AO90" s="911"/>
      <c r="AP90"/>
      <c r="AQ90" s="1286">
        <v>102</v>
      </c>
      <c r="AR90" s="1258" t="str">
        <f>'Abilities (2)'!B$102</f>
        <v>(P) Sharakonid Spawning: Powerplay; Your Faith is uncapped; Upon reaching 20 Faith immediately replace yourself with a Sharakonid; You lose the Game when the Sharakonid Dies.</v>
      </c>
      <c r="AS90" s="1258" t="str">
        <f>'Abilities (2)'!C$102</f>
        <v>(P) Sharakonid Spawning II: Powerplay; Your Faith is uncapped; Upon reaching 10 Faith immediately replace yourself with a Sharakonid; You lose the Game when the Sharakonid Dies.</v>
      </c>
      <c r="AT90" s="1258" t="str">
        <f>'Abilities (2)'!D$102</f>
        <v>(P) Sharakonid Spawning III: Powerplay; Your Faith is uncapped; Upon reaching 5 Faith immediately replace yourself with a Sharakonid; You lose the Game when the Sharakonid Dies.</v>
      </c>
      <c r="AW90" t="s">
        <v>3733</v>
      </c>
      <c r="AX90" t="s">
        <v>3734</v>
      </c>
      <c r="AY90" t="s">
        <v>3735</v>
      </c>
    </row>
    <row r="91" spans="2:51">
      <c r="B91">
        <v>1533</v>
      </c>
      <c r="C91" t="str">
        <f>'Abilities (2)'!B1533</f>
        <v>(P) Elemental Well: Gain 20% Elemental Resistance.</v>
      </c>
      <c r="D91" t="s">
        <v>6574</v>
      </c>
      <c r="E91">
        <v>1534</v>
      </c>
      <c r="F91" t="str">
        <f>'Abilities (2)'!B1534</f>
        <v>(P) Master of the Elements: Convert The Damage Type of your Basics to Chosen Element; Takes 1 Action to switch between them.</v>
      </c>
      <c r="G91">
        <v>1535</v>
      </c>
      <c r="H91">
        <f>'Abilities (2)'!B1535</f>
        <v>0</v>
      </c>
      <c r="I91">
        <v>1536</v>
      </c>
      <c r="J91" t="str">
        <f>'Abilities (2)'!B1536</f>
        <v>(❖:^) Basic Elemental: Summon a Basic Elemental of your choice (Fire, Earth, Lightning; Wind; Frost); They have 100% Resistance of Chosen Element; 50 Health; 10 Ranged Chosen Element Damage; Up to 1 at a Time; They Die at the end of Combat. (30 Mana)</v>
      </c>
      <c r="K91">
        <v>1537</v>
      </c>
      <c r="L91" t="str">
        <f>'Abilities (2)'!B1537</f>
        <v>(?) Wavelength Understanding: Cast the Tier I Wavelength I of Chosen Element; Fireblast; Frostbolt; Wind Slash; Stone Spike; Lightning Bolt. (20 Mana)</v>
      </c>
      <c r="M91">
        <v>1538</v>
      </c>
      <c r="N91">
        <f>'Abilities (2)'!B1538</f>
        <v>0</v>
      </c>
      <c r="O91">
        <v>1539</v>
      </c>
      <c r="P91" s="911">
        <v>1540</v>
      </c>
      <c r="Q91" s="911">
        <v>1541</v>
      </c>
      <c r="R91" s="911">
        <v>1542</v>
      </c>
      <c r="S91" s="911">
        <v>1543</v>
      </c>
      <c r="T91" s="911">
        <v>1544</v>
      </c>
      <c r="U91" s="911">
        <v>1545</v>
      </c>
      <c r="V91" s="911">
        <v>1546</v>
      </c>
      <c r="W91" s="911">
        <v>1547</v>
      </c>
      <c r="AO91" s="911"/>
      <c r="AP91"/>
      <c r="AQ91">
        <v>105</v>
      </c>
      <c r="AR91" s="1258" t="str">
        <f>'Abilities (2)'!B$105</f>
        <v>(P) Ritualist Family: Start the game with 2 Faith.</v>
      </c>
      <c r="AW91" t="s">
        <v>3736</v>
      </c>
    </row>
    <row r="92" spans="2:51">
      <c r="B92">
        <v>1550</v>
      </c>
      <c r="C92" t="str">
        <f>'Abilities (2)'!B1550</f>
        <v>(P) Sleepwalker: Instead of Sleeping(Gaining 10 Health and Mana) at the end of a Day, you may choose to do a Turn during the Night having 2 Stamina.</v>
      </c>
      <c r="D92" t="s">
        <v>6600</v>
      </c>
      <c r="E92">
        <v>1551</v>
      </c>
      <c r="F92" t="str">
        <f>'Abilities (2)'!B1551</f>
        <v>(P) Dreamland: Whenever another Entity on the Same Hex casts a spell, put them to Sleep for 1 Turn. (1/Entity)</v>
      </c>
      <c r="G92">
        <v>1552</v>
      </c>
      <c r="H92" t="str">
        <f>'Abilities (2)'!B1552</f>
        <v>(P) Insomnia: Immunity to Sleep.</v>
      </c>
      <c r="I92">
        <v>1553</v>
      </c>
      <c r="J92" t="str">
        <f>'Abilities (2)'!B1553</f>
        <v>(❖:+) Sleep: Deal 10(+100% Power) Magic Damage to Target and make them fall asleep for 1 Turn. (25 Mana)</v>
      </c>
      <c r="K92">
        <v>1554</v>
      </c>
      <c r="L92" t="str">
        <f>'Abilities (2)'!B1554</f>
        <v>(P) Welcome to the Dreamworld: While you are Asleep, you can do your Turn and all your Abilities have Flash. (Locks 20 Mana)</v>
      </c>
      <c r="M92">
        <v>1555</v>
      </c>
      <c r="N92" t="str">
        <f>'Abilities (2)'!B1555</f>
        <v>(❖:≈) Reverie Inducement: Cause Target to Sleep for 2 Turns. (20 Mana; 1/Combat)</v>
      </c>
      <c r="O92">
        <v>1556</v>
      </c>
      <c r="P92" s="911">
        <v>1557</v>
      </c>
      <c r="Q92" s="911">
        <v>1558</v>
      </c>
      <c r="R92" s="911">
        <v>1559</v>
      </c>
      <c r="S92" s="911">
        <v>1560</v>
      </c>
      <c r="T92" s="911">
        <v>1561</v>
      </c>
      <c r="U92" s="911">
        <v>1562</v>
      </c>
      <c r="V92" s="911">
        <v>1563</v>
      </c>
      <c r="W92" s="911">
        <v>1564</v>
      </c>
      <c r="AO92" s="911"/>
      <c r="AP92"/>
      <c r="AQ92" s="1286">
        <v>106</v>
      </c>
      <c r="AR92" s="1258" t="str">
        <f>'Abilities (2)'!B$106</f>
        <v>(P) Sacrifice for the higher ones: You may choose to lose randomly 50 Health/50 Mana/1 Stamina in order to gain a Faith.</v>
      </c>
      <c r="AW92" t="s">
        <v>3737</v>
      </c>
    </row>
    <row r="93" spans="2:51">
      <c r="B93">
        <v>1567</v>
      </c>
      <c r="C93" t="str">
        <f>'Abilities (2)'!B1567</f>
        <v>(P) Split Image: When You drop below 25 Health, You split in two, One of you will be the real one, the other the clone, you will assign numbers to which the real will be</v>
      </c>
      <c r="D93" t="s">
        <v>6626</v>
      </c>
      <c r="E93">
        <v>1568</v>
      </c>
      <c r="F93" t="str">
        <f>'Abilities (2)'!B1568</f>
        <v>(P) The Final Illusion: Powerplay; When you Die, Instead Explode Dealing 25(+100% Power) Magic Damage on Hex and Revive at 10% Max Health Where your dead body is.</v>
      </c>
      <c r="G93">
        <v>1569</v>
      </c>
      <c r="H93">
        <f>'Abilities (2)'!B1569</f>
        <v>0</v>
      </c>
      <c r="I93">
        <v>1570</v>
      </c>
      <c r="J93" t="str">
        <f>'Abilities (2)'!B1570</f>
        <v>(❖:≈) The Escapist: The Next Basic Attack is going to miss. (25 Mana)</v>
      </c>
      <c r="K93">
        <v>1571</v>
      </c>
      <c r="L93" t="str">
        <f>'Abilities (2)'!B1571</f>
        <v>(❖:≈) Mirroring Scheme: Counter; Hidden; At the Start of your Turn replicate(Spells that cost them Mana will still cost you the same amount) the Targets Action Targeting Them. (30 Mana)</v>
      </c>
      <c r="M93">
        <v>1572</v>
      </c>
      <c r="N93">
        <f>'Abilities (2)'!B1572</f>
        <v>0</v>
      </c>
      <c r="O93">
        <v>1573</v>
      </c>
      <c r="P93" s="911">
        <v>1574</v>
      </c>
      <c r="Q93" s="911">
        <v>1575</v>
      </c>
      <c r="R93" s="911">
        <v>1576</v>
      </c>
      <c r="S93" s="911">
        <v>1577</v>
      </c>
      <c r="T93" s="911">
        <v>1578</v>
      </c>
      <c r="U93" s="911">
        <v>1579</v>
      </c>
      <c r="V93" s="911">
        <v>1580</v>
      </c>
      <c r="W93" s="911">
        <v>1581</v>
      </c>
      <c r="AO93" s="911"/>
      <c r="AP93"/>
      <c r="AQ93">
        <v>107</v>
      </c>
      <c r="AR93" s="1258" t="str">
        <f>'Abilities (2)'!B$107</f>
        <v>(P) Trialance Traditionalist: Traversing Shrines gives you 1 Faith. (1/Day)</v>
      </c>
      <c r="AW93" t="s">
        <v>3738</v>
      </c>
    </row>
    <row r="94" spans="2:51">
      <c r="B94">
        <v>1584</v>
      </c>
      <c r="C94" t="str">
        <f>'Abilities (2)'!B1584</f>
        <v>(P) Bluffmaster: Whenever you cast your Tier II Ability immediately cycle it into another Tier II Ability from this Affinity; It maintains its Rank.</v>
      </c>
      <c r="D94" t="s">
        <v>6652</v>
      </c>
      <c r="E94">
        <v>1585</v>
      </c>
      <c r="F94" t="str">
        <f>'Abilities (2)'!B1585</f>
        <v>(P) Remnant Reserves: Gain 40 Max Mana.</v>
      </c>
      <c r="G94">
        <v>1586</v>
      </c>
      <c r="H94" t="str">
        <f>'Abilities (2)'!B1586</f>
        <v>(P) Catalyst's Wager: Upgrade your Ultimate Abilities: Mind to Mana may now be used as (+) to Consume X of your Power to Reduce Targets Max Mana; Break their Spirit now Reads "whenever your Tier II Ability Triggers(Even if it does nothing)"; Psychstorm requires only 2 Turns of Combat to have Passed.</v>
      </c>
      <c r="I94">
        <v>1587</v>
      </c>
      <c r="J94" t="str">
        <f>'Abilities (2)'!B1587</f>
        <v>(❖:+) Psychic Burst: Deal Target 10 Magic Damage; If your Power is greater than your Targets then this Ability scales with +5 Magic Damage per point difference. (30 Mana)</v>
      </c>
      <c r="K94">
        <v>1588</v>
      </c>
      <c r="L94" t="str">
        <f>'Abilities (2)'!B1588</f>
        <v>(❖:&gt;) Manaflick: Deal Target 10 Magic Damage; If your Current Mana is larger than your Targets then this Ability scales with +10 Magic Damage per 10 Mana difference; The Difference is counted after the Mana Cost. (30 Mana)</v>
      </c>
      <c r="M94">
        <v>1589</v>
      </c>
      <c r="N94" t="str">
        <f>'Abilities (2)'!B1589</f>
        <v>(❖:+) Mindcreep: Target Becomes Vulnerable for 3 Turns. (40 Mana)</v>
      </c>
      <c r="O94">
        <v>1590</v>
      </c>
      <c r="P94" s="911">
        <v>1591</v>
      </c>
      <c r="Q94" s="911">
        <v>1592</v>
      </c>
      <c r="R94" s="911">
        <v>1593</v>
      </c>
      <c r="S94" s="911">
        <v>1594</v>
      </c>
      <c r="T94" s="911">
        <v>1595</v>
      </c>
      <c r="U94" s="911">
        <v>1596</v>
      </c>
      <c r="V94" s="911">
        <v>1597</v>
      </c>
      <c r="W94" s="911">
        <v>1598</v>
      </c>
      <c r="AO94" s="911"/>
      <c r="AP94"/>
      <c r="AQ94">
        <v>108</v>
      </c>
      <c r="AR94" s="911" t="str">
        <f>'Abilities (2)'!B$108</f>
        <v>(+) Reverse Divinity: Counter; Call the Gods to Block Target Projectile or Strike; Afterwards they Smite Target for 20(+100% Power) Dark or Light Damage. (1 Faith)</v>
      </c>
      <c r="AS94" s="911" t="str">
        <f>'Abilities (2)'!C$108</f>
        <v>(+) Reverse Divinity II: Counter; Call the Gods to Block Target Projectile or Strike; Afterwards they Smite Target for 30(+100% Power) Dark or Light Damage. (1 Faith)</v>
      </c>
      <c r="AT94" s="911" t="str">
        <f>'Abilities (2)'!D$108</f>
        <v>(+) Reverse Divinity III: Counter; Call the Gods to Block Target Projectile or Strike; Afterwards they Smite Target for 40(+100% Power) Dark or Light Damage. (1 Faith)</v>
      </c>
      <c r="AW94" t="s">
        <v>3739</v>
      </c>
      <c r="AX94" t="s">
        <v>3740</v>
      </c>
      <c r="AY94" t="s">
        <v>3741</v>
      </c>
    </row>
    <row r="95" spans="2:51">
      <c r="B95">
        <v>1601</v>
      </c>
      <c r="C95" t="str">
        <f>'Abilities (2)'!B1601</f>
        <v>(P) Charming Personality: When Entering Combat Charm all other Entities for 2 Turns.</v>
      </c>
      <c r="D95" t="s">
        <v>6691</v>
      </c>
      <c r="E95">
        <v>1602</v>
      </c>
      <c r="F95" t="str">
        <f>'Abilities (2)'!B1602</f>
        <v>(P) Love Shock: Upon Landing a Critical Strike on Target or a Projectile Spell, inflict Charmed for 1 Turn.</v>
      </c>
      <c r="G95">
        <v>1603</v>
      </c>
      <c r="H95" t="str">
        <f>'Abilities (2)'!B1603</f>
        <v>(≈) Touch of Love: Charm Target for 2 Turns. (2/Combat)</v>
      </c>
      <c r="I95">
        <v>1604</v>
      </c>
      <c r="J95" t="str">
        <f>'Abilities (2)'!B1604</f>
        <v>(❖:&gt;) Heartpierce: Throw a magic needle at targets Heart, Dealing 5 Magic Damage and 5 Bleed Damage. (10 Mana)</v>
      </c>
      <c r="K95">
        <v>1605</v>
      </c>
      <c r="L95" t="str">
        <f>'Abilities (2)'!B1605</f>
        <v>(❖:&gt;) Attraction Bolt/(+) Attraction Psychosis: Fire a Projectile at a Target that Deals 10(+200% Power) Magic Damage and Charms them for 2 Turns/If the Target is Charmed, Overload their Brain converting Charms to Confusion and dealing 20(+100% Power) Magic Damage (20 Mana)</v>
      </c>
      <c r="M95">
        <v>1606</v>
      </c>
      <c r="N95" t="str">
        <f>'Abilities (2)'!B1606</f>
        <v>(P) Beauty Incarnate: If you have the Seducer Condition, extend the duration of all Charmed Statuses you Inflict by 1 Turn. (Lock 40 Mana)</v>
      </c>
      <c r="O95">
        <v>1607</v>
      </c>
      <c r="P95" s="911">
        <v>1608</v>
      </c>
      <c r="Q95" s="911">
        <v>1609</v>
      </c>
      <c r="R95" s="911">
        <v>1610</v>
      </c>
      <c r="S95" s="911">
        <v>1611</v>
      </c>
      <c r="T95" s="911">
        <v>1612</v>
      </c>
      <c r="U95" s="911">
        <v>1613</v>
      </c>
      <c r="V95" s="911">
        <v>1614</v>
      </c>
      <c r="W95" s="911">
        <v>1615</v>
      </c>
      <c r="AO95" s="911"/>
      <c r="AP95"/>
      <c r="AQ95">
        <v>109</v>
      </c>
      <c r="AR95" s="1258" t="str">
        <f>'Abilities (2)'!B$109</f>
        <v>(+) Smite Re-enactment: Smite Target Entity for 20(+100% Power) Dark or Light Damage; If this Ability was already used on Target entity this Combat they take an additional 20 Dark or Light Damage. (30 Mana)</v>
      </c>
      <c r="AS95" s="1258" t="str">
        <f>'Abilities (2)'!C$109</f>
        <v>(+) Smite Re-enactment II: Smite Target Entity for 20(+150% Power) Dark or Light Damage; If this Ability was already used on Target entity this Combat they take an additional 20(+50% Power) Dark or Light Damage. (30 Mana)</v>
      </c>
      <c r="AT95" s="1258" t="str">
        <f>'Abilities (2)'!D$109</f>
        <v>(+) Smite Re-enactment III: Smite Target Entity for 20(+200% Power) Dark or Light Damage; If this Ability was already used on Target entity this Combat they take an additional 20(+100% Power) Dark or Light Damage. (30 Mana)</v>
      </c>
      <c r="AW95" t="s">
        <v>3742</v>
      </c>
      <c r="AX95" t="s">
        <v>3743</v>
      </c>
      <c r="AY95" t="s">
        <v>3744</v>
      </c>
    </row>
    <row r="96" spans="2:51">
      <c r="B96">
        <v>1618</v>
      </c>
      <c r="C96" t="str">
        <f>'Abilities (2)'!B1618</f>
        <v>(P) Bearer of Malice: Start the Game with a Curse; Curse: You are Forced to Traverse the Hexes of Entities in your 1 Hex Range as long as you have Stamina Available; Traversal Attempts are not Counted.</v>
      </c>
      <c r="D96" t="s">
        <v>6730</v>
      </c>
      <c r="E96">
        <v>1619</v>
      </c>
      <c r="F96" t="str">
        <f>'Abilities (2)'!B1619</f>
        <v>(P) Bearer of Pestilence: Start the Game with a Curse; Curse: You are Rotting in 3 Days(Overrides Longer Rotting Effects); If Rotting is Removed, Reapply it immediately.</v>
      </c>
      <c r="G96">
        <v>1620</v>
      </c>
      <c r="H96" t="str">
        <f>'Abilities (2)'!B1620</f>
        <v>(P) Bearer of Misfortune: Start the Game with a Curse; Curse: You Gain -1 on all D20 Rolls.</v>
      </c>
      <c r="I96">
        <v>1621</v>
      </c>
      <c r="J96" t="str">
        <f>'Abilities (2)'!B1621</f>
        <v>(❖:≈) Loss and Tragedy: Curse Yourself; Curse: At the Start of Day Lose a Random Gear from your Stash; You are Unable to Drop Gear once Looted. (Locks 40 Mana)</v>
      </c>
      <c r="K96">
        <v>1622</v>
      </c>
      <c r="L96" t="str">
        <f>'Abilities (2)'!B1622</f>
        <v>(❖:&gt;) Infian Curse Bolt: Deal 10(+50% Power) Dark Damage; On Hit Curse Target; Curse: While in Combat, Lose 5 Health at the Start of your Turn. (25 Mana)</v>
      </c>
      <c r="M96">
        <v>1623</v>
      </c>
      <c r="N96" t="str">
        <f>'Abilities (2)'!B1623</f>
        <v>(❖:^) Wretched Witch: Summon a 50 Health Witch Minion with a Ranged Basic Attack with Dark Damage equal to 5(+20% Power) multiplied to the amount of Curses Active on yourself. (30 Mana)</v>
      </c>
      <c r="O96">
        <v>1624</v>
      </c>
      <c r="P96" s="911">
        <v>1625</v>
      </c>
      <c r="Q96" s="911">
        <v>1626</v>
      </c>
      <c r="R96" s="911">
        <v>1627</v>
      </c>
      <c r="S96" s="911">
        <v>1628</v>
      </c>
      <c r="T96" s="911">
        <v>1629</v>
      </c>
      <c r="U96" s="911">
        <v>1630</v>
      </c>
      <c r="V96" s="911">
        <v>1631</v>
      </c>
      <c r="W96" s="911">
        <v>1632</v>
      </c>
      <c r="AO96" s="911"/>
      <c r="AP96"/>
      <c r="AQ96">
        <v>110</v>
      </c>
      <c r="AR96" s="1258" t="str">
        <f>'Abilities (2)'!B$110</f>
        <v>(❖:^:≈) Godlike Pounding: Summon the Fist of the Gods to Strike down Target for 20(+2000% Faith) Physical Damage. (25 Mana)</v>
      </c>
      <c r="AS96" s="1258" t="str">
        <f>'Abilities (2)'!C$110</f>
        <v>(❖:^:≈) Godlike Pounding II: Summon the Fist of the Gods to Strike down Target for 30(+3000% Faith) Physical Damage. (30 Mana)</v>
      </c>
      <c r="AT96" s="1258" t="str">
        <f>'Abilities (2)'!D$110</f>
        <v>(❖:^:≈) Godlike Pounding III: Summon the Fist of the Gods to Strike down Target for 40(+4000% Faith) Physical Damage. (40 Mana)</v>
      </c>
      <c r="AW96" t="s">
        <v>3745</v>
      </c>
      <c r="AX96" t="s">
        <v>3746</v>
      </c>
      <c r="AY96" t="s">
        <v>3747</v>
      </c>
    </row>
    <row r="97" spans="2:51">
      <c r="B97">
        <v>1635</v>
      </c>
      <c r="C97" t="str">
        <f>'Abilities (2)'!B1635</f>
        <v>(P) Hidden Clause: Blood Contracts you form no longer Consume any of your Health and are considered Pacts; Pacts are resolved on your turn and can not be selfcast.</v>
      </c>
      <c r="D97" t="s">
        <v>6769</v>
      </c>
      <c r="E97">
        <v>1636</v>
      </c>
      <c r="F97" t="str">
        <f>'Abilities (2)'!B1636</f>
        <v>(P) Deal Hunger: Gain 1 Permanent Power for each Pact you've made; Pacts are resolved on your turn and can not be selfcast.</v>
      </c>
      <c r="G97">
        <v>1637</v>
      </c>
      <c r="H97" t="str">
        <f>'Abilities (2)'!B1637</f>
        <v>(P) Enthralled by the Gods: Your Quest cap is increased to 3; Gain 3 Quests, one of each Difficulty; These 3 Quests do not give Rewards and can not be replaced; Completing all 3 Grants you 6 Attunement Points; Failing to Complete them in 10 Days causes you to be Destroyed; Pacts are resolved on your turn.</v>
      </c>
      <c r="I97">
        <v>1638</v>
      </c>
      <c r="J97" t="str">
        <f>'Abilities (2)'!B1638</f>
        <v>(❖:+) Dark Pact: Make a Pact with Darkness itself; You and Target both take X(+50% Power) Dark Damage. (X Mana; 1/Day)</v>
      </c>
      <c r="K97">
        <v>1639</v>
      </c>
      <c r="L97" t="str">
        <f>'Abilities (2)'!B1639</f>
        <v>(❖:+) Equilibric Pact: Offer an Equilibric Pact with Target Entity; If they accept, Both you and Target have your Mana added together and split equally between you; If they refuse their Attributes are set to 0(-25% Power) until End of Combat. (25 Health; 1/Day)</v>
      </c>
      <c r="M97">
        <v>1640</v>
      </c>
      <c r="N97" t="str">
        <f>'Abilities (2)'!B1640</f>
        <v>(❖:+) Truce Pact: Offer a Truce Pact to Target Sentient Entity; If they accept it You and Target can no Longer fight each other Until End of Day; If you two were the only participants in Combat then the Combat automaitcally Ends; If they Refuse they immediately Lose 50 Health. (25 Mana)</v>
      </c>
      <c r="O97">
        <v>1641</v>
      </c>
      <c r="P97" s="911">
        <v>1642</v>
      </c>
      <c r="Q97" s="911">
        <v>1643</v>
      </c>
      <c r="R97" s="911">
        <v>1644</v>
      </c>
      <c r="S97" s="911">
        <v>1645</v>
      </c>
      <c r="T97" s="911">
        <v>1646</v>
      </c>
      <c r="U97" s="911">
        <v>1647</v>
      </c>
      <c r="V97" s="911">
        <v>1648</v>
      </c>
      <c r="W97" s="911">
        <v>1649</v>
      </c>
      <c r="AO97" s="911"/>
      <c r="AP97"/>
      <c r="AQ97" s="1286">
        <v>111</v>
      </c>
      <c r="AR97" s="1258" t="str">
        <f>'Abilities (2)'!B$111</f>
        <v>(❖:^) Invocation of Armaments: Summon a Random Gear of Rare Quality. (20 Mana; 1 Faith)</v>
      </c>
      <c r="AS97" s="1258" t="str">
        <f>'Abilities (2)'!C$111</f>
        <v>(❖:^) Invocation of Armaments II: Summon a Random Gear of Epic Quality. (30 Mana; 1 Faith)</v>
      </c>
      <c r="AT97" s="1258" t="str">
        <f>'Abilities (2)'!D$111</f>
        <v>(❖:^) Invocation of Armaments III: Summon a Random Gear of Legendary Quality. (40 Mana; 2 Faith)</v>
      </c>
      <c r="AW97" t="s">
        <v>3748</v>
      </c>
      <c r="AX97" t="s">
        <v>3749</v>
      </c>
      <c r="AY97" t="s">
        <v>3750</v>
      </c>
    </row>
    <row r="98" spans="2:51">
      <c r="B98">
        <v>1652</v>
      </c>
      <c r="C98">
        <f>'Abilities (2)'!B1652</f>
        <v>0</v>
      </c>
      <c r="D98">
        <v>0</v>
      </c>
      <c r="E98">
        <v>1653</v>
      </c>
      <c r="F98">
        <f>'Abilities (2)'!B1653</f>
        <v>0</v>
      </c>
      <c r="G98">
        <v>1654</v>
      </c>
      <c r="H98">
        <f>'Abilities (2)'!B1654</f>
        <v>0</v>
      </c>
      <c r="I98">
        <v>1655</v>
      </c>
      <c r="J98">
        <f>'Abilities (2)'!B1655</f>
        <v>0</v>
      </c>
      <c r="K98">
        <v>1656</v>
      </c>
      <c r="L98">
        <f>'Abilities (2)'!B1656</f>
        <v>0</v>
      </c>
      <c r="M98">
        <v>1657</v>
      </c>
      <c r="N98">
        <f>'Abilities (2)'!B1657</f>
        <v>0</v>
      </c>
      <c r="O98">
        <v>1658</v>
      </c>
      <c r="P98" s="911">
        <v>1659</v>
      </c>
      <c r="Q98" s="911">
        <v>1660</v>
      </c>
      <c r="R98" s="911">
        <v>1661</v>
      </c>
      <c r="S98" s="911">
        <v>1662</v>
      </c>
      <c r="T98" s="911">
        <v>1663</v>
      </c>
      <c r="U98" s="911">
        <v>1664</v>
      </c>
      <c r="V98" s="911">
        <v>1665</v>
      </c>
      <c r="W98" s="911">
        <v>1666</v>
      </c>
      <c r="AO98" s="911"/>
      <c r="AP98"/>
      <c r="AQ98" s="1286">
        <v>112</v>
      </c>
      <c r="AR98" s="1258" t="str">
        <f>'Abilities (2)'!B$112</f>
        <v>(≈) Gods Divine Protection: Gain 5 Defense and 5 Dispersion for Each Faith until end of Combat. (30 Mana)</v>
      </c>
      <c r="AS98" s="1258" t="str">
        <f>'Abilities (2)'!C$112</f>
        <v>(≈) Gods Divine Protection II: Gain 10 Defense and 10 Dispersion for Each Faith until end of Combat. (40 Mana)</v>
      </c>
      <c r="AT98" s="1258" t="str">
        <f>'Abilities (2)'!D$112</f>
        <v>(≈) Gods Divine Protection III: Gain 15 Defense and 15 Dispersion for Each Faith until end of Combat. (50 Mana)</v>
      </c>
      <c r="AW98" t="s">
        <v>3751</v>
      </c>
      <c r="AX98" t="s">
        <v>3752</v>
      </c>
      <c r="AY98" t="s">
        <v>3753</v>
      </c>
    </row>
    <row r="99" spans="2:51">
      <c r="B99">
        <v>1669</v>
      </c>
      <c r="C99" t="str">
        <f>'Abilities (2)'!B1669</f>
        <v xml:space="preserve">(P) Judges High Seat: You Are exempt from your own Nullifcations. </v>
      </c>
      <c r="D99" t="s">
        <v>6808</v>
      </c>
      <c r="E99">
        <v>1670</v>
      </c>
      <c r="F99" t="str">
        <f>'Abilities (2)'!B1670</f>
        <v>(P) Judges Low Seat: Upon entering combat with any entity, if they have a larger positive roll bonus than you do, negate it.</v>
      </c>
      <c r="G99">
        <v>1671</v>
      </c>
      <c r="H99" t="str">
        <f>'Abilities (2)'!B1671</f>
        <v>(P) Lowly Scribe: Gain 2 ultimate slots; When earning ultimate ability points, you may no longer rank up the ultimate, you can learn another ultimate instead.</v>
      </c>
      <c r="I99">
        <v>1672</v>
      </c>
      <c r="J99" t="str">
        <f>'Abilities (2)'!B1672</f>
        <v>(P) Experienced Job worker: Learn another innate (locks 20 mana)</v>
      </c>
      <c r="K99">
        <v>1673</v>
      </c>
      <c r="L99" t="str">
        <f>'Abilities (2)'!B1673</f>
        <v>(P) Approval of judgment by the gods: Whenever you cast a judgment heal for 5 HP.  (locks 30 mana)</v>
      </c>
      <c r="M99">
        <v>1674</v>
      </c>
      <c r="N99" t="str">
        <f>'Abilities (2)'!B1674</f>
        <v>(P) A selfless Work: Whenever you Balance the scales heal for 5 HP. (Locks 30 mana)</v>
      </c>
      <c r="O99">
        <v>1675</v>
      </c>
      <c r="P99" s="911">
        <v>1676</v>
      </c>
      <c r="Q99" s="911">
        <v>1677</v>
      </c>
      <c r="R99" s="911">
        <v>1678</v>
      </c>
      <c r="S99" s="911">
        <v>1679</v>
      </c>
      <c r="T99" s="911">
        <v>1680</v>
      </c>
      <c r="U99" s="911">
        <v>1681</v>
      </c>
      <c r="V99" s="911">
        <v>1682</v>
      </c>
      <c r="W99" s="911">
        <v>1683</v>
      </c>
      <c r="AO99" s="911"/>
      <c r="AP99"/>
      <c r="AQ99" s="1286">
        <v>113</v>
      </c>
      <c r="AR99" s="1258" t="str">
        <f>'Abilities (2)'!B$113</f>
        <v>(❖:^) Invocation of Items: Summon a Random Item of Rare Quality. (10 Mana; 1 Faith)</v>
      </c>
      <c r="AS99" s="1258" t="str">
        <f>'Abilities (2)'!C$113</f>
        <v>(❖:^) Invocation of Items II: Summon a Random Item of Epic Quality. (20 Mana; 1 Faith)</v>
      </c>
      <c r="AT99" s="1258" t="str">
        <f>'Abilities (2)'!D$113</f>
        <v>(❖:^) Invocation of Items III: Summon a Random Item of Legendary Quality. (30 Mana; 2 Faith)</v>
      </c>
      <c r="AW99" t="s">
        <v>3754</v>
      </c>
      <c r="AX99" t="s">
        <v>3755</v>
      </c>
      <c r="AY99" t="s">
        <v>3756</v>
      </c>
    </row>
    <row r="100" spans="2:51">
      <c r="B100">
        <v>1686</v>
      </c>
      <c r="C100" t="str">
        <f>'Abilities (2)'!B1686</f>
        <v>(P) Information about the Inquiry: You start the game knowing all other Heroes Races.</v>
      </c>
      <c r="D100" t="s">
        <v>6823</v>
      </c>
      <c r="E100">
        <v>1687</v>
      </c>
      <c r="F100" t="str">
        <f>'Abilities (2)'!B1687</f>
        <v>(P) Cleanse of the Unpure: You deal 20% more total damage to Faeries, Demons and Undead.</v>
      </c>
      <c r="G100">
        <v>1688</v>
      </c>
      <c r="H100" t="str">
        <f>'Abilities (2)'!B1688</f>
        <v>(P) Demonologist: You deal 10 True Damage On Hit Against Demons.</v>
      </c>
      <c r="I100">
        <v>1689</v>
      </c>
      <c r="J100" t="str">
        <f>'Abilities (2)'!B1689</f>
        <v>(+) Declare Heretic: Target Entity becoems a Heretic; Heretics gain -20% Elemental Resistance, -2 Defense, -2 Dispersion. (15 Mana)</v>
      </c>
      <c r="K100">
        <v>1690</v>
      </c>
      <c r="L100" t="str">
        <f>'Abilities (2)'!B1690</f>
        <v>(≈) Condemn Kin: Choose a Kin (Living, Faerie, Demon, Mechanical, Undead), you gain 30% more Total Damage against it. (50 Mana; 1/Vendal)</v>
      </c>
      <c r="M100">
        <v>1691</v>
      </c>
      <c r="N100" t="str">
        <f>'Abilities (2)'!B1691</f>
        <v>(P) That's Blasphemy!: (Requires Combat) If an Entity Casts a Spell or uses a Scroll you may choose for them to Become a Heretic or take 10 Holy Damage. (1/Combat)</v>
      </c>
      <c r="O100">
        <v>1692</v>
      </c>
      <c r="P100" s="911">
        <v>1693</v>
      </c>
      <c r="Q100" s="911">
        <v>1694</v>
      </c>
      <c r="R100" s="911">
        <v>1695</v>
      </c>
      <c r="S100" s="911">
        <v>1696</v>
      </c>
      <c r="T100" s="911">
        <v>1697</v>
      </c>
      <c r="U100" s="911">
        <v>1698</v>
      </c>
      <c r="V100" s="911">
        <v>1699</v>
      </c>
      <c r="W100" s="911">
        <v>1700</v>
      </c>
      <c r="AO100" s="911"/>
      <c r="AP100"/>
      <c r="AQ100" s="1286">
        <v>114</v>
      </c>
      <c r="AR100" s="1258" t="str">
        <f>'Abilities (2)'!B$114</f>
        <v>(P) Blessed Spirit: Gain +1 Rolls on Landmarks for Each Faith.</v>
      </c>
      <c r="AS100" s="1258" t="str">
        <f>'Abilities (2)'!C$114</f>
        <v>(P) Blessed Spirit II: Gain +2 Rolls on Landmarks for Each Faith.</v>
      </c>
      <c r="AT100" s="1258" t="str">
        <f>'Abilities (2)'!D$114</f>
        <v>(P) Blessed Spirit III: Gain +3 Rolls on Landmarks for Each Faith.</v>
      </c>
      <c r="AW100" t="s">
        <v>3757</v>
      </c>
      <c r="AX100" t="s">
        <v>3758</v>
      </c>
      <c r="AY100" t="s">
        <v>3759</v>
      </c>
    </row>
    <row r="101" spans="2:51">
      <c r="B101">
        <v>1703</v>
      </c>
      <c r="C101" t="str">
        <f>'Abilities (2)'!B1703</f>
        <v>(P) Autoreloading: You can now reload your crossbows at the same time.</v>
      </c>
      <c r="D101" t="s">
        <v>6862</v>
      </c>
      <c r="E101">
        <v>1704</v>
      </c>
      <c r="F101" t="str">
        <f>'Abilities (2)'!B1704</f>
        <v>(P) Second Coming: Start the game with an extra Rare one handed Crossbow.</v>
      </c>
      <c r="G101">
        <v>1705</v>
      </c>
      <c r="H101" t="str">
        <f>'Abilities (2)'!B1705</f>
        <v>(P) Armament agaisnt the undead: Gain 10% Dark resistance and gain 10 true damage on hit vs undead kin.</v>
      </c>
      <c r="I101">
        <v>1706</v>
      </c>
      <c r="J101" t="str">
        <f>'Abilities (2)'!B1706</f>
        <v>(≈)  Expanded Arrow slot: Gain +1 Ammo Capacity for target crossbow until end of day.  (30 Mana)</v>
      </c>
      <c r="K101">
        <v>1707</v>
      </c>
      <c r="L101" t="str">
        <f>'Abilities (2)'!B1707</f>
        <v>(≈)  Elemetnal Tips: Gain +2 of element of your choice elemental damage on the arrows in currently your crossbows. (30 Mana)</v>
      </c>
      <c r="M101">
        <v>1708</v>
      </c>
      <c r="N101" t="str">
        <f>'Abilities (2)'!B1708</f>
        <v>(P) Blood of the Undead: Upon killing an undead, you gain +2 light damage on hit. (Locks 20 mana)</v>
      </c>
      <c r="O101">
        <v>1709</v>
      </c>
      <c r="P101" s="911">
        <v>1710</v>
      </c>
      <c r="Q101" s="911">
        <v>1711</v>
      </c>
      <c r="R101" s="911">
        <v>1712</v>
      </c>
      <c r="S101" s="911">
        <v>1713</v>
      </c>
      <c r="T101" s="911">
        <v>1714</v>
      </c>
      <c r="U101" s="911">
        <v>1715</v>
      </c>
      <c r="V101" s="911">
        <v>1716</v>
      </c>
      <c r="W101" s="911">
        <v>1717</v>
      </c>
      <c r="AO101" s="911"/>
      <c r="AP101"/>
      <c r="AQ101" s="1286">
        <v>115</v>
      </c>
      <c r="AR101" s="1258" t="str">
        <f>'Abilities (2)'!B$115</f>
        <v>(P) Uncapped Faith: Your Faith is no longer capped.</v>
      </c>
      <c r="AS101" s="1258" t="str">
        <f>'Abilities (2)'!C$115</f>
        <v>(P) Uncapped Faith II: Your Faith is no longer capped; It can not Drop Below -2.</v>
      </c>
      <c r="AT101" s="1258" t="str">
        <f>'Abilities (2)'!D$115</f>
        <v>(P) Uncapped Faith III: Your Faith is no longer capped; It can not Drop Below -1.</v>
      </c>
      <c r="AW101" t="s">
        <v>3760</v>
      </c>
      <c r="AX101" t="s">
        <v>3761</v>
      </c>
      <c r="AY101" t="s">
        <v>3762</v>
      </c>
    </row>
    <row r="102" spans="2:51">
      <c r="B102">
        <v>1720</v>
      </c>
      <c r="C102" t="str">
        <f>'Abilities (2)'!B1720</f>
        <v>(P) Distract:[Locks Main and Off Hand] Your Basic Attacks deal 5 Base Physical Damage and Scale with Strength, Dexterity and Power; 30% Chance to Blind Target on hit.</v>
      </c>
      <c r="D102" t="s">
        <v>6876</v>
      </c>
      <c r="E102">
        <v>1721</v>
      </c>
      <c r="F102" t="str">
        <f>'Abilities (2)'!B1721</f>
        <v>(P) Discombobulate: [Locks Main and Off Hand] Your Basic Attacks deal 5 Base Physical Damage and Scale with Strength, Dexterity and Power; 20% to Confuse Target on hit.</v>
      </c>
      <c r="G102">
        <v>1722</v>
      </c>
      <c r="H102" t="str">
        <f>'Abilities (2)'!B1722</f>
        <v>(P) Disarm:[Locks Main and Off Hand] Your Basic Attacks deal 5 Base Physical Damage and Scale with Strength, Dexterity and Power; 20% Chance to Disarm Target on hit.</v>
      </c>
      <c r="I102">
        <v>1723</v>
      </c>
      <c r="J102" t="str">
        <f>'Abilities (2)'!B1723</f>
        <v>(≈) Flowing Stance: Toggle; Enter a Stance where you gain 4 Mobility; Dodging A Strike Will cause you to immediatly Retaliate with a Strike. (20 Focus per Turn; Stops Regeneration while Active).</v>
      </c>
      <c r="K102">
        <v>1724</v>
      </c>
      <c r="L102" t="str">
        <f>'Abilities (2)'!B1724</f>
        <v>(≈) Grounding Stance: Toggle; Enter a Stance where your Attacks Stagger the Target and have 20% Chance to Stun. (25 Focus per Turn; Stops Regeneration while Active).</v>
      </c>
      <c r="M102">
        <v>1725</v>
      </c>
      <c r="N102" t="str">
        <f>'Abilities (2)'!B1725</f>
        <v>(≈) Nimble-Moving Stance: Enter a Stance Where your basic attacks have flash (30 Focus per Turn; Stops Regeneration while Active).</v>
      </c>
      <c r="O102">
        <v>1726</v>
      </c>
      <c r="P102" s="911">
        <v>1727</v>
      </c>
      <c r="Q102" s="911">
        <v>1728</v>
      </c>
      <c r="R102" s="911">
        <v>1729</v>
      </c>
      <c r="S102" s="911">
        <v>1730</v>
      </c>
      <c r="T102" s="911">
        <v>1731</v>
      </c>
      <c r="U102" s="911">
        <v>1732</v>
      </c>
      <c r="V102" s="911">
        <v>1733</v>
      </c>
      <c r="W102" s="911">
        <v>1734</v>
      </c>
      <c r="AO102" s="911"/>
      <c r="AP102"/>
      <c r="AQ102" s="1286">
        <v>116</v>
      </c>
      <c r="AR102" s="1258" t="str">
        <f>'Abilities (2)'!B$116</f>
        <v xml:space="preserve">(P) The Ways of the Old Faith: Faith now blocks up to 75 Damage when preventing Death. </v>
      </c>
      <c r="AS102" s="1258" t="str">
        <f>'Abilities (2)'!C$116</f>
        <v xml:space="preserve">(P) The Ways of the Old Faith II: Faith now blocks up to 100 Damage when preventing Death. </v>
      </c>
      <c r="AT102" s="1258" t="str">
        <f>'Abilities (2)'!D$116</f>
        <v>(P) The Ways of the Old Faith III: Faith now blocks any Damage in order to prevent Death.</v>
      </c>
      <c r="AW102" t="s">
        <v>3763</v>
      </c>
      <c r="AX102" t="s">
        <v>3764</v>
      </c>
      <c r="AY102" t="s">
        <v>3765</v>
      </c>
    </row>
    <row r="103" spans="2:51">
      <c r="B103">
        <v>1737</v>
      </c>
      <c r="C103">
        <f>'Abilities (2)'!B1737</f>
        <v>0</v>
      </c>
      <c r="D103">
        <v>0</v>
      </c>
      <c r="E103">
        <v>1738</v>
      </c>
      <c r="F103">
        <f>'Abilities (2)'!B1738</f>
        <v>0</v>
      </c>
      <c r="G103">
        <v>1739</v>
      </c>
      <c r="H103">
        <f>'Abilities (2)'!B1739</f>
        <v>0</v>
      </c>
      <c r="I103">
        <v>1740</v>
      </c>
      <c r="J103">
        <f>'Abilities (2)'!B1740</f>
        <v>0</v>
      </c>
      <c r="K103">
        <v>1741</v>
      </c>
      <c r="L103">
        <f>'Abilities (2)'!B1741</f>
        <v>0</v>
      </c>
      <c r="M103">
        <v>1742</v>
      </c>
      <c r="N103">
        <f>'Abilities (2)'!B1742</f>
        <v>0</v>
      </c>
      <c r="O103">
        <v>1743</v>
      </c>
      <c r="P103" s="911">
        <v>1744</v>
      </c>
      <c r="Q103" s="911">
        <v>1745</v>
      </c>
      <c r="R103" s="911">
        <v>1746</v>
      </c>
      <c r="S103" s="911">
        <v>1747</v>
      </c>
      <c r="T103" s="911">
        <v>1748</v>
      </c>
      <c r="U103" s="911">
        <v>1749</v>
      </c>
      <c r="V103" s="911">
        <v>1750</v>
      </c>
      <c r="W103" s="911">
        <v>1751</v>
      </c>
      <c r="AO103" s="911"/>
      <c r="AP103"/>
      <c r="AQ103" s="1286">
        <v>117</v>
      </c>
      <c r="AR103" s="1258" t="str">
        <f>'Abilities (2)'!B$117</f>
        <v>(P) Critical Thinking: Critical Strikes have 50% Chance to Grant you a Faith. (Lock 80 Mana)</v>
      </c>
      <c r="AS103" s="1258" t="str">
        <f>'Abilities (2)'!C$117</f>
        <v>(P) Critical Thinking II: Critical Strikes Grant you 1 Faith. (Lock 100 Mana)</v>
      </c>
      <c r="AT103" s="1258" t="str">
        <f>'Abilities (2)'!D$117</f>
        <v>(P) Critical Thinking III: Critical Strikes Grant you 2 Faith.</v>
      </c>
      <c r="AW103" t="s">
        <v>3766</v>
      </c>
      <c r="AX103" t="s">
        <v>3767</v>
      </c>
      <c r="AY103" t="s">
        <v>3768</v>
      </c>
    </row>
    <row r="104" spans="2:51">
      <c r="B104">
        <v>1754</v>
      </c>
      <c r="C104">
        <f>'Abilities (2)'!B1754</f>
        <v>0</v>
      </c>
      <c r="D104">
        <v>0</v>
      </c>
      <c r="E104">
        <v>1755</v>
      </c>
      <c r="F104">
        <f>'Abilities (2)'!B1755</f>
        <v>0</v>
      </c>
      <c r="G104">
        <v>1756</v>
      </c>
      <c r="H104">
        <f>'Abilities (2)'!B1756</f>
        <v>0</v>
      </c>
      <c r="I104">
        <v>1757</v>
      </c>
      <c r="J104">
        <f>'Abilities (2)'!B1757</f>
        <v>0</v>
      </c>
      <c r="K104">
        <v>1758</v>
      </c>
      <c r="L104">
        <f>'Abilities (2)'!B1758</f>
        <v>0</v>
      </c>
      <c r="M104">
        <v>1759</v>
      </c>
      <c r="N104">
        <f>'Abilities (2)'!B1759</f>
        <v>0</v>
      </c>
      <c r="O104">
        <v>1760</v>
      </c>
      <c r="P104" s="911">
        <v>1761</v>
      </c>
      <c r="Q104" s="911">
        <v>1762</v>
      </c>
      <c r="R104" s="911">
        <v>1763</v>
      </c>
      <c r="S104" s="911">
        <v>1764</v>
      </c>
      <c r="T104" s="911">
        <v>1765</v>
      </c>
      <c r="U104" s="911">
        <v>1766</v>
      </c>
      <c r="V104" s="911">
        <v>1767</v>
      </c>
      <c r="W104" s="911">
        <v>1768</v>
      </c>
      <c r="AO104" s="911"/>
      <c r="AP104"/>
      <c r="AQ104" s="1286">
        <v>118</v>
      </c>
      <c r="AR104" s="1258" t="str">
        <f>'Abilities (2)'!B$118</f>
        <v>(^) Invoke a God: Powerplay; Summon a 1000 Health; 1000 Mana; 77 True Damage Projectile Basic Attack God Minion Until End of Combat. (3 Faith)</v>
      </c>
      <c r="AS104" s="1258" t="str">
        <f>'Abilities (2)'!C$118</f>
        <v>(^) Invoke a God II: Powerplay; Summon a 1000 Health; 1000 Mana; 777 True Damage Projectile Basic Attack God Minion Until End of Day. (3 Faith)</v>
      </c>
      <c r="AT104" s="1258" t="str">
        <f>'Abilities (2)'!D$118</f>
        <v>(^) Invoke a God III: Powerplay; Summon a 1000 Health; 1000 Mana; 777 True Damage Projectile Basic Attack God Minion; 3/3 Stamina. (3 Faith)</v>
      </c>
      <c r="AW104" t="s">
        <v>3769</v>
      </c>
      <c r="AX104" t="s">
        <v>3770</v>
      </c>
      <c r="AY104" t="s">
        <v>3771</v>
      </c>
    </row>
    <row r="105" spans="2:51">
      <c r="B105">
        <v>1771</v>
      </c>
      <c r="C105">
        <f>'Abilities (2)'!B1771</f>
        <v>0</v>
      </c>
      <c r="D105">
        <v>0</v>
      </c>
      <c r="E105">
        <v>1772</v>
      </c>
      <c r="F105">
        <f>'Abilities (2)'!B1772</f>
        <v>0</v>
      </c>
      <c r="G105">
        <v>1773</v>
      </c>
      <c r="H105" t="str">
        <f>'Abilities (2)'!B1773</f>
        <v>(P) Hermit: You have a unique tea pot artifact,The tea pot can hold 3 drinks worth of a singular brew that can only be stored in the pot, before making a new brew you must either drink all of the tea pot or dump it;Gain Banished,Pathfinder &amp; Resolute Conditions, banished now stacks.</v>
      </c>
      <c r="I105">
        <v>1774</v>
      </c>
      <c r="J105">
        <f>'Abilities (2)'!B1774</f>
        <v>0</v>
      </c>
      <c r="K105">
        <v>1775</v>
      </c>
      <c r="L105">
        <f>'Abilities (2)'!B1775</f>
        <v>0</v>
      </c>
      <c r="M105">
        <v>1776</v>
      </c>
      <c r="N105">
        <f>'Abilities (2)'!B1776</f>
        <v>0</v>
      </c>
      <c r="O105">
        <v>1777</v>
      </c>
      <c r="P105" s="911">
        <v>1778</v>
      </c>
      <c r="Q105" s="911">
        <v>1779</v>
      </c>
      <c r="R105" s="911">
        <v>1780</v>
      </c>
      <c r="S105" s="911">
        <v>1781</v>
      </c>
      <c r="T105" s="911">
        <v>1782</v>
      </c>
      <c r="U105" s="911">
        <v>1783</v>
      </c>
      <c r="V105" s="911">
        <v>1784</v>
      </c>
      <c r="W105" s="911">
        <v>1785</v>
      </c>
      <c r="AO105" s="911"/>
      <c r="AP105"/>
      <c r="AQ105" s="1286">
        <v>119</v>
      </c>
      <c r="AR105" s="1258" t="str">
        <f>'Abilities (2)'!B$119</f>
        <v>(❖:^) Astral Invocation: Powerplay; Summon a Random Astral Entity Follower. (100 Mana; 100 Health; 3 Faith)</v>
      </c>
      <c r="AS105" s="1258" t="str">
        <f>'Abilities (2)'!C$119</f>
        <v>(❖:^) Astral Invocation II: Summon a Random Astral Entity Follower. (50 Mana; 50 Health; 3 Faith)</v>
      </c>
      <c r="AT105" s="1258" t="str">
        <f>'Abilities (2)'!D$119</f>
        <v>(❖:^) Astral Invocation III: Summon a Random Astral Entity Follower. (3 Faith)</v>
      </c>
      <c r="AW105" t="s">
        <v>3772</v>
      </c>
      <c r="AX105" t="s">
        <v>3773</v>
      </c>
      <c r="AY105" t="s">
        <v>3774</v>
      </c>
    </row>
    <row r="106" spans="2:51">
      <c r="B106">
        <v>1788</v>
      </c>
      <c r="C106" t="str">
        <f>'Abilities (2)'!B1788</f>
        <v>(P) Master Handling: Gain +0.5 Scaling on all Weapons.</v>
      </c>
      <c r="D106" t="s">
        <v>6922</v>
      </c>
      <c r="E106">
        <v>1789</v>
      </c>
      <c r="F106" t="str">
        <f>'Abilities (2)'!B1789</f>
        <v>(P) Pure Talent: You can always switch your Base Attribute Points between themselves.</v>
      </c>
      <c r="G106">
        <v>1790</v>
      </c>
      <c r="H106" t="str">
        <f>'Abilities (2)'!B1790</f>
        <v>(P) Critical Accuracy: Gain +0.5 Critical Multiplier.</v>
      </c>
      <c r="I106">
        <v>1791</v>
      </c>
      <c r="J106" t="str">
        <f>'Abilities (2)'!B1791</f>
        <v>(P) Raw Talent: Gain 1 Extra Stat Point and 1 Extra Attribute Point per Level up.</v>
      </c>
      <c r="K106">
        <v>1792</v>
      </c>
      <c r="L106" t="str">
        <f>'Abilities (2)'!B1792</f>
        <v>(P) Discipline, Ambition and Agility: Gain the Disciplined Condition.</v>
      </c>
      <c r="M106">
        <v>1793</v>
      </c>
      <c r="N106" t="str">
        <f>'Abilities (2)'!B1793</f>
        <v>(P) Mastery of Weaponry: Always deal the Highest amount of Damage with a Basic Attack. (On the Damage Range)</v>
      </c>
      <c r="O106">
        <v>1794</v>
      </c>
      <c r="P106" s="911">
        <v>1795</v>
      </c>
      <c r="Q106" s="911">
        <v>1796</v>
      </c>
      <c r="R106" s="911">
        <v>1797</v>
      </c>
      <c r="S106" s="911">
        <v>1798</v>
      </c>
      <c r="T106" s="911">
        <v>1799</v>
      </c>
      <c r="U106" s="911">
        <v>1800</v>
      </c>
      <c r="V106" s="911">
        <v>1801</v>
      </c>
      <c r="W106" s="911">
        <v>1802</v>
      </c>
      <c r="AO106" s="911"/>
      <c r="AP106"/>
      <c r="AQ106">
        <v>122</v>
      </c>
      <c r="AR106" s="1258" t="str">
        <f>'Abilities (2)'!B$122</f>
        <v>(P) Abandon Hope: You can no longer Critically Strike.</v>
      </c>
      <c r="AW106" t="s">
        <v>3775</v>
      </c>
    </row>
    <row r="107" spans="2:51">
      <c r="B107">
        <v>1805</v>
      </c>
      <c r="C107" t="str">
        <f>'Abilities (2)'!B1805</f>
        <v>(P) Faceless Form: Start the game as a Random Class at Level 2 and Affinity and relearn your innate; You may choose to keep the skills of the new Class or Deprived.</v>
      </c>
      <c r="D107" t="s">
        <v>6955</v>
      </c>
      <c r="E107">
        <v>1806</v>
      </c>
      <c r="F107" t="str">
        <f>'Abilities (2)'!B1806</f>
        <v>(P) Faceless Duality: Die and Revive upon Learning this Ability at 50% of Max Health; Your Attunements are locked at 1; You get the Starting Bonus and Skills of Deprived; Choose 2 Classes; Choose 1 Affinity and Gain a Random Affinity from the other Class; 1 Mastery from either Class; Relearn your Innate ability.</v>
      </c>
      <c r="G107">
        <v>1807</v>
      </c>
      <c r="H107" t="str">
        <f>'Abilities (2)'!B1807</f>
        <v>(P) Faceless Wanderer: Instead of an Ability Point or Ultimate Ability Points you gain 1 extra Attunement Point.</v>
      </c>
      <c r="I107">
        <v>1808</v>
      </c>
      <c r="J107">
        <f>'Abilities (2)'!B1808</f>
        <v>0</v>
      </c>
      <c r="K107">
        <v>1809</v>
      </c>
      <c r="L107">
        <f>'Abilities (2)'!B1809</f>
        <v>0</v>
      </c>
      <c r="M107">
        <v>1810</v>
      </c>
      <c r="N107">
        <f>'Abilities (2)'!B1810</f>
        <v>0</v>
      </c>
      <c r="O107">
        <v>1811</v>
      </c>
      <c r="P107" s="911">
        <v>1812</v>
      </c>
      <c r="Q107" s="911">
        <v>1813</v>
      </c>
      <c r="R107" s="911">
        <v>1814</v>
      </c>
      <c r="S107" s="911">
        <v>1815</v>
      </c>
      <c r="T107" s="911">
        <v>1816</v>
      </c>
      <c r="U107" s="911">
        <v>1817</v>
      </c>
      <c r="V107" s="911">
        <v>1818</v>
      </c>
      <c r="W107" s="911">
        <v>1819</v>
      </c>
      <c r="AO107" s="911"/>
      <c r="AP107"/>
      <c r="AQ107" s="1286">
        <v>123</v>
      </c>
      <c r="AR107" s="1258" t="str">
        <f>'Abilities (2)'!B$123</f>
        <v>(P) Forfeit Dreams: You can no longer Level up past Level 8.</v>
      </c>
      <c r="AW107" t="s">
        <v>3776</v>
      </c>
    </row>
    <row r="108" spans="2:51">
      <c r="B108">
        <v>1822</v>
      </c>
      <c r="C108" t="str">
        <f>'Abilities (2)'!B1822</f>
        <v>(P) Gain Fate: You Start the Game with 1 Faith.</v>
      </c>
      <c r="D108" t="s">
        <v>6958</v>
      </c>
      <c r="E108">
        <v>1823</v>
      </c>
      <c r="F108" t="str">
        <f>'Abilities (2)'!B1823</f>
        <v>(P) (+) Reverse Fate: Powerplay; Cast a Prayer of the Dark (80 Mana)</v>
      </c>
      <c r="G108">
        <v>1824</v>
      </c>
      <c r="H108" t="str">
        <f>'Abilities (2)'!B1824</f>
        <v>(P) Fate of Gods: Ask the Gods a Yes or No Question. (1/Day)</v>
      </c>
      <c r="I108">
        <v>1825</v>
      </c>
      <c r="J108" t="str">
        <f>'Abilities (2)'!B1825</f>
        <v>(+) Gain Fate: Powerplay; Gain a Faith.</v>
      </c>
      <c r="K108">
        <v>1826</v>
      </c>
      <c r="L108" t="str">
        <f>'Abilities (2)'!B1826</f>
        <v>(o) Reverse Fate: Powerplay; Cast a Prayer of the Dark. (80 Mana)</v>
      </c>
      <c r="M108">
        <v>1827</v>
      </c>
      <c r="N108" t="str">
        <f>'Abilities (2)'!B1827</f>
        <v>(P) Fate of Gods: Ask the Gods a Yes or No Question. (1/Day)</v>
      </c>
      <c r="O108">
        <v>1828</v>
      </c>
      <c r="P108" s="911">
        <v>1829</v>
      </c>
      <c r="Q108" s="911">
        <v>1830</v>
      </c>
      <c r="R108" s="911">
        <v>1831</v>
      </c>
      <c r="S108" s="911">
        <v>1832</v>
      </c>
      <c r="T108" s="911">
        <v>1833</v>
      </c>
      <c r="U108" s="911">
        <v>1834</v>
      </c>
      <c r="V108" s="911">
        <v>1835</v>
      </c>
      <c r="W108" s="911">
        <v>1836</v>
      </c>
      <c r="AO108" s="911"/>
      <c r="AP108"/>
      <c r="AQ108">
        <v>124</v>
      </c>
      <c r="AR108" s="1258" t="str">
        <f>'Abilities (2)'!B$124</f>
        <v>(P) Fade into Slumber: You no longer Regenerate Health on Rest.</v>
      </c>
      <c r="AW108" t="s">
        <v>3777</v>
      </c>
    </row>
    <row r="109" spans="2:51">
      <c r="B109">
        <v>1839</v>
      </c>
      <c r="C109" t="str">
        <f>'Abilities (2)'!B1839</f>
        <v>(P) Whip Master: Your Whips gain +1 Crit Multiplier.</v>
      </c>
      <c r="D109" t="s">
        <v>2698</v>
      </c>
      <c r="E109">
        <v>1840</v>
      </c>
      <c r="F109" t="str">
        <f>'Abilities (2)'!B1840</f>
        <v>(P) Sonic Boom: Your Whips now Deal an Extra 5(+200% Level) Wind Damage On Hit.</v>
      </c>
      <c r="G109">
        <v>1841</v>
      </c>
      <c r="H109" t="str">
        <f>'Abilities (2)'!B1841</f>
        <v>(P) Repentence: Basic Attacking yourself with a Whip cures a Random Status Effect; You take 25% Less Damage from Basic Attacking yourself and On Hit Effects are not applied.</v>
      </c>
      <c r="I109">
        <v>1842</v>
      </c>
      <c r="J109" t="str">
        <f>'Abilities (2)'!B1842</f>
        <v>(≈) Whiplash: [Requires Whip] Basic Attack Target; If Target has been Successfully hit 3 Consecutive times by This Ability, they Suffer 20 Bleed Damage Per Tick Over 2 Turns. (10 Mana)</v>
      </c>
      <c r="K109">
        <v>1843</v>
      </c>
      <c r="L109" t="str">
        <f>'Abilities (2)'!B1843</f>
        <v>(+) Steam Drainage: [Requires Bleeding Target] Cause Target to suffer 20 Bleed Damage. (15 Mana)</v>
      </c>
      <c r="M109">
        <v>1844</v>
      </c>
      <c r="N109" t="str">
        <f>'Abilities (2)'!B1844</f>
        <v>(P) Second Whip Stripe: On Hit Damage caused by Basic Attacks is applied Twice. (Locks 30 Mana)</v>
      </c>
      <c r="O109">
        <v>1845</v>
      </c>
      <c r="P109" s="911">
        <v>1846</v>
      </c>
      <c r="Q109" s="911">
        <v>1847</v>
      </c>
      <c r="R109" s="911">
        <v>1848</v>
      </c>
      <c r="S109" s="911">
        <v>1849</v>
      </c>
      <c r="T109" s="911">
        <v>1850</v>
      </c>
      <c r="U109" s="911">
        <v>1851</v>
      </c>
      <c r="V109" s="911">
        <v>1852</v>
      </c>
      <c r="W109" s="911">
        <v>1853</v>
      </c>
      <c r="AO109" s="911"/>
      <c r="AP109"/>
      <c r="AQ109">
        <v>125</v>
      </c>
      <c r="AR109" s="911" t="str">
        <f>'Abilities (2)'!B$125</f>
        <v>(P) Accolyte of Ni: You gain 100% Dark Resistance; You serve Ni' Oleta and Ni' Ar.</v>
      </c>
      <c r="AS109" s="911" t="str">
        <f>'Abilities (2)'!C$125</f>
        <v>(P) Accolyte of Ni II: You gain 150% Dark Resistance; You serve Ni' Oleta and Ni' Ar.</v>
      </c>
      <c r="AT109" s="911" t="str">
        <f>'Abilities (2)'!D$125</f>
        <v>(P) Accolyte of Ni III: You gain 200% Dark Resistance; You serve Ni' Oleta and Ni' Ar.</v>
      </c>
      <c r="AW109" t="s">
        <v>3778</v>
      </c>
      <c r="AX109" t="s">
        <v>3779</v>
      </c>
      <c r="AY109" t="s">
        <v>3780</v>
      </c>
    </row>
    <row r="110" spans="2:51">
      <c r="B110">
        <v>1856</v>
      </c>
      <c r="C110" t="str">
        <f>'Abilities (2)'!B1856</f>
        <v>(P) Sadism: For each 20% of missing Lowest Hostile Entity's Health On Hex, gain +1 on every roll in combat</v>
      </c>
      <c r="D110" t="s">
        <v>7006</v>
      </c>
      <c r="E110">
        <v>1857</v>
      </c>
      <c r="F110" t="str">
        <f>'Abilities (2)'!B1857</f>
        <v>(P) Masochism: For each 20% of your missing health, gain +1 on every roll in combat</v>
      </c>
      <c r="G110">
        <v>1858</v>
      </c>
      <c r="H110">
        <f>'Abilities (2)'!B1858</f>
        <v>0</v>
      </c>
      <c r="I110">
        <v>1859</v>
      </c>
      <c r="J110" t="str">
        <f>'Abilities (2)'!B1859</f>
        <v>(≈) Whirling Laceration:[Requires Target in Melee Range] Inflict Bleeding on yourself for 10 Bleed Damage over 3 Ticks to Inflict Bleeding for 10 Bleed Damage over 3 Ticks to Target Entity. (20 Mana)</v>
      </c>
      <c r="K110">
        <v>1860</v>
      </c>
      <c r="L110" t="str">
        <f>'Abilities (2)'!B1860</f>
        <v>(+) Unknown Traumas: You and Target both Receive 2 Negative Random Status Effects that last 2 Turns. (40 Mana)</v>
      </c>
      <c r="M110">
        <v>1861</v>
      </c>
      <c r="N110">
        <f>'Abilities (2)'!B1861</f>
        <v>0</v>
      </c>
      <c r="O110">
        <v>1862</v>
      </c>
      <c r="P110" s="911">
        <v>1863</v>
      </c>
      <c r="Q110" s="911">
        <v>1864</v>
      </c>
      <c r="R110" s="911">
        <v>1865</v>
      </c>
      <c r="S110" s="911">
        <v>1866</v>
      </c>
      <c r="T110" s="911">
        <v>1867</v>
      </c>
      <c r="U110" s="911">
        <v>1868</v>
      </c>
      <c r="V110" s="911">
        <v>1869</v>
      </c>
      <c r="W110" s="911">
        <v>1870</v>
      </c>
      <c r="AO110" s="911"/>
      <c r="AP110"/>
      <c r="AQ110">
        <v>126</v>
      </c>
      <c r="AR110" s="1258" t="str">
        <f>'Abilities (2)'!B$126</f>
        <v>(P) Accolyte of Nox Rashadan: Your Basic Attacks deal 10 Dark Damage on Hit; You serve Nox Rashadan.</v>
      </c>
      <c r="AS110" s="1258" t="str">
        <f>'Abilities (2)'!C$126</f>
        <v>(P) Accolyte of Nox Rashadan II: Your Basic Attacks deal 15 Dark Damage on Hit; You serve Nox Rashadan.</v>
      </c>
      <c r="AT110" s="1258" t="str">
        <f>'Abilities (2)'!D$126</f>
        <v>(P) Accolyte of Nox Rashadan III: Your Basic Attacks deal 20 Dark Damage on Hit; You serve Nox Rashadan.</v>
      </c>
      <c r="AW110" t="s">
        <v>3781</v>
      </c>
      <c r="AX110" t="s">
        <v>3782</v>
      </c>
      <c r="AY110" t="s">
        <v>3783</v>
      </c>
    </row>
    <row r="111" spans="2:51">
      <c r="B111">
        <v>1873</v>
      </c>
      <c r="C111" t="str">
        <f>'Abilities (2)'!B1873</f>
        <v>(P) Necrotic Devourer: Devouring Corpses now gives different Effects Based on their Kin; Living Restores 25 Health; Faerie Grants 2 Dispersion; Undead Grants 2 Dark Damage on Hit; Construct Grants 2 Defense; Demon Grants 2 Fire Damage on Hit; Divine Grants 2 Light Damage on Hit.</v>
      </c>
      <c r="D111" t="s">
        <v>7032</v>
      </c>
      <c r="E111">
        <v>1874</v>
      </c>
      <c r="F111" t="str">
        <f>'Abilities (2)'!B1874</f>
        <v>(P) Urging Cannibalism: At the Start of Turn you have 50% Chance to take a Bite out of an Enemy Lifedraining them of 2(+200% Level) Health.</v>
      </c>
      <c r="G111">
        <v>1875</v>
      </c>
      <c r="H111">
        <f>'Abilities (2)'!B1875</f>
        <v>0</v>
      </c>
      <c r="I111">
        <v>1876</v>
      </c>
      <c r="J111" t="str">
        <f>'Abilities (2)'!B1876</f>
        <v>(≈) Flesh Bite: Lifedrain; Bite Target Dealing 10(+200% Strength) Physical Damage. (20 Mana)</v>
      </c>
      <c r="K111">
        <v>1877</v>
      </c>
      <c r="L111" t="str">
        <f>'Abilities (2)'!B1877</f>
        <v>(≈) Serrated Tongue: Lifedrain; Lick Target Leeching off 10% Of their Current Health. (25 Mana)</v>
      </c>
      <c r="M111">
        <v>1878</v>
      </c>
      <c r="N111">
        <f>'Abilities (2)'!B1878</f>
        <v>0</v>
      </c>
      <c r="O111">
        <v>1879</v>
      </c>
      <c r="P111" s="911">
        <v>1880</v>
      </c>
      <c r="Q111" s="911">
        <v>1881</v>
      </c>
      <c r="R111" s="911">
        <v>1882</v>
      </c>
      <c r="S111" s="911">
        <v>1883</v>
      </c>
      <c r="T111" s="911">
        <v>1884</v>
      </c>
      <c r="U111" s="911">
        <v>1885</v>
      </c>
      <c r="V111" s="911">
        <v>1886</v>
      </c>
      <c r="W111" s="911">
        <v>1887</v>
      </c>
      <c r="AO111" s="911"/>
      <c r="AP111"/>
      <c r="AQ111">
        <v>127</v>
      </c>
      <c r="AR111" s="1258" t="str">
        <f>'Abilities (2)'!B$127</f>
        <v>(P) Accolyte of Venegal: You gain 10 Power; You serve Venegal.</v>
      </c>
      <c r="AS111" s="1258" t="str">
        <f>'Abilities (2)'!C$127</f>
        <v>(P) Accolyte of Venegal II: You gain 15 Power; You serve Venegal.</v>
      </c>
      <c r="AT111" s="1258" t="str">
        <f>'Abilities (2)'!D$127</f>
        <v>(P) Accolyte of Venegal III: You gain 20 Power; You serve Venegal.</v>
      </c>
      <c r="AW111" t="s">
        <v>3784</v>
      </c>
      <c r="AX111" t="s">
        <v>3785</v>
      </c>
      <c r="AY111" t="s">
        <v>3786</v>
      </c>
    </row>
    <row r="112" spans="2:51">
      <c r="B112">
        <v>1890</v>
      </c>
      <c r="C112" t="str">
        <f>'Abilities (2)'!B1890</f>
        <v>(P) I'VE COMPLETELY LOST IT: Missing 3 times in a Row makes your Next Attack extremely Violent but Focused, It will be a Blitz and Precise; Crit.</v>
      </c>
      <c r="D112" t="s">
        <v>7058</v>
      </c>
      <c r="E112">
        <v>1891</v>
      </c>
      <c r="F112" t="str">
        <f>'Abilities (2)'!B1891</f>
        <v>(P) Have i ever told you the definition of insanity?: If the Opponent Does the Same action 3 Times in a Row, Instantly Land a Critical Hit on him, and stun him for 1 Turn, in which you explain to him the Definition of Insanity.</v>
      </c>
      <c r="G112">
        <v>1892</v>
      </c>
      <c r="H112">
        <f>'Abilities (2)'!B1892</f>
        <v>0</v>
      </c>
      <c r="I112">
        <v>1893</v>
      </c>
      <c r="J112" t="str">
        <f>'Abilities (2)'!B1893</f>
        <v>(P) Violence, Drugs and Insanity: Replace your Mana with Insanity; Insanity will be at 0 outside of Combat; Landed Strikes Raise Insanity by 20, Taking Drugs Raises it by 100; Insanity has no Cap, and you gain 1 Str and Dex per 20 Insanity.</v>
      </c>
      <c r="K112">
        <v>1894</v>
      </c>
      <c r="L112" t="str">
        <f>'Abilities (2)'!B1894</f>
        <v>(P) Philosophical Insanity: Replace your Mana with Insanity; Insanity will be at 0 outside of Combat; Saying Stuff only you really Grasp raises Insanity by 20 Per Turn; Insanity has no Cap, and you gain 1 Str and Dex per 20 Insanity.</v>
      </c>
      <c r="M112">
        <v>1895</v>
      </c>
      <c r="N112">
        <f>'Abilities (2)'!B1895</f>
        <v>0</v>
      </c>
      <c r="O112">
        <v>1896</v>
      </c>
      <c r="P112" s="911">
        <v>1897</v>
      </c>
      <c r="Q112" s="911">
        <v>1898</v>
      </c>
      <c r="R112" s="911">
        <v>1899</v>
      </c>
      <c r="S112" s="911">
        <v>1900</v>
      </c>
      <c r="T112" s="911">
        <v>1901</v>
      </c>
      <c r="U112" s="911">
        <v>1902</v>
      </c>
      <c r="V112" s="911">
        <v>1903</v>
      </c>
      <c r="W112" s="911">
        <v>1904</v>
      </c>
      <c r="AO112" s="911"/>
      <c r="AP112"/>
      <c r="AQ112" s="1286">
        <v>128</v>
      </c>
      <c r="AR112" s="1258" t="str">
        <f>'Abilities (2)'!B$128</f>
        <v>(❖:&gt;) Black Encolsure: Blitz; Deal 10(+10% Dark Resistance; +50% Power) Dark Damage to all other Entities on Hex. (30 Mana)</v>
      </c>
      <c r="AS112" s="1258" t="str">
        <f>'Abilities (2)'!C$128</f>
        <v>(❖:&gt;) Black Encolsure II: Blitz; Deal 20(+20% Dark Resistance; +50% Power) Dark Damage to all other Entities on Hex. (35 Mana)</v>
      </c>
      <c r="AT112" s="1258" t="str">
        <f>'Abilities (2)'!D$128</f>
        <v>(❖:&gt;) Black Encolsure III: Blitz; Deal 30(+30% Dark Resistance; +50% Power) Dark Damage to all other Entities on Hex. (40 Mana)</v>
      </c>
      <c r="AW112" t="s">
        <v>3787</v>
      </c>
      <c r="AX112" t="s">
        <v>3788</v>
      </c>
      <c r="AY112" t="s">
        <v>3789</v>
      </c>
    </row>
    <row r="113" spans="2:51">
      <c r="B113">
        <v>1907</v>
      </c>
      <c r="C113" t="str">
        <f>'Abilities (2)'!B1907</f>
        <v>(P) Tormenting Satisfaction: After you Torment or Fear a Target, heal 10% of your Missing Health.</v>
      </c>
      <c r="D113" t="s">
        <v>7084</v>
      </c>
      <c r="E113">
        <v>1908</v>
      </c>
      <c r="F113" t="str">
        <f>'Abilities (2)'!B1908</f>
        <v>(P) Tormenting Cryout: Targets Afflicted by Fear and Torment no longer Flee the Combat, instead they fall down crying being stunned for 1 Turn.</v>
      </c>
      <c r="G113">
        <v>1909</v>
      </c>
      <c r="H113">
        <f>'Abilities (2)'!B1909</f>
        <v>0</v>
      </c>
      <c r="I113">
        <v>1910</v>
      </c>
      <c r="J113" t="str">
        <f>'Abilities (2)'!B1910</f>
        <v>(≈) Choke: [Requires whip/1 Empty hand] Choke target. Deal 10(+100% Strength) Dark Damage. If you have a whip equipped, deal Terror Damage instead. (25 Mana)</v>
      </c>
      <c r="K113">
        <v>1911</v>
      </c>
      <c r="L113" t="str">
        <f>'Abilities (2)'!B1911</f>
        <v>(≈) Torturers Tool Shack: Prepare to Torture Target, causing your Physical Damage against the Target to become Torment Damage Instead. (25 Mana)</v>
      </c>
      <c r="M113">
        <v>1912</v>
      </c>
      <c r="N113">
        <f>'Abilities (2)'!B1912</f>
        <v>0</v>
      </c>
      <c r="O113">
        <v>1913</v>
      </c>
      <c r="P113" s="911">
        <v>1914</v>
      </c>
      <c r="Q113" s="911">
        <v>1915</v>
      </c>
      <c r="R113" s="911">
        <v>1916</v>
      </c>
      <c r="S113" s="911">
        <v>1917</v>
      </c>
      <c r="T113" s="911">
        <v>1918</v>
      </c>
      <c r="U113" s="911">
        <v>1919</v>
      </c>
      <c r="V113" s="911">
        <v>1920</v>
      </c>
      <c r="W113" s="911">
        <v>1921</v>
      </c>
      <c r="AO113" s="911"/>
      <c r="AP113"/>
      <c r="AQ113" s="1286">
        <v>129</v>
      </c>
      <c r="AR113" s="1258" t="str">
        <f>'Abilities (2)'!B$129</f>
        <v>(❖:≈) Unspeakable Fury: Basic Attack Target Entity 2 Times; Each Basic Attack deals an additional 5(+50% Power) Dark Damage On Hit. (30 Mana)</v>
      </c>
      <c r="AS113" s="1258" t="str">
        <f>'Abilities (2)'!C$129</f>
        <v>(❖:≈) Unspeakable Fury II: Basic Attack Target Entity 2 Times; Each Basic Attack deals an additional 10(+50% Power) Dark Damage On Hit. (35 Mana)</v>
      </c>
      <c r="AT113" s="1258" t="str">
        <f>'Abilities (2)'!D$129</f>
        <v>(❖:≈) Unspeakable Fury III: Basic Attack Target Entity 3 Times; Each Basic Attack deals an additional 10(+50% Power) Dark Damage On Hit. (40 Mana)</v>
      </c>
      <c r="AW113" t="s">
        <v>3790</v>
      </c>
      <c r="AX113" t="s">
        <v>3791</v>
      </c>
      <c r="AY113" t="s">
        <v>3792</v>
      </c>
    </row>
    <row r="114" spans="2:51">
      <c r="B114">
        <v>1924</v>
      </c>
      <c r="C114" t="str">
        <f>'Abilities (2)'!B1924</f>
        <v xml:space="preserve"> (P) Lust for new ingrediants: When you loot a Corpse gain 1 meat, killing a new Kin type and harvesting their meat will gain 25 Max HP.</v>
      </c>
      <c r="D114" t="s">
        <v>7110</v>
      </c>
      <c r="E114">
        <v>1925</v>
      </c>
      <c r="F114" t="str">
        <f>'Abilities (2)'!B1925</f>
        <v>(P) Seasoning: When you loot a Corpse gain 1 meat, adding an ingrediant to the Meat will cause it to restore an additional 10(+10 Per Rarity of ingredient starting with 10 at common and 40 at Legendary) Health when Consumed.</v>
      </c>
      <c r="G114">
        <v>1926</v>
      </c>
      <c r="H114">
        <f>'Abilities (2)'!B1926</f>
        <v>0</v>
      </c>
      <c r="I114">
        <v>1927</v>
      </c>
      <c r="J114" t="str">
        <f>'Abilities (2)'!B1927</f>
        <v>(≈) Steak: Gain 4 strength until the end of combat and restore 20 Health. (1 Meat; 25 Mana)</v>
      </c>
      <c r="K114">
        <v>1928</v>
      </c>
      <c r="L114" t="str">
        <f>'Abilities (2)'!B1928</f>
        <v>(≈) Barbecue: Gain 1 crit multipler and + 1 to your basic attack rolls until the end of combat (3 Meat; 40 Mana)</v>
      </c>
      <c r="M114">
        <v>1929</v>
      </c>
      <c r="N114">
        <f>'Abilities (2)'!B1929</f>
        <v>0</v>
      </c>
      <c r="O114">
        <v>1930</v>
      </c>
      <c r="P114" s="911">
        <v>1931</v>
      </c>
      <c r="Q114" s="911">
        <v>1932</v>
      </c>
      <c r="R114" s="911">
        <v>1933</v>
      </c>
      <c r="S114" s="911">
        <v>1934</v>
      </c>
      <c r="T114" s="911">
        <v>1935</v>
      </c>
      <c r="U114" s="911">
        <v>1936</v>
      </c>
      <c r="V114" s="911">
        <v>1937</v>
      </c>
      <c r="W114" s="911">
        <v>1938</v>
      </c>
      <c r="AO114" s="911"/>
      <c r="AP114"/>
      <c r="AQ114" s="1286">
        <v>130</v>
      </c>
      <c r="AR114" s="1258" t="str">
        <f>'Abilities (2)'!B$130</f>
        <v>(❖:+) Power Overdose: Give Target Entity 5(+10% Dark Resistance) Power Until End of Combat. (30 Mana)</v>
      </c>
      <c r="AS114" s="1258" t="str">
        <f>'Abilities (2)'!C$130</f>
        <v>(❖:+) Power Overdose II: Give Target Entity 7(+10% Dark Resistance) Power Until End of Combat. (35 Mana)</v>
      </c>
      <c r="AT114" s="1258" t="str">
        <f>'Abilities (2)'!D$130</f>
        <v>(❖:+) Power Overdose III: Give Target Entity 10(+10% Dark Resistance) Power Until End of Combat. (40 Mana)</v>
      </c>
      <c r="AW114" t="s">
        <v>3793</v>
      </c>
      <c r="AX114" t="s">
        <v>3794</v>
      </c>
      <c r="AY114" t="s">
        <v>3795</v>
      </c>
    </row>
    <row r="115" spans="2:51">
      <c r="B115">
        <v>1941</v>
      </c>
      <c r="C115" t="str">
        <f>'Abilities (2)'!B1941</f>
        <v>(P) Poisoned Wire: Your Wire Traps deal an Extra 10 Poison Damage per Tick over 3 Turns.</v>
      </c>
      <c r="D115" t="s">
        <v>7136</v>
      </c>
      <c r="E115">
        <v>1942</v>
      </c>
      <c r="F115" t="str">
        <f>'Abilities (2)'!B1942</f>
        <v>(P) Warding Traps: Placing Traps also places a Common 1 Hex Vision Ward on Hex, allowing you to see around them.</v>
      </c>
      <c r="G115">
        <v>1943</v>
      </c>
      <c r="H115">
        <f>'Abilities (2)'!B1943</f>
        <v>0</v>
      </c>
      <c r="I115">
        <v>1944</v>
      </c>
      <c r="J115" t="str">
        <f>'Abilities (2)'!B1944</f>
        <v>(≈) Explosive Wire-Trap:[Outside of Combat] Set up an Explosvie Wire Trap on Hex; Entities that Traverse Trapped Hex are met with an Explosion which deals 25 Blast Damage (20 Mana)</v>
      </c>
      <c r="K115">
        <v>1945</v>
      </c>
      <c r="L115" t="str">
        <f>'Abilities (2)'!B1945</f>
        <v>(≈) Underground Spike Wire-Trap: [Outside of Combat] Set up Spike Wire-Trap on Hex; Entities that Traverse Trapped Hex are met with Spikes emerging from the Ground dealing 35(+100% Dexterity) Physical Damage. (30 Mana)</v>
      </c>
      <c r="M115">
        <v>1946</v>
      </c>
      <c r="N115">
        <f>'Abilities (2)'!B1946</f>
        <v>0</v>
      </c>
      <c r="O115">
        <v>1947</v>
      </c>
      <c r="P115" s="911">
        <v>1948</v>
      </c>
      <c r="Q115" s="911">
        <v>1949</v>
      </c>
      <c r="R115" s="911">
        <v>1950</v>
      </c>
      <c r="S115" s="911">
        <v>1951</v>
      </c>
      <c r="T115" s="911">
        <v>1952</v>
      </c>
      <c r="U115" s="911">
        <v>1953</v>
      </c>
      <c r="V115" s="911">
        <v>1954</v>
      </c>
      <c r="W115" s="911">
        <v>1955</v>
      </c>
      <c r="AO115" s="911"/>
      <c r="AP115"/>
      <c r="AQ115" s="1286">
        <v>131</v>
      </c>
      <c r="AR115" s="1258" t="str">
        <f>'Abilities (2)'!B$131</f>
        <v>(❖:≈) Soul Offering: Offer the Soul of Slain Entity to your Gods gaining 20 Influence.</v>
      </c>
      <c r="AS115" s="1258" t="str">
        <f>'Abilities (2)'!C$131</f>
        <v>(❖:≈) Soul Offering II: Offer the Soul of Slain Entity to your Gods gaining 30 Influence.</v>
      </c>
      <c r="AT115" s="1258" t="str">
        <f>'Abilities (2)'!D$131</f>
        <v>(❖:≈) Soul Offering III: Offer the Soul of Slain Entity to your Gods gaining 40 Influence.</v>
      </c>
      <c r="AW115" t="s">
        <v>3796</v>
      </c>
      <c r="AX115" t="s">
        <v>3797</v>
      </c>
      <c r="AY115" t="s">
        <v>3798</v>
      </c>
    </row>
    <row r="116" spans="2:51">
      <c r="B116">
        <v>1958</v>
      </c>
      <c r="C116" t="str">
        <f>'Abilities (2)'!B1958</f>
        <v>(P) Headshot: Gain 0.5 Crit Multiplier on Ranged Attacks.</v>
      </c>
      <c r="D116" t="s">
        <v>2703</v>
      </c>
      <c r="E116">
        <v>1959</v>
      </c>
      <c r="F116" t="str">
        <f>'Abilities (2)'!B1959</f>
        <v>(P) Perfect Aim: Your Basic Attacks have Precise.</v>
      </c>
      <c r="G116">
        <v>1960</v>
      </c>
      <c r="H116" t="str">
        <f>'Abilities (2)'!B1960</f>
        <v>(P) Prepped First-load: The first Reload in Combat has Flash.</v>
      </c>
      <c r="I116">
        <v>1961</v>
      </c>
      <c r="J116" t="str">
        <f>'Abilities (2)'!B1961</f>
        <v>(≈) Steady Aim: The Next shot you fire will Crit as long as it lands and will have +0.5(+0.5 Crit Multiplier Per 6 Dexterity) Crit Multiplier (25 Mana)</v>
      </c>
      <c r="K116">
        <v>1962</v>
      </c>
      <c r="L116" t="str">
        <f>'Abilities (2)'!B1962</f>
        <v>(&gt;) Quickdraw: [Requires Gun] Flash: Basic Attack Target with -8 Base Damage. (10 Mana)</v>
      </c>
      <c r="M116">
        <v>1963</v>
      </c>
      <c r="N116" t="str">
        <f>'Abilities (2)'!B1963</f>
        <v>(&gt;) Line Breaker: Shoot your gun in a Straight line across Tiles; The first Target in its path is hit for Basic Attack Damage(+150% Dexterity); If an Armor Piercing Round is Loaded in your Gun then the Damage Pierces through dealing the Damage to all Entities in a line. (20 Mana)</v>
      </c>
      <c r="O116">
        <v>1964</v>
      </c>
      <c r="P116" s="911">
        <v>1965</v>
      </c>
      <c r="Q116" s="911">
        <v>1966</v>
      </c>
      <c r="R116" s="911">
        <v>1967</v>
      </c>
      <c r="S116" s="911">
        <v>1968</v>
      </c>
      <c r="T116" s="911">
        <v>1969</v>
      </c>
      <c r="U116" s="911">
        <v>1970</v>
      </c>
      <c r="V116" s="911">
        <v>1971</v>
      </c>
      <c r="W116" s="911">
        <v>1972</v>
      </c>
      <c r="AO116" s="911"/>
      <c r="AP116"/>
      <c r="AQ116" s="1286">
        <v>132</v>
      </c>
      <c r="AR116" s="1258" t="str">
        <f>'Abilities (2)'!B$132</f>
        <v>(❖:≈) Blood Offering: Offer your Blood to your Gods; You Gain X/3 Influence. (X Health)</v>
      </c>
      <c r="AS116" s="1258" t="str">
        <f>'Abilities (2)'!C$132</f>
        <v>(❖:≈) Blood Offering II: Offer your Blood to your Gods; You Gain X/2 Influence. (X Health)</v>
      </c>
      <c r="AT116" s="1258" t="str">
        <f>'Abilities (2)'!D$132</f>
        <v>(❖:≈) Blood Offering III: Offer your Blood to your Gods; You Gain X Influence. (X Health)</v>
      </c>
      <c r="AW116" t="s">
        <v>3799</v>
      </c>
      <c r="AX116" t="s">
        <v>3800</v>
      </c>
      <c r="AY116" t="s">
        <v>3801</v>
      </c>
    </row>
    <row r="117" spans="2:51">
      <c r="B117">
        <v>1975</v>
      </c>
      <c r="C117" t="str">
        <f>'Abilities (2)'!B1975</f>
        <v>(P) Dual Reload: Reloading fills both Off- and Main-Hand Weapons.</v>
      </c>
      <c r="D117" t="s">
        <v>7188</v>
      </c>
      <c r="E117">
        <v>1976</v>
      </c>
      <c r="F117" t="str">
        <f>'Abilities (2)'!B1976</f>
        <v>(P) Secret Chamber: Pistols in your Main and Off Hand gain 1 Ammo Capacity.</v>
      </c>
      <c r="G117">
        <v>1977</v>
      </c>
      <c r="H117">
        <f>'Abilities (2)'!B1977</f>
        <v>0</v>
      </c>
      <c r="I117">
        <v>1978</v>
      </c>
      <c r="J117" t="str">
        <f>'Abilities (2)'!B1978</f>
        <v>(❖:+) Detect Weakness: Attacks against Target Entity Randomly gain 1 of 3 Effects - 50% Defense Penetration/+1 Crit Multiplier/Can't Miss; Lasts Until End of Combat. (30 Mana)</v>
      </c>
      <c r="K117">
        <v>1979</v>
      </c>
      <c r="L117" t="str">
        <f>'Abilities (2)'!B1979</f>
        <v>(≈) Backslide: Counter; Dodge Target Strike. (20 Mana)</v>
      </c>
      <c r="M117">
        <v>1980</v>
      </c>
      <c r="N117">
        <f>'Abilities (2)'!B1980</f>
        <v>0</v>
      </c>
      <c r="O117">
        <v>1981</v>
      </c>
      <c r="P117" s="911">
        <v>1982</v>
      </c>
      <c r="Q117" s="911">
        <v>1983</v>
      </c>
      <c r="R117" s="911">
        <v>1984</v>
      </c>
      <c r="S117" s="911">
        <v>1985</v>
      </c>
      <c r="T117" s="911">
        <v>1986</v>
      </c>
      <c r="U117" s="911">
        <v>1987</v>
      </c>
      <c r="V117" s="911">
        <v>1988</v>
      </c>
      <c r="W117" s="911">
        <v>1989</v>
      </c>
      <c r="AO117" s="911"/>
      <c r="AP117"/>
      <c r="AQ117" s="1286">
        <v>133</v>
      </c>
      <c r="AR117" s="1258" t="str">
        <f>'Abilities (2)'!B$133</f>
        <v>(❖:≈) Gold Offering: Offer your Gold to your Gods; You Gain X/10 Influence. (X Gold)</v>
      </c>
      <c r="AS117" s="1258" t="str">
        <f>'Abilities (2)'!C$133</f>
        <v>(❖:≈) Gold Offering II: Offer your Gold to your Gods; You Gain X/8 Influence. (X Gold)</v>
      </c>
      <c r="AT117" s="1258" t="str">
        <f>'Abilities (2)'!D$133</f>
        <v>(❖:≈) Gold Offering III: Offer your Gold to your Gods; You Gain X/5 Influence. (X Gold)</v>
      </c>
      <c r="AW117" t="s">
        <v>3802</v>
      </c>
      <c r="AX117" t="s">
        <v>3803</v>
      </c>
      <c r="AY117" t="s">
        <v>3804</v>
      </c>
    </row>
    <row r="118" spans="2:51">
      <c r="B118">
        <v>1992</v>
      </c>
      <c r="C118" t="str">
        <f>'Abilities (2)'!B1992</f>
        <v>(P) Explosive Shells: Your Pellets Explode on Impact dealing 5 Blast Damage on Hit.</v>
      </c>
      <c r="D118" t="s">
        <v>7214</v>
      </c>
      <c r="E118">
        <v>1993</v>
      </c>
      <c r="F118" t="str">
        <f>'Abilities (2)'!B1993</f>
        <v>(P) Safety is Number 1 Priority: Immune to Blast Damage.</v>
      </c>
      <c r="G118">
        <v>1994</v>
      </c>
      <c r="H118" t="str">
        <f>'Abilities (2)'!B1994</f>
        <v>(P) Matchsticks: All Blast Damage you deal reduces Targets Fire Resistance by 20% until End of Combat.</v>
      </c>
      <c r="I118">
        <v>1995</v>
      </c>
      <c r="J118" t="str">
        <f>'Abilities (2)'!B1995</f>
        <v>(^) Stacks of Blackpowder: Summon a Bomb. (30 Mana)</v>
      </c>
      <c r="K118">
        <v>1996</v>
      </c>
      <c r="L118" t="str">
        <f>'Abilities (2)'!B1996</f>
        <v>(❖:&gt;) Magic Bomb: Throw a Magic Bomb at Target Dealing 20 Magic Damage; This Counts as a Throwable Explosive. (25 Mana)</v>
      </c>
      <c r="M118">
        <v>1997</v>
      </c>
      <c r="N118" t="str">
        <f>'Abilities (2)'!B1997</f>
        <v>(o) Ring Of Bomblets: Throw a ring of bomblets that deal 5(+50% Dexterity) blast damage upon contact with an Entity on each Empty Tile around Target Tile. (20 Mana)</v>
      </c>
      <c r="O118">
        <v>1998</v>
      </c>
      <c r="P118" s="911">
        <v>1999</v>
      </c>
      <c r="Q118" s="911">
        <v>2000</v>
      </c>
      <c r="R118" s="911">
        <v>2001</v>
      </c>
      <c r="S118" s="911">
        <v>2002</v>
      </c>
      <c r="T118" s="911">
        <v>2003</v>
      </c>
      <c r="U118" s="911">
        <v>2004</v>
      </c>
      <c r="V118" s="911">
        <v>2005</v>
      </c>
      <c r="W118" s="911">
        <v>2006</v>
      </c>
      <c r="AO118" s="911"/>
      <c r="AP118"/>
      <c r="AQ118" s="1286">
        <v>134</v>
      </c>
      <c r="AR118" s="1258" t="str">
        <f>'Abilities (2)'!B$134</f>
        <v>(≈) Doom Pact: Consume X Influence; Deal X Dark Damage to all Entities you have Vision of. (50 Mana)</v>
      </c>
      <c r="AS118" s="1258" t="str">
        <f>'Abilities (2)'!C$134</f>
        <v>(≈) Doom Pact II: Consume X Influence; Deal 2X Dark Damage to all Entities you have Vision of. (100 Mana)</v>
      </c>
      <c r="AT118" s="1258" t="str">
        <f>'Abilities (2)'!D$134</f>
        <v>(≈) Doom Pact III: Consume X Influence; If Target has lower Health than X, Destroy them. (X/2 Mana)</v>
      </c>
      <c r="AW118" t="s">
        <v>3805</v>
      </c>
      <c r="AX118" t="s">
        <v>3806</v>
      </c>
      <c r="AY118" t="s">
        <v>3807</v>
      </c>
    </row>
    <row r="119" spans="2:51">
      <c r="B119">
        <v>2009</v>
      </c>
      <c r="C119">
        <f>'Abilities (2)'!B2009</f>
        <v>0</v>
      </c>
      <c r="D119">
        <v>0</v>
      </c>
      <c r="E119">
        <v>2010</v>
      </c>
      <c r="F119">
        <f>'Abilities (2)'!B2010</f>
        <v>0</v>
      </c>
      <c r="G119">
        <v>2011</v>
      </c>
      <c r="H119">
        <f>'Abilities (2)'!B2011</f>
        <v>0</v>
      </c>
      <c r="I119">
        <v>2012</v>
      </c>
      <c r="J119">
        <f>'Abilities (2)'!B2012</f>
        <v>0</v>
      </c>
      <c r="K119">
        <v>2013</v>
      </c>
      <c r="L119">
        <f>'Abilities (2)'!B2013</f>
        <v>0</v>
      </c>
      <c r="M119">
        <v>2014</v>
      </c>
      <c r="N119">
        <f>'Abilities (2)'!B2014</f>
        <v>0</v>
      </c>
      <c r="O119">
        <v>2015</v>
      </c>
      <c r="P119" s="911">
        <v>2016</v>
      </c>
      <c r="Q119" s="911">
        <v>2017</v>
      </c>
      <c r="R119" s="911">
        <v>2018</v>
      </c>
      <c r="S119" s="911">
        <v>2019</v>
      </c>
      <c r="T119" s="911">
        <v>2020</v>
      </c>
      <c r="U119" s="911">
        <v>2021</v>
      </c>
      <c r="V119" s="911">
        <v>2022</v>
      </c>
      <c r="W119" s="911">
        <v>2023</v>
      </c>
      <c r="AO119" s="911"/>
      <c r="AP119"/>
      <c r="AQ119" s="1286">
        <v>135</v>
      </c>
      <c r="AR119" s="1258" t="str">
        <f>'Abilities (2)'!B$135</f>
        <v>(≈) Fullfilled Purpose: Powerplay; Consume 400 Influence to be replaced by the Entity you serve. (100 Mana)</v>
      </c>
      <c r="AS119" s="1258" t="str">
        <f>'Abilities (2)'!C$135</f>
        <v>(≈) Fullfilled Purpose II: Powerplay; Consume 300 Influence to be replaced by the Entity you serve.</v>
      </c>
      <c r="AT119" s="1258" t="str">
        <f>'Abilities (2)'!D$135</f>
        <v>(≈) Fullfilled Purpose III: Powerplay; Consume 200 Influence to gain the Entity you serve as a follower.</v>
      </c>
      <c r="AW119" t="s">
        <v>3808</v>
      </c>
      <c r="AX119" t="s">
        <v>3809</v>
      </c>
      <c r="AY119" t="s">
        <v>3810</v>
      </c>
    </row>
    <row r="120" spans="2:51">
      <c r="B120">
        <v>2026</v>
      </c>
      <c r="C120" t="str">
        <f>'Abilities (2)'!B2026</f>
        <v>(P) The Immovable Object: You are Immune to Slow; Root and Fear Statuses.</v>
      </c>
      <c r="D120" t="s">
        <v>7253</v>
      </c>
      <c r="E120">
        <v>2027</v>
      </c>
      <c r="F120" t="str">
        <f>'Abilities (2)'!B2027</f>
        <v>(P) The Unflinching: The First Negative Status that would affect you in Combat is nullified.</v>
      </c>
      <c r="G120">
        <v>2028</v>
      </c>
      <c r="H120" t="str">
        <f>'Abilities (2)'!B2028</f>
        <v>(P) Titan Bones: Reduce the Damage from Critical Hits by 25%.</v>
      </c>
      <c r="I120">
        <v>2029</v>
      </c>
      <c r="J120" t="str">
        <f>'Abilities (2)'!B2029</f>
        <v>(≈) Bull Charge: Move in Melee Range of Target; If the Target is In Melee Range Charge in them dealing 10(+10% Health) Physical Damage. (25 Mana)</v>
      </c>
      <c r="K120">
        <v>2030</v>
      </c>
      <c r="L120" t="str">
        <f>'Abilities (2)'!B2030</f>
        <v>(P) Irrelevance: Gain 4 Defense and 4 Dispersion while in Combat. (Locks 50 Mana)</v>
      </c>
      <c r="M120">
        <v>2031</v>
      </c>
      <c r="N120" t="str">
        <f>'Abilities (2)'!B2031</f>
        <v>(P) Living Shield: You gain +5 on Tanking Rolls.</v>
      </c>
      <c r="O120">
        <v>2032</v>
      </c>
      <c r="P120" s="911">
        <v>2033</v>
      </c>
      <c r="Q120" s="911">
        <v>2034</v>
      </c>
      <c r="R120" s="911">
        <v>2035</v>
      </c>
      <c r="S120" s="911">
        <v>2036</v>
      </c>
      <c r="T120" s="911">
        <v>2037</v>
      </c>
      <c r="U120" s="911">
        <v>2038</v>
      </c>
      <c r="V120" s="911">
        <v>2039</v>
      </c>
      <c r="W120" s="911">
        <v>2040</v>
      </c>
      <c r="AO120" s="911"/>
      <c r="AP120"/>
      <c r="AQ120" s="1286">
        <v>136</v>
      </c>
      <c r="AR120" s="1258" t="str">
        <f>'Abilities (2)'!B$136</f>
        <v>(≈) Form Cult: Powerplay; Consume 200 Influence; You form your own Cult, gaining 3 100 Health and Mana Acolytes with the same Tier I and Tier II as you; Their Power is equal to yours; They count as Mercenaries; They have a Rare Melee Weapon and Chest Piece. (100 Mana)</v>
      </c>
      <c r="AS120" s="1258" t="str">
        <f>'Abilities (2)'!C$136</f>
        <v>(≈) Form Cult II: Powerplay; Consume 200 Influence; You form your own Cult, gaining 3 200 Health and Mana Acolytes with the same Tier I and Tier II as you; Their Power is equal to yours; They count as Mercenaries; They have a Epic Melee Weapon and Chest Piece. (100 Mana)</v>
      </c>
      <c r="AT120" s="1258" t="str">
        <f>'Abilities (2)'!D$136</f>
        <v>(≈) Form Cult III: Consume 200 Influence; You form your own Cult, gaining 3 200 Health and Mana Acolytes with the same Tier I and Tier II as you; Their Power is equal to yours; They count as Mercenaries; They have a Legendary Melee Weapon and Chest Piece.</v>
      </c>
      <c r="AW120" t="s">
        <v>3811</v>
      </c>
      <c r="AX120" t="s">
        <v>3812</v>
      </c>
      <c r="AY120" t="s">
        <v>3813</v>
      </c>
    </row>
    <row r="121" spans="2:51">
      <c r="B121">
        <v>2043</v>
      </c>
      <c r="C121" t="str">
        <f>'Abilities (2)'!B2043</f>
        <v>(P) Ground Bent to his Will: Traversing Hexes Always will Cost 1 Stamina.</v>
      </c>
      <c r="D121" t="s">
        <v>7292</v>
      </c>
      <c r="E121">
        <v>2044</v>
      </c>
      <c r="F121" t="str">
        <f>'Abilities (2)'!B2044</f>
        <v>(P) Shaking Steps: Moving Towards an Entity in Combat will Stagger them.</v>
      </c>
      <c r="G121">
        <v>2045</v>
      </c>
      <c r="H121">
        <f>'Abilities (2)'!B2045</f>
        <v>0</v>
      </c>
      <c r="I121">
        <v>2046</v>
      </c>
      <c r="J121" t="str">
        <f>'Abilities (2)'!B2046</f>
        <v>(❖:o) Concrete Stomp: Stomp the ground, staggeting all entities on Hex, and dealing 18 Earth Damage up to 2 Targets. (20 Mana; 1/Day)</v>
      </c>
      <c r="K121">
        <v>2047</v>
      </c>
      <c r="L121" t="str">
        <f>'Abilities (2)'!B2047</f>
        <v>(P) Rock Solid: When entering Combat gain Barrier Equal to your Earth Resistance. (Locks 20 Mana)</v>
      </c>
      <c r="M121">
        <v>2048</v>
      </c>
      <c r="N121">
        <f>'Abilities (2)'!B2048</f>
        <v>0</v>
      </c>
      <c r="O121">
        <v>2049</v>
      </c>
      <c r="P121" s="911">
        <v>2050</v>
      </c>
      <c r="Q121" s="911">
        <v>2051</v>
      </c>
      <c r="R121" s="911">
        <v>2052</v>
      </c>
      <c r="S121" s="911">
        <v>2053</v>
      </c>
      <c r="T121" s="911">
        <v>2054</v>
      </c>
      <c r="U121" s="911">
        <v>2055</v>
      </c>
      <c r="V121" s="911">
        <v>2056</v>
      </c>
      <c r="W121" s="911">
        <v>2057</v>
      </c>
      <c r="AO121" s="911"/>
      <c r="AP121"/>
      <c r="AQ121">
        <v>139</v>
      </c>
      <c r="AR121" s="1258" t="str">
        <f>'Abilities (2)'!B$139</f>
        <v>(P) Be Just or be Dead: Gain the Just Faction Bonus; If you are already Just you will gain a Faith every 2 Won Fights instead.</v>
      </c>
      <c r="AW121" t="s">
        <v>3814</v>
      </c>
    </row>
    <row r="122" spans="2:51">
      <c r="B122">
        <v>2060</v>
      </c>
      <c r="C122" t="str">
        <f>'Abilities (2)'!B2060</f>
        <v>(P) 16 Tons: Your Stat Points that you invest into Health grant 10 Extra Base Health.</v>
      </c>
      <c r="D122" t="s">
        <v>7318</v>
      </c>
      <c r="E122">
        <v>2061</v>
      </c>
      <c r="F122" t="str">
        <f>'Abilities (2)'!B2061</f>
        <v>(P) Bare Knuckle Monster: Locks your Main and Off-Hand; Your Unarmed Basic Attack is now 2 Strikes; Your Unarmed Basic Attack now scales only with Strength.</v>
      </c>
      <c r="G122">
        <v>2062</v>
      </c>
      <c r="H122" t="str">
        <f>'Abilities (2)'!B2062</f>
        <v>(P) Total Brute: Your Non-Unique Blunt Weapons have 25% to Selfdestruct on Hit and have +2 Crit Multiplier.</v>
      </c>
      <c r="I122">
        <v>2063</v>
      </c>
      <c r="J122" t="str">
        <f>'Abilities (2)'!B2063</f>
        <v>(≈) Jawbreaker: Uppercut Target Entity Dealing Basic Attack Damage; If Target is below 25% Max Health this Ability Critical Strikes for double Damage. (5 Turn Cooldown)</v>
      </c>
      <c r="K122">
        <v>2064</v>
      </c>
      <c r="L122" t="str">
        <f>'Abilities (2)'!B2064</f>
        <v xml:space="preserve">(≈) Hammerstruck: [Requires Blunt Weapon or Unarmed] Blitz; Basic Attack Target; If the Attack Lands gain 3 Defense and Dispersion until End of Combat. (5 Turn Cooldown) </v>
      </c>
      <c r="M122">
        <v>2065</v>
      </c>
      <c r="N122" t="str">
        <f>'Abilities (2)'!B2065</f>
        <v>(&gt;) Powerthrow: Throw your equipped Weapon at Target Entity with a +1 Strength Scaling. (20 Mana)</v>
      </c>
      <c r="O122">
        <v>2066</v>
      </c>
      <c r="P122" s="911">
        <v>2067</v>
      </c>
      <c r="Q122" s="911">
        <v>2068</v>
      </c>
      <c r="R122" s="911">
        <v>2069</v>
      </c>
      <c r="S122" s="911">
        <v>2070</v>
      </c>
      <c r="T122" s="911">
        <v>2071</v>
      </c>
      <c r="U122" s="911">
        <v>2072</v>
      </c>
      <c r="V122" s="911">
        <v>2073</v>
      </c>
      <c r="W122" s="911">
        <v>2074</v>
      </c>
      <c r="AO122" s="911"/>
      <c r="AP122"/>
      <c r="AQ122" s="1286">
        <v>140</v>
      </c>
      <c r="AR122" s="1258" t="str">
        <f>'Abilities (2)'!B$140</f>
        <v>(P) Unholy Texts: Treasure Chests give 1 Faith upon opening.</v>
      </c>
      <c r="AW122" t="s">
        <v>3815</v>
      </c>
    </row>
    <row r="123" spans="2:51">
      <c r="B123">
        <v>2077</v>
      </c>
      <c r="C123" t="str">
        <f>'Abilities (2)'!B2077</f>
        <v>(P) Fear naught: Become Immune to Fear.</v>
      </c>
      <c r="D123" t="s">
        <v>7357</v>
      </c>
      <c r="E123">
        <v>2078</v>
      </c>
      <c r="F123" t="str">
        <f>'Abilities (2)'!B2078</f>
        <v>(P) Corals of Rust: Gain the Rusty Set Bonus. (+4 Defense and 5 Poison Damage on Hit)</v>
      </c>
      <c r="G123">
        <v>2079</v>
      </c>
      <c r="H123">
        <f>'Abilities (2)'!B2079</f>
        <v>0</v>
      </c>
      <c r="I123">
        <v>2080</v>
      </c>
      <c r="J123" t="str">
        <f>'Abilities (2)'!B2080</f>
        <v>(❖:o) Tidal Wave: Smash the Ground beneath you causing a Tital wave to hit Target dealing 10(+10 per 1 Movement Distance from Target) Water Damage. (20 Mana)</v>
      </c>
      <c r="K123">
        <v>2081</v>
      </c>
      <c r="L123" t="str">
        <f>'Abilities (2)'!B2081</f>
        <v>(❖:≈) Submerge: [Requires Target in Melee Range] Grab target by the Neck and Submerge them in a summoned Pond; Causing them to take 10 Dark Damage and 10 Water Damage; If the Target is Wet, they take 10 Terror Damage instead. (25 Mana)</v>
      </c>
      <c r="M123">
        <v>2082</v>
      </c>
      <c r="N123">
        <f>'Abilities (2)'!B2082</f>
        <v>0</v>
      </c>
      <c r="O123">
        <v>2083</v>
      </c>
      <c r="P123" s="911">
        <v>2084</v>
      </c>
      <c r="Q123" s="911">
        <v>2085</v>
      </c>
      <c r="R123" s="911">
        <v>2086</v>
      </c>
      <c r="S123" s="911">
        <v>2087</v>
      </c>
      <c r="T123" s="911">
        <v>2088</v>
      </c>
      <c r="U123" s="911">
        <v>2089</v>
      </c>
      <c r="V123" s="911">
        <v>2090</v>
      </c>
      <c r="W123" s="911">
        <v>2091</v>
      </c>
      <c r="AO123" s="911"/>
      <c r="AP123"/>
      <c r="AQ123">
        <v>141</v>
      </c>
      <c r="AR123" s="1258" t="str">
        <f>'Abilities (2)'!B$141</f>
        <v>(P) Seeking the Gods: Exploring Hexes has a 50% Chance of giving 1 Faith.</v>
      </c>
      <c r="AW123" t="s">
        <v>3816</v>
      </c>
    </row>
    <row r="124" spans="2:51">
      <c r="B124">
        <v>2094</v>
      </c>
      <c r="C124" t="str">
        <f>'Abilities (2)'!B2094</f>
        <v>(≈) The Craftsman: Sell Target Gear/Item or Gain a Random Common Gear/Item. (1/Day)</v>
      </c>
      <c r="D124" t="s">
        <v>7383</v>
      </c>
      <c r="E124">
        <v>2095</v>
      </c>
      <c r="F124" t="str">
        <f>'Abilities (2)'!B2095</f>
        <v>(≈) The Tax Evader: Gear that was never Equipped sells for full Value; Sell Target Gear/Item (1/Day)</v>
      </c>
      <c r="G124">
        <v>2096</v>
      </c>
      <c r="H124" t="str">
        <f>'Abilities (2)'!B2096</f>
        <v>(≈) The Bulk Trader: Passive: Start the Game with a Stash and 5 Common Gear; At the end of each Vendal you have to pay 1000 Gold for a Restock(5 Common Gear), if you fail to pay you will get banished; Sell Target Gear/Item. (1/Day)</v>
      </c>
      <c r="I124">
        <v>2097</v>
      </c>
      <c r="J124" t="str">
        <f>'Abilities (2)'!B2097</f>
        <v>(≈) Sales Tax: The next sale you will grant you 25% more Gold. (30 Mana)</v>
      </c>
      <c r="K124">
        <v>2098</v>
      </c>
      <c r="L124" t="str">
        <f>'Abilities (2)'!B2098</f>
        <v>(≈) Watch and Learn: Everyone on Hex Randomly Gains 100 Experience or Gold. (20 Mana)</v>
      </c>
      <c r="M124">
        <v>2099</v>
      </c>
      <c r="N124" t="str">
        <f>'Abilities (2)'!B2099</f>
        <v>(≈) Successful Hagler: Add 250 Gold to the next Gear you Sell or Subtract 250 from the Next Gear you Buy at a Merchant. (30 Mana; 1/Day)</v>
      </c>
      <c r="O124">
        <v>2100</v>
      </c>
      <c r="P124" s="911">
        <v>2101</v>
      </c>
      <c r="Q124" s="911">
        <v>2102</v>
      </c>
      <c r="R124" s="911">
        <v>2103</v>
      </c>
      <c r="S124" s="911">
        <v>2104</v>
      </c>
      <c r="T124" s="911">
        <v>2105</v>
      </c>
      <c r="U124" s="911">
        <v>2106</v>
      </c>
      <c r="V124" s="911">
        <v>2107</v>
      </c>
      <c r="W124" s="911">
        <v>2108</v>
      </c>
      <c r="AO124" s="911"/>
      <c r="AP124"/>
      <c r="AQ124">
        <v>142</v>
      </c>
      <c r="AR124" s="911" t="str">
        <f>'Abilities (2)'!B$142</f>
        <v>(P) Path of the Templars: You join the Templars; Your Tier II, Tier III and Ultimate are Forced to be the first Ability Option.</v>
      </c>
      <c r="AS124" s="911" t="str">
        <f>'Abilities (2)'!C$142</f>
        <v>(P) Path of the Templar II: You join the Templars; Your Tier II, Tier III and Ultimate are Forced to be the first Ability Option; Gain 2 Strength.</v>
      </c>
      <c r="AT124" s="911" t="str">
        <f>'Abilities (2)'!D$142</f>
        <v>(P) Path of the Templar III: You join the Templars; Your Tier II, Tier III and Ultimate are Forced to be the first Ability Option; Gain 5 Strength.</v>
      </c>
      <c r="AW124" t="s">
        <v>3817</v>
      </c>
      <c r="AX124" t="s">
        <v>3818</v>
      </c>
      <c r="AY124" t="s">
        <v>3819</v>
      </c>
    </row>
    <row r="125" spans="2:51">
      <c r="B125">
        <v>2111</v>
      </c>
      <c r="C125" t="str">
        <f>'Abilities (2)'!B2111</f>
        <v>(≈) The Consistent Fisherman: [Requires Water Hex in 1 Hex Range] Gain 1 Fish; Fish are considered Common Ingredients which can not be used for Potion Crafting. (1/Day)</v>
      </c>
      <c r="D125" t="s">
        <v>7428</v>
      </c>
      <c r="E125">
        <v>2112</v>
      </c>
      <c r="F125" t="str">
        <f>'Abilities (2)'!B2112</f>
        <v>(≈) The Lucky Fisherman: [Requires Water Hex in 1 Hex Range] Roll a D20: 1 Lose 25 Health; 2-10 Nothing Happens; 11-15 Gain 2 Fish; 16-19 Gain 3 Fish; 20 Gain 4 Fish; Fish are considered Common Ingredients which can not be used for Potion Crafting. (1/Day)</v>
      </c>
      <c r="G125">
        <v>2113</v>
      </c>
      <c r="H125" t="str">
        <f>'Abilities (2)'!B2113</f>
        <v>(≈) The Boat Fisherman: [Requires you to be on a Water Hex] Gain 2 Fish; Fish are considered Common Ingredients; Fish are considered Common Ingredients which can not be used for Potion Crafting. (1/Day)</v>
      </c>
      <c r="I125">
        <v>2114</v>
      </c>
      <c r="J125" t="str">
        <f>'Abilities (2)'!B2114</f>
        <v>(≈) What? That was a Fish?: Transform Target Gear from your Inventory into 1 Fish. (15 Mana)</v>
      </c>
      <c r="K125">
        <v>2115</v>
      </c>
      <c r="L125" t="str">
        <f>'Abilities (2)'!B2115</f>
        <v>(≈) Cook a Fish: Cook Target Fish tranforming it into a Cooked Fish; Cooked Fish take 1 Inventory Slots and Restore 25 Health upon consumption. (10 Mana; 1 Fish)</v>
      </c>
      <c r="M125">
        <v>2116</v>
      </c>
      <c r="N125" t="str">
        <f>'Abilities (2)'!B2116</f>
        <v>(≈) Special Bait: Retrigger your Innate Ability. (20 Mana; 1 Ingredient of any Rarity; 1/Day)</v>
      </c>
      <c r="O125">
        <v>2117</v>
      </c>
      <c r="P125" s="911">
        <v>2118</v>
      </c>
      <c r="Q125" s="911">
        <v>2119</v>
      </c>
      <c r="R125" s="911">
        <v>2120</v>
      </c>
      <c r="S125" s="911">
        <v>2121</v>
      </c>
      <c r="T125" s="911">
        <v>2122</v>
      </c>
      <c r="U125" s="911">
        <v>2123</v>
      </c>
      <c r="V125" s="911">
        <v>2124</v>
      </c>
      <c r="W125" s="911">
        <v>2125</v>
      </c>
      <c r="AO125" s="911"/>
      <c r="AP125"/>
      <c r="AQ125">
        <v>143</v>
      </c>
      <c r="AR125" s="1258" t="str">
        <f>'Abilities (2)'!B$143</f>
        <v>(P) Path of the Slithers: You join the Engrained; Your Tier II, Tier III and Ultimate are Forced to be the second Ability Option.</v>
      </c>
      <c r="AS125" s="1258" t="str">
        <f>'Abilities (2)'!C$143</f>
        <v>(P) Path of the Engrained II: You join the Engrained; Your Tier II, Tier III and Ultimate are Forced to be the second Ability Option; Gain 2 Dexterity.</v>
      </c>
      <c r="AT125" s="1258" t="str">
        <f>'Abilities (2)'!D$143</f>
        <v>(P) Path of the Engrained III: You join the Engrained; Your Tier II, Tier III and Ultimate are Forced to be the second Ability Option; Gain 5 Dexterity.</v>
      </c>
      <c r="AW125" t="s">
        <v>3820</v>
      </c>
      <c r="AX125" t="s">
        <v>3821</v>
      </c>
      <c r="AY125" t="s">
        <v>3822</v>
      </c>
    </row>
    <row r="126" spans="2:51">
      <c r="B126">
        <v>2128</v>
      </c>
      <c r="C126" t="str">
        <f>'Abilities (2)'!B2128</f>
        <v>(≈) Map Awarness: Start the Game with a Layout of the Map; Gain a Random 1 Hex Vision Map. (1/Day)</v>
      </c>
      <c r="D126" t="s">
        <v>7473</v>
      </c>
      <c r="E126">
        <v>2129</v>
      </c>
      <c r="F126" t="str">
        <f>'Abilities (2)'!B2129</f>
        <v>(≈) Warding Breadcrumbs: You have Permanent Vision of the Hexes you have Traversed Previously; Gain a Random 1 Hex Vision Map. (1/Day)</v>
      </c>
      <c r="G126">
        <v>2130</v>
      </c>
      <c r="H126" t="str">
        <f>'Abilities (2)'!B2130</f>
        <v>(≈) Dry Ink and Papyrus: Start the Game with a Random 1 Hex Vision Map; Gain a 1 Hex Vision Map of Target Hex revealed by your Innate. (1/Day)</v>
      </c>
      <c r="I126">
        <v>2131</v>
      </c>
      <c r="J126" t="str">
        <f>'Abilities (2)'!B2131</f>
        <v>(&gt;) The Black Solution: Throw Ink in Targets Eyes Blinding them for 3 Turns. (30 Mana)</v>
      </c>
      <c r="K126">
        <v>2132</v>
      </c>
      <c r="L126" t="str">
        <f>'Abilities (2)'!B2132</f>
        <v>(&gt;) Papercut: Throw a magic Piece of Paper dealing 10 Magic Damage and 10 Bleed Damage. (15 Mana)</v>
      </c>
      <c r="M126">
        <v>2133</v>
      </c>
      <c r="N126" t="str">
        <f>'Abilities (2)'!B2133</f>
        <v>(❖:+) Brush of Death: Select up to 2 Targets and use your Brush to Paint on a Canvas the Limbs they will immediately lose. (100 Mana; 1/Day)</v>
      </c>
      <c r="O126">
        <v>2134</v>
      </c>
      <c r="P126" s="911">
        <v>2135</v>
      </c>
      <c r="Q126" s="911">
        <v>2136</v>
      </c>
      <c r="R126" s="911">
        <v>2137</v>
      </c>
      <c r="S126" s="911">
        <v>2138</v>
      </c>
      <c r="T126" s="911">
        <v>2139</v>
      </c>
      <c r="U126" s="911">
        <v>2140</v>
      </c>
      <c r="V126" s="911">
        <v>2141</v>
      </c>
      <c r="W126" s="911">
        <v>2142</v>
      </c>
      <c r="AO126" s="911"/>
      <c r="AP126"/>
      <c r="AQ126">
        <v>144</v>
      </c>
      <c r="AR126" s="1258" t="str">
        <f>'Abilities (2)'!B$144</f>
        <v>(P) Path of the Anglers: You join the Anglers; Your Tier II, Tier III and Ultimate are Forced to be the third Ability Option.</v>
      </c>
      <c r="AS126" s="1258" t="str">
        <f>'Abilities (2)'!C$144</f>
        <v>(P) Path of the Anglers II: You join the Anglers; Your Tier II, Tier III and Ultimate are Forced to be the third Ability Option; Gain 2 Power.</v>
      </c>
      <c r="AT126" s="1258" t="str">
        <f>'Abilities (2)'!D$144</f>
        <v>(P) Path of the Anglers III: You join the Anglers; Your Tier II, Tier III and Ultimate are Forced to be the third Ability Option; Gain 5 Power.</v>
      </c>
      <c r="AW126" t="s">
        <v>3823</v>
      </c>
      <c r="AX126" t="s">
        <v>3824</v>
      </c>
      <c r="AY126" t="s">
        <v>3825</v>
      </c>
    </row>
    <row r="127" spans="2:51">
      <c r="B127">
        <v>2145</v>
      </c>
      <c r="C127" t="str">
        <f>'Abilities (2)'!B2145</f>
        <v>(P) Born Berzerk: Axes in Off-Hand now Scale; Wielding 2 Axes grants you a preparation Stack(Up to 1 Active at a time) on Basic Attacks.</v>
      </c>
      <c r="D127" t="s">
        <v>7516</v>
      </c>
      <c r="E127">
        <v>2146</v>
      </c>
      <c r="F127" t="str">
        <f>'Abilities (2)'!B2146</f>
        <v>(P) Plunderer by Trait: Plundering Zones of their Goods will no longer cause you to be Banished; Plundering Zones will Grant you 400 Gold in addition.</v>
      </c>
      <c r="G127">
        <v>2147</v>
      </c>
      <c r="H127" t="str">
        <f>'Abilities (2)'!B2147</f>
        <v>(P) Plunder them at their Weakest: Zones are no longer Protected by a Boss.</v>
      </c>
      <c r="I127">
        <v>2148</v>
      </c>
      <c r="J127" t="str">
        <f>'Abilities (2)'!B2148</f>
        <v>(&gt;) Axe Throw: [Requires Axe Equipped] Throw Axe at Target dealing Basic Attack[Calculated before throw](+100% Strength) Damage; Walking in Melee Range of the Axe automatically picks it up and Equips it. (25 Mana)</v>
      </c>
      <c r="K127">
        <v>2149</v>
      </c>
      <c r="L127" t="str">
        <f>'Abilities (2)'!B2149</f>
        <v>(P) Skull Splitter: Your Critical Strikes Deal 20 Bleed Damage on Hit.</v>
      </c>
      <c r="M127">
        <v>2150</v>
      </c>
      <c r="N127">
        <f>'Abilities (2)'!B2150</f>
        <v>0</v>
      </c>
      <c r="O127">
        <v>2151</v>
      </c>
      <c r="P127" s="911">
        <v>2152</v>
      </c>
      <c r="Q127" s="911">
        <v>2153</v>
      </c>
      <c r="R127" s="911">
        <v>2154</v>
      </c>
      <c r="S127" s="911">
        <v>2155</v>
      </c>
      <c r="T127" s="911">
        <v>2156</v>
      </c>
      <c r="U127" s="911">
        <v>2157</v>
      </c>
      <c r="V127" s="911">
        <v>2158</v>
      </c>
      <c r="W127" s="911">
        <v>2159</v>
      </c>
      <c r="AO127" s="911"/>
      <c r="AP127"/>
      <c r="AQ127" s="1286">
        <v>145</v>
      </c>
      <c r="AR127" s="1258" t="str">
        <f>'Abilities (2)'!B$145</f>
        <v>(≈) Brotherhood of Arms: You may request a Rare Gear Type that will be brought to you at the start of the next day. (20 Mana; 1/Day)</v>
      </c>
      <c r="AS127" s="1258" t="str">
        <f>'Abilities (2)'!C$145</f>
        <v>(≈) Brotherhood of Arms II: You may request a Epic Gear Type that will be brought to you at the start of the next day. (30 Mana; 1/Day)</v>
      </c>
      <c r="AT127" s="1258" t="str">
        <f>'Abilities (2)'!D$145</f>
        <v>(≈) Brotherhood of Arms III: You may request a Legendary Gear Type that will be brought to you at the start of the next day. (40 Mana; 1/Day)</v>
      </c>
      <c r="AW127" t="s">
        <v>3826</v>
      </c>
      <c r="AX127" t="s">
        <v>3827</v>
      </c>
      <c r="AY127" t="s">
        <v>3828</v>
      </c>
    </row>
    <row r="128" spans="2:51">
      <c r="B128">
        <v>2162</v>
      </c>
      <c r="C128" t="str">
        <f>'Abilities (2)'!B2162</f>
        <v>(P) X marks the Treasure: A Random Hex on the world map will be marked with an X, if you Manage to find the X, you get a Legendary Chest; If the Hex is Destroyed the X moves to another Hex.</v>
      </c>
      <c r="D128" t="s">
        <v>7543</v>
      </c>
      <c r="E128">
        <v>2163</v>
      </c>
      <c r="F128" t="str">
        <f>'Abilities (2)'!B2163</f>
        <v>(P) Jacks Compass: Start the game with Jacks Compass.</v>
      </c>
      <c r="G128">
        <v>2164</v>
      </c>
      <c r="H128">
        <f>'Abilities (2)'!B2164</f>
        <v>0</v>
      </c>
      <c r="I128">
        <v>2165</v>
      </c>
      <c r="J128" t="str">
        <f>'Abilities (2)'!B2165</f>
        <v>(&gt;) Fire the Cannons: Order a bombardment on Target Hex, dealing 20 Blast Damage to All Hostile Entities, 1 Hex Range. (20 Mana/20 Gold)</v>
      </c>
      <c r="K128">
        <v>2166</v>
      </c>
      <c r="L128" t="str">
        <f>'Abilities (2)'!B2166</f>
        <v>(&gt;) Blackpowder Revenge: [Requires 4 Turns to have passed this Combat] Fire your hidden Matchlock pistol at Target Dealing 20(+Damage Taken this Combat). Physical Damage (20 Mana; 20 Gold; 1/Day)</v>
      </c>
      <c r="M128">
        <v>2167</v>
      </c>
      <c r="N128">
        <f>'Abilities (2)'!B2167</f>
        <v>0</v>
      </c>
      <c r="O128">
        <v>2168</v>
      </c>
      <c r="P128" s="911">
        <v>2169</v>
      </c>
      <c r="Q128" s="911">
        <v>2170</v>
      </c>
      <c r="R128" s="911">
        <v>2171</v>
      </c>
      <c r="S128" s="911">
        <v>2172</v>
      </c>
      <c r="T128" s="911">
        <v>2173</v>
      </c>
      <c r="U128" s="911">
        <v>2174</v>
      </c>
      <c r="V128" s="911">
        <v>2175</v>
      </c>
      <c r="W128" s="911">
        <v>2176</v>
      </c>
      <c r="AO128" s="911"/>
      <c r="AP128"/>
      <c r="AQ128" s="1286">
        <v>146</v>
      </c>
      <c r="AR128" s="1258" t="str">
        <f>'Abilities (2)'!B$146</f>
        <v>(≈) Land of Snakes: Coat your Weapon in a special Poison; Your Basic Attacks Deal 10(+100% Dexterity) Poison Damage On Hit; Lasts Until End of Combat. (25 Mana)</v>
      </c>
      <c r="AS128" s="1258" t="str">
        <f>'Abilities (2)'!C$146</f>
        <v>(≈) Land of Snakes II: Coat your Weapon in a special Poison; Your Basic Attacks Deal 10(+200% Dexterity) Poison Damage On Hit; Lasts Until End of Combat. (25 Mana)</v>
      </c>
      <c r="AT128" s="1258" t="str">
        <f>'Abilities (2)'!D$146</f>
        <v>(≈) Land of Snakes III: Coat your Weapon in a special Poison; Your Basic Attacks Deal 10(+300% Dexterity) Poison Damage On Hit; Lasts Until End of Combat. (25 Mana)</v>
      </c>
      <c r="AW128" t="s">
        <v>3829</v>
      </c>
      <c r="AX128" t="s">
        <v>3830</v>
      </c>
      <c r="AY128" t="s">
        <v>3831</v>
      </c>
    </row>
    <row r="129" spans="2:51">
      <c r="B129">
        <v>2179</v>
      </c>
      <c r="C129">
        <f>'Abilities (2)'!B2179</f>
        <v>0</v>
      </c>
      <c r="D129">
        <v>0</v>
      </c>
      <c r="E129">
        <v>2180</v>
      </c>
      <c r="F129">
        <f>'Abilities (2)'!B2180</f>
        <v>0</v>
      </c>
      <c r="G129">
        <v>2181</v>
      </c>
      <c r="H129">
        <f>'Abilities (2)'!B2181</f>
        <v>0</v>
      </c>
      <c r="I129">
        <v>2182</v>
      </c>
      <c r="J129">
        <f>'Abilities (2)'!B2182</f>
        <v>0</v>
      </c>
      <c r="K129">
        <v>2183</v>
      </c>
      <c r="L129">
        <f>'Abilities (2)'!B2183</f>
        <v>0</v>
      </c>
      <c r="M129">
        <v>2184</v>
      </c>
      <c r="N129">
        <f>'Abilities (2)'!B2184</f>
        <v>0</v>
      </c>
      <c r="O129">
        <v>2185</v>
      </c>
      <c r="P129" s="911">
        <v>2186</v>
      </c>
      <c r="Q129" s="911">
        <v>2187</v>
      </c>
      <c r="R129" s="911">
        <v>2188</v>
      </c>
      <c r="S129" s="911">
        <v>2189</v>
      </c>
      <c r="T129" s="911">
        <v>2190</v>
      </c>
      <c r="U129" s="911">
        <v>2191</v>
      </c>
      <c r="V129" s="911">
        <v>2192</v>
      </c>
      <c r="W129" s="911">
        <v>2193</v>
      </c>
      <c r="AO129" s="911"/>
      <c r="AP129"/>
      <c r="AQ129" s="1286">
        <v>147</v>
      </c>
      <c r="AR129" s="1258" t="str">
        <f>'Abilities (2)'!B$147</f>
        <v>(❖:≈) Bait of Light: Hidden; Redirect light at a different angle in the eyes of Target Causing their Next Attack to miss. (25 Mana)</v>
      </c>
      <c r="AS129" s="1258" t="str">
        <f>'Abilities (2)'!C$147</f>
        <v>(❖:≈) Bait of Light II: Hidden; Flash; Redirect light at a different angle in the eyes of Target Causing their Next Attack to miss. (30 Mana)</v>
      </c>
      <c r="AT129" s="1258" t="str">
        <f>'Abilities (2)'!D$147</f>
        <v>(❖:≈) Bait of Light III: Hidden; Flash; Counter; Redirect light at a different angle in the eyes of Target Causing their Next Attack to miss. (35 Mana)</v>
      </c>
      <c r="AW129" t="s">
        <v>3832</v>
      </c>
      <c r="AX129" t="s">
        <v>3833</v>
      </c>
      <c r="AY129" t="s">
        <v>3834</v>
      </c>
    </row>
    <row r="130" spans="2:51">
      <c r="B130">
        <v>2196</v>
      </c>
      <c r="C130" t="str">
        <f>'Abilities (2)'!B2196</f>
        <v>(P) Shadow Reaver: Entities are reluctant to chase you; You may Flee Combat without needing to Roll; You gain 40% Dark Resistance.</v>
      </c>
      <c r="D130" t="s">
        <v>7569</v>
      </c>
      <c r="E130">
        <v>2197</v>
      </c>
      <c r="F130" t="str">
        <f>'Abilities (2)'!B2197</f>
        <v>(P) Reaver of the Frozen Lakes: All Water Hexes Freeze in your presence; All Water Hexes in 1 Hex Range become Permafrost; You gain 40% Frost Resistance.</v>
      </c>
      <c r="G130">
        <v>2198</v>
      </c>
      <c r="H130">
        <f>'Abilities (2)'!B2198</f>
        <v>0</v>
      </c>
      <c r="I130">
        <v>2199</v>
      </c>
      <c r="J130" t="str">
        <f>'Abilities (2)'!B2199</f>
        <v>(P:+) Stripping them apart: You become able to See Entities Body/Head/Hands/Legs Piece Rarity; Destroy Target Common Body Piece. (30 Mana)</v>
      </c>
      <c r="K130">
        <v>2200</v>
      </c>
      <c r="L130" t="str">
        <f>'Abilities (2)'!B2200</f>
        <v>(P:+) Remove The Iron: You become able to See Entities Weapon Rarity; Destroy Target Common Weapon. (30 Mana)</v>
      </c>
      <c r="M130">
        <v>2201</v>
      </c>
      <c r="N130">
        <f>'Abilities (2)'!B2201</f>
        <v>0</v>
      </c>
      <c r="O130">
        <v>2202</v>
      </c>
      <c r="P130" s="911">
        <v>2203</v>
      </c>
      <c r="Q130" s="911">
        <v>2204</v>
      </c>
      <c r="R130" s="911">
        <v>2205</v>
      </c>
      <c r="S130" s="911">
        <v>2206</v>
      </c>
      <c r="T130" s="911">
        <v>2207</v>
      </c>
      <c r="U130" s="911">
        <v>2208</v>
      </c>
      <c r="V130" s="911">
        <v>2209</v>
      </c>
      <c r="W130" s="911">
        <v>2210</v>
      </c>
      <c r="AO130" s="911"/>
      <c r="AP130"/>
      <c r="AQ130" s="1286">
        <v>148</v>
      </c>
      <c r="AR130" s="1258" t="str">
        <f>'Abilities (2)'!B$148</f>
        <v>(≈) Might through Faith: Gain 10 Strength for every Faith; Lasts Until End of Combat. (50 Mana)</v>
      </c>
      <c r="AS130" s="1258" t="str">
        <f>'Abilities (2)'!C$148</f>
        <v>(≈) Might through Faith II: Gain 12 Strength for every Faith; Lasts Until End of Combat. (50 Mana)</v>
      </c>
      <c r="AT130" s="1258" t="str">
        <f>'Abilities (2)'!D$148</f>
        <v>(≈) Might through Faith III: Gain 15 Strength for every Faith; Lasts Until End of Combat. (50 Mana)</v>
      </c>
      <c r="AW130" t="s">
        <v>3835</v>
      </c>
      <c r="AX130" t="s">
        <v>3836</v>
      </c>
      <c r="AY130" t="s">
        <v>3837</v>
      </c>
    </row>
    <row r="131" spans="2:51">
      <c r="B131">
        <v>2213</v>
      </c>
      <c r="C131" t="str">
        <f>'Abilities (2)'!B2213</f>
        <v>(≈) Hidden Visions of Treasures: Gain the 1 Hex Vision Map of Closest specified Landmark Type; This Ability may only be used once per Landmark Type. (1/Day)</v>
      </c>
      <c r="D131" t="s">
        <v>7595</v>
      </c>
      <c r="E131">
        <v>2214</v>
      </c>
      <c r="F131" t="str">
        <f>'Abilities (2)'!B2214</f>
        <v>(P) The Revealer: All Hidden Abilities Cast by other Entities during Combat are Revealed to you.</v>
      </c>
      <c r="G131">
        <v>2215</v>
      </c>
      <c r="H131" t="str">
        <f>'Abilities (2)'!B2215</f>
        <v>(≈) Hidden Visions of Enemy: Gain the 1 Hex Vision Map of Closest specified Entity Type; This Ability may only be used once per Entity Type(Hero; Weakling; Elite; Boss; Guardian; God; Legend; Hand; Questgiver, Companion). (1/Day)</v>
      </c>
      <c r="I131">
        <v>2216</v>
      </c>
      <c r="J131" t="str">
        <f>'Abilities (2)'!B2216</f>
        <v>(P) Seering Strikes: For the Rest of the Combat you forsee your own attacks; If you Predict your Basic Attack will Miss, it will Hit, if you Predict that it will Hit, it will Crit instead, if you predict it will Crit, it will Hit Vital Instead. (40 Mana)</v>
      </c>
      <c r="K131">
        <v>2217</v>
      </c>
      <c r="L131" t="str">
        <f>'Abilities (2)'!B2217</f>
        <v>(≈) Attributal: Predict which of Targets Attribute is the highest; If the Prediction is correct, Drain the Targets Predicted Attribute until End of Day. (40 Mana)</v>
      </c>
      <c r="M131">
        <v>2218</v>
      </c>
      <c r="N131" t="str">
        <f>'Abilities (2)'!B2218</f>
        <v>(&gt;) Philosofical Rock: Hidden; Throw a Stone at Target Entity for 10(+100% Power) Physical Damage and Predict the Damage Dealt; If you Predicted the Damage Correctly, the Hit Entity becomes Staggered for 1 Turn. (10 Mana)</v>
      </c>
      <c r="O131">
        <v>2219</v>
      </c>
      <c r="P131" s="911">
        <v>2220</v>
      </c>
      <c r="Q131" s="911">
        <v>2221</v>
      </c>
      <c r="R131" s="911">
        <v>2222</v>
      </c>
      <c r="S131" s="911">
        <v>2223</v>
      </c>
      <c r="T131" s="911">
        <v>2224</v>
      </c>
      <c r="U131" s="911">
        <v>2225</v>
      </c>
      <c r="V131" s="911">
        <v>2226</v>
      </c>
      <c r="W131" s="911">
        <v>2227</v>
      </c>
      <c r="AO131" s="911"/>
      <c r="AP131"/>
      <c r="AQ131" s="1286">
        <v>149</v>
      </c>
      <c r="AR131" s="1258" t="str">
        <f>'Abilities (2)'!B$149</f>
        <v>(&gt;) Serpents Faith: Throw a paralysing Dagger at Target dealing 10(+100% Dexterity) Poison Damage; It staggers them for 2 Turns; if you have more Faith than them it Stuns them instead for the same duration. (30 Mana)</v>
      </c>
      <c r="AS131" s="1258" t="str">
        <f>'Abilities (2)'!C$149</f>
        <v>(&gt;) Serpents Faith II: Flash; Throw a paralysing Dagger at Target dealing 20(+100% Dexterity) Poison Damage; It staggers them for 2 Turns; if you have more Faith than them it Stuns them instead for the same duration. (35 Mana)</v>
      </c>
      <c r="AT131" s="1258" t="str">
        <f>'Abilities (2)'!D$149</f>
        <v>(&gt;) Serpents Faith III: Flash; Throw a paralysing Dagger at Target dealing 30(+100% Dexterity) Poison Damage; It staggers them for 2 Turns; if you have more Faith than them it Stuns them instead for the same duration; If you've used Land of Snakes last Turn, this ability is also affected by it. (40 Mana)</v>
      </c>
      <c r="AW131" t="s">
        <v>3838</v>
      </c>
      <c r="AX131" t="s">
        <v>3839</v>
      </c>
      <c r="AY131" t="s">
        <v>3840</v>
      </c>
    </row>
    <row r="132" spans="2:51">
      <c r="B132">
        <v>2230</v>
      </c>
      <c r="C132">
        <f>'Abilities (2)'!B2230</f>
        <v>0</v>
      </c>
      <c r="D132">
        <v>0</v>
      </c>
      <c r="E132">
        <v>2231</v>
      </c>
      <c r="F132">
        <f>'Abilities (2)'!B2231</f>
        <v>0</v>
      </c>
      <c r="G132">
        <v>2232</v>
      </c>
      <c r="H132">
        <f>'Abilities (2)'!B2232</f>
        <v>0</v>
      </c>
      <c r="I132">
        <v>2233</v>
      </c>
      <c r="J132">
        <f>'Abilities (2)'!B2233</f>
        <v>0</v>
      </c>
      <c r="K132">
        <v>2234</v>
      </c>
      <c r="L132">
        <f>'Abilities (2)'!B2234</f>
        <v>0</v>
      </c>
      <c r="M132">
        <v>2235</v>
      </c>
      <c r="N132">
        <f>'Abilities (2)'!B2235</f>
        <v>0</v>
      </c>
      <c r="O132">
        <v>2236</v>
      </c>
      <c r="P132" s="911">
        <v>2237</v>
      </c>
      <c r="Q132" s="911">
        <v>2238</v>
      </c>
      <c r="R132" s="911">
        <v>2239</v>
      </c>
      <c r="S132" s="911">
        <v>2240</v>
      </c>
      <c r="T132" s="911">
        <v>2241</v>
      </c>
      <c r="U132" s="911">
        <v>2242</v>
      </c>
      <c r="V132" s="911">
        <v>2243</v>
      </c>
      <c r="W132" s="911">
        <v>2244</v>
      </c>
      <c r="AO132" s="911"/>
      <c r="AP132"/>
      <c r="AQ132" s="1286">
        <v>150</v>
      </c>
      <c r="AR132" s="1258" t="str">
        <f>'Abilities (2)'!B$150</f>
        <v>(P) Frost Bite: Whenever an Entity other than yourself misses an Attack they are bitten by an unknown Entity for 10(+100% Power) Frost Damage with 50% Chance to inflict Frostbite for 5 Frost Damage Per Tick over 3 Turns. (Locks 50 Mana)</v>
      </c>
      <c r="AS132" s="1258" t="str">
        <f>'Abilities (2)'!C$150</f>
        <v>(P) Frost Bite: Whenever an Entity other than yourself misses an Attack they are bitten by an unknown Entity for 20(+150% Power) Frost Damage with 50% Chance to inflict Frostbite for 5 Frost Damage Per Tick over 4 Turns. (Locks 50 Mana)</v>
      </c>
      <c r="AT132" s="1258" t="str">
        <f>'Abilities (2)'!D$150</f>
        <v>(P) Frost Bite: Whenever an Entity other than yourself misses an Attack they are bitten by an unknown Entity for 30(+200% Power) Frost Damage with 50% Chance to inflict Frostbite for 5 Frost Damage Per Tick over 5 Turns. (Locks 50 Mana)</v>
      </c>
      <c r="AW132" t="s">
        <v>3841</v>
      </c>
      <c r="AX132" t="s">
        <v>3842</v>
      </c>
      <c r="AY132" t="s">
        <v>3843</v>
      </c>
    </row>
    <row r="133" spans="2:51">
      <c r="B133">
        <v>2247</v>
      </c>
      <c r="C133">
        <f>'Abilities (2)'!B2247</f>
        <v>0</v>
      </c>
      <c r="D133">
        <v>0</v>
      </c>
      <c r="E133">
        <v>2248</v>
      </c>
      <c r="F133">
        <f>'Abilities (2)'!B2248</f>
        <v>0</v>
      </c>
      <c r="G133">
        <v>2249</v>
      </c>
      <c r="H133">
        <f>'Abilities (2)'!B2249</f>
        <v>0</v>
      </c>
      <c r="I133">
        <v>2250</v>
      </c>
      <c r="J133">
        <f>'Abilities (2)'!B2250</f>
        <v>0</v>
      </c>
      <c r="K133">
        <v>2251</v>
      </c>
      <c r="L133">
        <f>'Abilities (2)'!B2251</f>
        <v>0</v>
      </c>
      <c r="M133">
        <v>2252</v>
      </c>
      <c r="N133">
        <f>'Abilities (2)'!B2252</f>
        <v>0</v>
      </c>
      <c r="O133">
        <v>2253</v>
      </c>
      <c r="P133" s="911">
        <v>2254</v>
      </c>
      <c r="Q133" s="911">
        <v>2255</v>
      </c>
      <c r="R133" s="911">
        <v>2256</v>
      </c>
      <c r="S133" s="911">
        <v>2257</v>
      </c>
      <c r="T133" s="911">
        <v>2258</v>
      </c>
      <c r="U133" s="911">
        <v>2259</v>
      </c>
      <c r="V133" s="911">
        <v>2260</v>
      </c>
      <c r="W133" s="911">
        <v>2261</v>
      </c>
      <c r="AO133" s="911"/>
      <c r="AP133"/>
      <c r="AQ133" s="1286">
        <v>151</v>
      </c>
      <c r="AR133" s="1258" t="str">
        <f>'Abilities (2)'!B$151</f>
        <v>(≈) Order of the Templar: Gain a Level 4 Human Zealot Companion with the same Ability path you have. (100 Mana; 1 Faith)</v>
      </c>
      <c r="AS133" s="1258" t="str">
        <f>'Abilities (2)'!C$151</f>
        <v>(≈) Order of the Templar II: Gain a Level 8 Human Zealot Companion with the same Ability path you have. (100 Mana; 1 Faith)</v>
      </c>
      <c r="AT133" s="1258" t="str">
        <f>'Abilities (2)'!D$151</f>
        <v>(≈) Order of the Templar III: Gain a Level 12 Human Zealot Companion with the same Ability path you have. (100 Mana; 1 Faith)</v>
      </c>
      <c r="AW133" t="s">
        <v>3844</v>
      </c>
      <c r="AX133" t="s">
        <v>3845</v>
      </c>
      <c r="AY133" t="s">
        <v>3846</v>
      </c>
    </row>
    <row r="134" spans="2:51">
      <c r="B134">
        <v>2264</v>
      </c>
      <c r="C134">
        <f>'Abilities (2)'!B2264</f>
        <v>0</v>
      </c>
      <c r="D134">
        <v>0</v>
      </c>
      <c r="E134">
        <v>2265</v>
      </c>
      <c r="F134">
        <f>'Abilities (2)'!B2265</f>
        <v>0</v>
      </c>
      <c r="G134">
        <v>2266</v>
      </c>
      <c r="H134">
        <f>'Abilities (2)'!B2266</f>
        <v>0</v>
      </c>
      <c r="I134">
        <v>2267</v>
      </c>
      <c r="J134">
        <f>'Abilities (2)'!B2267</f>
        <v>0</v>
      </c>
      <c r="K134">
        <v>2268</v>
      </c>
      <c r="L134">
        <f>'Abilities (2)'!B2268</f>
        <v>0</v>
      </c>
      <c r="M134">
        <v>2269</v>
      </c>
      <c r="N134">
        <f>'Abilities (2)'!B2269</f>
        <v>0</v>
      </c>
      <c r="O134">
        <v>2270</v>
      </c>
      <c r="P134" s="911">
        <v>2271</v>
      </c>
      <c r="Q134" s="911">
        <v>2272</v>
      </c>
      <c r="R134" s="911">
        <v>2273</v>
      </c>
      <c r="S134" s="911">
        <v>2274</v>
      </c>
      <c r="T134" s="911">
        <v>2275</v>
      </c>
      <c r="U134" s="911">
        <v>2276</v>
      </c>
      <c r="V134" s="911">
        <v>2277</v>
      </c>
      <c r="W134" s="911">
        <v>2278</v>
      </c>
      <c r="AO134" s="911"/>
      <c r="AP134"/>
      <c r="AQ134" s="1286">
        <v>152</v>
      </c>
      <c r="AR134" s="1258" t="str">
        <f>'Abilities (2)'!B$152</f>
        <v>(❖:+) Sunblooms Snakebite: Drain Target Entity of their Faith; They gain -100% Poison Resistance Until End of Combat; If the Target Dies this Combat you gain 1 additional Faith. (100 Mana)</v>
      </c>
      <c r="AS134" s="1258" t="str">
        <f>'Abilities (2)'!C$152</f>
        <v>(❖:+) Sunblooms Snakebite II: Drain Target Entity of their Faith; They gain -200% Poison Resistance Until End of Combat; If the Target Dies this Combat you gain 2 additional Faith. (150 Mana)</v>
      </c>
      <c r="AT134" s="1258" t="str">
        <f>'Abilities (2)'!D$152</f>
        <v>(❖:+) Sunblooms Snakebite III: Drain Target Entity of their Faith; They gain -400% Poison Resistance Until End of Combat; If the Target Dies this Combat you gain 3 additional Faith. (200 Mana)</v>
      </c>
      <c r="AW134" t="s">
        <v>3847</v>
      </c>
      <c r="AX134" t="s">
        <v>3848</v>
      </c>
      <c r="AY134" t="s">
        <v>3849</v>
      </c>
    </row>
    <row r="135" spans="2:51">
      <c r="B135">
        <v>2281</v>
      </c>
      <c r="C135" t="str">
        <f>'Abilities (2)'!B2281</f>
        <v>(P) Marrow of Power: You may Consume 1 Bone Marrow Ingredient in order to Gain 1 Power.</v>
      </c>
      <c r="D135" t="s">
        <v>7636</v>
      </c>
      <c r="E135">
        <v>2282</v>
      </c>
      <c r="F135" t="str">
        <f>'Abilities (2)'!B2282</f>
        <v>(P) Bone Shatterer: Your Critical Hits Stagger Targets for 1 Turn and Deal 10(+200% Strength) Bleed Damage On Hit.</v>
      </c>
      <c r="G135">
        <v>2283</v>
      </c>
      <c r="H135" t="str">
        <f>'Abilities (2)'!B2283</f>
        <v>(P) Bound for life: The Skeleton of your long dead companion is bound to you for life; Start the Game with a Level 1 Skeleton Wight Companion of a Random Class and Affinity; He has a random Common starting Weapon; If either of you Die, the other Dies as well.</v>
      </c>
      <c r="I135">
        <v>2284</v>
      </c>
      <c r="J135" t="str">
        <f>'Abilities (2)'!B2284</f>
        <v>(≈) Sharp Bones: Flash; Your next non-crit Basic Attack deals 5(+100% Power) Bleed damage and inflict Bleeding for 5 Bleed Damage Per Tick Over 2 turns; Does not Stack. (15 Mana)</v>
      </c>
      <c r="K135">
        <v>2285</v>
      </c>
      <c r="L135" t="str">
        <f>'Abilities (2)'!B2285</f>
        <v>(≈) Broken Bones: [Requires Entity about to Critically Strike You] Counter; Target Attacker is Weakened for 1 Turn; Basic Attack; If the Basic Attack is a Crit restore 50% of the Damage dealt. (25 Mana)</v>
      </c>
      <c r="M135">
        <v>2286</v>
      </c>
      <c r="N135" t="str">
        <f>'Abilities (2)'!B2286</f>
        <v>(❖:^) Raise Skeleton: [Requires Corpse on Hex] Consume a Corpse to Summon a 50 Health Skeleton Creature Follower with a 15 Physical Damage Melee Basic Attack that has 10 Dark Damage on Hit; Up to 1. (50 Mana)</v>
      </c>
      <c r="O135">
        <v>2287</v>
      </c>
      <c r="P135" s="911">
        <v>2288</v>
      </c>
      <c r="Q135" s="911">
        <v>2289</v>
      </c>
      <c r="R135" s="911">
        <v>2290</v>
      </c>
      <c r="S135" s="911">
        <v>2291</v>
      </c>
      <c r="T135" s="911">
        <v>2292</v>
      </c>
      <c r="U135" s="911">
        <v>2293</v>
      </c>
      <c r="V135" s="911">
        <v>2294</v>
      </c>
      <c r="W135" s="911">
        <v>2295</v>
      </c>
      <c r="AO135" s="911"/>
      <c r="AP135"/>
      <c r="AQ135" s="1286">
        <v>153</v>
      </c>
      <c r="AR135" s="1258" t="str">
        <f>'Abilities (2)'!B$153</f>
        <v>(P:o) Coldlights Emergence: Passive: Chilled Entities on your Hex are also Blinded for the same Duration; Active: Consume all Faith, Deal 50 Coldlight Damage to all other Entities on Hex for each Faith Consumed. (100 Mana)</v>
      </c>
      <c r="AS135" s="1258" t="str">
        <f>'Abilities (2)'!C$153</f>
        <v>(P:o) Coldlights Emergence II: Passive: Chilled Entities on your Hex are also Blinded for the same Duration; Active: Consume all Faith, Deal 100 Coldlight Damage to all other Entities on Hex for each Faith Consumed. (150 Mana)</v>
      </c>
      <c r="AT135" s="1258" t="str">
        <f>'Abilities (2)'!D$153</f>
        <v>(P:o) Coldlights Emergence III: Passive: Chilled Entities on your Hex are also Blinded for the same Duration; Active: Consume all Faith, Deal 100 Coldlight Damage to all other Entities on Hex for each Faith Consumed. (200 Mana)</v>
      </c>
      <c r="AW135" t="s">
        <v>3850</v>
      </c>
      <c r="AX135" t="s">
        <v>3851</v>
      </c>
      <c r="AY135" t="s">
        <v>3852</v>
      </c>
    </row>
    <row r="136" spans="2:51">
      <c r="B136">
        <v>2298</v>
      </c>
      <c r="C136" t="str">
        <f>'Abilities (2)'!B2298</f>
        <v>(P) Harvester of Souls: You Harvest the Souls of Entities you Kill [weakling: 1 Soul; Elite 2 Souls; Boss 4 Souls; Heroes and Guardians: 8 Souls]; Each Harvested Soul grants you 5 Max Mana.</v>
      </c>
      <c r="D136" t="s">
        <v>7675</v>
      </c>
      <c r="E136">
        <v>2299</v>
      </c>
      <c r="F136" t="str">
        <f>'Abilities (2)'!B2299</f>
        <v>(P) Void Reaper: You Destroy Souls of Entities you Kill [weakling: 1 Soul; Elite 2 Souls; Boss 4 Souls; Heroes and Guardians: 8 Souls]; Each Destroyed Soul grants you 0.5 Power/Dex.</v>
      </c>
      <c r="G136">
        <v>2300</v>
      </c>
      <c r="H136" t="str">
        <f>'Abilities (2)'!B2300</f>
        <v>(P) Consumer of Souls: You Consume Souls of Entities you Kill [weakling: 1 Soul; Elite 2 Souls; Boss 4 Souls; Heroes and Guardians: 8 Souls] Each Consumed Soul grants you 5 Max Health.</v>
      </c>
      <c r="I136">
        <v>2301</v>
      </c>
      <c r="J136" t="str">
        <f>'Abilities (2)'!B2301</f>
        <v>(o ≈) Reap: [Requires Scythe] Slice Every Entity in Melee Range Dealing 5(+Souls Harvested/Consumed/Destroyed) Extra Magic Damage On Hit. (20 Mana)</v>
      </c>
      <c r="K136">
        <v>2302</v>
      </c>
      <c r="L136" t="str">
        <f>'Abilities (2)'!B2302</f>
        <v>(❖:+) Flight Denial: Slow Target for 3(+10% Souls Harvested/Consumed) Turns. (20 Mana)</v>
      </c>
      <c r="M136">
        <v>2303</v>
      </c>
      <c r="N136" t="str">
        <f>'Abilities (2)'!B2303</f>
        <v>(≈) Parallel Slice: Strike Target up to 3 Tiles away from you for a total of Basic Attack(+50% Power; +50% Dexterity) Magic Damage; If the Target is in Melee the Damage is dealt as Physical instead. (20 Mana)</v>
      </c>
      <c r="O136">
        <v>2304</v>
      </c>
      <c r="P136" s="911">
        <v>2305</v>
      </c>
      <c r="Q136" s="911">
        <v>2306</v>
      </c>
      <c r="R136" s="911">
        <v>2307</v>
      </c>
      <c r="S136" s="911">
        <v>2308</v>
      </c>
      <c r="T136" s="911">
        <v>2309</v>
      </c>
      <c r="U136" s="911">
        <v>2310</v>
      </c>
      <c r="V136" s="911">
        <v>2311</v>
      </c>
      <c r="W136" s="911">
        <v>2312</v>
      </c>
      <c r="AO136" s="911"/>
      <c r="AP136"/>
      <c r="AQ136">
        <v>156</v>
      </c>
      <c r="AR136" s="1258" t="str">
        <f>'Abilities (2)'!B$156</f>
        <v>(P) Telekinesis: If your power is greater than 10% of targets Current Health you can Fling them in a direction moving them 1 Tile and dealing 10(+100% Power) Kinetic Damage, lunar marks expire at end of combat.</v>
      </c>
      <c r="AW136" t="s">
        <v>3853</v>
      </c>
    </row>
    <row r="137" spans="2:51">
      <c r="B137">
        <v>2315</v>
      </c>
      <c r="C137" t="str">
        <f>'Abilities (2)'!B2315</f>
        <v>(P) Bringing out the Dead: Start the Game with a Necromancy Stat; Whenever you Summon a Minion gain 1 Necromancy.</v>
      </c>
      <c r="D137" t="s">
        <v>7714</v>
      </c>
      <c r="E137">
        <v>2316</v>
      </c>
      <c r="F137" t="str">
        <f>'Abilities (2)'!B2316</f>
        <v>(P) Resonating with the Dead: Start the Game with a Necromancy Stat; Undead Non-Hero Entities are no longer Hostile unless Provoked; Encountering Hostile Undead Entities grants you 2 Necromancy.</v>
      </c>
      <c r="G137">
        <v>2317</v>
      </c>
      <c r="H137" t="str">
        <f>'Abilities (2)'!B2317</f>
        <v>(P) Ritualborn Necromancer: Start the Game with a Necromancy Stat; Gain 5 Necromancy.</v>
      </c>
      <c r="I137">
        <v>2318</v>
      </c>
      <c r="J137" t="str">
        <f>'Abilities (2)'!B2318</f>
        <v>(❖:^) Ghost Summoning: Summon a Ghost Minion with 20 Health; 10 Dark Damage Ranged Basic Attack; Up to 2 Ghosts; Lasts Until End of Combat. (20 Mana)</v>
      </c>
      <c r="K137">
        <v>2319</v>
      </c>
      <c r="L137" t="str">
        <f>'Abilities (2)'!B2319</f>
        <v>(❖:^) Ghoul Summoning: Summon a Ghoul Minion with 35 Health; 15 Physical Damage Melee Basic Attack; Up to 1 Ghoul; Lasts Until End of Combat. (20 Mana)</v>
      </c>
      <c r="M137">
        <v>2320</v>
      </c>
      <c r="N137" t="str">
        <f>'Abilities (2)'!B2320</f>
        <v>(❖:^) Zombie Summoning: Summon a Zombie Minion with 50 Health; 6 Physical Damage Melee Basic Attack; Lasts Until End of Combat. (20 Mana)</v>
      </c>
      <c r="O137">
        <v>2321</v>
      </c>
      <c r="P137" s="911">
        <v>2322</v>
      </c>
      <c r="Q137" s="911">
        <v>2323</v>
      </c>
      <c r="R137" s="911">
        <v>2324</v>
      </c>
      <c r="S137" s="911">
        <v>2325</v>
      </c>
      <c r="T137" s="911">
        <v>2326</v>
      </c>
      <c r="U137" s="911">
        <v>2327</v>
      </c>
      <c r="V137" s="911">
        <v>2328</v>
      </c>
      <c r="W137" s="911">
        <v>2329</v>
      </c>
      <c r="AO137" s="911"/>
      <c r="AP137"/>
      <c r="AQ137" s="1286">
        <v>157</v>
      </c>
      <c r="AR137" s="1258" t="str">
        <f>'Abilities (2)'!B$157</f>
        <v>(P) Lunar Priming: Start Combat with 1 Lunar Mark, Lunar Marks expire at end of combat.</v>
      </c>
      <c r="AW137" t="s">
        <v>3854</v>
      </c>
    </row>
    <row r="138" spans="2:51">
      <c r="B138">
        <v>2332</v>
      </c>
      <c r="C138">
        <f>'Abilities (2)'!B2332</f>
        <v>0</v>
      </c>
      <c r="D138">
        <v>0</v>
      </c>
      <c r="E138">
        <v>2333</v>
      </c>
      <c r="F138">
        <f>'Abilities (2)'!B2333</f>
        <v>0</v>
      </c>
      <c r="G138">
        <v>2334</v>
      </c>
      <c r="H138">
        <f>'Abilities (2)'!B2334</f>
        <v>0</v>
      </c>
      <c r="I138">
        <v>2335</v>
      </c>
      <c r="J138">
        <f>'Abilities (2)'!B2335</f>
        <v>0</v>
      </c>
      <c r="K138">
        <v>2336</v>
      </c>
      <c r="L138">
        <f>'Abilities (2)'!B2336</f>
        <v>0</v>
      </c>
      <c r="M138">
        <v>2337</v>
      </c>
      <c r="N138">
        <f>'Abilities (2)'!B2337</f>
        <v>0</v>
      </c>
      <c r="O138">
        <v>2338</v>
      </c>
      <c r="P138" s="911">
        <v>2339</v>
      </c>
      <c r="Q138" s="911">
        <v>2340</v>
      </c>
      <c r="R138" s="911">
        <v>2341</v>
      </c>
      <c r="S138" s="911">
        <v>2342</v>
      </c>
      <c r="T138" s="911">
        <v>2343</v>
      </c>
      <c r="U138" s="911">
        <v>2344</v>
      </c>
      <c r="V138" s="911">
        <v>2345</v>
      </c>
      <c r="W138" s="911">
        <v>2346</v>
      </c>
      <c r="AO138" s="911"/>
      <c r="AP138"/>
      <c r="AQ138">
        <v>158</v>
      </c>
      <c r="AR138" s="1258" t="str">
        <f>'Abilities (2)'!B$158</f>
        <v>(P) The Maidens Protection: Whenever you consume a Lunar Mark you gain 10(+100% Power) Barrier, lunar marks and barrier expire end of combat.</v>
      </c>
      <c r="AW138" t="s">
        <v>3855</v>
      </c>
    </row>
    <row r="139" spans="2:51">
      <c r="B139">
        <v>2349</v>
      </c>
      <c r="C139" t="str">
        <f>'Abilities (2)'!B2349</f>
        <v>(P) Weaponized Soulmancing: Your Soul manifests in the form of a Two-Handed Soul Blade; Each Attack with it will Consume 10 Soul; It deals 10(+100% Power; +100% Strength; +100% Dexterity) Physical Damage; It manifests in your hands and back into yourself on Will.</v>
      </c>
      <c r="D139" t="s">
        <v>7753</v>
      </c>
      <c r="E139">
        <v>2350</v>
      </c>
      <c r="F139" t="str">
        <f>'Abilities (2)'!B2350</f>
        <v>(P) Soulnimbus: [Locks Main and Off Hand] Gain 2(+1 Per 100 Max Soul) Soul Blades orbiting you under your Control at Start of Combat; They can be Launched as a Projectile Dealing 14(+100% Power) Magic Damage or used to Strike for 14(+100% Strength/Dexterity) Physical Damage; All return at End of Combat.</v>
      </c>
      <c r="G139">
        <v>2351</v>
      </c>
      <c r="H139" t="str">
        <f>'Abilities (2)'!B2351</f>
        <v>(P) Archblades Everywhere: Your Soul Blades Gain 8(+100% Level) Base Damage.</v>
      </c>
      <c r="I139">
        <v>2352</v>
      </c>
      <c r="J139" t="str">
        <f>'Abilities (2)'!B2352</f>
        <v>(≈) Magical Soul Blade: Materialize a Magic Soul Blade Behind Target to Strike them for 20(+100% Power) Physical Damage; It remains at its current Position until End of Combat. (20 Soul)</v>
      </c>
      <c r="K139">
        <v>2353</v>
      </c>
      <c r="L139" t="str">
        <f>'Abilities (2)'!B2353</f>
        <v>(+) Soul Lock: Root Target for X Turns. (X*10 Soul)</v>
      </c>
      <c r="M139">
        <v>2354</v>
      </c>
      <c r="N139" t="str">
        <f>'Abilities (2)'!B2354</f>
        <v>(o) Whirlblading: Consume Target Soul Blade and Deal its Damage to all Hostile Entities on Hex. (30 Soul)</v>
      </c>
      <c r="O139">
        <v>2355</v>
      </c>
      <c r="P139" s="911">
        <v>2356</v>
      </c>
      <c r="Q139" s="911">
        <v>2357</v>
      </c>
      <c r="R139" s="911">
        <v>2358</v>
      </c>
      <c r="S139" s="911">
        <v>2359</v>
      </c>
      <c r="T139" s="911">
        <v>2360</v>
      </c>
      <c r="U139" s="911">
        <v>2361</v>
      </c>
      <c r="V139" s="911">
        <v>2362</v>
      </c>
      <c r="W139" s="911">
        <v>2363</v>
      </c>
      <c r="AO139" s="911"/>
      <c r="AP139"/>
      <c r="AQ139">
        <v>159</v>
      </c>
      <c r="AR139" s="911" t="str">
        <f>'Abilities (2)'!B$159</f>
        <v>(≈) Lunar Strike: Flash; Empower your next Melee Basic Attack with 15(+100% Power) Kinetic Damage (10 Mana; 1 Lunar Mark)</v>
      </c>
      <c r="AS139" s="911" t="str">
        <f>'Abilities (2)'!C$159</f>
        <v>(≈) Lunar Strike II: Flash; Empower your next Melee Basic Attack with 20(+100% Power) Kinetic Damage (20 Mana; 1 Lunar Mark)</v>
      </c>
      <c r="AT139" s="911" t="str">
        <f>'Abilities (2)'!D$159</f>
        <v>(≈) Lunar Strike III: Flash; Empower your next Melee Basic Attack with 30(+100% Power) Kinetic Damage (25 Mana; 1 Lunar Mark)</v>
      </c>
      <c r="AW139" t="s">
        <v>3856</v>
      </c>
      <c r="AX139" t="s">
        <v>3857</v>
      </c>
      <c r="AY139" t="s">
        <v>3858</v>
      </c>
    </row>
    <row r="140" spans="2:51">
      <c r="B140">
        <v>2366</v>
      </c>
      <c r="C140" t="str">
        <f>'Abilities (2)'!B2366</f>
        <v>(P) Ethereal State: As long as your Soul is above 50% you gain the Ethereal Trait.</v>
      </c>
      <c r="D140" t="s">
        <v>7792</v>
      </c>
      <c r="E140">
        <v>2367</v>
      </c>
      <c r="F140" t="str">
        <f>'Abilities (2)'!B2367</f>
        <v>(P) Phasing State: The First Two Basic Attacks in Combat will Phase through you.</v>
      </c>
      <c r="G140">
        <v>2368</v>
      </c>
      <c r="H140">
        <f>'Abilities (2)'!B2368</f>
        <v>0</v>
      </c>
      <c r="I140">
        <v>2369</v>
      </c>
      <c r="J140" t="str">
        <f>'Abilities (2)'!B2369</f>
        <v>(+) Soulphase: Shake Targets Soul between worlds, Dealing 20 Magic Damage and Making the Target Confused for 2 Turns. (30 Soul)</v>
      </c>
      <c r="K140">
        <v>2370</v>
      </c>
      <c r="L140" t="str">
        <f>'Abilities (2)'!B2370</f>
        <v>(≈) Between The Worlds: Traverse Hex without Triggering PvE Battles or Taking Damage from any Source. (20 Soul; 1 Stamina)</v>
      </c>
      <c r="M140">
        <v>2371</v>
      </c>
      <c r="N140">
        <f>'Abilities (2)'!B2371</f>
        <v>0</v>
      </c>
      <c r="O140">
        <v>2372</v>
      </c>
      <c r="P140" s="911">
        <v>2373</v>
      </c>
      <c r="Q140" s="911">
        <v>2374</v>
      </c>
      <c r="R140" s="911">
        <v>2375</v>
      </c>
      <c r="S140" s="911">
        <v>2376</v>
      </c>
      <c r="T140" s="911">
        <v>2377</v>
      </c>
      <c r="U140" s="911">
        <v>2378</v>
      </c>
      <c r="V140" s="911">
        <v>2379</v>
      </c>
      <c r="W140" s="911">
        <v>2380</v>
      </c>
      <c r="AO140" s="911"/>
      <c r="AP140"/>
      <c r="AQ140">
        <v>160</v>
      </c>
      <c r="AR140" s="1258" t="str">
        <f>'Abilities (2)'!B$160</f>
        <v>(+) Lunar Flare: Deal 20 True Damage to Target outside of combat; 1 Hex Range. (30 Mana)</v>
      </c>
      <c r="AS140" s="1258" t="str">
        <f>'Abilities (2)'!C$160</f>
        <v>(+) Lunar Flare II: Deal 30 True Damage to Target outside of combat; 1 Hex Range. (35 Mana)</v>
      </c>
      <c r="AT140" s="1258" t="str">
        <f>'Abilities (2)'!D$160</f>
        <v>(+) Lunar Flare III: Deal 40 True Damage to Target outside of combat; 2 Hex Range. (40 Mana)</v>
      </c>
      <c r="AW140" t="s">
        <v>3859</v>
      </c>
      <c r="AX140" t="s">
        <v>3860</v>
      </c>
      <c r="AY140" t="s">
        <v>3861</v>
      </c>
    </row>
    <row r="141" spans="2:51">
      <c r="B141">
        <v>2383</v>
      </c>
      <c r="C141" t="str">
        <f>'Abilities (2)'!B2383</f>
        <v>(P) Crushing Pressure: You gain a new Stat called Pressure which can be increased in Combat; Pressure will Kill all other Entities on Hex when reaching Thresholds; 100 Pressure - Weaklings, 200 Pressure - Elites/Summons, 300 Pressure - Bosses; 400 Pressure - Heroes and Guardians.</v>
      </c>
      <c r="D141" t="s">
        <v>7819</v>
      </c>
      <c r="E141">
        <v>2384</v>
      </c>
      <c r="F141" t="str">
        <f>'Abilities (2)'!B2384</f>
        <v>(P) Constant Presure: You gain a new Stat called Pressure which can be increased in Combat; Pressure will Kill all other Entities on Hex when it reaches 400; Start Combat with 50 Pressure.</v>
      </c>
      <c r="G141">
        <v>2385</v>
      </c>
      <c r="H141">
        <f>'Abilities (2)'!B2385</f>
        <v>0</v>
      </c>
      <c r="I141">
        <v>2386</v>
      </c>
      <c r="J141" t="str">
        <f>'Abilities (2)'!B2386</f>
        <v>(+) Soul Squeeze: Deal 10(+100% Power) True Damage to Target Entity; Gain Pressure Equal to Damage Dealt. (20 Soul)</v>
      </c>
      <c r="K141">
        <v>2387</v>
      </c>
      <c r="L141" t="str">
        <f>'Abilities (2)'!B2387</f>
        <v>(≈) Constant Buildup: Gain 25 Pressure. (25 Soul)</v>
      </c>
      <c r="M141">
        <v>2388</v>
      </c>
      <c r="N141">
        <f>'Abilities (2)'!B2388</f>
        <v>0</v>
      </c>
      <c r="O141">
        <v>2389</v>
      </c>
      <c r="P141" s="911">
        <v>2390</v>
      </c>
      <c r="Q141" s="911">
        <v>2391</v>
      </c>
      <c r="R141" s="911">
        <v>2392</v>
      </c>
      <c r="S141" s="911">
        <v>2393</v>
      </c>
      <c r="T141" s="911">
        <v>2394</v>
      </c>
      <c r="U141" s="911">
        <v>2395</v>
      </c>
      <c r="V141" s="911">
        <v>2396</v>
      </c>
      <c r="W141" s="911">
        <v>2397</v>
      </c>
      <c r="AO141" s="911"/>
      <c r="AP141"/>
      <c r="AQ141">
        <v>161</v>
      </c>
      <c r="AR141" s="1258" t="str">
        <f>'Abilities (2)'!B$161</f>
        <v>(+) Crippling Force: Stun or Slow Target at random for 1 Turn, they take 10 Kinetic Damage Per Lunar Mark. (25 Mana; x Lunar Marks)</v>
      </c>
      <c r="AS141" s="1258" t="str">
        <f>'Abilities (2)'!C$161</f>
        <v>(+) Crippling Force II: Stun or Slow Target at random for 1 Turn, they take 15 Kinetic Damage Per Lunar Mark. (30 Mana; x Lunar Marks)</v>
      </c>
      <c r="AT141" s="1258" t="str">
        <f>'Abilities (2)'!D$161</f>
        <v>(+) Crippling Force III: Stun or Slow Target at random for 2 Turns, they take 20 Kinetic Damage Per Lunar Mark. (30 Mana; x Lunar Marks)</v>
      </c>
      <c r="AW141" t="s">
        <v>3862</v>
      </c>
      <c r="AX141" t="s">
        <v>3863</v>
      </c>
      <c r="AY141" t="s">
        <v>3864</v>
      </c>
    </row>
    <row r="142" spans="2:51">
      <c r="B142">
        <v>2400</v>
      </c>
      <c r="C142" t="str">
        <f>'Abilities (2)'!B2400</f>
        <v>(≈) Time Jump:[Requires Hourglass] This counts as an Action; Allows you to jump back in time 1 Combat Turn/1 Movement. (1/Day; 1 Hourglass Charge)</v>
      </c>
      <c r="D142" t="s">
        <v>7845</v>
      </c>
      <c r="E142">
        <v>2401</v>
      </c>
      <c r="F142" t="str">
        <f>'Abilities (2)'!B2401</f>
        <v>(P) Time waits for No One: Turning the Hourglass has Flash. (Locks 30 Mana)</v>
      </c>
      <c r="G142">
        <v>2402</v>
      </c>
      <c r="H142">
        <f>'Abilities (2)'!B2402</f>
        <v>0</v>
      </c>
      <c r="I142">
        <v>2403</v>
      </c>
      <c r="J142" t="str">
        <f>'Abilities (2)'!B2403</f>
        <v>(+) Time Freeze: Stun Target for X Turns. (X Hourglass Charges; 20 Mana)</v>
      </c>
      <c r="K142">
        <v>2404</v>
      </c>
      <c r="L142" t="str">
        <f>'Abilities (2)'!B2404</f>
        <v>(P) Speed Dial: Gating, Channeling and Preparation give you 2 Stacks. (Locks 40 Mana)</v>
      </c>
      <c r="M142">
        <v>2405</v>
      </c>
      <c r="N142">
        <f>'Abilities (2)'!B2405</f>
        <v>0</v>
      </c>
      <c r="O142">
        <v>2406</v>
      </c>
      <c r="P142" s="911">
        <v>2407</v>
      </c>
      <c r="Q142" s="911">
        <v>2408</v>
      </c>
      <c r="R142" s="911">
        <v>2409</v>
      </c>
      <c r="S142" s="911">
        <v>2410</v>
      </c>
      <c r="T142" s="911">
        <v>2411</v>
      </c>
      <c r="U142" s="911">
        <v>2412</v>
      </c>
      <c r="V142" s="911">
        <v>2413</v>
      </c>
      <c r="W142" s="911">
        <v>2414</v>
      </c>
      <c r="AO142" s="911"/>
      <c r="AP142"/>
      <c r="AQ142" s="1286">
        <v>162</v>
      </c>
      <c r="AR142" s="1258" t="str">
        <f>'Abilities (2)'!B$162</f>
        <v>(+) Lunar Pull: Pull Target x Moves Closer. (x Lunar Marks)</v>
      </c>
      <c r="AS142" s="1258" t="str">
        <f>'Abilities (2)'!C$162</f>
        <v>(+) Lunar Pull II: Pull Target 1(+x) Moves Closer. (x Lunar Marks)</v>
      </c>
      <c r="AT142" s="1258" t="str">
        <f>'Abilities (2)'!D$162</f>
        <v>(+) Lunar Pull III: Pull Target 1(+x) Moves Closer and deal 10 Kinetic Damage to them. (x Lunar Marks)</v>
      </c>
      <c r="AW142" t="s">
        <v>3865</v>
      </c>
      <c r="AX142" t="s">
        <v>3866</v>
      </c>
      <c r="AY142" t="s">
        <v>3867</v>
      </c>
    </row>
    <row r="143" spans="2:51">
      <c r="B143">
        <v>2417</v>
      </c>
      <c r="C143">
        <f>'Abilities (2)'!B2417</f>
        <v>0</v>
      </c>
      <c r="D143">
        <v>0</v>
      </c>
      <c r="E143">
        <v>2418</v>
      </c>
      <c r="F143">
        <f>'Abilities (2)'!B2418</f>
        <v>0</v>
      </c>
      <c r="G143">
        <v>2419</v>
      </c>
      <c r="H143">
        <f>'Abilities (2)'!B2419</f>
        <v>0</v>
      </c>
      <c r="I143">
        <v>2420</v>
      </c>
      <c r="J143">
        <f>'Abilities (2)'!B2420</f>
        <v>0</v>
      </c>
      <c r="K143">
        <v>2421</v>
      </c>
      <c r="L143">
        <f>'Abilities (2)'!B2421</f>
        <v>0</v>
      </c>
      <c r="M143">
        <v>2422</v>
      </c>
      <c r="N143">
        <f>'Abilities (2)'!B2422</f>
        <v>0</v>
      </c>
      <c r="O143">
        <v>2423</v>
      </c>
      <c r="P143" s="911">
        <v>2424</v>
      </c>
      <c r="Q143" s="911">
        <v>2425</v>
      </c>
      <c r="R143" s="911">
        <v>2426</v>
      </c>
      <c r="S143" s="911">
        <v>2427</v>
      </c>
      <c r="T143" s="911">
        <v>2428</v>
      </c>
      <c r="U143" s="911">
        <v>2429</v>
      </c>
      <c r="V143" s="911">
        <v>2430</v>
      </c>
      <c r="W143" s="911">
        <v>2431</v>
      </c>
      <c r="AO143" s="911"/>
      <c r="AP143"/>
      <c r="AQ143" s="1286">
        <v>163</v>
      </c>
      <c r="AR143" s="1258" t="str">
        <f>'Abilities (2)'!B$163</f>
        <v>(≈) Gravity's Center: Gain 10(+1000% Lunar Marks) Deflect Chance Until end of Combat. (All Lunar Marks)</v>
      </c>
      <c r="AS143" s="1258" t="str">
        <f>'Abilities (2)'!C$163</f>
        <v>(≈) Gravity's Center II: Gain 20(+1000% Lunar Marks) Deflect Chance Until end of Combat (All Lunar Marks)</v>
      </c>
      <c r="AT143" s="1258" t="str">
        <f>'Abilities (2)'!D$163</f>
        <v>(≈) Gravity's Center III: Gain 30(+1000% Lunar Marks) Deflect Chance Until end of Combat. (All Lunar Marks)</v>
      </c>
      <c r="AW143" t="s">
        <v>3868</v>
      </c>
      <c r="AX143" t="s">
        <v>3869</v>
      </c>
      <c r="AY143" t="s">
        <v>3870</v>
      </c>
    </row>
    <row r="144" spans="2:51">
      <c r="B144">
        <v>2434</v>
      </c>
      <c r="C144" t="str">
        <f>'Abilities (2)'!B2434</f>
        <v>(P) Flashback:[Requires Hourglass] Upon being hit by a Critical, the Target Rerols once; Creating Time Paradoxes Result in your non-existance. (Once Per Turn)</v>
      </c>
      <c r="D144" t="s">
        <v>7871</v>
      </c>
      <c r="E144">
        <v>2435</v>
      </c>
      <c r="F144" t="str">
        <f>'Abilities (2)'!B2435</f>
        <v>(P) Paradox Killer:[Requires Hourglass] You are Immune to Time Paradoxes.</v>
      </c>
      <c r="G144">
        <v>2436</v>
      </c>
      <c r="H144">
        <f>'Abilities (2)'!B2436</f>
        <v>0</v>
      </c>
      <c r="I144">
        <v>2437</v>
      </c>
      <c r="J144" t="str">
        <f>'Abilities (2)'!B2437</f>
        <v>(≈) Chrono-Point:[Requires Hourglass] Place a fixed(It will remain at that point in time) Time Portal in the Space Time Continuum for future or past references. (20 Mana)</v>
      </c>
      <c r="K144">
        <v>2438</v>
      </c>
      <c r="L144" t="str">
        <f>'Abilities (2)'!B2438</f>
        <v>(≈) Time-Shift-Point:[Requires Hourglass] Place a dynamic(It can be Moved 1 Day in Future or 1 Day in Past at the end fo the Day) Time Portal in the Space Time Continuum for future or past references. (30 Mana)</v>
      </c>
      <c r="M144">
        <v>2439</v>
      </c>
      <c r="N144">
        <f>'Abilities (2)'!B2439</f>
        <v>0</v>
      </c>
      <c r="O144">
        <v>2440</v>
      </c>
      <c r="P144" s="911">
        <v>2441</v>
      </c>
      <c r="Q144" s="911">
        <v>2442</v>
      </c>
      <c r="R144" s="911">
        <v>2443</v>
      </c>
      <c r="S144" s="911">
        <v>2444</v>
      </c>
      <c r="T144" s="911">
        <v>2445</v>
      </c>
      <c r="U144" s="911">
        <v>2446</v>
      </c>
      <c r="V144" s="911">
        <v>2447</v>
      </c>
      <c r="W144" s="911">
        <v>2448</v>
      </c>
      <c r="AO144" s="911"/>
      <c r="AP144"/>
      <c r="AQ144" s="1286">
        <v>164</v>
      </c>
      <c r="AR144" s="1258" t="str">
        <f>'Abilities (2)'!B$164</f>
        <v>(≈) Lunar Prayer: Flash; Convert Faith into 2 Lunar Marks for every Faith.</v>
      </c>
      <c r="AS144" s="1258" t="str">
        <f>'Abilities (2)'!C$164</f>
        <v>(≈) Lunar Prayer II: Flash; Convert Faith into 3 Lunar Marks for every Faith.</v>
      </c>
      <c r="AT144" s="1258" t="str">
        <f>'Abilities (2)'!D$164</f>
        <v>(≈) Lunar Prayer III: Flash; Convert Faith into 5 Lunar Marks for every Faith.</v>
      </c>
      <c r="AW144" t="s">
        <v>3871</v>
      </c>
      <c r="AX144" t="s">
        <v>3872</v>
      </c>
      <c r="AY144" t="s">
        <v>3873</v>
      </c>
    </row>
    <row r="145" spans="2:51">
      <c r="B145">
        <v>2451</v>
      </c>
      <c r="C145" t="str">
        <f>'Abilities (2)'!B2451</f>
        <v>(P) Magic Gears: All your Scraps Become ManaTech-Gears; You may Craft a ManaTech-Gear out of 40 Mana and 1 Stamina at all Times.</v>
      </c>
      <c r="D145" t="s">
        <v>7881</v>
      </c>
      <c r="E145">
        <v>2452</v>
      </c>
      <c r="F145" t="str">
        <f>'Abilities (2)'!B2452</f>
        <v>(P) Bone Gears: All your Scraps Become ManaTech-Gears; You may Craft a ManaTech-Gear out of 20 Health at all Times.</v>
      </c>
      <c r="G145">
        <v>2453</v>
      </c>
      <c r="H145">
        <f>'Abilities (2)'!B2453</f>
        <v>0</v>
      </c>
      <c r="I145">
        <v>2454</v>
      </c>
      <c r="J145" t="str">
        <f>'Abilities (2)'!B2454</f>
        <v>(❖:≈) Elemental Tower: Consume 2 MT-Gears to Create a Tower Invention that deals 10 (Element of Choice) Damage and has 50 Health; It remains on Hex it was placed on until Destroyed. (25 Mana)</v>
      </c>
      <c r="K145">
        <v>2455</v>
      </c>
      <c r="L145" t="str">
        <f>'Abilities (2)'!B2455</f>
        <v>(❖:≈) ManaTech Evolution: Consume 2 MT-Gears to Upgrade The Rarity of Common Gear. (20 Mana)</v>
      </c>
      <c r="M145">
        <v>2456</v>
      </c>
      <c r="N145">
        <f>'Abilities (2)'!B2456</f>
        <v>0</v>
      </c>
      <c r="O145">
        <v>2457</v>
      </c>
      <c r="P145" s="911">
        <v>2458</v>
      </c>
      <c r="Q145" s="911">
        <v>2459</v>
      </c>
      <c r="R145" s="911">
        <v>2460</v>
      </c>
      <c r="S145" s="911">
        <v>2461</v>
      </c>
      <c r="T145" s="911">
        <v>2462</v>
      </c>
      <c r="U145" s="911">
        <v>2463</v>
      </c>
      <c r="V145" s="911">
        <v>2464</v>
      </c>
      <c r="W145" s="911">
        <v>2465</v>
      </c>
      <c r="AO145" s="911"/>
      <c r="AP145"/>
      <c r="AQ145" s="1286">
        <v>165</v>
      </c>
      <c r="AR145" s="1258" t="str">
        <f>'Abilities (2)'!B$165</f>
        <v>(≈) High Tide: Powerplay; Cause the moon to move closer to the Planes causing the water levels to rise; All Hexes Adjacent to Water Hexes become water Hexes. (100 Mana)</v>
      </c>
      <c r="AS145" s="1258" t="str">
        <f>'Abilities (2)'!C$165</f>
        <v>(≈) High Tide II: Powerplay; Cause the moon to move closer to the Planes causing the water levels to rise; All Hexes Adjacent to Water Hexes become water Hexes.</v>
      </c>
      <c r="AT145" s="1258" t="str">
        <f>'Abilities (2)'!D$165</f>
        <v>(≈) High Tide III: Cause the moon to move closer to the Planes causing the water levels to rise; All Hexes Adjacent to Water Hexes become water Hexes. (100 Mana; 1/Vendal)</v>
      </c>
      <c r="AW145" t="s">
        <v>3874</v>
      </c>
      <c r="AX145" t="s">
        <v>3875</v>
      </c>
      <c r="AY145" t="s">
        <v>3876</v>
      </c>
    </row>
    <row r="146" spans="2:51">
      <c r="B146">
        <v>2468</v>
      </c>
      <c r="C146" t="str">
        <f>'Abilities (2)'!B2468</f>
        <v>(P) Dismantler: You can Dismantle Gear Metal Type Gear into Scraps; Commons = 1 Scrap; Rare = 2 Scraps; Epic = 3 Scraps; Legendary = 4 Scraps.</v>
      </c>
      <c r="D146" t="s">
        <v>7891</v>
      </c>
      <c r="E146">
        <v>2469</v>
      </c>
      <c r="F146" t="str">
        <f>'Abilities (2)'!B2469</f>
        <v>(P) Tinkmaster: Convert 2 Different Ingredients into 1 Scrap.</v>
      </c>
      <c r="G146">
        <v>2470</v>
      </c>
      <c r="H146">
        <f>'Abilities (2)'!B2470</f>
        <v>0</v>
      </c>
      <c r="I146">
        <v>2471</v>
      </c>
      <c r="J146" t="str">
        <f>'Abilities (2)'!B2471</f>
        <v>(❖:≈) Sparking Idea: Craft a Unique Invention for the cost of x Scraps and x times 10 Mana. (GM determines X based on Invention)</v>
      </c>
      <c r="K146">
        <v>2472</v>
      </c>
      <c r="L146" t="str">
        <f>'Abilities (2)'!B2472</f>
        <v>(≈) Homecrafted Bombs: Convert 4 Scraps into a Bomb. (30 Mana)</v>
      </c>
      <c r="M146">
        <v>2473</v>
      </c>
      <c r="N146">
        <f>'Abilities (2)'!B2473</f>
        <v>0</v>
      </c>
      <c r="O146">
        <v>2474</v>
      </c>
      <c r="P146" s="911">
        <v>2475</v>
      </c>
      <c r="Q146" s="911">
        <v>2476</v>
      </c>
      <c r="R146" s="911">
        <v>2477</v>
      </c>
      <c r="S146" s="911">
        <v>2478</v>
      </c>
      <c r="T146" s="911">
        <v>2479</v>
      </c>
      <c r="U146" s="911">
        <v>2480</v>
      </c>
      <c r="V146" s="911">
        <v>2481</v>
      </c>
      <c r="W146" s="911">
        <v>2482</v>
      </c>
      <c r="AO146" s="911"/>
      <c r="AP146"/>
      <c r="AQ146" s="1286">
        <v>166</v>
      </c>
      <c r="AR146" s="1258" t="str">
        <f>'Abilities (2)'!B$166</f>
        <v>(P) The Pearl Channeling: Channeling now provides Lunar Marks Instead.</v>
      </c>
      <c r="AS146" s="1258" t="str">
        <f>'Abilities (2)'!C$166</f>
        <v>(P) The Pearl Channeling II: Channeling now provides 2 Lunar Marks Instead.</v>
      </c>
      <c r="AT146" s="1258" t="str">
        <f>'Abilities (2)'!D$166</f>
        <v>(P) The Pearl Channeling III: Channeling now provides 3 Lunar Marks Instead.</v>
      </c>
      <c r="AW146" t="s">
        <v>3877</v>
      </c>
      <c r="AX146" t="s">
        <v>3878</v>
      </c>
      <c r="AY146" t="s">
        <v>3879</v>
      </c>
    </row>
    <row r="147" spans="2:51">
      <c r="B147">
        <v>2485</v>
      </c>
      <c r="C147">
        <f>'Abilities (2)'!B2485</f>
        <v>0</v>
      </c>
      <c r="D147">
        <v>0</v>
      </c>
      <c r="E147">
        <v>2486</v>
      </c>
      <c r="F147">
        <f>'Abilities (2)'!B2486</f>
        <v>0</v>
      </c>
      <c r="G147">
        <v>2487</v>
      </c>
      <c r="H147">
        <f>'Abilities (2)'!B2487</f>
        <v>0</v>
      </c>
      <c r="I147">
        <v>2488</v>
      </c>
      <c r="J147">
        <f>'Abilities (2)'!B2488</f>
        <v>0</v>
      </c>
      <c r="K147">
        <v>2489</v>
      </c>
      <c r="L147">
        <f>'Abilities (2)'!B2489</f>
        <v>0</v>
      </c>
      <c r="M147">
        <v>2490</v>
      </c>
      <c r="N147">
        <f>'Abilities (2)'!B2490</f>
        <v>0</v>
      </c>
      <c r="O147">
        <v>2491</v>
      </c>
      <c r="P147" s="911">
        <v>2492</v>
      </c>
      <c r="Q147" s="911">
        <v>2493</v>
      </c>
      <c r="R147" s="911">
        <v>2494</v>
      </c>
      <c r="S147" s="911">
        <v>2495</v>
      </c>
      <c r="T147" s="911">
        <v>2496</v>
      </c>
      <c r="U147" s="911">
        <v>2497</v>
      </c>
      <c r="V147" s="911">
        <v>2498</v>
      </c>
      <c r="W147" s="911">
        <v>2499</v>
      </c>
      <c r="AO147" s="911"/>
      <c r="AP147"/>
      <c r="AQ147" s="1286">
        <v>167</v>
      </c>
      <c r="AR147" s="1258" t="str">
        <f>'Abilities (2)'!B$167</f>
        <v xml:space="preserve">(P) Moonlight: When you rest you gain a +1 Hex Vision map. </v>
      </c>
      <c r="AS147" s="1258" t="str">
        <f>'Abilities (2)'!C$167</f>
        <v xml:space="preserve">(P) Moonlight II: When you rest you gain a +2 Hex Vision map. </v>
      </c>
      <c r="AT147" s="1258" t="str">
        <f>'Abilities (2)'!D$167</f>
        <v xml:space="preserve">(P) Moonlight III: When you rest you gain a +2 Hex Vision map that Reveals Invisible Entities and Inspects Every Entity Seen. </v>
      </c>
      <c r="AW147" t="s">
        <v>3880</v>
      </c>
      <c r="AX147" t="s">
        <v>3881</v>
      </c>
      <c r="AY147" t="s">
        <v>3882</v>
      </c>
    </row>
    <row r="148" spans="2:51">
      <c r="B148">
        <v>2502</v>
      </c>
      <c r="C148">
        <f>'Abilities (2)'!B2502</f>
        <v>0</v>
      </c>
      <c r="D148">
        <v>0</v>
      </c>
      <c r="E148">
        <v>2503</v>
      </c>
      <c r="F148">
        <f>'Abilities (2)'!B2503</f>
        <v>0</v>
      </c>
      <c r="G148">
        <v>2504</v>
      </c>
      <c r="H148">
        <f>'Abilities (2)'!B2504</f>
        <v>0</v>
      </c>
      <c r="I148">
        <v>2505</v>
      </c>
      <c r="J148">
        <f>'Abilities (2)'!B2505</f>
        <v>0</v>
      </c>
      <c r="K148">
        <v>2506</v>
      </c>
      <c r="L148">
        <f>'Abilities (2)'!B2506</f>
        <v>0</v>
      </c>
      <c r="M148">
        <v>2507</v>
      </c>
      <c r="N148">
        <f>'Abilities (2)'!B2507</f>
        <v>0</v>
      </c>
      <c r="O148">
        <v>2508</v>
      </c>
      <c r="P148" s="911">
        <v>2509</v>
      </c>
      <c r="Q148" s="911">
        <v>2510</v>
      </c>
      <c r="R148" s="911">
        <v>2511</v>
      </c>
      <c r="S148" s="911">
        <v>2512</v>
      </c>
      <c r="T148" s="911">
        <v>2513</v>
      </c>
      <c r="U148" s="911">
        <v>2514</v>
      </c>
      <c r="V148" s="911">
        <v>2515</v>
      </c>
      <c r="W148" s="911">
        <v>2516</v>
      </c>
      <c r="AO148" s="911"/>
      <c r="AP148"/>
      <c r="AQ148" s="1286">
        <v>168</v>
      </c>
      <c r="AR148" s="1258" t="str">
        <f>'Abilities (2)'!B$168</f>
        <v>(P) Lae Luna Priestess: You lose your Wavelength and dedicate yourself becoming a Lunar Priestess; Gain 1 Lunar Mark Per Turn in Combat, Whenever you deal Kinetic Damage or move Target Entity deal them 10 True Damage.</v>
      </c>
      <c r="AS148" s="1258" t="str">
        <f>'Abilities (2)'!C$168</f>
        <v>(P) Lae Luna Priestess II: You lose your Wavelength and dedicate yourself becoming a Lunar Priestess; Gain 2 Lunar Marks Per Turn in Combat, Whenever you deal Kinetic Damage or move Target Entity deal them 20 True Damage.</v>
      </c>
      <c r="AT148" s="1258" t="str">
        <f>'Abilities (2)'!D$168</f>
        <v>(P) Lae Luna Priestess III: You lose your Wavelength and dedicate yourself becoming a Lunar Priestess; Gain 4 Lunar Marks Per Turn in Combat, Whenever you deal Kinetic Damage or move Target Entity deal them 40 True Damage.</v>
      </c>
      <c r="AW148" t="s">
        <v>3883</v>
      </c>
      <c r="AX148" t="s">
        <v>3884</v>
      </c>
      <c r="AY148" t="s">
        <v>3885</v>
      </c>
    </row>
    <row r="149" spans="2:51">
      <c r="B149">
        <v>2519</v>
      </c>
      <c r="C149" t="str">
        <f>'Abilities (2)'!B2519</f>
        <v>(P) Sold a Plot of Land: Your Mana Regeneration and Max Mana are Converted to Gold at 1:5 Ratio; Start the Game with 5000 Extra Gold.</v>
      </c>
      <c r="D149" t="s">
        <v>7917</v>
      </c>
      <c r="E149">
        <v>2520</v>
      </c>
      <c r="F149" t="str">
        <f>'Abilities (2)'!B2520</f>
        <v>(P) Investments of a Life Time: Your Mana Regeneration and Max Mana are Converted to Gold at 1:5 Ratio; Gain 400 Gold per Day.</v>
      </c>
      <c r="G149">
        <v>2521</v>
      </c>
      <c r="H149">
        <f>'Abilities (2)'!B2521</f>
        <v>0</v>
      </c>
      <c r="I149">
        <v>2522</v>
      </c>
      <c r="J149" t="str">
        <f>'Abilities (2)'!B2522</f>
        <v>(≈) Pay the Poor: Spend 500 Gold giving your gold to the Poor people of the Land to act as Scouts for you; Place a Common Ward on Current Hex.</v>
      </c>
      <c r="K149">
        <v>2523</v>
      </c>
      <c r="L149" t="str">
        <f>'Abilities (2)'!B2523</f>
        <v>(≈) Valuable Remembrence: Spend 1000 Gold to have a realistic statue built in your name on this Hex; The statue appears as you do on the Map.</v>
      </c>
      <c r="M149">
        <v>2524</v>
      </c>
      <c r="N149">
        <f>'Abilities (2)'!B2524</f>
        <v>0</v>
      </c>
      <c r="O149">
        <v>2525</v>
      </c>
      <c r="P149" s="911">
        <v>2526</v>
      </c>
      <c r="Q149" s="911">
        <v>2527</v>
      </c>
      <c r="R149" s="911">
        <v>2528</v>
      </c>
      <c r="S149" s="911">
        <v>2529</v>
      </c>
      <c r="T149" s="911">
        <v>2530</v>
      </c>
      <c r="U149" s="911">
        <v>2531</v>
      </c>
      <c r="V149" s="911">
        <v>2532</v>
      </c>
      <c r="W149" s="911">
        <v>2533</v>
      </c>
      <c r="AO149" s="911"/>
      <c r="AP149"/>
      <c r="AQ149" s="1286">
        <v>169</v>
      </c>
      <c r="AR149" s="1258" t="str">
        <f>'Abilities (2)'!B$169</f>
        <v>(❖:≈) Lunar Eclipse: [Requires Helix] Herald(The Moon is summoned to eclipse the Sun!); Summon the Moon in front of the sun blocking it, All Lunar Cultists gain 4 Lunar Marks Per Turn in Combat, Lasts Until End of Day. (100 Mana)</v>
      </c>
      <c r="AS149" s="1258" t="str">
        <f>'Abilities (2)'!C$169</f>
        <v>(❖:≈) Lunar Eclipse II: [Requires Helix] Herald(The Moon is summoned to eclipse the Sun!); Summon the Moon in front of the sun blocking it, All Lunar Cultists gain 8 Lunar Marks Per Turn in Combat, Lasts Until End of Day. (150 Mana)</v>
      </c>
      <c r="AT149" s="1258" t="str">
        <f>'Abilities (2)'!D$169</f>
        <v>(❖:≈) Lunar Eclipse III: [Requires Helix] Herald(The Moon is summoned to eclipse the Sun!); Summon the Moon in front of the sun blocking it, All Lunar Cultists gain 20 Lunar Marks Per Turn in Combat, Lasts Until End of Day. (200 Mana)</v>
      </c>
      <c r="AW149" t="s">
        <v>3886</v>
      </c>
      <c r="AX149" t="s">
        <v>3887</v>
      </c>
      <c r="AY149" t="s">
        <v>3888</v>
      </c>
    </row>
    <row r="150" spans="2:51">
      <c r="B150">
        <v>2536</v>
      </c>
      <c r="C150">
        <f>'Abilities (2)'!B2536</f>
        <v>0</v>
      </c>
      <c r="D150">
        <v>0</v>
      </c>
      <c r="E150">
        <v>2537</v>
      </c>
      <c r="F150">
        <f>'Abilities (2)'!B2537</f>
        <v>0</v>
      </c>
      <c r="G150">
        <v>2538</v>
      </c>
      <c r="H150">
        <f>'Abilities (2)'!B2538</f>
        <v>0</v>
      </c>
      <c r="I150">
        <v>2539</v>
      </c>
      <c r="J150">
        <f>'Abilities (2)'!B2539</f>
        <v>0</v>
      </c>
      <c r="K150">
        <v>2540</v>
      </c>
      <c r="L150">
        <f>'Abilities (2)'!B2540</f>
        <v>0</v>
      </c>
      <c r="M150">
        <v>2541</v>
      </c>
      <c r="N150">
        <f>'Abilities (2)'!B2541</f>
        <v>0</v>
      </c>
      <c r="O150">
        <v>2542</v>
      </c>
      <c r="P150" s="911">
        <v>2543</v>
      </c>
      <c r="Q150" s="911">
        <v>2544</v>
      </c>
      <c r="R150" s="911">
        <v>2545</v>
      </c>
      <c r="S150" s="911">
        <v>2546</v>
      </c>
      <c r="T150" s="911">
        <v>2547</v>
      </c>
      <c r="U150" s="911">
        <v>2548</v>
      </c>
      <c r="V150" s="911">
        <v>2549</v>
      </c>
      <c r="W150" s="911">
        <v>2550</v>
      </c>
      <c r="AO150" s="911"/>
      <c r="AP150"/>
      <c r="AQ150" s="1286">
        <v>170</v>
      </c>
      <c r="AR150" s="1258" t="str">
        <f>'Abilities (2)'!B$170</f>
        <v>(≈) Lae Luna's Crescent Mark: Gain a Crescent Mark that lasts for 1(+x Lunar Marks) Turns;While active gain Godlike Telekinesis that allows moving Target 1 Tile as Flash and Reflect Non-Ultimate Projectiles as Counter; If you already have Telekinesis moved Targets take 10(+100% Power) Kinetic Damage. (x Lunar Marks)</v>
      </c>
      <c r="AS150" s="1258" t="str">
        <f>'Abilities (2)'!C$170</f>
        <v>(≈) Lae Luna's Crescent Mark II: Gain a Crescent Mark that lasts for 2*x Lunar Marks Turns; While active gain Godlike Telekinesis that allows moving Target 2 Tiles as Flash and Reflect Projectiles as Counter; If you already have Telekinesis moved Targets take 20(+200% Power) Kinetic Damage. (50 Mana; x Lunar Marks)</v>
      </c>
      <c r="AT150" s="1258" t="str">
        <f>'Abilities (2)'!D$170</f>
        <v>(≈) Lae Luna's Crescent Mark III: Gain a Crescent Mark that lasts for 3*x Lunar Marks Turns; While active gain Godlike Telekinesis that allows moving Target 3 Tiles as Flash and Reflect Projectiles as Counter; If you already have Telekinesis moved Targets take 40(+400% Power) Kinetic Damage. (100 Mana; x Lunar Marks)</v>
      </c>
      <c r="AW150" t="s">
        <v>3889</v>
      </c>
      <c r="AX150" t="s">
        <v>3890</v>
      </c>
      <c r="AY150" t="s">
        <v>3891</v>
      </c>
    </row>
    <row r="151" spans="2:51">
      <c r="B151">
        <v>2553</v>
      </c>
      <c r="C151">
        <f>'Abilities (2)'!B2553</f>
        <v>0</v>
      </c>
      <c r="D151">
        <v>0</v>
      </c>
      <c r="E151">
        <v>2554</v>
      </c>
      <c r="F151">
        <f>'Abilities (2)'!B2554</f>
        <v>0</v>
      </c>
      <c r="G151">
        <v>2555</v>
      </c>
      <c r="H151">
        <f>'Abilities (2)'!B2555</f>
        <v>0</v>
      </c>
      <c r="I151">
        <v>2556</v>
      </c>
      <c r="J151">
        <f>'Abilities (2)'!B2556</f>
        <v>0</v>
      </c>
      <c r="K151">
        <v>2557</v>
      </c>
      <c r="L151">
        <f>'Abilities (2)'!B2557</f>
        <v>0</v>
      </c>
      <c r="M151">
        <v>2558</v>
      </c>
      <c r="N151">
        <f>'Abilities (2)'!B2558</f>
        <v>0</v>
      </c>
      <c r="O151">
        <v>2559</v>
      </c>
      <c r="P151" s="911">
        <v>2560</v>
      </c>
      <c r="Q151" s="911">
        <v>2561</v>
      </c>
      <c r="R151" s="911">
        <v>2562</v>
      </c>
      <c r="S151" s="911">
        <v>2563</v>
      </c>
      <c r="T151" s="911">
        <v>2564</v>
      </c>
      <c r="U151" s="911">
        <v>2565</v>
      </c>
      <c r="V151" s="911">
        <v>2566</v>
      </c>
      <c r="W151" s="911">
        <v>2567</v>
      </c>
      <c r="AO151" s="911"/>
      <c r="AP151"/>
      <c r="AQ151">
        <v>173</v>
      </c>
      <c r="AR151" s="1258" t="str">
        <f>'Abilities (2)'!B$173</f>
        <v>(P) True Silencer: The First Spell Cast in Combat will be Negated.</v>
      </c>
      <c r="AW151" t="s">
        <v>3216</v>
      </c>
    </row>
    <row r="152" spans="2:51">
      <c r="B152">
        <v>2570</v>
      </c>
      <c r="C152" t="str">
        <f>'Abilities (2)'!B2570</f>
        <v>(P) Born of the Soam Clan: Simple Plains Hexes Take 0.5 Stamina to Traverse, But not lower than 0.5 Stamina.</v>
      </c>
      <c r="D152" t="s">
        <v>7943</v>
      </c>
      <c r="E152">
        <v>2571</v>
      </c>
      <c r="F152" t="str">
        <f>'Abilities (2)'!B2571</f>
        <v>(P) Waterwalker: You can Walk on Water allowing you to Traverse Water Hexes.</v>
      </c>
      <c r="G152">
        <v>2572</v>
      </c>
      <c r="H152" t="str">
        <f>'Abilities (2)'!B2572</f>
        <v>(P) Goat Adapter: You may Traverse Mountain Hexes.</v>
      </c>
      <c r="I152">
        <v>2573</v>
      </c>
      <c r="J152" t="str">
        <f>'Abilities (2)'!B2573</f>
        <v>(≈) Movement Showdown: Successfully Dodging an Attack grants you a Stack of Preparation; Lasts Until End of Combat. (20 Mana)</v>
      </c>
      <c r="K152">
        <v>2574</v>
      </c>
      <c r="L152" t="str">
        <f>'Abilities (2)'!B2574</f>
        <v>(P) Born Agile: Gain the Agile Condition. (Locks 40 Mana)</v>
      </c>
      <c r="M152">
        <v>2575</v>
      </c>
      <c r="N152" t="str">
        <f>'Abilities (2)'!B2575</f>
        <v>(≈) Running Spree: Move Two Tiles. (15 Mana; 3 Turn Cooldown)</v>
      </c>
      <c r="O152">
        <v>2576</v>
      </c>
      <c r="P152" s="911">
        <v>2577</v>
      </c>
      <c r="Q152" s="911">
        <v>2578</v>
      </c>
      <c r="R152" s="911">
        <v>2579</v>
      </c>
      <c r="S152" s="911">
        <v>2580</v>
      </c>
      <c r="T152" s="911">
        <v>2581</v>
      </c>
      <c r="U152" s="911">
        <v>2582</v>
      </c>
      <c r="V152" s="911">
        <v>2583</v>
      </c>
      <c r="W152" s="911">
        <v>2584</v>
      </c>
      <c r="AO152" s="911"/>
      <c r="AP152"/>
      <c r="AQ152" s="1286">
        <v>174</v>
      </c>
      <c r="AR152" s="1258" t="str">
        <f>'Abilities (2)'!B$174</f>
        <v>(P) Suppressor: All Spells Cast on your Hex will Cost 50% More Mana.</v>
      </c>
      <c r="AW152" t="s">
        <v>3228</v>
      </c>
    </row>
    <row r="153" spans="2:51">
      <c r="B153">
        <v>2587</v>
      </c>
      <c r="C153">
        <f>'Abilities (2)'!B2587</f>
        <v>0</v>
      </c>
      <c r="D153">
        <v>0</v>
      </c>
      <c r="E153">
        <v>2588</v>
      </c>
      <c r="F153">
        <f>'Abilities (2)'!B2588</f>
        <v>0</v>
      </c>
      <c r="G153">
        <v>2589</v>
      </c>
      <c r="H153">
        <f>'Abilities (2)'!B2589</f>
        <v>0</v>
      </c>
      <c r="I153">
        <v>2590</v>
      </c>
      <c r="J153">
        <f>'Abilities (2)'!B2590</f>
        <v>0</v>
      </c>
      <c r="K153">
        <v>2591</v>
      </c>
      <c r="L153">
        <f>'Abilities (2)'!B2591</f>
        <v>0</v>
      </c>
      <c r="M153">
        <v>2592</v>
      </c>
      <c r="N153">
        <f>'Abilities (2)'!B2592</f>
        <v>0</v>
      </c>
      <c r="O153">
        <v>2593</v>
      </c>
      <c r="P153" s="911">
        <v>2594</v>
      </c>
      <c r="Q153" s="911">
        <v>2595</v>
      </c>
      <c r="R153" s="911">
        <v>2596</v>
      </c>
      <c r="S153" s="911">
        <v>2597</v>
      </c>
      <c r="T153" s="911">
        <v>2598</v>
      </c>
      <c r="U153" s="911">
        <v>2599</v>
      </c>
      <c r="V153" s="911">
        <v>2600</v>
      </c>
      <c r="W153" s="911">
        <v>2601</v>
      </c>
      <c r="AO153" s="911"/>
      <c r="AP153"/>
      <c r="AQ153">
        <v>175</v>
      </c>
      <c r="AR153" s="1258" t="str">
        <f>'Abilities (2)'!B$175</f>
        <v>(P) Dispersion Expert: Gain 5 Dispersion.</v>
      </c>
      <c r="AW153" t="s">
        <v>3237</v>
      </c>
    </row>
    <row r="154" spans="2:51">
      <c r="AO154" s="937"/>
      <c r="AP154" s="937"/>
      <c r="AQ154">
        <v>176</v>
      </c>
      <c r="AR154" s="911" t="str">
        <f>'Abilities (2)'!B$176</f>
        <v>(+) Silence: Seal Target for 3 Turns; Sealed Target can no Longer Cast Spells. (40 Mana)</v>
      </c>
      <c r="AS154" s="911" t="str">
        <f>'Abilities (2)'!C$176</f>
        <v>(+) Silence II: Silence Target for 3 Turns; Silenced Target can no Longer Cast Spells. (30 Mana)</v>
      </c>
      <c r="AT154" s="911" t="str">
        <f>'Abilities (2)'!D$176</f>
        <v>(+) Silence III: Silence Target for 4 Turns; Silenced Target can no Longer Cast Spells. (30 Mana)</v>
      </c>
      <c r="AW154" t="s">
        <v>3251</v>
      </c>
      <c r="AX154" t="s">
        <v>3892</v>
      </c>
      <c r="AY154" t="s">
        <v>3893</v>
      </c>
    </row>
    <row r="155" spans="2:51">
      <c r="AQ155">
        <v>177</v>
      </c>
      <c r="AR155" s="1258" t="str">
        <f>'Abilities (2)'!B$177</f>
        <v>(o) Magic Dampener: Seal All Other Entities on Hex for 2 Turns. (40 Mana)</v>
      </c>
      <c r="AS155" s="1258" t="str">
        <f>'Abilities (2)'!C$177</f>
        <v>(o) Magic Dampener II: Silence All Other Entities on Hex for 3 Turns. (40 Mana)</v>
      </c>
      <c r="AT155" s="1258" t="str">
        <f>'Abilities (2)'!D$177</f>
        <v>(o) Magic Dampener III: Silence All Other Entities on Hex for 4 Turns. (40 Mana)</v>
      </c>
      <c r="AW155" t="s">
        <v>3264</v>
      </c>
      <c r="AX155" t="s">
        <v>3894</v>
      </c>
      <c r="AY155" t="s">
        <v>3895</v>
      </c>
    </row>
    <row r="156" spans="2:51">
      <c r="D156" t="str">
        <f>'Abilities (2)'!B$6</f>
        <v>(≈) Molten Forge: Consume 2 Ores to Create 1 -Rare- Gear. (20 Mana)</v>
      </c>
      <c r="E156" t="str">
        <f>'Abilities (2)'!C$6</f>
        <v>(≈) Molten Forge II: Consume 2 Ores to Create 1 -Epic- Gear. (20 Mana)</v>
      </c>
      <c r="F156" t="str">
        <f>'Abilities (2)'!D$6</f>
        <v>(≈) Molten Forge III: Consume 2 Ores to Create 1 -Legendary- Gear. (20 Mana)</v>
      </c>
      <c r="AQ156">
        <v>178</v>
      </c>
      <c r="AR156" s="1258" t="str">
        <f>'Abilities (2)'!B$178</f>
        <v>(≈) Sealing Shock: Toggle; Your Basic Attacks Seal Target for 1 Turn. (10 Mana/Turn)</v>
      </c>
      <c r="AS156" s="1258" t="str">
        <f>'Abilities (2)'!C$178</f>
        <v>(≈) Sealing Shock II: Toggle; Your Basic Attacks Seal Target for 1 Turn. (8 Mana/Turn)</v>
      </c>
      <c r="AT156" s="1258" t="str">
        <f>'Abilities (2)'!D$178</f>
        <v>(≈) Sealing Shock III: Toggle; Your Basic Attacks Seal Target for 2 Turns. (5 Mana/Turn)</v>
      </c>
      <c r="AW156" t="s">
        <v>3275</v>
      </c>
      <c r="AX156" t="s">
        <v>3896</v>
      </c>
      <c r="AY156" t="s">
        <v>3897</v>
      </c>
    </row>
    <row r="157" spans="2:51">
      <c r="AQ157" s="1286">
        <v>179</v>
      </c>
      <c r="AR157" s="1258" t="str">
        <f>'Abilities (2)'!B$179</f>
        <v>(P) Mana Pool Turmoil: Sealed Targets are also Staggered. (Locks 20 Mana)</v>
      </c>
      <c r="AS157" s="1258" t="str">
        <f>'Abilities (2)'!C$179</f>
        <v>(P) Mana Pool Turmoil II: Sealed Targets are also Staggered and Slowed. (Locks 30 Mana)</v>
      </c>
      <c r="AT157" s="1258" t="str">
        <f>'Abilities (2)'!D$179</f>
        <v>(P) Mana Pool Turmoil III: Sealed Targets are also Staggered and Rooted. (Locks 50 Mana)</v>
      </c>
      <c r="AW157" t="s">
        <v>3287</v>
      </c>
      <c r="AX157" t="s">
        <v>3898</v>
      </c>
      <c r="AY157" t="s">
        <v>3899</v>
      </c>
    </row>
    <row r="158" spans="2:51">
      <c r="AQ158" s="1286">
        <v>180</v>
      </c>
      <c r="AR158" s="1258" t="str">
        <f>'Abilities (2)'!B$180</f>
        <v>(P) Straining Seal: Sealed Targets Will Deal 20% Less Total Damage. (Locks 20 Mana)</v>
      </c>
      <c r="AS158" s="1258" t="str">
        <f>'Abilities (2)'!C$180</f>
        <v>(P) Straining Seal II: Sealed Targets Will Deal 30% Less Total Damage. (Locks 30 Mana)</v>
      </c>
      <c r="AT158" s="1258" t="str">
        <f>'Abilities (2)'!D$180</f>
        <v>(P) Straining Seal III: Sealed Targets Will Deal 50% Less Total Damage. (Locks 50 Mana)</v>
      </c>
      <c r="AW158" t="s">
        <v>3300</v>
      </c>
      <c r="AX158" t="s">
        <v>3900</v>
      </c>
      <c r="AY158" t="s">
        <v>3901</v>
      </c>
    </row>
    <row r="159" spans="2:51">
      <c r="AQ159" s="1286">
        <v>181</v>
      </c>
      <c r="AR159" s="1258" t="str">
        <f>'Abilities (2)'!B$181</f>
        <v>(P) Weakening Seal: Sealed Entities take 20% more Damage from all sources. (Locks 20 Mana)</v>
      </c>
      <c r="AS159" s="1258" t="str">
        <f>'Abilities (2)'!C$181</f>
        <v>(P) Weakening Seal II: Sealed Entities take 30% more Damage from all sources. (Locks 30 Mana)</v>
      </c>
      <c r="AT159" s="1258" t="str">
        <f>'Abilities (2)'!D$181</f>
        <v>(P) Weakening Seal III: Sealed Entities take 50% more Damage from all sources. (Locks 50 Mana)</v>
      </c>
      <c r="AW159" t="s">
        <v>3311</v>
      </c>
      <c r="AX159" t="s">
        <v>3902</v>
      </c>
      <c r="AY159" t="s">
        <v>3903</v>
      </c>
    </row>
    <row r="160" spans="2:51">
      <c r="AQ160" s="1286">
        <v>182</v>
      </c>
      <c r="AR160" s="1258" t="str">
        <f>'Abilities (2)'!B$182</f>
        <v>(+) Magic Denial: Counter; Negate Target Spell. (40 Mana)</v>
      </c>
      <c r="AS160" s="1258" t="str">
        <f>'Abilities (2)'!C$182</f>
        <v>(+) Magic Denial II: Counter; Negate Target Spell. (30 Mana)</v>
      </c>
      <c r="AT160" s="1258" t="str">
        <f>'Abilities (2)'!D$182</f>
        <v>(+) Magic Denial III: Counter; Negate Target Spell. (25 Mana)</v>
      </c>
      <c r="AW160" t="s">
        <v>3326</v>
      </c>
      <c r="AX160" t="s">
        <v>3904</v>
      </c>
      <c r="AY160" t="s">
        <v>3905</v>
      </c>
    </row>
    <row r="161" spans="43:51">
      <c r="AQ161" s="1286">
        <v>183</v>
      </c>
      <c r="AR161" s="1258" t="str">
        <f>'Abilities (2)'!B$183</f>
        <v>(P) Spell-Kill Dome: You can no Longer Move in Combat; No Entity on your Hex can Cast Spells. (Locks 50 Mana)</v>
      </c>
      <c r="AS161" s="1258" t="str">
        <f>'Abilities (2)'!C$183</f>
        <v>(P) Spell-Kill Dome II: No Entity on your Hex can Cast Spells. (Locks 50 Mana)</v>
      </c>
      <c r="AT161" s="1258" t="str">
        <f>'Abilities (2)'!D$183</f>
        <v>(P) Spell-Kill Dome III: No Entity on your Hex can Cast Spells.</v>
      </c>
      <c r="AW161" t="s">
        <v>3338</v>
      </c>
      <c r="AX161" t="s">
        <v>3906</v>
      </c>
      <c r="AY161" t="s">
        <v>3907</v>
      </c>
    </row>
    <row r="162" spans="43:51">
      <c r="AQ162" s="1286">
        <v>184</v>
      </c>
      <c r="AR162" s="1258" t="str">
        <f>'Abilities (2)'!B$184</f>
        <v>(+) Curse of the Silent Binding: [Requires Target below 20% Max Health] Curse Target Entity; Curse: You can no longer Speak or Restore Health. (40 Mana)</v>
      </c>
      <c r="AS162" s="1258" t="str">
        <f>'Abilities (2)'!C$184</f>
        <v>(+) Curse of the Silent Binding II: [Requires Target below 30% Max Health] Curse Target Entity; Curse: You can no longer Speak or Restore Health. (40 Mana)</v>
      </c>
      <c r="AT162" s="1258" t="str">
        <f>'Abilities (2)'!D$184</f>
        <v>(+) Curse of the Silent Binding III: [Requires Target below 50% Max Health] Curse Target Entity; Curse: You can no longer Speak or Restore Health. (50 Mana)</v>
      </c>
      <c r="AW162" t="s">
        <v>3346</v>
      </c>
      <c r="AX162" t="s">
        <v>3908</v>
      </c>
      <c r="AY162" t="s">
        <v>3909</v>
      </c>
    </row>
    <row r="163" spans="43:51">
      <c r="AQ163" s="1286">
        <v>185</v>
      </c>
      <c r="AR163" s="1258" t="str">
        <f>'Abilities (2)'!B$185</f>
        <v>(+) Sealing Fate: Target Sealed Entity Gains -50% Elemental Resistances; -10 Defense; -10 Dispersion and Are Slowed Until End of Combat. (80 Mana)</v>
      </c>
      <c r="AS163" s="1258" t="str">
        <f>'Abilities (2)'!C$185</f>
        <v>(+) Sealing Fate II: Target Sealed Entity Gains -100% Elemental Resistances; -20 Defense; -20 Dispersion and Are Slowed Until End of Combat. (100 Mana)</v>
      </c>
      <c r="AT163" s="1258" t="str">
        <f>'Abilities (2)'!D$185</f>
        <v>(+) Sealing Fate III: Target Sealed Entity Dies after taking any amount of Damage; Lasts until End of Combat. (200 Mana)</v>
      </c>
      <c r="AW163" t="s">
        <v>3362</v>
      </c>
      <c r="AX163" t="s">
        <v>3910</v>
      </c>
      <c r="AY163" t="s">
        <v>3911</v>
      </c>
    </row>
    <row r="164" spans="43:51">
      <c r="AQ164" s="1286">
        <v>186</v>
      </c>
      <c r="AR164" s="1258" t="str">
        <f>'Abilities (2)'!B$186</f>
        <v>(+) Negative-Mana Sphere: Hidden; Counter; Surround Targets Life Essence in Negative Mana, Removing all Statuses and making them Invulnerable Until Start of their Turn. (80 Mana)</v>
      </c>
      <c r="AS164" s="1258" t="str">
        <f>'Abilities (2)'!C$186</f>
        <v>(+) Negative-Mana Sphere II: Hidden; Counter; Surround Targets Life Essence in Negative Mana, Removing all Statuses and making them Invulnerable Until Start of their Turn. (50 Mana)</v>
      </c>
      <c r="AT164" s="1258" t="str">
        <f>'Abilities (2)'!D$186</f>
        <v>(+) Negative-Mana Sphere III: Hidden; Counter; Surround Targets Life Essence in Negative Mana, Removing all Statuses and making them Invulnerable Until Start of their Turn. (1 Turn Cooldown)</v>
      </c>
      <c r="AW164" t="s">
        <v>3374</v>
      </c>
      <c r="AX164" t="s">
        <v>3912</v>
      </c>
      <c r="AY164" t="s">
        <v>3913</v>
      </c>
    </row>
    <row r="165" spans="43:51">
      <c r="AQ165" s="1286">
        <v>187</v>
      </c>
      <c r="AR165" s="1258" t="str">
        <f>'Abilities (2)'!B$187</f>
        <v>(+) Sealed for Life: Powerplay; Seal Target Until Death. (100 Mana)</v>
      </c>
      <c r="AS165" s="1258" t="str">
        <f>'Abilities (2)'!C$187</f>
        <v>(+) Sealed for Life II: Powerplay; Seal Target Until Death.</v>
      </c>
      <c r="AT165" s="1258" t="str">
        <f>'Abilities (2)'!D$187</f>
        <v>(+) Sealed for Life III: Seal Targets Soul; This Ability Persists even after Death.</v>
      </c>
      <c r="AW165" t="s">
        <v>3384</v>
      </c>
      <c r="AX165" t="s">
        <v>3914</v>
      </c>
      <c r="AY165" t="s">
        <v>3915</v>
      </c>
    </row>
    <row r="166" spans="43:51">
      <c r="AQ166">
        <v>190</v>
      </c>
      <c r="AR166" s="1258" t="str">
        <f>'Abilities (2)'!B$190</f>
        <v>(P) Territorial Knowledge: You will be Notified on request, how many Hexes away the closest Hero is from you.</v>
      </c>
      <c r="AW166" t="s">
        <v>3916</v>
      </c>
    </row>
    <row r="167" spans="43:51">
      <c r="AQ167" s="1286">
        <v>191</v>
      </c>
      <c r="AR167" s="1258" t="str">
        <f>'Abilities (2)'!B$191</f>
        <v>(≈) The Quest for Knowledge Never Stops: Consume 1 Stamina to Gain 100 Experience.</v>
      </c>
      <c r="AW167" t="s">
        <v>3917</v>
      </c>
    </row>
    <row r="168" spans="43:51">
      <c r="AQ168">
        <v>192</v>
      </c>
      <c r="AR168" s="1258" t="str">
        <f>'Abilities (2)'!B$192</f>
        <v>(P) Bookkeeping: Upon Leveling gain a random Rare Scroll.</v>
      </c>
      <c r="AW168" t="s">
        <v>3918</v>
      </c>
    </row>
    <row r="169" spans="43:51">
      <c r="AQ169">
        <v>193</v>
      </c>
      <c r="AR169" s="911" t="str">
        <f>'Abilities (2)'!B$193</f>
        <v>(P) Book of Wavelengths: At the Start of the Day, choose a Wavelength; Gain a Tier I Ability from that Wavelength until End of Day.</v>
      </c>
      <c r="AS169" s="911" t="str">
        <f>'Abilities (2)'!C$193</f>
        <v>(P) Book of Wavelengths II : At the Start of the Day, choose a Wavelength; Gain a Tier II Ability from that Wavelength until End of Day.</v>
      </c>
      <c r="AT169" s="911" t="str">
        <f>'Abilities (2)'!D$193</f>
        <v xml:space="preserve">(P) Book of Wavelengths III: At the Start of the Day, choose a Wavelength; Gain a Tier III Ability from that Wavelength until End of Day. </v>
      </c>
      <c r="AW169" t="s">
        <v>2799</v>
      </c>
      <c r="AX169" t="s">
        <v>3919</v>
      </c>
      <c r="AY169" t="s">
        <v>3920</v>
      </c>
    </row>
    <row r="170" spans="43:51">
      <c r="AQ170">
        <v>194</v>
      </c>
      <c r="AR170" s="1258" t="str">
        <f>'Abilities (2)'!B$194</f>
        <v>(≈) Pay Attention: Strike Target with a book, Dealing 10(+100% Strength; +100% Power) Kinetic Damage. (10 Mana)</v>
      </c>
      <c r="AS170" s="1258" t="str">
        <f>'Abilities (2)'!C$194</f>
        <v>(≈) Pay Attention! II: Strike Target with a book, Dealing 10(+200% Strength; +200% Power) Kinetic Damage. (25 Mana)</v>
      </c>
      <c r="AT170" s="1258" t="str">
        <f>'Abilities (2)'!D$194</f>
        <v>(≈) Pay Attention! III: Strike Target with a book, Dealing 10(+300% Strength; +300% Power) Kinetic Damage. (25 Mana)</v>
      </c>
      <c r="AW170" t="s">
        <v>2835</v>
      </c>
      <c r="AX170" t="s">
        <v>3921</v>
      </c>
      <c r="AY170" t="s">
        <v>3922</v>
      </c>
    </row>
    <row r="171" spans="43:51">
      <c r="AQ171">
        <v>195</v>
      </c>
      <c r="AR171" s="1258" t="str">
        <f>'Abilities (2)'!B$195</f>
        <v>(❖:^) Book Of Armaments: Summon and Equip a Random Epic Weapon Until End of Combat. (40 Mana)</v>
      </c>
      <c r="AS171" s="1258" t="str">
        <f>'Abilities (2)'!C$195</f>
        <v>(❖:^) Book Of Armaments II: Summon and Equip a Random Epic Weapon Until End of Combat. (30 Mana)</v>
      </c>
      <c r="AT171" s="1258" t="str">
        <f>'Abilities (2)'!D$195</f>
        <v>(❖:^) Book Of Armaments III: Summon and Equip a Random Legendary Weapon Until End of Combat. (50 Mana)</v>
      </c>
      <c r="AW171" t="s">
        <v>3923</v>
      </c>
      <c r="AX171" t="s">
        <v>3924</v>
      </c>
      <c r="AY171" t="s">
        <v>3925</v>
      </c>
    </row>
    <row r="172" spans="43:51">
      <c r="AQ172" s="1286">
        <v>196</v>
      </c>
      <c r="AR172" s="1258" t="str">
        <f>'Abilities (2)'!B$196</f>
        <v>(❖:+) Book Of Knowledge: Allows you to see the entire Stat List of the Target. (20 Mana)</v>
      </c>
      <c r="AS172" s="1258" t="str">
        <f>'Abilities (2)'!C$196</f>
        <v xml:space="preserve">(❖:+) Book Of Knowledge II: Allows you to see the entire Stat List of the Target. </v>
      </c>
      <c r="AT172" s="1258" t="str">
        <f>'Abilities (2)'!D$196</f>
        <v>(❖:+) Book Of Knowledge III: See the Stat List of all remaining Heroes; Casting this ability on a target will reveal their Stat list and drain 5 Power from them.</v>
      </c>
      <c r="AW172" t="s">
        <v>3926</v>
      </c>
      <c r="AX172" t="s">
        <v>3927</v>
      </c>
      <c r="AY172" t="s">
        <v>3928</v>
      </c>
    </row>
    <row r="173" spans="43:51">
      <c r="AQ173" s="1286">
        <v>197</v>
      </c>
      <c r="AR173" s="1258" t="str">
        <f>'Abilities (2)'!B$197</f>
        <v>(❖:+) Book of Mana-Drain: Drain 25 Mana from a target. (1/Day)</v>
      </c>
      <c r="AS173" s="1258" t="str">
        <f>'Abilities (2)'!C$197</f>
        <v>(❖:+) Book of Mana-Drain II:  Drain 50(+100% Power) Mana from a target. (1/Day)</v>
      </c>
      <c r="AT173" s="1258" t="str">
        <f>'Abilities (2)'!D$197</f>
        <v>(❖:+) Book of Mana-Drain III:  Drain 75(+200% Power) Mana from a target. (1/Day)</v>
      </c>
      <c r="AW173" t="s">
        <v>2942</v>
      </c>
      <c r="AX173" t="s">
        <v>3929</v>
      </c>
      <c r="AY173" t="s">
        <v>3930</v>
      </c>
    </row>
    <row r="174" spans="43:51">
      <c r="AQ174" s="1286">
        <v>198</v>
      </c>
      <c r="AR174" s="1258" t="str">
        <f>'Abilities (2)'!B$198</f>
        <v>(❖:+) Book of Spite: If Target has more Current Health than you, brin them to the same Health you are at. (75 Mana; 1/Day)</v>
      </c>
      <c r="AS174" s="1258" t="str">
        <f>'Abilities (2)'!C$198</f>
        <v>(❖:+) Book of Spite II: If Target has more Current Health than you, brin them to the same Health you are at. (50 Mana; 1/Day)</v>
      </c>
      <c r="AT174" s="1258" t="str">
        <f>'Abilities (2)'!D$198</f>
        <v>(❖:+) Book of Spite II: If Target has more Current Health than you, brin them to the same Health you are at. (25 Mana; 1/Day)</v>
      </c>
      <c r="AW174" t="s">
        <v>3931</v>
      </c>
      <c r="AX174" t="s">
        <v>3932</v>
      </c>
      <c r="AY174" t="s">
        <v>3933</v>
      </c>
    </row>
    <row r="175" spans="43:51">
      <c r="AQ175" s="1286">
        <v>199</v>
      </c>
      <c r="AR175" s="1258" t="str">
        <f>'Abilities (2)'!B$199</f>
        <v>(❖:+) Book of Weakness: Forces the enemy to Deal Lowest amount of Damage possible on his Hits and Crits until end of combat. (30 Mana)</v>
      </c>
      <c r="AS175" s="1258" t="str">
        <f>'Abilities (2)'!C$199</f>
        <v xml:space="preserve"> (❖:+) Book of Weakness II: Forces the enemy to Deal Lowest amount of Damage possible on his Basic Attacks and Crits have -1 crit multiplier. (50 Mana)</v>
      </c>
      <c r="AT175" s="1258" t="str">
        <f>'Abilities (2)'!D$199</f>
        <v xml:space="preserve"> (❖:+) Book of Weakness III: Forces the enemy to Deal Lowest amount of Damage possible on his Basic Attacks and Crits have -1.5 crit multiplier. (50 Mana)</v>
      </c>
      <c r="AW175" t="s">
        <v>3014</v>
      </c>
      <c r="AX175" t="s">
        <v>3934</v>
      </c>
      <c r="AY175" t="s">
        <v>3935</v>
      </c>
    </row>
    <row r="176" spans="43:51">
      <c r="AQ176" s="1286">
        <v>200</v>
      </c>
      <c r="AR176" s="1258" t="str">
        <f>'Abilities (2)'!B$200</f>
        <v>(❖:+) Book of Doom: Toggle; Every Third Ability Cast in Combat Deals 50 Dark Damage on Hex; Does not count itself; Gain 50% Dark Resistance. (10 Mana Per Turn)</v>
      </c>
      <c r="AS176" s="1258" t="str">
        <f>'Abilities (2)'!C$200</f>
        <v>(❖:+) Book of Doom II: Toggle; Every Third Ability Cast in Combat Deals 50(+100% Power) Dark Damage on Hex; Does not count itself; Gain 60% Dark Resistance. (10 Mana Per Turn)</v>
      </c>
      <c r="AT176" s="1258" t="str">
        <f>'Abilities (2)'!D$200</f>
        <v>(❖:+) Book of Doom III: Toggle; Every Third Ability Cast in Combat Deals 50(+100% Power) Dark Damage on Hex; Does not count itself; Gain 60% Dark Resistance. (10 Mana Per Turn)</v>
      </c>
      <c r="AW176" t="s">
        <v>3046</v>
      </c>
      <c r="AX176" t="s">
        <v>3936</v>
      </c>
      <c r="AY176" t="s">
        <v>3937</v>
      </c>
    </row>
    <row r="177" spans="43:51">
      <c r="AQ177" s="1286">
        <v>201</v>
      </c>
      <c r="AR177" s="1258" t="str">
        <f>'Abilities (2)'!B$201</f>
        <v>(❖:+) Book of Sadness: Torment Target Entity for 3 Turns; If they are already Tormented make them Vulnerable for 3 Turns instead. (20 Mana)</v>
      </c>
      <c r="AS177" s="1258" t="str">
        <f>'Abilities (2)'!C$201</f>
        <v>(❖:+) Book of Sadness II: Torment Target Entity for 3 Turns; If they are already Tormented make them Vulnerable for 3 Turns instead; If they are also Vulnerable already make them Weak for 3 Turns Instead. (20 Mana)</v>
      </c>
      <c r="AT177" s="1258" t="str">
        <f>'Abilities (2)'!D$201</f>
        <v>(❖:+) Book of Sadness III: Torment Target Entity for 4 Turns; If they are already Tormented make them Vulnerable for 4 Turns instead; If they are already Vulnerable make them Weak for 4 Turns instead; If they are already Weak make them Drunk for 4 Turns instead; If they are Drunk deal 20 True Damage. (20 Mana)</v>
      </c>
      <c r="AW177" t="s">
        <v>3078</v>
      </c>
      <c r="AX177" t="s">
        <v>3938</v>
      </c>
      <c r="AY177" t="s">
        <v>3939</v>
      </c>
    </row>
    <row r="178" spans="43:51">
      <c r="AQ178" s="1286">
        <v>202</v>
      </c>
      <c r="AR178" s="1258" t="str">
        <f>'Abilities (2)'!B$202</f>
        <v>(P) Broader Horizons: Removes Level Cap; Every Level after 12 Requires 200 additional Experience; Gain 1 Power Per Current Level.</v>
      </c>
      <c r="AS178" s="1258" t="str">
        <f>'Abilities (2)'!C$202</f>
        <v>(P) Broader Horizons II: Removes Level Cap; Every Level after 12 Requires 200 additional Experience; Gain 2 Power Per Current Level.</v>
      </c>
      <c r="AT178" s="1258" t="str">
        <f>'Abilities (2)'!D$202</f>
        <v>(P) Broader Horizons III: Removes Level Cap; Every Level after 12 Requires 200 additional Experience; Gain 4 Power Per Current Level.</v>
      </c>
      <c r="AW178" t="s">
        <v>3940</v>
      </c>
      <c r="AX178" t="s">
        <v>3941</v>
      </c>
      <c r="AY178" t="s">
        <v>3942</v>
      </c>
    </row>
    <row r="179" spans="43:51">
      <c r="AQ179" s="1286">
        <v>203</v>
      </c>
      <c r="AR179" s="1258" t="str">
        <f>'Abilities (2)'!B$203</f>
        <v>(≈) The Xernovol: Powerplay; 25% Chance to Gain The Xernovol.</v>
      </c>
      <c r="AS179" s="1258" t="str">
        <f>'Abilities (2)'!C$203</f>
        <v>(≈) The Xernovol II: Powerplay; 50% Chance to Gain the Xernovol.</v>
      </c>
      <c r="AT179" s="1258" t="str">
        <f>'Abilities (2)'!D$203</f>
        <v>(≈) The Xernovol III: Powerplay; Gain The Xernovol.</v>
      </c>
      <c r="AW179" t="s">
        <v>3943</v>
      </c>
      <c r="AX179" t="s">
        <v>3944</v>
      </c>
      <c r="AY179" t="s">
        <v>3945</v>
      </c>
    </row>
    <row r="180" spans="43:51">
      <c r="AQ180" s="1286">
        <v>204</v>
      </c>
      <c r="AR180" s="1258" t="str">
        <f>'Abilities (2)'!B$204</f>
        <v>(≈) Remaker of the Library: Build a Library on your Current Hex; You gain all the Gold from other Entities using any Libraries. (100 Mana)</v>
      </c>
      <c r="AS180" s="1258" t="str">
        <f>'Abilities (2)'!C$204</f>
        <v>(≈) Remaker of the Library II: Build a Library on your Current Hex; You gain all the Gold from other Entities using any Libraries; For every 3 Libraries under your control you are able to learn a different Tier I/II/III Ability or level one up.</v>
      </c>
      <c r="AT180" s="1258" t="str">
        <f>'Abilities (2)'!D$204</f>
        <v>(≈) Remaker of the Library III: Build a Library on your Current Hex; You gain all the Gold from other Entities using any Libraries; For every 2 Libraries under your control you are able to learn a different Tier I/II/III Ability or level one up.</v>
      </c>
      <c r="AW180" t="s">
        <v>3946</v>
      </c>
      <c r="AX180" t="s">
        <v>3947</v>
      </c>
      <c r="AY180" t="s">
        <v>3948</v>
      </c>
    </row>
    <row r="181" spans="43:51">
      <c r="AQ181">
        <v>207</v>
      </c>
      <c r="AR181" s="1258" t="str">
        <f>'Abilities (2)'!B$207</f>
        <v>(❖:≈) Aggressive Bias: Herald; Allows the user to use the Across the Planes once per turn.</v>
      </c>
      <c r="AW181" t="s">
        <v>3949</v>
      </c>
    </row>
    <row r="182" spans="43:51">
      <c r="AQ182" s="1286">
        <v>208</v>
      </c>
      <c r="AR182" s="1258" t="str">
        <f>'Abilities (2)'!B$208</f>
        <v>(P) Weakness of Mind: If Target Entity is arrogant in Dialogue; Mind Control him for 1 Turn.</v>
      </c>
      <c r="AW182" t="s">
        <v>3950</v>
      </c>
    </row>
    <row r="183" spans="43:51">
      <c r="AQ183">
        <v>209</v>
      </c>
      <c r="AR183" s="1258" t="str">
        <f>'Abilities (2)'!B$209</f>
        <v>(P) Weakling Tamer: You Mind Control Weaklings for 2 Turns at the start of Combat.</v>
      </c>
      <c r="AW183" t="s">
        <v>3951</v>
      </c>
    </row>
    <row r="184" spans="43:51">
      <c r="AQ184">
        <v>210</v>
      </c>
      <c r="AR184" s="911" t="str">
        <f>'Abilities (2)'!B$210</f>
        <v>(+) Self Endangerment: Cast on Target Entity, the action the Target will use next will be reversed. (30 Mana)</v>
      </c>
      <c r="AS184" s="911" t="str">
        <f>'Abilities (2)'!C$210</f>
        <v>(+) Self Endangerment II: Hidden; Cast on Target Entity, the action the target will use next will be reversed. (Costs 40 Mana)</v>
      </c>
      <c r="AT184" s="911" t="str">
        <f>'Abilities (2)'!D$210</f>
        <v>(+) Self Endangerment III: Hidden; Cast on Target Entity, the action the target will use next will be reversed and done Twice. (50 mana)</v>
      </c>
      <c r="AW184" t="s">
        <v>3952</v>
      </c>
      <c r="AX184" t="s">
        <v>3953</v>
      </c>
      <c r="AY184" t="s">
        <v>3954</v>
      </c>
    </row>
    <row r="185" spans="43:51">
      <c r="AQ185">
        <v>211</v>
      </c>
      <c r="AR185" s="1258" t="str">
        <f>'Abilities (2)'!B$211</f>
        <v>(+) Feral Domination: Mind Control Target Creature for 1 Turn. (20 Mana)</v>
      </c>
      <c r="AS185" s="1258" t="str">
        <f>'Abilities (2)'!C$211</f>
        <v>(+) Feral Domination II: Mind Control Target Creature for 2 Turns. (30 Mana)</v>
      </c>
      <c r="AT185" s="1258" t="str">
        <f>'Abilities (2)'!D$211</f>
        <v>(+) Feral Domination III: Mind Control Target Creature for 3 Turns. (40 Mana)</v>
      </c>
      <c r="AW185" t="s">
        <v>3955</v>
      </c>
      <c r="AX185" t="s">
        <v>3956</v>
      </c>
      <c r="AY185" t="s">
        <v>3957</v>
      </c>
    </row>
    <row r="186" spans="43:51">
      <c r="AQ186">
        <v>212</v>
      </c>
      <c r="AR186" s="1258" t="str">
        <f>'Abilities (2)'!B$212</f>
        <v>(+) Memory Erosion: Temporarily Erase Targets Memory causing them to lose a Random Ability Until end of Combat. (35 Mana)</v>
      </c>
      <c r="AS186" s="1258" t="str">
        <f>'Abilities (2)'!C$212</f>
        <v>(+) Memory Erosion II: Flash; Temporarily Erase Targets Memory causing them to lose a Random Ability Until end of Combat. (40 Mana)</v>
      </c>
      <c r="AT186" s="1258" t="str">
        <f>'Abilities (2)'!D$212</f>
        <v>(+) Memory Erosion III: Flash; Temporarily Erase Targets Memory causing them to lose 2 Random Abilities Until end of Day. (50 Mana)</v>
      </c>
      <c r="AW186" t="s">
        <v>3958</v>
      </c>
      <c r="AX186" t="s">
        <v>3959</v>
      </c>
      <c r="AY186" t="s">
        <v>3960</v>
      </c>
    </row>
    <row r="187" spans="43:51">
      <c r="AQ187" s="1286">
        <v>213</v>
      </c>
      <c r="AR187" s="1258" t="str">
        <f>'Abilities (2)'!B$213</f>
        <v>(+) Kinetic Mind Blast: Active: Choose One: Choose Target, At the end of their turn deal 15 Magic Damage(+100% Power) (25 Mana); Choose Target nothing happens. (0 Mana)</v>
      </c>
      <c r="AS187" s="1258" t="str">
        <f>'Abilities (2)'!C$213</f>
        <v>(+) Kinetic Mind Blast II: Hidden; Active: Choose One: Choose Target, At the end of their turn deal 20 Magic Damage(+100% Power) (30 Mana); Choose Target nothing happens.(0 Mana)</v>
      </c>
      <c r="AT187" s="1258" t="str">
        <f>'Abilities (2)'!D$213</f>
        <v>(+) Kinetic Mind Blast III: Active: Choose One: Choose Target, At the end of their turn deal 30 Magic Damage(+100% Power) (30 Mana); Choose Target nothing happens.(0 Mana)</v>
      </c>
      <c r="AW187" t="s">
        <v>3961</v>
      </c>
      <c r="AX187" t="s">
        <v>3962</v>
      </c>
      <c r="AY187" t="s">
        <v>3963</v>
      </c>
    </row>
    <row r="188" spans="43:51">
      <c r="AQ188" s="1286">
        <v>214</v>
      </c>
      <c r="AR188" s="1258" t="str">
        <f>'Abilities (2)'!B$214</f>
        <v>(+) Skim the Brain: Run through Targets Memories allowing you to see their Channel; You gain their Stat Sheet. (40 Mana)</v>
      </c>
      <c r="AS188" s="1258" t="str">
        <f>'Abilities (2)'!C$214</f>
        <v>(+) Skim the Brain II: Run through Targets Memories allowing you to see their Channel; You gain their Stat Sheet. (30 Mana)</v>
      </c>
      <c r="AT188" s="1258" t="str">
        <f>'Abilities (2)'!D$214</f>
        <v>(+) Skim the Brain III: Flash; Run through Targets Memories allowing you to see their Channel; You gain their Stat Sheet. (20 Mana)</v>
      </c>
      <c r="AW188" t="s">
        <v>3964</v>
      </c>
      <c r="AX188" t="s">
        <v>3965</v>
      </c>
      <c r="AY188" t="s">
        <v>3966</v>
      </c>
    </row>
    <row r="189" spans="43:51">
      <c r="AQ189" s="1286">
        <v>215</v>
      </c>
      <c r="AR189" s="1258" t="str">
        <f>'Abilities (2)'!B$215</f>
        <v>(+) Chain of Vision: Gain the 1 Hex Vision of Target you have Vision of. (15 Mana)</v>
      </c>
      <c r="AS189" s="1258" t="str">
        <f>'Abilities (2)'!C$215</f>
        <v>(+) Chain of Vision II: Gain the 1 Hex Vision of Target in have Vision of. (10 Mana)</v>
      </c>
      <c r="AT189" s="1258" t="str">
        <f>'Abilities (2)'!D$215</f>
        <v>(+) Chain of Vision III: Gain the 2 Hex Vision of Target in have Vision of. (10 Mana)</v>
      </c>
      <c r="AW189" t="s">
        <v>3967</v>
      </c>
      <c r="AX189" t="s">
        <v>3968</v>
      </c>
      <c r="AY189" t="s">
        <v>3969</v>
      </c>
    </row>
    <row r="190" spans="43:51">
      <c r="AQ190" s="1286">
        <v>216</v>
      </c>
      <c r="AR190" s="1258" t="str">
        <f>'Abilities (2)'!B$216</f>
        <v>(❖:≈) Tactical Manipulation: Active: Force a Target to move in a direction. (50 Mana) Active during Combat: Force a target to do an action previously observed that he did. (30 Mana)</v>
      </c>
      <c r="AS190" s="1258" t="str">
        <f>'Abilities (2)'!C$216</f>
        <v>(❖:≈) Tactical Manipulation II: Active: Force a Target to move in a direction. (50 Mana) Active during Combat: Force a Target to do an action previously observed. (35 Mana)</v>
      </c>
      <c r="AT190" s="1258" t="str">
        <f>'Abilities (2)'!D$216</f>
        <v>(❖:≈) Tactical Manipulation III: Active: Force a Target to move in a direction. (50 Mana) Active during Combat: Force a target to do an action previously observed that he did. (30 Mana)</v>
      </c>
      <c r="AW190" t="s">
        <v>3970</v>
      </c>
      <c r="AX190" t="s">
        <v>3971</v>
      </c>
      <c r="AY190" t="s">
        <v>3972</v>
      </c>
    </row>
    <row r="191" spans="43:51">
      <c r="AQ191" s="1286">
        <v>217</v>
      </c>
      <c r="AR191" s="1258" t="str">
        <f>'Abilities (2)'!B$217</f>
        <v>(P) Deflection Automata Minimorum: Whenever Target is about to Critical Strike you inflict Weakened for 1 Turn and lose 10 Mana. [Locks 20 Mana]</v>
      </c>
      <c r="AS191" s="1258" t="str">
        <f>'Abilities (2)'!C$217</f>
        <v>(P) Deflection Automata Minimorum II: Whenever Target is about to Critical Strike you inflict Weakened for 2 Turns and lose 10 Mana. [Locks 20 Mana]</v>
      </c>
      <c r="AT191" s="1258" t="str">
        <f>'Abilities (2)'!D$217</f>
        <v>(P) Deflection Automata Minimorum III: Whenever Target is about to Critical Strike you inflict Weakened for 2 Turns. [Locks 20 Mana]</v>
      </c>
      <c r="AW191" t="s">
        <v>3973</v>
      </c>
      <c r="AX191" t="s">
        <v>3974</v>
      </c>
      <c r="AY191" t="s">
        <v>3975</v>
      </c>
    </row>
    <row r="192" spans="43:51">
      <c r="AQ192" s="1286">
        <v>218</v>
      </c>
      <c r="AR192" s="1258" t="str">
        <f>'Abilities (2)'!B$218</f>
        <v>(❖:+) Order Suicide: [1 Turn Channel] Cause Target to Critical Strike Themselves with no Damage Penalty. (25 Mana)</v>
      </c>
      <c r="AS192" s="1258" t="str">
        <f>'Abilities (2)'!C$218</f>
        <v>(❖:+) Order Suicide II: [1 Turn Channel] Cause Target to Critical Strike Themselves with +1 Critical Multiplier. (35 Mana)</v>
      </c>
      <c r="AT192" s="1258" t="str">
        <f>'Abilities (2)'!D$218</f>
        <v>(❖:+) Order Suicide III: [1 Turn Channel] Cause Target to Critical Strike Themselves with +2 Critical Multiplier. (50 Mana)</v>
      </c>
      <c r="AW192" t="s">
        <v>3976</v>
      </c>
      <c r="AX192" t="s">
        <v>3977</v>
      </c>
      <c r="AY192" t="s">
        <v>3978</v>
      </c>
    </row>
    <row r="193" spans="43:51">
      <c r="AQ193" s="1286">
        <v>219</v>
      </c>
      <c r="AR193" s="1258" t="str">
        <f>'Abilities (2)'!B$219</f>
        <v>(❖:+) Mind Control: Mind Control Target for 2 Turns. (100 Mana)</v>
      </c>
      <c r="AS193" s="1258" t="str">
        <f>'Abilities (2)'!C$219</f>
        <v>(❖:+) Mind Control II: Mind Control Target for 3 Turns. (150 Mana)</v>
      </c>
      <c r="AT193" s="1258" t="str">
        <f>'Abilities (2)'!D$219</f>
        <v>(❖:+) Mind Control III: Blitz; Mind Control Target for 3 Turns. (75 Mana)</v>
      </c>
      <c r="AW193" t="s">
        <v>3979</v>
      </c>
      <c r="AX193" t="s">
        <v>3980</v>
      </c>
      <c r="AY193" t="s">
        <v>3981</v>
      </c>
    </row>
    <row r="194" spans="43:51">
      <c r="AQ194" s="1286">
        <v>220</v>
      </c>
      <c r="AR194" s="1258" t="str">
        <f>'Abilities (2)'!B$220</f>
        <v xml:space="preserve">(P|≈) Coordinated Control Phreak: 1 Hex Range; Call out an action on a target; If you predict the targets next action correctly, you will gain control of their next turn. Cooldown resets, after Target Regains Control. (Locks 100 Mana) </v>
      </c>
      <c r="AS194" s="1258" t="str">
        <f>'Abilities (2)'!C$220</f>
        <v xml:space="preserve">(P|≈) Coordinated Control Phreak II: 2 Hex Range Call out an action on a Target. If you predict the targets next action correctly, you will gain control of their next turn. (Locks 100 Mana) </v>
      </c>
      <c r="AT194" s="1258" t="str">
        <f>'Abilities (2)'!D$220</f>
        <v xml:space="preserve">(P|≈) Coordinated Control Phreak III: 3 Hex Range Call out an action on a target; If you predict the targets next action correctly, you will Mind Control them. (Locks 100 Mana) </v>
      </c>
      <c r="AW194" t="s">
        <v>3982</v>
      </c>
      <c r="AX194" t="s">
        <v>3983</v>
      </c>
      <c r="AY194" t="s">
        <v>3984</v>
      </c>
    </row>
    <row r="195" spans="43:51">
      <c r="AQ195" s="1286">
        <v>221</v>
      </c>
      <c r="AR195" s="1258" t="str">
        <f>'Abilities (2)'!B$221</f>
        <v>(+) Mind Swap: [1 Turn Channel] Choose 2 Entities other than Yourself; Swap their Mind; Hero Status and abilities are transfered as well; Lasts for 3 Turns; If one of the swapped Targets die, at the end of the ability the mind returns to the corpse, causing the other Entity to Die as well. (150 Mana)</v>
      </c>
      <c r="AS195" s="1258" t="str">
        <f>'Abilities (2)'!C$221</f>
        <v>(+) Mind Swap II: Choose 2 Entities other than Yourself; Swap their Mind; Hero Status and Abilities are transfered as well; Lasts for 3 Turns; If one of the swapped Targets die, at the end of the ability the mind returns to the corpse, causing the other Entity to Die as well. (75 Mana)</v>
      </c>
      <c r="AT195" s="1258" t="str">
        <f>'Abilities (2)'!D$221</f>
        <v>(+) Mind Swap III: Choose 2 Entities; Swap their Mind; Hero Status and Abilities are transfered as well. (100 Mana)</v>
      </c>
      <c r="AW195" t="s">
        <v>3985</v>
      </c>
      <c r="AX195" t="s">
        <v>3986</v>
      </c>
      <c r="AY195" t="s">
        <v>3987</v>
      </c>
    </row>
    <row r="196" spans="43:51">
      <c r="AQ196">
        <v>224</v>
      </c>
      <c r="AR196" s="1258" t="str">
        <f>'Abilities (2)'!B$224</f>
        <v>(≈) The Quest for Knowledge: Consume 1 Stamina to Gain 200 Experience. (1/Day)</v>
      </c>
      <c r="AW196" t="s">
        <v>3988</v>
      </c>
    </row>
    <row r="197" spans="43:51">
      <c r="AQ197" s="1286">
        <v>225</v>
      </c>
      <c r="AR197" s="1258" t="str">
        <f>'Abilities (2)'!B$225</f>
        <v>(P) Promised Learner: All Experience you Gain is increased by 50.</v>
      </c>
      <c r="AW197" t="s">
        <v>3989</v>
      </c>
    </row>
    <row r="198" spans="43:51">
      <c r="AQ198">
        <v>226</v>
      </c>
      <c r="AR198" s="1258" t="str">
        <f>'Abilities (2)'!B$226</f>
        <v xml:space="preserve">(P) Well Versed Man: Traversing Unique Zones gives 200 Experience. </v>
      </c>
      <c r="AW198" t="s">
        <v>3990</v>
      </c>
    </row>
    <row r="199" spans="43:51">
      <c r="AQ199">
        <v>227</v>
      </c>
      <c r="AR199" s="911" t="str">
        <f>'Abilities (2)'!B$227</f>
        <v xml:space="preserve">(≈) Study The Living: You Gain 50% More Experience from Defeating Livng Sentient Entities; Defeating them gives you a Studying Opportunity. (Locks 50 Mana) </v>
      </c>
      <c r="AS199" s="911" t="str">
        <f>'Abilities (2)'!C$227</f>
        <v xml:space="preserve">(≈) Study The Living II: You Gain 50% More Experience from Defeating Livng Sentient Entities; Defeating them gives you a Studying Opportunity. (Locks 40 Mana) </v>
      </c>
      <c r="AT199" s="911" t="str">
        <f>'Abilities (2)'!D$227</f>
        <v xml:space="preserve">(≈) Study The Living III: You Gain 100% More Experience from Defeating Livng Sentient Entities; Defeating them gives you 2 Studying Opportunities. (Locks 100 Mana) </v>
      </c>
      <c r="AW199" t="s">
        <v>3991</v>
      </c>
      <c r="AX199" t="s">
        <v>3992</v>
      </c>
      <c r="AY199" t="s">
        <v>3993</v>
      </c>
    </row>
    <row r="200" spans="43:51">
      <c r="AQ200">
        <v>228</v>
      </c>
      <c r="AR200" s="1258" t="str">
        <f>'Abilities (2)'!B$228</f>
        <v xml:space="preserve">(≈) Study The Creatures: You Gain 50% More Experience from Defeating Creatures; Defeating them gives you a Studying Opportunity. (Locks 150 Mana) </v>
      </c>
      <c r="AS200" s="1258" t="str">
        <f>'Abilities (2)'!C$228</f>
        <v xml:space="preserve">(≈) Study The Creatures II: You Gain 50% More Experience from Defeating Creatures; Defeating them gives you a Studying Opportunity. (Locks 125 Mana) </v>
      </c>
      <c r="AT200" s="1258" t="str">
        <f>'Abilities (2)'!D$228</f>
        <v xml:space="preserve">(≈) Study The Creatures III: You Gain 100% More Experience from Defeating Creatures; Defeating them gives you 2 Studying Opportunities. (Locks 300 Mana) </v>
      </c>
      <c r="AW200" t="s">
        <v>3994</v>
      </c>
      <c r="AX200" t="s">
        <v>3995</v>
      </c>
      <c r="AY200" t="s">
        <v>3996</v>
      </c>
    </row>
    <row r="201" spans="43:51">
      <c r="AQ201">
        <v>229</v>
      </c>
      <c r="AR201" s="1258" t="str">
        <f>'Abilities (2)'!B$229</f>
        <v xml:space="preserve">(≈) Study The Fae: You Gain 50% More Experience from Defeating Fae Sentient Entities; Defeating them gives you a Studying Opportunity. (Locks 50 Mana) </v>
      </c>
      <c r="AS201" s="1258" t="str">
        <f>'Abilities (2)'!C$229</f>
        <v xml:space="preserve">(≈) Study The Fae II: You Gain 50% More Experience from Defeating Fae Sentient Entities; Defeating them gives you a Studying Opportunity. (Locks 40 Mana) </v>
      </c>
      <c r="AT201" s="1258" t="str">
        <f>'Abilities (2)'!D$229</f>
        <v xml:space="preserve">(≈) Study The Fae III: You Gain 100% More Experience from Defeating Fae Sentient Entities; Defeating them gives you 2 Studying Opportunities. (Locks 100 Mana) </v>
      </c>
      <c r="AW201" t="s">
        <v>3997</v>
      </c>
      <c r="AX201" t="s">
        <v>3998</v>
      </c>
      <c r="AY201" t="s">
        <v>3999</v>
      </c>
    </row>
    <row r="202" spans="43:51">
      <c r="AQ202" s="1286">
        <v>230</v>
      </c>
      <c r="AR202" s="1258" t="str">
        <f>'Abilities (2)'!B$230</f>
        <v xml:space="preserve">(≈) Study The Undead: You Gain 50% More Experience from Defeating Undead Sentient Entities; Defeating them gives you a Studying Opportunity. (Locks 50 Mana) </v>
      </c>
      <c r="AS202" s="1258" t="str">
        <f>'Abilities (2)'!C$230</f>
        <v xml:space="preserve">(≈) Study The Undead II: You Gain 50% More Experience from Defeating Undead Sentient Entities; Defeating them gives you a Studying Opportunity. (Locks 40 Mana) </v>
      </c>
      <c r="AT202" s="1258" t="str">
        <f>'Abilities (2)'!D$230</f>
        <v xml:space="preserve">(≈) Study The Undead III: You Gain 100% More Experience from Defeating Undead Sentient Entities; Defeating them gives you 2 Studying Opportunities. (Locks 100 Mana) </v>
      </c>
      <c r="AW202" t="s">
        <v>4000</v>
      </c>
      <c r="AX202" t="s">
        <v>4001</v>
      </c>
      <c r="AY202" t="s">
        <v>4002</v>
      </c>
    </row>
    <row r="203" spans="43:51">
      <c r="AQ203" s="1286">
        <v>231</v>
      </c>
      <c r="AR203" s="1258" t="str">
        <f>'Abilities (2)'!B$231</f>
        <v xml:space="preserve">(≈) Study The Demons: You Gain 50% More Experience from Defeating Demons Sentient Entities; Defeating them gives you a Studying Opportunity. (Locks 50 Mana) </v>
      </c>
      <c r="AS203" s="1258" t="str">
        <f>'Abilities (2)'!C$231</f>
        <v xml:space="preserve">(≈) Study The Demons II: You Gain 50% More Experience from Defeating Demons Sentient Entities; Defeating them gives you a Studying Opportunity. (Locks 40 Mana) </v>
      </c>
      <c r="AT203" s="1258" t="str">
        <f>'Abilities (2)'!D$231</f>
        <v xml:space="preserve">(≈) Study The Demons III: You Gain 100% More Experience from Defeating Demons Sentient Entities; Defeating them gives you 2 Studying Opportunities. (Locks 100 Mana) </v>
      </c>
      <c r="AW203" t="s">
        <v>4003</v>
      </c>
      <c r="AX203" t="s">
        <v>4004</v>
      </c>
      <c r="AY203" t="s">
        <v>4005</v>
      </c>
    </row>
    <row r="204" spans="43:51">
      <c r="AQ204" s="1286">
        <v>232</v>
      </c>
      <c r="AR204" s="1258" t="str">
        <f>'Abilities (2)'!B$232</f>
        <v xml:space="preserve">(≈) Study The Constructs: You Gain 50% More Experience from Defeating Constructs Sentient Entities; Defeating them gives you a Studying Opportunity. (Locks 50 Mana) </v>
      </c>
      <c r="AS204" s="1258" t="str">
        <f>'Abilities (2)'!C$232</f>
        <v xml:space="preserve">(≈) Study The Constructs II: You Gain 50% More Experience from Defeating Constructs Sentient Entities; Defeating them gives you a Studying Opportunity. (Locks 40 Mana) </v>
      </c>
      <c r="AT204" s="1258" t="str">
        <f>'Abilities (2)'!D$232</f>
        <v xml:space="preserve">(≈) Study The Constructs III: You Gain 100% More Experience from Defeating Constructs Sentient Entities; Defeating them gives you 2 Studying Opportunities. (Locks 100 Mana) </v>
      </c>
      <c r="AW204" t="s">
        <v>4006</v>
      </c>
      <c r="AX204" t="s">
        <v>4007</v>
      </c>
      <c r="AY204" t="s">
        <v>4008</v>
      </c>
    </row>
    <row r="205" spans="43:51">
      <c r="AQ205" s="1286">
        <v>233</v>
      </c>
      <c r="AR205" s="1258" t="str">
        <f>'Abilities (2)'!B$233</f>
        <v>(≈) Open Field Study: Gain 100 Experience; Gain 200 Gold; Restore 20 Health. (1 Studying Opportunity; 20 Mana; 2/Day)</v>
      </c>
      <c r="AS205" s="1258" t="str">
        <f>'Abilities (2)'!C$233</f>
        <v>(≈) Open Field Study II: Gain 200 Experience; Gain 400 Gold; Restore 40 Health. (1 Studying Opportunity; 40 Mana; 2/Day)</v>
      </c>
      <c r="AT205" s="1258" t="str">
        <f>'Abilities (2)'!D$233</f>
        <v>(≈) Open Field Study III: Gain 400 Experience; Gain 800 Gold; Restore 80 Health. (1 Studying Opportunity; 60 Mana; 2/Day)</v>
      </c>
      <c r="AW205" t="s">
        <v>4009</v>
      </c>
      <c r="AX205" t="s">
        <v>4010</v>
      </c>
      <c r="AY205" t="s">
        <v>4011</v>
      </c>
    </row>
    <row r="206" spans="43:51">
      <c r="AQ206" s="1286">
        <v>234</v>
      </c>
      <c r="AR206" s="1258" t="str">
        <f>'Abilities (2)'!B$234</f>
        <v>(≈) Autopsy: [Requires Corpse] Consume Corpse to Gain 200 Experience. (1 Studying Opportunity; 30 Mana)</v>
      </c>
      <c r="AS206" s="1258" t="str">
        <f>'Abilities (2)'!C$234</f>
        <v>(≈) Autopsy II: [Requires Corpse] Consume Corpse to Gain 300 Experience. (1 Studying Opportunity; 20 Mana)</v>
      </c>
      <c r="AT206" s="1258" t="str">
        <f>'Abilities (2)'!D$234</f>
        <v>(≈) Autopsy III: [Requires Corpse] Gain 400 Experience. (1 Studying Opportunity; 10 Mana)</v>
      </c>
      <c r="AW206" t="s">
        <v>4012</v>
      </c>
      <c r="AX206" t="s">
        <v>4013</v>
      </c>
      <c r="AY206" t="s">
        <v>4014</v>
      </c>
    </row>
    <row r="207" spans="43:51">
      <c r="AQ207" s="1286">
        <v>235</v>
      </c>
      <c r="AR207" s="1258" t="str">
        <f>'Abilities (2)'!B$235</f>
        <v>(≈) Breakthrough: Roll a D20; Rolling 1-15 Does nothing; Rolling 16-19 Gives you 400 Experience and a Random Rare Item; Rolling 20 Levels you up and gives an Random Epic Gear. (1 Studying Opportunity; 40 Mana)</v>
      </c>
      <c r="AS207" s="1258" t="str">
        <f>'Abilities (2)'!C$235</f>
        <v>(≈) Breakthrough II: Roll a D20; Rolling 1-15 Does nothing; Rolling 16-19 Gives you 400 Experience and a Random Epic Item; Rolling 20 Levels you up and gives a  Random Legendary Gear. (1 Studying Opportunity; 50 Mana)</v>
      </c>
      <c r="AT207" s="1258" t="str">
        <f>'Abilities (2)'!D$235</f>
        <v>(≈) Breakthrough III: Roll a D20; Rolling 1-15 Does nothing; Rolling 16-19 Gives you 800 Experience and a Random Legendary Item; Rolling 20 Levels you up and gives a Random Mythic Gear. (1 Studying Opportunity; 60 Mana)</v>
      </c>
      <c r="AW207" t="s">
        <v>4015</v>
      </c>
      <c r="AX207" t="s">
        <v>4016</v>
      </c>
      <c r="AY207" t="s">
        <v>4017</v>
      </c>
    </row>
    <row r="208" spans="43:51">
      <c r="AQ208" s="1286">
        <v>236</v>
      </c>
      <c r="AR208" s="1258" t="str">
        <f>'Abilities (2)'!B$236</f>
        <v>(≈) Graduate to Silencer: [Requires 3 Studying Opportunities] Powerplay; Switch your Affinity to Silencer; Relearn all your Abilities. (100 Mana)</v>
      </c>
      <c r="AS208" s="1258" t="str">
        <f>'Abilities (2)'!C$236</f>
        <v>(≈) Graduate to Silencer II: [Requires 2 Studying Opportunities] Powerplay; Switch your Affinity to Silencer; Relearn all your Abilities. (50 Mana)</v>
      </c>
      <c r="AT208" s="1258" t="str">
        <f>'Abilities (2)'!D$236</f>
        <v>(≈) Graduate to Silencer III: [Requires 1 Studying Opportunities] Powerplay; Switch your Affinity to Silencer; Relearn all your Abilities.</v>
      </c>
      <c r="AW208" t="s">
        <v>4018</v>
      </c>
      <c r="AX208" t="s">
        <v>4019</v>
      </c>
      <c r="AY208" t="s">
        <v>4020</v>
      </c>
    </row>
    <row r="209" spans="43:51">
      <c r="AQ209" s="1286">
        <v>237</v>
      </c>
      <c r="AR209" s="1258" t="str">
        <f>'Abilities (2)'!B$237</f>
        <v>(≈) Graduate to Mastermind: [Requires 3 Studying Opportunities] Powerplay; Switch your Affinity to Mastermind; Relearn all your Abilities. (100 Mana)</v>
      </c>
      <c r="AS209" s="1258" t="str">
        <f>'Abilities (2)'!C$237</f>
        <v>(≈) Graduate to Mastermind II: [Requires 2 Studying Opportunities] Powerplay; Switch your Affinity to Mastermind; Relearn all your Abilities. (50 Mana)</v>
      </c>
      <c r="AT209" s="1258" t="str">
        <f>'Abilities (2)'!D$237</f>
        <v>(≈) Graduate to Mastermind III: [Requires 1 Studying Opportunities] Powerplay; Switch your Affinity to Mastermind; Relearn all your Abilities.</v>
      </c>
      <c r="AW209" t="s">
        <v>4021</v>
      </c>
      <c r="AX209" t="s">
        <v>4022</v>
      </c>
      <c r="AY209" t="s">
        <v>4023</v>
      </c>
    </row>
    <row r="210" spans="43:51">
      <c r="AQ210" s="1286">
        <v>238</v>
      </c>
      <c r="AR210" s="1258" t="str">
        <f>'Abilities (2)'!B$238</f>
        <v>(≈) Graduate to Bookworm: [Requires 3 Studying Opportunities] Powerplay; Switch your Affinity to Bookworm; Relearn all your Abilities. (100 Mana)</v>
      </c>
      <c r="AS210" s="1258" t="str">
        <f>'Abilities (2)'!C$238</f>
        <v>(≈) Graduate to Bookworm II: [Requires 2 Studying Opportunities] Powerplay; Switch your Affinity to Bookworm; Relearn all your Abilities. (50 Mana)</v>
      </c>
      <c r="AT210" s="1258" t="str">
        <f>'Abilities (2)'!D$238</f>
        <v>(≈) Graduate to Bookworm III: [Requires 1 Studying Opportunities] Powerplay; Switch your Affinity to Bookworm; Relearn all your Abilities.</v>
      </c>
      <c r="AW210" t="s">
        <v>4024</v>
      </c>
      <c r="AX210" t="s">
        <v>4025</v>
      </c>
      <c r="AY210" t="s">
        <v>4026</v>
      </c>
    </row>
    <row r="211" spans="43:51">
      <c r="AQ211">
        <v>241</v>
      </c>
      <c r="AR211" s="1258" t="str">
        <f>'Abilities (2)'!B$241</f>
        <v>(P) Stress Totality: You gain 50% less Experience; You Start the Game with 50% Current Health, Mana and Stamina.</v>
      </c>
      <c r="AW211" t="s">
        <v>4027</v>
      </c>
    </row>
    <row r="212" spans="43:51">
      <c r="AQ212" s="1286">
        <v>242</v>
      </c>
      <c r="AR212" s="1258" t="str">
        <f>'Abilities (2)'!B$242</f>
        <v>(P) Power Control Training: You gain 50% less Experience; You Start the Game with -1 Max Stamina.</v>
      </c>
      <c r="AW212" t="s">
        <v>4028</v>
      </c>
    </row>
    <row r="213" spans="43:51">
      <c r="AQ213">
        <v>243</v>
      </c>
      <c r="AR213" s="1258" t="str">
        <f>'Abilities (2)'!B$243</f>
        <v>(P) Draining Overwork: You gain 50% less Experience; You Start the Game with 50% Less Max Health.</v>
      </c>
      <c r="AW213" t="s">
        <v>4029</v>
      </c>
    </row>
    <row r="214" spans="43:51">
      <c r="AQ214">
        <v>244</v>
      </c>
      <c r="AR214" s="911" t="str">
        <f>'Abilities (2)'!B$244</f>
        <v>(P) Link Control - Beam: You gain a new Stat named Control; Every Day you are trying to link to the Astral Object "The Authority" for immense Power; You Lose 10 Max Mana and are Revealed allowing other Heroes to know your General Direction; You gain 10 Control at the Start of Each Day.</v>
      </c>
      <c r="AS214" s="911" t="str">
        <f>'Abilities (2)'!C$244</f>
        <v>(P) Link Control - Beam II: You gain a new Stat named Control; Every Day you are trying to link to the Astral Object "The Authority" for immense Power; You Lose 10 Max Mana and are Revealed allowing other Heroes to know your General Direction; You gain 15 Control at the Start of Each Day.</v>
      </c>
      <c r="AT214" s="911" t="str">
        <f>'Abilities (2)'!D$244</f>
        <v>(P) Link Control - Beam III: You gain a new Stat named Control; Every Day you are trying to link to the Astral Object "The Authority" for immense Power; You Lose 10 Max Mana and are Revealed allowing other Heroes to know your General Direction; You gain 20 Control at the Start of Each Day.</v>
      </c>
      <c r="AW214" t="s">
        <v>4030</v>
      </c>
      <c r="AX214" t="s">
        <v>4031</v>
      </c>
      <c r="AY214" t="s">
        <v>4032</v>
      </c>
    </row>
    <row r="215" spans="43:51">
      <c r="AQ215">
        <v>245</v>
      </c>
      <c r="AR215" s="1258" t="str">
        <f>'Abilities (2)'!B$245</f>
        <v>(❖:≈) Link Control - Burst: You gain a new Stat named Control; Try to link to the Astral Object "The Authority" for immense Power; Gain 25 Control. (1 Stamina; 25 Mana; 10 Health)</v>
      </c>
      <c r="AS215" s="1258" t="str">
        <f>'Abilities (2)'!C$245</f>
        <v>(❖:≈) Link Control - Burst II: You gain a new Stat named Control; Try to link to the Astral Object "The Authority" for immense Power; Gain 30 Control. (1 Stamina; 20 Mana; 10 Health)</v>
      </c>
      <c r="AT215" s="1258" t="str">
        <f>'Abilities (2)'!D$245</f>
        <v>(❖:≈) Link Control - Burst III: You gain a new Stat named Control; Try to link to the Astral Object "The Authority" for immense Power; Gain 40 Control. (1 Stamina; 10 Mana; 10 Health)</v>
      </c>
      <c r="AW215" t="s">
        <v>4033</v>
      </c>
      <c r="AX215" t="s">
        <v>4034</v>
      </c>
      <c r="AY215" t="s">
        <v>4035</v>
      </c>
    </row>
    <row r="216" spans="43:51">
      <c r="AQ216">
        <v>246</v>
      </c>
      <c r="AR216" s="1258" t="str">
        <f>'Abilities (2)'!B$246</f>
        <v>(❖:≈) Link Control - Porting: [Requires Helix] You gain a new Stat named Control; Try to link to the Astral Object "The Authority" for immense Power; Gain 40 Control; You attempt to open a Portal close to its location to increase your link. (50 Mana)</v>
      </c>
      <c r="AS216" s="1258" t="str">
        <f>'Abilities (2)'!C$246</f>
        <v>(❖:≈) Link Control - Porting II: [Requires Helix] You gain a new Stat named Control; Try to link to the Astral Object "The Authority" for immense Power; Gain 45 Control; You attempt to open a Portal close to its location to increase your link. (45 Mana)</v>
      </c>
      <c r="AT216" s="1258" t="str">
        <f>'Abilities (2)'!D$246</f>
        <v>(❖:≈) Link Control - Porting III: [Requires Helix] You gain a new Stat named Control; Try to link to the Astral Object "The Authority" for immense Power; Gain 50 Control; You attempt to open a Portal close to its location to increase your link. (40 Mana)</v>
      </c>
      <c r="AW216" t="s">
        <v>4036</v>
      </c>
      <c r="AX216" t="s">
        <v>4037</v>
      </c>
      <c r="AY216" t="s">
        <v>4038</v>
      </c>
    </row>
    <row r="217" spans="43:51">
      <c r="AQ217" s="1286">
        <v>247</v>
      </c>
      <c r="AR217" s="1258" t="str">
        <f>'Abilities (2)'!B$247</f>
        <v>(≈) Gift from the Library: [Requires you to have completed a Quest] Powerplay; Gain a Random Helix that becomes permanently equipped in your artifact Slot.</v>
      </c>
      <c r="AS217" s="1258" t="str">
        <f>'Abilities (2)'!C$247</f>
        <v>(≈) Gift from the Library II: [Requires you to have completed a Quest] Powerplay; Gain a Random Helix that becomes permanently equipped in your artifact Slot; You also gain 1000 Gold.</v>
      </c>
      <c r="AT217" s="1258" t="str">
        <f>'Abilities (2)'!D$247</f>
        <v>(≈) Gift from the Library III: Powerplay; Gain a Random Helix that becomes permanently equipped in your artifact Slot; You also gain 1000 Gold.</v>
      </c>
      <c r="AW217" t="s">
        <v>4039</v>
      </c>
      <c r="AX217" t="s">
        <v>4040</v>
      </c>
      <c r="AY217" t="s">
        <v>4041</v>
      </c>
    </row>
    <row r="218" spans="43:51">
      <c r="AQ218" s="1286">
        <v>248</v>
      </c>
      <c r="AR218" s="1258" t="str">
        <f>'Abilities (2)'!B$248</f>
        <v>(o) Incomplete Release: Consume all your Control and Deal 20(+100% Control; +200% Power) Arcane Damage to all Entities on Hex. (Mana equal to Control)</v>
      </c>
      <c r="AS218" s="1258" t="str">
        <f>'Abilities (2)'!C$248</f>
        <v>(o) Incomplete Release II: Consume all your Control and Deal 20(+200% Control; +200% Power) Arcane Damage to all Entities on Hex. (Mana equal to Control)</v>
      </c>
      <c r="AT218" s="1258" t="str">
        <f>'Abilities (2)'!D$248</f>
        <v>(o) Incomplete Release III: Consume all your Control and Deal 20(+300% Control; +300% Power) Arcane Damage to all Entities on Hex. (Mana equal to Control)</v>
      </c>
      <c r="AW218" t="s">
        <v>4042</v>
      </c>
      <c r="AX218" t="s">
        <v>4043</v>
      </c>
      <c r="AY218" t="s">
        <v>4044</v>
      </c>
    </row>
    <row r="219" spans="43:51">
      <c r="AQ219" s="1286">
        <v>249</v>
      </c>
      <c r="AR219" s="1258" t="str">
        <f>'Abilities (2)'!B$249</f>
        <v>(≈) Absolute Control: Powerplay; Level up. (100 Control)</v>
      </c>
      <c r="AS219" s="1258" t="str">
        <f>'Abilities (2)'!C$249</f>
        <v>(≈) Absolute Control Il: Powerplay; Level up Twice. (100 Control)</v>
      </c>
      <c r="AT219" s="1258" t="str">
        <f>'Abilities (2)'!D$249</f>
        <v>(≈) Absolute Control IlI: Powerplay; Level up Twice.</v>
      </c>
      <c r="AW219" t="s">
        <v>4045</v>
      </c>
      <c r="AX219" t="s">
        <v>4046</v>
      </c>
      <c r="AY219" t="s">
        <v>4047</v>
      </c>
    </row>
    <row r="220" spans="43:51">
      <c r="AQ220" s="1286">
        <v>250</v>
      </c>
      <c r="AR220" s="1258" t="str">
        <f>'Abilities (2)'!B$250</f>
        <v>(≈) Nearing Completion - Arcanite: You gain a new Stat named Mana Pool Resistance(MPR); You may Consume 10 Control for 10 MPR Until End of Day; Passive: You Gain 50 Mana and 5 Power at the End of Day; for X Mana above your Max Mana you take X(-100% MPR) True Damage; Gain 50 Max Mana.</v>
      </c>
      <c r="AS220" s="1258" t="str">
        <f>'Abilities (2)'!C$250</f>
        <v>(≈) Nearing Completion - Arcanite II: You gain a new Stat named Mana Pool Resistance(MPR); You may Consume 10 Control for 15 MPR Until End of Day; Passive: You Gain 50 Mana and 7 Power at the End of Day; for X Mana above your Max Mana you take X(-100% MPR) True Damage; Gain 75 Max Mana.</v>
      </c>
      <c r="AT220" s="1258" t="str">
        <f>'Abilities (2)'!D$250</f>
        <v>(≈) Nearing Completion - Arcanite III: You gain a new Stat named Mana Pool Resistance(MPR); You may Consume 10 Control for 20 MPR Until End of Day; Passive: You Gain 50 Mana and 10 Power at the End of Day; for X Mana above your Max Mana you take X(-100% MPR) True Damage; Gain 100 Max Mana.</v>
      </c>
      <c r="AW220" t="s">
        <v>4048</v>
      </c>
      <c r="AX220" t="s">
        <v>4049</v>
      </c>
      <c r="AY220" t="s">
        <v>4050</v>
      </c>
    </row>
    <row r="221" spans="43:51">
      <c r="AQ221" s="1286">
        <v>251</v>
      </c>
      <c r="AR221" s="1258" t="str">
        <f>'Abilities (2)'!B$251</f>
        <v>(≈) Nearing Completion - Complexion: You gain a new Stat named Mana Pool Resistance(MPR); You may Consume 10 Control for 20 MPR Until End of Day; Passive: You Gain 100(+1000% Level) Mana at the End of Day; for X Mana above your Max Mana you take X(-100% MPR) True Damage; Gain 200 Max Mana.</v>
      </c>
      <c r="AS221" s="1258" t="str">
        <f>'Abilities (2)'!C$251</f>
        <v>(≈) Nearing Completion - Complexion II: You gain a new Stat named Mana Pool Resistance(MPR); You may Consume 10 Control for 30 MPR Until End of Day; Passive: You Gain 125(+1000% Level) Mana at the End of Day; for X Mana above your Max Mana you take X(-100% MPR) True Damage; Gain 250 Max Mana.</v>
      </c>
      <c r="AT221" s="1258" t="str">
        <f>'Abilities (2)'!D$251</f>
        <v>(≈) Nearing Completion - Complexion III: You gain a new Stat named Mana Pool Resistance(MPR); You may Consume 10 Control for 40 MPR Until End of Day; Passive: You Gain 150(+1000% Level) Mana at the End of Day; for X Mana above your Max Mana you take X(-100% MPR) True Damage; Gain 300 Max Mana.</v>
      </c>
      <c r="AW221" t="s">
        <v>4051</v>
      </c>
      <c r="AX221" t="s">
        <v>4052</v>
      </c>
      <c r="AY221" t="s">
        <v>4053</v>
      </c>
    </row>
    <row r="222" spans="43:51">
      <c r="AQ222" s="1286">
        <v>252</v>
      </c>
      <c r="AR222" s="1258" t="str">
        <f>'Abilities (2)'!B$252</f>
        <v>(≈) Nearing Completion - Transmagna: You gain a new Stat named Mana Pool Resistance(MPR); You have MPR equal to Chosen Elemental Resistance Until End of Day; Passive: You Gain 100 Mana at the End of Day; for X Mana above your Max Mana you take X(-100% MPR) True Damage; Gain 100 Max Mana)</v>
      </c>
      <c r="AS222" s="1258" t="str">
        <f>'Abilities (2)'!C$252</f>
        <v>(≈) Nearing Completion - Transmagna II: You gain a new Stat named Mana Pool Resistance(MPR); You have MPR equal to 2*Chosen Elemental Resistance Until End of Day; Passive: You Gain 75 Mana at the End of Day; for X Mana above your Max Mana you take X(-100% MPR) True Damage; Gain 150 Max Mana)</v>
      </c>
      <c r="AT222" s="1258" t="str">
        <f>'Abilities (2)'!D$252</f>
        <v>(≈) Nearing Completion - Transmagna III: You gain a new Stat named Mana Pool Resistance(MPR); You have MPR equal to 3*Chosen Elemental Resistance Until End of Day; Passive: You Gain 50 Mana at the End of Day; for X Mana above your Max Mana you take X(-100% MPR) True Damage; Gain 200 Max Mana)</v>
      </c>
      <c r="AW222" t="s">
        <v>4054</v>
      </c>
      <c r="AX222" t="s">
        <v>4055</v>
      </c>
      <c r="AY222" t="s">
        <v>4056</v>
      </c>
    </row>
    <row r="223" spans="43:51">
      <c r="AQ223" s="1286">
        <v>253</v>
      </c>
      <c r="AR223" s="1258" t="str">
        <f>'Abilities (2)'!B$253</f>
        <v>(o) Arcane Bombardment: [Requires Helix] Choose Target Hex you have vision of; Everything in 1 Hex Range of Target Hex gets Obliterated for 200(+500% Power) Arcane Damage. (200 Mana; 100 Control; 20 Mana Pool Resistance; 1/Day)</v>
      </c>
      <c r="AS223" s="1258" t="str">
        <f>'Abilities (2)'!C$253</f>
        <v>(o) Arcane Bombardment II: [Requires Helix] Choose Target Hex you have vision of; Everything in 2 Hex Range of Target Hex gets Obliterated for 400(+1000% Power) Arcane Damage. (300 Mana; 150 Control; 50 Mana Pool Resistance; 1/Day)</v>
      </c>
      <c r="AT223" s="1258" t="str">
        <f>'Abilities (2)'!D$253</f>
        <v>(o) Arcane Bombardment III: [Requires Helix] Choose Target Hex you have vision of; Everything in 2 Hex Range of Target Hex gets Obliterated for 1000(+10000% Power) Arcane Damage. (200 Mana; 200 Control; 100 Mana Pool Resistance)</v>
      </c>
      <c r="AW223" t="s">
        <v>4057</v>
      </c>
      <c r="AX223" t="s">
        <v>4058</v>
      </c>
      <c r="AY223" t="s">
        <v>4059</v>
      </c>
    </row>
    <row r="224" spans="43:51">
      <c r="AQ224" s="1286">
        <v>254</v>
      </c>
      <c r="AR224" s="1258" t="str">
        <f>'Abilities (2)'!B$254</f>
        <v>(+) Obliterate Through Overcharge: [Channel for 1 Turn] Gain Control Equal to twice your Power, afterwards Infuse Target Entity Transferring them Mana Equal to Control times 10% of MPR; If they do not have Mana Destroy Target; If their Mana goes above their Max they take excess as True Damage. (Mana Transfered)</v>
      </c>
      <c r="AS224" s="1258" t="str">
        <f>'Abilities (2)'!C$254</f>
        <v>(+) Obliterate Through Overcharge II: [Channel for 1 Turn] Gain Control Equal to thrice your Power, afterwards Infuse Target Entity Transferring them Mana Equal to Control times 20% of MPR; If they do not have Mana Destroy Target; If their Mana goes above their Max they take excess as True Damage. (Mana Transfered)</v>
      </c>
      <c r="AT224" s="1258" t="str">
        <f>'Abilities (2)'!D$254</f>
        <v>(+) Obliterate Through Overcharge III: Gain Control Equal to thrice your Power, afterwards Infuse Target Entity Transferring them Mana Equal to Control times 50% of MPR; If they do not have Mana Destroy Target; If their Mana goes above their Max they take excess as True Damage. (Mana Transfered)</v>
      </c>
      <c r="AW224" t="s">
        <v>4060</v>
      </c>
      <c r="AX224" t="s">
        <v>4061</v>
      </c>
      <c r="AY224" t="s">
        <v>4062</v>
      </c>
    </row>
    <row r="225" spans="43:51">
      <c r="AQ225" s="1286">
        <v>255</v>
      </c>
      <c r="AR225" s="1258" t="str">
        <f>'Abilities (2)'!B$255</f>
        <v>(&gt;) Arbitrary Release: Powerplay; Allow the Raw Energy of The Authority to course through your body; Remove all other Abilities; Set yourself at 1000 Mana and 1000 Health; All Your Gear is Destroyed; Your Basic Attack are Ranged and Deal 100(+1000% Power; +100% Control) Arcane Damage. (300 Control; 100 MPR)</v>
      </c>
      <c r="AS225" s="1258" t="str">
        <f>'Abilities (2)'!C$255</f>
        <v>(&gt;) Arbitrary Release II: Powerplay; Allow the Raw Energy of The Authority to course through your body; Remove all other Abilities; Set yourself at 2000 Mana and 2000 Health; All Your Gear is Destroyed; Your Basic Attack are Ranged and Deal 200(+1000% Power; +100% Control) Arcane Damage. (300 Control; 200 MPR)</v>
      </c>
      <c r="AT225" s="1258" t="str">
        <f>'Abilities (2)'!D$255</f>
        <v>(&gt;) Arbitrary Release III: Powerplay; Allow the Raw Energy of The Authority to course through your body; Remove all other Abilities; Set yourself at 2000 Mana and 2000 Health; All Your Gear is Destroyed; Your Basic Attack are Warp and Deal 400(+1000% Power; +1000% Control) Arcane Damage. (300 Control; 300 MPR)</v>
      </c>
      <c r="AW225" t="s">
        <v>4063</v>
      </c>
      <c r="AX225" t="s">
        <v>4064</v>
      </c>
      <c r="AY225" t="s">
        <v>4065</v>
      </c>
    </row>
    <row r="226" spans="43:51">
      <c r="AQ226">
        <v>258</v>
      </c>
      <c r="AR226" s="1258" t="str">
        <f>'Abilities (2)'!B$258</f>
        <v>(P) Diplomatic Envoy: You've been sent by the Legions of the Grand Library on a Diplomatic Mission; Sentient Weaklings and Elites will Refuse to fight you out of Fear of the Legions; But you can not fight them Either; Encountering them will Still Grant you the Experience.</v>
      </c>
      <c r="AW226" t="s">
        <v>4066</v>
      </c>
    </row>
    <row r="227" spans="43:51">
      <c r="AQ227" s="1286">
        <v>259</v>
      </c>
      <c r="AR227" s="1258" t="str">
        <f>'Abilities (2)'!B$259</f>
        <v>(P) Political Propagandist: The Higher Nobility sent you to spread their Idealogy; Gain 1000 Gold; You can Bribe Sentient Weaklings to join your Cause for 100 Gold and Sentient Elites for 1000 Gold.</v>
      </c>
      <c r="AW227" t="s">
        <v>4067</v>
      </c>
    </row>
    <row r="228" spans="43:51">
      <c r="AQ228">
        <v>260</v>
      </c>
      <c r="AR228" s="1258" t="str">
        <f>'Abilities (2)'!B$260</f>
        <v>(P) Faction Suporter: Start the Game with a second Faction Bonus of your choice.</v>
      </c>
      <c r="AW228" t="s">
        <v>4068</v>
      </c>
    </row>
    <row r="229" spans="43:51">
      <c r="AQ229">
        <v>261</v>
      </c>
      <c r="AR229" s="911" t="str">
        <f>'Abilities (2)'!B$261</f>
        <v>(≈) Order of Passage: Order your benefactors to Remove Target Weakling or Elite from Target Hex; You will gain 50% of its Experience. (20 Mana for Weakling/40 Mana for Elite)</v>
      </c>
      <c r="AS229" s="911" t="str">
        <f>'Abilities (2)'!C$261</f>
        <v>(≈) Order of Passage II: Order your benefactors to Remove Target Weakling or Elite from Target Hex; You will gain 50% of its Experience. (10 Mana for Weakling/20 Mana for Elite)</v>
      </c>
      <c r="AT229" s="911" t="str">
        <f>'Abilities (2)'!D$261</f>
        <v>(≈) Order of Passage III: Order your benefactors to Remove Target Weakling or Elite from Target Hex; You will gain 100% of its Experience. (10 Mana for Weakling/20 Mana for Elite)</v>
      </c>
      <c r="AW229" t="s">
        <v>4069</v>
      </c>
      <c r="AX229" t="s">
        <v>4070</v>
      </c>
      <c r="AY229" t="s">
        <v>4071</v>
      </c>
    </row>
    <row r="230" spans="43:51">
      <c r="AQ230">
        <v>262</v>
      </c>
      <c r="AR230" s="1258" t="str">
        <f>'Abilities (2)'!B$262</f>
        <v>(❖:+) Judge Morality: Target Sentient Entity begins questioning their Morality; They are Confused or Feared Until End of Combat. (40 Mana)</v>
      </c>
      <c r="AS230" s="1258" t="str">
        <f>'Abilities (2)'!C$262</f>
        <v>(❖:≈) Judge Morality II: Target Sentient Entity begins questioning their Morality; They are Confused and Feared Until End of Combat. (60 Mana)</v>
      </c>
      <c r="AT230" s="1258" t="str">
        <f>'Abilities (2)'!D$262</f>
        <v>(❖:≈) Judge Morality III: Target Sentient Entity begins questioning their Morality; They are Confused and Feared Until End of Combat. (40 Mana)</v>
      </c>
      <c r="AW230" t="s">
        <v>4072</v>
      </c>
      <c r="AX230" t="s">
        <v>4073</v>
      </c>
      <c r="AY230" t="s">
        <v>4074</v>
      </c>
    </row>
    <row r="231" spans="43:51">
      <c r="AQ231">
        <v>263</v>
      </c>
      <c r="AR231" s="1258" t="str">
        <f>'Abilities (2)'!B$263</f>
        <v>(≈) Political Decoy: Employ an Underling as your Decoy; Your Decoy has 4 Stamina and 25 Health; Your Decoy appears to have the same stats as you but can not fight; Decoy does not count towards banner; The Decoy has the Taunt Skill. (50 Mana; 250 Gold)</v>
      </c>
      <c r="AS231" s="1258" t="str">
        <f>'Abilities (2)'!C$263</f>
        <v>(≈) Political Decoy II: Employ an Underling as your Decoy; Your Decoy has 5 Stamina and 50 Health; Your Decoy appears to have the same stats as you but can not fight; Decoy does not count towards banner; The Decoy has the Taunt Skill. (50 Mana; 250 Gold)</v>
      </c>
      <c r="AT231" s="1258" t="str">
        <f>'Abilities (2)'!D$263</f>
        <v>(≈) Political Decoy III: Employ an Underling as your Decoy; Your Decoy has 5 Stamina and 50 Health and 10 Physical Damage Melee Basic Attacks; Your Decoy appears to have the same stats as you; Decoy does not count towards banner; The Decoy has the Taunt Skill and 2 Inventory Slots. (50 Mana; 500 Gold)</v>
      </c>
      <c r="AW231" t="s">
        <v>4075</v>
      </c>
      <c r="AX231" t="s">
        <v>4076</v>
      </c>
      <c r="AY231" t="s">
        <v>4077</v>
      </c>
    </row>
    <row r="232" spans="43:51">
      <c r="AQ232" s="1286">
        <v>264</v>
      </c>
      <c r="AR232" s="1258" t="str">
        <f>'Abilities (2)'!B$264</f>
        <v xml:space="preserve">(≈) Influence Relations: Powerplay; Better the Relations to Target Faction Outside of your current one(s), gaining their faction Bonus. </v>
      </c>
      <c r="AS232" s="1258" t="str">
        <f>'Abilities (2)'!C$264</f>
        <v xml:space="preserve">(≈) Influence Relations II: Powerplay; Better the Relations to up to 2 Target Factions(Outside of your current one), gaining their faction Bonus. </v>
      </c>
      <c r="AT232" s="1258" t="str">
        <f>'Abilities (2)'!D$264</f>
        <v xml:space="preserve">(≈) Influence Relations III: Powerplay; Better the Relations to up to 3 Target Factions(Outside of your current one), gaining their faction Bonus. </v>
      </c>
      <c r="AW232" t="s">
        <v>4078</v>
      </c>
      <c r="AX232" t="s">
        <v>4079</v>
      </c>
      <c r="AY232" t="s">
        <v>4080</v>
      </c>
    </row>
    <row r="233" spans="43:51">
      <c r="AQ233" s="1286">
        <v>265</v>
      </c>
      <c r="AR233" s="1258" t="str">
        <f>'Abilities (2)'!B$265</f>
        <v>(≈) Denounce Faction: Powerplay; Denounce Faction, causing all Heroes of that Faction to become Banished. (40 Mana)</v>
      </c>
      <c r="AS233" s="1258" t="str">
        <f>'Abilities (2)'!C$265</f>
        <v>(≈) Denounce Faction II: Powerplay; Denounce 2 Factions, causing all Heroes of those Factions to become Banished. (40 Mana)</v>
      </c>
      <c r="AT233" s="1258" t="str">
        <f>'Abilities (2)'!D$265</f>
        <v>(≈) Denounce Faction III: Powerplay; Denounce all Factions, causing all Heroes to become Banished. (40 Mana)</v>
      </c>
      <c r="AW233" t="s">
        <v>4081</v>
      </c>
      <c r="AX233" t="s">
        <v>4082</v>
      </c>
      <c r="AY233" t="s">
        <v>4083</v>
      </c>
    </row>
    <row r="234" spans="43:51">
      <c r="AQ234" s="1286">
        <v>266</v>
      </c>
      <c r="AR234" s="1258" t="str">
        <f>'Abilities (2)'!B$266</f>
        <v>(❖:o) Call of the Slayers: Powerplay; Call the professional Slayers to Kill all Non-Sentient Entities on your current Hex. (100 Mana; 1000 Gold)</v>
      </c>
      <c r="AS234" s="1258" t="str">
        <f>'Abilities (2)'!C$266</f>
        <v>(❖:o) Call of the Slayers II: Powerplay; Call the professional Slayers to Destroy all Non-Sentient Entities on your current Hex. (75 Mana; 1500 Gold)</v>
      </c>
      <c r="AT234" s="1258" t="str">
        <f>'Abilities (2)'!D$266</f>
        <v>(❖:o) Call of the Slayers III: Powerplay; Call the professional Slayers to Destroy all Non-Hero Entities on your current Hex. (50 Mana; 2000 Gold)</v>
      </c>
      <c r="AW234" t="s">
        <v>4084</v>
      </c>
      <c r="AX234" t="s">
        <v>4085</v>
      </c>
      <c r="AY234" t="s">
        <v>4086</v>
      </c>
    </row>
    <row r="235" spans="43:51">
      <c r="AQ235" s="1286">
        <v>267</v>
      </c>
      <c r="AR235" s="1258" t="str">
        <f>'Abilities (2)'!B$267</f>
        <v>(^) Arrival of the Escort: Powerplay; Summon 2 100 Health and Mana Knight Followers with 20 Physical Damage Basic Attcks and 3 Stamina. (100 Mana)</v>
      </c>
      <c r="AS235" s="1258" t="str">
        <f>'Abilities (2)'!C$267</f>
        <v>(^) Arrival of the Escort II: Powerplay; Summon 3 100 Health and Mana Knight Followers with 20 Physical Damage Basic Attcks and 3 Stamina. (100 Mana)</v>
      </c>
      <c r="AT235" s="1258" t="str">
        <f>'Abilities (2)'!D$267</f>
        <v>(^) Arrival of the Escort III: Powerplay; Summon 4 100 Health and Mana Knight Followers with 20 Physical Damage Basic Attcks and 3 Stamina. (100 Mana)</v>
      </c>
      <c r="AW235" t="s">
        <v>4087</v>
      </c>
      <c r="AX235" t="s">
        <v>4088</v>
      </c>
      <c r="AY235" t="s">
        <v>4089</v>
      </c>
    </row>
    <row r="236" spans="43:51">
      <c r="AQ236" s="1286">
        <v>268</v>
      </c>
      <c r="AR236" s="1258" t="str">
        <f>'Abilities (2)'!B$268</f>
        <v>(❖:≈) Mind to Peace: Corrupt Targets Mind forcing them to Flee Combat. (40 Mana)</v>
      </c>
      <c r="AS236" s="1258" t="str">
        <f>'Abilities (2)'!C$268</f>
        <v>(❖:≈) Mind to Peace II: Corrupt Targets Mind forcing them to Flee Combat. (30 Mana)</v>
      </c>
      <c r="AT236" s="1258" t="str">
        <f>'Abilities (2)'!D$268</f>
        <v>(❖:≈) Mind to Peace III: Corrupt Targets Mind forcing them to Flee Combat or move Back in Combat. (20 Mana)</v>
      </c>
      <c r="AW236" t="s">
        <v>4090</v>
      </c>
      <c r="AX236" t="s">
        <v>4091</v>
      </c>
      <c r="AY236" t="s">
        <v>4092</v>
      </c>
    </row>
    <row r="237" spans="43:51">
      <c r="AQ237" s="1286">
        <v>269</v>
      </c>
      <c r="AR237" s="1258" t="str">
        <f>'Abilities (2)'!B$269</f>
        <v>(+) Pacify: Cause Hostile Target Non-Heroic Entity to become Neutral Until End of Day. (50 Mana)</v>
      </c>
      <c r="AS237" s="1258" t="str">
        <f>'Abilities (2)'!C$269</f>
        <v>(+) Pacify II: Cause Hostile Target Non-Heroic Entity to become Neutral Until End of Day. (40 Mana)</v>
      </c>
      <c r="AT237" s="1258" t="str">
        <f>'Abilities (2)'!D$269</f>
        <v>(+) Pacify III: Cause Hostile Target Non-Hero Entity to become Neutral Until End of Day. (30 Mana)</v>
      </c>
      <c r="AW237" t="s">
        <v>4093</v>
      </c>
      <c r="AX237" t="s">
        <v>4094</v>
      </c>
      <c r="AY237" t="s">
        <v>4095</v>
      </c>
    </row>
    <row r="238" spans="43:51">
      <c r="AQ238" s="1286">
        <v>270</v>
      </c>
      <c r="AR238" s="1258" t="str">
        <f>'Abilities (2)'!B$270</f>
        <v>(P) The Decree of the Grand Libraries Defensive Act: If a Target Entity becomes Hostile towards you, summon a Level 6 Non-Diplomat Librarian Minion with Rare Gear to Protect you until End of Combat. (Locks 100 Mana)</v>
      </c>
      <c r="AS238" s="1258" t="str">
        <f>'Abilities (2)'!C$270</f>
        <v>(P) The Decree of the Grand Libraries Defensive Act II: If a Target Entity becomes Hostile towards you, summon a Level 8 Non-Diplomat Librarian Minion with Epic Gear to Protect you until End of Combat. (Locks 100 Mana)</v>
      </c>
      <c r="AT238" s="1258" t="str">
        <f>'Abilities (2)'!D$270</f>
        <v>(P) The Decree of the Grand Libraries Defensive Act III: If a Target Entity becomes Hostile towards you, summon a Level 12 Non-Diplomat Librarian Minion with Legendary Gear to Protect you until End of Combat. (Locks 100 Mana)</v>
      </c>
      <c r="AW238" t="s">
        <v>4096</v>
      </c>
      <c r="AX238" t="s">
        <v>4097</v>
      </c>
      <c r="AY238" t="s">
        <v>4098</v>
      </c>
    </row>
    <row r="239" spans="43:51">
      <c r="AQ239" s="1286">
        <v>271</v>
      </c>
      <c r="AR239" s="1258" t="str">
        <f>'Abilities (2)'!B$271</f>
        <v>(o) The Negotiations are Done!: Powerplay; The Librarian City declares War on the Land; All Zones are Annihilated by Magic Bombardment; Heroes currently in Zones take 100 Magic Damage; Become Target Librarian Affinity; You Relearn all your Abilities. (200 Mana)</v>
      </c>
      <c r="AS239" s="1258" t="str">
        <f>'Abilities (2)'!C$271</f>
        <v>(o) The Negotiations are Done! II: Powerplay; The Librarian City declares War on the Land; All Zones are Annihilated by Magic Bombardment; Heroes currently in Zones take 200 Magic Damage; Become Target Librarian Affinity; You Relearn all your Abilities. (200 Mana)</v>
      </c>
      <c r="AT239" s="1258" t="str">
        <f>'Abilities (2)'!D$271</f>
        <v>(o) The Negotiations are Done! III: Powerplay; The Librarian City declares begins a Genocyde; All Hexes are Annihilated by Magic Bombardment becomign simple Plain Hexes; Heroes currently in Zones take 400 Magic Damage; Become Target Librarian Affinity; You Relearn all your Abilities. (200 Mana)</v>
      </c>
      <c r="AW239" t="s">
        <v>4099</v>
      </c>
      <c r="AX239" t="s">
        <v>4100</v>
      </c>
      <c r="AY239" t="s">
        <v>4101</v>
      </c>
    </row>
    <row r="240" spans="43:51">
      <c r="AQ240" s="1286">
        <v>272</v>
      </c>
      <c r="AR240" s="1258" t="str">
        <f>'Abilities (2)'!B$272</f>
        <v>(≈) Librarian Caravan: Powerplay; Call in the support of a level 4 Silencer Companion. (100 Mana)</v>
      </c>
      <c r="AS240" s="1258" t="str">
        <f>'Abilities (2)'!C$272</f>
        <v>(≈) Librarian Caravan II: Powerplay; Call in the support of a level 6 Silencer Companio and a level 6 Mastermind. (120 Mana)</v>
      </c>
      <c r="AT240" s="1258" t="str">
        <f>'Abilities (2)'!D$272</f>
        <v>(≈) Librarian Caravan III: Powerplay; Call in the support of a level 8 Silencer Companio, a level 8 Mastermind and another level 8 Mastermind. (140 Mana)</v>
      </c>
      <c r="AW240" t="s">
        <v>4102</v>
      </c>
      <c r="AX240" t="s">
        <v>4103</v>
      </c>
      <c r="AY240" t="s">
        <v>4104</v>
      </c>
    </row>
    <row r="241" spans="43:51">
      <c r="AQ241">
        <v>275</v>
      </c>
      <c r="AR241" s="1258" t="str">
        <f>'Abilities (2)'!B$275</f>
        <v>(P) Logistician: You regenerate 2(+1 Per Zone Occupied) Supply at the Start of Day; Recruits count as your Banner.</v>
      </c>
      <c r="AW241" t="s">
        <v>4105</v>
      </c>
    </row>
    <row r="242" spans="43:51">
      <c r="AQ242" s="1286">
        <v>276</v>
      </c>
      <c r="AR242" s="1258" t="str">
        <f>'Abilities (2)'!B$276</f>
        <v>(P) Field Marshal: You regenerate 1 Supply at the Start of Day; Your Recruits gain an additional Action on their first turn in combat; Recruits count as your Army; Gain +6 Banner Slots.</v>
      </c>
      <c r="AW242" t="s">
        <v>4106</v>
      </c>
    </row>
    <row r="243" spans="43:51">
      <c r="AQ243">
        <v>277</v>
      </c>
      <c r="AR243" s="1258" t="str">
        <f>'Abilities (2)'!B$277</f>
        <v>(P) Recruiter: You regenerate 1 Supply at the Start of Day; Your Recruits Costs 50% less Supply to Recruit; Recruits count as your Army; Gain +6 Banner Slots.</v>
      </c>
      <c r="AW243" t="s">
        <v>4107</v>
      </c>
    </row>
    <row r="244" spans="43:51">
      <c r="AQ244">
        <v>278</v>
      </c>
      <c r="AR244" s="911" t="str">
        <f>'Abilities (2)'!B$278</f>
        <v>(≈) Emergency Conscription: Recruit three Peasants; Peasents have 50 Health; 3 Stamina; 8 Physical Damage Melee Basic Attack, Equipped with a Two-Handed Common Sword; Peasents will Consume 1 Supply at the Start of the Day. (8 Supply)</v>
      </c>
      <c r="AS244" s="911" t="str">
        <f>'Abilities (2)'!C$278</f>
        <v>(≈) Emergency Conscription II: Recruit four Peasants; Peasents have 50 Health; 3 Stamina; 8 Physical Damage Melee Basic Attack, Equipped with a Two-Handed Common Sword; Peasents will Consume 1 Supply at the Start of the Day. (8 Supply)</v>
      </c>
      <c r="AT244" s="911" t="str">
        <f>'Abilities (2)'!D$278</f>
        <v>(≈) Emergency Conscription III: Recruit four Peasants; Peasents have 50 Health; 3 Stamina; 8 Physical Damage Melee Basic Attack, Equipped with a Two-Handed Common Sword; Peasents will Consume 0.5 Supply at the Start of the Day. (8 Supply)</v>
      </c>
      <c r="AW244" t="s">
        <v>4108</v>
      </c>
      <c r="AX244" t="s">
        <v>4109</v>
      </c>
      <c r="AY244" t="s">
        <v>4110</v>
      </c>
    </row>
    <row r="245" spans="43:51">
      <c r="AQ245">
        <v>279</v>
      </c>
      <c r="AR245" s="1258" t="str">
        <f>'Abilities (2)'!B$279</f>
        <v xml:space="preserve">(≈) Call to arms: Recruit a Footman; Footmen have 100 Health, 3 Stamina, 16 Physical Damage Melee Basic Attack, Equipped with a Two-Handed Rare Sword; Footmen will Consume 1.5 Supply at the Start of the Day; You can dismiss them anytime. (6 Supply) </v>
      </c>
      <c r="AS245" s="1258" t="str">
        <f>'Abilities (2)'!C$279</f>
        <v xml:space="preserve">(≈) Call to arms II: Recruit a Footman; Footmen have 100 Health, 3 Stamina, 16 Physical Damage Melee Basic Attack, Equipped with a Two-Handed Rare Sword; Footmen will Consume 1.5 Supply at the Start of the Day; You can dismiss them anytime. (5 Supply) </v>
      </c>
      <c r="AT245" s="1258" t="str">
        <f>'Abilities (2)'!D$279</f>
        <v xml:space="preserve">(≈) Call to arms III: Recruit a Footman; Footmen have 100 Health, 3 Stamina, 16 Physical Damage Melee Basic Attack, Equipped with a Two-Handed Rare Sword; Footmen will Consume 1 Supply at the Start of the Day; You can dismiss them anytime. (5 Supply) </v>
      </c>
      <c r="AW245" t="s">
        <v>4111</v>
      </c>
      <c r="AX245" t="s">
        <v>4112</v>
      </c>
      <c r="AY245" t="s">
        <v>4113</v>
      </c>
    </row>
    <row r="246" spans="43:51">
      <c r="AQ246">
        <v>280</v>
      </c>
      <c r="AR246" s="1258" t="str">
        <f>'Abilities (2)'!B$280</f>
        <v>(≈) Professional Training: Recruit a Sergent; Sergents have 150 Health; 3 Stamina; 24 Physical Damage Melee Basic Attack, Equipped with a Two-Handed Epic Sword; Sergents will Consume 2 Supply at the Start of Day; (10 Supply)</v>
      </c>
      <c r="AS246" s="1258" t="str">
        <f>'Abilities (2)'!C$280</f>
        <v>(≈) Professional Training II: Recruit a Sergent; Sergents have 150 Health; 3 Stamina; 24 Physical Damage Melee Basic Attack, Equipped with a Two-Handed Epic Sword; Sergents will Consume 2 Supply at the Start of Day; (8 Supply)</v>
      </c>
      <c r="AT246" s="1258" t="str">
        <f>'Abilities (2)'!D$280</f>
        <v>(≈) Professional Training III: Recruit a Sergent; Sergents have 150 Health; 3 Stamina; 24 Physical Damage Melee Basic Attack, Equipped with a Two-Handed Epic Sword; Sergents will Consume 1.5 Supply at the Start of Day; (8 Supply)</v>
      </c>
      <c r="AW246" t="s">
        <v>4114</v>
      </c>
      <c r="AX246" t="s">
        <v>4115</v>
      </c>
      <c r="AY246" t="s">
        <v>4116</v>
      </c>
    </row>
    <row r="247" spans="43:51">
      <c r="AQ247" s="1286">
        <v>281</v>
      </c>
      <c r="AR247" s="1258" t="str">
        <f>'Abilities (2)'!B$281</f>
        <v>(P) Backline Commander: Your Turn is skipped, but can Basic Attack as a Counter; Your Recruits gain 2 Actions per Turn.</v>
      </c>
      <c r="AS247" s="1258" t="str">
        <f>'Abilities (2)'!C$281</f>
        <v>(P) Backline Commander II: Your can no longer Basic Attack on your Turn, but can Basic Attack as a Counter; Your Recruits gain 2 Actions per Turn.</v>
      </c>
      <c r="AT247" s="1258" t="str">
        <f>'Abilities (2)'!D$281</f>
        <v>(P) Backline Commander III: You can Basic Attack as a Counter; Your Recruits gain 2 Actions per Turn.</v>
      </c>
      <c r="AW247" t="s">
        <v>4117</v>
      </c>
      <c r="AX247" t="s">
        <v>4118</v>
      </c>
      <c r="AY247" t="s">
        <v>4119</v>
      </c>
    </row>
    <row r="248" spans="43:51">
      <c r="AQ248" s="1286">
        <v>282</v>
      </c>
      <c r="AR248" s="1258" t="str">
        <f>'Abilities (2)'!B$282</f>
        <v>(P) Vanguard Commander: As long as you are in Melee Range of your Recruits they become inspired and can’t be affected by charm, fear, or confusion and gain +1 on their Basic Attack Rolls.</v>
      </c>
      <c r="AS248" s="1258" t="str">
        <f>'Abilities (2)'!C$282</f>
        <v>(P) Vanguard Commander II: As long as you are in Melee Range of your Recruits they become inspired and can’t be affected by charm, fear, or confusion and gain +2 on their Basic Attack Rolls.</v>
      </c>
      <c r="AT248" s="1258" t="str">
        <f>'Abilities (2)'!D$282</f>
        <v>(P) Vanguard Commander III: As long as you are in Melee Range of your Recruits they become inspired and can’t be affected by charm, fear, or confusion and gain +3 on their Basic Attack Rolls.</v>
      </c>
      <c r="AW248" t="s">
        <v>4120</v>
      </c>
      <c r="AX248" t="s">
        <v>4121</v>
      </c>
      <c r="AY248" t="s">
        <v>4122</v>
      </c>
    </row>
    <row r="249" spans="43:51">
      <c r="AQ249" s="1286">
        <v>283</v>
      </c>
      <c r="AR249" s="1258" t="str">
        <f>'Abilities (2)'!B$283</f>
        <v>(P) Forage: Ending your turn in a Forest will reduce the Maintenence Supply Cost of your Recruits at the Start of the next Day by 50%.</v>
      </c>
      <c r="AS249" s="1258" t="str">
        <f>'Abilities (2)'!C$283</f>
        <v>(P) Forage II: Ending your turn in a Forest or Adjiacent to one will reduce the Maintenence Supply Cost of your Recruits at the Start of the next Day by 50%.</v>
      </c>
      <c r="AT249" s="1258" t="str">
        <f>'Abilities (2)'!D$283</f>
        <v>(P) Forage III: Ending your turn in a Forest or Adjiacent to one will cause your Recruits to not Consume Supply on Day Start.</v>
      </c>
      <c r="AW249" t="s">
        <v>4123</v>
      </c>
      <c r="AX249" t="s">
        <v>4124</v>
      </c>
      <c r="AY249" t="s">
        <v>4125</v>
      </c>
    </row>
    <row r="250" spans="43:51">
      <c r="AQ250" s="1286">
        <v>284</v>
      </c>
      <c r="AR250" s="1258" t="str">
        <f>'Abilities (2)'!B$284</f>
        <v xml:space="preserve">(≈) Armament Upgrade: Upgrade Recruits Rank; Ranks in order are Peasant&gt;Footman&gt;Sergent&gt;Captain; Captains have 200 Health; 3 Stamina; 32 Physical Damage Melee Basic Attack, Equipped with a Two-Handed Legendary Sword; Captains Consume 2.5 Supply at te Start of Day. (5 Supply) </v>
      </c>
      <c r="AS250" s="1258" t="str">
        <f>'Abilities (2)'!C$284</f>
        <v xml:space="preserve">(≈) Armament Upgrade II: Upgrade Recruits Rank; Ranks in order are Peasant&gt;Footman&gt;Sergent&gt;Captain; Captains have 200 Health; 3 Stamina; 32 Physical Damage Melee Basic Attack, Equipped with a Two-Handed Legendary Sword; Captains Consume 2.5 Supply at te Start of Day. (4 Supply) </v>
      </c>
      <c r="AT250" s="1258" t="str">
        <f>'Abilities (2)'!D$284</f>
        <v xml:space="preserve">(≈) Armament Upgrade III: Upgrade Recruits Rank; Ranks in order are Peasant&gt;Footman&gt;Sergent&gt;Captain; Captains have 200 Health; 3 Stamina; 32 Physical Damage Melee Basic Attack, Equipped with a Two-Handed Legendary Sword; Captains Consume 2.5 Supply at te Start of Day. (3 Supply) </v>
      </c>
      <c r="AW250" t="s">
        <v>4126</v>
      </c>
      <c r="AX250" t="s">
        <v>4127</v>
      </c>
      <c r="AY250" t="s">
        <v>4128</v>
      </c>
    </row>
    <row r="251" spans="43:51">
      <c r="AQ251" s="1286">
        <v>285</v>
      </c>
      <c r="AR251" s="1258" t="str">
        <f>'Abilities (2)'!B$285</f>
        <v>(P) Occupy Zone: Zones you Traverse become immediately Claimed and restituated for War; They now give you 1 Supply Per Day or you can Raze them removing them from the Map and gain 10 Supply; You have to be on the Zone in order to Raze it.</v>
      </c>
      <c r="AS251" s="1258" t="str">
        <f>'Abilities (2)'!C$285</f>
        <v>(P) Occupy Zone II: Zones you Traverse become immediately Claimed and restituated for War; They now give you 1.5 Supply Per Day or you can Raze them removing them from the Map and gain 12 Supply; You have to be on the Zone in order to Raze it.</v>
      </c>
      <c r="AT251" s="1258" t="str">
        <f>'Abilities (2)'!D$285</f>
        <v>(P) Occupy Zone III: Zones you Traverse become immediately Claimed and restituated for War; They now give you 2 Supply Per Day or you can Raze them removing them from the Map and gain 15 Supply; You can Raze Claimed Zones you have Vision of.</v>
      </c>
      <c r="AW251" t="s">
        <v>4129</v>
      </c>
      <c r="AX251" t="s">
        <v>4130</v>
      </c>
      <c r="AY251" t="s">
        <v>4131</v>
      </c>
    </row>
    <row r="252" spans="43:51">
      <c r="AQ252" s="1286">
        <v>286</v>
      </c>
      <c r="AR252" s="1258" t="str">
        <f>'Abilities (2)'!B$286</f>
        <v>(≈) Forced march: You, and your Banner Move in the same cardinal direction as the previous Movement. (1 Supply per Entity that moves)</v>
      </c>
      <c r="AS252" s="1258" t="str">
        <f>'Abilities (2)'!C$286</f>
        <v>(≈) Forced march II: You, and your Banner Move to adjiacent Hex. (1 Supply per Entity that moves)</v>
      </c>
      <c r="AT252" s="1258" t="str">
        <f>'Abilities (2)'!D$286</f>
        <v>(≈) Forced march III: You, and your Banner Move to adjiacent Hex. (0.5 Supply per Entity that moves)</v>
      </c>
      <c r="AW252" t="s">
        <v>4132</v>
      </c>
      <c r="AX252" t="s">
        <v>4133</v>
      </c>
      <c r="AY252" t="s">
        <v>4134</v>
      </c>
    </row>
    <row r="253" spans="43:51">
      <c r="AQ253" s="1286">
        <v>287</v>
      </c>
      <c r="AR253" s="1258" t="str">
        <f>'Abilities (2)'!B$287</f>
        <v>(P) Recruiters Morale: Your Recruits gain Morale; Whenever you are Victorious you gain 1 Morale; Whenever a Recruit Dies you lose 1 Morale; You gain positive or negative Basic Attack Rolls equal to your Morale.</v>
      </c>
      <c r="AS253" s="1258" t="str">
        <f>'Abilities (2)'!C$287</f>
        <v>(P) Recruiters Morale II: Your Recruits gain Morale; Whenever you are Victorious you gain 2 Morale; Whenever a Recruit Dies you lose 1 Morale; You gain positive or negative Basic Attack Rolls equal to your Morale.</v>
      </c>
      <c r="AT253" s="1258" t="str">
        <f>'Abilities (2)'!D$287</f>
        <v>(P) Recruiters Morale III: Your Recruits gain Morale; Whenever you are Victorious you gain 4 Morale; Whenever a Recruit Dies you lose 1 Morale; You gain positive or negative Basic Attack Rolls equal to your Morale.</v>
      </c>
      <c r="AW253" t="s">
        <v>4135</v>
      </c>
      <c r="AX253" t="s">
        <v>4136</v>
      </c>
      <c r="AY253" t="s">
        <v>4137</v>
      </c>
    </row>
    <row r="254" spans="43:51">
      <c r="AQ254" s="1286">
        <v>288</v>
      </c>
      <c r="AR254" s="1258" t="str">
        <f>'Abilities (2)'!B$288</f>
        <v xml:space="preserve">(≈) Tactician: You may spend up 1 Supply to position yourself and your Recruits up to 1 Tile Closer towards the Enemy at the Start of Combat, your Recruits gain +1 on attack and dodge rolls. </v>
      </c>
      <c r="AS254" s="1258" t="str">
        <f>'Abilities (2)'!C$288</f>
        <v xml:space="preserve">(≈) Tactician II: You may spend up 1 Supply to position yourself and your Recruits up to 2 Moves Closer towards the Enemy at the Start of Combat; your Recruits gain +2 on attack and dodge rolls. </v>
      </c>
      <c r="AT254" s="1258" t="str">
        <f>'Abilities (2)'!D$288</f>
        <v xml:space="preserve">(≈) Tactician III: You may spend up 0.5 Supply to position yourself and your Recruits up to 3 Moves Closer towards the Enemy at the Start of Combat; your Banner +3 on attack and dodge rolls. </v>
      </c>
      <c r="AW254" t="s">
        <v>4138</v>
      </c>
      <c r="AX254" t="s">
        <v>4139</v>
      </c>
      <c r="AY254" t="s">
        <v>4140</v>
      </c>
    </row>
    <row r="255" spans="43:51">
      <c r="AQ255" s="1286">
        <v>289</v>
      </c>
      <c r="AR255" s="1258" t="str">
        <f>'Abilities (2)'!B$289</f>
        <v>(P) Efficient Bookkeeping: All maintenance costs are reduced by 0.5 Supply; You may spend Gold to gain Supply at a 200:1 Ratio.</v>
      </c>
      <c r="AS255" s="1258" t="str">
        <f>'Abilities (2)'!C$289</f>
        <v>(P) Efficient Bookkeeping II: All maintenance costs are reduced by 1 Supply; You may spend Gold to gain Supply at a 100:1 Ratio.</v>
      </c>
      <c r="AT255" s="1258" t="str">
        <f>'Abilities (2)'!D$289</f>
        <v>(P) Efficient Bookkeeping III: All maintenance costs are reduced by 2 Supply; You may spend Gold to gain Supply at a 50:1 Ratio.</v>
      </c>
      <c r="AW255" t="s">
        <v>4141</v>
      </c>
      <c r="AX255" t="s">
        <v>4142</v>
      </c>
      <c r="AY255" t="s">
        <v>4143</v>
      </c>
    </row>
    <row r="256" spans="43:51">
      <c r="AQ256">
        <v>292</v>
      </c>
      <c r="AR256" s="1258" t="str">
        <f>'Abilities (2)'!B$292</f>
        <v>(P) Overseer Lord: Choose a Spot to set a Kingdom; Leaving it causes Banishment; All Experience gained by your Banner is redicrected to you; Gain 1 Mercenary; Gain 1 Supply/Zone Claimed; You no longer gain Attunement Points; Your Kingdom starts with 1 Construction Yard on an Adjacent Hex; Gain Coordination Skill.</v>
      </c>
      <c r="AW256" t="s">
        <v>4144</v>
      </c>
    </row>
    <row r="257" spans="43:51">
      <c r="AQ257" s="1286">
        <v>293</v>
      </c>
      <c r="AR257" s="1258" t="str">
        <f>'Abilities (2)'!B$293</f>
        <v>(P) Overseer Mayor: Choose a Spot to set a Kingdom; Leaving it causes Banishment; All Experience earned by the Banner is redicrected to you; Gain 1 Supply/Zone Claimed; You no longer gain Attunement Points; Your Kingdom starts with 2 Construction Yards on an Adjacent Hex; Gain Coordination Skill.</v>
      </c>
      <c r="AW257" t="s">
        <v>4145</v>
      </c>
    </row>
    <row r="258" spans="43:51">
      <c r="AQ258">
        <v>294</v>
      </c>
      <c r="AR258" s="1258" t="str">
        <f>'Abilities (2)'!B$294</f>
        <v>(P) Overseer General: Choose a Spot to set a Kingdom; Leaving it causes Banishment; All Experience earned by the Banner is redicrected to you; Gain 2 Mercenaries; Gain 1 Supply/Zone Claimed; You no longer gain Attunement Points; Gain Coordination Skill.</v>
      </c>
      <c r="AW258" t="s">
        <v>4146</v>
      </c>
    </row>
    <row r="259" spans="43:51">
      <c r="AQ259">
        <v>295</v>
      </c>
      <c r="AR259" s="911" t="str">
        <f>'Abilities (2)'!B$295</f>
        <v>(≈) Send out the Scout: Claim the closest Zone to your Kingdom. (3 supply per distance from Kingdom)</v>
      </c>
      <c r="AS259" s="911" t="str">
        <f>'Abilities (2)'!C$295</f>
        <v>(≈) Send out the Scout II: Claim the closest Zone to your kingdom.(2 supply per distance from Kingdom)</v>
      </c>
      <c r="AT259" s="911" t="str">
        <f>'Abilities (2)'!D$295</f>
        <v>(≈) Send out the Scout III: Claim the closest Zone to your kingdom.( 1 supply per distance from Kingdom)</v>
      </c>
      <c r="AW259" t="s">
        <v>4147</v>
      </c>
      <c r="AX259" t="s">
        <v>4148</v>
      </c>
      <c r="AY259" t="s">
        <v>4149</v>
      </c>
    </row>
    <row r="260" spans="43:51">
      <c r="AQ260">
        <v>296</v>
      </c>
      <c r="AR260" s="1258" t="str">
        <f>'Abilities (2)'!B$296</f>
        <v xml:space="preserve">(≈) Guard the Outposts: Recruit 1 Mercenary into a Claimed Zone at least 3 Hexes away from your Kingdom. (2 supply per distance from Kingdom; 1/Day) </v>
      </c>
      <c r="AS260" s="1258" t="str">
        <f>'Abilities (2)'!C$296</f>
        <v xml:space="preserve">(≈) Guard the Outposts II: Recruit one Mercenary into a zone. (2 supply per distance from Kingdom; 1/Day) </v>
      </c>
      <c r="AT260" s="1258" t="str">
        <f>'Abilities (2)'!D$296</f>
        <v xml:space="preserve">(≈) Guard the Outposts III: Recruit one Mercenary into one zone. (2 supply per distance a Kingdom; 2/Day) </v>
      </c>
      <c r="AW260" t="s">
        <v>4150</v>
      </c>
      <c r="AX260" t="s">
        <v>4151</v>
      </c>
      <c r="AY260" t="s">
        <v>4152</v>
      </c>
    </row>
    <row r="261" spans="43:51">
      <c r="AQ261">
        <v>297</v>
      </c>
      <c r="AR261" s="1258" t="str">
        <f>'Abilities (2)'!B$297</f>
        <v>(≈) Rush Production: Instantly finish the production of 1 Zone. (2 Supply)</v>
      </c>
      <c r="AS261" s="1258" t="str">
        <f>'Abilities (2)'!C$297</f>
        <v>(≈) Rush Production II : Instantly finish the production of a zone or Construction Yard (2 Supply)</v>
      </c>
      <c r="AT261" s="1258" t="str">
        <f>'Abilities (2)'!D$297</f>
        <v>(≈) Rush Production III : Instantly finish the production of 2 zone or Construction Yard.(1 Supply)</v>
      </c>
      <c r="AW261" t="s">
        <v>4153</v>
      </c>
      <c r="AX261" t="s">
        <v>4154</v>
      </c>
      <c r="AY261" t="s">
        <v>4155</v>
      </c>
    </row>
    <row r="262" spans="43:51">
      <c r="AQ262" s="1286">
        <v>298</v>
      </c>
      <c r="AR262" s="1258" t="str">
        <f>'Abilities (2)'!B$298</f>
        <v>(P) Castle Walls: Hexes within your kingdom range now will take 1.5 stamina to traverse for hostile entities.</v>
      </c>
      <c r="AS262" s="1258" t="str">
        <f>'Abilities (2)'!C$298</f>
        <v>(P) Castle Walls II: Hexes within your kingdom range now will take 2 stamina to traverse for hostile entities.</v>
      </c>
      <c r="AT262" s="1258" t="str">
        <f>'Abilities (2)'!D$298</f>
        <v>(P) Castle Walls III: Hexes within your kingdom range now will take 2.5 stamina to traverse for hostile entities.</v>
      </c>
      <c r="AW262" t="s">
        <v>4156</v>
      </c>
      <c r="AX262" t="s">
        <v>4157</v>
      </c>
      <c r="AY262" t="s">
        <v>4158</v>
      </c>
    </row>
    <row r="263" spans="43:51">
      <c r="AQ263" s="1286">
        <v>299</v>
      </c>
      <c r="AR263" s="1258" t="str">
        <f>'Abilities (2)'!B$299</f>
        <v>(≈) Economic prospecting: Increase the amount of supply gained from 1 zone by 1 (4 Supply 1/ Day)</v>
      </c>
      <c r="AS263" s="1258" t="str">
        <f>'Abilities (2)'!C$299</f>
        <v>(≈) Economic prospecting II: Increase the amount of supply gained from 1 zone by 1 (3 Supply 1/ Day)</v>
      </c>
      <c r="AT263" s="1258" t="str">
        <f>'Abilities (2)'!D$299</f>
        <v>(≈) Economic prospecting III: Increase the amount of supply gained from 1 zone by 1 (2 Supply 2/ Day)</v>
      </c>
      <c r="AW263" t="s">
        <v>4159</v>
      </c>
      <c r="AX263" t="s">
        <v>4160</v>
      </c>
      <c r="AY263" t="s">
        <v>4161</v>
      </c>
    </row>
    <row r="264" spans="43:51">
      <c r="AQ264" s="1286">
        <v>300</v>
      </c>
      <c r="AR264" s="1258" t="str">
        <f>'Abilities (2)'!B$300</f>
        <v xml:space="preserve">(≈) Taxation Season: Send out a caravan that will return in X Days, the caravan has a (20+ X*10)% Chance you encounter X/2 Elites, you may assign Followers inside the Kingdom to the caravan that will lower the chance by 20% per Follower, once the caravan returns gain 15 X supply. (5X Supply) </v>
      </c>
      <c r="AS264" s="1258" t="str">
        <f>'Abilities (2)'!C$300</f>
        <v xml:space="preserve">(≈) Taxation Season II : Send out a caravan that will return in X Days, the caravan has a (20+ X*10)% Chance you encounter X/2 Elites, you may assign Followers inside the Kingdom to the caravan that will lower the chance by 30% per escort , once the caravan returns gain 15 X supply. (5X Supply) </v>
      </c>
      <c r="AT264" s="1258" t="str">
        <f>'Abilities (2)'!D$300</f>
        <v xml:space="preserve">(≈) Taxation Season III : Send out a caravan that will return in X Days, the caravan has a (20+ X*10)% Chance you encounter X/2 Elites, you may assign Followers inside the Kingdom to the caravan that will lower the chance by 40% per escort , once the caravan returns gain 20X supply. (4X Supply) </v>
      </c>
      <c r="AW264" t="s">
        <v>4162</v>
      </c>
      <c r="AX264" t="s">
        <v>4163</v>
      </c>
      <c r="AY264" t="s">
        <v>4164</v>
      </c>
    </row>
    <row r="265" spans="43:51">
      <c r="AQ265" s="1286">
        <v>301</v>
      </c>
      <c r="AR265" s="1258" t="str">
        <f>'Abilities (2)'!B$301</f>
        <v>(≈) Call the Banners: Choose Claimed Zone; Its guards are under your Banner until another Banner accesses the Zone. (5 Supply per Day Per Zone)</v>
      </c>
      <c r="AS265" s="1258" t="str">
        <f>'Abilities (2)'!C$301</f>
        <v>(≈) Call the Banners II: Choose Claimed Zone; Its guards are under your Banner until another Banner accesses the Zone, gain 1 banner slot. (5 Supply per Day Per Zone)</v>
      </c>
      <c r="AT265" s="1258" t="str">
        <f>'Abilities (2)'!D$301</f>
        <v>(≈) Call the Banners III: Choose Claimed Zone; Its guards are under your Banner until another Banner accesses the Zone, gain 2 banner slot. (4 Supply per Day Per Zone)</v>
      </c>
      <c r="AW265" t="s">
        <v>4165</v>
      </c>
      <c r="AX265" t="s">
        <v>4166</v>
      </c>
      <c r="AY265" t="s">
        <v>4167</v>
      </c>
    </row>
    <row r="266" spans="43:51">
      <c r="AQ266" s="1286">
        <v>302</v>
      </c>
      <c r="AR266" s="1258" t="str">
        <f>'Abilities (2)'!B$302</f>
        <v xml:space="preserve">(P) Economic Boom: Your Zones in your Kingdom now provide double the supply per day and all constrution costs in your Kingdom are reduced by 20%. </v>
      </c>
      <c r="AS266" s="1258" t="str">
        <f>'Abilities (2)'!C$302</f>
        <v xml:space="preserve">(P) Economic Boom II: Your Zones in your Kingdom now provide double the supply per day and all constrution costs in your Kingdom are reduced by 30%. </v>
      </c>
      <c r="AT266" s="1258" t="str">
        <f>'Abilities (2)'!D$302</f>
        <v xml:space="preserve">(P) Economic Boom III: Your Zones in your Kingdom now provide double the supply per day and all constrution costs in your Kingdom are reduced by 50%. </v>
      </c>
      <c r="AW266" t="s">
        <v>4168</v>
      </c>
      <c r="AX266" t="s">
        <v>4169</v>
      </c>
      <c r="AY266" t="s">
        <v>4170</v>
      </c>
    </row>
    <row r="267" spans="43:51">
      <c r="AQ267" s="1286">
        <v>303</v>
      </c>
      <c r="AR267" s="1258" t="str">
        <f>'Abilities (2)'!B$303</f>
        <v>(≈)  This land is my Kingdom: Powerplay; Expand your Kingdom Size by 1 Hex Range in order to traverse those specific Hexes as well as to build Constructions Yards. (10 Supply)</v>
      </c>
      <c r="AS267" s="1258" t="str">
        <f>'Abilities (2)'!C$303</f>
        <v xml:space="preserve">  This land is my Kingdom: Powerplay; Expand your Kingdom Size by 2 Hex Range in order to traverse those specific Hexes as well as to build Constructions Yards. (10 Supply) </v>
      </c>
      <c r="AT267" s="1258" t="str">
        <f>'Abilities (2)'!D$303</f>
        <v xml:space="preserve">  This land is my Kingdom: Powerplay; Expand your Kingdom Size by 3 Hex Range in order to traverse those specific Hexes as well as to build Constructions Yards. (8 Supply) </v>
      </c>
      <c r="AW267" t="s">
        <v>4171</v>
      </c>
      <c r="AX267" t="s">
        <v>4172</v>
      </c>
      <c r="AY267" t="s">
        <v>4173</v>
      </c>
    </row>
    <row r="268" spans="43:51">
      <c r="AQ268" s="1286">
        <v>304</v>
      </c>
      <c r="AR268" s="1258" t="str">
        <f>'Abilities (2)'!B$304</f>
        <v>(^) Lordic Sash: Gain 1 construction zone within your kingdom or gain 1 Mercenary on a zone of your choice. (7 Supply)</v>
      </c>
      <c r="AS268" s="1258" t="str">
        <f>'Abilities (2)'!C$304</f>
        <v>(^) Lordic Sash II : Gain 1 construction zone within your kingdom or gain 1 Prime Mercenary on a zone of your choice. (6 Supply)</v>
      </c>
      <c r="AT268" s="1258" t="str">
        <f>'Abilities (2)'!D$304</f>
        <v>(^) Lordic Sash III : Gain 2 construction zone within your kingdom or gain 2 Prime Sentient Mercenary on a zone of your choice. (6 Supply)</v>
      </c>
      <c r="AW268" t="s">
        <v>4174</v>
      </c>
      <c r="AX268" t="s">
        <v>4175</v>
      </c>
      <c r="AY268" t="s">
        <v>4176</v>
      </c>
    </row>
    <row r="269" spans="43:51">
      <c r="AQ269" s="1286">
        <v>305</v>
      </c>
      <c r="AR269" s="1258" t="str">
        <f>'Abilities (2)'!B$305</f>
        <v>(P) Mayoral Sash: Zones within your Kingdom will provide a daily tax of 100 Gold per day that you will gain.</v>
      </c>
      <c r="AS269" s="1258" t="str">
        <f>'Abilities (2)'!C$305</f>
        <v>(P) Mayoral Sash II : Zones within your kingdom radius will provide a daily tax of 150 gold per day.</v>
      </c>
      <c r="AT269" s="1258" t="str">
        <f>'Abilities (2)'!D$305</f>
        <v>(P) Mayoral Sash III : Zones within your kingdom radius will provide a daily tax of 300 gold per day.</v>
      </c>
      <c r="AW269" t="s">
        <v>4177</v>
      </c>
      <c r="AX269" t="s">
        <v>4178</v>
      </c>
      <c r="AY269" t="s">
        <v>4179</v>
      </c>
    </row>
    <row r="270" spans="43:51">
      <c r="AQ270" s="1286">
        <v>306</v>
      </c>
      <c r="AR270" s="1258" t="str">
        <f>'Abilities (2)'!B$306</f>
        <v>(^) General Sash: Powerplay; Gain 4 Mercenaries; Teleport your entire Banner on your Hero; You will no longer be Banished if you leave your Kingdom; Your Banner is now Uncapped. (40 Supply)</v>
      </c>
      <c r="AS270" s="1258" t="str">
        <f>'Abilities (2)'!C$306</f>
        <v>(^) General Sash II: Powerplay; Gain 6 Mercs ; Teleport your entire Banner on your Hero; You will no longer be Banished if you leave your Kingdom; Your Banner is now Uncapped. (20 Supply)</v>
      </c>
      <c r="AT270" s="1258" t="str">
        <f>'Abilities (2)'!D$306</f>
        <v>(^) Gather the Grand Army III: Powerplay; Gain 10; Teleport your entire Banner on your Hero; You will no longer be Banished if you leave your Kingdom; Your Banner is now Uncapped.</v>
      </c>
      <c r="AW270" t="s">
        <v>4180</v>
      </c>
      <c r="AX270" t="s">
        <v>4181</v>
      </c>
      <c r="AY270" t="s">
        <v>4182</v>
      </c>
    </row>
    <row r="271" spans="43:51">
      <c r="AQ271">
        <v>309</v>
      </c>
      <c r="AR271" s="1258" t="str">
        <f>'Abilities (2)'!B$309</f>
        <v>(P) Rasonian Flag: Your Recruits count towards Banner; Your Army Composition will be made out of Crossbowmen with 60 Health, 3/3 Stamina, with a 18 Physical Damage Common Crossbow as your Ranged Units and Pikemen with 120 Health, 3/3 Stamina, 20 Physical Damage Common Spear as your Melee Units.</v>
      </c>
      <c r="AW271" t="s">
        <v>4183</v>
      </c>
    </row>
    <row r="272" spans="43:51">
      <c r="AQ272" s="1286">
        <v>310</v>
      </c>
      <c r="AR272" s="1258" t="str">
        <f>'Abilities (2)'!B$310</f>
        <v>(P) Domosian Flag: Your Recruits count towards Banner; Your Army Composition will be made out of Musketmen with 50 Health, 3/3 Stamina, with an 24 Physical Damage Common Musket as your Ranged Units and Swordsmen with 100 Health, 3/3 Stamina, 22 Physical Damage Common Sword as your Melee Units.</v>
      </c>
      <c r="AW272" t="s">
        <v>4184</v>
      </c>
    </row>
    <row r="273" spans="43:51">
      <c r="AQ273">
        <v>311</v>
      </c>
      <c r="AR273" s="1258" t="str">
        <f>'Abilities (2)'!B$311</f>
        <v>(P) Vorforian Flag: Your Recruits count towards Banner; Your Army Composition will be made out of Archers with 75 Health, 3/3 Stamina, 14 Physical Damage Common Bow as your Ranged Units and Axemen with 125 Health, 3/3 Stamina, 24 Physical Damage Common Axe as your Melee Units.</v>
      </c>
      <c r="AW273" t="s">
        <v>4185</v>
      </c>
    </row>
    <row r="274" spans="43:51">
      <c r="AQ274">
        <v>312</v>
      </c>
      <c r="AR274" s="911" t="str">
        <f>'Abilities (2)'!B$312</f>
        <v>(≈) Hail to the Banner: Recruit a Melee and Ranged Unit; Gain 1 Banner Slot. (3.5 Supply; 1/Day)</v>
      </c>
      <c r="AS274" s="911" t="str">
        <f>'Abilities (2)'!C$312</f>
        <v>(≈) Hail to the Banner II: Recruit a Melee and Ranged Unit; Gain 1 Banner Slot. (3 Supply; 1/Day)</v>
      </c>
      <c r="AT274" s="911" t="str">
        <f>'Abilities (2)'!D$312</f>
        <v>(≈) Hail to the Banner III: Recruit a Melee and Ranged Unit; Gain 1 Banner Slot. (2.5 Supply; 1/Day)</v>
      </c>
      <c r="AW274" t="s">
        <v>4186</v>
      </c>
      <c r="AX274" t="s">
        <v>4187</v>
      </c>
      <c r="AY274" t="s">
        <v>4188</v>
      </c>
    </row>
    <row r="275" spans="43:51">
      <c r="AQ275">
        <v>313</v>
      </c>
      <c r="AR275" s="1258" t="str">
        <f>'Abilities (2)'!B$313</f>
        <v>(≈) En Passant: Recruit a Melee or Ranged Unit. (1.5 Supply; 1/Day)</v>
      </c>
      <c r="AS275" s="1258" t="str">
        <f>'Abilities (2)'!C$313</f>
        <v>(≈) En Passant II: Recruit a Melee or Ranged Unit. (1 Supply; 1/Day)</v>
      </c>
      <c r="AT275" s="1258" t="str">
        <f>'Abilities (2)'!D$313</f>
        <v>(≈) En Passant III: Recruit a Melee or Ranged Unit. (0.5 Supply; 1/Day)</v>
      </c>
      <c r="AW275" t="s">
        <v>4189</v>
      </c>
      <c r="AX275" t="s">
        <v>4190</v>
      </c>
      <c r="AY275" t="s">
        <v>4191</v>
      </c>
    </row>
    <row r="276" spans="43:51">
      <c r="AQ276">
        <v>314</v>
      </c>
      <c r="AR276" s="1258" t="str">
        <f>'Abilities (2)'!B$314</f>
        <v>(≈) En Route: Recruit a Melee or Ranged Unit at Random. (2 Supply)</v>
      </c>
      <c r="AS276" s="1258" t="str">
        <f>'Abilities (2)'!C$314</f>
        <v>(≈) En Route II: Recruit a Melee or Ranged Unit at Random. (1.5 Supply)</v>
      </c>
      <c r="AT276" s="1258" t="str">
        <f>'Abilities (2)'!D$314</f>
        <v>(≈) En Route III: Recruit a Melee or Ranged Unit at Random. (1 Supply)</v>
      </c>
      <c r="AW276" t="s">
        <v>4192</v>
      </c>
      <c r="AX276" t="s">
        <v>4193</v>
      </c>
      <c r="AY276" t="s">
        <v>4194</v>
      </c>
    </row>
    <row r="277" spans="43:51">
      <c r="AQ277" s="1286">
        <v>315</v>
      </c>
      <c r="AR277" s="1258" t="str">
        <f>'Abilities (2)'!B$315</f>
        <v>(≈) Proper Ammunition: Equip Target Ranged Unit with a Higher Rarity Ammunition granting their Basic Attacks +6 Physical Damage; Upgrading this Ability also Updates Recruits on whom this Ability was used. (0.5 Supply; 1/Unit)</v>
      </c>
      <c r="AS277" s="1258" t="str">
        <f>'Abilities (2)'!C$315</f>
        <v>(≈) Proper Ammunition II: Equip Target Ranged Unit with a Higher Rarity Ammunition granting their Basic Attacks +10 Physical Damage; Upgrading this Ability also Updates Recruits on whom this Ability was used. (0.5 Supply; 1/Unit)</v>
      </c>
      <c r="AT277" s="1258" t="str">
        <f>'Abilities (2)'!D$315</f>
        <v>(≈) Proper Ammunition III: Equip Target Ranged Unit with a Higher Rarity Ammunition granting their Basic Attacks +16 Physical Damage; Upgrading this Ability also Updates Recruits on whom this Ability was used. (0.5 Supply; 1/Unit)</v>
      </c>
      <c r="AW277" t="s">
        <v>4195</v>
      </c>
      <c r="AX277" t="s">
        <v>4196</v>
      </c>
      <c r="AY277" t="s">
        <v>4197</v>
      </c>
    </row>
    <row r="278" spans="43:51">
      <c r="AQ278" s="1286">
        <v>316</v>
      </c>
      <c r="AR278" s="1258" t="str">
        <f>'Abilities (2)'!B$316</f>
        <v>(≈) The Shield is a Must: Equip Target Melee Unit with a Shield granting them +25 Health and 5 Defense; Upgrading this Ability also Updates Recruits on whom this Ability was used. (0.5 Supply; 1/Unit)</v>
      </c>
      <c r="AS278" s="1258" t="str">
        <f>'Abilities (2)'!C$316</f>
        <v>(≈) The Shield is a Must II: Equip Target Melee Unit with a Shield granting them +35 Health and 7 Defense; Upgrading this Ability also Updates Recruits on whom this Ability was used. (0.5 Supply; 1/Unit)</v>
      </c>
      <c r="AT278" s="1258" t="str">
        <f>'Abilities (2)'!D$316</f>
        <v>(≈) The Shield is a Must III: Equip Target Melee Unit with a Shield granting them +50 Health and 10 Defense; Upgrading this Ability also Updates Recruits on whom this Ability was used. (0.5 Supply; 1/Unit)</v>
      </c>
      <c r="AW278" t="s">
        <v>4198</v>
      </c>
      <c r="AX278" t="s">
        <v>4199</v>
      </c>
      <c r="AY278" t="s">
        <v>4200</v>
      </c>
    </row>
    <row r="279" spans="43:51">
      <c r="AQ279" s="1286">
        <v>317</v>
      </c>
      <c r="AR279" s="1258" t="str">
        <f>'Abilities (2)'!B$317</f>
        <v>(≈) Target Priority: Choose Target Entity; Your Banner has +0.5 Crit Multiplier when Basic Attacking Target. (1/Day)</v>
      </c>
      <c r="AS279" s="1258" t="str">
        <f>'Abilities (2)'!C$317</f>
        <v>(≈) Target Priority II: Choose Target Entity; Your Banner has +1 Crit Multiplier when Basic Attacking Target. (1/Day)</v>
      </c>
      <c r="AT279" s="1258" t="str">
        <f>'Abilities (2)'!D$317</f>
        <v>(≈) Target Priority III: Choose Target Entity; Your Banner has +1.5 Crit Multiplier when Basic Attacking Target. (1/Day)</v>
      </c>
      <c r="AW279" t="s">
        <v>4201</v>
      </c>
      <c r="AX279" t="s">
        <v>4202</v>
      </c>
      <c r="AY279" t="s">
        <v>4203</v>
      </c>
    </row>
    <row r="280" spans="43:51">
      <c r="AQ280" s="1286">
        <v>318</v>
      </c>
      <c r="AR280" s="1258" t="str">
        <f>'Abilities (2)'!B$318</f>
        <v>(P) The Fellowship: Your Recruits gain Passive Abilities; Crossbowmen: Reloads have Flash; Musketmen: Every Third Basic deals Double Damage; Archers: Can Fire at Two Targets with 1 Basic Attack; Pikemen: 50% Defense Penetraction; Swordsmen: 7 Poison Damage On Hit; Axemen: +0.5 Crit Multiplier.</v>
      </c>
      <c r="AS280" s="1258" t="str">
        <f>'Abilities (2)'!C$318</f>
        <v>(P) The Fellowship II: Your Recruits gain Passive Abilities; Crossbowmen: Basics have Flash and Counter; Musketmen: Every Second Basic deals Double Damage; Archers: Can Fire at Three Targets with 1 Basic; Pikemen: 75% Defense Penetraction; Swordsmen: 14 Poison Damage On Hit; Axemen: +1 Crit Multiplier.</v>
      </c>
      <c r="AT280" s="1258" t="str">
        <f>'Abilities (2)'!D$318</f>
        <v>(P) The Fellowship III: Your Recruits gain Passive Abilities; Crossbowmen: Basics have Blitz; Flash and Counter; Musketmen: Every Basic deals Double Damage; Archers: Can Fire at Five Targets with 1 Basic; Pikemen: 100% Defense Penetraction; Swordsmen: 20 Poison Damage On Hit; Axemen: +1.5 Crit Multiplier.</v>
      </c>
      <c r="AW280" t="s">
        <v>4204</v>
      </c>
      <c r="AX280" t="s">
        <v>4205</v>
      </c>
      <c r="AY280" t="s">
        <v>4206</v>
      </c>
    </row>
    <row r="281" spans="43:51">
      <c r="AQ281" s="1286">
        <v>319</v>
      </c>
      <c r="AR281" s="1258" t="str">
        <f>'Abilities (2)'!B$319</f>
        <v>(P) Recover Provisions: When you are Victorious in a Combat you gain 1 Supply.</v>
      </c>
      <c r="AS281" s="1258" t="str">
        <f>'Abilities (2)'!C$319</f>
        <v>(P) Recover Provisions II: When you are Victorious in a Combat you gain 2 Supply.</v>
      </c>
      <c r="AT281" s="1258" t="str">
        <f>'Abilities (2)'!D$319</f>
        <v>(P) Recover Provisions III: When you are Victorious in a Combat you gain 3 Supply.</v>
      </c>
      <c r="AW281" t="s">
        <v>4207</v>
      </c>
      <c r="AX281" t="s">
        <v>4208</v>
      </c>
      <c r="AY281" t="s">
        <v>4209</v>
      </c>
    </row>
    <row r="282" spans="43:51">
      <c r="AQ282" s="1286">
        <v>320</v>
      </c>
      <c r="AR282" s="1258" t="str">
        <f>'Abilities (2)'!B$320</f>
        <v>(P) Amass to the Cause: When you are Victorious in a Combat you gain 1 Banner Slot.</v>
      </c>
      <c r="AS282" s="1258" t="str">
        <f>'Abilities (2)'!C$320</f>
        <v>(P) Amass to the Cause II: When you are Victorious in a Combat you gain 2 Banner Slots.</v>
      </c>
      <c r="AT282" s="1258" t="str">
        <f>'Abilities (2)'!D$320</f>
        <v>(P) Amass to the Cause III: When you are Victorious in a Combat you gain 3 Banner Slots.</v>
      </c>
      <c r="AW282" t="s">
        <v>4210</v>
      </c>
      <c r="AX282" t="s">
        <v>4211</v>
      </c>
      <c r="AY282" t="s">
        <v>4212</v>
      </c>
    </row>
    <row r="283" spans="43:51">
      <c r="AQ283" s="1286">
        <v>321</v>
      </c>
      <c r="AR283" s="1258" t="str">
        <f>'Abilities (2)'!B$321</f>
        <v>(≈) Orders of the Ring Leader: Active: Convert Target Mercenary into a Melee or Ranged Unit; Alternatively Convert Target Melee or Ranged Unit into a Level 3 Knight/Ranger Companion Respectively where they maintain their Stats. (0.5 Supply); Passive: You gain 2 Banner Slots.</v>
      </c>
      <c r="AS283" s="1258" t="str">
        <f>'Abilities (2)'!C$321</f>
        <v>(≈) Orders of the Ring Leader II: Active: Convert Target Mercenary into a Melee or Ranged Unit; Alternatively Convert Target Melee or Ranged Unit into a Level 6 Knight/Ranger Companion Respectively where they maintain their Stats. (0.5 Supply); Passive: You gain 4 Banner Slots.</v>
      </c>
      <c r="AT283" s="1258" t="str">
        <f>'Abilities (2)'!D$321</f>
        <v>(≈) Orders of the Ring Leader III: Active: Convert Target Mercenary into a Melee or Ranged Unit; Alternatively Convert Target Melee or Ranged Unit into a Level 8 Knight/Ranger Companion Respectively where they maintain their Stats; Passive: You gain 8 Banner Slots.</v>
      </c>
      <c r="AW283" t="s">
        <v>4213</v>
      </c>
      <c r="AX283" t="s">
        <v>4214</v>
      </c>
      <c r="AY283" t="s">
        <v>4215</v>
      </c>
    </row>
    <row r="284" spans="43:51">
      <c r="AQ284" s="1286">
        <v>322</v>
      </c>
      <c r="AR284" s="1258" t="str">
        <f>'Abilities (2)'!B$322</f>
        <v>(P) True Camaraderie: Your Melee Units gain Active Abilities that can be used 1/Day; Pikemen: (≈) Lunge at Target 1 Move away and deal basic Attack Damage Staggering them; Swordsmen: (≈) Strike Twice with +2 on Attack Roll; Axemen: (&gt;) Throw a Magic Frost Axe at Target for 30 Frost Damage.</v>
      </c>
      <c r="AS284" s="1258" t="str">
        <f>'Abilities (2)'!C$322</f>
        <v>(P) True Camaraderie II: Your Melee Units gain Active Abilities that can be used 1/Day; Pikemen: (≈) Lunge at Target 2 Moves away and deal basic Attack Damage Stunning them; Swordsmen: (≈) Strike Twice with +4 on Attack Roll; Axemen: (&gt;) Throw a Magic Frost Axe at Target for 60 Frost Damage.</v>
      </c>
      <c r="AT284" s="1258" t="str">
        <f>'Abilities (2)'!D$322</f>
        <v>(P) True Camaraderie III: Your Melee Units gain Active Abilities: Pikemen: (≈) Lunge at Target 2 Moves away and deal basic Attack Damage Stunning them; Swordsmen: (≈) Strike Twice with +4 on Attack Roll; Axemen: (&gt;) Throw a Magic Frost Axe at Target for 60 Frost Damage.</v>
      </c>
      <c r="AW284" t="s">
        <v>4216</v>
      </c>
      <c r="AX284" t="s">
        <v>4217</v>
      </c>
      <c r="AY284" t="s">
        <v>4218</v>
      </c>
    </row>
    <row r="285" spans="43:51">
      <c r="AQ285" s="1286">
        <v>323</v>
      </c>
      <c r="AR285" s="1258" t="str">
        <f>'Abilities (2)'!B$323</f>
        <v>(P) Distant Artillery: Your Ranged Units gain Active Abilities that can be used 1/Day; Crossbowmen: (&gt;) Deal Basic Attack Damage to Target Moving them Back 1 Hex; Musketmen: (o) Throw a bomb dealing 20 Blast Damage to all Targets in Melee Range of Target; Archers: (&gt;) Rain Arrows for 30 Frost Damage.</v>
      </c>
      <c r="AS285" s="1258" t="str">
        <f>'Abilities (2)'!C$323</f>
        <v>(P) Distant Artillery II: Your Ranged Units gain Active Abilities that can be used 1/Day; Crossbowmen: (&gt;) Deal Basic Attack Damage to Target Moving them Back 2 Hexes; Musketmen: (o) Throw a bomb dealing 40 Blast Damage to all Targets in Melee Range of Target; Archers: (&gt;) Rain Arrows for 60 Frost Damage.</v>
      </c>
      <c r="AT285" s="1258" t="str">
        <f>'Abilities (2)'!D$323</f>
        <v>(P) Distant Artillery III: Your Ranged Units gain Active Abilities: Crossbowmen: (&gt;) Deal Basic Attack Damage to Target Moving them Back 2 Hexes; Musketmen: (o) Throw a bomb dealing 40 Blast Damage to all Targets in Melee Range of Target; Archers: (&gt;) Rain Arrows for 60 Frost Damage.</v>
      </c>
      <c r="AW285" t="s">
        <v>4219</v>
      </c>
      <c r="AX285" t="s">
        <v>4220</v>
      </c>
      <c r="AY285" t="s">
        <v>4221</v>
      </c>
    </row>
    <row r="286" spans="43:51">
      <c r="AQ286">
        <v>326</v>
      </c>
      <c r="AR286" s="1258" t="str">
        <f>'Abilities (2)'!B$326</f>
        <v>(P) Feign Death: Upon Taking any Damage, you may choose to feign being Dead, allowing the other player to loot you and walk away without realising you are still alive.</v>
      </c>
      <c r="AW286" t="s">
        <v>4222</v>
      </c>
    </row>
    <row r="287" spans="43:51">
      <c r="AQ287" s="1286">
        <v>327</v>
      </c>
      <c r="AR287" s="1258" t="str">
        <f>'Abilities (2)'!B$327</f>
        <v>(P) You wouldn't really believe that, would you?: Others see your Stats as double your real Stat.</v>
      </c>
      <c r="AW287" t="s">
        <v>4223</v>
      </c>
    </row>
    <row r="288" spans="43:51">
      <c r="AQ288">
        <v>328</v>
      </c>
      <c r="AR288" s="1258" t="str">
        <f>'Abilities (2)'!B$328</f>
        <v>(P) In Costume: Appear as a Weakling on the Map for other Heroes.</v>
      </c>
      <c r="AW288" t="s">
        <v>4224</v>
      </c>
    </row>
    <row r="289" spans="43:51">
      <c r="AQ289">
        <v>329</v>
      </c>
      <c r="AR289" s="911" t="str">
        <f>'Abilities (2)'!B$329</f>
        <v>(❖:≈) Trickery: Herald; Telepathically communicate a Message in Across The Planes. (20 Mana)</v>
      </c>
      <c r="AS289" s="911" t="str">
        <f>'Abilities (2)'!C$329</f>
        <v>(❖:≈) Trickery II: Herald; Telepathically communicate a Message in Across The Planes. (10 Mana)</v>
      </c>
      <c r="AT289" s="911" t="str">
        <f>'Abilities (2)'!D$329</f>
        <v>(❖:≈) Trickery III: Herald; Telepathically communicate a Message in Across The Planes. (5 Mana)</v>
      </c>
      <c r="AW289" t="s">
        <v>4225</v>
      </c>
      <c r="AX289" t="s">
        <v>4226</v>
      </c>
      <c r="AY289" t="s">
        <v>4227</v>
      </c>
    </row>
    <row r="290" spans="43:51">
      <c r="AQ290">
        <v>330</v>
      </c>
      <c r="AR290" s="1258" t="str">
        <f>'Abilities (2)'!B$330</f>
        <v>(P) No, Please no more!; Hidden: Enemy believes he deals 50% more damage than he really deals against you.</v>
      </c>
      <c r="AS290" s="1258" t="str">
        <f>'Abilities (2)'!C$330</f>
        <v>(P) No, Please no more! II: Enemy believes he deals 75% more damage than he really deals against you.</v>
      </c>
      <c r="AT290" s="1258" t="str">
        <f>'Abilities (2)'!D$330</f>
        <v>(P) No, Please no more! III: Enemy believes he deals 100% more damage than he really deals against you.</v>
      </c>
      <c r="AW290" t="s">
        <v>4228</v>
      </c>
      <c r="AX290" t="s">
        <v>4229</v>
      </c>
      <c r="AY290" t="s">
        <v>4230</v>
      </c>
    </row>
    <row r="291" spans="43:51">
      <c r="AQ291">
        <v>331</v>
      </c>
      <c r="AR291" s="1258" t="str">
        <f>'Abilities (2)'!B$331</f>
        <v>(P) It's Tricks o'clock: At the Start of every Day, the first Dice Roll above 10 every Other Entity makes on a Landmark Roll is Rerolled with a -3 Modifier.</v>
      </c>
      <c r="AS291" s="1258" t="str">
        <f>'Abilities (2)'!C$331</f>
        <v>(P) It's Tricks o'clock II: At the Start of every Day, the first Dice Roll above 10 every Other Entity makes on a Landmark Roll is Rerolled with a -5 Modifier.</v>
      </c>
      <c r="AT291" s="1258" t="str">
        <f>'Abilities (2)'!D$331</f>
        <v>(P) It's Tricks o'clock III: At the Start of every Day, the first Dice Roll above 10 every Other Entity makes on a Landmark Roll is Rerolled with a -8 Modifier.</v>
      </c>
      <c r="AW291" t="s">
        <v>4231</v>
      </c>
      <c r="AX291" t="s">
        <v>4232</v>
      </c>
      <c r="AY291" t="s">
        <v>4233</v>
      </c>
    </row>
    <row r="292" spans="43:51">
      <c r="AQ292" s="1286">
        <v>332</v>
      </c>
      <c r="AR292" s="1258" t="str">
        <f>'Abilities (2)'!B$332</f>
        <v>(❖:≈) Lies, Deception: For the Next 3 Turns, Enemy Critical Strikes Become Misses. (30 Mana)</v>
      </c>
      <c r="AS292" s="1258" t="str">
        <f>'Abilities (2)'!C$332</f>
        <v>(❖:≈) Lies, Deception II: For the Next 4 Turns, Enemy Critical Strikes Become Misses. (35 Mana)</v>
      </c>
      <c r="AT292" s="1258" t="str">
        <f>'Abilities (2)'!D$332</f>
        <v>(❖:≈) Lies, Deception III: For the Next 5 Turns, Enemy Critical Strikes Become Misses. (40 Mana)</v>
      </c>
      <c r="AW292" t="s">
        <v>4234</v>
      </c>
      <c r="AX292" t="s">
        <v>4235</v>
      </c>
      <c r="AY292" t="s">
        <v>4236</v>
      </c>
    </row>
    <row r="293" spans="43:51">
      <c r="AQ293" s="1286">
        <v>333</v>
      </c>
      <c r="AR293" s="1258" t="str">
        <f>'Abilities (2)'!B$333</f>
        <v xml:space="preserve">(≈) The Out of Tricks Bash: Blitz and Precise; Critical Strike Target. (1/Day) </v>
      </c>
      <c r="AS293" s="1258" t="str">
        <f>'Abilities (2)'!C$333</f>
        <v xml:space="preserve">(≈) The Out of Tricks Bash II: Blitz and Precise; Critical Strike Target. (2/Day) </v>
      </c>
      <c r="AT293" s="1258" t="str">
        <f>'Abilities (2)'!D$333</f>
        <v xml:space="preserve">(≈) The Out of Tricks Bash III: Blitz and Precise; Critical Strike Target. (3/Day) </v>
      </c>
      <c r="AW293" t="s">
        <v>4237</v>
      </c>
      <c r="AX293" t="s">
        <v>4238</v>
      </c>
      <c r="AY293" t="s">
        <v>4239</v>
      </c>
    </row>
    <row r="294" spans="43:51">
      <c r="AQ294" s="1286">
        <v>334</v>
      </c>
      <c r="AR294" s="1258" t="str">
        <f>'Abilities (2)'!B$334</f>
        <v>(≈) Folly Prank: Counter; Cause Target Basic Attack to hit Another Target at Random. (25 Mana)</v>
      </c>
      <c r="AS294" s="1258" t="str">
        <f>'Abilities (2)'!C$334</f>
        <v>(≈) Folly Prank II: Counter; Cause Target Basic Attack to hit Another Target at Random. (20 Mana)</v>
      </c>
      <c r="AT294" s="1258" t="str">
        <f>'Abilities (2)'!D$334</f>
        <v>(≈) Folly Prank III: Counter; Cause Target Basic Attack to hit Another Target at Random. (15 Mana)</v>
      </c>
      <c r="AW294" t="s">
        <v>4240</v>
      </c>
      <c r="AX294" t="s">
        <v>4241</v>
      </c>
      <c r="AY294" t="s">
        <v>4242</v>
      </c>
    </row>
    <row r="295" spans="43:51">
      <c r="AQ295" s="1286">
        <v>335</v>
      </c>
      <c r="AR295" s="1258" t="str">
        <f>'Abilities (2)'!B$335</f>
        <v>(^|≈) Stunt Double: Leave a Clone where you are Standing, and become invisible for 1 Turn; Hidden. (35 Mana)</v>
      </c>
      <c r="AS295" s="1258" t="str">
        <f>'Abilities (2)'!C$335</f>
        <v>(^|≈) Stunt Double II: Leave a Clone where you are Standing, and become invisible for 2 Turns; Hidden. (40 Mana)</v>
      </c>
      <c r="AT295" s="1258" t="str">
        <f>'Abilities (2)'!D$335</f>
        <v>(^|≈) Stunt Double III: Leave a Clone where you are Standing, and become invisible for 3 Turns; Hidden. (40 Mana)</v>
      </c>
      <c r="AW295" t="s">
        <v>4243</v>
      </c>
      <c r="AX295" t="s">
        <v>4244</v>
      </c>
      <c r="AY295" t="s">
        <v>4245</v>
      </c>
    </row>
    <row r="296" spans="43:51">
      <c r="AQ296" s="1286">
        <v>336</v>
      </c>
      <c r="AR296" s="1258" t="str">
        <f>'Abilities (2)'!B$336</f>
        <v>(❖:≈) Tricky Headache: Target Entity becomes Confused every other turn until End of Combat. (40 Mana/40 Health)</v>
      </c>
      <c r="AS296" s="1258" t="str">
        <f>'Abilities (2)'!C$336</f>
        <v>(❖:≈) Tricky Headache II: Target Entity becomes Confused every other turn until End of Combat. (20 Mana/20 Health)</v>
      </c>
      <c r="AT296" s="1258" t="str">
        <f>'Abilities (2)'!D$336</f>
        <v>(P) Tricky Headache III: Other Entities on your Hex become Confused every other turn until End of Combat.</v>
      </c>
      <c r="AW296" t="s">
        <v>4246</v>
      </c>
      <c r="AX296" t="s">
        <v>4247</v>
      </c>
      <c r="AY296" t="s">
        <v>4248</v>
      </c>
    </row>
    <row r="297" spans="43:51">
      <c r="AQ297" s="1286">
        <v>337</v>
      </c>
      <c r="AR297" s="1258" t="str">
        <f>'Abilities (2)'!B$337</f>
        <v>(❖:≈) Indulge Curiosity: Place a Fake Chest on the Map; if Target Entity Opens the chest they instead take True Damage Equal to the roll they had; rolling a 1 causes them to take 50 True Damage; Rolling a 20 Saves them from the Damage. (25 Mana)</v>
      </c>
      <c r="AS297" s="1258" t="str">
        <f>'Abilities (2)'!C$337</f>
        <v>(❖:≈) Indulge Curiosity II: Place a Fake Treasure Chest on the Map; if Target Entity Opens the chest they instead take True Damage Equal to the roll they had; rolling a 1 causes them to take 50 True Damage; Rolling a 20 Saves them from the Damage. (25 Mana)</v>
      </c>
      <c r="AT297" s="1258" t="str">
        <f>'Abilities (2)'!D$337</f>
        <v>(❖:≈) Indulge Curiosity III: Place a Fake Legendary Chest on the Map; if Target Entity Opens the chest they instead take True Damage Equal to the roll they had; rolling a 1 causes them to take 50 True Damage; Rolling a 20 Saves them from the Damage. (25 Mana)</v>
      </c>
      <c r="AW297" t="s">
        <v>4249</v>
      </c>
      <c r="AX297" t="s">
        <v>4250</v>
      </c>
      <c r="AY297" t="s">
        <v>4251</v>
      </c>
    </row>
    <row r="298" spans="43:51">
      <c r="AQ298" s="1286">
        <v>338</v>
      </c>
      <c r="AR298" s="1258" t="str">
        <f>'Abilities (2)'!B$338</f>
        <v>(❖:^) Army of one: Create 3 Clones of Yourself that deal 50% Less Damage and take 50% more damage; You choose which one of the 4 is you; Clones can only Move and Basic Attack. (100 Mana)</v>
      </c>
      <c r="AS298" s="1258" t="str">
        <f>'Abilities (2)'!C$338</f>
        <v>(❖:^) Army of one II: Create 3 Clones of Yourself; You choose which one of the 4 is you; Clones can only Move and Basic Attack. (100 Mana)</v>
      </c>
      <c r="AT298" s="1258" t="str">
        <f>'Abilities (2)'!D$338</f>
        <v>(❖:^) Army of one III: Create 3 Clones of Yourself; You choose which one of the 4 is you. (150 Mana)</v>
      </c>
      <c r="AW298" t="s">
        <v>4252</v>
      </c>
      <c r="AX298" t="s">
        <v>4253</v>
      </c>
      <c r="AY298" t="s">
        <v>4254</v>
      </c>
    </row>
    <row r="299" spans="43:51">
      <c r="AQ299" s="1286">
        <v>339</v>
      </c>
      <c r="AR299" s="1258" t="str">
        <f>'Abilities (2)'!B$339</f>
        <v>(❖:≈) The Final Trick: Counter; Swap places with Target Entity; Projectiles and Flux Attacks will Hit the Target you swapped with; Warps, Summons and Alterations are Nullified; Strikes miss; If Target was moving, they are stunned for 1 Turn; If they prepare or Channel, they take 50 True Damage. (100 Mana)</v>
      </c>
      <c r="AS299" s="1258" t="str">
        <f>'Abilities (2)'!C$339</f>
        <v>(❖:≈) The Final Trick II: Counter; Swap places with Target Entity; Projectiles and Flux Attacks will Hit the Target you swapped with; Warps, Summons and Alterations are Nullified; Strikes miss; If Target was moving, they are stunned for 2 Turns; If they prepare or Channel, they take 100 True Damage. (80 Mana)</v>
      </c>
      <c r="AT299" s="1258" t="str">
        <f>'Abilities (2)'!D$339</f>
        <v>(❖:≈) The Final Trick III: Hidden; Nullify the next 5 Actions Target will use this Combat. (2/Day)</v>
      </c>
      <c r="AW299" t="s">
        <v>4255</v>
      </c>
      <c r="AX299" t="s">
        <v>4256</v>
      </c>
      <c r="AY299" t="s">
        <v>4257</v>
      </c>
    </row>
    <row r="300" spans="43:51">
      <c r="AQ300" s="1286">
        <v>340</v>
      </c>
      <c r="AR300" s="1258" t="str">
        <f>'Abilities (2)'!B$340</f>
        <v>(P) Curtain Call: Upon Receiving Lethal Damage, become instead Invisible for 2 Turns. (1/Day)</v>
      </c>
      <c r="AS300" s="1258" t="str">
        <f>'Abilities (2)'!C$340</f>
        <v>(P) Curtain Call II: Upon Receiving Lethal Damage, become instead Invisible for 4 Turns. (1/Day)</v>
      </c>
      <c r="AT300" s="1258" t="str">
        <f>'Abilities (2)'!D$340</f>
        <v>(P) Curtain Call III: Upon Receiving Lethal Damage, become instead Invisible for 4 Turns. (2/Day)</v>
      </c>
      <c r="AW300" t="s">
        <v>4258</v>
      </c>
      <c r="AX300" t="s">
        <v>4259</v>
      </c>
      <c r="AY300" t="s">
        <v>4260</v>
      </c>
    </row>
    <row r="301" spans="43:51">
      <c r="AQ301">
        <v>343</v>
      </c>
      <c r="AR301" s="1258" t="str">
        <f>'Abilities (2)'!B$343</f>
        <v>(≈) The Hierophant: Powerplay; Set your Faith to 3.</v>
      </c>
      <c r="AW301" t="s">
        <v>4261</v>
      </c>
    </row>
    <row r="302" spans="43:51">
      <c r="AQ302" s="1286">
        <v>344</v>
      </c>
      <c r="AR302" s="1258" t="str">
        <f>'Abilities (2)'!B$344</f>
        <v>(≈) The Hanged Man: Powerplay; Gain 1 Max Stamina.</v>
      </c>
      <c r="AW302" t="s">
        <v>4262</v>
      </c>
    </row>
    <row r="303" spans="43:51">
      <c r="AQ303">
        <v>345</v>
      </c>
      <c r="AR303" s="1258" t="str">
        <f>'Abilities (2)'!B$345</f>
        <v>(≈) The Fool: Powerplay; Teleport to a Random Hex.</v>
      </c>
      <c r="AW303" t="s">
        <v>4263</v>
      </c>
    </row>
    <row r="304" spans="43:51">
      <c r="AQ304">
        <v>346</v>
      </c>
      <c r="AR304" s="911" t="str">
        <f>'Abilities (2)'!B$346</f>
        <v>(o) The Tower: Choose an amount of Health to Lose up to 50; All other Entities on Hex lose double the amount chosen; Entities that die this way are Destroyed instead; You may choose to Cast this Ability as Powerplay for no Mana Cost. (100 Mana; 1/Day)</v>
      </c>
      <c r="AS304" s="911" t="str">
        <f>'Abilities (2)'!C$346</f>
        <v>(o) The Tower II: Choose an amount of Health to Lose up to 75; All other Entities on Hex lose double the amount chosen; Entities that die this way are Destroyed instead; You may choose to Cast this Ability as Powerplay for no Mana Cost. (100 Mana; 1/Day)</v>
      </c>
      <c r="AT304" s="911" t="str">
        <f>'Abilities (2)'!D$346</f>
        <v>(o) The Tower III: Choose an amount of Health to Lose up to 100; All other Entities on Hex lose double that amount; Entities that die this way are Destroyed instead; You may choose to Cast this Ability as Powerplay for no Mana Cost. (100 Mana; 1/Day)</v>
      </c>
      <c r="AW304" t="s">
        <v>4264</v>
      </c>
      <c r="AX304" t="s">
        <v>4265</v>
      </c>
      <c r="AY304" t="s">
        <v>4266</v>
      </c>
    </row>
    <row r="305" spans="41:51">
      <c r="AQ305">
        <v>347</v>
      </c>
      <c r="AR305" s="1258" t="str">
        <f>'Abilities (2)'!B$347</f>
        <v>(+) Judgement: If Target has Lower Faith Teleport Entity to a Random Hex; You may also choose to flip a coin to Determine this outcome, but if it fails, you are Teleported instead; You may choose to Cast this Ability as Powerplay for no Mana Cost. (100 Mana; 1/Day)</v>
      </c>
      <c r="AS305" s="1258" t="str">
        <f>'Abilities (2)'!C$347</f>
        <v>(+) Judgement II: Gain 1 Faith; If Target has Lower Faith Teleport Entity to a Random Hex; You may also choose to flip a coin to Determine this outcome, but if it fails, you are Teleported instead; You may choose to Cast this Ability as Powerplay for no Mana Cost. (100 Mana; 1/Day)</v>
      </c>
      <c r="AT305" s="1258" t="str">
        <f>'Abilities (2)'!D$347</f>
        <v>(+) Judgement III: Gain 2 Faith; If Target has Lower Faith Teleport Entity to a Random Hex; You may also choose to flip a coin to Determine this outcome, but if it fails, you are Teleported instead; You may choose to Cast this Ability as Powerplay for no Mana Cost. (100 Mana; 1/Day)</v>
      </c>
      <c r="AW305" t="s">
        <v>4267</v>
      </c>
      <c r="AX305" t="s">
        <v>4268</v>
      </c>
      <c r="AY305" t="s">
        <v>4269</v>
      </c>
    </row>
    <row r="306" spans="41:51">
      <c r="AQ306">
        <v>348</v>
      </c>
      <c r="AR306" s="1258" t="str">
        <f>'Abilities (2)'!B$348</f>
        <v>(≈) The World: Reveal the Entire Biome until End of Day; You may choose to Cast this Ability as Powerplay for no Mana Cost. (100 Mana; 1/Day)</v>
      </c>
      <c r="AS306" s="1258" t="str">
        <f>'Abilities (2)'!C$348</f>
        <v>(≈) The World II: Reveal the Entire Map Until End of Day; You may choose to Cast this Ability as Powerplay for no Mana Cost. (100 Mana; 1/Day)</v>
      </c>
      <c r="AT306" s="1258" t="str">
        <f>'Abilities (2)'!D$348</f>
        <v>(≈) The World III: Reveal the Entire Map for 2 Days; You may choose to Cast this Ability as Powerplay for no Mana Cost. (100 Mana; 1/Day)</v>
      </c>
      <c r="AW306" t="s">
        <v>4270</v>
      </c>
      <c r="AX306" t="s">
        <v>4271</v>
      </c>
      <c r="AY306" t="s">
        <v>4272</v>
      </c>
    </row>
    <row r="307" spans="41:51">
      <c r="AO307" s="249"/>
      <c r="AP307" s="249"/>
      <c r="AQ307" s="1286">
        <v>349</v>
      </c>
      <c r="AR307" s="1258" t="str">
        <f>'Abilities (2)'!B$349</f>
        <v>(≈) Temperence: Refresh 1 Stamina and Gain 3 Mobility and 3 of Each Attribute Until End of Day; You may choose to Cast this Ability as Powerplay for no Mana Cost. (100 Mana; 1/Day)</v>
      </c>
      <c r="AS307" s="1258" t="str">
        <f>'Abilities (2)'!C$349</f>
        <v>(≈) Temperence II: Refresh 2 Stamina and Gain 4 Mobility and 4 of Each Attribute Until End of Day; You may choose to Cast this Ability as Powerplay for no Mana Cost. (100 Mana; 1/Day)</v>
      </c>
      <c r="AT307" s="1258" t="str">
        <f>'Abilities (2)'!D$349</f>
        <v>(≈) Temperence III: Refresh 3 Stamina and Gain 5 Mobility and 5 of Each Attribute Until End of Day; You may choose to Cast this Ability as Powerplay for no Mana Cost. (100 Mana; 1/Day)</v>
      </c>
      <c r="AW307" t="s">
        <v>4273</v>
      </c>
      <c r="AX307" t="s">
        <v>4274</v>
      </c>
      <c r="AY307" t="s">
        <v>4275</v>
      </c>
    </row>
    <row r="308" spans="41:51">
      <c r="AQ308" s="1286">
        <v>350</v>
      </c>
      <c r="AR308" s="1258" t="str">
        <f>'Abilities (2)'!B$350</f>
        <v>(≈) The Lovers: Restore yourself to full Health; You may choose to Cast this Ability as Powerplay for no Mana Cost. (100 Mana; 1/Day)</v>
      </c>
      <c r="AS308" s="1258" t="str">
        <f>'Abilities (2)'!C$350</f>
        <v>(≈) The Lovers II: Restore yourself to full Health; Gain Barrier equal to 50% of your current Health; You may choose to Cast this Ability as Powerplay for no Mana Cost. (100 Mana; 1/Day)</v>
      </c>
      <c r="AT308" s="1258" t="str">
        <f>'Abilities (2)'!D$350</f>
        <v>(≈) The Lovers III: Restore yourself to full Health; Gain Barrier Equal to Current Health Until End of Day; You may choose to Cast this Ability as Powerplay for no Mana Cost. (100 Mana; 1/Day)</v>
      </c>
      <c r="AW308" t="s">
        <v>4276</v>
      </c>
      <c r="AX308" t="s">
        <v>4277</v>
      </c>
      <c r="AY308" t="s">
        <v>4278</v>
      </c>
    </row>
    <row r="309" spans="41:51">
      <c r="AQ309" s="1286">
        <v>351</v>
      </c>
      <c r="AR309" s="1258" t="str">
        <f>'Abilities (2)'!B$351</f>
        <v>(^) Wheel of Fortune: Roll D5; 1 - A Random Zone Spawns on your Hex; 2 - Random Question Mark; 3 - 1000 Gold; 4 - Chest; 5 - Treasure Chest; You may choose to Cast this Ability as Powerplay for no Mana Cost. (100 Mana; 1/Day)</v>
      </c>
      <c r="AS309" s="1258" t="str">
        <f>'Abilities (2)'!C$351</f>
        <v>(^) Wheel of Fortune II: Roll D5; 1 - A Random Zone Spawns on your Hex; 2 - Random Question Mark; 3 - 1500 Gold; 4 - Treasure Chest; 5 - Legendary Chest; You may choose to Cast this Ability as Powerplay for no Mana Cost. (100 Mana; 1/Day)</v>
      </c>
      <c r="AT309" s="1258" t="str">
        <f>'Abilities (2)'!D$351</f>
        <v>(^) Wheel of Fortune III: Roll D5; 1 - 2 Random Zones Spawn on adjiacent Hexes; 2 - 2 Random Question Marks; 3 - 2000 Gold; 4 - 2 Treasure Chest; 5 - 2 Legendary Chest; You may choose to Cast this Ability as Powerplay for no Mana Cost. (100 Mana; 1/Day)</v>
      </c>
      <c r="AW309" t="s">
        <v>4279</v>
      </c>
      <c r="AX309" t="s">
        <v>4280</v>
      </c>
      <c r="AY309" t="s">
        <v>4281</v>
      </c>
    </row>
    <row r="310" spans="41:51">
      <c r="AQ310" s="1286">
        <v>352</v>
      </c>
      <c r="AR310" s="1258" t="str">
        <f>'Abilities (2)'!B$352</f>
        <v>(≈) The Moon: Become Invisible for 3 Turns; You may choose to Cast this Ability as Powerplay for no Mana Cost. (100 Mana; 1/Day)</v>
      </c>
      <c r="AS310" s="1258" t="str">
        <f>'Abilities (2)'!C$352</f>
        <v>(≈) The Moon II: Become Invisible for 4 Turns; You may choose to Cast this Ability as Powerplay for no Mana Cost. (100 Mana; 1/Day)</v>
      </c>
      <c r="AT310" s="1258" t="str">
        <f>'Abilities (2)'!D$352</f>
        <v>(≈) The Moon III: Become Invisible for 5 Turns; You may choose to Cast this Ability as Powerplay for no Mana Cost. (100 Mana; 1/Day)</v>
      </c>
      <c r="AW310" t="s">
        <v>4282</v>
      </c>
      <c r="AX310" t="s">
        <v>4283</v>
      </c>
      <c r="AY310" t="s">
        <v>4284</v>
      </c>
    </row>
    <row r="311" spans="41:51">
      <c r="AQ311" s="1286">
        <v>353</v>
      </c>
      <c r="AR311" s="1258" t="str">
        <f>'Abilities (2)'!B$353</f>
        <v>(o) The Sun: Deal 50 Solar Damage to all other Entities in 1 Hex Range; You may choose to Cast this Ability as Powerplay for no Mana Cost. (100 Mana; 1/Day)</v>
      </c>
      <c r="AS311" s="1258" t="str">
        <f>'Abilities (2)'!C$353</f>
        <v>(o) The Sun II: Deal 75 Solar Damage to all other Entities in 1 Hex Range; You may choose to Cast this Ability as Powerplay for no Mana Cost. (100 Mana; 1/Day)</v>
      </c>
      <c r="AT311" s="1258" t="str">
        <f>'Abilities (2)'!D$353</f>
        <v>(o) The Sun III: Deal 100 Solar Damage to all other Entities in 1 Hex Range; You may choose to Cast this Ability as Powerplay for no Mana Cost. (100 Mana; 1/Day)</v>
      </c>
      <c r="AW311" t="s">
        <v>4285</v>
      </c>
      <c r="AX311" t="s">
        <v>4286</v>
      </c>
      <c r="AY311" t="s">
        <v>4287</v>
      </c>
    </row>
    <row r="312" spans="41:51">
      <c r="AQ312" s="1286">
        <v>354</v>
      </c>
      <c r="AR312" s="1258" t="str">
        <f>'Abilities (2)'!B$354</f>
        <v>(≈) The Stars: All your Rolls gain a +2 Modifier until End of Combat; You may choose to Cast this Ability as Powerplay for no Mana Cost. (100 Mana; 1/Day)</v>
      </c>
      <c r="AS312" s="1258" t="str">
        <f>'Abilities (2)'!C$354</f>
        <v>(≈) The Stars II: All your Rolls gain a +3 Modifier until End of Combat; You may choose to Cast this Ability as Powerplay for no Mana Cost. (100 Mana; 1/Day)</v>
      </c>
      <c r="AT312" s="1258" t="str">
        <f>'Abilities (2)'!D$354</f>
        <v>(≈) The Stars III: All your Rolls gain a +3 Modifier until End of Day; You may choose to Cast this Ability as Powerplay for no Mana Cost. (100 Mana; 1/Day)</v>
      </c>
      <c r="AW312" t="s">
        <v>4288</v>
      </c>
      <c r="AX312" t="s">
        <v>4289</v>
      </c>
      <c r="AY312" t="s">
        <v>4290</v>
      </c>
    </row>
    <row r="313" spans="41:51">
      <c r="AQ313" s="1286">
        <v>355</v>
      </c>
      <c r="AR313" s="1258" t="str">
        <f>'Abilities (2)'!B$355</f>
        <v>(≈) The Chariot: Hidden; Become Invulnerable for 3 Turns; You may choose to Cast this Ability as Powerplay for no Mana Cost. (100 Mana; 1/Day)</v>
      </c>
      <c r="AS313" s="1258" t="str">
        <f>'Abilities (2)'!C$355</f>
        <v>(≈) The Chariot II: Hidden; Become Invulnerable for 5 Turns; You may choose to Cast this Ability as Powerplay for no Mana Cost. (100 Mana; 1/Day)</v>
      </c>
      <c r="AT313" s="1258" t="str">
        <f>'Abilities (2)'!D$355</f>
        <v>(≈) The Chariot III: Hidden; Become Invulnerable for 10 Turns; You may choose to Cast this Ability as Powerplay for no Mana Cost. (100 Mana; 1/Day)</v>
      </c>
      <c r="AW313" t="s">
        <v>4291</v>
      </c>
      <c r="AX313" t="s">
        <v>4292</v>
      </c>
      <c r="AY313" t="s">
        <v>4293</v>
      </c>
    </row>
    <row r="314" spans="41:51">
      <c r="AQ314" s="1286">
        <v>356</v>
      </c>
      <c r="AR314" s="1258" t="str">
        <f>'Abilities (2)'!B$356</f>
        <v>(≈) Justice: Hidden; The next Entity that Deals Damage to you becomes Stunned for 4 Turns; You may choose to Cast this Ability as Powerplay for no Mana Cost. (100 Mana; 1/Day)</v>
      </c>
      <c r="AS314" s="1258" t="str">
        <f>'Abilities (2)'!C$356</f>
        <v>(≈) Justice II: Hidden; The next Entity that Deals Damage to you becomes Frozen for 4 Turns; You may choose to Cast this Ability as Powerplay for no Mana Cost. (100 Mana; 1/Day)</v>
      </c>
      <c r="AT314" s="1258" t="str">
        <f>'Abilities (2)'!D$356</f>
        <v>(≈) Justice III: Hidden; The next Entity that Deals Damage to you becomes Mind Controlled for 4 Turns; You may choose to Cast this Ability as Powerplay for no Mana Cost. (100 Mana; 1/Day)</v>
      </c>
      <c r="AW314" t="s">
        <v>4294</v>
      </c>
      <c r="AX314" t="s">
        <v>4295</v>
      </c>
      <c r="AY314" t="s">
        <v>4296</v>
      </c>
    </row>
    <row r="315" spans="41:51">
      <c r="AQ315" s="1286">
        <v>357</v>
      </c>
      <c r="AR315" s="1258" t="str">
        <f>'Abilities (2)'!B$357</f>
        <v>(+) Death: Kill Target Non-Heroic Entity; You may choose to Cast this Ability as Powerplay for no Mana Cost. (100 Mana; 1/Day)</v>
      </c>
      <c r="AS315" s="1258" t="str">
        <f>'Abilities (2)'!C$357</f>
        <v>(+) Death II: Kill Target Non-Hero Entity; You may choose to Cast this Ability as Powerplay for no Mana Cost. (100 Mana; 1/Day)</v>
      </c>
      <c r="AT315" s="1258" t="str">
        <f>'Abilities (2)'!D$357</f>
        <v>(+) Death III: Kill Target Entity; You may choose to Cast this Ability as Powerplay for no Mana Cost. (100 Mana; 1/Day)</v>
      </c>
      <c r="AW315" t="s">
        <v>4297</v>
      </c>
      <c r="AX315" t="s">
        <v>4298</v>
      </c>
      <c r="AY315" t="s">
        <v>4299</v>
      </c>
    </row>
    <row r="316" spans="41:51">
      <c r="AQ316">
        <v>360</v>
      </c>
      <c r="AR316" s="1258" t="str">
        <f>'Abilities (2)'!B$360</f>
        <v>(P) You call it Random, I call it Calculated: At the Start of the Day, Gain a Random Non-Ultimate Spell From the entire Game on this Slot.</v>
      </c>
      <c r="AW316" t="s">
        <v>4300</v>
      </c>
    </row>
    <row r="317" spans="41:51">
      <c r="AQ317" s="1286">
        <v>361</v>
      </c>
      <c r="AR317" s="1258" t="str">
        <f>'Abilities (2)'!B$361</f>
        <v>(P) Gambling With Magic: Upon Casting a Random or Stolen Spell, Roll D2; D1 Means the Spell Fails to Cast; D2 Means the Spell is Cast at 1 Rank higher for half the Cost.</v>
      </c>
      <c r="AW317" t="s">
        <v>4301</v>
      </c>
    </row>
    <row r="318" spans="41:51">
      <c r="AQ318">
        <v>362</v>
      </c>
      <c r="AR318" s="1258" t="str">
        <f>'Abilities (2)'!B$362</f>
        <v>(P) You miss 100% of the Shoots you dont take: At Start of day, roll a question mark.</v>
      </c>
      <c r="AW318" t="s">
        <v>4302</v>
      </c>
    </row>
    <row r="319" spans="41:51">
      <c r="AQ319">
        <v>363</v>
      </c>
      <c r="AR319" s="911" t="str">
        <f>'Abilities (2)'!B$363</f>
        <v>(?) Multi-Wavelength: Cast a Random Damaging Tier I Wavelength Ability on Target. (20 Mana)</v>
      </c>
      <c r="AS319" s="911" t="str">
        <f>'Abilities (2)'!C$363</f>
        <v>(?) Multi-Wavelength II: Cast a Random Damaging Tier I Rank 2 Wavelength Ability on Target. (25 Mana)</v>
      </c>
      <c r="AT319" s="911" t="str">
        <f>'Abilities (2)'!D$363</f>
        <v>(?) Multi-Wavelength III: Cast a Random Damaging Tier I Rank 3 Wavelength Ability on Target. (30 Mana)</v>
      </c>
      <c r="AW319" t="s">
        <v>4303</v>
      </c>
      <c r="AX319" t="s">
        <v>4304</v>
      </c>
      <c r="AY319" t="s">
        <v>4305</v>
      </c>
    </row>
    <row r="320" spans="41:51">
      <c r="AQ320">
        <v>364</v>
      </c>
      <c r="AR320" s="1258" t="str">
        <f>'Abilities (2)'!B$364</f>
        <v>(❖:≈) Tricks up my Sleeve: Consume Scroll, and replace this Ability with Non-Legendary Scrolls Ability. (30 Mana)</v>
      </c>
      <c r="AS320" s="1258" t="str">
        <f>'Abilities (2)'!C$364</f>
        <v>(❖:≈) Tricks up my Sleeve II: Consume Scroll and replace this Ability with Non-Legendary Scrolls Ability. (20 Mana)</v>
      </c>
      <c r="AT320" s="1258" t="str">
        <f>'Abilities (2)'!D$364</f>
        <v>(❖:≈) Tricks up my Sleeve III: Consume Scroll and replace this Ability with Non-Legendary Scrolls Ability. (10 Mana)</v>
      </c>
      <c r="AW320" t="s">
        <v>4306</v>
      </c>
      <c r="AX320" t="s">
        <v>4307</v>
      </c>
      <c r="AY320" t="s">
        <v>4308</v>
      </c>
    </row>
    <row r="321" spans="43:51">
      <c r="AQ321">
        <v>365</v>
      </c>
      <c r="AR321" s="1258" t="str">
        <f>'Abilities (2)'!B$365</f>
        <v>(≈) Deck of Cards: Pick a Card from 1 to 13; Roll a D13, if it Lands on your chosen Card you Gain 3 Free Uses of any Random Active Tier I Ability from the Entire Game or Gain a Random Tier I Passive Until End of Game. (10 Mana)</v>
      </c>
      <c r="AS321" s="1258" t="str">
        <f>'Abilities (2)'!C$365</f>
        <v>(≈) Deck of Cards II: Pick a Card from 1 to 13; Roll a D13, if it Lands on your chosen Card you Gain 3 Free Uses of any Random Active Tier II Ability from the Entire Game or Gain a Random Tier II Passive Until End of Game. (10 Mana)</v>
      </c>
      <c r="AT321" s="1258" t="str">
        <f>'Abilities (2)'!D$365</f>
        <v>(≈) Deck of Cards III: Pick a Card from 1 to 13; Roll a D13, if it Lands on your chosen Card you Gain 3 Free Uses of any Random Active Tier III Ability from the Entire Game or Gain a Random Tier III Passive Until End of Game. (10 Mana)</v>
      </c>
      <c r="AW321" t="s">
        <v>4309</v>
      </c>
      <c r="AX321" t="s">
        <v>4310</v>
      </c>
      <c r="AY321" t="s">
        <v>4311</v>
      </c>
    </row>
    <row r="322" spans="43:51">
      <c r="AQ322" s="1286">
        <v>366</v>
      </c>
      <c r="AR322" s="1258" t="str">
        <f>'Abilities (2)'!B$366</f>
        <v>(P) Mirroring Scheme: This Ability becomes an Active of the last Non-Ultimate ability cast upon you; Resets at Start of Day.</v>
      </c>
      <c r="AS322" s="1258" t="str">
        <f>'Abilities (2)'!C$366</f>
        <v xml:space="preserve">(P) Mirroring Scheme II: This Ability becomes an Active of the last Non-Ultimate ability cast On your Hex. </v>
      </c>
      <c r="AT322" s="1258" t="str">
        <f>'Abilities (2)'!D$366</f>
        <v xml:space="preserve">(P) Mirroring Scheme III: This Ability becomes an Active of the last Ability cast On your Hex. </v>
      </c>
      <c r="AW322" t="s">
        <v>4312</v>
      </c>
      <c r="AX322" t="s">
        <v>4313</v>
      </c>
      <c r="AY322" t="s">
        <v>4314</v>
      </c>
    </row>
    <row r="323" spans="43:51">
      <c r="AQ323" s="1286">
        <v>367</v>
      </c>
      <c r="AR323" s="1258" t="str">
        <f>'Abilities (2)'!B$367</f>
        <v>(❖:≈) Spell Laundring: Consume 250 Gold for a Random Tier I Ability, 500 Gold for a Random Tier II Ability; 750 Gold for a Random Tier III Ability; 1000 Gold for a Random Ultimate Ability; Casting it will Revert Back to Spell Laundring. (10 Mana)</v>
      </c>
      <c r="AS323" s="1258" t="str">
        <f>'Abilities (2)'!C$367</f>
        <v>(❖:≈) Spell Laundring II: Consume 200 Gold for a Random Tier I Ability, 400 Gold for  a Random Tier II Ability; 700 Gold for a Random Tier III Ability; 800 Gold for a Random Ultimate Ability; Casting it will Revert Back to Spell Laundring. (10 Mana)</v>
      </c>
      <c r="AT323" s="1258" t="str">
        <f>'Abilities (2)'!D$367</f>
        <v>(❖:≈) Spell Laundring III: Consume 100 Gold for a Random Tier I Ability, 200 Gold for  a Random Tier II Ability; 300 Gold for a Random Tier III Ability; 500 Gold for a Random Ultimate Ability; Casting it will Revert Back to Spell Laundring. (10 Mana)</v>
      </c>
      <c r="AW323" t="s">
        <v>4315</v>
      </c>
      <c r="AX323" t="s">
        <v>4316</v>
      </c>
      <c r="AY323" t="s">
        <v>4317</v>
      </c>
    </row>
    <row r="324" spans="43:51">
      <c r="AQ324" s="1286">
        <v>368</v>
      </c>
      <c r="AR324" s="1258" t="str">
        <f>'Abilities (2)'!B$368</f>
        <v>(≈) All In: Roll a D50 and D100, the first roll is the True damage you deal, the Second is the Mana cost.</v>
      </c>
      <c r="AS324" s="1258" t="str">
        <f>'Abilities (2)'!C$368</f>
        <v>(≈) All In II: Roll a D75 and D100, the first roll is the True damage you deal, the Second is the Mana cost.</v>
      </c>
      <c r="AT324" s="1258" t="str">
        <f>'Abilities (2)'!D$368</f>
        <v>(≈) All In III: Roll a D75 and D75, the first roll is the True damage you deal, the Second is the Mana cost.</v>
      </c>
      <c r="AW324" t="s">
        <v>4318</v>
      </c>
      <c r="AX324" t="s">
        <v>4319</v>
      </c>
      <c r="AY324" t="s">
        <v>4320</v>
      </c>
    </row>
    <row r="325" spans="43:51">
      <c r="AQ325" s="1286">
        <v>369</v>
      </c>
      <c r="AR325" s="1258" t="str">
        <f>'Abilities (2)'!B$369</f>
        <v>(❖:≈) Scroll Rewriter: Randomize A Scroll into one of equal rarity. (20 Mana)</v>
      </c>
      <c r="AS325" s="1258" t="str">
        <f>'Abilities (2)'!C$369</f>
        <v>(❖:≈) Scroll Rewriter II: Randomize A Scroll into one of equal rarity. (10 Mana)</v>
      </c>
      <c r="AT325" s="1258" t="str">
        <f>'Abilities (2)'!D$369</f>
        <v>(❖:≈) Scroll Rewriter III: Randomize A Scroll into one of equal rarity. (5 Mana)</v>
      </c>
      <c r="AW325" t="s">
        <v>4321</v>
      </c>
      <c r="AX325" t="s">
        <v>4322</v>
      </c>
      <c r="AY325" t="s">
        <v>4323</v>
      </c>
    </row>
    <row r="326" spans="43:51">
      <c r="AQ326" s="1286">
        <v>370</v>
      </c>
      <c r="AR326" s="1258" t="str">
        <f>'Abilities (2)'!B$370</f>
        <v>(+) Devils Dice: Force the Opponent to Play a Little Game; You Both Roll D20, If you Roll Higher, you Permanently Steal one of his Tier III Ability; If you Roll Lower, you are Forced to Cast this again next turn. (30 Mana)</v>
      </c>
      <c r="AS326" s="1258" t="str">
        <f>'Abilities (2)'!C$370</f>
        <v>(+) Devils Dice II: Force the Opponent to Play a Little Game; You Both Roll D20, If you Roll Higher, you Permanently Steal one of his Tier III Ability; If you Roll Lower, you are Forced to Cast this again next turn. (20 Mana)</v>
      </c>
      <c r="AT326" s="1258" t="str">
        <f>'Abilities (2)'!D$370</f>
        <v>(+) Devils Dice III: Force the Opponent to Play a Little Game; You Both Roll D20, If you Roll Higher, you Permanently Steal one of his Tier III Ability; If you Roll Lower, you are Forced to Cast this again next turn. (10 Mana)</v>
      </c>
      <c r="AW326" t="s">
        <v>4324</v>
      </c>
      <c r="AX326" t="s">
        <v>4325</v>
      </c>
      <c r="AY326" t="s">
        <v>4326</v>
      </c>
    </row>
    <row r="327" spans="43:51">
      <c r="AQ327" s="1286">
        <v>371</v>
      </c>
      <c r="AR327" s="1258" t="str">
        <f>'Abilities (2)'!B$371</f>
        <v>(❖:≈) I'll make my own Zone with blackjack.. : Replace Target Zone with a Random one. (50 Mana)</v>
      </c>
      <c r="AS327" s="1258" t="str">
        <f>'Abilities (2)'!C$371</f>
        <v>(❖:≈) I'll make my own Zone with blackjack.. II: Replace Zones you have Vision of with a Random ones. (50 Mana)</v>
      </c>
      <c r="AT327" s="1258" t="str">
        <f>'Abilities (2)'!D$371</f>
        <v>(❖:≈) I'll make my own Zone with blackjack.. III: Replace All Zones with Random ones. (50 Mana)</v>
      </c>
      <c r="AW327" t="s">
        <v>4327</v>
      </c>
      <c r="AX327" t="s">
        <v>4328</v>
      </c>
      <c r="AY327" t="s">
        <v>4329</v>
      </c>
    </row>
    <row r="328" spans="43:51">
      <c r="AQ328" s="1286">
        <v>372</v>
      </c>
      <c r="AR328" s="1258" t="str">
        <f>'Abilities (2)'!B$372</f>
        <v>(❖:≈) Full Gamble: Cast a Random Ultimate; Become Stunned for 1 Turn. (77 Mana)</v>
      </c>
      <c r="AS328" s="1258" t="str">
        <f>'Abilities (2)'!C$372</f>
        <v>(❖:≈) Full Gamble II: Cast 2 Random Ultimates. (77 Mana)</v>
      </c>
      <c r="AT328" s="1258" t="str">
        <f>'Abilities (2)'!D$372</f>
        <v>(❖:≈) Full Gamble III: Cast two Rank 2 Random Ultimates. (77 Mana)</v>
      </c>
      <c r="AW328" t="s">
        <v>4330</v>
      </c>
      <c r="AX328" t="s">
        <v>4331</v>
      </c>
      <c r="AY328" t="s">
        <v>4332</v>
      </c>
    </row>
    <row r="329" spans="43:51">
      <c r="AQ329" s="1286">
        <v>373</v>
      </c>
      <c r="AR329" s="1258" t="str">
        <f>'Abilities (2)'!B$373</f>
        <v>(?) Fated Cards: Roll D20, If you guess Correctly the Number, Unleash A Torrent of 10 Random Ultimate Spells Targeting Enemy Entity. (10 Mana)</v>
      </c>
      <c r="AS329" s="1258" t="str">
        <f>'Abilities (2)'!C$373</f>
        <v>(?) Fated Cards II: Roll D10, If you guess Correctly the Number, Unleash A Torrent of 20 Random Ultimate Spells Targeting Enemy Entity. (10 Mana)</v>
      </c>
      <c r="AT329" s="1258" t="str">
        <f>'Abilities (2)'!D$373</f>
        <v>(?) Fated Cards III: Roll D10, If you guess Correctly the Number, Unleash A Torrent of 40 Random Ultimate Spells Targeting Enemy Entity. (5 Mana)</v>
      </c>
      <c r="AW329" t="s">
        <v>4333</v>
      </c>
      <c r="AX329" t="s">
        <v>4334</v>
      </c>
      <c r="AY329" t="s">
        <v>4335</v>
      </c>
    </row>
    <row r="330" spans="43:51">
      <c r="AQ330" s="1286">
        <v>374</v>
      </c>
      <c r="AR330" s="1258" t="str">
        <f>'Abilities (2)'!B$374</f>
        <v>(❖:o) Ability Vortex: Powerplay: Replace all Non-Innate Base abilities on this Hex with random ones. (100 Mana)</v>
      </c>
      <c r="AS330" s="1258" t="str">
        <f>'Abilities (2)'!C$374</f>
        <v>(❖:o) Ability Vortex II: Replace all Non-Innate Base abilities on this Hex with random ones. (100 Mana)</v>
      </c>
      <c r="AT330" s="1258" t="str">
        <f>'Abilities (2)'!D$374</f>
        <v>(❖:o) Ability Vortex III: Replace all Non-Innate Base Abilities with random ones. (100 Mana)</v>
      </c>
      <c r="AW330" t="s">
        <v>4336</v>
      </c>
      <c r="AX330" t="s">
        <v>4337</v>
      </c>
      <c r="AY330" t="s">
        <v>4338</v>
      </c>
    </row>
    <row r="331" spans="43:51">
      <c r="AQ331">
        <v>377</v>
      </c>
      <c r="AR331" s="1258" t="str">
        <f>'Abilities (2)'!B$377</f>
        <v>(P) Complete Denial: The First Negative Status that Affects you in combat is completely Nullified.</v>
      </c>
      <c r="AW331" t="s">
        <v>3217</v>
      </c>
    </row>
    <row r="332" spans="43:51">
      <c r="AQ332" s="1286">
        <v>378</v>
      </c>
      <c r="AR332" s="1258" t="str">
        <f>'Abilities (2)'!B$378</f>
        <v>(P) Adding Entropy: Everytime you nullify something, gain randomly between 5 and -3 Power until end of turn.</v>
      </c>
      <c r="AW332" t="s">
        <v>3229</v>
      </c>
    </row>
    <row r="333" spans="43:51">
      <c r="AQ333">
        <v>379</v>
      </c>
      <c r="AR333" s="1258" t="str">
        <f>'Abilities (2)'!B$379</f>
        <v xml:space="preserve">(P) innate; your hidden abilities have flash; your normal abilities have hidden. </v>
      </c>
      <c r="AW333" t="s">
        <v>3238</v>
      </c>
    </row>
    <row r="334" spans="43:51">
      <c r="AQ334">
        <v>380</v>
      </c>
      <c r="AR334" s="911" t="str">
        <f>'Abilities (2)'!B$380</f>
        <v>(+) Nullify: Counter; Nullify Target Attack or Non-Ultimate Ability. (30 Mana)</v>
      </c>
      <c r="AS334" s="911" t="str">
        <f>'Abilities (2)'!C$380</f>
        <v>(+) Nullify II: Counter; Nullify Target Attack or Non-Ultimate Ability. (25 Mana)</v>
      </c>
      <c r="AT334" s="911" t="str">
        <f>'Abilities (2)'!D$380</f>
        <v>(+) Nullify III: Counter; Nullify Target Attack or Non-Ultimate Ability. (20 Mana)</v>
      </c>
      <c r="AW334" t="s">
        <v>3252</v>
      </c>
      <c r="AX334" t="s">
        <v>4339</v>
      </c>
      <c r="AY334" t="s">
        <v>4340</v>
      </c>
    </row>
    <row r="335" spans="43:51">
      <c r="AQ335">
        <v>381</v>
      </c>
      <c r="AR335" s="1258" t="str">
        <f>'Abilities (2)'!B$381</f>
        <v>(+) Stat Strip: Nullify a Targets specified Attribute Until End of Combat(Bringing it to 0). (40 Mana)</v>
      </c>
      <c r="AS335" s="1258" t="str">
        <f>'Abilities (2)'!C$381</f>
        <v>(+) Stat Strip II: Nullify a Targets specified Stat Until End of Combat(Bringing it to 0). (30 Mana)</v>
      </c>
      <c r="AT335" s="1258" t="str">
        <f>'Abilities (2)'!D$381</f>
        <v>(+) Stat Strip III: Nullify a Targets specified Stat Until End of Day(Bringing it to 0). (25 Mana)</v>
      </c>
      <c r="AW335" t="s">
        <v>3265</v>
      </c>
      <c r="AX335" t="s">
        <v>4341</v>
      </c>
      <c r="AY335" t="s">
        <v>4342</v>
      </c>
    </row>
    <row r="336" spans="43:51">
      <c r="AQ336">
        <v>382</v>
      </c>
      <c r="AR336" s="1258" t="str">
        <f>'Abilities (2)'!B$382</f>
        <v>(+) What my line: Hidden; Nullify the knowledge the Opponent has about the damage you took from Target Attack. (12 Mana)</v>
      </c>
      <c r="AS336" s="1258" t="str">
        <f>'Abilities (2)'!C$382</f>
        <v>(+) What my line II: Hidden; Nullify the knowledge the Opponent has about the damage you took from Target Attack. (10 Mana)</v>
      </c>
      <c r="AT336" s="1258" t="str">
        <f>'Abilities (2)'!D$382</f>
        <v>(+) What my line III: Hidden; Nullify the knowledge the Opponent has about the damage you took from Target Attack. (8 Mana)</v>
      </c>
      <c r="AW336" t="s">
        <v>3276</v>
      </c>
      <c r="AX336" t="s">
        <v>4343</v>
      </c>
      <c r="AY336" t="s">
        <v>4344</v>
      </c>
    </row>
    <row r="337" spans="43:51">
      <c r="AQ337" s="1286">
        <v>383</v>
      </c>
      <c r="AR337" s="1258" t="str">
        <f>'Abilities (2)'!B$383</f>
        <v>(P) Nullificator: Nullifying Things will Grant you a Nullification Stack until End of Combat/(+) Producer: Cast your Tier I Spell on Target. (4 Nullifaction Stacks)</v>
      </c>
      <c r="AS337" s="1258" t="str">
        <f>'Abilities (2)'!C$383</f>
        <v>(P) Nullificator II: Nullifying Things will Grant you a Nullification Stack until End of Day / (+) Producer II: Cast your Tier I Spell on Target. (3 Nullifaction Stacks)</v>
      </c>
      <c r="AT337" s="1258" t="str">
        <f>'Abilities (2)'!D$383</f>
        <v>(P) Nullificator III: Nullifying Things will Grant you a Nullification Stack / (+) Producer III: Cast your Tier I Spell on Target. (2 Nullifaction Stacks)</v>
      </c>
      <c r="AW337" t="s">
        <v>3288</v>
      </c>
      <c r="AX337" t="s">
        <v>4345</v>
      </c>
      <c r="AY337" t="s">
        <v>4346</v>
      </c>
    </row>
    <row r="338" spans="43:51">
      <c r="AQ338" s="1286">
        <v>384</v>
      </c>
      <c r="AR338" s="1258" t="str">
        <f>'Abilities (2)'!B$384</f>
        <v>(P) Nullificator: Nullifying Things will Grant you a Nullification Stack until End of Combat/(+) Consumer: Gain 10 Mana Per Nullification Stack. (All your Nullification Stacks)</v>
      </c>
      <c r="AS338" s="1258" t="str">
        <f>'Abilities (2)'!C$384</f>
        <v>(P) Nullificator II: Nullifying Things will Grant you a Nullification Stack until End of Day / (+) Consumer II: Gain 15 Mana Per Nullification Stack. (All your Nullification Stacks)</v>
      </c>
      <c r="AT338" s="1258" t="str">
        <f>'Abilities (2)'!D$384</f>
        <v>(P) Nullificator III: Nullifying Things will Grant you a Nullification Stack / (+) Consumer III: Gain 20 Mana Per Nullification Stack. (All your Nullification Stacks)</v>
      </c>
      <c r="AW338" t="s">
        <v>3301</v>
      </c>
      <c r="AX338" t="s">
        <v>4347</v>
      </c>
      <c r="AY338" t="s">
        <v>4348</v>
      </c>
    </row>
    <row r="339" spans="43:51">
      <c r="AQ339" s="1286">
        <v>385</v>
      </c>
      <c r="AR339" s="1258" t="str">
        <f>'Abilities (2)'!B$385</f>
        <v>(P) Nullificator: Nullifying Things will Grant you a Nullification Stack until End of Combat/(+) Enforcer: Gain 10 Barrier Per Nullification Stack Until End of Combat. (All your Nullification Stacks)</v>
      </c>
      <c r="AS339" s="1258" t="str">
        <f>'Abilities (2)'!C$385</f>
        <v>(P) Nullificator II: Nullifying Things will Grant you a Nullification Stack until End of Combat/(+) Enforcer: Gain 15 Barrier Per Nullification Stack Until End of Combat. (All your Nullification Stacks)</v>
      </c>
      <c r="AT339" s="1258" t="str">
        <f>'Abilities (2)'!D$385</f>
        <v>(P) Nullificator III: Nullifying Things will Grant you a Nullification Stack until End of Combat/(+) Enforcer: Gain 20 Barrier Per Nullification Stack Until End of Combat. (All your Nullification Stacks)</v>
      </c>
      <c r="AW339" t="s">
        <v>3312</v>
      </c>
      <c r="AX339" t="s">
        <v>4349</v>
      </c>
      <c r="AY339" t="s">
        <v>4350</v>
      </c>
    </row>
    <row r="340" spans="43:51">
      <c r="AQ340" s="1286">
        <v>386</v>
      </c>
      <c r="AR340" s="1258" t="str">
        <f>'Abilities (2)'!B$386</f>
        <v>(❖:≈) Handlock: Hidden; Lock Targets arms in Place Nullifying their Next Attack; Lasts 1 Turn. (30 Mana)</v>
      </c>
      <c r="AS340" s="1258" t="str">
        <f>'Abilities (2)'!C$386</f>
        <v>(❖:≈) Handlock II: Hidden; Lock Targets arms in Place Nullifying their Next Attack; Lasts 2 Turns. (30 Mana)</v>
      </c>
      <c r="AT340" s="1258" t="str">
        <f>'Abilities (2)'!D$386</f>
        <v>(❖:≈) Handlock III: Hidden; Lock Targets arms in Place Nullifying their Next Attack; Lasts 3 Turns. (30 Mana)</v>
      </c>
      <c r="AW340" t="s">
        <v>3327</v>
      </c>
      <c r="AX340" t="s">
        <v>4351</v>
      </c>
      <c r="AY340" t="s">
        <v>4352</v>
      </c>
    </row>
    <row r="341" spans="43:51">
      <c r="AQ341" s="1286">
        <v>387</v>
      </c>
      <c r="AR341" s="1258" t="str">
        <f>'Abilities (2)'!B$387</f>
        <v>(❖:≈) Self Denial: Flash; Gain 2 Nullification Stacks. (20 Mana)</v>
      </c>
      <c r="AS341" s="1258" t="str">
        <f>'Abilities (2)'!C$387</f>
        <v>(❖:≈) Self Denial II: Flash; Gain 3 Nullification Stacks. (20 Mana)</v>
      </c>
      <c r="AT341" s="1258" t="str">
        <f>'Abilities (2)'!D$387</f>
        <v>(❖:≈) Self Denial III: Flash; Gain 4 Nullification Stacks. (20 Mana)</v>
      </c>
      <c r="AW341" t="s">
        <v>3339</v>
      </c>
      <c r="AX341" t="s">
        <v>4353</v>
      </c>
      <c r="AY341" t="s">
        <v>4354</v>
      </c>
    </row>
    <row r="342" spans="43:51">
      <c r="AQ342" s="1286">
        <v>388</v>
      </c>
      <c r="AR342" s="1258" t="str">
        <f>'Abilities (2)'!B$388</f>
        <v>(+) Deadweight: Nullify a Targets 1 Prepare, Gate, or Channal stack (35 Mana)</v>
      </c>
      <c r="AS342" s="1258" t="str">
        <f>'Abilities (2)'!C$388</f>
        <v>(+) Deadweight II: Nullify a Targets 1 Prepare, Gate, or Channal stack (25 Mana)</v>
      </c>
      <c r="AT342" s="1258" t="str">
        <f>'Abilities (2)'!D$388</f>
        <v>(+) Deadweight III: Nullify a Targets Channel, Gate or Preperation Stacks; Gain Nullification Stacks equal to Stacks Nullified. (25 Mana)</v>
      </c>
      <c r="AW342" t="s">
        <v>3347</v>
      </c>
      <c r="AX342" t="s">
        <v>4355</v>
      </c>
      <c r="AY342" t="s">
        <v>4356</v>
      </c>
    </row>
    <row r="343" spans="43:51">
      <c r="AQ343" s="1286">
        <v>389</v>
      </c>
      <c r="AR343" s="1258" t="str">
        <f>'Abilities (2)'!B$389</f>
        <v>(❖:o) Groko Nullifying Field: Completely nullify all Spell casting on current Hex. (100 Mana)</v>
      </c>
      <c r="AS343" s="1258" t="str">
        <f>'Abilities (2)'!C$389</f>
        <v>(❖:o) Groko Nullifying Field II: Completely nullify all Ability casting on current Hex. (100 Mana)</v>
      </c>
      <c r="AT343" s="1258" t="str">
        <f>'Abilities (2)'!D$389</f>
        <v xml:space="preserve">(P) Groko Nullifying Field III: Completely nullify all Resource Consumption on current Hex. </v>
      </c>
      <c r="AW343" t="s">
        <v>3363</v>
      </c>
      <c r="AX343" t="s">
        <v>4357</v>
      </c>
      <c r="AY343" t="s">
        <v>4358</v>
      </c>
    </row>
    <row r="344" spans="43:51">
      <c r="AQ344" s="1286">
        <v>390</v>
      </c>
      <c r="AR344" s="1258" t="str">
        <f>'Abilities (2)'!B$390</f>
        <v>(P) Meet the Nullifier: The First 3 Instances where you would take 50 or Less Damage in a Combat are Nullified. (Locks 100 Mana)</v>
      </c>
      <c r="AS344" s="1258" t="str">
        <f>'Abilities (2)'!C$390</f>
        <v>(P) Meet the Nullifier II: The First 5 Instances where you would take 75 or Less Damage in a Combat are Nullified. (Locks 100 Mana)</v>
      </c>
      <c r="AT344" s="1258" t="str">
        <f>'Abilities (2)'!D$390</f>
        <v>(P) Meet the Nullifier III: The First 5 Instances where you would take 100 or Less Damage in a Combat are Nullified.</v>
      </c>
      <c r="AW344" t="s">
        <v>3375</v>
      </c>
      <c r="AX344" t="s">
        <v>4359</v>
      </c>
      <c r="AY344" t="s">
        <v>4360</v>
      </c>
    </row>
    <row r="345" spans="43:51">
      <c r="AQ345" s="1286">
        <v>391</v>
      </c>
      <c r="AR345" s="1258" t="str">
        <f>'Abilities (2)'!B$391</f>
        <v>(❖:≈) Stage Prop: Nullify Target Gear until End of Combat. (30 Mana)</v>
      </c>
      <c r="AS345" s="1258" t="str">
        <f>'Abilities (2)'!C$391</f>
        <v>(❖:≈) Stage Prop II: Flash; Nullify Target Gear until End of Combat. (20 Mana)</v>
      </c>
      <c r="AT345" s="1258" t="str">
        <f>'Abilities (2)'!D$391</f>
        <v>(❖:≈) Stage Prop III: Flash; Nullify Target Gear until End of Day.</v>
      </c>
      <c r="AW345" t="s">
        <v>3385</v>
      </c>
      <c r="AX345" t="s">
        <v>4361</v>
      </c>
      <c r="AY345" t="s">
        <v>4362</v>
      </c>
    </row>
    <row r="346" spans="43:51">
      <c r="AQ346">
        <v>394</v>
      </c>
      <c r="AR346" s="1258" t="str">
        <f>'Abilities (2)'!B$394</f>
        <v>(P) Masked Entrance: Start Combat with a random Mask equipped(From the ones you have unlocked).</v>
      </c>
      <c r="AW346" t="s">
        <v>2681</v>
      </c>
    </row>
    <row r="347" spans="43:51">
      <c r="AQ347" s="1286">
        <v>395</v>
      </c>
      <c r="AR347" s="1258" t="str">
        <f>'Abilities (2)'!B$395</f>
        <v>(P) Flash Hands: Abilities which switch your mask now have flash.</v>
      </c>
      <c r="AW347" t="s">
        <v>2721</v>
      </c>
    </row>
    <row r="348" spans="43:51">
      <c r="AQ348">
        <v>396</v>
      </c>
      <c r="AR348" s="1258" t="str">
        <f>'Abilities (2)'!B$396</f>
        <v>(P) The Masked Group: When equipping a Mask, all entities on the same Hex under your banner gain their effects; Entities no longer can tell who the Hero is.</v>
      </c>
      <c r="AW348" t="s">
        <v>2749</v>
      </c>
    </row>
    <row r="349" spans="43:51">
      <c r="AQ349">
        <v>397</v>
      </c>
      <c r="AR349" s="911" t="str">
        <f>'Abilities (2)'!B$397</f>
        <v>(≈) Red Clawed Mask: Equip Red Clawed Mask; if another mask is equipped, switch it out with this one, While equipped, you gain +0.5 Crit multiplier. (30 Mana)</v>
      </c>
      <c r="AS349" s="911" t="str">
        <f>'Abilities (2)'!C$397</f>
        <v>(≈) Red Clawed Mask II: Equip Red Clawed Mask; if another mask is equipped, switch it out with this one, While equipped, you gain +0.5 Crit multiplier. (20 Mana)</v>
      </c>
      <c r="AT349" s="911" t="str">
        <f>'Abilities (2)'!D$397</f>
        <v>(≈) Red Clawed Mask III: Equip Red Clawed Mask; if another mask is equipped, switch it out with this one, While equipped, you gain +1 Crit multiplier. (20 Mana)</v>
      </c>
      <c r="AW349" t="s">
        <v>2775</v>
      </c>
      <c r="AX349" t="s">
        <v>4363</v>
      </c>
      <c r="AY349" t="s">
        <v>4364</v>
      </c>
    </row>
    <row r="350" spans="43:51">
      <c r="AQ350">
        <v>398</v>
      </c>
      <c r="AR350" s="1258" t="str">
        <f>'Abilities (2)'!B$398</f>
        <v>(≈) Yellow Clawed Mask: Equip Yellow Clawed Mask; if another mask is equipped, switch it out with this one; While equipped, you gain +0.5 Weapon Scaling. (30 Mana)</v>
      </c>
      <c r="AS350" s="1258" t="str">
        <f>'Abilities (2)'!C$398</f>
        <v>(≈) Yellow Clawed Mask II: Equip Yellow Clawed Mask; if another mask is equipped, switch it out with this one; While equipped, you gain +0.5 Weapon Scaling. (20 Mana)</v>
      </c>
      <c r="AT350" s="1258" t="str">
        <f>'Abilities (2)'!D$398</f>
        <v>(≈) Yellow Clawed Mask III: Equip Yellow Clawed Mask; if another mask is equipped, switch it out with this one; While equipped, you gain +1 Weapon Scaling. (20 Mana)</v>
      </c>
      <c r="AW350" t="s">
        <v>2813</v>
      </c>
      <c r="AX350" t="s">
        <v>4365</v>
      </c>
      <c r="AY350" t="s">
        <v>4366</v>
      </c>
    </row>
    <row r="351" spans="43:51">
      <c r="AQ351">
        <v>399</v>
      </c>
      <c r="AR351" s="1258" t="str">
        <f>'Abilities (2)'!B$399</f>
        <v>(≈) Orange Clawed Mask: Equip Orange Clawed Mask; if another mask is equipped, switch it out with this one; While equipped, your basic attacks deal 15 Bonus Physical Damage on Hit. (30 Mana)</v>
      </c>
      <c r="AS351" s="1258" t="str">
        <f>'Abilities (2)'!C$399</f>
        <v>(≈) Orange Clawed Mask II: Equip Orange Clawed Mask; if another mask is equipped, switch it out with this one; While equipped, your basic attacks deal 15 Bonus Physical Damage on Hit. (20 Mana)</v>
      </c>
      <c r="AT351" s="1258" t="str">
        <f>'Abilities (2)'!D$399</f>
        <v>(≈) Orange Clawed Mask III: Equip Orange Clawed Mask; if another mask is equipped, switch it out with this one; While equipped, your basic attacks deal 20 Bonus Physical Damage on Hit. (20 Mana)</v>
      </c>
      <c r="AW351" t="s">
        <v>2849</v>
      </c>
      <c r="AX351" t="s">
        <v>4367</v>
      </c>
      <c r="AY351" t="s">
        <v>4368</v>
      </c>
    </row>
    <row r="352" spans="43:51">
      <c r="AQ352" s="1286">
        <v>400</v>
      </c>
      <c r="AR352" s="1258" t="str">
        <f>'Abilities (2)'!B$400</f>
        <v>(≈) Green Tailed Mask: Equip Green Tailed Mask; if another mask is equipped, switch it out with this one; Upon equipping Gain a 30 Health Barrier Until End of Combat. (30 Mana)</v>
      </c>
      <c r="AS352" s="1258" t="str">
        <f>'Abilities (2)'!C$400</f>
        <v>(≈) Green Tailed Mask II: Equip Green Tailed Mask; if another mask is equipped, switch it out with this one; Upon equipping Gain a 30 Health Barrier Until End of Combat. (20 Mana)</v>
      </c>
      <c r="AT352" s="1258" t="str">
        <f>'Abilities (2)'!D$400</f>
        <v>(≈) Green Tailed Mask III: Equip Green Tailed Mask; if another mask is equipped, switch it out with this one; Upon equipping Gain a 40 Health Barrier Until End of Combat. (20 Mana)</v>
      </c>
      <c r="AW352" t="s">
        <v>2882</v>
      </c>
      <c r="AX352" t="s">
        <v>4369</v>
      </c>
      <c r="AY352" t="s">
        <v>4370</v>
      </c>
    </row>
    <row r="353" spans="43:51">
      <c r="AQ353" s="1286">
        <v>401</v>
      </c>
      <c r="AR353" s="1258" t="str">
        <f>'Abilities (2)'!B$401</f>
        <v>(≈) Blue Tailed Mask: Equip Blue Tailed Mask; if another mask is equipped, switch it out with this one; Upon equipping drain 20 Mana from all other entities on Hex. (30 Mana)</v>
      </c>
      <c r="AS353" s="1258" t="str">
        <f>'Abilities (2)'!C$401</f>
        <v>(≈) Blue Tailed Mask II: Equip Blue Tailed Mask; if another mask is equipped, switch it out with this one; Upon equipping drain 20 Mana from all other entities on Hex. (20 Mana)</v>
      </c>
      <c r="AT353" s="1258" t="str">
        <f>'Abilities (2)'!D$401</f>
        <v>(≈) Blue Tailed Mask III: Equip Blue Tailed Mask; if another mask is equipped, switch it out with this one; Upon equipping drain 30 Mana from all other entities on Hex. (20 Mana)</v>
      </c>
      <c r="AW353" t="s">
        <v>2919</v>
      </c>
      <c r="AX353" t="s">
        <v>4371</v>
      </c>
      <c r="AY353" t="s">
        <v>4372</v>
      </c>
    </row>
    <row r="354" spans="43:51">
      <c r="AQ354" s="1286">
        <v>402</v>
      </c>
      <c r="AR354" s="1258" t="str">
        <f>'Abilities (2)'!B$402</f>
        <v>(≈) Teal Tailed Mask: Reflex; Equip Teal Tailed Mask; if another mask is equipped, switch it out with this one; Ceanse a Random Negative Status. (30 Mana)</v>
      </c>
      <c r="AS354" s="1258" t="str">
        <f>'Abilities (2)'!C$402</f>
        <v>(≈) Teal Tailed Mask II: Reflex; Equip Teal Tailed Mask; if another mask is equipped, switch it out with this one; Ceanse a Random Negative Status. (20 Mana)</v>
      </c>
      <c r="AT354" s="1258" t="str">
        <f>'Abilities (2)'!D$402</f>
        <v>(≈) Teal Tailed Mask III: Reflex; Equip Teal Tailed Mask; if another mask is equipped, switch it out with this one; Cleanse 2 Random Negative Statuses. (20 Mana)</v>
      </c>
      <c r="AW354" t="s">
        <v>2955</v>
      </c>
      <c r="AX354" t="s">
        <v>4373</v>
      </c>
      <c r="AY354" t="s">
        <v>4374</v>
      </c>
    </row>
    <row r="355" spans="43:51">
      <c r="AQ355" s="1286">
        <v>403</v>
      </c>
      <c r="AR355" s="1258" t="str">
        <f>'Abilities (2)'!B$403</f>
        <v>(≈) Pink Eyed Mask: Equip Pink Eyed Mask; if another mask is equipped, switch it out with this one; Upon equipping gain 20% Total Damage increase for the next 3 turns. (30 Mana)</v>
      </c>
      <c r="AS355" s="1258" t="str">
        <f>'Abilities (2)'!C$403</f>
        <v>(≈) Pink Eyed Mask II: Equip Pink Eyed Mask; if another mask is equipped, switch it out with this one; Upon equipping gain 20% Total Damage increase for the next 3 turns. (20 Mana)</v>
      </c>
      <c r="AT355" s="1258" t="str">
        <f>'Abilities (2)'!D$403</f>
        <v>(≈) Pink Eyed Mask III: Equip Pink Eyed Mask; if another mask is equipped, switch it out with this one; Upon equipping gain 30% Total Damage increase for the next 3 turns. (20 Mana)</v>
      </c>
      <c r="AW355" t="s">
        <v>2990</v>
      </c>
      <c r="AX355" t="s">
        <v>4375</v>
      </c>
      <c r="AY355" t="s">
        <v>4376</v>
      </c>
    </row>
    <row r="356" spans="43:51">
      <c r="AQ356" s="1286">
        <v>404</v>
      </c>
      <c r="AR356" s="1258" t="str">
        <f>'Abilities (2)'!B$404</f>
        <v>(≈) Purple Eyed Mask: Equip Purple Eyed Mask; if another mask is equipped, switch it out with this one; Upon equipping gain 20% Damage Reduction for the next 3 turns. (30 Mana)</v>
      </c>
      <c r="AS356" s="1258" t="str">
        <f>'Abilities (2)'!C$404</f>
        <v>(≈) Purple Eyed Mask II: Equip Purple Eyed Mask; if another mask is equipped, switch it out with this one; Upon equipping gain 20% Damage Reduction for the next 3 turns. (20 Mana)</v>
      </c>
      <c r="AT356" s="1258" t="str">
        <f>'Abilities (2)'!D$404</f>
        <v>(≈) Purple Eyed Mask III: Equip Purple Eyed Mask; if another mask is equipped, switch it out with this one; Upon equipping gain 30% Damage Reduction for the next 3 turns. (20 Mana)</v>
      </c>
      <c r="AW356" t="s">
        <v>3028</v>
      </c>
      <c r="AX356" t="s">
        <v>4377</v>
      </c>
      <c r="AY356" t="s">
        <v>4378</v>
      </c>
    </row>
    <row r="357" spans="43:51">
      <c r="AQ357" s="1286">
        <v>405</v>
      </c>
      <c r="AR357" s="1258" t="str">
        <f>'Abilities (2)'!B$405</f>
        <v>(≈) Violet Eyed Mask: Powerplay; Equip Violet Eyed Mask; If another mask is equipped, switch it out with this one; Upon equipping remove your Tier III Ability Slot Entirely, Gain a New Tier I and Tier II Ability. (100 Mana)</v>
      </c>
      <c r="AS357" s="1258" t="str">
        <f>'Abilities (2)'!C$405</f>
        <v>(≈) Violet Eyed Mask II: Powerplay; Equip Violet Eyed Mask; If another mask is equipped, switch it out with this one; Upon equipping remove your Tier III Ability Slot Entirely, Gain 2 New Tier I and Tier II Abilities. (100 Mana)</v>
      </c>
      <c r="AT357" s="1258" t="str">
        <f>'Abilities (2)'!D$405</f>
        <v>(≈) Violet Eyed Mask III: Powerplay; Equip Violet Eyed Mask; If another mask is equipped, switch it out with this one; Upon equipping Gain 2 New Tier I and Tier II Abilities. (50 Mana)</v>
      </c>
      <c r="AW357" t="s">
        <v>3058</v>
      </c>
      <c r="AX357" t="s">
        <v>4379</v>
      </c>
      <c r="AY357" t="s">
        <v>4380</v>
      </c>
    </row>
    <row r="358" spans="43:51">
      <c r="AQ358" s="1286">
        <v>406</v>
      </c>
      <c r="AR358" s="1258" t="str">
        <f>'Abilities (2)'!B$406</f>
        <v>(≈) Hallow Mask: Equip Hallow Mask; if another mask is equipped, switch it out with this one; Upon equipping Become Invisible for 1 Turn and immediately trigger your Tier I Ability. (30 Mana)</v>
      </c>
      <c r="AS358" s="1258" t="str">
        <f>'Abilities (2)'!C$406</f>
        <v>(≈) Hallow Mask II: Equip Hallow Mask; if another mask is equipped, switch it out with this one; Upon equipping Become Invisible for 2 Turns and immediately trigger your Tier I Ability. (20 Mana)</v>
      </c>
      <c r="AT358" s="1258" t="str">
        <f>'Abilities (2)'!D$406</f>
        <v>(≈) Hallow Mask III: Equip Hallow Mask; if another mask is equipped, switch it out with this one; Upon equipping Become Invisible for 3 Turns and immediately trigger your Tier II Ability; Then immediately trigger your Tier I Ability. (20 Mana)</v>
      </c>
      <c r="AW358" t="s">
        <v>3093</v>
      </c>
      <c r="AX358" t="s">
        <v>4381</v>
      </c>
      <c r="AY358" t="s">
        <v>4382</v>
      </c>
    </row>
    <row r="359" spans="43:51">
      <c r="AQ359" s="1286">
        <v>407</v>
      </c>
      <c r="AR359" s="1258" t="str">
        <f>'Abilities (2)'!B$407</f>
        <v>(≈) Mask of Redemption: Powerplay; Combine all Mask abilities into 1 mask you have equipped at all times; Tier 2 Ability triggers every 3 Turns and Tier 3 Ability is active permanently. (100 Mana)</v>
      </c>
      <c r="AS359" s="1258" t="str">
        <f>'Abilities (2)'!C$407</f>
        <v>(≈) Mask of Redemption II: Powerplay; Combine all Mask abilities into 1 mask you have equipped at all times; Tier 2 Ability triggers every 2 Turns and Tier 3 Ability is active permanently. (100 Mana)</v>
      </c>
      <c r="AT359" s="1258" t="str">
        <f>'Abilities (2)'!D$407</f>
        <v>(≈) Mask of Redemption III: Powerplay; Combine all Mask abilities into 1 mask you have equipped at all times; Tier 2 Ability triggers every Turn and Tier 3 Ability is active permanently.</v>
      </c>
      <c r="AW359" t="s">
        <v>3132</v>
      </c>
      <c r="AX359" t="s">
        <v>4383</v>
      </c>
      <c r="AY359" t="s">
        <v>4384</v>
      </c>
    </row>
    <row r="360" spans="43:51">
      <c r="AQ360" s="1286">
        <v>408</v>
      </c>
      <c r="AR360" s="1258" t="str">
        <f>'Abilities (2)'!B$408</f>
        <v>(P) Eternal Masks: Tier I Masks Passive Effect last for 2 Turns after unequipping; Tier II Masks Active Effects are Doubled; Tier III Masks Passive Effect last 1 Turn longer. (Locks 50 Mana)</v>
      </c>
      <c r="AS360" s="1258" t="str">
        <f>'Abilities (2)'!C$408</f>
        <v xml:space="preserve">(P) Eternal Masks II: Tier I Masks Passive Effect last for 3 Turns after unequipping; Tier II Masks Active Effects are Doubled; Tier III Masks Passive Effect last 2 Turns longer. </v>
      </c>
      <c r="AT360" s="1258" t="str">
        <f>'Abilities (2)'!D$408</f>
        <v xml:space="preserve">(P) Eternal Masks III: Tier I Masks Passive Effect last for 4 Turns after unequipping; Tier II Masks Active Effects are Trippled; Tier III Masks Passive Effect last 4 Turns longer. </v>
      </c>
      <c r="AW360" t="s">
        <v>3165</v>
      </c>
      <c r="AX360" t="s">
        <v>4385</v>
      </c>
      <c r="AY360" t="s">
        <v>4386</v>
      </c>
    </row>
    <row r="361" spans="43:51">
      <c r="AQ361">
        <v>411</v>
      </c>
      <c r="AR361" s="1258" t="str">
        <f>'Abilities (2)'!B$411</f>
        <v xml:space="preserve">(P) Colorful Notes: Gain a new stat called Charisma, When Charisma is higher than Non-Hero Hostile Sentients Current Health they Become your allies; Whenever you play your cello, gain 10 Charisma; Charisma lasts until end of Combat. </v>
      </c>
      <c r="AW361" t="s">
        <v>4387</v>
      </c>
    </row>
    <row r="362" spans="43:51">
      <c r="AQ362" s="1286">
        <v>412</v>
      </c>
      <c r="AR362" s="1258" t="str">
        <f>'Abilities (2)'!B$412</f>
        <v>(P) Empathic Charm: Gain a new stat called Charisma, When Charisma is higher than Non-Hero Hostile Sentients Current Health they Become your allies; Convert total damage taken to Charisma; Charisma lasts until end of Combat.</v>
      </c>
      <c r="AW362" t="s">
        <v>4388</v>
      </c>
    </row>
    <row r="363" spans="43:51">
      <c r="AQ363">
        <v>413</v>
      </c>
      <c r="AR363" s="1258" t="str">
        <f>'Abilities (2)'!B$413</f>
        <v>(P) The Damned Smile: Gain a new stat called Charisma, When Charisma is higher than Non-Hero Hostile Sentients Current Health they Become your allies; Start each Combat with 20 Charisma; Charisma lasts until end of Combat.</v>
      </c>
      <c r="AW363" t="s">
        <v>4389</v>
      </c>
    </row>
    <row r="364" spans="43:51">
      <c r="AQ364">
        <v>414</v>
      </c>
      <c r="AR364" s="911" t="str">
        <f>'Abilities (2)'!B$414</f>
        <v>(≈) Tell a Story: Tell a story causing you to Gain 20 Charisma. (30 Mana)</v>
      </c>
      <c r="AS364" s="911" t="str">
        <f>'Abilities (2)'!C$414</f>
        <v>(≈) Tell a Story II: Tell a story causing you to Gain 30 Charisma. (40 Mana)</v>
      </c>
      <c r="AT364" s="911" t="str">
        <f>'Abilities (2)'!D$414</f>
        <v>(≈) Tell a Story III: Tell a story causing you to Gain 40 Charisma. (40 Mana)</v>
      </c>
      <c r="AW364" t="s">
        <v>4390</v>
      </c>
      <c r="AX364" t="s">
        <v>4391</v>
      </c>
      <c r="AY364" t="s">
        <v>4392</v>
      </c>
    </row>
    <row r="365" spans="43:51">
      <c r="AQ365">
        <v>415</v>
      </c>
      <c r="AR365" s="1258" t="str">
        <f>'Abilities (2)'!B$415</f>
        <v>(≈) Continous Babbling: Toggle; keep on talking, gaining 10 Charisma per turn. (10 Mana per turn)</v>
      </c>
      <c r="AS365" s="1258" t="str">
        <f>'Abilities (2)'!C$415</f>
        <v>(≈) Continous Babbling II: Toggle; keep on talking, gaining 15 Charisma per turn. (15 Mana per turn)</v>
      </c>
      <c r="AT365" s="1258" t="str">
        <f>'Abilities (2)'!D$415</f>
        <v>(≈) Continous Babbling III: Toggle; keep on talking, gaining 20 Charisma per turn. (20 Mana per turn)</v>
      </c>
      <c r="AW365" t="s">
        <v>4393</v>
      </c>
      <c r="AX365" t="s">
        <v>4394</v>
      </c>
      <c r="AY365" t="s">
        <v>4395</v>
      </c>
    </row>
    <row r="366" spans="43:51">
      <c r="AQ366">
        <v>416</v>
      </c>
      <c r="AR366" s="1258" t="str">
        <f>'Abilities (2)'!B$416</f>
        <v>(+) Mouthful of Metaphors: Gain 10 Charisma or Confuse Target for 1 Turn. (20 Mana)</v>
      </c>
      <c r="AS366" s="1258" t="str">
        <f>'Abilities (2)'!C$416</f>
        <v>(+) Mouthful of Metaphors II: Gain 10 Charisma or Confuse Target for 1 Turn. (15 Mana)</v>
      </c>
      <c r="AT366" s="1258" t="str">
        <f>'Abilities (2)'!D$416</f>
        <v>(+) Mouthful of Metaphors III: Gain 10 Charisma and Confuse Target for 1 Turn. (15 Mana)</v>
      </c>
      <c r="AW366" t="s">
        <v>4396</v>
      </c>
      <c r="AX366" t="s">
        <v>4397</v>
      </c>
      <c r="AY366" t="s">
        <v>4398</v>
      </c>
    </row>
    <row r="367" spans="43:51">
      <c r="AQ367" s="1286">
        <v>417</v>
      </c>
      <c r="AR367" s="1258" t="str">
        <f>'Abilities (2)'!B$417</f>
        <v>(P) Mercy Inductor: For each 40 Charisma, gain 10% reduced Damage.</v>
      </c>
      <c r="AS367" s="1258" t="str">
        <f>'Abilities (2)'!C$417</f>
        <v>(P) Mercy Inductor II: For each 40 Charisma, gain 15% reduced Damage.</v>
      </c>
      <c r="AT367" s="1258" t="str">
        <f>'Abilities (2)'!D$417</f>
        <v>(P) Mercy Inductor III: For each 40 Charisma, gain 20% reduced Damage.</v>
      </c>
      <c r="AW367" t="s">
        <v>4399</v>
      </c>
      <c r="AX367" t="s">
        <v>4400</v>
      </c>
      <c r="AY367" t="s">
        <v>4401</v>
      </c>
    </row>
    <row r="368" spans="43:51">
      <c r="AQ368" s="1286">
        <v>418</v>
      </c>
      <c r="AR368" s="1258" t="str">
        <f>'Abilities (2)'!B$418</f>
        <v>(P) Splendid Attire: Having all your equippable Slots equipped causes you to gain 30 Charisma at the start of combat.</v>
      </c>
      <c r="AS368" s="1258" t="str">
        <f>'Abilities (2)'!C$418</f>
        <v>(P) Splendid Attire II: Having all your equippable Slots equipped causes you to gain 40 Charisma at the start of combat.</v>
      </c>
      <c r="AT368" s="1258" t="str">
        <f>'Abilities (2)'!D$418</f>
        <v>(P) Splendid Attire III: Having all your equippable Slots equipped causes you to gain 50 Charisma at the start of combat.</v>
      </c>
      <c r="AW368" t="s">
        <v>4402</v>
      </c>
      <c r="AX368" t="s">
        <v>4403</v>
      </c>
      <c r="AY368" t="s">
        <v>4404</v>
      </c>
    </row>
    <row r="369" spans="43:51">
      <c r="AQ369" s="1286">
        <v>419</v>
      </c>
      <c r="AR369" s="1258" t="str">
        <f>'Abilities (2)'!B$419</f>
        <v>(P) What is True may be False: Become Immune to True Damage. (Locks 20 Mana)</v>
      </c>
      <c r="AS369" s="1258" t="str">
        <f>'Abilities (2)'!C$419</f>
        <v>(P) What is True may be False II: Become Immune to True Damage.</v>
      </c>
      <c r="AT369" s="1258" t="str">
        <f>'Abilities (2)'!D$419</f>
        <v>(P) What is True may be False III: True Damage now Heals you Instead.</v>
      </c>
      <c r="AW369" t="s">
        <v>4405</v>
      </c>
      <c r="AX369" t="s">
        <v>4406</v>
      </c>
      <c r="AY369" t="s">
        <v>4407</v>
      </c>
    </row>
    <row r="370" spans="43:51">
      <c r="AQ370" s="1286">
        <v>420</v>
      </c>
      <c r="AR370" s="1258" t="str">
        <f>'Abilities (2)'!B$420</f>
        <v>(o) Musical Athmosphere: Play your Cello; Gain 5 Charisma and deal 10 Radiation Damage to all Hostile Entities. (20 Mana)</v>
      </c>
      <c r="AS370" s="1258" t="str">
        <f>'Abilities (2)'!C$420</f>
        <v>(o) Musical Athmosphere II: Play your Cello; Gain 10 Charisma and deal 10(+10% Charisma) Radiation Damage to all Hostile Entities. (25 Mana)</v>
      </c>
      <c r="AT370" s="1258" t="str">
        <f>'Abilities (2)'!D$420</f>
        <v>(o) Musical Athmosphere III: Play your Cello; Gain 20 Charisma and deal 10(+10% Charisma) Radiation Damage to all Hostile Entities. (30 Mana)</v>
      </c>
      <c r="AW370" t="s">
        <v>4408</v>
      </c>
      <c r="AX370" t="s">
        <v>4409</v>
      </c>
      <c r="AY370" t="s">
        <v>4410</v>
      </c>
    </row>
    <row r="371" spans="43:51">
      <c r="AQ371" s="1286">
        <v>421</v>
      </c>
      <c r="AR371" s="1258" t="str">
        <f>'Abilities (2)'!B$421</f>
        <v>(≈) Story through a Song: Play your Cello; Gain 5 Charisma for each Entity on your Hex. (15 Mana)</v>
      </c>
      <c r="AS371" s="1258" t="str">
        <f>'Abilities (2)'!C$421</f>
        <v>(≈) Story through a Song II: Play your Cello; Gain 10 Charisma for each Entity on your Hex. (25 Mana)</v>
      </c>
      <c r="AT371" s="1258" t="str">
        <f>'Abilities (2)'!D$421</f>
        <v>(≈) Story through a Song III: Play your Cello; Gain 15 Charisma for each Entity on your Hex. (40 Mana)</v>
      </c>
      <c r="AW371" t="s">
        <v>4411</v>
      </c>
      <c r="AX371" t="s">
        <v>4412</v>
      </c>
      <c r="AY371" t="s">
        <v>4413</v>
      </c>
    </row>
    <row r="372" spans="43:51">
      <c r="AQ372" s="1286">
        <v>422</v>
      </c>
      <c r="AR372" s="1258" t="str">
        <f>'Abilities (2)'!B$422</f>
        <v>(+) Bag of Lies: Cause Target to lose all Stamina; You gain 10 Charisma for each Stamina Consumed. (40 Mana)</v>
      </c>
      <c r="AS372" s="1258" t="str">
        <f>'Abilities (2)'!C$422</f>
        <v>(+) Bag of Lies II: Cause Target to lose all Stamina; You gain 15 Charisma for each Stamina Consumed. (40 Mana)</v>
      </c>
      <c r="AT372" s="1258" t="str">
        <f>'Abilities (2)'!D$422</f>
        <v>(+) Bag of Lies III: Cause Target to lose all Stamina; You gain 20 Charisma for each Stamina Consumed. (40 Mana)</v>
      </c>
      <c r="AW372" t="s">
        <v>4414</v>
      </c>
      <c r="AX372" t="s">
        <v>4415</v>
      </c>
      <c r="AY372" t="s">
        <v>4416</v>
      </c>
    </row>
    <row r="373" spans="43:51">
      <c r="AQ373" s="1286">
        <v>423</v>
      </c>
      <c r="AR373" s="1258" t="str">
        <f>'Abilities (2)'!B$423</f>
        <v>(o) The Story of the Planes: Reveal the Truth about the Planes; Dealing 70(+100% Charisma) Insanity Damage to all Hostile Entities on the Hex. (120 Mana)</v>
      </c>
      <c r="AS373" s="1258" t="str">
        <f>'Abilities (2)'!C$423</f>
        <v>(o) The Story of the Planes II: Reveal the Truth about the Planes; Dealing 140(+100% Charisma) Insanity Damage to all Hostile Entities on the Hex. (160 Mana)</v>
      </c>
      <c r="AT373" s="1258" t="str">
        <f>'Abilities (2)'!D$423</f>
        <v>(o) The Story of the Planes III: Reveal the Truth about the Planes; Dealing 400(+400% Charisma) Insanity Damage to all Hostile Entities on the Hex. (200 Mana)</v>
      </c>
      <c r="AW373" t="s">
        <v>4417</v>
      </c>
      <c r="AX373" t="s">
        <v>4418</v>
      </c>
      <c r="AY373" t="s">
        <v>4419</v>
      </c>
    </row>
    <row r="374" spans="43:51">
      <c r="AQ374" s="1286">
        <v>424</v>
      </c>
      <c r="AR374" s="1258" t="str">
        <f>'Abilities (2)'!B$424</f>
        <v>(≈) The Stories were all about me: Powerplay; Gain a Legendary Weapon, 5 Strength, 5 Power 5 Dexterity, 200 Max Health and 50% More Damage.</v>
      </c>
      <c r="AS374" s="1258" t="str">
        <f>'Abilities (2)'!C$424</f>
        <v>(≈) The Stories were all about me II: Powerplay; Gain a Legendary Weapon, 10 Strength, 10 Power 10 Dexterity, 400 Max Health and 50% More Damage.</v>
      </c>
      <c r="AT374" s="1258" t="str">
        <f>'Abilities (2)'!D$424</f>
        <v>(≈) The Stories were all about me III: Powerplay; Gain a Legendary Weapon, 20 Strength, 20 Power 20 Dexterity, 800 Max Health and 100% More Damage.</v>
      </c>
      <c r="AW374" t="s">
        <v>4420</v>
      </c>
      <c r="AX374" t="s">
        <v>4421</v>
      </c>
      <c r="AY374" t="s">
        <v>4422</v>
      </c>
    </row>
    <row r="375" spans="43:51">
      <c r="AQ375" s="1286">
        <v>425</v>
      </c>
      <c r="AR375" s="1258" t="str">
        <f>'Abilities (2)'!B$425</f>
        <v>(^) Neverending Chatter: Flash; Counter; Gain 10 Charisma. (5 Mana)</v>
      </c>
      <c r="AS375" s="1258" t="str">
        <f>'Abilities (2)'!C$425</f>
        <v>(^) Neverending Chatter II: Flash; Counter; Gain 20 Charisma. (10 Mana)</v>
      </c>
      <c r="AT375" s="1258" t="str">
        <f>'Abilities (2)'!D$425</f>
        <v>(^) Neverending Chatter III: Flash; Counter; Gain 20 Charisma. (5 Mana)</v>
      </c>
      <c r="AW375" t="s">
        <v>4423</v>
      </c>
      <c r="AX375" t="s">
        <v>4424</v>
      </c>
      <c r="AY375" t="s">
        <v>4425</v>
      </c>
    </row>
    <row r="376" spans="43:51">
      <c r="AQ376">
        <v>428</v>
      </c>
      <c r="AR376" s="1258" t="str">
        <f>'Abilities (2)'!B$428</f>
        <v>(P) Song of Peril: Playing your Cello causes Hostile Entities on Hex to be inflicted with a Random negative Status for 1 Turn; If the Status is DOT they take 10 of its Respective Damage.</v>
      </c>
      <c r="AW376" t="s">
        <v>2712</v>
      </c>
    </row>
    <row r="377" spans="43:51">
      <c r="AQ377" s="1286">
        <v>429</v>
      </c>
      <c r="AR377" s="1258" t="str">
        <f>'Abilities (2)'!B$429</f>
        <v>(P) Speed Incanter: Your Abilities require 1 Less Channel Stack.</v>
      </c>
      <c r="AW377" t="s">
        <v>2740</v>
      </c>
    </row>
    <row r="378" spans="43:51">
      <c r="AQ378">
        <v>430</v>
      </c>
      <c r="AR378" s="1258" t="str">
        <f>'Abilities (2)'!B$430</f>
        <v>(P) Continous Rite: Your Incantation Abilities will now be continous; After they are Triggered you may choose to Cast them again for 50% of the Originals Mana Cost and no Channel Stacks Requirement; Doing so will force you to use this same Ability next turn, Failing to do so will result in Death.</v>
      </c>
      <c r="AW378" t="s">
        <v>2766</v>
      </c>
    </row>
    <row r="379" spans="43:51">
      <c r="AQ379">
        <v>431</v>
      </c>
      <c r="AR379" s="911" t="str">
        <f>'Abilities (2)'!B$431</f>
        <v>(+) Drunkards Ballad: Play your Cello; Choose up to 2 Targets, they become Drunk for 3 Turns. (20 Mana)</v>
      </c>
      <c r="AS379" s="911" t="str">
        <f>'Abilities (2)'!C$431</f>
        <v>(+) Drunkards Ballad II: Play your Cello; Choose up to 3 Targets, they become Drunk for 5 Turns. (25 Mana)</v>
      </c>
      <c r="AT379" s="911" t="str">
        <f>'Abilities (2)'!D$431</f>
        <v>(+) Drunkards Ballad III: Play your Cello; Choose up to 4 Targets, they become Drunk for 7 Turns. (30 Mana)</v>
      </c>
      <c r="AW379" t="s">
        <v>2806</v>
      </c>
      <c r="AX379" t="s">
        <v>4426</v>
      </c>
      <c r="AY379" t="s">
        <v>4427</v>
      </c>
    </row>
    <row r="380" spans="43:51">
      <c r="AQ380">
        <v>432</v>
      </c>
      <c r="AR380" s="1258" t="str">
        <f>'Abilities (2)'!B$432</f>
        <v>(❖:+) Apprentice Grade Incantation - Blessing of Wind: [Channel for 1 Turn] Reduce or Increase Targets next 4 Rolls by 3. (30 Mana)</v>
      </c>
      <c r="AS380" s="1258" t="str">
        <f>'Abilities (2)'!C$432</f>
        <v>(❖:+) Apprentice Grade Incantation - Blessing of Wind II: [Channel for 1 Turn] Reduce or Increase Targets next 4 Rolls by 4. (40 Mana)</v>
      </c>
      <c r="AT380" s="1258" t="str">
        <f>'Abilities (2)'!D$432</f>
        <v>(❖:+) Apprentice Grade Incantation - Blessing of Wind III: [Channel for 1 Turn] Reduce or Increase Targets next 5 Rolls by 5. (50 Mana)</v>
      </c>
      <c r="AW380" t="s">
        <v>2841</v>
      </c>
      <c r="AX380" t="s">
        <v>4428</v>
      </c>
      <c r="AY380" t="s">
        <v>4429</v>
      </c>
    </row>
    <row r="381" spans="43:51">
      <c r="AQ381">
        <v>433</v>
      </c>
      <c r="AR381" s="1258" t="str">
        <f>'Abilities (2)'!B$433</f>
        <v>(❖:+) Apprentice Grade Incantation - Music to thy Ears: [Channel for 1 Turn] Play your Cello; Target Removes 2 Ticks of a Random Negative Status or Gains a Positive Status for 2 Turns. (30 Mana)</v>
      </c>
      <c r="AS381" s="1258" t="str">
        <f>'Abilities (2)'!C$433</f>
        <v>(❖:+) Apprentice Grade Incantation - Music to thy Ears II: [Channel for 1 Turn] Play your Cello; Target Removes 3 Ticks of 2 Random Negative Statuses or Gains a Positive Status for 3 Turns. (40 Mana)</v>
      </c>
      <c r="AT381" s="1258" t="str">
        <f>'Abilities (2)'!D$433</f>
        <v>(❖:+) Apprentice Grade Incantation - Music to thy Ears III: [Channel for 1 Turn] Play your Cello; Target Removes 2 Random Negative Status or Gains 2 Positive Statuses for 3 Turns. (50 Mana)</v>
      </c>
      <c r="AW381" t="s">
        <v>2874</v>
      </c>
      <c r="AX381" t="s">
        <v>4430</v>
      </c>
      <c r="AY381" t="s">
        <v>4431</v>
      </c>
    </row>
    <row r="382" spans="43:51">
      <c r="AQ382" s="1286">
        <v>434</v>
      </c>
      <c r="AR382" s="1258" t="str">
        <f>'Abilities (2)'!B$434</f>
        <v>(❖:≈) Intermediate Grade Incantation - Head of Stars: [Channel for 2 Turns] Gain 1 Hex Vision Until End of Day; You may see Invisible Objects and Entities Until end of Day. (30 Mana)</v>
      </c>
      <c r="AS382" s="1258" t="str">
        <f>'Abilities (2)'!C$434</f>
        <v>(❖:≈) Intermediate Grade Incantation - Head of Stars II: [Channel for 2 Turns] Gain 1 Hex Vision Until End of Day; You may see Invisible Objects and Entities Until end of Day. (20 Mana)</v>
      </c>
      <c r="AT382" s="1258" t="str">
        <f>'Abilities (2)'!D$434</f>
        <v>(❖:≈) Intermediate Grade Incantation - Head of Stars III: [Channel for 2 Turns] Gain 1 Hex Vision Until End of Day; You may see Invisible Objects and Entities Until end of Day. (10 Mana)</v>
      </c>
      <c r="AW382" t="s">
        <v>2913</v>
      </c>
      <c r="AX382" t="s">
        <v>4432</v>
      </c>
      <c r="AY382" t="s">
        <v>4433</v>
      </c>
    </row>
    <row r="383" spans="43:51">
      <c r="AQ383" s="1286">
        <v>435</v>
      </c>
      <c r="AR383" s="1258" t="str">
        <f>'Abilities (2)'!B$435</f>
        <v>(❖:+) Intermediate Grade Incantation - Forger of Stone: [Channel for 2 Turns] Choose Target to Stun for 2 Turns or Gain 50 Barrier Until End of Combat. (30 Mana)</v>
      </c>
      <c r="AS383" s="1258" t="str">
        <f>'Abilities (2)'!C$435</f>
        <v>(❖:+) Intermediate Grade Incantation - Forger of Stone II: [Channel for 2 Turns] Choose Target to Stun for 3 Turns or Gain 60 Barrier Until End of Combat. (40 Mana)</v>
      </c>
      <c r="AT383" s="1258" t="str">
        <f>'Abilities (2)'!D$435</f>
        <v>(❖:+) Intermediate Grade Incantation - Forger of Stone III: [Channel for 2 Turns] Choose Target to Stun for 4 Turns or Gain 80 Barrier Until End of Combat. (50 Mana)</v>
      </c>
      <c r="AW383" t="s">
        <v>2948</v>
      </c>
      <c r="AX383" t="s">
        <v>4434</v>
      </c>
      <c r="AY383" t="s">
        <v>4435</v>
      </c>
    </row>
    <row r="384" spans="43:51">
      <c r="AQ384" s="1286">
        <v>436</v>
      </c>
      <c r="AR384" s="1258" t="str">
        <f>'Abilities (2)'!B$436</f>
        <v>(+) Old World Freedom: Play your Cello; Cure Targets Curse, if the Target is not Curse give it 1 Mobility until End of the Combat. (15 Mana)</v>
      </c>
      <c r="AS384" s="1258" t="str">
        <f>'Abilities (2)'!C$436</f>
        <v>(+) Old World Freedom II: Play your Cello; Cure Targets Curse, if the Target is not Curse give it 2 Mobility until End of the Combat. (20 Mana)</v>
      </c>
      <c r="AT384" s="1258" t="str">
        <f>'Abilities (2)'!D$436</f>
        <v>(+) Old World Freedom III: Play your Cello; Cure Targets Curse, if the Target is not Curse give it 3 Mobility until End of the Combat. (25 Mana)</v>
      </c>
      <c r="AW384" t="s">
        <v>2980</v>
      </c>
      <c r="AX384" t="s">
        <v>4436</v>
      </c>
      <c r="AY384" t="s">
        <v>4437</v>
      </c>
    </row>
    <row r="385" spans="43:51">
      <c r="AQ385" s="1286">
        <v>437</v>
      </c>
      <c r="AR385" s="1258" t="str">
        <f>'Abilities (2)'!B$437</f>
        <v>(❖:+) Advanced Grade Incantation - Soul Deformity: [Channel for 3 Turns] Play your Cello; Apply 4 Random Negative Statuses on Target Entity for 1 Tick each; If the Status is DOT they take 20 of their Respective Damage. (30 Mana)</v>
      </c>
      <c r="AS385" s="1258" t="str">
        <f>'Abilities (2)'!C$437</f>
        <v>(❖:+) Advanced Grade Incantation - Soul Deformity II: [Channel for 3 Turns] Play your Cello; Apply 4 Random Negative Statuses on Target Entity for 2 Ticks each; If the Status is DOT they take 25 of their Respective Damage. (40 Mana)</v>
      </c>
      <c r="AT385" s="1258" t="str">
        <f>'Abilities (2)'!D$437</f>
        <v>(❖:+) Advanced Grade Incantation - Soul Deformity III: [Channel for 3 Turns] Play your Cello; Apply 5 Random Negative Statuses on Target Entity for 2 Ticks each; If the Status is DOT they take 30 of their Respective Damage. (50 Mana)</v>
      </c>
      <c r="AW385" t="s">
        <v>3021</v>
      </c>
      <c r="AX385" t="s">
        <v>4438</v>
      </c>
      <c r="AY385" t="s">
        <v>4439</v>
      </c>
    </row>
    <row r="386" spans="43:51">
      <c r="AQ386" s="1286">
        <v>438</v>
      </c>
      <c r="AR386" s="1258" t="str">
        <f>'Abilities (2)'!B$438</f>
        <v>(❖:&gt;) Advanced Grade Incantation - Arcana Deferim: [Channel for 3 Turns] Deal 10(+1000% Power) to Target Entity.  (30 Mana; 1 Power)</v>
      </c>
      <c r="AS386" s="1258" t="str">
        <f>'Abilities (2)'!C$438</f>
        <v>(❖:&gt;) Advanced Grade Incantation - Arcana Deferim II: [Channel for 3 Turns] Deal 10(+1500% Power) to Target Entity.  (35 Mana; 1 Power)</v>
      </c>
      <c r="AT386" s="1258" t="str">
        <f>'Abilities (2)'!D$438</f>
        <v>(❖:&gt;) Advanced Grade Incantation - Arcana Deferim III: [Channel for 3 Turns] Deal 10(+2000% Power) to Target Entity.  (40 Mana; 1 Power)</v>
      </c>
      <c r="AW386" t="s">
        <v>3051</v>
      </c>
      <c r="AX386" t="s">
        <v>4440</v>
      </c>
      <c r="AY386" t="s">
        <v>4441</v>
      </c>
    </row>
    <row r="387" spans="43:51">
      <c r="AQ387" s="1286">
        <v>439</v>
      </c>
      <c r="AR387" s="1258" t="str">
        <f>'Abilities (2)'!B$439</f>
        <v>(P) Musical Memory: Whenever you play the Cello, you gain an Incantation Point Until end of Combat; You may Spend Incantation Points equal to the Channel cost of your Abilities to immediately Cast them.</v>
      </c>
      <c r="AS387" s="1258" t="str">
        <f>'Abilities (2)'!C$439</f>
        <v>(P) Musical Memory II: Whenever you play the Cello, you gain 2 Incantation Points Until end of Combat; You may Spend Incantation Points equal to the Channel cost of your Abilities to immediately Cast them. (Locks 20 Mana)</v>
      </c>
      <c r="AT387" s="1258" t="str">
        <f>'Abilities (2)'!D$439</f>
        <v>(P) Musical Memory III: Whenever you play the Cello, you gain 3 Incantation Points Until end of Combat; You may Spend Incantation Points equal to the Channel cost of your Abilities to immediately Cast them. (Locks 40 Mana)</v>
      </c>
      <c r="AW387" t="s">
        <v>3084</v>
      </c>
      <c r="AX387" t="s">
        <v>4442</v>
      </c>
      <c r="AY387" t="s">
        <v>4443</v>
      </c>
    </row>
    <row r="388" spans="43:51">
      <c r="AQ388" s="1286">
        <v>440</v>
      </c>
      <c r="AR388" s="1258" t="str">
        <f>'Abilities (2)'!B$440</f>
        <v>(❖:^) Master Grade Incantation - Gates of Hell: [Channel for 4 Turns] Open the Gates to hell Summoning 3 Imp Minions, each with 25 Health and 25 Fire Damage Melee Basic Attack. (50 Mana)</v>
      </c>
      <c r="AS388" s="1258" t="str">
        <f>'Abilities (2)'!C$440</f>
        <v>(❖:^) Master Grade Incantation - Gates of Hell II: [Channel for 4 Turns] Open the Gates to hell Summoning 6 Imp Minions, each with 50 Health and 25 Fire Damage Melee Basic Attack. (70 Mana)</v>
      </c>
      <c r="AT388" s="1258" t="str">
        <f>'Abilities (2)'!D$440</f>
        <v>(❖:^) Master Grade Incantation - Gates of Hell III: [Channel for 4 Turns] Open the Gates to hell Summoning 8 Imp Minions, each with 100 Health and 50 Scorch Damage Ranged Basic Attack. (100 Mana)</v>
      </c>
      <c r="AW388" t="s">
        <v>3124</v>
      </c>
      <c r="AX388" t="s">
        <v>4444</v>
      </c>
      <c r="AY388" t="s">
        <v>4445</v>
      </c>
    </row>
    <row r="389" spans="43:51">
      <c r="AQ389" s="1286">
        <v>441</v>
      </c>
      <c r="AR389" s="1258" t="str">
        <f>'Abilities (2)'!B$441</f>
        <v>(❖:o) Master Grade Incantation - Severonoa's Curse: [Channel for 4 Turns] Play your Cello; Curse all Hostile Entities on Hex; Curse: As long as you are in Combat with the Source of the curse you take 20 Frost Damage at the Start of your Turn. (50 Mana)</v>
      </c>
      <c r="AS389" s="1258" t="str">
        <f>'Abilities (2)'!C$441</f>
        <v>(❖:o) Master Grade Incantation - Severonoa's Curse II: [Channel for 4 Turns] Play your Cello; Curse all Hostile Entities on Hex; Curse: As long as you are in Combat with the Source of the curse you take 40 Frost Damage at the Start of your Turn. (60 Mana)</v>
      </c>
      <c r="AT389" s="1258" t="str">
        <f>'Abilities (2)'!D$441</f>
        <v>(❖:o) Master Grade Incantation - Severonoa's Curse III: [Channel for 4 Turns] Play your Cello; Curse all Hostile Entities on Hex; Curse: As long as you are in Combat with the Source of the curse you take 100 Frost Damage at the Start of your Turn. (100 Mana)</v>
      </c>
      <c r="AW389" t="s">
        <v>3157</v>
      </c>
      <c r="AX389" t="s">
        <v>4446</v>
      </c>
      <c r="AY389" t="s">
        <v>4447</v>
      </c>
    </row>
    <row r="390" spans="43:51">
      <c r="AQ390" s="1286">
        <v>442</v>
      </c>
      <c r="AR390" s="1258" t="str">
        <f>'Abilities (2)'!B$442</f>
        <v xml:space="preserve">(P) Forbidden Phonia: Powerplay; Upon Playing your Cello 3 Times in a row Destroy your Cello and Transform into a Random Creature Boss; Your Creature gains 25 Health for each Level you had until the Transformation. </v>
      </c>
      <c r="AS390" s="1258" t="str">
        <f>'Abilities (2)'!C$442</f>
        <v xml:space="preserve">(P) Forbidden Phonia II: Powerplay; Upon Playing your Cello 2 Times in a row Destroy your Cello and Transform into a Random Creature Boss; Your Creature gains 50 Health for each Level you had until the Transformation. </v>
      </c>
      <c r="AT390" s="1258" t="str">
        <f>'Abilities (2)'!D$442</f>
        <v xml:space="preserve">(P) Forbidden Phonia III: Powerplay; Upon Playing your Cello Destroy your Cello and Summon a Random Creature Boss Follower; Your Creature gains 100 Health for each Level you had until the Summon. </v>
      </c>
      <c r="AW390" t="s">
        <v>3186</v>
      </c>
      <c r="AX390" t="s">
        <v>4448</v>
      </c>
      <c r="AY390" t="s">
        <v>4449</v>
      </c>
    </row>
    <row r="391" spans="43:51">
      <c r="AQ391">
        <v>445</v>
      </c>
      <c r="AR391" s="1258" t="str">
        <f>'Abilities (2)'!B$445</f>
        <v>(P) Grimcore: Playing your Cello will run unsettling thoughts in all Other Entities on Hex, Causing them to Gain -30% Dark Resistance Until End of Combat.</v>
      </c>
      <c r="AW391" t="s">
        <v>4450</v>
      </c>
    </row>
    <row r="392" spans="43:51">
      <c r="AQ392" s="1286">
        <v>446</v>
      </c>
      <c r="AR392" s="1258" t="str">
        <f>'Abilities (2)'!B$446</f>
        <v>(P) Echoes from the Deathrealm: You are able to communicate with the Deathrealm.</v>
      </c>
      <c r="AW392" t="s">
        <v>4451</v>
      </c>
    </row>
    <row r="393" spans="43:51">
      <c r="AQ393">
        <v>447</v>
      </c>
      <c r="AR393" s="1258" t="str">
        <f>'Abilities (2)'!B$447</f>
        <v>(P) Tone Deth: Playing your Cello causes Entities above 50% Max Health to take 10 Dark Damage.</v>
      </c>
      <c r="AW393" t="s">
        <v>4452</v>
      </c>
    </row>
    <row r="394" spans="43:51">
      <c r="AQ394">
        <v>448</v>
      </c>
      <c r="AR394" s="911" t="str">
        <f>'Abilities (2)'!B$448</f>
        <v>(≈) Avant Garde: Play your Cello, Inflicting Insanity in your Opponents Causing them to Take 10 Insanity Damage. (20 Mana)</v>
      </c>
      <c r="AS394" s="911" t="str">
        <f>'Abilities (2)'!C$448</f>
        <v>(≈) Avant Garde II: Play your Cello, Inflicting Insanity in your Opponents Causing them to Take 15 Insanity Damage. (20 Mana)</v>
      </c>
      <c r="AT394" s="911" t="str">
        <f>'Abilities (2)'!D$448</f>
        <v>(≈) Avant Garde III: Play your Cello, Inflicting Insanity in your Opponents Causing them to Take 20 Insanity Damage. (20 Mana)</v>
      </c>
      <c r="AW394" t="s">
        <v>4453</v>
      </c>
      <c r="AX394" t="s">
        <v>4454</v>
      </c>
      <c r="AY394" t="s">
        <v>4455</v>
      </c>
    </row>
    <row r="395" spans="43:51">
      <c r="AQ395">
        <v>449</v>
      </c>
      <c r="AR395" s="1258" t="str">
        <f>'Abilities (2)'!B$449</f>
        <v>(≈) Low Pitched Play: Play your Cello, Inflicting Confused in all Other Targets on Hex for 2 Turns. (30 Mana)</v>
      </c>
      <c r="AS395" s="1258" t="str">
        <f>'Abilities (2)'!C$449</f>
        <v>(≈) Low Pitched Play II: Flash; Play your Cello, Inflicting Confused in all Other Targets on Hex for 3 Turns. (30 Mana)</v>
      </c>
      <c r="AT395" s="1258" t="str">
        <f>'Abilities (2)'!D$449</f>
        <v>(≈) Low Pitched Play III: Flash; Play your Cello, Inflicting Confused and Fear in all Other Targets on Hex for 3 Turns. (30 Mana)</v>
      </c>
      <c r="AW395" t="s">
        <v>4456</v>
      </c>
      <c r="AX395" t="s">
        <v>4457</v>
      </c>
      <c r="AY395" t="s">
        <v>4458</v>
      </c>
    </row>
    <row r="396" spans="43:51">
      <c r="AQ396">
        <v>450</v>
      </c>
      <c r="AR396" s="1258" t="str">
        <f>'Abilities (2)'!B$450</f>
        <v>(≈) Chaotic Vibrations: Play your Cello, Deal 10 Wind Damage/20 Wind Damage/30 Wind Damage at Random. (20 Mana)</v>
      </c>
      <c r="AS396" s="1258" t="str">
        <f>'Abilities (2)'!C$450</f>
        <v>(≈) Chaotic Vibrations II: Play your Cello, Deal 20 Wind Damage/30 Wind Damage/40 Wind Damage at Random. (30 Mana)</v>
      </c>
      <c r="AT396" s="1258" t="str">
        <f>'Abilities (2)'!D$450</f>
        <v>(≈) Chaotic Vibrations III: Play your Cello, Deal 30 Wind Damage/50 Wind Damage/70 Wind Damage at Random. (40 Mana)</v>
      </c>
      <c r="AW396" t="s">
        <v>4459</v>
      </c>
      <c r="AX396" t="s">
        <v>4460</v>
      </c>
      <c r="AY396" t="s">
        <v>4461</v>
      </c>
    </row>
    <row r="397" spans="43:51">
      <c r="AQ397" s="1286">
        <v>451</v>
      </c>
      <c r="AR397" s="1258" t="str">
        <f>'Abilities (2)'!B$451</f>
        <v>(❖:≈) Madness Instigator: Target Feared or Confused Entity becomes Tormented for 3 Turns. (30 Mana)</v>
      </c>
      <c r="AS397" s="1258" t="str">
        <f>'Abilities (2)'!C$451</f>
        <v>(❖:≈) Madness Instigator II: Flash; Target Feared or Conufsed Entity becomes Tormented for 3 Turns. (25 Mana)</v>
      </c>
      <c r="AT397" s="1258" t="str">
        <f>'Abilities (2)'!D$451</f>
        <v>(❖:≈) Madness Instigator III: Flash; Target Feared or Confused Entity becomes Tormented for 3 Turns. (20 Mana)</v>
      </c>
      <c r="AW397" t="s">
        <v>4462</v>
      </c>
      <c r="AX397" t="s">
        <v>4463</v>
      </c>
      <c r="AY397" t="s">
        <v>4464</v>
      </c>
    </row>
    <row r="398" spans="43:51">
      <c r="AQ398" s="1286">
        <v>452</v>
      </c>
      <c r="AR398" s="1258" t="str">
        <f>'Abilities (2)'!B$452</f>
        <v>(P) Echoing Whispers: Entities on your Hex that are Feared or Confused Take 10 Dark Damage on the Start of their Turn.</v>
      </c>
      <c r="AS398" s="1258" t="str">
        <f>'Abilities (2)'!C$452</f>
        <v>(P) Echoing Whispers II: Entities on your Hex that are Feared or Confused Take 15 Dark Damage on the Start of their Turn.</v>
      </c>
      <c r="AT398" s="1258" t="str">
        <f>'Abilities (2)'!D$452</f>
        <v>(P) Echoing Whispers III: Entities on your Hex that are Feared or Confused Take 20 Dark Damage on the Start of their Turn.</v>
      </c>
      <c r="AW398" t="s">
        <v>4465</v>
      </c>
      <c r="AX398" t="s">
        <v>4466</v>
      </c>
      <c r="AY398" t="s">
        <v>4467</v>
      </c>
    </row>
    <row r="399" spans="43:51">
      <c r="AQ399" s="1286">
        <v>453</v>
      </c>
      <c r="AR399" s="1258" t="str">
        <f>'Abilities (2)'!B$453</f>
        <v>(❖:+) Vividium Mortate: [Requires Feared or Confused Target] Abuse Targets mental state to disturb them heavily, Dealing 10(+100% Power) Dark Damage for each Tick of Confusion or Fear remaining on Target. (30 Mana)</v>
      </c>
      <c r="AS399" s="1258" t="str">
        <f>'Abilities (2)'!C$453</f>
        <v>(❖:+) Vividium Mortate II: [Requires Feared or Confused Target] Abuse Targets mental state to disturb them heavily, Dealing 15(+100% Power) Dark Damage for each Tick of Confusion or Fear remaining on Target. (35 Mana)</v>
      </c>
      <c r="AT399" s="1258" t="str">
        <f>'Abilities (2)'!D$453</f>
        <v>(❖:+) Vividium Mortate II: [Requires Feared or Confused Target] Abuse Targets mental state to disturb them heavily, Dealing 20(+100% Power) Dark Damage for each Tick of Confusion or Fear remaining on Target. (40 Mana)</v>
      </c>
      <c r="AW399" t="s">
        <v>4468</v>
      </c>
      <c r="AX399" t="s">
        <v>4469</v>
      </c>
      <c r="AY399" t="s">
        <v>4470</v>
      </c>
    </row>
    <row r="400" spans="43:51">
      <c r="AQ400" s="1286">
        <v>454</v>
      </c>
      <c r="AR400" s="1258" t="str">
        <f>'Abilities (2)'!B$454</f>
        <v>(≈) Tonight's Bliss: Counter; Play your Cello, Gain 20 Barrier Until end of Combat. (15 Mana)</v>
      </c>
      <c r="AS400" s="1258" t="str">
        <f>'Abilities (2)'!C$454</f>
        <v>(≈) Tonight's Bliss II: Counter; Play your Cello, Gain 30 Barrier Until end of Combat. (20 Mana)</v>
      </c>
      <c r="AT400" s="1258" t="str">
        <f>'Abilities (2)'!D$454</f>
        <v>(≈) Tonight's Bliss III: Counter; Play your Cello, Gain 40 Barrier Until end of Combat. (25 Mana)</v>
      </c>
      <c r="AW400" t="s">
        <v>4471</v>
      </c>
      <c r="AX400" t="s">
        <v>4472</v>
      </c>
      <c r="AY400" t="s">
        <v>4473</v>
      </c>
    </row>
    <row r="401" spans="43:51">
      <c r="AQ401" s="1286">
        <v>455</v>
      </c>
      <c r="AR401" s="1258" t="str">
        <f>'Abilities (2)'!B$455</f>
        <v>(P) Sound of Silence: All your Actions count as playing the Cello. (Locks 50 Mana)</v>
      </c>
      <c r="AS401" s="1258" t="str">
        <f>'Abilities (2)'!C$455</f>
        <v>(P) Sound of Silence II: All your Actions count as playing the Cello. (Locks 30 Mana)</v>
      </c>
      <c r="AT401" s="1258" t="str">
        <f>'Abilities (2)'!D$455</f>
        <v>(P) Sound of Silence III: All your Actions count as playing the Cello. (Locks 10 Mana)</v>
      </c>
      <c r="AW401" t="s">
        <v>4474</v>
      </c>
      <c r="AX401" t="s">
        <v>4475</v>
      </c>
      <c r="AY401" t="s">
        <v>4476</v>
      </c>
    </row>
    <row r="402" spans="43:51">
      <c r="AQ402" s="1286">
        <v>456</v>
      </c>
      <c r="AR402" s="1258" t="str">
        <f>'Abilities (2)'!B$456</f>
        <v>(≈) Surround Sound: Gain 30% Wind Resistance Until End of Combat; Play your Cello Dealing 20 Wind Damage to all Targets on Hex. (30 Mana)</v>
      </c>
      <c r="AS402" s="1258" t="str">
        <f>'Abilities (2)'!C$456</f>
        <v>(≈) Surround Sound II: Gain 40% Wind Resistance Until End of Combat; Play your Cello Dealing 20 Wind Damage to all Targets on Hex. (25 Mana)</v>
      </c>
      <c r="AT402" s="1258" t="str">
        <f>'Abilities (2)'!D$456</f>
        <v>(≈) Surround Sound III: Gain 50% Wind Resistance Until End of Combat; Play your Cello Dealing 20 Wind Damage to all Targets on Hex. (20 Mana)</v>
      </c>
      <c r="AW402" t="s">
        <v>4477</v>
      </c>
      <c r="AX402" t="s">
        <v>4478</v>
      </c>
      <c r="AY402" t="s">
        <v>4479</v>
      </c>
    </row>
    <row r="403" spans="43:51">
      <c r="AQ403" s="1286">
        <v>457</v>
      </c>
      <c r="AR403" s="1258" t="str">
        <f>'Abilities (2)'!B$457</f>
        <v>(P) Master of Puppets: 50% Chance to Mind Control Target when you play your Cello.</v>
      </c>
      <c r="AS403" s="1258" t="str">
        <f>'Abilities (2)'!C$457</f>
        <v>(P) Master of Puppets II: 75% Chance to Mind Control Target when you play your Cello.</v>
      </c>
      <c r="AT403" s="1258" t="str">
        <f>'Abilities (2)'!D$457</f>
        <v>(P) Master of Puppets III: 90% Chance to Mind Control Target when you play your Cello.</v>
      </c>
      <c r="AW403" t="s">
        <v>4480</v>
      </c>
      <c r="AX403" t="s">
        <v>4481</v>
      </c>
      <c r="AY403" t="s">
        <v>4482</v>
      </c>
    </row>
    <row r="404" spans="43:51">
      <c r="AQ404" s="1286">
        <v>458</v>
      </c>
      <c r="AR404" s="1258" t="str">
        <f>'Abilities (2)'!B$458</f>
        <v>(≈) Harsh Wall Noisee: Play your Cello, creating a wall of wind that deals 100 Insanity Damage to Anyone doing a movement Action. (100 Mana)</v>
      </c>
      <c r="AS404" s="1258" t="str">
        <f>'Abilities (2)'!C$458</f>
        <v>(≈) Harsh Wall Noisee II: Play your Cello, creating a wall of wind that deals 200 Insanity Damage to Anyone doing a movement Action. (100 Mana)</v>
      </c>
      <c r="AT404" s="1258" t="str">
        <f>'Abilities (2)'!D$458</f>
        <v>(≈) Harsh Wall Noisee III: Play your Cello, creating a wall of wind that deals 400 Insanity Damage to Anyone doing a movement Action. (100 Mana)</v>
      </c>
      <c r="AW404" t="s">
        <v>4483</v>
      </c>
      <c r="AX404" t="s">
        <v>4484</v>
      </c>
      <c r="AY404" t="s">
        <v>4485</v>
      </c>
    </row>
    <row r="405" spans="43:51">
      <c r="AQ405" s="1286">
        <v>459</v>
      </c>
      <c r="AR405" s="1258" t="str">
        <f>'Abilities (2)'!B$459</f>
        <v>(P) Encore: Whenever you play your Cello you have 50% Chance to play it again.</v>
      </c>
      <c r="AS405" s="1258" t="str">
        <f>'Abilities (2)'!C$459</f>
        <v>(P) Encore II: Whenever you play your Cello you have 75% Chance to play it again.</v>
      </c>
      <c r="AT405" s="1258" t="str">
        <f>'Abilities (2)'!D$459</f>
        <v>(P) Encore III: Whenever you play your Cello you have 100% Chance to play it again.</v>
      </c>
      <c r="AW405" t="s">
        <v>4486</v>
      </c>
      <c r="AX405" t="s">
        <v>4487</v>
      </c>
      <c r="AY405" t="s">
        <v>4488</v>
      </c>
    </row>
    <row r="406" spans="43:51">
      <c r="AQ406">
        <v>462</v>
      </c>
      <c r="AR406" s="1258" t="str">
        <f>'Abilities (2)'!B$462</f>
        <v>(P) Intervention: When a companion or minion takes lethal damage, you can instead  take instead at 2x the amount and then gain 1 Protection Stack; start knowing the direction of the nearest tavern. (1/Day per entity)</v>
      </c>
      <c r="AW406" t="s">
        <v>4489</v>
      </c>
    </row>
    <row r="407" spans="43:51">
      <c r="AQ407" s="1286">
        <v>463</v>
      </c>
      <c r="AR407" s="1258" t="str">
        <f>'Abilities (2)'!B$463</f>
        <v>(P) Inspiration: At the start of combat you have a 50% to give all companions and minions 1 Action or 1 Protection; you start knowing the direction of the nearest tavern</v>
      </c>
      <c r="AW407" t="s">
        <v>4490</v>
      </c>
    </row>
    <row r="408" spans="43:51">
      <c r="AQ408">
        <v>464</v>
      </c>
      <c r="AR408" s="1258" t="str">
        <f>'Abilities (2)'!B$464</f>
        <v>(P) To Protect the weak: Upon entering a weakling/Elite/Boss/Guardian there will be a 25/50/75/100% chance to spawn a 50 HP Civilian Minion to rescue, if the civilian Manages to escape combat, gain 1 protection stack.</v>
      </c>
      <c r="AW408" t="s">
        <v>4491</v>
      </c>
    </row>
    <row r="409" spans="43:51">
      <c r="AQ409">
        <v>465</v>
      </c>
      <c r="AR409" s="911" t="str">
        <f>'Abilities (2)'!B$465</f>
        <v>(≈) Shield of the Devout: For the rest of combat give all your minions/companions all your Dispersion and Defense, if damage prevented to minions by this ability this combat is &gt;10 gain 1 Protection Stack. (25 Mana)</v>
      </c>
      <c r="AS409" s="911" t="str">
        <f>'Abilities (2)'!C$465</f>
        <v>(≈) Shield of the Devout II: For the rest of combat give all your minions/companions all your Dispersion and Defense, if damage prevented to minions by this ability this combat is &gt;15 Gain 2 Protection Stack. (30 Mana)</v>
      </c>
      <c r="AT409" s="911" t="str">
        <f>'Abilities (2)'!D$465</f>
        <v>(≈) Shield of the Devout III: For the rest of combat give all your minions/companions all your Dispersion and Defense, if damage prevented to minions by this ability this combat is &gt;20 Gain 3 Protection Stack. (30 Mana)</v>
      </c>
      <c r="AW409" t="s">
        <v>4492</v>
      </c>
      <c r="AX409" t="s">
        <v>4493</v>
      </c>
      <c r="AY409" t="s">
        <v>4494</v>
      </c>
    </row>
    <row r="410" spans="43:51">
      <c r="AQ410">
        <v>466</v>
      </c>
      <c r="AR410" s="1258" t="str">
        <f>'Abilities (2)'!B$466</f>
        <v>(≈) Sword of the Defended: Your Followers gain your Basic Attack as On-Hit until End of Combat. (2 Protection Stacks; 40 Mana)</v>
      </c>
      <c r="AS410" s="1258" t="str">
        <f>'Abilities (2)'!C$466</f>
        <v>(≈) Sword of the Defended II: Your Followers gain your Basic Attack as On-Hit until End of Combat. (1 Protection Stack; 40 Mana)</v>
      </c>
      <c r="AT410" s="1258" t="str">
        <f>'Abilities (2)'!D$466</f>
        <v>(≈) Sword of the Defended III: Your Followers gain your Basic Attack as On-Hit until End of Day. (1 Protection Stack; 40 Mana)</v>
      </c>
      <c r="AW410" t="s">
        <v>4495</v>
      </c>
      <c r="AX410" t="s">
        <v>4496</v>
      </c>
      <c r="AY410" t="s">
        <v>4497</v>
      </c>
    </row>
    <row r="411" spans="43:51">
      <c r="AQ411">
        <v>467</v>
      </c>
      <c r="AR411" s="1258" t="str">
        <f>'Abilities (2)'!B$467</f>
        <v>(≈) Aid the Weak: Transfer 50 Max Health and 2 Mobility from Yourself to Target Entity Until End of Combat; If Target surives gain a Protection Stack. (40 Mana)</v>
      </c>
      <c r="AS411" s="1258" t="str">
        <f>'Abilities (2)'!C$467</f>
        <v>(≈) Aid The Weak II: Transfer 50 Max Health and 3 Mobility from Yourself to Target Entity Until End of Combat; If Target surives gain 2 Protection Stacks. (40 Mana)</v>
      </c>
      <c r="AT411" s="1258" t="str">
        <f>'Abilities (2)'!D$467</f>
        <v>(≈) Aid The Weak III: Transfer 50 Max Health and 3 Mobility from Target Entity under your Banner to Target Entity Until End of Combat; If Target surives gain 2 Protection Stacks. (40 Mana)</v>
      </c>
      <c r="AW411" t="s">
        <v>4498</v>
      </c>
      <c r="AX411" t="s">
        <v>4499</v>
      </c>
      <c r="AY411" t="s">
        <v>4500</v>
      </c>
    </row>
    <row r="412" spans="43:51">
      <c r="AQ412" s="1286">
        <v>468</v>
      </c>
      <c r="AR412" s="1258" t="str">
        <f>'Abilities (2)'!B$468</f>
        <v>(P) Aid comes to the Righteous: Boss Encounters have a 25% chance to turn into a Guarded Companion Encounter.</v>
      </c>
      <c r="AS412" s="1258" t="str">
        <f>'Abilities (2)'!C$468</f>
        <v>(P) Aid comes to the Righteous II: Boss Encounters have a 50% chance to turn into a Guarded Companion Encounter.</v>
      </c>
      <c r="AT412" s="1258" t="str">
        <f>'Abilities (2)'!D$468</f>
        <v>(P) Aid comes to the Righteous III: Boss Encounters have a 100% chance to turn into a Guarded Companion Encounter.</v>
      </c>
      <c r="AW412" t="s">
        <v>4501</v>
      </c>
      <c r="AX412" t="s">
        <v>4502</v>
      </c>
      <c r="AY412" t="s">
        <v>4503</v>
      </c>
    </row>
    <row r="413" spans="43:51">
      <c r="AQ413" s="1286">
        <v>469</v>
      </c>
      <c r="AR413" s="1258" t="str">
        <f>'Abilities (2)'!B$469</f>
        <v>(P) Defender of the People: You can use Protection stacks to hire Mercenary or Companions at a 2:1 ratio and 3:1 ratio respectivly.</v>
      </c>
      <c r="AS413" s="1258" t="str">
        <f>'Abilities (2)'!C$469</f>
        <v>(P) Defender of the People II: You can use Protection stacks to hire merc or Companions at a 2: 1 ratio and 3: 1 ratio respectivly; You may now spend 1 Protection Stack to give Target under Your Banner 20 Barrier.</v>
      </c>
      <c r="AT413" s="1258" t="str">
        <f>'Abilities (2)'!D$469</f>
        <v>(P) Defender of the People III: You can use Protection stacks to hire merc or Companions at a 2: 1 ratio and 3: 1 ratio respectivly; You may now spend 1 Protection Stack to give Target under Your Banner 40 Barrier.</v>
      </c>
      <c r="AW413" t="s">
        <v>4504</v>
      </c>
      <c r="AX413" t="s">
        <v>4505</v>
      </c>
      <c r="AY413" t="s">
        <v>4506</v>
      </c>
    </row>
    <row r="414" spans="43:51">
      <c r="AQ414" s="1286">
        <v>470</v>
      </c>
      <c r="AR414" s="1258" t="str">
        <f>'Abilities (2)'!B$470</f>
        <v>(≈) Order of Imprisonment: Order Target Hostile Sentient Entity to remain where they are until End of Combat; If they do any movement Action you immediately gain 2 Protection Stacks. (30 Mana)</v>
      </c>
      <c r="AS414" s="1258" t="str">
        <f>'Abilities (2)'!C$470</f>
        <v>(≈) Order of Imprisonment II: Order Target Sentient Entity to remain where they are until End of Combat; If they do any movement Action you immediately gain 3 Protection Stacks. (35 Mana)</v>
      </c>
      <c r="AT414" s="1258" t="str">
        <f>'Abilities (2)'!D$470</f>
        <v>(≈) Order of Imprisonment II: Order Target Sentient Entity to remain where they are until End of Combat; If they do any movement Action you immediately gain 4 Protection Stacks. (40 Mana)</v>
      </c>
      <c r="AW414" t="s">
        <v>4507</v>
      </c>
      <c r="AX414" t="s">
        <v>4508</v>
      </c>
      <c r="AY414" t="s">
        <v>4509</v>
      </c>
    </row>
    <row r="415" spans="43:51">
      <c r="AQ415" s="1286">
        <v>471</v>
      </c>
      <c r="AR415" s="1258" t="str">
        <f>'Abilities (2)'!B$471</f>
        <v>(P) The Protector of the People: When gaining protection stacks 50% chance to gain an additional one.</v>
      </c>
      <c r="AS415" s="1258" t="str">
        <f>'Abilities (2)'!C$471</f>
        <v>(P) The Protector of the People II: When gaining Protection Stacks 50% chance to gain an additional 2.</v>
      </c>
      <c r="AT415" s="1258" t="str">
        <f>'Abilities (2)'!D$471</f>
        <v>(P) The Protector of the People III: When gaining Protection Stacks 50% chance to gain an additional 3.</v>
      </c>
      <c r="AW415" t="s">
        <v>4510</v>
      </c>
      <c r="AX415" t="s">
        <v>4511</v>
      </c>
      <c r="AY415" t="s">
        <v>4512</v>
      </c>
    </row>
    <row r="416" spans="43:51">
      <c r="AQ416" s="1286">
        <v>472</v>
      </c>
      <c r="AR416" s="1258" t="str">
        <f>'Abilities (2)'!B$472</f>
        <v>(^) Payment for a Life Sentence: Recruit a Life Sentenced Inmate to serve as a Mercenary under your Banner. (30 Mana; 3 Protection Stacks)</v>
      </c>
      <c r="AS416" s="1258" t="str">
        <f>'Abilities (2)'!C$472</f>
        <v>(^) Payment for a Life Sentence II: Recruit a Life Sentenced Inmate to serve as a Mercenary under your Banner. (20 Mana; 2 Protection Stacks)</v>
      </c>
      <c r="AT416" s="1258" t="str">
        <f>'Abilities (2)'!D$472</f>
        <v>(^) Payment for a Life Sentence III: Recruit a Life Sentenced Inmate to serve as a Mercenary under your Banner. (2 Protection Stacks)</v>
      </c>
      <c r="AW416" t="s">
        <v>4513</v>
      </c>
      <c r="AX416" t="s">
        <v>4514</v>
      </c>
      <c r="AY416" t="s">
        <v>4515</v>
      </c>
    </row>
    <row r="417" spans="43:51">
      <c r="AQ417" s="1286">
        <v>473</v>
      </c>
      <c r="AR417" s="1258" t="str">
        <f>'Abilities (2)'!B$473</f>
        <v>(≈) Legends of the Warden: Expand your banner size by 1. (4 Protection Stacks)</v>
      </c>
      <c r="AS417" s="1258" t="str">
        <f>'Abilities (2)'!C$473</f>
        <v>(≈) Legends of the Warden II: Expand your banner size by 1. (3 Protection Stacks)</v>
      </c>
      <c r="AT417" s="1258" t="str">
        <f>'Abilities (2)'!D$473</f>
        <v>(≈) Legends of the Warden III: Expand your banner size by 2. (3 Protection Stacks)</v>
      </c>
      <c r="AW417" t="s">
        <v>4516</v>
      </c>
      <c r="AX417" t="s">
        <v>4517</v>
      </c>
      <c r="AY417" t="s">
        <v>4518</v>
      </c>
    </row>
    <row r="418" spans="43:51">
      <c r="AQ418" s="1286">
        <v>474</v>
      </c>
      <c r="AR418" s="1258" t="str">
        <f>'Abilities (2)'!B$474</f>
        <v>(≈) The UItimate Sacrifice: Powerplay; Sacrifice all your current Health, Mana (Set your Max Health &amp; Mana to 1), attributes, resistances, mobility and faith and give your current minions and companions 50% of these stats; you cannot take Damage until they Die.</v>
      </c>
      <c r="AS418" s="1258" t="str">
        <f>'Abilities (2)'!C$474</f>
        <v xml:space="preserve">The ultimate Sacrifice II : Powerplay; Sacrifice all your current HP, Mana (set your max HP&amp; Mana to 1), attributes, and positive resistances, mobility and faith, your current minions and companions gain 100% of these stats, you cannot take damage until they die. </v>
      </c>
      <c r="AT418" s="1258" t="str">
        <f>'Abilities (2)'!D$474</f>
        <v xml:space="preserve">The ultimate Sacrifice: Powerplay; Sacrifice all your current HP, Mana (set your max HP&amp; Mana to 1), attributes, and positive resistances, mobility and faith, your current minions and companions gain 150% of these stats, you cannot take damage until they die. </v>
      </c>
      <c r="AW418" t="s">
        <v>4519</v>
      </c>
      <c r="AX418" t="s">
        <v>4520</v>
      </c>
      <c r="AY418" t="s">
        <v>4521</v>
      </c>
    </row>
    <row r="419" spans="43:51">
      <c r="AQ419" s="1286">
        <v>475</v>
      </c>
      <c r="AR419" s="1258" t="str">
        <f>'Abilities (2)'!B$475</f>
        <v>(o) The Light Burns a Path for our own: Consume all Protection stacks: Deal 25 X light damage in a X/3 hex radius around where X is amount of stacks consumed. (100 Mana)</v>
      </c>
      <c r="AS419" s="1258" t="str">
        <f>'Abilities (2)'!C$475</f>
        <v>(o) The Light Burns a Path for our own II: Consume all Protection stacks: Deal 50 X light damage in a X/2 hex radius around where X is amount of stacks consumed. (150 Mana)</v>
      </c>
      <c r="AT419" s="1258" t="str">
        <f>'Abilities (2)'!D$475</f>
        <v>(o) The Light Burns a Path for our own II: Consume all Protection stacks: Deal 100 X light damage in a X hex radius around where X is amount of stacks consumed. (200 Mana)</v>
      </c>
      <c r="AW419" t="s">
        <v>4522</v>
      </c>
      <c r="AX419" t="s">
        <v>4523</v>
      </c>
      <c r="AY419" t="s">
        <v>4524</v>
      </c>
    </row>
    <row r="420" spans="43:51">
      <c r="AQ420" s="1286">
        <v>476</v>
      </c>
      <c r="AR420" s="1258" t="str">
        <f>'Abilities (2)'!B$476</f>
        <v>(^) Warden Post: Create a Warden Post on current Hex; You may Recruit a Mercenary every 3 Days from it for 500 Gold; While in the Warden Post everyone under your Banner gets 5 Defense and 5 Dispersion. (100 Mana; 1000 Gold)</v>
      </c>
      <c r="AS420" s="1258" t="str">
        <f>'Abilities (2)'!C$476</f>
        <v>(^) Warden Post II: Create a Warden Post on current Hex; You may Recruit a Mercenary every 2 Days from it for 500 Gold; While in the Warden Post everyone under your Banner gets 10 Defense and 10 Dispersion. (100 Mana; 1000 Gold)</v>
      </c>
      <c r="AT420" s="1258" t="str">
        <f>'Abilities (2)'!D$476</f>
        <v>(^) Warden Post II: Create a Warden Post on current Hex; You may Recruit a Mercenary or Soldier every Day from it; While in the Warden Post everyone under your Banner gets 20 Defense and 20 Dispersion. (100 Mana; 1000 Gold)</v>
      </c>
      <c r="AW420" t="s">
        <v>4525</v>
      </c>
      <c r="AX420" t="s">
        <v>4526</v>
      </c>
      <c r="AY420" t="s">
        <v>4527</v>
      </c>
    </row>
    <row r="421" spans="43:51">
      <c r="AQ421">
        <v>479</v>
      </c>
      <c r="AR421" s="1258" t="str">
        <f>'Abilities (2)'!B$479</f>
        <v>(P) Divine Wrath: Start the game with 1 Faith, while you have at least 1 faith your Basic Atacks will be converted Light Damage; While you have at least 2 Faith, Your Basic Attacks will have +10 Light Damage on Hit; While you have 3 Faith your attacks have an additional 10 Light Damage on Hit.</v>
      </c>
      <c r="AW421" t="s">
        <v>4528</v>
      </c>
    </row>
    <row r="422" spans="43:51">
      <c r="AQ422" s="1286">
        <v>480</v>
      </c>
      <c r="AR422" s="1258" t="str">
        <f>'Abilities (2)'!B$480</f>
        <v>(P) Divine Protection: Start the game with 1 Faith, while you have 1 Faith at the start of Day Gain 10 Barrier; While you have at least 2 Faith at the start of Day Gain 20 Barrier; While you have at least 3 Faith at the start of Day Gain 30 Barrier.</v>
      </c>
      <c r="AW422" t="s">
        <v>4529</v>
      </c>
    </row>
    <row r="423" spans="43:51">
      <c r="AQ423">
        <v>481</v>
      </c>
      <c r="AR423" s="1258" t="str">
        <f>'Abilities (2)'!B$481</f>
        <v>(P) Divine Arrival: While you have 3 faith at the start of day Gain 1 Divinity.</v>
      </c>
      <c r="AW423" t="s">
        <v>4530</v>
      </c>
    </row>
    <row r="424" spans="43:51">
      <c r="AQ424">
        <v>482</v>
      </c>
      <c r="AR424" s="911" t="str">
        <f>'Abilities (2)'!B$482</f>
        <v>(≈) The Sun rises upon the Bold: Passive: At Start of Day your first Strike in the first Combat will be a Guaranteed Critical; Active: Your next Critical Strike will have +10 Base Damage. (30 Mana)</v>
      </c>
      <c r="AS424" s="911" t="str">
        <f>'Abilities (2)'!C$482</f>
        <v>(≈) The Sun rises upon the Bold II: Passive: At Start of Day your first Strike in the first Combat will be a Guaranteed Critical; Active: Your next Critical Strike will have +15 Base Damage. (30 Mana)</v>
      </c>
      <c r="AT424" s="911" t="str">
        <f>'Abilities (2)'!D$482</f>
        <v>(≈) The Sun rises upon the Bold III: Passive: At Start of Day your first Strike in the first Combat will be a Guaranteed Critical; Active: Your next Critical Strike will have +20 Base Damage. (30 Mana)</v>
      </c>
      <c r="AW424" t="s">
        <v>4531</v>
      </c>
      <c r="AX424" t="s">
        <v>4532</v>
      </c>
      <c r="AY424" t="s">
        <v>4533</v>
      </c>
    </row>
    <row r="425" spans="43:51">
      <c r="AQ425">
        <v>483</v>
      </c>
      <c r="AR425" s="1258" t="str">
        <f>'Abilities (2)'!B$483</f>
        <v>(≈) The Sun will not Set on the Fortuitous: Passive: At Start of Day the first Critical Basic Attack against you will be missed; Active: Counter; Basic Attack Target that Basic Attacks you. (30 Mana)</v>
      </c>
      <c r="AS425" s="1258" t="str">
        <f>'Abilities (2)'!C$483</f>
        <v>(≈) The Sun will not Set on the Fortuitous II: Passive: At Start of Day the first Critical Basic Attack against you will be missed; Active: Counter; Basic Attack Target that Basic Attacks you. (25 Mana)</v>
      </c>
      <c r="AT425" s="1258" t="str">
        <f>'Abilities (2)'!D$483</f>
        <v>(≈) The Sun will not Set on the Fortuitous III: Passive: At Start of Day the first Critical Basic Attack against you will be missed; Active: Counter; Basic Attack Target that Basic Attacks you. (20 Mana)</v>
      </c>
      <c r="AW425" t="s">
        <v>4534</v>
      </c>
      <c r="AX425" t="s">
        <v>4535</v>
      </c>
      <c r="AY425" t="s">
        <v>4536</v>
      </c>
    </row>
    <row r="426" spans="43:51">
      <c r="AQ426">
        <v>484</v>
      </c>
      <c r="AR426" s="1258" t="str">
        <f>'Abilities (2)'!B$484</f>
        <v xml:space="preserve">(≈) The Sun shines upon the Righteous: Passive: You can accept up to 1 Additional Quest at a time; Whenever you complete a Quest gain 1 Faith; Active: Gain a Quest. (30 Mana) </v>
      </c>
      <c r="AS426" s="1258" t="str">
        <f>'Abilities (2)'!C$484</f>
        <v xml:space="preserve">(≈) The Sun shines upon the Righteous II: Passive: You can accept up to 1 Additional Quest at a time; Whenever you complete a Quest gain 1 Faith; Active: Gain a Quest. (20 Mana) </v>
      </c>
      <c r="AT426" s="1258" t="str">
        <f>'Abilities (2)'!D$484</f>
        <v xml:space="preserve">(≈) The Sun shines upon the Righteous III: Passive: You can accept up to 2 Additional Quests at a time; Whenever you complete a Quest gain 1 Faith; Active: Gain a Quest. (20 Mana) </v>
      </c>
      <c r="AW426" t="s">
        <v>4537</v>
      </c>
      <c r="AX426" t="s">
        <v>4538</v>
      </c>
      <c r="AY426" t="s">
        <v>4539</v>
      </c>
    </row>
    <row r="427" spans="43:51">
      <c r="AQ427" s="1286">
        <v>485</v>
      </c>
      <c r="AR427" s="1258" t="str">
        <f>'Abilities (2)'!B$485</f>
        <v>(P) Sacramental Retribution: Killing an Entity that has dealt over 30 Total Damage to you will gain 1 Divinity.</v>
      </c>
      <c r="AS427" s="1258" t="str">
        <f>'Abilities (2)'!C$485</f>
        <v>(P) Sacramental Retribution II: Killing an Entity that has dealt over 30 Total Damage to you will gain 2 Divinity.</v>
      </c>
      <c r="AT427" s="1258" t="str">
        <f>'Abilities (2)'!D$485</f>
        <v>(P) Sacramental Retribution III: Killing an Entity that has dealt over 30 Total Damage to you will gain 3 Divinity.</v>
      </c>
      <c r="AW427" t="s">
        <v>4540</v>
      </c>
      <c r="AX427" t="s">
        <v>4541</v>
      </c>
      <c r="AY427" t="s">
        <v>4542</v>
      </c>
    </row>
    <row r="428" spans="43:51">
      <c r="AQ428" s="1286">
        <v>486</v>
      </c>
      <c r="AR428" s="1258" t="str">
        <f>'Abilities (2)'!B$486</f>
        <v>(+) Brand the Unfaithful: Brand Target Sentient; Branded Targets will be revealed Until End of Day; Killing Branded Sentients awards 1 Divinity. (20 Mana)</v>
      </c>
      <c r="AS428" s="1258" t="str">
        <f>'Abilities (2)'!C$486</f>
        <v>(+) Brand the Unfaithful II: Brand Target Sentient; Branded Targets will be revealed Until End of Day; Killing Branded Sentients awards 2 Divinity. (20 Mana)</v>
      </c>
      <c r="AT428" s="1258" t="str">
        <f>'Abilities (2)'!D$486</f>
        <v>(+) Brand the Unfaithful III: Brand Target Sentient; Branded Targets will be revealed Until End of Day; Killing Branded Sentients awards 3 Divinity. (20 Mana)</v>
      </c>
      <c r="AW428" t="s">
        <v>4543</v>
      </c>
      <c r="AX428" t="s">
        <v>4544</v>
      </c>
      <c r="AY428" t="s">
        <v>4545</v>
      </c>
    </row>
    <row r="429" spans="43:51">
      <c r="AQ429" s="1286">
        <v>487</v>
      </c>
      <c r="AR429" s="1258" t="str">
        <f>'Abilities (2)'!B$487</f>
        <v>(+) Smite Daemon: Deal 100 Holy Damage to Target Entity; If this ability Kills the Entity gain 1 Divinity. (100 Mana)</v>
      </c>
      <c r="AS429" s="1258" t="str">
        <f>'Abilities (2)'!C$487</f>
        <v>(+) Smite Daemon II: Deal 100 Holy Damage to Target Entity; If this ability Kills the Entity gain 2 Divinity. (100 Mana)</v>
      </c>
      <c r="AT429" s="1258" t="str">
        <f>'Abilities (2)'!D$487</f>
        <v>(+) Smite Daemon III: Deal 100 Holy Damage to Target Entity; If this ability Kills the Entity gain 3 Divinity. (100 Mana)</v>
      </c>
      <c r="AW429" t="s">
        <v>4546</v>
      </c>
      <c r="AX429" t="s">
        <v>4547</v>
      </c>
      <c r="AY429" t="s">
        <v>4548</v>
      </c>
    </row>
    <row r="430" spans="43:51">
      <c r="AQ430" s="1286">
        <v>488</v>
      </c>
      <c r="AR430" s="1258" t="str">
        <f>'Abilities (2)'!B$488</f>
        <v>(P) Solar Weaponry: Your Melee Weapons deal 5 * Faith Solar damage On Hit. (Locks 20 Mana)</v>
      </c>
      <c r="AS430" s="1258" t="str">
        <f>'Abilities (2)'!C$488</f>
        <v>(P) Solar Weaponry II: Your Melee Weapons deal 10 * Faith Solar damage On Hit. (Locks 30 Mana)</v>
      </c>
      <c r="AT430" s="1258" t="str">
        <f>'Abilities (2)'!D$488</f>
        <v>(P) Solar Weaponry III: Your Melee Weapons deal 15 * Faith Solar damage On Hit. (Locks 40 Mana)</v>
      </c>
      <c r="AW430" t="s">
        <v>4549</v>
      </c>
      <c r="AX430" t="s">
        <v>4550</v>
      </c>
      <c r="AY430" t="s">
        <v>4551</v>
      </c>
    </row>
    <row r="431" spans="43:51">
      <c r="AQ431" s="1286">
        <v>489</v>
      </c>
      <c r="AR431" s="1258" t="str">
        <f>'Abilities (2)'!B$489</f>
        <v>(P) Solar Armor: Each Armor Gains 1 Defense and Dispersion for every Faith you have. (Locks 40 Mana)</v>
      </c>
      <c r="AS431" s="1258" t="str">
        <f>'Abilities (2)'!C$489</f>
        <v>(P) Solar Armor II: Each Armor Gains 2 Defense and Dispersion for every Faith you have. (Locks 60 Mana)</v>
      </c>
      <c r="AT431" s="1258" t="str">
        <f>'Abilities (2)'!D$489</f>
        <v>(P) Solar Armor III: Each Armor Gains 3 Defense and Dispersion for every Faith you have. (Locks 80 Mana)</v>
      </c>
      <c r="AW431" t="s">
        <v>4552</v>
      </c>
      <c r="AX431" t="s">
        <v>4553</v>
      </c>
      <c r="AY431" t="s">
        <v>4554</v>
      </c>
    </row>
    <row r="432" spans="43:51">
      <c r="AQ432" s="1286">
        <v>490</v>
      </c>
      <c r="AR432" s="1258" t="str">
        <f>'Abilities (2)'!B$490</f>
        <v>(P) Divine Curse: Powerplay; Curse all other Heroes; Curse: Whenever you Traverse Zones you lose 1 Faith. (50 Mana)</v>
      </c>
      <c r="AS432" s="1258" t="str">
        <f>'Abilities (2)'!C$490</f>
        <v>(P) Divine Curse II: Powerplay; Curse all other Heroes; Curse: Whenever you Traverse Zones you lose 2 Faith. (50 Mana)</v>
      </c>
      <c r="AT432" s="1258" t="str">
        <f>'Abilities (2)'!D$490</f>
        <v>(P) Divine Curse III: Powerplay; Curse all other Heroes; Curse: Whenever you Traverse Zones you lose 3 Faith. (50 Mana)</v>
      </c>
      <c r="AW432" t="s">
        <v>4555</v>
      </c>
      <c r="AX432" t="s">
        <v>4556</v>
      </c>
      <c r="AY432" t="s">
        <v>4557</v>
      </c>
    </row>
    <row r="433" spans="43:51">
      <c r="AQ433" s="1286">
        <v>491</v>
      </c>
      <c r="AR433" s="1258" t="str">
        <f>'Abilities (2)'!B$491</f>
        <v>(❖:+) Judicium Divinum: Powerplay: You and Target Hero are teleported in the heavenly plane where both of you are set to 10 Max Health and all Gear is removed until end of Combat; All Damage Instances are capped at 1; Gain Barrier Equal to your Divinity. (All Divinity; 100 Mana; 1 Faith)</v>
      </c>
      <c r="AS433" s="1258" t="str">
        <f>'Abilities (2)'!C$491</f>
        <v>(❖:+) Judicium Divinum II: Powerplay: You and Target Hero are teleported in the heavenly plane where both of you are set to 7 Max Health and all Gear is removed until end of Combat; All Damage Instances are capped at 1; Gain Barrier Equal to double your Divinity. (All Divinity; 100 Mana; 1 Faith)</v>
      </c>
      <c r="AT433" s="1258" t="str">
        <f>'Abilities (2)'!D$491</f>
        <v>(❖:+) Judicium Divinum III: Powerplay: You and Target Hero are teleported in the heavenly plane where both of you are set to 5 Max Health and all Gear is removed until end of Combat; All Damage Instances are capped at 1; Gain Barrier Equal to Tripple your Divinity. (All Divinity; 100 Mana; 1 Faith)</v>
      </c>
      <c r="AW433" t="s">
        <v>4558</v>
      </c>
      <c r="AX433" t="s">
        <v>4559</v>
      </c>
      <c r="AY433" t="s">
        <v>4560</v>
      </c>
    </row>
    <row r="434" spans="43:51">
      <c r="AQ434" s="1286">
        <v>492</v>
      </c>
      <c r="AR434" s="1258" t="str">
        <f>'Abilities (2)'!B$492</f>
        <v>(❖:o) Stella Lancea: Powerplay; Have a Gigantic Stellar Lance fall on Target Hex in your Hex Vision; It deals your Current Health (+Divine Stacks*25) Solar damage in a Divinity/3 Hex Range; If you kill another Hero with this Ability, you revive with 1 Health. (All Divinity; 100 Mana; 1 Faith)</v>
      </c>
      <c r="AS434" s="1258" t="str">
        <f>'Abilities (2)'!C$492</f>
        <v>(❖:o) Stella Lancea II: Powerplay; Have a Gigantic Stellar Lance fall on Target Hex in your Hex Vision; It deals Max Health (+Divine Stacks*25) Solar damage in a Divinity/3 Hex Range; If you kill another Hero with this Ability, you revive with 1 Health. (All Divinity; 100 Mana; 1 Faith)</v>
      </c>
      <c r="AT434" s="1258" t="str">
        <f>'Abilities (2)'!D$492</f>
        <v>(❖:o) Stella Lancea III: Powerplay; Have a Gigantic Stellar Lance fall on Target Hex in your Hex Vision; It deals Max Health (+Divine Stacks*50) Solar damage in a Divinity/3 Hex Range; If you kill another Entity with this Ability, you revive with 100 Health. (All Divinity; 100 Mana; 1 Faith)</v>
      </c>
      <c r="AW434" t="s">
        <v>4561</v>
      </c>
      <c r="AX434" t="s">
        <v>4562</v>
      </c>
      <c r="AY434" t="s">
        <v>4563</v>
      </c>
    </row>
    <row r="435" spans="43:51">
      <c r="AQ435" s="1286">
        <v>493</v>
      </c>
      <c r="AR435" s="1258" t="str">
        <f>'Abilities (2)'!B$493</f>
        <v>(❖:≈) Luminosite Eternelle: The Eternal Light burns bright within you; Active: Convert X Divinity to Faith; If X is 4 or Higher Gain 50 Barrier per Divinity. (X Divinity; 20 Mana)</v>
      </c>
      <c r="AS435" s="1258" t="str">
        <f>'Abilities (2)'!C$493</f>
        <v>(❖:≈) Luminosite Eternelle II: The Eternal Light burns bright within you; Active: Convert X Divinity to Faith; If X is 4 or Higher Gain 100 Barrier per Divinity. (X Divinity; 10 Mana)</v>
      </c>
      <c r="AT435" s="1258" t="str">
        <f>'Abilities (2)'!D$493</f>
        <v>(❖:≈) Luminosite Eternelle III: The Eternal Light burns bright within you; Active: Convert X Divinity to Faith; If X is 4 or Higher Gain 200 Barrier per Divinity. (X Divinity)</v>
      </c>
      <c r="AW435" t="s">
        <v>4564</v>
      </c>
      <c r="AX435" t="s">
        <v>4565</v>
      </c>
      <c r="AY435" t="s">
        <v>4566</v>
      </c>
    </row>
    <row r="436" spans="43:51">
      <c r="AQ436">
        <v>496</v>
      </c>
      <c r="AR436" s="1258" t="str">
        <f>'Abilities (2)'!B$496</f>
        <v>(P) Seal of Loyalty: Gain 20 Max Health, 1 Defense, 1 Dispersion and 1 Strength; Counts as a Seal.</v>
      </c>
      <c r="AW436" t="s">
        <v>3215</v>
      </c>
    </row>
    <row r="437" spans="43:51">
      <c r="AQ437" s="1286">
        <v>497</v>
      </c>
      <c r="AR437" s="1258" t="str">
        <f>'Abilities (2)'!B$497</f>
        <v>(P) In Search of the Holy Land: A Random City will Spawn on a Random Hex, If you Manage to find it, All Seals will now Double the Stats given.</v>
      </c>
      <c r="AW437" t="s">
        <v>4567</v>
      </c>
    </row>
    <row r="438" spans="43:51">
      <c r="AQ438">
        <v>498</v>
      </c>
      <c r="AR438" s="1258" t="str">
        <f>'Abilities (2)'!B$498</f>
        <v>(P) Holy Reward: Gain The Just Faction Bonus; If you already have it, Start the game with 2 Faith Instead.</v>
      </c>
      <c r="AW438" t="s">
        <v>4568</v>
      </c>
    </row>
    <row r="439" spans="43:51">
      <c r="AQ439">
        <v>499</v>
      </c>
      <c r="AR439" s="911" t="str">
        <f>'Abilities (2)'!B$499</f>
        <v>(≈) Seal of Truth: Passive: Gain 20 Max Health, 1 Defense, 1 Dispersion and 1 Strength; Counts as a Seal; Active: 50% Chance to Gain 1 Faith. (25 Mana)</v>
      </c>
      <c r="AS439" s="911" t="str">
        <f>'Abilities (2)'!C$499</f>
        <v>(≈) Seal of Truth II: Passive: Gain 20 Max Health, 1 Defense, 1 Dispersion and 1 Strength; Counts as a Seal; Active: 50% Chance to Gain 2 Faith. (30 Mana)</v>
      </c>
      <c r="AT439" s="911" t="str">
        <f>'Abilities (2)'!D$499</f>
        <v>(≈) Seal of Truth III: Passive: Gain 20 Max Health, 1 Defense, 1 Dispersion and 1 Strength; Counts as a Seal; Active: 50% Chance to Gain 3 Faith. (40 Mana)</v>
      </c>
      <c r="AW439" t="s">
        <v>4569</v>
      </c>
      <c r="AX439" t="s">
        <v>4570</v>
      </c>
      <c r="AY439" t="s">
        <v>4571</v>
      </c>
    </row>
    <row r="440" spans="43:51">
      <c r="AQ440">
        <v>500</v>
      </c>
      <c r="AR440" s="1258" t="str">
        <f>'Abilities (2)'!B$500</f>
        <v>(≈) Blasphemous Enemy: [Requires Hostile Entity of Different Kin] Convert your Damage towards Target Entity to Holy or Unholy Damage Until End of Combat. (30 Mana)</v>
      </c>
      <c r="AS440" s="1258" t="str">
        <f>'Abilities (2)'!C$500</f>
        <v>(≈) Blasphemous Enemy II: [Requires Hostile Entity of Different Kin] Convert your Damage towards Target Entity to Holy or Unholy Damage Until End of Combat. (20 Mana)</v>
      </c>
      <c r="AT440" s="1258" t="str">
        <f>'Abilities (2)'!D$500</f>
        <v>(≈) Blasphemous Enemy III: [Requires Hostile Entity of Different Kin] Convert your Damage towards Target Entity to Holy or Unholy Damage Until End of Combat. (10 Mana)</v>
      </c>
      <c r="AW440" t="s">
        <v>4572</v>
      </c>
      <c r="AX440" t="s">
        <v>4573</v>
      </c>
      <c r="AY440" t="s">
        <v>4574</v>
      </c>
    </row>
    <row r="441" spans="43:51">
      <c r="AQ441">
        <v>501</v>
      </c>
      <c r="AR441" s="1258" t="str">
        <f>'Abilities (2)'!B$501</f>
        <v>(≈) Overpower the Weak: Strike Target Dealing Basic Attack Damage(+100% Strength; +100% Defense; +100% Dispersion) Physical Damage. (30 Mana; 1/Combat)</v>
      </c>
      <c r="AS441" s="1258" t="str">
        <f>'Abilities (2)'!C$501</f>
        <v>(≈) Overpower the Weak II: Strike Target Dealing Basic Attack Damage(+150% Strength; +150% Defense; +150% Dispersion) Physical Damage. (40 Mana; 1/Combat)</v>
      </c>
      <c r="AT441" s="1258" t="str">
        <f>'Abilities (2)'!D$501</f>
        <v>(≈) Overpower the Weak III: Strike Target Dealing Basic Attack Damage(+200% Strength; +200% Defense; +200% Dispersion) Physical Damage. (50 Mana; 1/Combat)</v>
      </c>
      <c r="AW441" t="s">
        <v>3274</v>
      </c>
      <c r="AX441" t="s">
        <v>4575</v>
      </c>
      <c r="AY441" t="s">
        <v>4576</v>
      </c>
    </row>
    <row r="442" spans="43:51">
      <c r="AQ442" s="1286">
        <v>502</v>
      </c>
      <c r="AR442" s="1258" t="str">
        <f>'Abilities (2)'!B$502</f>
        <v>(≈) Seal of Conquest: Passive: Gain 20 Max Health, 1 Defense, 1 Dispersion and 1 Strength; Counts as a Seal; Active: Basic Attack Target Dealing 20 Physical Damage on Hit. (20 Mana)</v>
      </c>
      <c r="AS442" s="1258" t="str">
        <f>'Abilities (2)'!C$502</f>
        <v>(≈) Seal of Conquest: Passive II: Gain 20 Max Health, 1 Defense, 1 Dispersion and 1 Strength; Counts as a Seal; Active: Basic Attack Target Dealing 30 Physical Damage on Hit. (20 Mana)</v>
      </c>
      <c r="AT442" s="1258" t="str">
        <f>'Abilities (2)'!D$502</f>
        <v>(≈) Seal of Conquest: Passive III: Gain 20 Max Health, 1 Defense, 1 Dispersion and 1 Strength; Counts as a Seal; Active: Basic Attack Target Dealing 50 Physical Damage on Hit. (30 Mana)</v>
      </c>
      <c r="AW442" t="s">
        <v>4577</v>
      </c>
      <c r="AX442" t="s">
        <v>4578</v>
      </c>
      <c r="AY442" t="s">
        <v>4579</v>
      </c>
    </row>
    <row r="443" spans="43:51">
      <c r="AQ443" s="1286">
        <v>503</v>
      </c>
      <c r="AR443" s="1258" t="str">
        <f>'Abilities (2)'!B$503</f>
        <v>(+) Rightous Belief: Stun Target for 1 Turn. (1 Faith)</v>
      </c>
      <c r="AS443" s="1258" t="str">
        <f>'Abilities (2)'!C$503</f>
        <v>(+) Rightous Belief II: Stun Target for 2 Turns. (1 Faith)</v>
      </c>
      <c r="AT443" s="1258" t="str">
        <f>'Abilities (2)'!D$503</f>
        <v>(+) Rightous Belief III: Stun Target for 3 Turns. (1 Faith)</v>
      </c>
      <c r="AW443" t="s">
        <v>4580</v>
      </c>
      <c r="AX443" t="s">
        <v>4581</v>
      </c>
      <c r="AY443" t="s">
        <v>4582</v>
      </c>
    </row>
    <row r="444" spans="43:51">
      <c r="AQ444" s="1286">
        <v>504</v>
      </c>
      <c r="AR444" s="1258" t="str">
        <f>'Abilities (2)'!B$504</f>
        <v>(P) Perfect Balance: You may Hold a Two Handed Weapon in your Main Hand as long as you have a Shield Equipped in your Off-Hand. (Locks 20 Mana)</v>
      </c>
      <c r="AS444" s="1258" t="str">
        <f>'Abilities (2)'!C$504</f>
        <v>(P) Perfect Balance II: You may Hold a Two Handed Weapon in your Main Hand as long as you have a Shield Equipped in your Off-Hand.</v>
      </c>
      <c r="AT444" s="1258" t="str">
        <f>'Abilities (2)'!D$504</f>
        <v>(P) Perfect Balance III: You may Hold a Two Handed Weapon in your Main Hand.</v>
      </c>
      <c r="AW444" t="s">
        <v>4583</v>
      </c>
      <c r="AX444" t="s">
        <v>4584</v>
      </c>
      <c r="AY444" t="s">
        <v>4585</v>
      </c>
    </row>
    <row r="445" spans="43:51">
      <c r="AQ445" s="1286">
        <v>505</v>
      </c>
      <c r="AR445" s="1258" t="str">
        <f>'Abilities (2)'!B$505</f>
        <v>(≈) Seal of Protection: Passive: Gain 20 Max Health, 1 Defense, 1 Dispersion and 1 Strength; Counts as a Seal; Active: Gain 20% Damage Reduction until End of Combat; This Effect stacks multiplicatively. (50 Mana)</v>
      </c>
      <c r="AS445" s="1258" t="str">
        <f>'Abilities (2)'!C$505</f>
        <v>(≈) Seal of Protection II: Passive: Gain 20 Max Health, 1 Defense, 1 Dispersion and 1 Strength; Counts as a Seal; Active: Gain 30% Damage Reduction until End of Combat. (50 Mana)</v>
      </c>
      <c r="AT445" s="1258" t="str">
        <f>'Abilities (2)'!D$505</f>
        <v>(≈) Seal of Protection III: Passive: Gain 20 Max Health, 1 Defense, 1 Dispersion and 1 Strength; Counts as a Seal; Active: Gain 40% Damage Reduction until End of Combat. (50 Mana)</v>
      </c>
      <c r="AW445" t="s">
        <v>4586</v>
      </c>
      <c r="AX445" t="s">
        <v>4587</v>
      </c>
      <c r="AY445" t="s">
        <v>4588</v>
      </c>
    </row>
    <row r="446" spans="43:51">
      <c r="AQ446" s="1286">
        <v>506</v>
      </c>
      <c r="AR446" s="1258" t="str">
        <f>'Abilities (2)'!B$506</f>
        <v xml:space="preserve">(^) Begin Crusade: Powerplay; Herald(The Crusade Begins); At the start of the next Day Summon a Neutral Sentient Elite Adjacent to all other Heroes that will chase them and fight them; If any Hero is killed by the Elite then the Elite Despawns and you gain the Xp for the Hero Kill. (100 Mana) </v>
      </c>
      <c r="AS446" s="1258" t="str">
        <f>'Abilities (2)'!C$506</f>
        <v xml:space="preserve">(^) Begin Crusade II: Powerplay; Herald; The Crusade Begins; At the start of the next Day Summon 2 Neutral Sentient Elites Adjacent to all other Heroes that will chase them and fight them; If any Hero is killed by the Elites then the Elites Despawns and you gain the Xp for the Hero Kill. (100 Mana) </v>
      </c>
      <c r="AT446" s="1258" t="str">
        <f>'Abilities (2)'!D$506</f>
        <v xml:space="preserve">(^) Begin Crusade III: Powerplay; Herald; The Crusade Begins; At the start of the next Day Summon 2 Neutral Prime Sentient Elites Adjacent to all other Heroes that will chase them and fight them; If any Hero is killed by the Elites then the Elites Despawns and you gain the Xp for the Hero Kill. (100 Mana) </v>
      </c>
      <c r="AW446" t="s">
        <v>4589</v>
      </c>
      <c r="AX446" t="s">
        <v>4590</v>
      </c>
      <c r="AY446" t="s">
        <v>4591</v>
      </c>
    </row>
    <row r="447" spans="43:51">
      <c r="AQ447" s="1286">
        <v>507</v>
      </c>
      <c r="AR447" s="1258" t="str">
        <f>'Abilities (2)'!B$507</f>
        <v>(≈) Seal of Judgement: Passive: Gain 20 Max Health, 1 Defense, 1 Dispersion and 1 Strength; Counts as a Seal; Active: Target is Inflicted with 2 Turns of Resilient/Enlightened/Vulnerable/Tormented. (30 Mana)</v>
      </c>
      <c r="AS447" s="1258" t="str">
        <f>'Abilities (2)'!C$507</f>
        <v>(≈) Seal of Judgement II: Passive: Gain 20 Max Health, 1 Defense, 1 Dispersion and 1 Strength; Counts as a Seal; Active: Target is Inflicted with 3 Turns of Resilient/Enlightened/Vulnerable/Tormented. (30 Mana)</v>
      </c>
      <c r="AT447" s="1258" t="str">
        <f>'Abilities (2)'!D$507</f>
        <v>(≈) Seal of Judgement III: Passive: Gain 20 Max Health, 1 Defense, 1 Dispersion and 1 Strength; Counts as a Seal; Active: Target is Inflicted with 4 Turns of Resilient/Enlightened/Vulnerable/Tormented. (30 Mana)</v>
      </c>
      <c r="AW447" t="s">
        <v>4592</v>
      </c>
      <c r="AX447" t="s">
        <v>4593</v>
      </c>
      <c r="AY447" t="s">
        <v>4594</v>
      </c>
    </row>
    <row r="448" spans="43:51">
      <c r="AQ448" s="1286">
        <v>508</v>
      </c>
      <c r="AR448" s="1258" t="str">
        <f>'Abilities (2)'!B$508</f>
        <v>(P) Seal of Dominion: Passive: Gain 20 Max Health, 1 Defense, 1 Dispersion and 1 Strength; Counts as a Seal; All Seals will now Double the Stats given.</v>
      </c>
      <c r="AS448" s="1258" t="str">
        <f>'Abilities (2)'!C$508</f>
        <v>(≈) Seal of Dominion II: Passive: Gain 20 Max Health, 1 Defense, 1 Dispersion and 1 Strength; Counts as a Seal; All Seals will now Tripple the Stats given.</v>
      </c>
      <c r="AT448" s="1258" t="str">
        <f>'Abilities (2)'!D$508</f>
        <v>(≈) Seal of Dominion III: Passive: Gain 20 Max Health, 1 Defense, 1 Dispersion and 1 Strength; Counts as a Seal; All Seals will now Quadrouple the Stats given.</v>
      </c>
      <c r="AW448" t="s">
        <v>4595</v>
      </c>
      <c r="AX448" t="s">
        <v>4596</v>
      </c>
      <c r="AY448" t="s">
        <v>4597</v>
      </c>
    </row>
    <row r="449" spans="41:51">
      <c r="AQ449" s="1286">
        <v>509</v>
      </c>
      <c r="AR449" s="1258" t="str">
        <f>'Abilities (2)'!B$509</f>
        <v>(+) Blessed Artifacts: Call down the Gods to change your weapon base damage type to Holy or Unholy Damage and increase its Scaling by 0.5; if weapon already had Holy or Unholy Damage as base, then its Base Damage is Doubled. (100 Mana)</v>
      </c>
      <c r="AS449" s="1258" t="str">
        <f>'Abilities (2)'!C$509</f>
        <v>(+) Blessed Artifacts II: Call down the Gods to change your weapon base damage type to Holy or Unholy Damage and increase its Scaling by 1; if weapon already had Holy or Unholy Damage as base, then its Base Damage is Doubled. (100 Mana)</v>
      </c>
      <c r="AT449" s="1258" t="str">
        <f>'Abilities (2)'!D$509</f>
        <v>(+) Blessed Artifacts III: Call down the Gods to change your weapon base damage type to Holy or Unholy Damage and increase its Scaling by 2; if weapon already had Holy or Unholy Damage as base, then its Base Damage is Trippled. (100 Mana)</v>
      </c>
      <c r="AW449" t="s">
        <v>4598</v>
      </c>
      <c r="AX449" t="s">
        <v>4599</v>
      </c>
      <c r="AY449" t="s">
        <v>4600</v>
      </c>
    </row>
    <row r="450" spans="41:51">
      <c r="AQ450" s="1286">
        <v>510</v>
      </c>
      <c r="AR450" s="1258" t="str">
        <f>'Abilities (2)'!B$510</f>
        <v>(^) Spread of Theological Doctrine: Passive: Upon Leveling up or Upgrading this Ability Gain Faith Equal to the amound of Seals obtained; Heal 50 Health for Every Faith above the Limit; Active: Convert a Random Elite to your Banner. (1 Faith; 20 Mana)</v>
      </c>
      <c r="AS450" s="1258" t="str">
        <f>'Abilities (2)'!C$510</f>
        <v>(^) Spread of Theological Doctrine II: Passive: Upon Leveling up or Upgrading this Ability Gain Faith Equal to the amound of Seals obtained; Heal 50 Health for Every Faith above the Limit; Active: Convert a Random Boss to your Banner. (1 Faith; 40 Mana)</v>
      </c>
      <c r="AT450" s="1258" t="str">
        <f>'Abilities (2)'!D$510</f>
        <v>(^) Spread of Theological Doctrine III: Passive: Upon Leveling up or Upgrading this Ability Gain Faith Equal to the amound of Seals obtained; Heal 50 Health for Every Faith above the Limit; Active: Convert a Random or Chosen Guardian/Boss/Elite to your Banner. (1 Faith; 40 Mana)</v>
      </c>
      <c r="AW450" t="s">
        <v>4601</v>
      </c>
      <c r="AX450" t="s">
        <v>4602</v>
      </c>
      <c r="AY450" t="s">
        <v>4603</v>
      </c>
    </row>
    <row r="451" spans="41:51">
      <c r="AQ451">
        <v>513</v>
      </c>
      <c r="AR451" s="1258" t="str">
        <f>'Abilities (2)'!B$513</f>
        <v>(P) Survivor of the Trials: Gain 3(+100% Level) Strength.</v>
      </c>
      <c r="AW451" t="s">
        <v>2692</v>
      </c>
    </row>
    <row r="452" spans="41:51">
      <c r="AQ452" s="1286">
        <v>514</v>
      </c>
      <c r="AR452" s="1258" t="str">
        <f>'Abilities (2)'!B$514</f>
        <v>(P) Path of Destruction: Landing a Critical Strike Staggers Target for 1 Turn and Inflicts Bleed for 5 Damage Per Tick over 2 Turns.</v>
      </c>
      <c r="AW452" t="s">
        <v>2729</v>
      </c>
    </row>
    <row r="453" spans="41:51">
      <c r="AQ453">
        <v>515</v>
      </c>
      <c r="AR453" s="1258" t="str">
        <f>'Abilities (2)'!B$515</f>
        <v>(P) Traverser of Harsh Worlds: +20% Elemental Resistance.</v>
      </c>
      <c r="AW453" t="s">
        <v>2756</v>
      </c>
    </row>
    <row r="454" spans="41:51">
      <c r="AQ454">
        <v>516</v>
      </c>
      <c r="AR454" s="911" t="str">
        <f>'Abilities (2)'!B$516</f>
        <v>(≈) Grand Leap: [Requires Blunt Weapon] Jump towards target that is 1 Hex away and Strike them. (25 Mana)</v>
      </c>
      <c r="AS454" s="911" t="str">
        <f>'Abilities (2)'!C$516</f>
        <v>(≈) Grand Leap II: [Requires Blunt Weapon] Jump towards target that is up to 2 Hexes away and Strike them. (25 Mana)</v>
      </c>
      <c r="AT454" s="911" t="str">
        <f>'Abilities (2)'!D$516</f>
        <v>(≈) Grand Leap III: [Requires Blunt Weapon] Jump towards target that is up to 3 Hexes away and Strike them. (20 Mana)</v>
      </c>
      <c r="AW454" t="s">
        <v>2786</v>
      </c>
      <c r="AX454" t="s">
        <v>4604</v>
      </c>
      <c r="AY454" t="s">
        <v>4605</v>
      </c>
    </row>
    <row r="455" spans="41:51">
      <c r="AQ455">
        <v>517</v>
      </c>
      <c r="AR455" s="1258" t="str">
        <f>'Abilities (2)'!B$517</f>
        <v>(P) The Stress Induction: Your presence alone Causes Entities in Combat with you to have 50% chance of becoming Vulnerable or Weakend at the start of each Turn for 1 Turn.</v>
      </c>
      <c r="AS455" s="1258" t="str">
        <f>'Abilities (2)'!C$517</f>
        <v>(P) The Stress Induction II: Your presence alone Causes Entities in Combat with you to have 50% chance of becoming Vulnerable or Weakend at the start of each Turn for 2 Turns.</v>
      </c>
      <c r="AT455" s="1258" t="str">
        <f>'Abilities (2)'!D$517</f>
        <v>(P) The Stress Induction III: Your presence alone Causes Entities in Combat with you to have 50% chance of becoming Vulnerable or Weakend at the start of each Turn for 3 Turns.</v>
      </c>
      <c r="AW455" t="s">
        <v>2824</v>
      </c>
      <c r="AX455" t="s">
        <v>4606</v>
      </c>
      <c r="AY455" t="s">
        <v>4607</v>
      </c>
    </row>
    <row r="456" spans="41:51">
      <c r="AQ456">
        <v>518</v>
      </c>
      <c r="AR456" s="1258" t="str">
        <f>'Abilities (2)'!B$518</f>
        <v>(P) Iron Hands: When your Main and Off-Hand are Empty you gain 10 Strength and +1 Crit Multiplier.</v>
      </c>
      <c r="AS456" s="1258" t="str">
        <f>'Abilities (2)'!C$518</f>
        <v>(P) Iron Hands II: When your Main and Off-Hand are Empty you gain 15 Strength and +1.5 Crit Multiplier.</v>
      </c>
      <c r="AT456" s="1258" t="str">
        <f>'Abilities (2)'!D$518</f>
        <v>(P) Iron Hands III: When your Main and Off-Hand are Empty you gain 20 Strength and +2 Crit Multiplier.</v>
      </c>
      <c r="AW456" t="s">
        <v>2859</v>
      </c>
      <c r="AX456" t="s">
        <v>4608</v>
      </c>
      <c r="AY456" t="s">
        <v>4609</v>
      </c>
    </row>
    <row r="457" spans="41:51">
      <c r="AQ457" s="1286">
        <v>519</v>
      </c>
      <c r="AR457" s="1258" t="str">
        <f>'Abilities (2)'!B$519</f>
        <v>(≈) Overwhelming Crush: [Prepare for 1 Turn] Crush Targets Skull for 30(+100% Strength) Physical Damage; This ability counts as a Crit. (30 Mana)</v>
      </c>
      <c r="AS457" s="1258" t="str">
        <f>'Abilities (2)'!C$519</f>
        <v>(≈) Overwhelming Crush II: [Prepare for 1 Turn] Crush Targets Skull for 50(+100% Strength) Physical Damage; This ability counts as a Crit. (40 Mana)</v>
      </c>
      <c r="AT457" s="1258" t="str">
        <f>'Abilities (2)'!D$519</f>
        <v>(≈) Overwhelming Crush III: [Prepare for 1 Turn] Crush Targets Skull for 70(+100% Strength) Physical Damage; This ability counts as a Crit. (50 Mana)</v>
      </c>
      <c r="AW457" t="s">
        <v>2893</v>
      </c>
      <c r="AX457" t="s">
        <v>4610</v>
      </c>
      <c r="AY457" t="s">
        <v>4611</v>
      </c>
    </row>
    <row r="458" spans="41:51">
      <c r="AQ458" s="1286">
        <v>520</v>
      </c>
      <c r="AR458" s="1258" t="str">
        <f>'Abilities (2)'!B$520</f>
        <v>(❖:≈) Adunadan Technique: [Channel for 2 Turn] Your next 3 Basic Attacks Gain 5 Extra Physical Damage for each 10 Mana Consumed until end of combat. (X Mana)</v>
      </c>
      <c r="AS458" s="1258" t="str">
        <f>'Abilities (2)'!C$520</f>
        <v>(❖:≈) Adunadan Technique II: [Channel for 2 Turn] Your next 3 Basic Attacks Gain 10 Extra Physical Damage for each 10 Mana Consumed. (X Mana)</v>
      </c>
      <c r="AT458" s="1258" t="str">
        <f>'Abilities (2)'!D$520</f>
        <v>(❖:≈) Adunadan Technique III: [Channel for 1 Turn] Your next 3 Basic Attacks Gain 10 Extra Physical Damage for each 10 Mana Consumed. (X Mana)</v>
      </c>
      <c r="AW458" t="s">
        <v>4612</v>
      </c>
      <c r="AX458" t="s">
        <v>4613</v>
      </c>
      <c r="AY458" t="s">
        <v>4614</v>
      </c>
    </row>
    <row r="459" spans="41:51">
      <c r="AQ459" s="1286">
        <v>521</v>
      </c>
      <c r="AR459" s="1258" t="str">
        <f>'Abilities (2)'!B$521</f>
        <v>(≈) Request Armament: Gain 3 Common Blunt Weapon Types of your Choice. (200 Gold; 10 Mana; 1/Day)</v>
      </c>
      <c r="AS459" s="1258" t="str">
        <f>'Abilities (2)'!C$521</f>
        <v>(≈) Request Armament II: Gain 3 Rare Blunt Weapon Types of your Choice. (400 Gold; 15 Mana; 1/Day)</v>
      </c>
      <c r="AT459" s="1258" t="str">
        <f>'Abilities (2)'!D$521</f>
        <v>(≈) Request Armament III: Gain 3 Epic Blunt Weapon Types of your Choice. (800 Gold; 20 Mana; 1/Day)</v>
      </c>
      <c r="AW459" t="s">
        <v>4615</v>
      </c>
      <c r="AX459" t="s">
        <v>4616</v>
      </c>
      <c r="AY459" t="s">
        <v>4617</v>
      </c>
    </row>
    <row r="460" spans="41:51">
      <c r="AO460" s="249"/>
      <c r="AP460" s="249"/>
      <c r="AQ460" s="1286">
        <v>522</v>
      </c>
      <c r="AR460" s="1258" t="str">
        <f>'Abilities (2)'!B$522</f>
        <v>(P) Live through Spite: Landing Crits In Combat Add 10 Health you can go Below 0. (Up to a Maximum of 50); When Combat Ends, you are restored to 1 Health. (Locks 20 Mana)</v>
      </c>
      <c r="AS460" s="1258" t="str">
        <f>'Abilities (2)'!C$522</f>
        <v>(P) Live through Spite II: Landing Crits In Combat Add 10 Health you can go Below 0. (Up to a Maximum of 75); When Combat Ends, you are restored to 10 Health. (Locks 30 Mana)</v>
      </c>
      <c r="AT460" s="1258" t="str">
        <f>'Abilities (2)'!D$522</f>
        <v>(P) Live through Spite III: Landing Crits In Combat Add 10 Health you can go Below 0. (Up to a Maximum of 100); When Combat Ends, you are restored to 25 Health. (Locks 40 Mana)</v>
      </c>
      <c r="AW460" t="s">
        <v>3001</v>
      </c>
      <c r="AX460" t="s">
        <v>4618</v>
      </c>
      <c r="AY460" t="s">
        <v>4619</v>
      </c>
    </row>
    <row r="461" spans="41:51">
      <c r="AQ461" s="1286">
        <v>523</v>
      </c>
      <c r="AR461" s="1258" t="str">
        <f>'Abilities (2)'!B$523</f>
        <v>(P) Outstanding Reaction Time: Your Basic Attacks gain Counter; +2 Mobility. (Locks 1 Stamina)</v>
      </c>
      <c r="AS461" s="1258" t="str">
        <f>'Abilities (2)'!C$523</f>
        <v>(P) Outstanding Reaction Time II: Your Basic Attacks gain Counter; +3 Mobility. (Locks 1 Stamina)</v>
      </c>
      <c r="AT461" s="1258" t="str">
        <f>'Abilities (2)'!D$523</f>
        <v>(P) Outstanding Reaction Time III: Your Basic Attacks gain Counter; +3 Mobility; You may use Basic Attacks to Counter Projectiles taking Damage equal to Projectiles Damage minus your Basic Attack; Effects from the Projectiles still Apply. (Locks 1 Stamina)</v>
      </c>
      <c r="AW461" t="s">
        <v>3037</v>
      </c>
      <c r="AX461" t="s">
        <v>4620</v>
      </c>
      <c r="AY461" t="s">
        <v>4621</v>
      </c>
    </row>
    <row r="462" spans="41:51">
      <c r="AQ462" s="1286">
        <v>524</v>
      </c>
      <c r="AR462" s="1258" t="str">
        <f>'Abilities (2)'!B$524</f>
        <v>(&gt;) Power Throw: Throw your Equipped Blund Weapon at Target Destroying Non-Unique Weapon in the Process; It Deals 20(+200% Base Damage) as Physical Damage and uses its Crit Multiplier. (20 Mana)</v>
      </c>
      <c r="AS462" s="1258" t="str">
        <f>'Abilities (2)'!C$524</f>
        <v>(&gt;) Power Throw II: Throw your Equipped Blund Weapon at Target Destroying Non-Unique Weapon in the Process; It Deals 25(+200% Base Damage) as Physical Damage and uses its Crit Multiplier. (25 Mana)</v>
      </c>
      <c r="AT462" s="1258" t="str">
        <f>'Abilities (2)'!D$524</f>
        <v>(&gt;) Power Throw III: Precise; Throw your Equipped Blund Weapon at Target Destroying Non-Unique Weapon in the Process; It Deals 30(+200% Base Damage) as Physical Damage and uses its Crit Multiplier. (30 Mana)</v>
      </c>
      <c r="AW462" t="s">
        <v>4622</v>
      </c>
      <c r="AX462" t="s">
        <v>4623</v>
      </c>
      <c r="AY462" t="s">
        <v>4624</v>
      </c>
    </row>
    <row r="463" spans="41:51">
      <c r="AQ463" s="1286">
        <v>525</v>
      </c>
      <c r="AR463" s="1258" t="str">
        <f>'Abilities (2)'!B$525</f>
        <v>(≈) Obliterate: [Prepare for 1 Turn; Requires Blunt Weapon] Blitz and Precise; Vital Hit Target with all your Might and Weight for 20(+100% Defense) Bonus Physical Damage; Non-Unique Weapons are Destroyed on Impact. (40 Mana)</v>
      </c>
      <c r="AS463" s="1258" t="str">
        <f>'Abilities (2)'!C$525</f>
        <v>(≈) Obliterate II: [Requires Blunt Weapon] Blitz and Precise; Vital Hit Target with all your Might and Weight for 20(+200% Defense) Bonus Physical Damage; Non-Unique are Destroyed on Impact. (40 Mana)</v>
      </c>
      <c r="AT463" s="1258" t="str">
        <f>'Abilities (2)'!D$525</f>
        <v>(≈) Obliterate III: [Requires Blunt Weapon] Blitz and Precise; Vital Hit Target with all your Might and Weight for 20(+400% Defense) Bonus Physical Damage; Non-Unique Weapons are Destroyed on Impact. (40 Mana)</v>
      </c>
      <c r="AW463" t="s">
        <v>4625</v>
      </c>
      <c r="AX463" t="s">
        <v>4626</v>
      </c>
      <c r="AY463" t="s">
        <v>4627</v>
      </c>
    </row>
    <row r="464" spans="41:51">
      <c r="AQ464" s="1286">
        <v>526</v>
      </c>
      <c r="AR464" s="1258" t="str">
        <f>'Abilities (2)'!B$526</f>
        <v>(≈) Destroy: Destroy Target Object. (50 Mana)</v>
      </c>
      <c r="AS464" s="1258" t="str">
        <f>'Abilities (2)'!C$526</f>
        <v>(❖:≈) Destroy II: Blitz; Destroy Target Object. (10 Mana)</v>
      </c>
      <c r="AT464" s="1258" t="str">
        <f>'Abilities (2)'!D$526</f>
        <v>(❖:≈) Destroy III: [Prepare for 1 Turn] Blitz; Destroy Target. (100 Mana)</v>
      </c>
      <c r="AW464" t="s">
        <v>4628</v>
      </c>
      <c r="AX464" t="s">
        <v>4629</v>
      </c>
      <c r="AY464" t="s">
        <v>4630</v>
      </c>
    </row>
    <row r="465" spans="43:51">
      <c r="AQ465" s="1286">
        <v>527</v>
      </c>
      <c r="AR465" s="1258" t="str">
        <f>'Abilities (2)'!B$527</f>
        <v>(≈) Annihilate: Basic Attack with +2 Crit Multiplier. (25 Mana)</v>
      </c>
      <c r="AS465" s="1258" t="str">
        <f>'Abilities (2)'!C$527</f>
        <v>(≈) Annihilate II: Basic Attack with +3 Crit Multiplier. (20 Mana)</v>
      </c>
      <c r="AT465" s="1258" t="str">
        <f>'Abilities (2)'!D$527</f>
        <v>(P) Annihilate III: Basic Attacks have +4 Crit Multiplier.</v>
      </c>
      <c r="AW465" t="s">
        <v>3139</v>
      </c>
      <c r="AX465" t="s">
        <v>4631</v>
      </c>
      <c r="AY465" t="s">
        <v>4632</v>
      </c>
    </row>
    <row r="466" spans="43:51">
      <c r="AQ466">
        <v>530</v>
      </c>
      <c r="AR466" s="1258" t="str">
        <f>'Abilities (2)'!B$530</f>
        <v>(P) BURN THEM ALL!: Every Time an Entity Suffers Fire Damage while in Combat with you from any other Source, they Take 10 Extra Fire Damage.</v>
      </c>
      <c r="AW466" t="s">
        <v>2699</v>
      </c>
    </row>
    <row r="467" spans="43:51">
      <c r="AQ467" s="1286">
        <v>531</v>
      </c>
      <c r="AR467" s="1258" t="str">
        <f>'Abilities (2)'!B$531</f>
        <v>(P) Born in Fire: Immunity to Fire Damage.</v>
      </c>
      <c r="AW467" t="s">
        <v>2732</v>
      </c>
    </row>
    <row r="468" spans="43:51">
      <c r="AQ468">
        <v>532</v>
      </c>
      <c r="AR468" s="1258" t="str">
        <f>'Abilities (2)'!B$532</f>
        <v>(P) Stray of the Volcano: While on a Volcanica Hex you gain Regeneration Condition.</v>
      </c>
      <c r="AW468" t="s">
        <v>2760</v>
      </c>
    </row>
    <row r="469" spans="43:51">
      <c r="AQ469">
        <v>533</v>
      </c>
      <c r="AR469" s="911" t="str">
        <f>'Abilities (2)'!B$533</f>
        <v>(≈) Humidity Killer: Transform Hex into Volcanica Biome Counterpart. (10 Mana)</v>
      </c>
      <c r="AS469" s="911" t="str">
        <f>'Abilities (2)'!C$533</f>
        <v>(≈) Humidity Killer II: Transform Hex into Volcanica Biome Counterpart. (5 Mana)</v>
      </c>
      <c r="AT469" s="911" t="str">
        <f>'Abilities (2)'!D$533</f>
        <v>(≈) Humidity Killer III: Transform Hex into Volcanica Biome Counterpart.</v>
      </c>
      <c r="AW469" t="s">
        <v>4633</v>
      </c>
      <c r="AX469" t="s">
        <v>4634</v>
      </c>
      <c r="AY469" t="s">
        <v>4635</v>
      </c>
    </row>
    <row r="470" spans="43:51">
      <c r="AQ470">
        <v>534</v>
      </c>
      <c r="AR470" s="1258" t="str">
        <f>'Abilities (2)'!B$534</f>
        <v>(≈) Suffocating Evaporation: Transform Hex into Volcanica Biome Counterpart; All Entities on Hex Lose 10 Health.</v>
      </c>
      <c r="AS470" s="1258" t="str">
        <f>'Abilities (2)'!C$534</f>
        <v>(≈) Suffocating Evaporation II: Transform Hex into Volcanica Biome Counterpart; All Entities on Hex Lose 15 Health.</v>
      </c>
      <c r="AT470" s="1258" t="str">
        <f>'Abilities (2)'!D$534</f>
        <v>(≈) Suffocating Evaporation III: Transform Hex into Volcanica Biome Counterpart; All Entities on Hex Lose 20 Health.</v>
      </c>
      <c r="AW470" t="s">
        <v>2793</v>
      </c>
      <c r="AX470" t="s">
        <v>4636</v>
      </c>
      <c r="AY470" t="s">
        <v>4637</v>
      </c>
    </row>
    <row r="471" spans="43:51">
      <c r="AQ471">
        <v>535</v>
      </c>
      <c r="AR471" s="1258" t="str">
        <f>'Abilities (2)'!B$535</f>
        <v>(P) Hellskin Aura: Hexes you Traverse become Volcanica Biome Counterparts. (Locks 70 Mana)</v>
      </c>
      <c r="AS471" s="1258" t="str">
        <f>'Abilities (2)'!C$535</f>
        <v>(P) Hellskin Aura II: Hexes you Traverse become Volcanica Biome Counterparts. (Locks 50 Mana)</v>
      </c>
      <c r="AT471" s="1258" t="str">
        <f>'Abilities (2)'!D$535</f>
        <v>(P) Hellskin Aura III: Hexes you Traverse become Volcanica Biome Counterparts. (Locks 30 Mana)</v>
      </c>
      <c r="AW471" t="s">
        <v>4638</v>
      </c>
      <c r="AX471" t="s">
        <v>4639</v>
      </c>
      <c r="AY471" t="s">
        <v>4640</v>
      </c>
    </row>
    <row r="472" spans="43:51">
      <c r="AQ472" s="1286">
        <v>536</v>
      </c>
      <c r="AR472" s="1258" t="str">
        <f>'Abilities (2)'!B$536</f>
        <v>(o) Flaming Tornado:[Requires Volcanica Hex] Spin Releasing Wild Fire around yourself Creating a Deadly Flaming Tornado that Deals 40(+100% Power) Fire Damage to Entities in your Melee Range; You take 20 Fire Damage. (20 Mana)</v>
      </c>
      <c r="AS472" s="1258" t="str">
        <f>'Abilities (2)'!C$536</f>
        <v>(o) Flaming Tornado II:[Requires Dry Hex] Spin Releasing Wild Fire around yourself Creating a Deadly Flaming Tornado that Deals 50(+200% Power) Fire Damage to Entities in your Melee Range; You take 25 Fire Damage. (25 Mana)</v>
      </c>
      <c r="AT472" s="1258" t="str">
        <f>'Abilities (2)'!D$536</f>
        <v>(o) Flaming Tornado III:[Requires Dry Hex] Spin Releasing Wild Fire around yourself Creating a Deadly Flaming Tornado that Deals 75(+300% Power) Fire Damage to Entities in your Melee Range; You take 50 Fire Damage. (50 Mana)</v>
      </c>
      <c r="AW472" t="s">
        <v>2900</v>
      </c>
      <c r="AX472" t="s">
        <v>4641</v>
      </c>
      <c r="AY472" t="s">
        <v>4642</v>
      </c>
    </row>
    <row r="473" spans="43:51">
      <c r="AQ473" s="1286">
        <v>537</v>
      </c>
      <c r="AR473" s="1258" t="str">
        <f>'Abilities (2)'!B$537</f>
        <v>(o) Release Wildfire: [Requires Volcanica Hex] Set the Hex Aflame, Dealing 50 Fire Damage to All Entities on Hex. (30 Mana)</v>
      </c>
      <c r="AS473" s="1258" t="str">
        <f>'Abilities (2)'!C$537</f>
        <v>(o) Release Wildfire II: [Requires Dry Hex] Set The Hex Aflame, Dealing 60(+100% Power) Fire Damage to All Entities on Hex. (40 Mana)</v>
      </c>
      <c r="AT473" s="1258" t="str">
        <f>'Abilities (2)'!D$537</f>
        <v>(o) Release Wildfire III: [Requires Dry Hex] Set The Hex Aflame, Dealing 75(+100% Power) Fire Damage to All Entities on Hex. (50 Mana)</v>
      </c>
      <c r="AW473" t="s">
        <v>2936</v>
      </c>
      <c r="AX473" t="s">
        <v>4643</v>
      </c>
      <c r="AY473" t="s">
        <v>4644</v>
      </c>
    </row>
    <row r="474" spans="43:51">
      <c r="AQ474" s="1286">
        <v>538</v>
      </c>
      <c r="AR474" s="1258" t="str">
        <f>'Abilities (2)'!B$538</f>
        <v>(&gt;) Pyromaniacs Blooming Spree: [Requires Volcanica Hex and 3 seperate Target Entities] Launch 3 Gigating Fireballs into the sky, they will then fall on the 3 selected Entities for 30(+100% Power) Fire Damage Each. (30 Mana)</v>
      </c>
      <c r="AS474" s="1258" t="str">
        <f>'Abilities (2)'!C$538</f>
        <v>(&gt;) Pyromaniacs Blooming Spree II: [Requires Volcanica Hex and 4 seperate Target Entities] Launch 4 Gigating Fireballs into the sky, they will then fall on the 3 selected Entities for 30(+200% Power) Fire Damage Each. (40 Mana)</v>
      </c>
      <c r="AT474" s="1258" t="str">
        <f>'Abilities (2)'!D$538</f>
        <v>(&gt;) Pyromaniacs Blooming Spree III: [Requires Volcanica Hex] Launch 4 Gigating Fireballs into the sky and select a Target for each Fireball, they will then fall on the selected Targets for 30(+300% Power) Fire Damage Each. (60 Mana)</v>
      </c>
      <c r="AW474" t="s">
        <v>2969</v>
      </c>
      <c r="AX474" t="s">
        <v>4645</v>
      </c>
      <c r="AY474" t="s">
        <v>4646</v>
      </c>
    </row>
    <row r="475" spans="43:51">
      <c r="AQ475" s="1286">
        <v>539</v>
      </c>
      <c r="AR475" s="1258" t="str">
        <f>'Abilities (2)'!B$539</f>
        <v xml:space="preserve">(P) Heat Conversion: Convert 50% of all Fire Damage You are about to Take into Mana. </v>
      </c>
      <c r="AS475" s="1258" t="str">
        <f>'Abilities (2)'!C$539</f>
        <v>(P) Heat Conversion II: Convert 75% of all Fire Damage You are about to Take into Mana.</v>
      </c>
      <c r="AT475" s="1258" t="str">
        <f>'Abilities (2)'!D$539</f>
        <v xml:space="preserve">(P) Heat Conversion III: Convert 100% of all Fire Damage You are about to Take into Mana. </v>
      </c>
      <c r="AW475" t="s">
        <v>3008</v>
      </c>
      <c r="AX475" t="s">
        <v>4647</v>
      </c>
      <c r="AY475" t="s">
        <v>4648</v>
      </c>
    </row>
    <row r="476" spans="43:51">
      <c r="AQ476" s="1286">
        <v>540</v>
      </c>
      <c r="AR476" s="1258" t="str">
        <f>'Abilities (2)'!B$540</f>
        <v xml:space="preserve">(P) Obsessed with the Flame: Every Time you Suffer Fire damage, resore 10% of your Max Health. </v>
      </c>
      <c r="AS476" s="1258" t="str">
        <f>'Abilities (2)'!C$540</f>
        <v xml:space="preserve">(P) Obsessed with the Flame II: Every Time you Suffer Fire damage, resore 15% of your Max Health. </v>
      </c>
      <c r="AT476" s="1258" t="str">
        <f>'Abilities (2)'!D$540</f>
        <v xml:space="preserve">(P) Obsessed with the Flame III: Every Time you Suffer Fire damage, resore 20%(+1% Per 10% Fire Resistance) of your Max Health. </v>
      </c>
      <c r="AW476" t="s">
        <v>3040</v>
      </c>
      <c r="AX476" t="s">
        <v>4649</v>
      </c>
      <c r="AY476" t="s">
        <v>4650</v>
      </c>
    </row>
    <row r="477" spans="43:51">
      <c r="AQ477" s="1286">
        <v>541</v>
      </c>
      <c r="AR477" s="1258" t="str">
        <f>'Abilities (2)'!B$541</f>
        <v>(+) Pure Dedication to the Flames: [Requires Volcanica Hex] Set Target Aflame Inflicting Burning for 10 Fire Damage per Tick over 10 Turns. (60 Mana)</v>
      </c>
      <c r="AS477" s="1258" t="str">
        <f>'Abilities (2)'!C$541</f>
        <v>(+) Pure Dedication to the Flames II: [Requires Volcanica Hex] Set Target Aflame Inflicting Burning for 10 Fire Damage per Tick over 10 Turns. (50 Mana)</v>
      </c>
      <c r="AT477" s="1258" t="str">
        <f>'Abilities (2)'!D$541</f>
        <v>(+) Pure Dedication to the Flames III: [Requires Volcanica Hex] Set Target Aflame Inflicting Burning for 10 Fire Damage per Tick over 10 Turns. (40 Mana)</v>
      </c>
      <c r="AW477" t="s">
        <v>3072</v>
      </c>
      <c r="AX477" t="s">
        <v>4651</v>
      </c>
      <c r="AY477" t="s">
        <v>4652</v>
      </c>
    </row>
    <row r="478" spans="43:51">
      <c r="AQ478" s="1286">
        <v>542</v>
      </c>
      <c r="AR478" s="1258" t="str">
        <f>'Abilities (2)'!B$542</f>
        <v>(o) Uncontrollable Pyroblazing: Set Everything in your Hex Vision Aflame, dealing 100 Fire Damage and transforming the Hexes into Scorched Hexes. (140 Mana; 1/Day)</v>
      </c>
      <c r="AS478" s="1258" t="str">
        <f>'Abilities (2)'!C$542</f>
        <v>(o) Uncontrollable Pyroblazing II: Set Everything in your Hex Vision Aflame, dealing 200 Fire Damage and transforming the Hexes into Scorched Hexes. (200 Mana)</v>
      </c>
      <c r="AT478" s="1258" t="str">
        <f>'Abilities (2)'!D$542</f>
        <v>(o) Uncontrollable Pyroblazing III: Set Everything in your Hex Vision Aflame, dealing 400 Fire Damage and transforming the Hexes into Scorched Hexes. (200 Mana)</v>
      </c>
      <c r="AW478" t="s">
        <v>3111</v>
      </c>
      <c r="AX478" t="s">
        <v>4653</v>
      </c>
      <c r="AY478" t="s">
        <v>4654</v>
      </c>
    </row>
    <row r="479" spans="43:51">
      <c r="AQ479" s="1286">
        <v>543</v>
      </c>
      <c r="AR479" s="1258" t="str">
        <f>'Abilities (2)'!B$543</f>
        <v>(o) Scorch The Plains: Powerplay; Set the Entire Plains Aflame, dealing 40 Fire Damage to All Entities and Transforming all Hexes Into Scorched Hexes. (100 Mana; 50 Health)</v>
      </c>
      <c r="AS479" s="1258" t="str">
        <f>'Abilities (2)'!C$543</f>
        <v>(o) Scorch The Plains II: Powerplay; Set the Entire Plains Aflame, dealing 80 Fire Damage to All Entities and Transforming all Hexes Into Scorched Hexes. (100 Mana; 50 Health)</v>
      </c>
      <c r="AT479" s="1258" t="str">
        <f>'Abilities (2)'!D$543</f>
        <v>(o) Scorch The Plains III: Powerplay; Set the Entire Plains Aflame, dealing 160 Fire Damage to All Entities and Transforming all Hexes Into Scorched Hexes. (100 Mana; 50 Health)</v>
      </c>
      <c r="AW479" t="s">
        <v>3145</v>
      </c>
      <c r="AX479" t="s">
        <v>4655</v>
      </c>
      <c r="AY479" t="s">
        <v>4656</v>
      </c>
    </row>
    <row r="480" spans="43:51">
      <c r="AQ480" s="1286">
        <v>544</v>
      </c>
      <c r="AR480" s="1258" t="str">
        <f>'Abilities (2)'!B$544</f>
        <v>(^) Release the Wildfirelings: Summon 2 Wildfireling Minions with 10 Health each and 10 Fire Damage Melee Attack; They have Aftermath: Deal 30 Fire Damage in Melee Range. (65 Mana)</v>
      </c>
      <c r="AS480" s="1258" t="str">
        <f>'Abilities (2)'!C$544</f>
        <v>(^) Release the Wildfirelings II: Summon 4 Wildfireling Minions with 10 Health each and 15 Fire Damage Melee Attack; They have Aftermath: Deal 30 Fire Damage in Melee Range. (80 Mana)</v>
      </c>
      <c r="AT480" s="1258" t="str">
        <f>'Abilities (2)'!D$544</f>
        <v>(^) Release the Wildfirelings III: Summon 8 Wildfireling Minions with 10 Health each and 20 Scorch Damage Melee Attack; They have Aftermath: Deal 40 Fire Damage in Melee Range. (100 Mana)</v>
      </c>
      <c r="AW480" t="s">
        <v>3173</v>
      </c>
      <c r="AX480" t="s">
        <v>4657</v>
      </c>
      <c r="AY480" t="s">
        <v>4658</v>
      </c>
    </row>
    <row r="481" spans="43:51">
      <c r="AQ481">
        <v>547</v>
      </c>
      <c r="AR481" s="1258" t="str">
        <f>'Abilities (2)'!B$547</f>
        <v>(P) Arctic Frostburn: Frostbite and Burning Statuses no longer Combine for Entities on the same Hex as you; Entities Suffering from Frostbite or Burning are Chilled for the same Duration.</v>
      </c>
      <c r="AW481" t="s">
        <v>4659</v>
      </c>
    </row>
    <row r="482" spans="43:51">
      <c r="AQ482" s="1286">
        <v>548</v>
      </c>
      <c r="AR482" s="1258" t="str">
        <f>'Abilities (2)'!B$548</f>
        <v>(P) Hypothermic Killer: At the Start of your third Turn in Combat Inflict Hyothermia for 2 Turns to all other Entities.</v>
      </c>
      <c r="AW482" t="s">
        <v>4660</v>
      </c>
    </row>
    <row r="483" spans="43:51">
      <c r="AQ483">
        <v>549</v>
      </c>
      <c r="AR483" s="1258" t="str">
        <f>'Abilities (2)'!B$549</f>
        <v>(P) Alternating Frostburn: Frostbite and Burning Statuses no longer Combine for Entities on the same Hex as you; Whenever you Apply Ticks of Burning or Frostbite apply the other Status as well for the same Duration.</v>
      </c>
      <c r="AW483" t="s">
        <v>4661</v>
      </c>
    </row>
    <row r="484" spans="43:51">
      <c r="AQ484">
        <v>550</v>
      </c>
      <c r="AR484" s="911" t="str">
        <f>'Abilities (2)'!B$550</f>
        <v>(&gt;) Frostburn Bolt: Deal 20 Frost Damage to Target Entity; If the Attack Lands then deal 20 Fire Damage at the Start of their Turn. (30 Mana)</v>
      </c>
      <c r="AS484" s="911" t="str">
        <f>'Abilities (2)'!C$550</f>
        <v>(&gt;) Frostburn Bolt II: Deal 25 Frost Damage to Target Entity; If the Attack Lands then deal 25 Fire Damage at the Start of their Turn. (35 Mana)</v>
      </c>
      <c r="AT484" s="911" t="str">
        <f>'Abilities (2)'!D$550</f>
        <v>(&gt;) Frostburn Bolt III: Deal 30 Frost Damage to Target Entity; If the Attack Lands then deal 30 Fire Damage at the Start of their Turn. (40 Mana)</v>
      </c>
      <c r="AW484" t="s">
        <v>4662</v>
      </c>
      <c r="AX484" t="s">
        <v>4663</v>
      </c>
      <c r="AY484" t="s">
        <v>4664</v>
      </c>
    </row>
    <row r="485" spans="43:51">
      <c r="AQ485">
        <v>551</v>
      </c>
      <c r="AR485" s="1258" t="str">
        <f>'Abilities (2)'!B$551</f>
        <v xml:space="preserve">(o) Frost Encirclement: Toggle; Deal 10(+100% Power) Frost Damage to Entities in Melee Range at the Start of your Turn. (10 Mana/Turn) </v>
      </c>
      <c r="AS485" s="1258" t="str">
        <f>'Abilities (2)'!C$551</f>
        <v xml:space="preserve">(o) Frost Encirclement II: Toggle; Deal 15(+100% Power) Frost Damage to Entities in Melee Range at the Start of your Turn. (10 Mana/Turn) </v>
      </c>
      <c r="AT485" s="1258" t="str">
        <f>'Abilities (2)'!D$551</f>
        <v xml:space="preserve">(o) Frost Encirclement III: Toggle; Deal 20(+100% Power) Frost Damage to Entities in Melee Range at the Start of your Turn. (10 Mana/Turn) </v>
      </c>
      <c r="AW485" t="s">
        <v>4665</v>
      </c>
      <c r="AX485" t="s">
        <v>4666</v>
      </c>
      <c r="AY485" t="s">
        <v>4667</v>
      </c>
    </row>
    <row r="486" spans="43:51">
      <c r="AQ486">
        <v>552</v>
      </c>
      <c r="AR486" s="1258" t="str">
        <f>'Abilities (2)'!B$552</f>
        <v xml:space="preserve">(o) Fire Encirclement: Toggle; Deal 10(+100% Power) Fire Damage to Entities in Melee Range at the Start of your Turn. (10 Mana/Turn) </v>
      </c>
      <c r="AS486" s="1258" t="str">
        <f>'Abilities (2)'!C$552</f>
        <v xml:space="preserve">(o) Fire Encirclement II: Toggle; Deal 15(+100% Power) Fire Damage to Entities in Melee Range at the Start of your Turn. (10 Mana/Turn) </v>
      </c>
      <c r="AT486" s="1258" t="str">
        <f>'Abilities (2)'!D$552</f>
        <v xml:space="preserve">(o) Fire Encirclement III: Toggle; Deal 20(+100% Power) Fire Damage to Entities in Melee Range at the Start of your Turn. (10 Mana/Turn) </v>
      </c>
      <c r="AW486" t="s">
        <v>4668</v>
      </c>
      <c r="AX486" t="s">
        <v>4669</v>
      </c>
      <c r="AY486" t="s">
        <v>4670</v>
      </c>
    </row>
    <row r="487" spans="43:51">
      <c r="AQ487" s="1286">
        <v>553</v>
      </c>
      <c r="AR487" s="1258" t="str">
        <f>'Abilities (2)'!B$553</f>
        <v>(+) Separated Synergy: Inflict Burning or Frostburn for 6 Fire/Frost Damage per Tick over 3 Turns. (15 Mana)</v>
      </c>
      <c r="AS487" s="1258" t="str">
        <f>'Abilities (2)'!C$553</f>
        <v>(+) Separated Synergy II: Inflict Burning or Frostburn for 7 Fire/Frost Damage per Tick over 3 Turns. (15 Mana)</v>
      </c>
      <c r="AT487" s="1258" t="str">
        <f>'Abilities (2)'!D$553</f>
        <v>(+) Separated Synergy III: Inflict Burning or Frostburn for 8 Fire/Frost Damage per Tick over 4 Turns. (20 Mana)</v>
      </c>
      <c r="AW487" t="s">
        <v>4671</v>
      </c>
      <c r="AX487" t="s">
        <v>4672</v>
      </c>
      <c r="AY487" t="s">
        <v>4673</v>
      </c>
    </row>
    <row r="488" spans="43:51">
      <c r="AQ488" s="1286">
        <v>554</v>
      </c>
      <c r="AR488" s="1258" t="str">
        <f>'Abilities (2)'!B$554</f>
        <v>(P:≈) Water Cooling: Passive: All your Frost Damage becomes Fire Damage; Active: Your next Projectile Attack becomes Overcharged in flames dealing Projectiles Base Damage(+250% Power) as Fire Damage. (20 Mana)</v>
      </c>
      <c r="AS488" s="1258" t="str">
        <f>'Abilities (2)'!C$554</f>
        <v>(P:≈) Water Cooling II: Passive: All your Frost Damage becomes Fire Damage; Active: Your next Projectile Attack becomes Overcharged in flames dealing Projectiles Base Damage(+500% Power) as Fire Damage. (30 Mana)</v>
      </c>
      <c r="AT488" s="1258" t="str">
        <f>'Abilities (2)'!D$554</f>
        <v>(P:≈) Water Cooling III: Passive: All your Frost Damage becomes Fire Damage; Active: Your next Projectile Attack becomes Overcharged in flames dealing Projectiles Base Damage(+1000% Power) as Fire Damage. (40 Mana)</v>
      </c>
      <c r="AW488" t="s">
        <v>4674</v>
      </c>
      <c r="AX488" t="s">
        <v>4675</v>
      </c>
      <c r="AY488" t="s">
        <v>4676</v>
      </c>
    </row>
    <row r="489" spans="43:51">
      <c r="AQ489" s="1286">
        <v>555</v>
      </c>
      <c r="AR489" s="1258" t="str">
        <f>'Abilities (2)'!B$555</f>
        <v>(≈) Satiate Thirst: Restore 1 Stamina. (25 Mana; 1/Day)</v>
      </c>
      <c r="AS489" s="1258" t="str">
        <f>'Abilities (2)'!C$555</f>
        <v>(≈) Satiate Thirst II: Restore 1.5 Stamina. (25 Mana; 1/Day)</v>
      </c>
      <c r="AT489" s="1258" t="str">
        <f>'Abilities (2)'!D$555</f>
        <v>(≈) Satiate Thirst III: Restore 2 Stamina. (25 Mana; 2/Day)</v>
      </c>
      <c r="AW489" t="s">
        <v>4677</v>
      </c>
      <c r="AX489" t="s">
        <v>4678</v>
      </c>
      <c r="AY489" t="s">
        <v>4679</v>
      </c>
    </row>
    <row r="490" spans="43:51">
      <c r="AQ490" s="1286">
        <v>556</v>
      </c>
      <c r="AR490" s="1258" t="str">
        <f>'Abilities (2)'!B$556</f>
        <v>(o) Frostmothers Scorn: All Entities in your Hex Vision become Frostbitten for 10 Frost Damage per Tick over 3 Turns. (20 Mana)</v>
      </c>
      <c r="AS490" s="1258" t="str">
        <f>'Abilities (2)'!C$556</f>
        <v>(o) Frostmothers Scorn II: All Entities in your Hex Vision become Frostbitten for 12 Frost Damage per Tick over 3 Turns. (22 Mana)</v>
      </c>
      <c r="AT490" s="1258" t="str">
        <f>'Abilities (2)'!D$556</f>
        <v>(o) Frostmothers Scorn III: All Entities in your Hex Vision become Frostbitten for 15 Frost Damage per Tick over 3 Turns. (25 Mana)</v>
      </c>
      <c r="AW490" t="s">
        <v>4680</v>
      </c>
      <c r="AX490" t="s">
        <v>4681</v>
      </c>
      <c r="AY490" t="s">
        <v>4682</v>
      </c>
    </row>
    <row r="491" spans="43:51">
      <c r="AQ491" s="1286">
        <v>557</v>
      </c>
      <c r="AR491" s="1258" t="str">
        <f>'Abilities (2)'!B$557</f>
        <v>(+) Curse of the Cold Flame: Curse Target Entity; Curse: You Gain 50% Elemental Resistance; You lose 100% Fire and Frost Resistance.</v>
      </c>
      <c r="AS491" s="1258" t="str">
        <f>'Abilities (2)'!C$557</f>
        <v>(+) Curse of the Cold Flame II: Curse Target Entity; Curse: You Gain 30% Elemental Resistance; You lose 100% Fire and Frost Resistance.</v>
      </c>
      <c r="AT491" s="1258" t="str">
        <f>'Abilities (2)'!D$557</f>
        <v>(+) Curse of the Cold Flame III: Curse Target Entity; Curse: You lose 100% Fire and Frost Resistance.</v>
      </c>
      <c r="AW491" t="s">
        <v>4683</v>
      </c>
      <c r="AX491" t="s">
        <v>4684</v>
      </c>
      <c r="AY491" t="s">
        <v>4685</v>
      </c>
    </row>
    <row r="492" spans="43:51">
      <c r="AQ492" s="1286">
        <v>558</v>
      </c>
      <c r="AR492" s="1258" t="str">
        <f>'Abilities (2)'!B$558</f>
        <v>(P) Unnatural Rebuke: Whenever you take more than 50 Damage in one instance deal 30 Frost Damage and then 30 Fire Damage to all other Entities on Hex. (Locks 30 Mana)</v>
      </c>
      <c r="AS492" s="1258" t="str">
        <f>'Abilities (2)'!C$558</f>
        <v>(P) Unnatural Rebuke II: Whenever you take more than 45 Damage in one instance deal 35 Frost Damage and then 35 Fire Damage to all other Entities on Hex. (Locks 35 Mana)</v>
      </c>
      <c r="AT492" s="1258" t="str">
        <f>'Abilities (2)'!D$558</f>
        <v>(P) Unnatural Rebuke III: Whenever you take more than 40 Damage in one instance deal 40 Frost Damage and then 40 Fire Damage to all other Entities on Hex. (Locks 40 Mana)</v>
      </c>
      <c r="AW492" t="s">
        <v>4686</v>
      </c>
      <c r="AX492" t="s">
        <v>4687</v>
      </c>
      <c r="AY492" t="s">
        <v>4688</v>
      </c>
    </row>
    <row r="493" spans="43:51">
      <c r="AQ493" s="1286">
        <v>559</v>
      </c>
      <c r="AR493" s="1258" t="str">
        <f>'Abilities (2)'!B$559</f>
        <v>(+) The Frostburners Evil: [Channel for 1 Turn] Deal 50 Frost Damage to Target; Inflict Burning for 10 Fire Damage Per Tick over 2 Turns; If Target is below 30% Max Health also Dismember them. (80 Mana)</v>
      </c>
      <c r="AS493" s="1258" t="str">
        <f>'Abilities (2)'!C$559</f>
        <v>(+) The Frostburners Evil II: [Channel for 1 Turn] Deal Target 100 Frost Damage; Inflict Burning for 20 Fire Damage Per Tick over 4 Turns; If Target is below 40% Max Health also Dismember them. (100 Mana)</v>
      </c>
      <c r="AT493" s="1258" t="str">
        <f>'Abilities (2)'!D$559</f>
        <v>(+) The Frostburners Evil III: [Channel for 1 Turn] Deal Target 200 Frost Damage; Inflict Burning for 40 Fire Damage Per Tick over 5 Turns; If Target is below 50% Max Health also Dismember them. (150 Mana)</v>
      </c>
      <c r="AW493" t="s">
        <v>4689</v>
      </c>
      <c r="AX493" t="s">
        <v>4690</v>
      </c>
      <c r="AY493" t="s">
        <v>4691</v>
      </c>
    </row>
    <row r="494" spans="43:51">
      <c r="AQ494" s="1286">
        <v>560</v>
      </c>
      <c r="AR494" s="1258" t="str">
        <f>'Abilities (2)'!B$560</f>
        <v>(&gt;) Frostburning Beam: Toggle; While this Ability is active you can no longer do any other Action; Fire a Beam of Frostfire at Target; If this Ability Misses it automatically Toggles off; It Deals 25(+100% Power) Frost and Fire Damage per Tick; If the Projectile Lands the following Damage Instances are Warp. (50 Mana/Turn)</v>
      </c>
      <c r="AS494" s="1258" t="str">
        <f>'Abilities (2)'!C$560</f>
        <v>(&gt;) Frostburning Beam II: Toggle; While this Ability is active you can no longer do any other Action; Fire a Beam of Frostfire at Target; If this Ability Misses it automatically Toggles off; It Deals 50(+200% Power) Frost and Fire Damage per Tick; If the Projectile Lands the following Damage Instances are Warp. (40 Mana/Turn)</v>
      </c>
      <c r="AT494" s="1258" t="str">
        <f>'Abilities (2)'!D$560</f>
        <v>(&gt;) Frostburning Beam III: Toggle; While this Ability is active you can no longer do any other Action; Fire a Beam of Frostfire at Target; If this Ability Misses it automatically Toggles off; It Deals 100(+400% Power) Frost and Fire Damage per Tick; If the Projectile Lands the following Damage Instances are Warp. (30 Mana/Turn)</v>
      </c>
      <c r="AW494" t="s">
        <v>4692</v>
      </c>
      <c r="AX494" t="s">
        <v>4693</v>
      </c>
      <c r="AY494" t="s">
        <v>4694</v>
      </c>
    </row>
    <row r="495" spans="43:51">
      <c r="AQ495" s="1286">
        <v>561</v>
      </c>
      <c r="AR495" s="1258" t="str">
        <f>'Abilities (2)'!B$561</f>
        <v>(^) Visions in the Frostflame: Summon a Frostflame on Target Forest Hex; All other Entities on its Hex Take 20 Frost and Fire Damage Per Tick; The Flame has 100 Health; 3 Hex Vision and Active: Teleport to Target Forest in your Hex Vision (20 Health); The Flame is an Immovable Object. (100 Mana)</v>
      </c>
      <c r="AS495" s="1258" t="str">
        <f>'Abilities (2)'!C$561</f>
        <v>(^) Visions in the Frostflame II: Summon a Frostflame on Target Forest Hex; All other Entities on its Hex Take 40 Frost and Fire Damage Per Tick; The Flame has 200 Health; 3 Hex Vision and Active: Teleport to Target Forest in your Hex Vision (20 Health); The Flame is an Immovable Object. (100 Mana)</v>
      </c>
      <c r="AT495" s="1258" t="str">
        <f>'Abilities (2)'!D$561</f>
        <v>(^) Visions in the Frostflame III: Summon a Frostflame on Target Forest Hex; All other Entities on its Hex Take 80 Frost and Fire Damage Per Tick; The Flame has 400 Health; 4 Hex Vision and Active: Teleport to Target Forest in your Hex Vision (20 Health); The Flame is an Immovable Object. (100 Mana)</v>
      </c>
      <c r="AW495" t="s">
        <v>4695</v>
      </c>
      <c r="AX495" t="s">
        <v>4696</v>
      </c>
      <c r="AY495" t="s">
        <v>4697</v>
      </c>
    </row>
    <row r="496" spans="43:51">
      <c r="AQ496">
        <v>564</v>
      </c>
      <c r="AR496" s="1258" t="str">
        <f>'Abilities (2)'!B$564</f>
        <v>(P) Cursed Flames: Vulnerable Status you Inflict now Stacks.</v>
      </c>
      <c r="AW496" t="s">
        <v>4698</v>
      </c>
    </row>
    <row r="497" spans="43:51">
      <c r="AQ497" s="1286">
        <v>565</v>
      </c>
      <c r="AR497" s="1258" t="str">
        <f>'Abilities (2)'!B$565</f>
        <v>(P) Shadowflame Puppeteering: Vulnerable Targets in Combat with you can be Mind Controlled for 1 turn. (Once per Day)</v>
      </c>
      <c r="AW497" t="s">
        <v>4699</v>
      </c>
    </row>
    <row r="498" spans="43:51">
      <c r="AQ498">
        <v>566</v>
      </c>
      <c r="AR498" s="1258" t="str">
        <f>'Abilities (2)'!B$566</f>
        <v>(P) Incinerating Heating: Vulnerable Status you Inflict now Increases Damage taken by 100%.</v>
      </c>
      <c r="AW498" t="s">
        <v>4700</v>
      </c>
    </row>
    <row r="499" spans="43:51">
      <c r="AQ499">
        <v>567</v>
      </c>
      <c r="AR499" s="911" t="str">
        <f>'Abilities (2)'!B$567</f>
        <v>(+) Order of Destruction - Spitfire: Spit Fire on Target dealing 10(+100% Power) Fire Damage. (10 Mana)</v>
      </c>
      <c r="AS499" s="911" t="str">
        <f>'Abilities (2)'!C$567</f>
        <v>(+) Order of Destruction - Spitfire II: Spit Fire on Target dealing 20(+100% Power) Fire Damage. (20 Mana)</v>
      </c>
      <c r="AT499" s="911" t="str">
        <f>'Abilities (2)'!D$567</f>
        <v>(+) Order of Destruction - Spitfire III: Spit Fire on Target dealing 30(+100% Power) Fire Damage. (30 Mana)</v>
      </c>
      <c r="AW499" t="s">
        <v>4701</v>
      </c>
      <c r="AX499" t="s">
        <v>4702</v>
      </c>
      <c r="AY499" t="s">
        <v>4703</v>
      </c>
    </row>
    <row r="500" spans="43:51">
      <c r="AQ500">
        <v>568</v>
      </c>
      <c r="AR500" s="1258" t="str">
        <f>'Abilities (2)'!B$568</f>
        <v>(+) Order of Destruction - Dark Immolation: Set Target Aflame, Dealing 20 Dark Damage and Burning them for 10 Fire Damage Per Tick Over 3 Turns. (30 Mana)</v>
      </c>
      <c r="AS500" s="1258" t="str">
        <f>'Abilities (2)'!C$568</f>
        <v>(+) Order of Destruction - Dark Immolation II: Set Target Aflame, Dealing 20 Dark Damage and Burning them for 15 Fire Damage Per Tick Over 3 Turns. (35 Mana)</v>
      </c>
      <c r="AT500" s="1258" t="str">
        <f>'Abilities (2)'!D$568</f>
        <v>(+) Order of Destruction - Dark Immolation III: Set Target Aflame, Dealing 20 Dark Damage and Burning them for 20 Fire Damage Per Tick Over 3 Turns. (40 Mana)</v>
      </c>
      <c r="AW500" t="s">
        <v>4704</v>
      </c>
      <c r="AX500" t="s">
        <v>4705</v>
      </c>
      <c r="AY500" t="s">
        <v>4706</v>
      </c>
    </row>
    <row r="501" spans="43:51">
      <c r="AQ501">
        <v>569</v>
      </c>
      <c r="AR501" s="1258" t="str">
        <f>'Abilities (2)'!B$569</f>
        <v>(P) Order of Exuberance- Heart Kiss: Whenever you Inflict Vulnerable Status to Target in Combat they take 20 Fire Damage or Dark Damage at Random. (Locks 50 Mana)</v>
      </c>
      <c r="AS501" s="1258" t="str">
        <f>'Abilities (2)'!C$569</f>
        <v>(P) Order of Exuberance- Heart Kiss II: Whenever you Inflict Vulnerable Status to Target they take 25 Fire Damage or Dark Damage at Random. (Locks 50 Mana)</v>
      </c>
      <c r="AT501" s="1258" t="str">
        <f>'Abilities (2)'!D$569</f>
        <v>(P) Order of Exuberance- Heart Kiss III: Whenever you Inflict Vulnerable Status in Combat they take 30(+100% Power) Fire Damage or Dark Damage at Random. (Locks 50 Mana)</v>
      </c>
      <c r="AW501" t="s">
        <v>4707</v>
      </c>
      <c r="AX501" t="s">
        <v>4708</v>
      </c>
      <c r="AY501" t="s">
        <v>4709</v>
      </c>
    </row>
    <row r="502" spans="43:51">
      <c r="AQ502" s="1286">
        <v>570</v>
      </c>
      <c r="AR502" s="1258" t="str">
        <f>'Abilities (2)'!B$570</f>
        <v>(+) Order of Destruction - Dark Matchstick: A Sharp Shadowy Matchstick errupts from the ground Piercing Target Entity for 20(+100% Power) Dark Damage. (20 Mana)</v>
      </c>
      <c r="AS502" s="1258" t="str">
        <f>'Abilities (2)'!C$570</f>
        <v>(+) Order of Destruction - Dark Matchstick II: A Sharp Shadowy Matchstick errupts from the ground Piercing Target Entity for 20(+200% Power) Dark Damage. (25 Mana)</v>
      </c>
      <c r="AT502" s="1258" t="str">
        <f>'Abilities (2)'!D$570</f>
        <v>(+) Order of Destruction - Dark Matchstick III: A Sharp Shadowy Matchstick errupts from the ground Piercing Target Entity for 30(+300% Power) Dark Damage. (30 Mana)</v>
      </c>
      <c r="AW502" t="s">
        <v>4710</v>
      </c>
      <c r="AX502" t="s">
        <v>4711</v>
      </c>
      <c r="AY502" t="s">
        <v>4712</v>
      </c>
    </row>
    <row r="503" spans="43:51">
      <c r="AQ503" s="1286">
        <v>571</v>
      </c>
      <c r="AR503" s="1258" t="str">
        <f>'Abilities (2)'!B$571</f>
        <v>(≈) Order of Destruction - Shadowflame Skin: Toggle; Cover your Skin in Shadowflames; You have -50% Elemental Resistance while active, but Entities in Melee Range suffer 10 Shadowflame Damage per turn. (10 Mana/Turn)</v>
      </c>
      <c r="AS503" s="1258" t="str">
        <f>'Abilities (2)'!C$571</f>
        <v>(≈) Order of Destruction - Shadowflame Skin II: Toggle; Cover your Skin in Shadowflames; Entities in Melee Range suffer 10 Shadowflame Damage per turn. (10 Mana/Turn)</v>
      </c>
      <c r="AT503" s="1258" t="str">
        <f>'Abilities (2)'!D$571</f>
        <v>(≈) Order of Destruction - Shadowflame Skin III: Toggle; Cover your Skin in Shadowflames; Entities in Melee Range suffer 20 Shadowflame Damage per turn. (15 Mana/Turn)</v>
      </c>
      <c r="AW503" t="s">
        <v>4713</v>
      </c>
      <c r="AX503" t="s">
        <v>4714</v>
      </c>
      <c r="AY503" t="s">
        <v>4715</v>
      </c>
    </row>
    <row r="504" spans="43:51">
      <c r="AQ504" s="1286">
        <v>572</v>
      </c>
      <c r="AR504" s="1258" t="str">
        <f>'Abilities (2)'!B$572</f>
        <v>(^) Order of Exuberance - The Umbric Calm: Become Enlightened for 2 Turns. (20 Mana)</v>
      </c>
      <c r="AS504" s="1258" t="str">
        <f>'Abilities (2)'!C$572</f>
        <v>(≈) Order of Exuberance - The Umbric Calm II: Become Enlightened for 2 Turns; Remove Feared Status. (25 Mana)</v>
      </c>
      <c r="AT504" s="1258" t="str">
        <f>'Abilities (2)'!D$572</f>
        <v>(≈) Order of Exuberance - The Umbric Calm III: Become Enlightened for 3 Turns; Remove Feared and Tormented Statuses. (30 Mana)</v>
      </c>
      <c r="AW504" t="s">
        <v>4716</v>
      </c>
      <c r="AX504" t="s">
        <v>4717</v>
      </c>
      <c r="AY504" t="s">
        <v>4718</v>
      </c>
    </row>
    <row r="505" spans="43:51">
      <c r="AQ505" s="1286">
        <v>573</v>
      </c>
      <c r="AR505" s="1258" t="str">
        <f>'Abilities (2)'!B$573</f>
        <v>(P) Enforcing Flame Dance: Gain 20% Elemental Resistance for each Entity on Hex under the effect of Shadowflame.</v>
      </c>
      <c r="AS505" s="1258" t="str">
        <f>'Abilities (2)'!C$573</f>
        <v>(P) Enforcing Flame Dance II: Gain 30% Elemental Resistance for each Entity on Hex under the effect of Shadowflame.</v>
      </c>
      <c r="AT505" s="1258" t="str">
        <f>'Abilities (2)'!D$573</f>
        <v>(P) Enforcing Flame Dance III: Gain 50% Elemental Resistance for each Entity on Hex under the effect of Shadowflame.</v>
      </c>
      <c r="AW505" t="s">
        <v>4719</v>
      </c>
      <c r="AX505" t="s">
        <v>4720</v>
      </c>
      <c r="AY505" t="s">
        <v>4721</v>
      </c>
    </row>
    <row r="506" spans="43:51">
      <c r="AQ506" s="1286">
        <v>574</v>
      </c>
      <c r="AR506" s="1258" t="str">
        <f>'Abilities (2)'!B$574</f>
        <v>(o) Order of Destruction -  Shadow Flamestorm: Deal 50 Shadowflame Damage to Target Entity and all Entities in their Melee Range. (50 Mana)</v>
      </c>
      <c r="AS506" s="1258" t="str">
        <f>'Abilities (2)'!C$574</f>
        <v>(o) Order of Destruction -  Shadow Flamestorm II: Deal 50(+100% Power) Shadowflame Damage to Target Entity and all Entities in their Melee Range. (50 Mana)</v>
      </c>
      <c r="AT506" s="1258" t="str">
        <f>'Abilities (2)'!D$574</f>
        <v>(o) Order of Destruction -  Shadow Flamestorm III: Deal 50(+200% Power) Shadowflame Damage to Target Entity and all Entities in their Melee Range. (50 Mana)</v>
      </c>
      <c r="AW506" t="s">
        <v>4722</v>
      </c>
      <c r="AX506" t="s">
        <v>4723</v>
      </c>
      <c r="AY506" t="s">
        <v>4724</v>
      </c>
    </row>
    <row r="507" spans="43:51">
      <c r="AQ507" s="1286">
        <v>575</v>
      </c>
      <c r="AR507" s="1258" t="str">
        <f>'Abilities (2)'!B$575</f>
        <v>(^) Order of Exuberance - Dioxa Vulpina: Summon a 70 Health Shadowflame coated Fox Follower with a 12 Melee Physical Damage Basic Attack; 4/4 Stamina; 3 Inventory Slots; Aftermath: (&gt;) Its Soul errupts launching itself towards Nearest Hostile Entity for 20 Shadowflame Damage. (1/Vendal)</v>
      </c>
      <c r="AS507" s="1258" t="str">
        <f>'Abilities (2)'!C$575</f>
        <v>(^) Order of Exuberance - Dioxa Vulpina II: Summon a 80 Health Shadowflame coated Follower with a 16 Melee Physical Damage Basic Attack; 4/4 Stamina; 4 Inventory Slots; Aftermath: (&gt;) Its Soul errupts launching itself towards Nearest Hostile Entity for 30 Shadowflame Damage. (1/Vendal)</v>
      </c>
      <c r="AT507" s="1258" t="str">
        <f>'Abilities (2)'!D$575</f>
        <v>(^) Order of Exuberance - Dioxa Vulpina III: Summon a 80 Health Shadowflame coated Fox Follower with a 20 Melee Physical Damage Basic Attack; 5/5 Stamina; 5 Inventory Slots; Aftermath: (&gt;) Its Soul errupts launching itself towards Nearest Hostile Entity for 40 Shadowflame Damage. (1/Vendal)</v>
      </c>
      <c r="AW507" t="s">
        <v>4725</v>
      </c>
      <c r="AX507" t="s">
        <v>4726</v>
      </c>
      <c r="AY507" t="s">
        <v>4727</v>
      </c>
    </row>
    <row r="508" spans="43:51">
      <c r="AQ508" s="1286">
        <v>576</v>
      </c>
      <c r="AR508" s="1258" t="str">
        <f>'Abilities (2)'!B$576</f>
        <v>(❖:+) The Hands of those Damned by the Shadowflames:[Requires Vulnerable Target] Hands begin to erupt from the ground grabbing Target; Dealing 80 Shadowflame Damage and Rooting them for 3 Turns. (100 Mana; 1/Day)</v>
      </c>
      <c r="AS508" s="1258" t="str">
        <f>'Abilities (2)'!C$576</f>
        <v>(❖:+) The Hands of those Damned by the Shadowflames II:[Requires Vulnerable Target] Hands begin to erupt from the ground grabbing Target; Dealing 160 Shadowflame Damage and Rooting them for 4 Turns. (150 Mana; 1/Day)</v>
      </c>
      <c r="AT508" s="1258" t="str">
        <f>'Abilities (2)'!D$576</f>
        <v>(❖:+) The Hands of those Damned by the Shadowflames III: [Requires Vulnerable Target] Hands begin to erupt from the ground grabbing Target; Dealing 700 Shadowflame Damage and Rooting them forever. (200 Mana; 1/Day)</v>
      </c>
      <c r="AW508" t="s">
        <v>4728</v>
      </c>
      <c r="AX508" t="s">
        <v>4729</v>
      </c>
      <c r="AY508" t="s">
        <v>4730</v>
      </c>
    </row>
    <row r="509" spans="43:51">
      <c r="AQ509" s="1286">
        <v>577</v>
      </c>
      <c r="AR509" s="1258" t="str">
        <f>'Abilities (2)'!B$577</f>
        <v>(+) Order of Destruction - The Curse of Shadow Totality: Curse Target: At the Start of your turn, if you are Vulnerable, take 20 Fire Damage and 20 Dark Damage. (100 Mana)</v>
      </c>
      <c r="AS509" s="1258" t="str">
        <f>'Abilities (2)'!C$577</f>
        <v>(+) Order of Destruction - The Curse of Shadow Totality II: Curse Target: At the Start of your turn, if you Vulnerable, take 40 Fire Damage and 40 Dark Damage. (125 Mana)</v>
      </c>
      <c r="AT509" s="1258" t="str">
        <f>'Abilities (2)'!D$577</f>
        <v>(+) Order of Destruction - The Curse of Shadow Totality III: Curse Target: At the Start of your turn, If you are Vulnerable, take 100 Fire Damage and 100 Dark Damage. (150 Mana)</v>
      </c>
      <c r="AW509" t="s">
        <v>4731</v>
      </c>
      <c r="AX509" t="s">
        <v>4732</v>
      </c>
      <c r="AY509" t="s">
        <v>4733</v>
      </c>
    </row>
    <row r="510" spans="43:51">
      <c r="AQ510" s="1286">
        <v>578</v>
      </c>
      <c r="AR510" s="1258" t="str">
        <f>'Abilities (2)'!B$578</f>
        <v>(o) Euclidia's Mercy: Powerplay; Inflict all Entities on the Plane with Vulnerable for 5 Days. (20 Mana; 20 Health)</v>
      </c>
      <c r="AS510" s="1258" t="str">
        <f>'Abilities (2)'!C$578</f>
        <v>(o) Euclidia's Mercy II: Powerplay; Inflict all Other Entities on the Plane with Vulnerable for 7 Days Twice. (30 Mana; 30 Health)</v>
      </c>
      <c r="AT510" s="1258" t="str">
        <f>'Abilities (2)'!D$578</f>
        <v>(o) Euclidia's Mercy III: Inflict all Other Entities on the Plane with Vulnerable for 7 Days Thrice. (40 Mana; 40 Health)</v>
      </c>
      <c r="AW510" t="s">
        <v>4734</v>
      </c>
      <c r="AX510" t="s">
        <v>4735</v>
      </c>
      <c r="AY510" t="s">
        <v>4736</v>
      </c>
    </row>
    <row r="511" spans="43:51">
      <c r="AQ511">
        <v>581</v>
      </c>
      <c r="AR511" s="1258" t="str">
        <f>'Abilities (2)'!B$581</f>
        <v>(P) Pheonix Incarnate: Upon Death Revive with 20% Max Health and Max Mana. (5 Day Cooldown)</v>
      </c>
      <c r="AW511" t="s">
        <v>4737</v>
      </c>
    </row>
    <row r="512" spans="43:51">
      <c r="AQ512" s="1286">
        <v>582</v>
      </c>
      <c r="AR512" s="1258" t="str">
        <f>'Abilities (2)'!B$582</f>
        <v>(P) Flaming Soul Release: Upon Dropping Below 20% Max Health release a Flamestorm that Deals 40 Fire Damage to All Other Entities on Hex.</v>
      </c>
      <c r="AW512" t="s">
        <v>4738</v>
      </c>
    </row>
    <row r="513" spans="43:51">
      <c r="AQ513">
        <v>583</v>
      </c>
      <c r="AR513" s="1258" t="str">
        <f>'Abilities (2)'!B$583</f>
        <v>(P) Soul Furnace: Gain 10% Fire Resistance for each Hero or Boss Killed.</v>
      </c>
      <c r="AW513" t="s">
        <v>4739</v>
      </c>
    </row>
    <row r="514" spans="43:51">
      <c r="AQ514">
        <v>584</v>
      </c>
      <c r="AR514" s="911" t="str">
        <f>'Abilities (2)'!B$584</f>
        <v>(❖:+) Nevernding Burning: Burn Target for 5 Fire Damage Per Tick Over the Entire Duration of the Combat. (30 Mana)</v>
      </c>
      <c r="AS514" s="911" t="str">
        <f>'Abilities (2)'!C$584</f>
        <v>(❖:+) Nevernding Burning II: Burn Target for 7 Fire Damage Per Tick Over the Entire Duration of the Combat. (35 Mana)</v>
      </c>
      <c r="AT514" s="911" t="str">
        <f>'Abilities (2)'!D$584</f>
        <v>(❖:+) Nevernding Burning III: Burn Target for 10 Fire Damage Per Tick Over the Entire Duration of the Combat. (40 Mana)</v>
      </c>
      <c r="AW514" t="s">
        <v>4740</v>
      </c>
      <c r="AX514" t="s">
        <v>4741</v>
      </c>
      <c r="AY514" t="s">
        <v>4742</v>
      </c>
    </row>
    <row r="515" spans="43:51">
      <c r="AQ515">
        <v>585</v>
      </c>
      <c r="AR515" s="1258" t="str">
        <f>'Abilities (2)'!B$585</f>
        <v>(P) Burning Attacks: Your Weapons Deal 5 Fire Damage on Hit. (Locks 10 Mana)</v>
      </c>
      <c r="AS515" s="1258" t="str">
        <f>'Abilities (2)'!C$585</f>
        <v>(P) Burning Attacks II: Your Attacks Deal 10 Fire Damage on Hit. (Locks 20 Mana)</v>
      </c>
      <c r="AT515" s="1258" t="str">
        <f>'Abilities (2)'!D$585</f>
        <v>(P) Burning Attacks III: Your Attacks Deal 15 Fire Damage on Hit. (Locks 20 Mana)</v>
      </c>
      <c r="AW515" t="s">
        <v>4743</v>
      </c>
      <c r="AX515" t="s">
        <v>4744</v>
      </c>
      <c r="AY515" t="s">
        <v>4745</v>
      </c>
    </row>
    <row r="516" spans="43:51">
      <c r="AQ516">
        <v>586</v>
      </c>
      <c r="AR516" s="1258" t="str">
        <f>'Abilities (2)'!B$586</f>
        <v>(P) Efficient Firebolts: Gain a Secondary Ranged Basic Attack; It deals 15(+100% Power) Fire Damage. (Locks 40 Mana)</v>
      </c>
      <c r="AS516" s="1258" t="str">
        <f>'Abilities (2)'!C$586</f>
        <v>(P) Efficient Firebotls II: Gain a Secondary Ranged Basic Attack; It deals 20(+100% Power) Fire Damage. (Locks 60 Mana)</v>
      </c>
      <c r="AT516" s="1258" t="str">
        <f>'Abilities (2)'!D$586</f>
        <v>(P) Efficient Firebotls III: Gain a Secondary Ranged Basic Attack; It deals 20(+200% Power) Fire Damage. (Locks 60 Mana)</v>
      </c>
      <c r="AW516" t="s">
        <v>4746</v>
      </c>
      <c r="AX516" t="s">
        <v>4747</v>
      </c>
      <c r="AY516" t="s">
        <v>4748</v>
      </c>
    </row>
    <row r="517" spans="43:51">
      <c r="AQ517" s="1286">
        <v>587</v>
      </c>
      <c r="AR517" s="1258" t="str">
        <f>'Abilities (2)'!B$587</f>
        <v>(❖:o) Pyrocleansing: Deal X Fire Damage to everyone else on Hex; If X is Higher than 50 the Hex Becomes a Scorched Hex. (X Mana)</v>
      </c>
      <c r="AS517" s="1258" t="str">
        <f>'Abilities (2)'!C$587</f>
        <v>(❖:o) Pyrocleansing II: Deal X(+100% Power) Fire Damage to everyone else on Hex; If X is Higher than 50 the Hex Becomes a Scorched Hex. (X Mana)</v>
      </c>
      <c r="AT517" s="1258" t="str">
        <f>'Abilities (2)'!D$587</f>
        <v>(❖:o) Pyrocleansing III: Deal X(+200% Power) Fire Damage to everyone else on Hex; If X is Higher than 50 the Hex Becomes a Scorched Hex. (X Mana)</v>
      </c>
      <c r="AW517" t="s">
        <v>4749</v>
      </c>
      <c r="AX517" t="s">
        <v>4750</v>
      </c>
      <c r="AY517" t="s">
        <v>4751</v>
      </c>
    </row>
    <row r="518" spans="43:51">
      <c r="AQ518" s="1286">
        <v>588</v>
      </c>
      <c r="AR518" s="1258" t="str">
        <f>'Abilities (2)'!B$588</f>
        <v>(❖:o) Living Fire Wall: Create a wall of Fire Around you that lasts for 4 Turns; It deals 20 Fire Damage to Entities in your Melee Range. (40 Mana)</v>
      </c>
      <c r="AS518" s="1258" t="str">
        <f>'Abilities (2)'!C$588</f>
        <v>(❖:o) Living Fire Wall II: Create a wall of Fire Around you that lasts for 5 Turns; It deals 25 Fire Damage to Entities in your Melee Range. (40 Mana)</v>
      </c>
      <c r="AT518" s="1258" t="str">
        <f>'Abilities (2)'!D$588</f>
        <v>(❖:o) Living Fire Wall III: Create a wall of Fire Around you that lasts for 6 Turns; It deals 30(+100% Power) Fire Damage to Entities in your Melee Range. (40 Mana)</v>
      </c>
      <c r="AW518" t="s">
        <v>4752</v>
      </c>
      <c r="AX518" t="s">
        <v>4753</v>
      </c>
      <c r="AY518" t="s">
        <v>4754</v>
      </c>
    </row>
    <row r="519" spans="43:51">
      <c r="AQ519" s="1286">
        <v>589</v>
      </c>
      <c r="AR519" s="1258" t="str">
        <f>'Abilities (2)'!B$589</f>
        <v>(P) Raxa's Fireflies: Gain a Firefly Bar that fills up to 100 for every point of Fire Damage given to other Entities in Combat; Upon reaching 100 you automatically Reset the Bar to 0 and Summon a 25 Health Firefly Minion that has a 25 Fire Damage Ranged Basic Attack; It dies at End of Combat. (Locks 40 Mana)</v>
      </c>
      <c r="AS519" s="1258" t="str">
        <f>'Abilities (2)'!C$589</f>
        <v>(P) Raxa's Fireflies II: Gain a Firefly Bar that fills up to 75 for every point of Fire Damage given to other Entities in Combat; Upon reaching 75 you automatically Reset the Bar to 0 and Summon a 25 Health Firefly Minion that has a 25 Fire Damage Ranged Basic Attack; It dies at End of Combat. (Locks 40 Mana)</v>
      </c>
      <c r="AT519" s="1258" t="str">
        <f>'Abilities (2)'!D$589</f>
        <v>(P) Raxa's Fireflies III: Gain a Firefly Bar that fills up to 50 for every point of Fire Damage given to other Entities in Combat; Upon reaching 50 you automatically Reset the Bar to 0 and Summon a 25 Health Firefly Minion that has a 25 Fire Damage Ranged Basic Attack; It dies at End of Combat. (Locks 40 Mana)</v>
      </c>
      <c r="AW519" t="s">
        <v>4755</v>
      </c>
      <c r="AX519" t="s">
        <v>4756</v>
      </c>
      <c r="AY519" t="s">
        <v>4757</v>
      </c>
    </row>
    <row r="520" spans="43:51">
      <c r="AQ520" s="1286">
        <v>590</v>
      </c>
      <c r="AR520" s="1258" t="str">
        <f>'Abilities (2)'!B$590</f>
        <v>(❖:^) Living Flame Spirit: Summon a Flame Spirit Follower with 50 Health and 50 Mana; Stamina Equal to yours; 10 Fire Damage on Hit; It is able to Cast your Active Spells. (50 Health)</v>
      </c>
      <c r="AS520" s="1258" t="str">
        <f>'Abilities (2)'!C$590</f>
        <v>(❖:^) Living Flame Spirit II: Summon a Flame Spirit Follower with 70 Health and 70 Mana; Stamina Equal to yours; 15 Fire Damage on Hit; It is able to Cast your Active Spells. (60 Health)</v>
      </c>
      <c r="AT520" s="1258" t="str">
        <f>'Abilities (2)'!D$590</f>
        <v>(❖:^) Living Flame Spirit III: Summon a Flame Spirit Follower with 100 Health and 100 Mana; Stamina Equal to yours; 20 Fire Damage on Hit; It is able to Cast your Active Spells. (80 Health)</v>
      </c>
      <c r="AW520" t="s">
        <v>4758</v>
      </c>
      <c r="AX520" t="s">
        <v>4759</v>
      </c>
      <c r="AY520" t="s">
        <v>4760</v>
      </c>
    </row>
    <row r="521" spans="43:51">
      <c r="AQ521" s="1286">
        <v>591</v>
      </c>
      <c r="AR521" s="1258" t="str">
        <f>'Abilities (2)'!B$591</f>
        <v>(❖:^) Immortal Pheonix: Summon a Pheonix Follower with 50 Health; Stamina Equal to yours; Deals 10 Fire Damage and 5 Magic Damage on Hit; It shares your Innate Ability; Up to One at a Time. (20 Health; 20 Mana)</v>
      </c>
      <c r="AS521" s="1258" t="str">
        <f>'Abilities (2)'!C$591</f>
        <v>(❖:^) Immortal Pheonix II: Summon a Pheonix Follower with 75 Health; Stamina Equal to yours; Deals 15 Fire Damage and 15 Magic Damage on Hit; It shares your Innate Abilities; Up to One at a Time. (30 Health; 30 Mana)</v>
      </c>
      <c r="AT521" s="1258" t="str">
        <f>'Abilities (2)'!D$591</f>
        <v>(❖:^) Immortal Pheonix III: Summon a Pheonix Follower with 100(+100% Power) Health; Stamina Equal to yours; Deals 20 Fire Damage and 20 Magic Damage on Hit; It shares your Innate Abilities; Up to One at a Time. (50 Health; 50 Mana)</v>
      </c>
      <c r="AW521" t="s">
        <v>4761</v>
      </c>
      <c r="AX521" t="s">
        <v>4762</v>
      </c>
      <c r="AY521" t="s">
        <v>4763</v>
      </c>
    </row>
    <row r="522" spans="43:51">
      <c r="AQ522" s="1286">
        <v>592</v>
      </c>
      <c r="AR522" s="1258" t="str">
        <f>'Abilities (2)'!B$592</f>
        <v>(❖:≈) Pheonix Wings: Gain Winged Until End of Day; Take 40 Fire Damage. (40 Mana)</v>
      </c>
      <c r="AS522" s="1258" t="str">
        <f>'Abilities (2)'!C$592</f>
        <v>(❖:≈) Pheonix Wings II: Gain Winged Until End of Day; Take 30 Fire Damage. (30 Mana)</v>
      </c>
      <c r="AT522" s="1258" t="str">
        <f>'Abilities (2)'!D$592</f>
        <v>(❖:≈) Pheonix Wings III: Gain Winged Until End of Day; Take 20 Fire Damage. (20 Mana)</v>
      </c>
      <c r="AW522" t="s">
        <v>4764</v>
      </c>
      <c r="AX522" t="s">
        <v>4765</v>
      </c>
      <c r="AY522" t="s">
        <v>4766</v>
      </c>
    </row>
    <row r="523" spans="43:51">
      <c r="AQ523" s="1286">
        <v>593</v>
      </c>
      <c r="AR523" s="1258" t="str">
        <f>'Abilities (2)'!B$593</f>
        <v>(❖:^) Call of the Flame Giants: A Meteorite Falls Randomly on the Planes Spawning a Flame Giant Follower with 600 Health; 20 Fire Damage on Hit; 1 Stamina; You may Control it; The Hex that is hit takes 100 Fire Damage and is Transformed into a Scorch Hex; Evaporates all Water Hexes Connected to it. (150 Mana)</v>
      </c>
      <c r="AS523" s="1258" t="str">
        <f>'Abilities (2)'!C$593</f>
        <v>(❖:^) Call of the Flame Giants II: A Meteorite Falls Randomly on the Planes Spawning a Flame Giant Follower with 1200 Health; 40 Fire Damage on Hit; 2 Stamina; You may Control it; The Hex that is hit takes 200 Fire Damage and is Transformed into a Scorch Hex; Evaporates all Water Hexes Connected to it. (200 Mana)</v>
      </c>
      <c r="AT523" s="1258" t="str">
        <f>'Abilities (2)'!D$593</f>
        <v>(❖:^) Call of the Flame Giants III: A Meteorite Falls Randomly on the Planes Spawning a Flame Giant Follower with 4000 Health; 80 Fire Damage on Hit; 3 Stamina; You may Control it; The Hex that is hit takes 400 Fire Damage and is Transformed into a Scorch Hex; Evaporates all Water Hexes Connected to it. (250 Mana)</v>
      </c>
      <c r="AW523" t="s">
        <v>4767</v>
      </c>
      <c r="AX523" t="s">
        <v>4768</v>
      </c>
      <c r="AY523" t="s">
        <v>4769</v>
      </c>
    </row>
    <row r="524" spans="43:51">
      <c r="AQ524" s="1286">
        <v>594</v>
      </c>
      <c r="AR524" s="1258" t="str">
        <f>'Abilities (2)'!B$594</f>
        <v>(≈) Raxa's Spirit: Powerplay; Your body will melt and be replaced by the emobdiment of the Living Flame; Transform into Raxa.</v>
      </c>
      <c r="AS524" s="1258" t="str">
        <f>'Abilities (2)'!C$594</f>
        <v>(≈) Raxa's Spirit II: Powerplay; Summon Raxa as your Companion.</v>
      </c>
      <c r="AT524" s="1258" t="str">
        <f>'Abilities (2)'!D$594</f>
        <v>(≈) Raxa's Spirit III: Powerplay; Summon Raxa as your Companion; If you Die while Raxa is alive, Raxa Sacrifices herself to revive you at full Stats.</v>
      </c>
      <c r="AW524" t="s">
        <v>4770</v>
      </c>
      <c r="AX524" t="s">
        <v>4771</v>
      </c>
      <c r="AY524" t="s">
        <v>4772</v>
      </c>
    </row>
    <row r="525" spans="43:51">
      <c r="AQ525" s="1286">
        <v>595</v>
      </c>
      <c r="AR525" s="1258" t="str">
        <f>'Abilities (2)'!B$595</f>
        <v>(❖:≈) Crystal Flameheart: Powerplay; gain 50% Frost Resistance; Switch the Wavelength to a Fire Wavelength and Gain a Fire Helix. (100 Mana)</v>
      </c>
      <c r="AS525" s="1258" t="str">
        <f>'Abilities (2)'!C$595</f>
        <v>(❖:≈) Crystal Flameheart II: Powerplay; gain 100% Frost Resistance; 50% Fire Resistance; Switch the Wavelength to a Fire Wavelength and Gain a Fire Helix. (50 Mana)</v>
      </c>
      <c r="AT525" s="1258" t="str">
        <f>'Abilities (2)'!D$595</f>
        <v>(❖:≈) Crystal Flameheart III: Powerplay; gain 100% Frost Resistance; 100% Fire Resistance; Restore your Health to full; Gain Barrier equal to your Fire Resistance Until End of Day; Switch the Wavelength to a Fire Wavelength and Gain a Fire Helix.</v>
      </c>
      <c r="AW525" t="s">
        <v>4773</v>
      </c>
      <c r="AX525" t="s">
        <v>4774</v>
      </c>
      <c r="AY525" t="s">
        <v>4775</v>
      </c>
    </row>
    <row r="526" spans="43:51">
      <c r="AQ526">
        <v>598</v>
      </c>
      <c r="AR526" s="1258" t="str">
        <f>'Abilities (2)'!B$598</f>
        <v>(P) Mana Leech: Your landed Basic Attacks Drain 5 Mana from Target.</v>
      </c>
      <c r="AW526" t="s">
        <v>4776</v>
      </c>
    </row>
    <row r="527" spans="43:51">
      <c r="AQ527" s="1286">
        <v>599</v>
      </c>
      <c r="AR527" s="1258" t="str">
        <f>'Abilities (2)'!B$599</f>
        <v>(P) Steaming Mana: All Other Entities on your Hex have their Spells Cost increased by 15 Mana.</v>
      </c>
      <c r="AW527" t="s">
        <v>4777</v>
      </c>
    </row>
    <row r="528" spans="43:51">
      <c r="AQ528">
        <v>600</v>
      </c>
      <c r="AR528" s="1258" t="str">
        <f>'Abilities (2)'!B$600</f>
        <v>(P) Mana Pool Detector: You can see Entities' Current and Max Mana.</v>
      </c>
      <c r="AW528" t="s">
        <v>4778</v>
      </c>
    </row>
    <row r="529" spans="43:51">
      <c r="AQ529">
        <v>601</v>
      </c>
      <c r="AR529" s="911" t="str">
        <f>'Abilities (2)'!B$601</f>
        <v>(+) Mana Loss: Target Loses 30 Mana. (15 Mana)</v>
      </c>
      <c r="AS529" s="911" t="str">
        <f>'Abilities (2)'!C$601</f>
        <v>(+) Mana Loss II : Target Loses 40 Mana. (20 Mana)</v>
      </c>
      <c r="AT529" s="911" t="str">
        <f>'Abilities (2)'!D$601</f>
        <v xml:space="preserve">(+) Mana Loss III : Target Loses 50 Mana. (25 Mana) </v>
      </c>
      <c r="AW529" t="s">
        <v>4779</v>
      </c>
      <c r="AX529" t="s">
        <v>4780</v>
      </c>
      <c r="AY529" t="s">
        <v>4781</v>
      </c>
    </row>
    <row r="530" spans="43:51">
      <c r="AQ530">
        <v>602</v>
      </c>
      <c r="AR530" s="1258" t="str">
        <f>'Abilities (2)'!B$602</f>
        <v>(+) Mana Pool Incineration: Target Burns 5 Mana per turn Per Tick Over 7 Turns. (15 Mana)</v>
      </c>
      <c r="AS530" s="1258" t="str">
        <f>'Abilities (2)'!C$602</f>
        <v>(+) Mana Pool Incineration II: Target Burns 7 Mana per turn Per Tick Over 7 Turns. (20 Mana)</v>
      </c>
      <c r="AT530" s="1258" t="str">
        <f>'Abilities (2)'!D$602</f>
        <v>(+) Mana Pool Incineration III: Target Burns 10 Mana per turn Per Tick Over 7 Turns. (25 Mana)</v>
      </c>
      <c r="AW530" t="s">
        <v>4782</v>
      </c>
      <c r="AX530" t="s">
        <v>4783</v>
      </c>
      <c r="AY530" t="s">
        <v>4784</v>
      </c>
    </row>
    <row r="531" spans="43:51">
      <c r="AQ531">
        <v>603</v>
      </c>
      <c r="AR531" s="1258" t="str">
        <f>'Abilities (2)'!B$603</f>
        <v>(+) Mana Burn: Burn Target 20 Mana. (30 Mana)</v>
      </c>
      <c r="AS531" s="1258" t="str">
        <f>'Abilities (2)'!C$603</f>
        <v>(+) Mana Burn II: Burn Target 25 Mana. (35 Mana)</v>
      </c>
      <c r="AT531" s="1258" t="str">
        <f>'Abilities (2)'!D$603</f>
        <v>(+) Mana Burn III: Burn Target 35 Mana. (40 Mana)</v>
      </c>
      <c r="AW531" t="s">
        <v>4785</v>
      </c>
      <c r="AX531" t="s">
        <v>4786</v>
      </c>
      <c r="AY531" t="s">
        <v>4787</v>
      </c>
    </row>
    <row r="532" spans="43:51">
      <c r="AQ532" s="1286">
        <v>604</v>
      </c>
      <c r="AR532" s="1258" t="str">
        <f>'Abilities (2)'!B$604</f>
        <v>(❖:≈) Atmospheric Mana Evaporation: Target Entity's Spells will burn their Mana cost on top of the Original Cost for 3 Turns. (25 Mana)</v>
      </c>
      <c r="AS532" s="1258" t="str">
        <f>'Abilities (2)'!C$604</f>
        <v>(❖:≈) Atmospheric Mana Evaporation II: Target Entity's Spells will burn their Mana cost on top of the Original Cost for 4 Turns. (25 Mana)</v>
      </c>
      <c r="AT532" s="1258" t="str">
        <f>'Abilities (2)'!D$604</f>
        <v>(❖:≈) Atmospheric Mana Evaporation II: Target Entity's Spells will burn their Mana cost on top of the Original Cost for 5 Turns. (25 Mana)</v>
      </c>
      <c r="AW532" t="s">
        <v>4788</v>
      </c>
      <c r="AX532" t="s">
        <v>4789</v>
      </c>
      <c r="AY532" t="s">
        <v>4790</v>
      </c>
    </row>
    <row r="533" spans="43:51">
      <c r="AQ533" s="1286">
        <v>605</v>
      </c>
      <c r="AR533" s="1258" t="str">
        <f>'Abilities (2)'!B$605</f>
        <v>(P) Ethereal Fire: Entities take Fire Damage equal to Mana Burnt. (Locks 40 Mana)</v>
      </c>
      <c r="AS533" s="1258" t="str">
        <f>'Abilities (2)'!C$605</f>
        <v>(P) Ethereal Fire II: Entities take Fire Damage equal to Mana Burnt. (Locks 20 Mana)</v>
      </c>
      <c r="AT533" s="1258" t="str">
        <f>'Abilities (2)'!D$605</f>
        <v>(P) Ethereal Fire III: Entities take Fire Damage equal to Mana Burnt.</v>
      </c>
      <c r="AW533" t="s">
        <v>4791</v>
      </c>
      <c r="AX533" t="s">
        <v>4792</v>
      </c>
      <c r="AY533" t="s">
        <v>4793</v>
      </c>
    </row>
    <row r="534" spans="43:51">
      <c r="AQ534" s="1286">
        <v>606</v>
      </c>
      <c r="AR534" s="1258" t="str">
        <f>'Abilities (2)'!B$606</f>
        <v>(o) Forced Neutrality: Powerplay; All Entities on Hex lose Mana equal to your Current Mana.</v>
      </c>
      <c r="AS534" s="1258" t="str">
        <f>'Abilities (2)'!C$606</f>
        <v>(o) Forced Neutrality II: Powerplay; All Entities on Hex lose Mana equal to your Max Mana.</v>
      </c>
      <c r="AT534" s="1258" t="str">
        <f>'Abilities (2)'!D$606</f>
        <v>(o) Forced Neutrality III: Powerplay; All Other Entities on Hex lose Mana equal to your Max Mana.</v>
      </c>
      <c r="AW534" t="s">
        <v>4794</v>
      </c>
      <c r="AX534" t="s">
        <v>4795</v>
      </c>
      <c r="AY534" t="s">
        <v>4796</v>
      </c>
    </row>
    <row r="535" spans="43:51">
      <c r="AQ535" s="1286">
        <v>607</v>
      </c>
      <c r="AR535" s="1258" t="str">
        <f>'Abilities (2)'!B$607</f>
        <v>(❖:≈) Mana Rerouting: Toggle; Lock your Entire Mana Pool, Gain 5 Strength and 5 Dexterity.</v>
      </c>
      <c r="AS535" s="1258" t="str">
        <f>'Abilities (2)'!C$607</f>
        <v>(❖:≈) Mana Rerouting II: Toggle; Lock your Entire Mana Pool, Gain 10 Strength and 10 Dexterity.</v>
      </c>
      <c r="AT535" s="1258" t="str">
        <f>'Abilities (2)'!D$607</f>
        <v>(❖:≈) Mana Rerouting III: Toggle; Lock your Entire Mana Pool, Gain 15 Strength and 15 Dexterity.</v>
      </c>
      <c r="AW535" t="s">
        <v>4797</v>
      </c>
      <c r="AX535" t="s">
        <v>4798</v>
      </c>
      <c r="AY535" t="s">
        <v>4799</v>
      </c>
    </row>
    <row r="536" spans="43:51">
      <c r="AQ536" s="1286">
        <v>608</v>
      </c>
      <c r="AR536" s="1258" t="str">
        <f>'Abilities (2)'!B$608</f>
        <v>(P) Mana Drainage: All Entities in Combat with you will Lose 5 Mana at the Start of your Turn.</v>
      </c>
      <c r="AS536" s="1258" t="str">
        <f>'Abilities (2)'!C$608</f>
        <v>(P) Mana Drainage II: All Entities in Combat with you will lose 10 Mana at the Start of your Turn.</v>
      </c>
      <c r="AT536" s="1258" t="str">
        <f>'Abilities (2)'!D$608</f>
        <v xml:space="preserve"> (P) Mana Drainage III: All Entities in Combat with you will be drained 10 Mana At the Start of your Turn.</v>
      </c>
      <c r="AW536" t="s">
        <v>4800</v>
      </c>
      <c r="AX536" t="s">
        <v>4801</v>
      </c>
      <c r="AY536" t="s">
        <v>4802</v>
      </c>
    </row>
    <row r="537" spans="43:51">
      <c r="AQ537" s="1286">
        <v>609</v>
      </c>
      <c r="AR537" s="1258" t="str">
        <f>'Abilities (2)'!B$609</f>
        <v>(❖:+) Specialized Counter-knowledge: Hidden; Choose Target Entity; Barbarians Lose 50% of their Rage; Soulmancers have their Soul affected by your Mana Burning Abilities Until End of Combat; Monks Lose 50% Energy. (20 Mana)</v>
      </c>
      <c r="AS537" s="1258" t="str">
        <f>'Abilities (2)'!C$609</f>
        <v>(❖:+) Specialized Counter-knowledge II: Hidden; Choose Target Entity; Barbarians Lose 75% of their Rage; Soulmancers have their Soul affected by your Mana Burning Abilities Until End of Day; Monks Lose 75% Energy. (20 Mana)</v>
      </c>
      <c r="AT537" s="1258" t="str">
        <f>'Abilities (2)'!D$609</f>
        <v>(❖:+) Specialized Counter-knowledge III: Hidden; Choose Target Entity; Barbarians Lose 100% of their Rage; Soulmancers have their Soul affected by your Mana Burning and Mana Losing Abilities Until End of Day; Monks Lose 100% Energy. (20 Mana)</v>
      </c>
      <c r="AW537" t="s">
        <v>4803</v>
      </c>
      <c r="AX537" t="s">
        <v>4804</v>
      </c>
      <c r="AY537" t="s">
        <v>4805</v>
      </c>
    </row>
    <row r="538" spans="43:51">
      <c r="AQ538" s="1286">
        <v>610</v>
      </c>
      <c r="AR538" s="1258" t="str">
        <f>'Abilities (2)'!B$610</f>
        <v>(❖:o) Mana Pool Lockdown: Lock the Mana Pool of all Targets on Hex for 3 Turns; Not allowing them to use their Mana for the specific Duration. (100 Mana)</v>
      </c>
      <c r="AS538" s="1258" t="str">
        <f>'Abilities (2)'!C$610</f>
        <v>(❖:o) Mana Pool Lockdown II: Lock the Mana Pool of all Targets on Hex for 6 Turns; Not allowing them to use their Mana for the specific Duration. (150 Mana)</v>
      </c>
      <c r="AT538" s="1258" t="str">
        <f>'Abilities (2)'!D$610</f>
        <v>(❖:o) Mana Pool Lockdown IIII: Lock the Mana Pool of all Targets on Hex forever; Not allowing them to use their Mana. (200 Mana)</v>
      </c>
      <c r="AW538" t="s">
        <v>4806</v>
      </c>
      <c r="AX538" t="s">
        <v>4807</v>
      </c>
      <c r="AY538" t="s">
        <v>4808</v>
      </c>
    </row>
    <row r="539" spans="43:51">
      <c r="AQ539" s="1286">
        <v>611</v>
      </c>
      <c r="AR539" s="1258" t="str">
        <f>'Abilities (2)'!B$611</f>
        <v>(❖:+) Mana Surge: Burn 50% of Targets Max Mana. (125 Mana)</v>
      </c>
      <c r="AS539" s="1258" t="str">
        <f>'Abilities (2)'!C$611</f>
        <v>(❖:+) Mana Surge II: Burn 75% of Targets Max Mana. (200 Mana)</v>
      </c>
      <c r="AT539" s="1258" t="str">
        <f>'Abilities (2)'!D$611</f>
        <v>(❖:+) Mana Surge III: Burn 100% of Targets Max Mana. (200 Mana)</v>
      </c>
      <c r="AW539" t="s">
        <v>4809</v>
      </c>
      <c r="AX539" t="s">
        <v>4810</v>
      </c>
      <c r="AY539" t="s">
        <v>4811</v>
      </c>
    </row>
    <row r="540" spans="43:51">
      <c r="AQ540" s="1286">
        <v>612</v>
      </c>
      <c r="AR540" s="1258" t="str">
        <f>'Abilities (2)'!B$612</f>
        <v>(❖:≈) Secondary Mana Pool: Passive: Gain a 0/100 Secondary Mana Pool; All Mana you Burn is Transfered to this Mana Pool; This Mana Pool does not Regenerate and can not be affected by Gear or any other Effect and can not be used to cast Abilities; Active: Transfer X Mana between the Mana Pools. (5 Mana)</v>
      </c>
      <c r="AS540" s="1258" t="str">
        <f>'Abilities (2)'!C$612</f>
        <v>(❖:≈) Secondary Mana Pool II: Passive: Gain a 0/150 Secondary Mana Pool; All Mana you Burn is Transfered to this Mana Pool; This Mana Pool does not Regenerate and can not be affected by Gear or any other Effect and can not be used to cast Abilities; Active: Transfer X Mana between the Mana Pools.</v>
      </c>
      <c r="AT540" s="1258" t="str">
        <f>'Abilities (2)'!D$612</f>
        <v>(❖:≈) Secondary Mana Pool III: Passive: Gain a 0/300 Secondary Mana Pool; All Mana you Burn is Transfered to this Mana Pool; This Mana Pool does not Regenerate and can not be affected by Gear or any other Effect and can not be used to cast Abilities; Active: Flash; Transfer X Mana between the Mana Pools.</v>
      </c>
      <c r="AW540" t="s">
        <v>4812</v>
      </c>
      <c r="AX540" t="s">
        <v>4813</v>
      </c>
      <c r="AY540" t="s">
        <v>4814</v>
      </c>
    </row>
    <row r="541" spans="43:51">
      <c r="AQ541">
        <v>615</v>
      </c>
      <c r="AR541" s="1258" t="str">
        <f>'Abilities (2)'!B$615</f>
        <v>(P) Blood Rage: Whenever you deal 30 Damage or take 30 Damage gain 1 Bloodthirst, you may now one Hand Two Handed axes.</v>
      </c>
      <c r="AW541" t="s">
        <v>2689</v>
      </c>
    </row>
    <row r="542" spans="43:51">
      <c r="AQ542" s="1286">
        <v>616</v>
      </c>
      <c r="AR542" s="1258" t="str">
        <f>'Abilities (2)'!B$616</f>
        <v>(P) Evisirator: Whenever you deal 20 damage or take 20 damage gain 1 Bloodthirst, Your Main Hand Weapon gains 0.5 Scaling as long as it is an Axe.</v>
      </c>
      <c r="AW542" t="s">
        <v>2726</v>
      </c>
    </row>
    <row r="543" spans="43:51">
      <c r="AQ543">
        <v>617</v>
      </c>
      <c r="AR543" s="1258" t="str">
        <f>'Abilities (2)'!B$617</f>
        <v>(P) The Smell of Blood: Whenever you deal 10 damage or take 10 damage gain 1 Bloodthirst.</v>
      </c>
      <c r="AW543" t="s">
        <v>2754</v>
      </c>
    </row>
    <row r="544" spans="43:51">
      <c r="AQ544">
        <v>618</v>
      </c>
      <c r="AR544" s="911" t="str">
        <f>'Abilities (2)'!B$618</f>
        <v>(≈) Battle Cry: Scream and Gain Enraged Status until End of Combat; Gain 1 Bloothirst for Every Hostile Entity on Hex. (30 Rage)</v>
      </c>
      <c r="AS544" s="911" t="str">
        <f>'Abilities (2)'!C$618</f>
        <v>(≈) Battle Cry II: Scream and Gain Enraged Status until End of Combat; Gain 2 Bloothirst for Every Hostile Entity on Hex. (30 Rage)</v>
      </c>
      <c r="AT544" s="911" t="str">
        <f>'Abilities (2)'!D$618</f>
        <v>(≈) Battle Cry III: Scream and Gain Enraged Status until End of Combat; Gain 3 Bloothirst for Every Hostile Entity on Hex. (30 Rage)</v>
      </c>
      <c r="AW544" t="s">
        <v>4815</v>
      </c>
      <c r="AX544" t="s">
        <v>4816</v>
      </c>
      <c r="AY544" t="s">
        <v>4817</v>
      </c>
    </row>
    <row r="545" spans="43:51">
      <c r="AQ545">
        <v>619</v>
      </c>
      <c r="AR545" s="1258" t="str">
        <f>'Abilities (2)'!B$619</f>
        <v>(o) Incoherant Scream: Scream and inflict 1 turn of Fear to all Targets on Hex, Targets in Melee Range are inflicted 2 Turns of Fear instead. (20 Rage, 1 Bloodthirst)</v>
      </c>
      <c r="AS545" s="1258" t="str">
        <f>'Abilities (2)'!C$619</f>
        <v>(o) Incoherant Scream II: Scream and inflict 2 Turns of Fear to all Targets on Hex, Targets in Melee Range are inflicted 3 Turns of Fear instead. (30 Rage, 1 Bloodhirst)</v>
      </c>
      <c r="AT545" s="1258" t="str">
        <f>'Abilities (2)'!D$619</f>
        <v>(o) Incoherant Scream III: Scream and inflict 3 Turns of Fear to all Targets on Hex. (20 Rage, 1 Bloodhirst)</v>
      </c>
      <c r="AW545" t="s">
        <v>4818</v>
      </c>
      <c r="AX545" t="s">
        <v>4819</v>
      </c>
      <c r="AY545" t="s">
        <v>4820</v>
      </c>
    </row>
    <row r="546" spans="43:51">
      <c r="AQ546">
        <v>620</v>
      </c>
      <c r="AR546" s="1258" t="str">
        <f>'Abilities (2)'!B$620</f>
        <v>(P) Bloodbath Seeker: If you are not in Melee Range of Hostile Target you are Forced to move closer to them; You can no longer flee; You can no longer Prepare, Channel or Gate; Gain 10 Strength and Dexterity.</v>
      </c>
      <c r="AS546" s="1258" t="str">
        <f>'Abilities (2)'!C$620</f>
        <v>(P) Bloodbath Seeker II: If you are not in Melee Range of Hostile Target you are Forced to move closer to them; You can no longer flee; You can no longer Prepare, Channel or Gate; Gain 15 Strength and Dexterity.</v>
      </c>
      <c r="AT546" s="1258" t="str">
        <f>'Abilities (2)'!D$620</f>
        <v>(P) Bloodbath Seeker III: If you are not in Melee Range of Hostile Target you are Forced to move closer to them; You can no longer flee; You can no longer Prepare, Channel or Gate; Gain 20 Strength and Dexterity; You can now Move as Flash.</v>
      </c>
      <c r="AW546" t="s">
        <v>4821</v>
      </c>
      <c r="AX546" t="s">
        <v>4822</v>
      </c>
      <c r="AY546" t="s">
        <v>4823</v>
      </c>
    </row>
    <row r="547" spans="43:51">
      <c r="AQ547" s="1286">
        <v>621</v>
      </c>
      <c r="AR547" s="1258" t="str">
        <f>'Abilities (2)'!B$621</f>
        <v>(P) Slithering Blood: Gain 1 Defense and 1 Dispersion For every Bloodthirst you have.</v>
      </c>
      <c r="AS547" s="1258" t="str">
        <f>'Abilities (2)'!C$621</f>
        <v>(P) Slithering Blood II: Gain 2 Defense and 2 Dispersion For every Bloodthirst you have.</v>
      </c>
      <c r="AT547" s="1258" t="str">
        <f>'Abilities (2)'!D$621</f>
        <v>(P) Slithering Blood III: Gain 3 Defense and 3 Dispersion For every Bloodthirst you have.</v>
      </c>
      <c r="AW547" t="s">
        <v>2890</v>
      </c>
      <c r="AX547" t="s">
        <v>4824</v>
      </c>
      <c r="AY547" t="s">
        <v>4825</v>
      </c>
    </row>
    <row r="548" spans="43:51">
      <c r="AQ548" s="1286">
        <v>622</v>
      </c>
      <c r="AR548" s="1258" t="str">
        <f>'Abilities (2)'!B$622</f>
        <v>(P) Bloodthirst Strikes: Gain 1 Stength For each Bloodthirst you Have.</v>
      </c>
      <c r="AS548" s="1258" t="str">
        <f>'Abilities (2)'!C$622</f>
        <v>(P) Bloodied Strikes II: Gain 2 Stength For each Bloodthirst you Have.</v>
      </c>
      <c r="AT548" s="1258" t="str">
        <f>'Abilities (2)'!D$622</f>
        <v>(P) Bloodied Strikes III: Gain 3 Stength For each Bloodthirst you Have.</v>
      </c>
      <c r="AW548" t="s">
        <v>2926</v>
      </c>
      <c r="AX548" t="s">
        <v>4826</v>
      </c>
      <c r="AY548" t="s">
        <v>4827</v>
      </c>
    </row>
    <row r="549" spans="43:51">
      <c r="AQ549" s="1286">
        <v>623</v>
      </c>
      <c r="AR549" s="1258" t="str">
        <f>'Abilities (2)'!B$623</f>
        <v>(P) Battle Prone: Start Combat with 2 Bloodthirst.</v>
      </c>
      <c r="AS549" s="1258" t="str">
        <f>'Abilities (2)'!C$623</f>
        <v>(P) Battle Ready II: Start Combat with 3 Bloodthirst.</v>
      </c>
      <c r="AT549" s="1258" t="str">
        <f>'Abilities (2)'!D$623</f>
        <v>(P) Battle Ready III: Start Combat with 4 Bloodthirst.</v>
      </c>
      <c r="AW549" t="s">
        <v>2963</v>
      </c>
      <c r="AX549" t="s">
        <v>4828</v>
      </c>
      <c r="AY549" t="s">
        <v>4829</v>
      </c>
    </row>
    <row r="550" spans="43:51">
      <c r="AQ550" s="1286">
        <v>624</v>
      </c>
      <c r="AR550" s="1258" t="str">
        <f>'Abilities (2)'!B$624</f>
        <v>(≈) To Quench the Thirst: Your Basic Attacks have their Damage converted to Bleed Damage for 3 Turns, If during this duration you deal 50 Damage to Hostile Entities Gain 3 Bloodthirst. (1 Bloodthirst; 20 Rage)</v>
      </c>
      <c r="AS550" s="1258" t="str">
        <f>'Abilities (2)'!C$624</f>
        <v>(≈) To Quench the Thirst II: Your Basic Attacks have their Damage converted to Bleed Damage for 4 Turns, If during this duration you deal 75 Damage to Hostile Entities Gain 4 Bloodthirst. (2 Bloodthirst; 20 Mana)</v>
      </c>
      <c r="AT550" s="1258" t="str">
        <f>'Abilities (2)'!D$624</f>
        <v>(≈) To Quench the Thirst III: Your Basic Attacks have their Damage converted to Bleed Damage for 5 Turns, If during this duration you deal 100 Damage to Hostile Entities Gain 6 Bloodthirst. (3 Bloodthirst)</v>
      </c>
      <c r="AW550" t="s">
        <v>4830</v>
      </c>
      <c r="AX550" t="s">
        <v>4831</v>
      </c>
      <c r="AY550" t="s">
        <v>4832</v>
      </c>
    </row>
    <row r="551" spans="43:51">
      <c r="AQ551" s="1286">
        <v>625</v>
      </c>
      <c r="AR551" s="1258" t="str">
        <f>'Abilities (2)'!B$625</f>
        <v>(≈) Reapeted Strikes: [Requires Two Axes equiped] Basic Attack your Target X Times with Bloodthirst/2 minus your D20 roll. (40 Rage; X Bloodthirst)</v>
      </c>
      <c r="AS551" s="1258" t="str">
        <f>'Abilities (2)'!C$625</f>
        <v>(≈) Reapeted Strikes II: [Requires Two Axes equiped] Basic Attack your Target X Times with Bloodthirst/3 minus your D20 roll. (40 Rage; X Bloodthirst)</v>
      </c>
      <c r="AT551" s="1258" t="str">
        <f>'Abilities (2)'!D$625</f>
        <v>(≈) Reapeted Strikes III: [Requires Two Axes equiped] Basic Attack your Target X Times. (40 Rage; X Bloodthirst)</v>
      </c>
      <c r="AW551" t="s">
        <v>4833</v>
      </c>
      <c r="AX551" t="s">
        <v>4834</v>
      </c>
      <c r="AY551" t="s">
        <v>4835</v>
      </c>
    </row>
    <row r="552" spans="43:51">
      <c r="AQ552" s="1286">
        <v>626</v>
      </c>
      <c r="AR552" s="1258" t="str">
        <f>'Abilities (2)'!B$626</f>
        <v>(&gt;) Infuriating Toss: Throw Throwable Item or Non-Ranged Weapon at Target, It is destroyed in the process and deals Gear/Item's Base Damage(+100% Strength) as Physical Damage and On Hit Physical Damage equal to Consumed Rage/3. (All Rage; 2 Bloodthirst)</v>
      </c>
      <c r="AS552" s="1258" t="str">
        <f>'Abilities (2)'!C$626</f>
        <v>(&gt;) Infuriating Toss II: Throw Throwable Item or Non-Ranged Weapon at Target, It is destroyed in the process and deals Gear/Item's Base Damage(+100% Strength) as Physical Damage and On Hit Physical Damage equal to Consumed Rage/2. (All Rage; 3 Bloodthirst)</v>
      </c>
      <c r="AT552" s="1258" t="str">
        <f>'Abilities (2)'!D$626</f>
        <v>(&gt;) Infuriating Toss II: Throw Throwable Item or Non-Ranged Weapon at Target, It is destroyed in the process and deals Gear/Item's Base Damage(+100% Strength) as Physical Damage and On Hit Physical Damage equal to Consumed Rage. (All Rage; 4 Bloodthirst)</v>
      </c>
      <c r="AW552" t="s">
        <v>4836</v>
      </c>
      <c r="AX552" t="s">
        <v>4837</v>
      </c>
      <c r="AY552" t="s">
        <v>4838</v>
      </c>
    </row>
    <row r="553" spans="43:51">
      <c r="AQ553" s="1286">
        <v>627</v>
      </c>
      <c r="AR553" s="1258" t="str">
        <f>'Abilities (2)'!B$627</f>
        <v>(P) Born To Battle: Every Successful Strike you Deal or Take gives you 1 Bloodthirst.</v>
      </c>
      <c r="AS553" s="1258" t="str">
        <f>'Abilities (2)'!C$627</f>
        <v>(P) Born To Battle II: Every Successful Strike you Deal or Take gives you 2 Bloodthirst.</v>
      </c>
      <c r="AT553" s="1258" t="str">
        <f>'Abilities (2)'!D$627</f>
        <v>(P) Born To Battle III: Every Successful Strike you Deal or Take gives you 3 Bloodthirst.</v>
      </c>
      <c r="AW553" t="s">
        <v>3101</v>
      </c>
      <c r="AX553" t="s">
        <v>4839</v>
      </c>
      <c r="AY553" t="s">
        <v>4840</v>
      </c>
    </row>
    <row r="554" spans="43:51">
      <c r="AQ554" s="1286">
        <v>628</v>
      </c>
      <c r="AR554" s="1258" t="str">
        <f>'Abilities (2)'!B$628</f>
        <v>(P) Unatural Want for Destruction: Gain a 10% chance to Strike Twice per 3 Bloodthirst .</v>
      </c>
      <c r="AS554" s="1258" t="str">
        <f>'Abilities (2)'!C$628</f>
        <v>(P) Unatural Want for Destruction II: Gain a 10% chance to Strike Twice per 2 Bloodthirst .</v>
      </c>
      <c r="AT554" s="1258" t="str">
        <f>'Abilities (2)'!D$628</f>
        <v>(P) Unatural Want for Destruction III: Gain a 20% chance to Strike Twice Bloodthirst .</v>
      </c>
      <c r="AW554" t="s">
        <v>3136</v>
      </c>
      <c r="AX554" t="s">
        <v>4841</v>
      </c>
      <c r="AY554" t="s">
        <v>4842</v>
      </c>
    </row>
    <row r="555" spans="43:51">
      <c r="AQ555" s="1286">
        <v>629</v>
      </c>
      <c r="AR555" s="1258" t="str">
        <f>'Abilities (2)'!B$629</f>
        <v>(≈) Berzerkers Mushrooms: Consume 3 Ingredients; Gain 50 Rage and 5 Bloodthirst; Until End of Combat If your Rage reaches 0 you gain 20 Rage immediately. (3 Ingredients)</v>
      </c>
      <c r="AS555" s="1258" t="str">
        <f>'Abilities (2)'!C$629</f>
        <v>(≈) Berzerkers Mushrooms II: Consume 4 Ingredients; Gain 100 Rage and 10 Bloodthirst; Until End of Combat If your Rage reaches 0 you gain 30 Rage immediately. (4 Ingredients)</v>
      </c>
      <c r="AT555" s="1258" t="str">
        <f>'Abilities (2)'!D$629</f>
        <v>(≈) Berzerkers Mushrooms III: Consume 5 Ingredients; Gain 200 Rage and 20 Bloodthirst; Until End of Combat If your Rage reaches 0 you gain 50 Rage immediately. (5 Ingredients)</v>
      </c>
      <c r="AW555" t="s">
        <v>4843</v>
      </c>
      <c r="AX555" t="s">
        <v>4844</v>
      </c>
      <c r="AY555" t="s">
        <v>4845</v>
      </c>
    </row>
    <row r="556" spans="43:51">
      <c r="AQ556">
        <v>632</v>
      </c>
      <c r="AR556" s="1258" t="str">
        <f>'Abilities (2)'!B$632</f>
        <v>(P) Adaptive Skin: Gain 30% Resistance for the Element corresponding to the Biome you are currently in.</v>
      </c>
      <c r="AW556" t="s">
        <v>2690</v>
      </c>
    </row>
    <row r="557" spans="43:51">
      <c r="AQ557" s="1286">
        <v>633</v>
      </c>
      <c r="AR557" s="1258" t="str">
        <f>'Abilities (2)'!B$633</f>
        <v>(P) Territorial bind: Gain 5 Strength, Defense and Dispersion; This effect will be lost upon exiting your current Biome.</v>
      </c>
      <c r="AW557" t="s">
        <v>4846</v>
      </c>
    </row>
    <row r="558" spans="43:51">
      <c r="AQ558">
        <v>634</v>
      </c>
      <c r="AR558" s="1258" t="str">
        <f>'Abilities (2)'!B$634</f>
        <v>(P) Natural improviser: Upon exploring Hex gain 2 Damage On Hit of the Element corresponding to the Biome you are currently in; This ability resets once you explore a Hex from a different Biome.</v>
      </c>
      <c r="AW558" t="s">
        <v>4847</v>
      </c>
    </row>
    <row r="559" spans="43:51">
      <c r="AQ559">
        <v>635</v>
      </c>
      <c r="AR559" s="911" t="str">
        <f>'Abilities (2)'!B$635</f>
        <v>(≈) Ancestral War Cry: Counter; All other Entities in Combat are Staggered for 1 Turn and you gain Resilient for 1 Turn. (30 Rage)</v>
      </c>
      <c r="AS559" s="911" t="str">
        <f>'Abilities (2)'!C$635</f>
        <v>(≈) Ancestral War Cry II: Counter; All other Entities in Combat are Staggered for 2 Turns and you gain Resilient for 1 Turn. (30 Rage)</v>
      </c>
      <c r="AT559" s="911" t="str">
        <f>'Abilities (2)'!D$635</f>
        <v>(≈) Ancestral War Cry III: Counter; All other Entities in Combat are Staggered for 2 Turns and you gain Resilient for 2 Turns. (40 Rage)</v>
      </c>
      <c r="AW559" t="s">
        <v>4848</v>
      </c>
      <c r="AX559" t="s">
        <v>4849</v>
      </c>
      <c r="AY559" t="s">
        <v>4850</v>
      </c>
    </row>
    <row r="560" spans="43:51">
      <c r="AQ560">
        <v>636</v>
      </c>
      <c r="AR560" s="1258" t="str">
        <f>'Abilities (2)'!B$636</f>
        <v>(≈) Fury of the Wild: Basic Attack Target dealing 20%(+100% Strength) of Total Damage On Hit of the Element corresponding to the Biome you are currently in. (20 Rage)</v>
      </c>
      <c r="AS560" s="1258" t="str">
        <f>'Abilities (2)'!C$636</f>
        <v>(≈) Fury of the Wild II: Basic Attack Target dealing 40%(+100% Strength) of Total Damage On Hit of the Element corresponding to the Biome you are currently in. (25 Rage)</v>
      </c>
      <c r="AT560" s="1258" t="str">
        <f>'Abilities (2)'!D$636</f>
        <v>(≈) Fury of the Wild III: Basic Attack Target dealing 80%(+100% Strength) of Total Damage On Hit of the Element corresponding to the Biome you are currently in. (30 Rage)</v>
      </c>
      <c r="AW560" t="s">
        <v>4851</v>
      </c>
      <c r="AX560" t="s">
        <v>4852</v>
      </c>
      <c r="AY560" t="s">
        <v>4853</v>
      </c>
    </row>
    <row r="561" spans="43:51">
      <c r="AQ561">
        <v>637</v>
      </c>
      <c r="AR561" s="1258" t="str">
        <f>'Abilities (2)'!B$637</f>
        <v>(&gt;) Blowdart: Deal 0(+10 per Rarity of Ingredient Starting from Common) Poison Damage. (1 Ingredient)</v>
      </c>
      <c r="AS561" s="1258" t="str">
        <f>'Abilities (2)'!C$637</f>
        <v>(&gt;) Blowdart II: Deal 0(+15 per Rarity of Ingredient Starting from Common) Poison Damage. (1 Ingredient)</v>
      </c>
      <c r="AT561" s="1258" t="str">
        <f>'Abilities (2)'!D$637</f>
        <v>(&gt;) Blowdart III: Deal 0(+20 per Rarity of Ingredient Starting from Common) Poison Damage. (1 Ingredient)</v>
      </c>
      <c r="AW561" t="s">
        <v>4854</v>
      </c>
      <c r="AX561" t="s">
        <v>4855</v>
      </c>
      <c r="AY561" t="s">
        <v>4856</v>
      </c>
    </row>
    <row r="562" spans="43:51">
      <c r="AQ562" s="1286">
        <v>638</v>
      </c>
      <c r="AR562" s="1258" t="str">
        <f>'Abilities (2)'!B$638</f>
        <v>(≈) Homeland Familiarity: Powerplay; Choose Biome; Hexes from chosen Biome act as simple Hexes costing 1 Stamina to Traverse and have no other effects.</v>
      </c>
      <c r="AS562" s="1258" t="str">
        <f>'Abilities (2)'!C$638</f>
        <v>(≈) Homeland Familiarity II: Powerplay; Choose Biome; Hexes from chosen Biome act as simple Hexes costing 0.5 Stamina to Traverse and have no other effects.</v>
      </c>
      <c r="AT562" s="1258" t="str">
        <f>'Abilities (2)'!D$638</f>
        <v>(≈) Homeland Familiarity III: Powerplay; Choose Biome; Hexes from chosen Biome act as simple Hexes costing 0.5 Stamina to Traverse and have no other effects; Gain Strength equal to Twice the Total Hexes Explored this Day.</v>
      </c>
      <c r="AW562" t="s">
        <v>4857</v>
      </c>
      <c r="AX562" t="s">
        <v>4858</v>
      </c>
      <c r="AY562" t="s">
        <v>4859</v>
      </c>
    </row>
    <row r="563" spans="43:51">
      <c r="AQ563" s="1286">
        <v>639</v>
      </c>
      <c r="AR563" s="1258" t="str">
        <f>'Abilities (2)'!B$639</f>
        <v>(P) Layered Awarness: You will always know how many Entities are in your current Biome.</v>
      </c>
      <c r="AS563" s="1258" t="str">
        <f>'Abilities (2)'!C$639</f>
        <v>(≈) Layered Awarness II: You will always know how many Entities are in your current Biome and what Entity type they are.</v>
      </c>
      <c r="AT563" s="1258" t="str">
        <f>'Abilities (2)'!D$639</f>
        <v>(≈) Layered Awarness III: You will always know how many Entities are in your current Biome, what Entity type they are and their Level.</v>
      </c>
      <c r="AW563" t="s">
        <v>4860</v>
      </c>
      <c r="AX563" t="s">
        <v>4861</v>
      </c>
      <c r="AY563" t="s">
        <v>4862</v>
      </c>
    </row>
    <row r="564" spans="43:51">
      <c r="AQ564" s="1286">
        <v>640</v>
      </c>
      <c r="AR564" s="1258" t="str">
        <f>'Abilities (2)'!B$640</f>
        <v>(P) Planic Warding: Gain 10% Elemental Resistance.</v>
      </c>
      <c r="AS564" s="1258" t="str">
        <f>'Abilities (2)'!C$640</f>
        <v>(P) Planic Warding II: Gain 20% Elemental Resistance.</v>
      </c>
      <c r="AT564" s="1258" t="str">
        <f>'Abilities (2)'!D$640</f>
        <v>(P) Planic Warding III: Gain 40% Elemental Resistance.</v>
      </c>
      <c r="AW564" t="s">
        <v>2964</v>
      </c>
      <c r="AX564" t="s">
        <v>4863</v>
      </c>
      <c r="AY564" t="s">
        <v>4864</v>
      </c>
    </row>
    <row r="565" spans="43:51">
      <c r="AQ565" s="1286">
        <v>641</v>
      </c>
      <c r="AR565" s="1258" t="str">
        <f>'Abilities (2)'!B$641</f>
        <v>(≈) Tribal War Paint: Consume Elemental Ingredient; Until End of Day you gain 20% Resistance of the Ingredients Element; Entities in your Melee Range have a 20% Chance of becoming Feared at the Start of your turn.</v>
      </c>
      <c r="AS565" s="1258" t="str">
        <f>'Abilities (2)'!C$641</f>
        <v>(≈) Tribal War Paint II: Consume Elemental Ingredient; Until End of Day you gain 30% Resistance of the Ingredients Element; Entities in your Melee Range have a 30% Chance of becoming Feared at the Start of your turn.</v>
      </c>
      <c r="AT565" s="1258" t="str">
        <f>'Abilities (2)'!D$641</f>
        <v>(≈) Tribal War Paint III: Consume Elemental Ingredient; Until End of Day you gain 50% Resistance of the Ingredients Element; Entities in your Melee Range have a 50% Chance of becoming Feared at the Start of your turn.</v>
      </c>
      <c r="AW565" t="s">
        <v>4865</v>
      </c>
      <c r="AX565" t="s">
        <v>4866</v>
      </c>
      <c r="AY565" t="s">
        <v>4867</v>
      </c>
    </row>
    <row r="566" spans="43:51">
      <c r="AQ566" s="1286">
        <v>642</v>
      </c>
      <c r="AR566" s="1258" t="str">
        <f>'Abilities (2)'!B$642</f>
        <v>(≈) Traditional Roar: Gain 20 Rage.</v>
      </c>
      <c r="AS566" s="1258" t="str">
        <f>'Abilities (2)'!C$642</f>
        <v>(≈) Traditional Roar II: Gain 25 Rage.</v>
      </c>
      <c r="AT566" s="1258" t="str">
        <f>'Abilities (2)'!D$642</f>
        <v>(≈) Traditional Roar III: Gain 30 Rage.</v>
      </c>
      <c r="AW566" t="s">
        <v>4868</v>
      </c>
      <c r="AX566" t="s">
        <v>4869</v>
      </c>
      <c r="AY566" t="s">
        <v>4870</v>
      </c>
    </row>
    <row r="567" spans="43:51">
      <c r="AQ567" s="1286">
        <v>643</v>
      </c>
      <c r="AR567" s="1258" t="str">
        <f>'Abilities (2)'!B$643</f>
        <v>(≈) Ceremonial Execution: [1 Stack of Preperation] If Target is below 100 Health Basic Attack them with 30% Chance to immediately Execute them. (80 Rage)</v>
      </c>
      <c r="AS567" s="1258" t="str">
        <f>'Abilities (2)'!C$643</f>
        <v>(≈) Ceremonial Execution II: [1 Stack of Preperation] If Target is below 125 Health Basic Attack them with 40% Chance to immediately Execute them. (90 Rage)</v>
      </c>
      <c r="AT567" s="1258" t="str">
        <f>'Abilities (2)'!D$643</f>
        <v>(≈) Ceremonial Execution III: [1 Stack of Preperation] If Target is below 150 Health Basic Attack them with 50% Chance to immediately Execute them. (100 Rage)</v>
      </c>
      <c r="AW567" t="s">
        <v>4871</v>
      </c>
      <c r="AX567" t="s">
        <v>4872</v>
      </c>
      <c r="AY567" t="s">
        <v>4873</v>
      </c>
    </row>
    <row r="568" spans="43:51">
      <c r="AQ568" s="1286">
        <v>644</v>
      </c>
      <c r="AR568" s="1258" t="str">
        <f>'Abilities (2)'!B$644</f>
        <v>(≈) Primal Slaughter: Become Unstoppable for 3 Turns; For the same duration your Strikes Inflict Bleeding for 20 Bleed Damage per Tick over 3 Turns; Killing an Entity while this ability is Active Retriggers it. (40 Rage)</v>
      </c>
      <c r="AS568" s="1258" t="str">
        <f>'Abilities (2)'!C$644</f>
        <v>(≈) Primal Slaughter II: Become Unstoppable for 5 Turns; For the same duration your Strikes Inflict Bleeding for 40 Bleed Damage per Tick over 4 Turns; Killing an Entity while this ability is Active Retriggers it. (40 Rage)</v>
      </c>
      <c r="AT568" s="1258" t="str">
        <f>'Abilities (2)'!D$644</f>
        <v>(≈) Primal Slaughter III: Become Unstoppable Until End of Combat; For the same duration your Strikes Inflict Bleeding for 80 Bleed Damage per Tick over 4 Turns. (50 Rage)</v>
      </c>
      <c r="AW568" t="s">
        <v>4874</v>
      </c>
      <c r="AX568" t="s">
        <v>4875</v>
      </c>
      <c r="AY568" t="s">
        <v>4876</v>
      </c>
    </row>
    <row r="569" spans="43:51">
      <c r="AQ569" s="1286">
        <v>645</v>
      </c>
      <c r="AR569" s="1258" t="str">
        <f>'Abilities (2)'!B$645</f>
        <v>(≈) Feral Onslaught: Gain 1 Crit Multiplier Until End of Combat. (20 Rage)</v>
      </c>
      <c r="AS569" s="1258" t="str">
        <f>'Abilities (2)'!C$645</f>
        <v>(≈) Feral Onslaught II: Gain 1.5 Crit Multiplier Until End of Combat. (10 Rage)</v>
      </c>
      <c r="AT569" s="1258" t="str">
        <f>'Abilities (2)'!D$645</f>
        <v>(≈) Feral Onslaught III: Flash; Gain 2 Crit Multiplier Until End of Combat. (20 Rage)</v>
      </c>
      <c r="AW569" t="s">
        <v>4877</v>
      </c>
      <c r="AX569" t="s">
        <v>4878</v>
      </c>
      <c r="AY569" t="s">
        <v>4879</v>
      </c>
    </row>
    <row r="570" spans="43:51">
      <c r="AQ570" s="1286">
        <v>646</v>
      </c>
      <c r="AR570" s="1258" t="str">
        <f>'Abilities (2)'!B$646</f>
        <v>(≈) Rite of Nature: Gain Vision of Current Biome. (1/Vendal)</v>
      </c>
      <c r="AS570" s="1258" t="str">
        <f>'Abilities (2)'!C$646</f>
        <v>(≈) Rite of Nature II: Gain Vision of Current Biome. (1/Day)</v>
      </c>
      <c r="AT570" s="1258" t="str">
        <f>'Abilities (2)'!D$646</f>
        <v>(P) Rite of Nature III: Gain Vision of Current Biome.</v>
      </c>
      <c r="AW570" t="s">
        <v>4880</v>
      </c>
      <c r="AX570" t="s">
        <v>4881</v>
      </c>
      <c r="AY570" t="s">
        <v>4882</v>
      </c>
    </row>
    <row r="571" spans="43:51">
      <c r="AQ571">
        <v>649</v>
      </c>
      <c r="AR571" s="1258" t="str">
        <f>'Abilities (2)'!B$649</f>
        <v>(P) Trained in Wings of Glory: Gain 10% Fire Resistance; Your Sharp Type Weapons Gain 10 Extra Base Damage while Equipped.</v>
      </c>
      <c r="AW571" t="s">
        <v>3213</v>
      </c>
    </row>
    <row r="572" spans="43:51">
      <c r="AQ572" s="1286">
        <v>650</v>
      </c>
      <c r="AR572" s="1258" t="str">
        <f>'Abilities (2)'!B$650</f>
        <v>(P) Trained in Hell: Gain 50% Fire Resistance; Your Attacks Gain 10 Fire Damage on Hit.</v>
      </c>
      <c r="AW572" t="s">
        <v>4883</v>
      </c>
    </row>
    <row r="573" spans="43:51">
      <c r="AQ573">
        <v>651</v>
      </c>
      <c r="AR573" s="1258" t="str">
        <f>'Abilities (2)'!B$651</f>
        <v>(P) Trained in Great Volcano: Gain 30% Fire Resistance; 3 Strength; 30 Health and 3 Defense.</v>
      </c>
      <c r="AW573" t="s">
        <v>3236</v>
      </c>
    </row>
    <row r="574" spans="43:51">
      <c r="AQ574">
        <v>652</v>
      </c>
      <c r="AR574" s="911" t="str">
        <f>'Abilities (2)'!B$652</f>
        <v>(≈) Fireforged Strike: Strike Target in Melee Range for Basic Attack Damage(+100% Strength) Fire Damage; If the Strike Kills it's Target it Automatically Recasts on a Target in Melee; If there are no other Targets the Cooldown is Refreshed. (1/Day)</v>
      </c>
      <c r="AS574" s="911" t="str">
        <f>'Abilities (2)'!C$652</f>
        <v>(≈) Fireforged Strike II: Strike Target in Melee Range for Basic Attack Damage(+150% Strength) Fire Damage; If the Strike Kills it's Target it Automatically Recasts on a Target in Melee; If there are no other Targets the Cooldown is Refreshed. (1/Day)</v>
      </c>
      <c r="AT574" s="911" t="str">
        <f>'Abilities (2)'!D$652</f>
        <v>(≈) Fireforged Strike III: Strike Target in Melee Range for Basic Attack Damage(+200% Strength) Fire Damage; If the Strike Kills it's Target it Automatically Recasts on a Target in Melee; If there are no other Targets the Cooldown is Refreshed. (1/Day)</v>
      </c>
      <c r="AW574" t="s">
        <v>3248</v>
      </c>
      <c r="AX574" t="s">
        <v>4884</v>
      </c>
      <c r="AY574" t="s">
        <v>4885</v>
      </c>
    </row>
    <row r="575" spans="43:51">
      <c r="AQ575">
        <v>653</v>
      </c>
      <c r="AR575" s="1258" t="str">
        <f>'Abilities (2)'!B$653</f>
        <v>(≈) Pyre-made Bludgeoning: [Requires Blunt Weapon] Basic Attack Target Entity in Melee Range; This Attack deals 0(+150% Strength) Bonus Fire Damage on Hit; If this Attack Lands you gain 10 Extra Rage. (20 Rage)</v>
      </c>
      <c r="AS575" s="1258" t="str">
        <f>'Abilities (2)'!C$653</f>
        <v>(≈) Pyre-made Bludgeoning II: [Requires Blunt Weapon] Basic Attack Target Entity in Melee Range; This Attack deals 0(+200% Strength) Bonus Fire Damage on Hit; If this Attack Lands you gain 15 Extra Rage. (25 Rage)</v>
      </c>
      <c r="AT575" s="1258" t="str">
        <f>'Abilities (2)'!D$653</f>
        <v>(≈) Pyre-made Bludgeoning III: [Requires Blunt Weapon] Basic Attack Target Entity in Melee Range; This Attack deals 0(+250% Strength) Bonus Fire Damage on Hit; If this Attack Lands you gain 20 Extra Rage. (30 Rage)</v>
      </c>
      <c r="AW575" t="s">
        <v>4886</v>
      </c>
      <c r="AX575" t="s">
        <v>4887</v>
      </c>
      <c r="AY575" t="s">
        <v>4888</v>
      </c>
    </row>
    <row r="576" spans="43:51">
      <c r="AQ576">
        <v>654</v>
      </c>
      <c r="AR576" s="1258" t="str">
        <f>'Abilities (2)'!B$654</f>
        <v>(P) The Hidden Raging Heart: End of Combats will Grant you 20 Stored Rage that you may access as a Flash Action; This Ability is capped at 100 Stored Rage; Using this Ability will Transfer all Rage at once.</v>
      </c>
      <c r="AS576" s="1258" t="str">
        <f>'Abilities (2)'!C$654</f>
        <v>(P) The Hidden Raging Heart II: End of Combats will Grant you 30 Stored Rage that you may access as a Flash Action; This Ability is capped at 150 Stored Rage; Using this Ability will Transfer all Rage at once.</v>
      </c>
      <c r="AT576" s="1258" t="str">
        <f>'Abilities (2)'!D$654</f>
        <v>(P) The Hidden Raging Heart III: End of Combats will Grant you 50 Stored Rage that you may access as a Flash Action; This Ability is capped at 200 Stored Rage; Using this Ability will Transfer all Rage at once.</v>
      </c>
      <c r="AW576" t="s">
        <v>4889</v>
      </c>
      <c r="AX576" t="s">
        <v>4890</v>
      </c>
      <c r="AY576" t="s">
        <v>4891</v>
      </c>
    </row>
    <row r="577" spans="43:51">
      <c r="AQ577" s="1286">
        <v>655</v>
      </c>
      <c r="AR577" s="1258" t="str">
        <f>'Abilities (2)'!B$655</f>
        <v>(≈) Infernal Awakening: Toggle; You Become Surged; Your Abilities' Fire Damage Scales with 20% Fire Resistance. (20 Rage/Turn)</v>
      </c>
      <c r="AS577" s="1258" t="str">
        <f>'Abilities (2)'!C$655</f>
        <v>(≈) Infernal Awakening II: Toggle; You Become Surged; Your Abilities' Fire Damage Scales with 20% Fire Resistance. (15 Rage/Turn)</v>
      </c>
      <c r="AT577" s="1258" t="str">
        <f>'Abilities (2)'!D$655</f>
        <v>(≈) Infernal Awakening III: Toggle; You Become Surged; Your Abilities' Fire Damage Scales with 20% Fire Resistance. (10 Rage/Turn)</v>
      </c>
      <c r="AW577" t="s">
        <v>4892</v>
      </c>
      <c r="AX577" t="s">
        <v>4893</v>
      </c>
      <c r="AY577" t="s">
        <v>4894</v>
      </c>
    </row>
    <row r="578" spans="43:51">
      <c r="AQ578" s="1286">
        <v>656</v>
      </c>
      <c r="AR578" s="1258" t="str">
        <f>'Abilities (2)'!B$656</f>
        <v>(≈) Molten Awakening: Toggle; You Become Resilient; Your Abilities' Fire Damage Scales with 30% Fire Resistance. (20 Rage/Turn)</v>
      </c>
      <c r="AS578" s="1258" t="str">
        <f>'Abilities (2)'!C$656</f>
        <v>(≈) Molten Awakening II: Toggle; You Become Resilient; Your Abilities' Fire Damage Scales with 30% Fire Resistance. (15 Rage/Turn)</v>
      </c>
      <c r="AT578" s="1258" t="str">
        <f>'Abilities (2)'!D$656</f>
        <v>(≈) Molten Awakening III: Toggle; You Become Resilient; Your Abilities' Fire Damage Scales with 30% Fire Resistance. (10 Rage/Turn)</v>
      </c>
      <c r="AW578" t="s">
        <v>4895</v>
      </c>
      <c r="AX578" t="s">
        <v>4896</v>
      </c>
      <c r="AY578" t="s">
        <v>4897</v>
      </c>
    </row>
    <row r="579" spans="43:51">
      <c r="AQ579" s="1286">
        <v>657</v>
      </c>
      <c r="AR579" s="1258" t="str">
        <f>'Abilities (2)'!B$657</f>
        <v>(≈) Blazing Awakening: Toggle; You Become Unstoppable; Your Abilities' Fire Damage Scales with 40% Fire Resistance. (20 Rage/Turn)</v>
      </c>
      <c r="AS579" s="1258" t="str">
        <f>'Abilities (2)'!C$657</f>
        <v>(≈) Blazing Awakening II: Toggle; You Become Unstoppable; Your Abilities' Fire Damage Scales with 40% Fire Resistance. (15 Rage/Turn)</v>
      </c>
      <c r="AT579" s="1258" t="str">
        <f>'Abilities (2)'!D$657</f>
        <v>(≈) Blazing Awakening III: Toggle; You Become Unstoppable; Your Abilities' Fire Damage Scales with 40% Fire Resistance. (10 Rage/Turn)</v>
      </c>
      <c r="AW579" t="s">
        <v>4898</v>
      </c>
      <c r="AX579" t="s">
        <v>4899</v>
      </c>
      <c r="AY579" t="s">
        <v>4900</v>
      </c>
    </row>
    <row r="580" spans="43:51">
      <c r="AQ580" s="1286">
        <v>658</v>
      </c>
      <c r="AR580" s="1258" t="str">
        <f>'Abilities (2)'!B$658</f>
        <v>(❖:o) Demonic Circle - Archfire: Hidden; Target Tile will erupt with Archfire at the start of your next Turn Dealing 30(+50% Power) Fire Damage; If Target hit by this ability is a Demon their next Landed Strike will deal double the Fire Damage On Hit instead. (40 Rage)</v>
      </c>
      <c r="AS580" s="1258" t="str">
        <f>'Abilities (2)'!C$658</f>
        <v>(❖:o) Demonic Circle - Archfire II: Hidden; Target Tile will erupt with Archfire at the start of your next Turn Dealing 40(+75% Power) Fire Damage; If Target hit by this ability is a Demon their next Landed Strike will deal double the Fire Damage On Hit instead. (35 Rage)</v>
      </c>
      <c r="AT580" s="1258" t="str">
        <f>'Abilities (2)'!D$658</f>
        <v>(❖:o) Demonic Circle - Archfire III: Hidden; Target Tile will erupt with Archfire at the start of your next Turn Dealing 50(+100% Power) Fire Damage; If Target hit by this ability is a Demon their next Landed Strike will deal double the Fire Damage On Hit instead. (30 Rage)</v>
      </c>
      <c r="AW580" t="s">
        <v>4901</v>
      </c>
      <c r="AX580" t="s">
        <v>4902</v>
      </c>
      <c r="AY580" t="s">
        <v>4903</v>
      </c>
    </row>
    <row r="581" spans="43:51">
      <c r="AQ581" s="1286">
        <v>659</v>
      </c>
      <c r="AR581" s="1258" t="str">
        <f>'Abilities (2)'!B$659</f>
        <v>(❖:o) Demonic Circle - Hellfire: Hidden; Target 2/2 Tile Range will erupt with Hellfire at the Start of your next Turn dealing 50 Scorch Damage. (40 Rage)</v>
      </c>
      <c r="AS581" s="1258" t="str">
        <f>'Abilities (2)'!C$659</f>
        <v>(❖:o) Demonic Circle - Hellfire II: Hidden; Target 2/2 Tile Range will erupt with Hellfire at the Start of your next Turn dealing 75 Scorch Damage. (50 Rage)</v>
      </c>
      <c r="AT581" s="1258" t="str">
        <f>'Abilities (2)'!D$659</f>
        <v>(❖:o) Demonic Circle - Hellfire III: Hidden; Target 2/2 Tile Range will erupt with Hellfire at the Start of your next Turn dealing 100 Scorch Damage. (60 Rage)</v>
      </c>
      <c r="AW581" t="s">
        <v>4904</v>
      </c>
      <c r="AX581" t="s">
        <v>4905</v>
      </c>
      <c r="AY581" t="s">
        <v>4906</v>
      </c>
    </row>
    <row r="582" spans="43:51">
      <c r="AQ582" s="1286">
        <v>660</v>
      </c>
      <c r="AR582" s="1258" t="str">
        <f>'Abilities (2)'!B$660</f>
        <v>(❖:o) Demonic Circle - Damnation: Hidden; At the start of your next Turn all Entities on Hex take 10 Fire Damage; Entities which received 10 or more Fire Damage lose 1 Faith. (30 Rage)</v>
      </c>
      <c r="AS582" s="1258" t="str">
        <f>'Abilities (2)'!C$660</f>
        <v>(❖:o) Demonic Circle - Damnation II: Hidden; At the start of your next Turn all Entities on Hex take 15 Fire Damage; Entities which received 10 or more Fire Damage lose 1 Faith. (25 Rage)</v>
      </c>
      <c r="AT582" s="1258" t="str">
        <f>'Abilities (2)'!D$660</f>
        <v>(❖:o) Demonic Circle - Damnation III: Hidden; At the start of your next Turn all Entities on Hex take 20 Fire Damage; Entities which received 10 or more Fire Damage lose 1 Faith. (20 Rage)</v>
      </c>
      <c r="AW582" t="s">
        <v>4907</v>
      </c>
      <c r="AX582" t="s">
        <v>4908</v>
      </c>
      <c r="AY582" t="s">
        <v>4909</v>
      </c>
    </row>
    <row r="583" spans="43:51">
      <c r="AQ583" s="1286">
        <v>661</v>
      </c>
      <c r="AR583" s="1258" t="str">
        <f>'Abilities (2)'!B$661</f>
        <v>(≈) Furies of the Grand Hells: Lose 50% of your Current Health; Basic Attack OR Strike Target 4 Times; These Strikes Deal 1 Fire Damage On Hit. (20 Rage)</v>
      </c>
      <c r="AS583" s="1258" t="str">
        <f>'Abilities (2)'!C$661</f>
        <v>(≈) Furies of the Grand Hells II: Lose 25% of your Current Health; Basic Attack OR Strike Target 6 Times; These Strikes Deal 2 Fire Damage On Hit. (10 Rage)</v>
      </c>
      <c r="AT583" s="1258" t="str">
        <f>'Abilities (2)'!D$661</f>
        <v>(≈) Furies of the Grand Hells III: Lose 25% of your Current Health; Basic Attack OR Strike Target 8 Times; These Strikes Deal 4 Fire Damage On Hit.</v>
      </c>
      <c r="AW583" t="s">
        <v>4910</v>
      </c>
      <c r="AX583" t="s">
        <v>4911</v>
      </c>
      <c r="AY583" t="s">
        <v>4912</v>
      </c>
    </row>
    <row r="584" spans="43:51">
      <c r="AQ584" s="1286">
        <v>662</v>
      </c>
      <c r="AR584" s="1258" t="str">
        <f>'Abilities (2)'!B$662</f>
        <v>(^) Demons Arrival: Powerplay; Replace yourself with a Level 8, 400 Health; Demon Creature that has a 25 Physical Damage Melee Sharp Basic Attack; 3/3 Stamina; 10 Defense &amp; Dispersion; 40% Elemental Resistance; He has the same Attunements and Affinity Abilities(No Skills/Faction) you did and has Rage as a Resource.</v>
      </c>
      <c r="AS584" s="1258" t="str">
        <f>'Abilities (2)'!C$662</f>
        <v>(^) Demons Arrival II: Powerplay; Replace yourself with a Level 8, 800 Health; Demon Creature that has a 35 Physical Damage Melee Sharp Basic Attack; 3/3 Stamina; 15 Defense &amp; Dispersion; 50% Elemental Resistance; He has the same Attunements and Affinity Abilities(No Skills/Faction) you did and has Rage as a Resource.</v>
      </c>
      <c r="AT584" s="1258" t="str">
        <f>'Abilities (2)'!D$662</f>
        <v>(^) Demons Arrival III: Powerplay; Replace yourself with a Level 8, 1200 Health; Demon Creature that has a 50 Physical Damage Melee Sharp Basic Attack; 4/4 Stamina; 20 Defense &amp; Dispersion; 80% Elemental Resistance; He has the same Attunements and Affinity Abilities(No Skills/Faction) you did and has Rage as a Resource.</v>
      </c>
      <c r="AW584" t="s">
        <v>4913</v>
      </c>
      <c r="AX584" t="s">
        <v>4914</v>
      </c>
      <c r="AY584" t="s">
        <v>4915</v>
      </c>
    </row>
    <row r="585" spans="43:51">
      <c r="AQ585" s="1286">
        <v>663</v>
      </c>
      <c r="AR585" s="1258" t="str">
        <f>'Abilities (2)'!B$663</f>
        <v>(o) Total Release - Magma: 50% of all Tiles in Combat will Errupt with Fire dealing 100 Fire Damage; Affected Tiles leave a Molten Pool; At the Start of their Turn Entities on specified Tiles will Take 20 Fire Damage. (100 Rage)</v>
      </c>
      <c r="AS585" s="1258" t="str">
        <f>'Abilities (2)'!C$663</f>
        <v>(o) Total Release - Magma II: 50% of all Tiles in Combat will Errupt with Fire dealing 200 Fire Damage; Affected Tiles leave a Molten Pool; At the Start of their Turn Entities on specified Tiles will Take 40 Fire Damage. (100 Rage)</v>
      </c>
      <c r="AT585" s="1258" t="str">
        <f>'Abilities (2)'!D$663</f>
        <v>(o) Total Release - Magma III: All Tiles in Combat will Errupt with Fire dealing 400 Fire Damage; Affected Tiles leave a Molten Pool; At the Start of their Turn Entities on specified Tiles will Take 80 Fire Damage. (100 Rage)</v>
      </c>
      <c r="AW585" t="s">
        <v>4916</v>
      </c>
      <c r="AX585" t="s">
        <v>4917</v>
      </c>
      <c r="AY585" t="s">
        <v>4918</v>
      </c>
    </row>
    <row r="586" spans="43:51">
      <c r="AQ586">
        <v>666</v>
      </c>
      <c r="AR586" s="1258" t="str">
        <f>'Abilities (2)'!B$666</f>
        <v>(P) Axe Mastery: Gain Mastery of the Two-Handed Axe; Two-Handed Axes have 1 Extra Scaling.</v>
      </c>
      <c r="AW586" t="s">
        <v>4919</v>
      </c>
    </row>
    <row r="587" spans="43:51">
      <c r="AQ587" s="1286">
        <v>667</v>
      </c>
      <c r="AR587" s="1258" t="str">
        <f>'Abilities (2)'!B$667</f>
        <v>(P) War Effort Heirloom: Start the Game with a Rare Two-Handed Axe.</v>
      </c>
      <c r="AW587" t="s">
        <v>4920</v>
      </c>
    </row>
    <row r="588" spans="43:51">
      <c r="AQ588">
        <v>668</v>
      </c>
      <c r="AR588" s="1258" t="str">
        <f>'Abilities (2)'!B$668</f>
        <v>(P) Technique Infusion: Your Technique Abilities deal Damage On Hit based of your Wavelength Type; This Damage is equal to 50% of your Wavelengths Elemental Resistance. (50% Poison Resistance will cause 25 Poison Damage on Hit as long as Poison is your Wavelength)</v>
      </c>
      <c r="AW588" t="s">
        <v>4921</v>
      </c>
    </row>
    <row r="589" spans="43:51">
      <c r="AQ589">
        <v>669</v>
      </c>
      <c r="AR589" s="911" t="str">
        <f>'Abilities (2)'!B$669</f>
        <v>(≈) Cleave Technique: Basic Attack Target with +1 on your Roll; Entities or Objects in your Melee Range that are Adjacent to your Target also receive the Damage. (20 Rage)</v>
      </c>
      <c r="AS589" s="911" t="str">
        <f>'Abilities (2)'!C$669</f>
        <v>(≈) Cleave Technique II: Basic Attack Target with +2 on your Roll; Entities or Objects in your Melee Range that are Adjacent to your Target also receive the Damage. (20 Rage)</v>
      </c>
      <c r="AT589" s="911" t="str">
        <f>'Abilities (2)'!D$669</f>
        <v>(≈) Cleave Technique III: Basic Attack Target with +3 on your Roll; Entities or Objects in your Melee Range that are Adjacent to your Target also receive the Damage. (20 Rage)</v>
      </c>
      <c r="AW589" t="s">
        <v>4922</v>
      </c>
      <c r="AX589" t="s">
        <v>4923</v>
      </c>
      <c r="AY589" t="s">
        <v>4924</v>
      </c>
    </row>
    <row r="590" spans="43:51">
      <c r="AQ590">
        <v>670</v>
      </c>
      <c r="AR590" s="1258" t="str">
        <f>'Abilities (2)'!B$670</f>
        <v>(o) Whirlwind Technique: Spin your axe around striking all Targets in Melee Range for your Basic Attack Damage. (30 Rage)</v>
      </c>
      <c r="AS590" s="1258" t="str">
        <f>'Abilities (2)'!C$670</f>
        <v>(o) Whirlwind Technique II: Spin your axe around striking all Targets in Melee Range for your Basic Attack Damage. (25 Rage)</v>
      </c>
      <c r="AT590" s="1258" t="str">
        <f>'Abilities (2)'!D$670</f>
        <v>(o) Whirlwind Technique III: Spin your axe around striking all Targets in Melee Range for your Basic Attack Damage. (20 Rage)</v>
      </c>
      <c r="AW590" t="s">
        <v>4925</v>
      </c>
      <c r="AX590" t="s">
        <v>4926</v>
      </c>
      <c r="AY590" t="s">
        <v>4927</v>
      </c>
    </row>
    <row r="591" spans="43:51">
      <c r="AQ591">
        <v>671</v>
      </c>
      <c r="AR591" s="1258" t="str">
        <f>'Abilities (2)'!B$671</f>
        <v>(P) The Reckoning: Strike Target for 50% of Total Damage Taken in the last 2 Turns as Physical Damage. (40 Rage)</v>
      </c>
      <c r="AS591" s="1258" t="str">
        <f>'Abilities (2)'!C$671</f>
        <v>(P) The Reckoning II: Strike Target for 50% of Total Damage Taken in the last 2 Turns as Physical Damage. (30 Rage)</v>
      </c>
      <c r="AT591" s="1258" t="str">
        <f>'Abilities (2)'!D$671</f>
        <v>(P) The Reckoning III: Strike Target for 50% of Total Damage Taken in the last 3 Turns as Physical Damage. (30 Rage)</v>
      </c>
      <c r="AW591" t="s">
        <v>4928</v>
      </c>
      <c r="AX591" t="s">
        <v>4929</v>
      </c>
      <c r="AY591" t="s">
        <v>4930</v>
      </c>
    </row>
    <row r="592" spans="43:51">
      <c r="AQ592" s="1286">
        <v>672</v>
      </c>
      <c r="AR592" s="1258" t="str">
        <f>'Abilities (2)'!B$672</f>
        <v>(≈) Skullsplitting Technique: Basic Attack with +2 Crit Multiplier. (50 Rage)</v>
      </c>
      <c r="AS592" s="1258" t="str">
        <f>'Abilities (2)'!C$672</f>
        <v>(≈) Skullsplitting Technique II: Basic Attack with +2.5 Crit Multiplier. (50 Rage)</v>
      </c>
      <c r="AT592" s="1258" t="str">
        <f>'Abilities (2)'!D$672</f>
        <v>(≈) Skullsplitting Technique III: Basic Attack with +3 Crit Multiplier. (50 Rage)</v>
      </c>
      <c r="AW592" t="s">
        <v>4931</v>
      </c>
      <c r="AX592" t="s">
        <v>4932</v>
      </c>
      <c r="AY592" t="s">
        <v>4933</v>
      </c>
    </row>
    <row r="593" spans="43:51">
      <c r="AQ593" s="1286">
        <v>673</v>
      </c>
      <c r="AR593" s="1258" t="str">
        <f>'Abilities (2)'!B$673</f>
        <v>(≈) Aegis Splitter Techique: Strike Target for 10(+100% Strength) Physical Damage and Lower their Defense by 20%. (10 Rage)</v>
      </c>
      <c r="AS593" s="1258" t="str">
        <f>'Abilities (2)'!C$673</f>
        <v>(≈) Aegis Splitter Techique II: Strike Target for 15(+100% Strength) Physical Damage and Lower their Defense by 30%. (15 Rage)</v>
      </c>
      <c r="AT593" s="1258" t="str">
        <f>'Abilities (2)'!D$673</f>
        <v>(≈) Aegis Splitter Techique III: Strike Target for 20(+100% Strength) Physical Damage and Lower their Defense by 40%. (20 Rage)</v>
      </c>
      <c r="AW593" t="s">
        <v>4934</v>
      </c>
      <c r="AX593" t="s">
        <v>4935</v>
      </c>
      <c r="AY593" t="s">
        <v>4936</v>
      </c>
    </row>
    <row r="594" spans="43:51">
      <c r="AQ594" s="1286">
        <v>674</v>
      </c>
      <c r="AR594" s="1258" t="str">
        <f>'Abilities (2)'!B$674</f>
        <v>(≈) Humiliating Taunt: Force Target Entity to Basic Attack you at the Start of their Turn with a -2 Roll Modifier; If they Land you gain 20 Rage. (1/Combat)</v>
      </c>
      <c r="AS594" s="1258" t="str">
        <f>'Abilities (2)'!C$674</f>
        <v>(≈) Humiliating Taunt II: Force Target Entity to Basic Attack you at the Start of their Turn with a -3 Roll Modifier; If they Land you gain 30 Rage. (2/Combat)</v>
      </c>
      <c r="AT594" s="1258" t="str">
        <f>'Abilities (2)'!D$674</f>
        <v>(≈) Humiliating Taunt III: Force Target Entity to Basic Attack you at the Start of their Turn with a -4 Roll Modifier; If they Land you gain 40 Rage. (2/Combat)</v>
      </c>
      <c r="AW594" t="s">
        <v>2965</v>
      </c>
      <c r="AX594" t="s">
        <v>4937</v>
      </c>
      <c r="AY594" t="s">
        <v>4938</v>
      </c>
    </row>
    <row r="595" spans="43:51">
      <c r="AQ595" s="1286">
        <v>675</v>
      </c>
      <c r="AR595" s="1258" t="str">
        <f>'Abilities (2)'!B$675</f>
        <v>(&gt;) Axerang Technique: Hurl your Axe at Target Entity; This Ability has 50% Chance to deal Critical Damage of your Basic Attack or Miss; The Axe returns to you Regardless. (30 Rage; 3 Turns Cooldown)</v>
      </c>
      <c r="AS595" s="1258" t="str">
        <f>'Abilities (2)'!C$675</f>
        <v>(&gt;) Axerang Technique II: Hurl your Axe at Target Entity; This Ability has 50% Chance to deal Critical Damage of your Basic Attack or Miss; The Axe returns to you Regardless. (30 Rage; 2 Turns Cooldown)</v>
      </c>
      <c r="AT595" s="1258" t="str">
        <f>'Abilities (2)'!D$675</f>
        <v>(&gt;) Axerang Technique III: Hurl your Axe at Target Entity; This Ability has 50% Chance to deal Critical Damage of your Basic Attack or Miss; The Axe returns to you Regardless. (30 Rage; 1 Turn Cooldown)</v>
      </c>
      <c r="AW595" t="s">
        <v>4939</v>
      </c>
      <c r="AX595" t="s">
        <v>4940</v>
      </c>
      <c r="AY595" t="s">
        <v>4941</v>
      </c>
    </row>
    <row r="596" spans="43:51">
      <c r="AQ596" s="1286">
        <v>676</v>
      </c>
      <c r="AR596" s="1258" t="str">
        <f>'Abilities (2)'!B$676</f>
        <v>(≈) Twinfold Rend Technique: Basic Attack Target Twice; if both Attacks Land the Target suffers Bleeding for 10 Bleed Damage Per Tick over 3 Turns. (50 Rage; 2 Turn Cooldown)</v>
      </c>
      <c r="AS596" s="1258" t="str">
        <f>'Abilities (2)'!C$676</f>
        <v>(≈) Twinfold Rend Technique II: Basic Attack Target Twice; if both Attacks Land the Target suffers Bleeding for 15 Bleed Damage Per Tick over 3 Turns. (50 Rage; 2 Turn Cooldown)</v>
      </c>
      <c r="AT596" s="1258" t="str">
        <f>'Abilities (2)'!D$676</f>
        <v>(≈) Twinfold Rend Technique III: Basic Attack Target Twice; if both Attacks Land the Target suffers Bleeding for 20 Bleed Damage Per Tick over 4 Turns. (50 Rage; 2 Turn Cooldown)</v>
      </c>
      <c r="AW596" t="s">
        <v>4942</v>
      </c>
      <c r="AX596" t="s">
        <v>4943</v>
      </c>
      <c r="AY596" t="s">
        <v>4944</v>
      </c>
    </row>
    <row r="597" spans="43:51">
      <c r="AQ597" s="1286">
        <v>677</v>
      </c>
      <c r="AR597" s="1258" t="str">
        <f>'Abilities (2)'!B$677</f>
        <v>(≈) Enraging Bloodletting: Convert Health to Rage at a 1:1.5 Ratio; Become Enraged for 1 Turn for Every 50 Health Converted. (1/Combat)</v>
      </c>
      <c r="AS597" s="1258" t="str">
        <f>'Abilities (2)'!C$677</f>
        <v>(≈) Enraging Bloodletting II: Convert Health to Rage at a 1:1.5 Ratio; Become Enraged for 2 Turns for Every 50 Health Converted.</v>
      </c>
      <c r="AT597" s="1258" t="str">
        <f>'Abilities (2)'!D$677</f>
        <v>(≈) Enraging Bloodletting III: Convert Health to Rage at a 1:2 Ratio; Become Enraged for 2 Turns for Every 50 Health Converted.</v>
      </c>
      <c r="AW597" t="s">
        <v>4945</v>
      </c>
      <c r="AX597" t="s">
        <v>4946</v>
      </c>
      <c r="AY597" t="s">
        <v>4947</v>
      </c>
    </row>
    <row r="598" spans="43:51">
      <c r="AQ598" s="1286">
        <v>678</v>
      </c>
      <c r="AR598" s="1258" t="str">
        <f>'Abilities (2)'!B$678</f>
        <v>(o) Hewn Path Technique: Toggle; When Moving in Combat your presence leaves behind a trail of continous slashes; Striking Entities also Converts their Tile; Entities moving to or staying on these Tiles take 20(+50% Strength; +100% Power) Physical Damage. (10 Rage/Turn/Tile Converted)</v>
      </c>
      <c r="AS598" s="1258" t="str">
        <f>'Abilities (2)'!C$678</f>
        <v>(o) Hewn Path Technique II: Toggle; When Moving in Combat your presence leaves behind a trail of continous slashes; Striking Entities also Converts their Tile; Entities moving to or staying on these Tiles take 40(+100% Strength; +200% Power) Physical Damage. (15 Rage/Turn/Tile Converted)</v>
      </c>
      <c r="AT598" s="1258" t="str">
        <f>'Abilities (2)'!D$678</f>
        <v>(o) Hewn Path Technique III: Toggle; When Moving in Combat your presence leaves behind a trail of continous slashes; Striking Entities also Converts their Tile; Entities moving to or staying on these Tiles take 80(+200% Strength; +400% Power) Physical Damage. (20 Rage/Turn/Tile Converted)</v>
      </c>
      <c r="AW598" t="s">
        <v>3103</v>
      </c>
      <c r="AX598" t="s">
        <v>4948</v>
      </c>
      <c r="AY598" t="s">
        <v>4949</v>
      </c>
    </row>
    <row r="599" spans="43:51">
      <c r="AQ599" s="1286">
        <v>679</v>
      </c>
      <c r="AR599" s="1258" t="str">
        <f>'Abilities (2)'!B$679</f>
        <v>(≈) Total Carnage: Precise; Select a 3/3 Tile Range with an Empty Tile in the middle; Move to Target Tile and Basic Attack all Adjacent Entities; If there is only 1 Entity Basic Attack it Thrice instead. (100 Rage)</v>
      </c>
      <c r="AS599" s="1258" t="str">
        <f>'Abilities (2)'!C$679</f>
        <v>(≈) Total Carnage II: Precise; Select a 3/3 Tile Range with an Empty Tile in the middle; Move to Target Tile and Basic Attack all Adjacent Entities; If there is only 1 Entity Basic Attack it 4 times instead. (75 Rage)</v>
      </c>
      <c r="AT599" s="1258" t="str">
        <f>'Abilities (2)'!D$679</f>
        <v>(≈) Total Carnage III: Precise; Move to Target Tile and Basic Attack all Entities; If there is only 1 Entity Basic Attack it 5 Times instead. (50 Rage)</v>
      </c>
      <c r="AW599" t="s">
        <v>3138</v>
      </c>
      <c r="AX599" t="s">
        <v>4950</v>
      </c>
      <c r="AY599" t="s">
        <v>4951</v>
      </c>
    </row>
    <row r="600" spans="43:51">
      <c r="AQ600" s="1286">
        <v>680</v>
      </c>
      <c r="AR600" s="1258" t="str">
        <f>'Abilities (2)'!B$680</f>
        <v>(≈) Sundering End: Blitz; Place all your effort in 1 Strike; You Deal Basic Attack Damage(+200% Strength; +100% Rage) Physical Damage; If the Attack fails to Kill Target you lose your Strength until End of Day. (All Rage; 1/Day)</v>
      </c>
      <c r="AS600" s="1258" t="str">
        <f>'Abilities (2)'!C$680</f>
        <v>(≈) Sundering End II: Blitz; Place all your effort in 1 Strike; You Deal Basic Attack Damage(+400% Strength; +200% Rage) Physical Damage; If the Attack fails to Kill Target you lose your Strength until End of Day. (All Rage; 1/Day)</v>
      </c>
      <c r="AT600" s="1258" t="str">
        <f>'Abilities (2)'!D$680</f>
        <v>(≈) Sundering End III: Blitz; Place all your effort in 1 Strike; You Deal Basic Attack Damage(+800% Strength; +400% Rage) Physical Damage; If the Attack fails to Kill Target you lose your Strength until End of Day. (All Rage; 1/Day)</v>
      </c>
      <c r="AW600" t="s">
        <v>4952</v>
      </c>
      <c r="AX600" t="s">
        <v>4953</v>
      </c>
      <c r="AY600" t="s">
        <v>4954</v>
      </c>
    </row>
    <row r="601" spans="43:51">
      <c r="AQ601">
        <v>683</v>
      </c>
      <c r="AR601" s="1258" t="str">
        <f>'Abilities (2)'!B$683</f>
        <v>(P) Burrowing Life: After killing an Entity, you may spend 10 Mana to gain 10 Max Health.</v>
      </c>
      <c r="AW601" t="s">
        <v>4955</v>
      </c>
    </row>
    <row r="602" spans="43:51">
      <c r="AQ602" s="1286">
        <v>684</v>
      </c>
      <c r="AR602" s="1258" t="str">
        <f>'Abilities (2)'!B$684</f>
        <v>(P) Golden Blood: Convert 1 Health to 10 Gold at any time.</v>
      </c>
      <c r="AW602" t="s">
        <v>4956</v>
      </c>
    </row>
    <row r="603" spans="43:51">
      <c r="AQ603">
        <v>685</v>
      </c>
      <c r="AR603" s="1258" t="str">
        <f>'Abilities (2)'!B$685</f>
        <v>(P) Bloodgrounds Native: Traversing or Resting on Crimson Hexes restores 20% Missing Health and Mana.</v>
      </c>
      <c r="AW603" t="s">
        <v>4957</v>
      </c>
    </row>
    <row r="604" spans="43:51">
      <c r="AQ604">
        <v>686</v>
      </c>
      <c r="AR604" s="911" t="str">
        <f>'Abilities (2)'!B$686</f>
        <v>(+) Life Transfusal: Drain 15 Life From Target Entity. (25 Mana)</v>
      </c>
      <c r="AS604" s="911" t="str">
        <f>'Abilities (2)'!C$686</f>
        <v>(+) Life Transfusal II: Drain 25 Life From Target Entity. (35 Mana)</v>
      </c>
      <c r="AT604" s="911" t="str">
        <f>'Abilities (2)'!D$686</f>
        <v>(+) Life Transfusal III : Drain 40  Life From Target Entity. (40 Mana)</v>
      </c>
      <c r="AW604" t="s">
        <v>4958</v>
      </c>
      <c r="AX604" t="s">
        <v>4959</v>
      </c>
      <c r="AY604" t="s">
        <v>4960</v>
      </c>
    </row>
    <row r="605" spans="43:51">
      <c r="AQ605">
        <v>687</v>
      </c>
      <c r="AR605" s="1258" t="str">
        <f>'Abilities (2)'!B$687</f>
        <v>(+) Blood Vessel Transfusal: Drain 5 Max Health From Target. (20 Mana)</v>
      </c>
      <c r="AS605" s="1258" t="str">
        <f>'Abilities (2)'!C$687</f>
        <v>(+) Blood Vessel Transfusal II: Drain 10 Max Health From Target. (30 Mana)</v>
      </c>
      <c r="AT605" s="1258" t="str">
        <f>'Abilities (2)'!D$687</f>
        <v>(+) Blood Vessel Transfusal III: Drain 20 Max Health From Target. (40 Mana)</v>
      </c>
      <c r="AW605" t="s">
        <v>4961</v>
      </c>
      <c r="AX605" t="s">
        <v>4962</v>
      </c>
      <c r="AY605" t="s">
        <v>4963</v>
      </c>
    </row>
    <row r="606" spans="43:51">
      <c r="AQ606">
        <v>688</v>
      </c>
      <c r="AR606" s="1258" t="str">
        <f>'Abilities (2)'!B$688</f>
        <v>(P) Real Time Life Transportation: Your Ranged Basic Attacks have 5 Life Drain on Hit; Your Melee Basic Attacks have 10 Life Drain on Hit. (Locks 80 Mana)</v>
      </c>
      <c r="AS606" s="1258" t="str">
        <f>'Abilities (2)'!C$688</f>
        <v>(P) Real Time Life Transportation II: Your Ranged Basic Attacks have 5 Life Drain on Hit; Your Melee Basic Attacks have 10 Life Drain on Hit. (Locks 70 Mana)</v>
      </c>
      <c r="AT606" s="1258" t="str">
        <f>'Abilities (2)'!D$688</f>
        <v>(P) Real Time Life Transportation III: Your Ranged Basic Attacks have 5 Life Drain on Hit; Your Melee Basic Attacks have 10 Life Drain on Hit. (Locks 50 Mana)</v>
      </c>
      <c r="AW606" t="s">
        <v>4964</v>
      </c>
      <c r="AX606" t="s">
        <v>4965</v>
      </c>
      <c r="AY606" t="s">
        <v>4966</v>
      </c>
    </row>
    <row r="607" spans="43:51">
      <c r="AQ607" s="1286">
        <v>689</v>
      </c>
      <c r="AR607" s="1258" t="str">
        <f>'Abilities (2)'!B$689</f>
        <v>(+) The Blood still Lives: Powerplay; Gain 50% of Target Corpses Max Health. (60 Mana)</v>
      </c>
      <c r="AS607" s="1258" t="str">
        <f>'Abilities (2)'!C$689</f>
        <v>(+) The Blood still Lives II: Powerplay; Gain 50% of Target Corpses Base Max Health. (0 Mana)</v>
      </c>
      <c r="AT607" s="1258" t="str">
        <f>'Abilities (2)'!D$689</f>
        <v>(+) The Blood still Lives III: Gain 50% of Target Corpses Base Max Health. 1/ Day</v>
      </c>
      <c r="AW607" t="s">
        <v>4967</v>
      </c>
      <c r="AX607" t="s">
        <v>4968</v>
      </c>
      <c r="AY607" t="s">
        <v>4969</v>
      </c>
    </row>
    <row r="608" spans="43:51">
      <c r="AQ608" s="1286">
        <v>690</v>
      </c>
      <c r="AR608" s="1258" t="str">
        <f>'Abilities (2)'!B$690</f>
        <v>(+) The Dark Arts of Life Transfer: [Requires Living and Dead Target Entities] Powerplay; Restore Target Living Entity and Dead Entity to Full Health and Switch out their Max Healths; The Dead Entity remains dead. (40 Mana)</v>
      </c>
      <c r="AS608" s="1258" t="str">
        <f>'Abilities (2)'!C$690</f>
        <v>(+) The Dark Arts of Life Transfer II :[Requires Living and Dead Target Entities] Powerplay; Restore Target Living Entity and Dead Entity to Full Health and Steal 50% of Base Max Healths; The Dead Entity remains dead. (50 Mana)</v>
      </c>
      <c r="AT608" s="1258" t="str">
        <f>'Abilities (2)'!D$690</f>
        <v>(+) The Dark Arts of Life Transfer III :[Requires Living and Dead Target Entities]  Restore Target Living Entity and Dead Entity to Full Health and Steal 100% of Base Max Healths; The Dead Entity remains dead. (50 Mana)</v>
      </c>
      <c r="AW608" t="s">
        <v>4970</v>
      </c>
      <c r="AX608" t="s">
        <v>4971</v>
      </c>
      <c r="AY608" t="s">
        <v>4972</v>
      </c>
    </row>
    <row r="609" spans="41:51">
      <c r="AQ609" s="1286">
        <v>691</v>
      </c>
      <c r="AR609" s="1258" t="str">
        <f>'Abilities (2)'!B$691</f>
        <v>(P) Practical Life Drainage: Entities having their life Drained become Weakened for 1 Turn. (Locks 60 Mana)</v>
      </c>
      <c r="AS609" s="1258" t="str">
        <f>'Abilities (2)'!C$691</f>
        <v>(P) Practical Life Drainage II: Entities having their life Drained become Weakened for 1 Turn. (Locks 40 Mana)</v>
      </c>
      <c r="AT609" s="1258" t="str">
        <f>'Abilities (2)'!D$691</f>
        <v>(P) Practical Life Drainage III: Entities having their life Drained become Weakened for 2 Turns. (Locks 40 Mana)</v>
      </c>
      <c r="AW609" t="s">
        <v>4973</v>
      </c>
      <c r="AX609" t="s">
        <v>4974</v>
      </c>
      <c r="AY609" t="s">
        <v>4975</v>
      </c>
    </row>
    <row r="610" spans="41:51">
      <c r="AQ610" s="1286">
        <v>692</v>
      </c>
      <c r="AR610" s="1258" t="str">
        <f>'Abilities (2)'!B$692</f>
        <v>(≈) Next Level Alchemy: Turn Gold into Health where 10 Gold is 1 Health. (1/Day)</v>
      </c>
      <c r="AS610" s="1258" t="str">
        <f>'Abilities (2)'!C$692</f>
        <v>(≈) Next Level Alchemy II: Turn Gold into Health where 10 Gold is 5 Health. (1/Day)</v>
      </c>
      <c r="AT610" s="1258" t="str">
        <f>'Abilities (2)'!D$692</f>
        <v>(≈) Next Level Alchemy III: Turn Gold into Health where 1 Gold is 1 Health. (1/Day)</v>
      </c>
      <c r="AW610" t="s">
        <v>4976</v>
      </c>
      <c r="AX610" t="s">
        <v>4977</v>
      </c>
      <c r="AY610" t="s">
        <v>4978</v>
      </c>
    </row>
    <row r="611" spans="41:51">
      <c r="AQ611" s="1286">
        <v>693</v>
      </c>
      <c r="AR611" s="1258" t="str">
        <f>'Abilities (2)'!B$693</f>
        <v>(P) Perfect Life Exchange: Whenever an Entity other than yourself loses Health you drain 25% of it. (Locks 50 Mana)</v>
      </c>
      <c r="AS611" s="1258" t="str">
        <f>'Abilities (2)'!C$693</f>
        <v>(P) Perfect Life Exchange II: Whenever an Entity other than yourself loses Health you drain 50% of it. (Locks 50 Mana)</v>
      </c>
      <c r="AT611" s="1258" t="str">
        <f>'Abilities (2)'!D$693</f>
        <v>(P) Perfect Life Exchange III: Whenever an Entity other than yourself loses Health you drain 100% of it. (Locks 50 Mana)</v>
      </c>
      <c r="AW611" t="s">
        <v>4979</v>
      </c>
      <c r="AX611" t="s">
        <v>4980</v>
      </c>
      <c r="AY611" t="s">
        <v>4981</v>
      </c>
    </row>
    <row r="612" spans="41:51">
      <c r="AQ612" s="1286">
        <v>694</v>
      </c>
      <c r="AR612" s="1258" t="str">
        <f>'Abilities (2)'!B$694</f>
        <v>(❖:+) Internal Alchemical Ordeal: Stun Target for 1 Turn. (1/Day; 20 Mana)</v>
      </c>
      <c r="AS612" s="1258" t="str">
        <f>'Abilities (2)'!C$694</f>
        <v>(❖:+) Internal Alchemical Ordeal II: Stun Target for 2 Turns. (1/Day; 20 Mana)</v>
      </c>
      <c r="AT612" s="1258" t="str">
        <f>'Abilities (2)'!D$694</f>
        <v>(❖:+) Internal Alchemical Ordeal III: Stun Target for 2 Turns. (1/Day)</v>
      </c>
      <c r="AW612" t="s">
        <v>4982</v>
      </c>
      <c r="AX612" t="s">
        <v>4983</v>
      </c>
      <c r="AY612" t="s">
        <v>4984</v>
      </c>
    </row>
    <row r="613" spans="41:51">
      <c r="AO613" s="249"/>
      <c r="AP613" s="249"/>
      <c r="AQ613" s="1286">
        <v>695</v>
      </c>
      <c r="AR613" s="1258" t="str">
        <f>'Abilities (2)'!B$695</f>
        <v>(❖:+) Corporal Transposition: For the next 3 Turns, any damage you receive will also be dealt to Target. (100 Mana)</v>
      </c>
      <c r="AS613" s="1258" t="str">
        <f>'Abilities (2)'!C$695</f>
        <v>(❖:+) Corporal Transposition II: Hidden; For the next 4 Turns, any damage you receive will also be dealt to Target. (120 Mana)</v>
      </c>
      <c r="AT613" s="1258" t="str">
        <f>'Abilities (2)'!D$695</f>
        <v>(❖:+) Corporal Transposition III: For the rest of game, any damage you receive will also be dealt to Target. (150 Mana)</v>
      </c>
      <c r="AW613" t="s">
        <v>4985</v>
      </c>
      <c r="AX613" t="s">
        <v>4986</v>
      </c>
      <c r="AY613" t="s">
        <v>4987</v>
      </c>
    </row>
    <row r="614" spans="41:51">
      <c r="AQ614" s="1286">
        <v>696</v>
      </c>
      <c r="AR614" s="1258" t="str">
        <f>'Abilities (2)'!B$696</f>
        <v>(❖:+) Life Sentence: Powerplay; Switch out your current Health with your opponent. (100 Mana)</v>
      </c>
      <c r="AS614" s="1258" t="str">
        <f>'Abilities (2)'!C$696</f>
        <v>(❖:+) Life Sentence II: Flash; Powerplay; Switch out your current Health with your opponent. (100 Mana)</v>
      </c>
      <c r="AT614" s="1258" t="str">
        <f>'Abilities (2)'!D$696</f>
        <v>(❖:+) Life Sentence III: Flash; Switch out your current Health with your opponent. (100 Mana)</v>
      </c>
      <c r="AW614" t="s">
        <v>4988</v>
      </c>
      <c r="AX614" t="s">
        <v>4989</v>
      </c>
      <c r="AY614" t="s">
        <v>4990</v>
      </c>
    </row>
    <row r="615" spans="41:51">
      <c r="AQ615" s="1286">
        <v>697</v>
      </c>
      <c r="AR615" s="1258" t="str">
        <f>'Abilities (2)'!B$697</f>
        <v>(❖:+) Pay the Price: Lose Health and Mana Equal to Target's Current Health; At the End of their Next Turn they lose that much Health. (1/Vendal)</v>
      </c>
      <c r="AS615" s="1258" t="str">
        <f>'Abilities (2)'!C$697</f>
        <v>(❖:+) Pay the Price II: Lose Health Equal to Target's Current Health; At the End of their Next Turn they lose that much Health. (1/Day)</v>
      </c>
      <c r="AT615" s="1258" t="str">
        <f>'Abilities (2)'!D$697</f>
        <v>(❖:+) Pay the Price III: Lose Health Equal to Target's Current Health; At the End of their Next Turn they are set to 1 Health.</v>
      </c>
      <c r="AW615" t="s">
        <v>4991</v>
      </c>
      <c r="AX615" t="s">
        <v>4992</v>
      </c>
      <c r="AY615" t="s">
        <v>4993</v>
      </c>
    </row>
    <row r="616" spans="41:51">
      <c r="AQ616">
        <v>700</v>
      </c>
      <c r="AR616" s="1258" t="str">
        <f>'Abilities (2)'!B$700</f>
        <v>(P) Destructive Repurposing: Destroying Objects Grants you 3 Transmutation Stacks; At Level 5 You unlock 1 of the Remaining Innates; At Level 8 You unlock the Last Innate.</v>
      </c>
      <c r="AW616" t="s">
        <v>4994</v>
      </c>
    </row>
    <row r="617" spans="41:51">
      <c r="AQ617" s="1286">
        <v>701</v>
      </c>
      <c r="AR617" s="1258" t="str">
        <f>'Abilities (2)'!B$701</f>
        <v>(P) Multiplicative Repurposing: Creating New Objects Grants you 1 Transmutation Stack; At Level 5 You unlock 1 of the Remaining Innates; At Level 8 You unlock the Last Innate.</v>
      </c>
      <c r="AW617" t="s">
        <v>4995</v>
      </c>
    </row>
    <row r="618" spans="41:51">
      <c r="AQ618">
        <v>702</v>
      </c>
      <c r="AR618" s="1258" t="str">
        <f>'Abilities (2)'!B$702</f>
        <v>(P) Alternative Repurposing: Transforming Objects Grants you 2 Transmutation Stacks; At Level 5 You unlock 1 of the Remaining Innates; At Level 8 You unlock the Last Innate.</v>
      </c>
      <c r="AW618" t="s">
        <v>4996</v>
      </c>
    </row>
    <row r="619" spans="41:51">
      <c r="AQ619">
        <v>703</v>
      </c>
      <c r="AR619" s="911" t="str">
        <f>'Abilities (2)'!B$703</f>
        <v>(❖:≈) Alchemical Destruction: Destroy Target Non-Unique Object in your Inventory. (30 Mana)</v>
      </c>
      <c r="AS619" s="911" t="str">
        <f>'Abilities (2)'!C$703</f>
        <v>(❖:≈) Alchemical Destruction II: Destroy Target Non-Unique Object in your Inventory. (25 Mana)</v>
      </c>
      <c r="AT619" s="911" t="str">
        <f>'Abilities (2)'!D$703</f>
        <v>(❖:≈) Alchemical Destruction III: Destroy Target Non-Unique Object in your Inventory. (20 Mana)</v>
      </c>
      <c r="AW619" t="s">
        <v>4997</v>
      </c>
      <c r="AX619" t="s">
        <v>4998</v>
      </c>
      <c r="AY619" t="s">
        <v>4999</v>
      </c>
    </row>
    <row r="620" spans="41:51">
      <c r="AQ620">
        <v>704</v>
      </c>
      <c r="AR620" s="1258" t="str">
        <f>'Abilities (2)'!B$704</f>
        <v>(❖:≈) Alchemical Creation: Create a Random Object of Non-Unique Rarity. (30 Mana)</v>
      </c>
      <c r="AS620" s="1258" t="str">
        <f>'Abilities (2)'!C$704</f>
        <v>(❖:≈) Alchemical Creation II: Create a Random Object of Non-Unique Rarity. (25 Mana)</v>
      </c>
      <c r="AT620" s="1258" t="str">
        <f>'Abilities (2)'!D$704</f>
        <v>(❖:≈) Alchemical Creation III: Create a Random Object of Non-Unique Rarity. (20 Mana)</v>
      </c>
      <c r="AW620" t="s">
        <v>5000</v>
      </c>
      <c r="AX620" t="s">
        <v>5001</v>
      </c>
      <c r="AY620" t="s">
        <v>5002</v>
      </c>
    </row>
    <row r="621" spans="41:51">
      <c r="AQ621">
        <v>705</v>
      </c>
      <c r="AR621" s="1258" t="str">
        <f>'Abilities (2)'!B$705</f>
        <v>(❖:≈) Alchemical Transformation: Transform an Object in your Inventory to another Object of equal Rarity. (30 Mana)</v>
      </c>
      <c r="AS621" s="1258" t="str">
        <f>'Abilities (2)'!C$705</f>
        <v>(❖:≈) Alchemical Transformation II: Transform an Object in your Inventory to another Object of equal Rarity. (25 Mana)</v>
      </c>
      <c r="AT621" s="1258" t="str">
        <f>'Abilities (2)'!D$705</f>
        <v>(❖:≈) Alchemical Transformation III: Transform an Object in your Inventory to another Object of equal Rarity. (20 Mana)</v>
      </c>
      <c r="AW621" t="s">
        <v>5003</v>
      </c>
      <c r="AX621" t="s">
        <v>5004</v>
      </c>
      <c r="AY621" t="s">
        <v>5005</v>
      </c>
    </row>
    <row r="622" spans="41:51">
      <c r="AQ622" s="1286">
        <v>706</v>
      </c>
      <c r="AR622" s="1258" t="str">
        <f>'Abilities (2)'!B$706</f>
        <v>(≈) Transmogrify: Transform Target Fabric/Ore into Ore/Fabric of equivalent Rarity. (30 Mana)</v>
      </c>
      <c r="AS622" s="1258" t="str">
        <f>'Abilities (2)'!C$706</f>
        <v>(≈) Transmogrify II: Transform Target Fabric/Ore into Ore/Fabric of equivalent Rarity. (20 Mana)</v>
      </c>
      <c r="AT622" s="1258" t="str">
        <f>'Abilities (2)'!D$706</f>
        <v>(≈) Transmogrify III: Transform Target Fabric/Ore into Ore/Fabric of Higher Rarity. (60 Mana)</v>
      </c>
      <c r="AW622" t="s">
        <v>5006</v>
      </c>
      <c r="AX622" t="s">
        <v>5007</v>
      </c>
      <c r="AY622" t="s">
        <v>5008</v>
      </c>
    </row>
    <row r="623" spans="41:51">
      <c r="AQ623" s="1286">
        <v>707</v>
      </c>
      <c r="AR623" s="1258" t="str">
        <f>'Abilities (2)'!B$707</f>
        <v>(o) Planic Cleansing: 1 Hex Range; Destroy Target Hex; Leaving a Simple Plain Hex behind. (30 Mana)</v>
      </c>
      <c r="AS623" s="1258" t="str">
        <f>'Abilities (2)'!C$707</f>
        <v>(o) Planic Cleansing II: 1 Hex Range; Destroy Target Hex; Leaving a Simple Plain Hex behind. (20 Mana)</v>
      </c>
      <c r="AT623" s="1258" t="str">
        <f>'Abilities (2)'!D$707</f>
        <v>(o) Planic Cleansing III: 2 Hex Range; Destroy Target Hex; Leaving a Simple Plain Hex behind. (10 Mana)</v>
      </c>
      <c r="AW623" t="s">
        <v>5009</v>
      </c>
      <c r="AX623" t="s">
        <v>5010</v>
      </c>
      <c r="AY623" t="s">
        <v>5011</v>
      </c>
    </row>
    <row r="624" spans="41:51">
      <c r="AQ624" s="1286">
        <v>708</v>
      </c>
      <c r="AR624" s="1258" t="str">
        <f>'Abilities (2)'!B$708</f>
        <v>(≈) Perfect Multiplication: Create a perfect copy of Target Ore/Fabric/Ingredient. (20 Mana/Rarity)</v>
      </c>
      <c r="AS624" s="1258" t="str">
        <f>'Abilities (2)'!C$708</f>
        <v>(≈) Perfect Multiplication II: Create a perfect copy of Target Ore/Fabric/Ingredient. (15 Mana/Rarity)</v>
      </c>
      <c r="AT624" s="1258" t="str">
        <f>'Abilities (2)'!D$708</f>
        <v>(≈) Perfect Multiplication III: Create a perfect copy of Target Ore/Fabric/Ingredient. (10 Mana/Rarity)</v>
      </c>
      <c r="AW624" t="s">
        <v>5012</v>
      </c>
      <c r="AX624" t="s">
        <v>5013</v>
      </c>
      <c r="AY624" t="s">
        <v>5014</v>
      </c>
    </row>
    <row r="625" spans="43:51">
      <c r="AQ625" s="1286">
        <v>709</v>
      </c>
      <c r="AR625" s="1258" t="str">
        <f>'Abilities (2)'!B$709</f>
        <v xml:space="preserve">(≈) Sisyphean Transmutation: Spend x Transmutation Stacks; You have x% Chance to Succeed in your Transmutation; Succeeding this Transmutation allows you to Cast your Base Tier I Abilities (Even unlearnt ones) for a total of 20 Times at no Mana Cost. </v>
      </c>
      <c r="AS625" s="1258" t="str">
        <f>'Abilities (2)'!C$709</f>
        <v xml:space="preserve">(≈) Sisyphean Transmutation II: Spend x Transmutation Stacks; You have x% Chance to Succeed in your Transmutation; Succeeding this Transmutation allows you to Cast your Base Tier I Abilities (Even unlearnt ones) for a total of 30 Times at no Mana Cost. </v>
      </c>
      <c r="AT625" s="1258" t="str">
        <f>'Abilities (2)'!D$709</f>
        <v xml:space="preserve">(≈) Sisyphean Transmutation III: Spend x Transmutation Stacks; You have x% Chance to Succeed in your Transmutation; Succeeding this Transmutation allows you to Cast your Base Tier I Abilities (Even unlearnt ones) for a total of 40 Times at no Mana Cost. </v>
      </c>
      <c r="AW625" t="s">
        <v>5015</v>
      </c>
      <c r="AX625" t="s">
        <v>5016</v>
      </c>
      <c r="AY625" t="s">
        <v>5017</v>
      </c>
    </row>
    <row r="626" spans="43:51">
      <c r="AQ626" s="1286">
        <v>710</v>
      </c>
      <c r="AR626" s="1258" t="str">
        <f>'Abilities (2)'!B$710</f>
        <v>(≈) Health Transmutation: Gain 20 Max Health. (10 Transmutation Stacks)</v>
      </c>
      <c r="AS626" s="1258" t="str">
        <f>'Abilities (2)'!C$710</f>
        <v>(≈) Health Transmutation II: Gain 25 Max Health. (10 Transmutation Stacks)</v>
      </c>
      <c r="AT626" s="1258" t="str">
        <f>'Abilities (2)'!D$710</f>
        <v>(≈) Health Transmutation III: Gain 30 Max Health. (10 Transmutation Stacks)</v>
      </c>
      <c r="AW626" t="s">
        <v>5018</v>
      </c>
      <c r="AX626" t="s">
        <v>5019</v>
      </c>
      <c r="AY626" t="s">
        <v>5020</v>
      </c>
    </row>
    <row r="627" spans="43:51">
      <c r="AQ627" s="1286">
        <v>711</v>
      </c>
      <c r="AR627" s="1258" t="str">
        <f>'Abilities (2)'!B$711</f>
        <v>(≈) Potential Transmutation: 50% Chance to Gain at Rantom 10 Strength/Power/Dexterity. (20 Transmutation Stacks)</v>
      </c>
      <c r="AS627" s="1258" t="str">
        <f>'Abilities (2)'!C$711</f>
        <v>(≈) Potential Transmutation II: 75% Chance to Gain at Rantom 10 Strength/Power/Dexterity. (20 Transmutation Stacks)</v>
      </c>
      <c r="AT627" s="1258" t="str">
        <f>'Abilities (2)'!D$711</f>
        <v>(≈) Potential Transmutation III: 100% Chance to Gain at Rantom 10 Strength/Power/Dexterity. (20 Transmutation Stacks)</v>
      </c>
      <c r="AW627" t="s">
        <v>5021</v>
      </c>
      <c r="AX627" t="s">
        <v>5022</v>
      </c>
      <c r="AY627" t="s">
        <v>5023</v>
      </c>
    </row>
    <row r="628" spans="43:51">
      <c r="AQ628" s="1286">
        <v>712</v>
      </c>
      <c r="AR628" s="1258" t="str">
        <f>'Abilities (2)'!B$712</f>
        <v>(❖:+) Flesh to Dust: Cause Targets Arm or Leg to turn to Dust immediately Dismembering them; This counts as a Transformation. (1/Combat; 80 Mana)</v>
      </c>
      <c r="AS628" s="1258" t="str">
        <f>'Abilities (2)'!C$712</f>
        <v>(❖:+) Flesh to Dust II: Cause Targets Arm or Leg to turn to Dust immediately Dismembering them; This counts as a Transformation. (80 Mana)</v>
      </c>
      <c r="AT628" s="1258" t="str">
        <f>'Abilities (2)'!D$712</f>
        <v>(❖:+) Flesh to Dust III: Flash; Cause Targets Arm or Leg to turn to Dust immediately Dismembering them; This counts as a Transformation. (80 Mana)</v>
      </c>
      <c r="AW628" t="s">
        <v>5024</v>
      </c>
      <c r="AX628" t="s">
        <v>5025</v>
      </c>
      <c r="AY628" t="s">
        <v>5026</v>
      </c>
    </row>
    <row r="629" spans="43:51">
      <c r="AQ629" s="1286">
        <v>713</v>
      </c>
      <c r="AR629" s="1258" t="str">
        <f>'Abilities (2)'!B$713</f>
        <v>(❖:+) Material Desingegration: Destroy Target Non-Unique Gear Equipped on Target in Melee Range. (50 Mana)</v>
      </c>
      <c r="AS629" s="1258" t="str">
        <f>'Abilities (2)'!C$713</f>
        <v>(❖:+) Material Desingegration II: Destroy Target Gear Equipped on Target in Melee Range. (50 Mana)</v>
      </c>
      <c r="AT629" s="1258" t="str">
        <f>'Abilities (2)'!D$713</f>
        <v>(❖:+) Material Desingegration III: Destroy Target Gear Equipped on Target in Melee Range.</v>
      </c>
      <c r="AW629" t="s">
        <v>5027</v>
      </c>
      <c r="AX629" t="s">
        <v>5028</v>
      </c>
      <c r="AY629" t="s">
        <v>5029</v>
      </c>
    </row>
    <row r="630" spans="43:51">
      <c r="AQ630" s="1286">
        <v>714</v>
      </c>
      <c r="AR630" s="1258" t="str">
        <f>'Abilities (2)'!B$714</f>
        <v>(❖:+) Manipulation link: Create a complex link between yourself and Target Mindcontrolling him for 2 Turns; While the Link is active you are Vulnerable. (125 Mana)</v>
      </c>
      <c r="AS630" s="1258" t="str">
        <f>'Abilities (2)'!C$714</f>
        <v>(❖:+) Manipulation link II: Create a complex link between yourself and Target Mindcontrolling him for 4 Turns. (150 Mana)</v>
      </c>
      <c r="AT630" s="1258" t="str">
        <f>'Abilities (2)'!D$714</f>
        <v>(❖:+) Manipulation link III: Create a complex link between yourself and Target Mindcontrolling him for 6 Turns; While the Link is active you are Resilient. (175 Mana)</v>
      </c>
      <c r="AW630" t="s">
        <v>5030</v>
      </c>
      <c r="AX630" t="s">
        <v>5031</v>
      </c>
      <c r="AY630" t="s">
        <v>5032</v>
      </c>
    </row>
    <row r="631" spans="43:51">
      <c r="AQ631">
        <v>717</v>
      </c>
      <c r="AR631" s="1258" t="str">
        <f>'Abilities (2)'!B$717</f>
        <v>(P) Drug Experimenter: Combine 6 Ingredients into 1 Random Drug.</v>
      </c>
      <c r="AW631" t="s">
        <v>5033</v>
      </c>
    </row>
    <row r="632" spans="43:51">
      <c r="AQ632" s="1286">
        <v>718</v>
      </c>
      <c r="AR632" s="1258" t="str">
        <f>'Abilities (2)'!B$718</f>
        <v>(P) Questionable Connections: You may purchase a Random Drug at any Zone for 1000 Gold/Drug.</v>
      </c>
      <c r="AW632" t="s">
        <v>5034</v>
      </c>
    </row>
    <row r="633" spans="43:51">
      <c r="AQ633">
        <v>719</v>
      </c>
      <c r="AR633" s="1258" t="str">
        <f>'Abilities (2)'!B$719</f>
        <v>(P) The Secret Ingredient: Upgrade a Potion to a higher rarity (Keeps the same type if possible) (1/Day)</v>
      </c>
      <c r="AW633" t="s">
        <v>5035</v>
      </c>
    </row>
    <row r="634" spans="43:51">
      <c r="AQ634">
        <v>720</v>
      </c>
      <c r="AR634" s="911" t="str">
        <f>'Abilities (2)'!B$720</f>
        <v>(≈) Power Drugs: Increase Current Power by 5 Until End of Day; This ability counts as consuming Drugs. (30 Mana)</v>
      </c>
      <c r="AS634" s="911" t="str">
        <f>'Abilities (2)'!C$720</f>
        <v>(≈) Power Drugs II: Increase Current Power by 7 Until End of Day; This ability counts as consuming Drugs. (35 Mana)</v>
      </c>
      <c r="AT634" s="911" t="str">
        <f>'Abilities (2)'!D$720</f>
        <v>(≈) Power Drugs III: Increase Current Power by 10 Until End of Day; This ability counts as consuming Drugs. (40 Mana)</v>
      </c>
      <c r="AW634" t="s">
        <v>5036</v>
      </c>
      <c r="AX634" t="s">
        <v>5037</v>
      </c>
      <c r="AY634" t="s">
        <v>5038</v>
      </c>
    </row>
    <row r="635" spans="43:51">
      <c r="AQ635">
        <v>721</v>
      </c>
      <c r="AR635" s="1258" t="str">
        <f>'Abilities (2)'!B$721</f>
        <v>(≈) Strength Drugs: Increase Current Strength by 5 Until End of Day; This ability counts as consuming Drugs. (30 Mana)</v>
      </c>
      <c r="AS635" s="1258" t="str">
        <f>'Abilities (2)'!C$721</f>
        <v>(≈) Strength Drugs II: Increase Current Strength by 7 Until End of Day; This ability counts as consuming Drugs. (35 Mana)</v>
      </c>
      <c r="AT635" s="1258" t="str">
        <f>'Abilities (2)'!D$721</f>
        <v>(≈) Strength Drugs III: Increase Current Strength by 10 Until End of Day; This ability counts as consuming Drugs. (40 Mana)</v>
      </c>
      <c r="AW635" t="s">
        <v>5039</v>
      </c>
      <c r="AX635" t="s">
        <v>5040</v>
      </c>
      <c r="AY635" t="s">
        <v>5041</v>
      </c>
    </row>
    <row r="636" spans="43:51">
      <c r="AQ636">
        <v>722</v>
      </c>
      <c r="AR636" s="1258" t="str">
        <f>'Abilities (2)'!B$722</f>
        <v>(≈) Dexterity Drugs: Increase Current Dexterity by 5 Until End of Day; This ability counts as consuming Drugs. (30 Mana)</v>
      </c>
      <c r="AS636" s="1258" t="str">
        <f>'Abilities (2)'!C$722</f>
        <v>(≈) Dexterity Drugs II: Increase Current Dexterity by 7 Until End of Day; This ability counts as consuming Drugs. (35 Mana)</v>
      </c>
      <c r="AT636" s="1258" t="str">
        <f>'Abilities (2)'!D$722</f>
        <v>(≈) Dexterity Drugs III: Increase Current Dexterity by 10 Until End of Day; This ability counts as consuming Drugs. (40 Mana)</v>
      </c>
      <c r="AW636" t="s">
        <v>5042</v>
      </c>
      <c r="AX636" t="s">
        <v>5043</v>
      </c>
      <c r="AY636" t="s">
        <v>5044</v>
      </c>
    </row>
    <row r="637" spans="43:51">
      <c r="AQ637" s="1286">
        <v>723</v>
      </c>
      <c r="AR637" s="1258" t="str">
        <f>'Abilities (2)'!B$723</f>
        <v>(P) Reaper Venom Flavour: Consuming Drugs causes your Basic Attacks to deal 20 Poison Damage on Hit until End of Combat. (Locks 20 Mana)</v>
      </c>
      <c r="AS637" s="1258" t="str">
        <f>'Abilities (2)'!C$723</f>
        <v>(P) Reaper Venom Flavour II: Consuming Drugs causes your Basic Attacks to deal 25 Poison Damage on Hit until End of Combat. (Locks 20 Mana)</v>
      </c>
      <c r="AT637" s="1258" t="str">
        <f>'Abilities (2)'!D$723</f>
        <v>(P) Reaper Venom Flavour III: Consuming Drugs causes your Basic Attacks to deal 30 Poison Damage on Hit until End of Combat. (Locks 20 Mana)</v>
      </c>
      <c r="AW637" t="s">
        <v>5045</v>
      </c>
      <c r="AX637" t="s">
        <v>5046</v>
      </c>
      <c r="AY637" t="s">
        <v>5047</v>
      </c>
    </row>
    <row r="638" spans="43:51">
      <c r="AQ638" s="1286">
        <v>724</v>
      </c>
      <c r="AR638" s="1258" t="str">
        <f>'Abilities (2)'!B$724</f>
        <v>(P) Collection Additction: Consuming Unique Drugs gives you 10 Max Health; If you have consumed 5 Different Drugs you gain 100 Max Health.</v>
      </c>
      <c r="AS638" s="1258" t="str">
        <f>'Abilities (2)'!C$724</f>
        <v>(P) Collection Additction II: Consuming Unique Drugs gives you 15 Max Health; If you have consumed 5 Different Drugs you gain 150 Max Health.</v>
      </c>
      <c r="AT638" s="1258" t="str">
        <f>'Abilities (2)'!D$724</f>
        <v>(P) Collection Additction III: Consuming Unique Drugs gives you 20 Max Health; If you have consumed 5 Different Drugs you gain 200 Max Health.</v>
      </c>
      <c r="AW638" t="s">
        <v>5048</v>
      </c>
      <c r="AX638" t="s">
        <v>5049</v>
      </c>
      <c r="AY638" t="s">
        <v>5050</v>
      </c>
    </row>
    <row r="639" spans="43:51">
      <c r="AQ639" s="1286">
        <v>725</v>
      </c>
      <c r="AR639" s="1258" t="str">
        <f>'Abilities (2)'!B$725</f>
        <v>(❖:≈) Dark Sentiment: Transforms Target Entities Potions into Poison. (50 Mana)</v>
      </c>
      <c r="AS639" s="1258" t="str">
        <f>'Abilities (2)'!C$725</f>
        <v>(❖:≈) Dark Sentiment II: Hidden; Transforms Target Entities Potions into Poison. (50 Mana)</v>
      </c>
      <c r="AT639" s="1258" t="str">
        <f>'Abilities (2)'!D$725</f>
        <v>(❖:≈) Dark Sentiment III: Hidden; Transforms Target Entities Potions into Poison. (40 Mana)</v>
      </c>
      <c r="AW639" t="s">
        <v>5051</v>
      </c>
      <c r="AX639" t="s">
        <v>5052</v>
      </c>
      <c r="AY639" t="s">
        <v>5053</v>
      </c>
    </row>
    <row r="640" spans="43:51">
      <c r="AQ640" s="1286">
        <v>726</v>
      </c>
      <c r="AR640" s="1258" t="str">
        <f>'Abilities (2)'!B$726</f>
        <v>(P:≈) Secret Drug - Kalta: Passive: A new drug is added to your Random Pool of Drugs; When Consumed gain 20% Elemental Resistence, 4 Defense and 4 Dispersion; Active: Gain 1 Kalta Drug. (80 Mana)</v>
      </c>
      <c r="AS640" s="1258" t="str">
        <f>'Abilities (2)'!C$726</f>
        <v>(P:≈) Secret Drug - Kalta II: Passive: A new drug is added to your Random Pool of Drugs; When Consumed gain 20% Elemental Resistence, 4 Defense and 4 Dispersion; Active: Gain 1 Kalta Drug. (70 Mana)</v>
      </c>
      <c r="AT640" s="1258" t="str">
        <f>'Abilities (2)'!D$726</f>
        <v>(P:≈) Secret Drug - Kalta III: Passive: A new drug is added to your Random Pool of Drugs; When Consumed gain 20% Elemental Resistence, 4 Defense and 4 Dispersion; Active: Gain 1 Kalta Drug. (50 Mana)</v>
      </c>
      <c r="AW640" t="s">
        <v>5054</v>
      </c>
      <c r="AX640" t="s">
        <v>5055</v>
      </c>
      <c r="AY640" t="s">
        <v>5056</v>
      </c>
    </row>
    <row r="641" spans="43:51">
      <c r="AQ641" s="1286">
        <v>727</v>
      </c>
      <c r="AR641" s="1258" t="str">
        <f>'Abilities (2)'!B$727</f>
        <v>(P:≈) Secret Drug - Fero: Passive: A new drug is added to your Random Pool of Drugs; When Consumed gain 1 Extra Action per Turn; Active: Gain 1 Fero Drug. (80 Mana)</v>
      </c>
      <c r="AS641" s="1258" t="str">
        <f>'Abilities (2)'!C$727</f>
        <v>(P:≈) Secret Drug - Fero II: Passive: A new drug is added to your Random Pool of Drugs; When Consumed gain 1 Extra Action per Turn; Active: Gain 1 Fero Drug. (70 Mana)</v>
      </c>
      <c r="AT641" s="1258" t="str">
        <f>'Abilities (2)'!D$727</f>
        <v>(P:≈) Secret Drug - Fero III: Passive: A new drug is added to your Random Pool of Drugs; When Consumed gain 1 Extra Action per Turn; Active: Gain 1 Fero Drug. (50 Mana)</v>
      </c>
      <c r="AW641" t="s">
        <v>5057</v>
      </c>
      <c r="AX641" t="s">
        <v>5058</v>
      </c>
      <c r="AY641" t="s">
        <v>5059</v>
      </c>
    </row>
    <row r="642" spans="43:51">
      <c r="AQ642" s="1286">
        <v>728</v>
      </c>
      <c r="AR642" s="1258" t="str">
        <f>'Abilities (2)'!B$728</f>
        <v>(P) Healthy Addiction: You may consume multiple Drugs of the same Type. (Locks 50 Mana)</v>
      </c>
      <c r="AS642" s="1258" t="str">
        <f>'Abilities (2)'!C$728</f>
        <v>(P) Healthy Addiction II: You may consume multiple Drugs of the same Type. (Locks 25 Mana)</v>
      </c>
      <c r="AT642" s="1258" t="str">
        <f>'Abilities (2)'!D$728</f>
        <v>(P) Healthy Addiction III: You may consume multiple Drugs of the same Type.</v>
      </c>
      <c r="AW642" t="s">
        <v>5060</v>
      </c>
      <c r="AX642" t="s">
        <v>5061</v>
      </c>
      <c r="AY642" t="s">
        <v>5062</v>
      </c>
    </row>
    <row r="643" spans="43:51">
      <c r="AQ643" s="1286">
        <v>729</v>
      </c>
      <c r="AR643" s="1258" t="str">
        <f>'Abilities (2)'!B$729</f>
        <v>(≈) Alchemic Reproduction Process: Clone Target Drug or Potion. (100 Mana; 1/Day)</v>
      </c>
      <c r="AS643" s="1258" t="str">
        <f>'Abilities (2)'!C$729</f>
        <v>(≈) Alchemic Reproduction Process II: Clone Target Drug or Potion. (50 Mana; 2/Day)</v>
      </c>
      <c r="AT643" s="1258" t="str">
        <f>'Abilities (2)'!D$729</f>
        <v>(≈) Alchemic Reproduction Process III: Clone Target Drug or Potion. (25 Mana; 4/Day)</v>
      </c>
      <c r="AW643" t="s">
        <v>5063</v>
      </c>
      <c r="AX643" t="s">
        <v>5064</v>
      </c>
      <c r="AY643" t="s">
        <v>5065</v>
      </c>
    </row>
    <row r="644" spans="43:51">
      <c r="AQ644" s="1286">
        <v>730</v>
      </c>
      <c r="AR644" s="1258" t="str">
        <f>'Abilities (2)'!B$730</f>
        <v>(P) Corrupted Business: You may Sell Drugs to Sentient Weaklings or Sentient Elites, Gaining their Gold and having them under your Banner; The Drug is applied to them instantly.</v>
      </c>
      <c r="AS644" s="1258" t="str">
        <f>'Abilities (2)'!C$730</f>
        <v>(P) Corrupted Business II: You may Sell Drugs to Sentient Weaklings; Sentient Elites or Sentient Bosses, Gaining their Gold and having them under your Banner; The Drug is applied to them instantly.</v>
      </c>
      <c r="AT644" s="1258" t="str">
        <f>'Abilities (2)'!D$730</f>
        <v>(P) Corrupted Business III: You may Sell Drugs to Sentient Weaklings; Sentient Elites; Sentient Bosses or Sentient Guardians, Gaining their Gold and having them under your Banner; The Drug is applied to them instantly.</v>
      </c>
      <c r="AW644" t="s">
        <v>5066</v>
      </c>
      <c r="AX644" t="s">
        <v>5067</v>
      </c>
      <c r="AY644" t="s">
        <v>5068</v>
      </c>
    </row>
    <row r="645" spans="43:51">
      <c r="AQ645" s="1286">
        <v>731</v>
      </c>
      <c r="AR645" s="1258" t="str">
        <f>'Abilities (2)'!B$731</f>
        <v>(≈) Randomium Liquid: You gain a Legendary Potion that randomly changes between all Legendary Potions each Day. (100 Mana)</v>
      </c>
      <c r="AS645" s="1258" t="str">
        <f>'Abilities (2)'!C$731</f>
        <v>(≈) Randomium Liquid II: You gain a Mythic Potion that randomly changes between all Mythic Potions each Day. (150 Mana)</v>
      </c>
      <c r="AT645" s="1258" t="str">
        <f>'Abilities (2)'!D$731</f>
        <v>(≈) Randomium Liquid III: You gain an Astral Potion that randomly changes between all Astral Potions each Day. (200 Mana)</v>
      </c>
      <c r="AW645" t="s">
        <v>5069</v>
      </c>
      <c r="AX645" t="s">
        <v>5070</v>
      </c>
      <c r="AY645" t="s">
        <v>5071</v>
      </c>
    </row>
    <row r="646" spans="43:51">
      <c r="AQ646">
        <v>734</v>
      </c>
      <c r="AR646" s="1258" t="str">
        <f>'Abilities (2)'!B$734</f>
        <v>(P) True Edge: Ignore 1(+100% Level) Defense of Targets you are Attacking as long as you're using a sharp weapon; This effect acts as if Target has lower Defense on Attack; At level 6 Gain a Katana.</v>
      </c>
      <c r="AW646" t="s">
        <v>5072</v>
      </c>
    </row>
    <row r="647" spans="43:51">
      <c r="AQ647" s="1286">
        <v>735</v>
      </c>
      <c r="AR647" s="1258" t="str">
        <f>'Abilities (2)'!B$735</f>
        <v>(P) Thousand Year Practice: Gain extra 50% Dexterity Scaling on Swords.</v>
      </c>
      <c r="AW647" t="s">
        <v>5073</v>
      </c>
    </row>
    <row r="648" spans="43:51">
      <c r="AQ648">
        <v>736</v>
      </c>
      <c r="AR648" s="1258" t="str">
        <f>'Abilities (2)'!B$736</f>
        <v>(P) Calming Stature: Immune to Stagger; The first Basic Attack in Combat has a +2 Roll Modifier.</v>
      </c>
      <c r="AW648" t="s">
        <v>2750</v>
      </c>
    </row>
    <row r="649" spans="43:51">
      <c r="AQ649">
        <v>737</v>
      </c>
      <c r="AR649" s="911" t="str">
        <f>'Abilities (2)'!B$737</f>
        <v>(≈) Kobudo Stances: [Requires a Sword] Switch Between Stances; Seidan: 50% Chance to Block Ranged Physical Projectiles; Gadan: 50% chance to block Sharp Type Weapon Strikes; Jodan: Converts all Defense into Strength or Dexterity. (20 Mana/Stance Switch)</v>
      </c>
      <c r="AS649" s="911" t="str">
        <f>'Abilities (2)'!C$737</f>
        <v>(❖:≈) Kobudo Stances II: [Requires a Sword] Switch Between Stances; Seidan: 50% Chance to Block Ranged Physical Projectiles; Gadan: 50% chance to block Sharp Type Weapon Strikes; Jodan: Converts all Defense into Strength or Dexterity. (10 Mana/Stance Switch)</v>
      </c>
      <c r="AT649" s="911" t="str">
        <f>'Abilities (2)'!D$737</f>
        <v>(❖:≈) Kobudo Stances III: [Requires a Sword] Flash; Switch Between Stances; Seidan: 50% Chance to Block Ranged Physical Projectiles; Gadan: 50% chance to block Sharp Type Weapon Strikes; Jodan: Converts all Defense into Strength or Dexterity.</v>
      </c>
      <c r="AW649" t="s">
        <v>2776</v>
      </c>
      <c r="AX649" t="s">
        <v>5074</v>
      </c>
      <c r="AY649" t="s">
        <v>5075</v>
      </c>
    </row>
    <row r="650" spans="43:51">
      <c r="AQ650">
        <v>738</v>
      </c>
      <c r="AR650" s="1258" t="str">
        <f>'Abilities (2)'!B$738</f>
        <v>(P) Niten Ichi-ryu: You may now use a Double handed Sword in your Main Hand and a 1 Handed Sword in your Off Hand. (Locks 40 Mana)</v>
      </c>
      <c r="AS650" s="1258" t="str">
        <f>'Abilities (2)'!C$738</f>
        <v>(P) Niten Ichi-ryu II: You may now use a Double handed Sword in your Main Hand and a 1 Handed Sword in your Off Hand. (Locks 20 Mana)</v>
      </c>
      <c r="AT650" s="1258" t="str">
        <f>'Abilities (2)'!D$738</f>
        <v>(P) Niten Ichi-ryu III: You may now use a Double handed Sword in your Main Hand and a 1 Handed Sword in your Off Hand.</v>
      </c>
      <c r="AW650" t="s">
        <v>2814</v>
      </c>
      <c r="AX650" t="s">
        <v>5076</v>
      </c>
      <c r="AY650" t="s">
        <v>5077</v>
      </c>
    </row>
    <row r="651" spans="43:51">
      <c r="AQ651">
        <v>739</v>
      </c>
      <c r="AR651" s="1258" t="str">
        <f>'Abilities (2)'!B$739</f>
        <v>(❖:≈) One Lightray Cut: Blitz; Basic Attack Target; If The Attack Lands deal the same amount of Total Damage as Light Damage to Target. (25 Mana)</v>
      </c>
      <c r="AS651" s="1258" t="str">
        <f>'Abilities (2)'!C$739</f>
        <v>(❖:≈) One Lightray Cut II: Blitz; Basic Attack Target; If The Attack Lands deal the same amount of Total Damage as Light Damage to Target. (20 Mana)</v>
      </c>
      <c r="AT651" s="1258" t="str">
        <f>'Abilities (2)'!D$739</f>
        <v>(❖:≈) One Lightray Cut III: Blitz; Basic Attack Target; If The Attack Lands deal the same amount of Total Damage as Light Damage to Target; If the Attack Misses deal 10 Light Damage to Target. (20 Mana)</v>
      </c>
      <c r="AW651" t="s">
        <v>2850</v>
      </c>
      <c r="AX651" t="s">
        <v>5078</v>
      </c>
      <c r="AY651" t="s">
        <v>5079</v>
      </c>
    </row>
    <row r="652" spans="43:51">
      <c r="AQ652" s="1286">
        <v>740</v>
      </c>
      <c r="AR652" s="1258" t="str">
        <f>'Abilities (2)'!B$740</f>
        <v>(P) Precise Aim: Your Melee Basic Attacks are now Precise; They can no longer Critically Strike; They gain 1 Dexterity/Strength Scaling.</v>
      </c>
      <c r="AS652" s="1258" t="str">
        <f>'Abilities (2)'!C$740</f>
        <v>(P) Precise Aim II: Your Melee Basic Attacks are now Precise; They can no longer Critically Strike; They gain 1.5 Dexterity/Strength Scaling.</v>
      </c>
      <c r="AT652" s="1258" t="str">
        <f>'Abilities (2)'!D$740</f>
        <v>(P) Precise Aim III: Your Melee Basic Attacks are now Precise; They can no longer Critically Strike; They gain 2 Dexterity/Strength Scaling.</v>
      </c>
      <c r="AW652" t="s">
        <v>5080</v>
      </c>
      <c r="AX652" t="s">
        <v>5081</v>
      </c>
      <c r="AY652" t="s">
        <v>5082</v>
      </c>
    </row>
    <row r="653" spans="43:51">
      <c r="AQ653" s="1286">
        <v>741</v>
      </c>
      <c r="AR653" s="1258" t="str">
        <f>'Abilities (2)'!B$741</f>
        <v>(≈) Dashing Strike: Dash 1 Tile and Strike Target in Melee Range for Basic Attack Damage at 50% Damage Penalty. (20 Mana)</v>
      </c>
      <c r="AS653" s="1258" t="str">
        <f>'Abilities (2)'!C$741</f>
        <v>(≈) Dashing Strike II: Dash up to 2 Tiles and Strike Target in Melee Range for Basic Attack Damage at 25% Damage Penalty. (20 Mana per Distance Traveled)</v>
      </c>
      <c r="AT653" s="1258" t="str">
        <f>'Abilities (2)'!D$741</f>
        <v>(≈) Dashing Strike III: Dash up to 3 Tiles and Strike Target in Melee Range for Basic Attack Damage. (20 Mana per Distance Traveled)</v>
      </c>
      <c r="AW653" t="s">
        <v>2920</v>
      </c>
      <c r="AX653" t="s">
        <v>5083</v>
      </c>
      <c r="AY653" t="s">
        <v>5084</v>
      </c>
    </row>
    <row r="654" spans="43:51">
      <c r="AQ654" s="1286">
        <v>742</v>
      </c>
      <c r="AR654" s="1258" t="str">
        <f>'Abilities (2)'!B$742</f>
        <v xml:space="preserve">(P) Critical Aim: Your Melee Basic Attacks miss from 1-12; Gain +0.5 Critical Multiplier. </v>
      </c>
      <c r="AS654" s="1258" t="str">
        <f>'Abilities (2)'!C$742</f>
        <v xml:space="preserve">(P) Critical Aim II: Your Melee Basic Attacks miss from 1-11; Gain +1 Critical Multiplier. </v>
      </c>
      <c r="AT654" s="1258" t="str">
        <f>'Abilities (2)'!D$742</f>
        <v xml:space="preserve">(P) Critical Aim III: Your Melee Basic Attacks miss from 1-10; Gain +1.5 Critical Multiplier. </v>
      </c>
      <c r="AW654" t="s">
        <v>5085</v>
      </c>
      <c r="AX654" t="s">
        <v>5086</v>
      </c>
      <c r="AY654" t="s">
        <v>5087</v>
      </c>
    </row>
    <row r="655" spans="43:51">
      <c r="AQ655" s="1286">
        <v>743</v>
      </c>
      <c r="AR655" s="1258" t="str">
        <f>'Abilities (2)'!B$743</f>
        <v>(P) One with the Soul: Your Dexterity and Strength Stats now combine into 1 Stat called Force. (Locks 20 Mana)</v>
      </c>
      <c r="AS655" s="1258" t="str">
        <f>'Abilities (2)'!C$743</f>
        <v>(P) One with the Soul II: Your Dexterity and Strength Stats now combine into 1 Stat called Force.</v>
      </c>
      <c r="AT655" s="1258" t="str">
        <f>'Abilities (2)'!D$743</f>
        <v>(P) One with the Soul III: Your Dexterity and Strength Stats now combine into 1 Stat called Force; Gain 1(+1 Per Level) Force.</v>
      </c>
      <c r="AW655" t="s">
        <v>2991</v>
      </c>
      <c r="AX655" t="s">
        <v>5088</v>
      </c>
      <c r="AY655" t="s">
        <v>5089</v>
      </c>
    </row>
    <row r="656" spans="43:51">
      <c r="AQ656" s="1286">
        <v>744</v>
      </c>
      <c r="AR656" s="1258" t="str">
        <f>'Abilities (2)'!B$744</f>
        <v>(≈) Alkina Zone: Stance; Toggle; Enter a special Stance where Preparing causes you to Basic Attack All Hostile Entities on Hex; If you reach 4 Preparation Stacks remove them and deal 25 True Damage to a Target Instead and Toggle off this Ability. (20 Mana/Turn)</v>
      </c>
      <c r="AS656" s="1258" t="str">
        <f>'Abilities (2)'!C$744</f>
        <v>(≈) Alkina Zone II: Stance; Toggle; Enter a special Stance where Preparing causes you to Basic Attack All Hostile Entities on Hex; If you reach 4 Preparation Stacks remove them and deal 50 True Damage to a Target Instead and Toggle off this Ability. (20 Mana/Turn)</v>
      </c>
      <c r="AT656" s="1258" t="str">
        <f>'Abilities (2)'!D$744</f>
        <v>(≈) Alkina Zone III: Stance; Toggle; Enter a special Stance where Preparing causes you to Basic Attack All Hostile Entities on Hex; If you reach 4 Preparation Stacks remove them and deal 100 True Damage to a Target Instead and Toggle off this Ability. (25 Mana/Turn)</v>
      </c>
      <c r="AW656" t="s">
        <v>3029</v>
      </c>
      <c r="AX656" t="s">
        <v>5090</v>
      </c>
      <c r="AY656" t="s">
        <v>5091</v>
      </c>
    </row>
    <row r="657" spans="43:51">
      <c r="AQ657" s="1286">
        <v>745</v>
      </c>
      <c r="AR657" s="1258" t="str">
        <f>'Abilities (2)'!B$745</f>
        <v>(❖:≈) Divine Tempest: [Requires Sword] Precise; Your next basic attack will deal Double Damage. (30 Mana)</v>
      </c>
      <c r="AS657" s="1258" t="str">
        <f>'Abilities (2)'!C$745</f>
        <v>(❖:≈) Divine Tempest II: [Requires Sword] Precise; Flash; Your next basic attack will deal Double Damage. (40 Mana)</v>
      </c>
      <c r="AT657" s="1258" t="str">
        <f>'Abilities (2)'!D$745</f>
        <v>(❖:≈) Divine Tempest III: [Requires Sword] Precise; Flash; Your next basic attack will deal Triple Damage and won't be able to miss. (50 Mana)</v>
      </c>
      <c r="AW657" t="s">
        <v>3059</v>
      </c>
      <c r="AX657" t="s">
        <v>5092</v>
      </c>
      <c r="AY657" t="s">
        <v>5093</v>
      </c>
    </row>
    <row r="658" spans="43:51">
      <c r="AQ658" s="1286">
        <v>746</v>
      </c>
      <c r="AR658" s="1258" t="str">
        <f>'Abilities (2)'!B$746</f>
        <v>(P) Sharpened Senses, Faster Reflexes: You are Immune to all Forms Of Crowd Control.</v>
      </c>
      <c r="AS658" s="1258" t="str">
        <f>'Abilities (2)'!C$746</f>
        <v>(P) Sharpened Senses, Faster Reflexes II: You are Immune to all Forms Of Crowd Control; Gain 5 Mobility and 10 Dexterity.</v>
      </c>
      <c r="AT658" s="1258" t="str">
        <f>'Abilities (2)'!D$746</f>
        <v>(P) Sharpened Senses, Faster Reflexes III: You are Immune to all Forms Of Crowd Control; Gain 10 Mobility and 20 Dexterity.</v>
      </c>
      <c r="AW658" t="s">
        <v>3094</v>
      </c>
      <c r="AX658" t="s">
        <v>5094</v>
      </c>
      <c r="AY658" t="s">
        <v>5095</v>
      </c>
    </row>
    <row r="659" spans="43:51">
      <c r="AQ659" s="1286">
        <v>747</v>
      </c>
      <c r="AR659" s="1258" t="str">
        <f>'Abilities (2)'!B$747</f>
        <v>(≈) 3 Strike Killing Move: [Prepare for 2 Turns] Your Next 3 Strikes Will deal True Damage.</v>
      </c>
      <c r="AS659" s="1258" t="str">
        <f>'Abilities (2)'!C$747</f>
        <v>(≈) 3 Strike Killing Move II: [Prepare for 1 Turn] Your Next 3 Strikes Will deal True Damage.</v>
      </c>
      <c r="AT659" s="1258" t="str">
        <f>'Abilities (2)'!D$747</f>
        <v>(≈) 3 Strike Killing Move III: Your Next 3 Strikes Will deal True Damage; If you land all Three on 1 Entity, Kill target Entity.</v>
      </c>
      <c r="AW659" t="s">
        <v>3133</v>
      </c>
      <c r="AX659" t="s">
        <v>5096</v>
      </c>
      <c r="AY659" t="s">
        <v>5097</v>
      </c>
    </row>
    <row r="660" spans="43:51">
      <c r="AQ660" s="1286">
        <v>748</v>
      </c>
      <c r="AR660" s="1258" t="str">
        <f>'Abilities (2)'!B$748</f>
        <v>(≈) Leaves of Honor: Toggle; You become Vulnerable; Become Ethereal; If Ethereal Triggers Immediately Basic Attack the Target if it is in Range; Taking Damage Toggles off this Ability; If this Ability was Active for 7 Consecutive Turns Teleport to Tile and Deal 50 True Damage to all other Entities. (15 Mana/Turn)</v>
      </c>
      <c r="AS660" s="1258" t="str">
        <f>'Abilities (2)'!C$748</f>
        <v>(≈) Leaves of Honor II: Toggle; You become Vulnerable; Become Ethereal; If Ethereal Triggers Immediately Basic Attack the Target if it is in Range; Taking Damage Toggles off this Ability; If this Ability was Active for 7 Consecutive Turns Teleport to Tile and Deal 100 True Damage to all other Entities. (10 Mana/Turn)</v>
      </c>
      <c r="AT660" s="1258" t="str">
        <f>'Abilities (2)'!D$748</f>
        <v>(≈) Leaves of Honor III: Toggle; Become Ethereal; If Ethereal Trigger Immediately Basic Attack the Target if it is in Range; If this Ability was Active for 7 Consecutive Turns Teleport to Tile and Deal 400 True Damage to all other Entities. (10 Mana/Turn)</v>
      </c>
      <c r="AW660" t="s">
        <v>3166</v>
      </c>
      <c r="AX660" t="s">
        <v>5098</v>
      </c>
      <c r="AY660" t="s">
        <v>5099</v>
      </c>
    </row>
    <row r="661" spans="43:51">
      <c r="AQ661">
        <v>751</v>
      </c>
      <c r="AR661" s="1258" t="str">
        <f>'Abilities (2)'!B$751</f>
        <v>(P) Fencing Spirit: Instead of Dodging, You can Parry Melee Attacks if you roll 10 or above. but take 50% Increased damage from Failed Parries. (Increased by Mobility)</v>
      </c>
      <c r="AW661" t="s">
        <v>3212</v>
      </c>
    </row>
    <row r="662" spans="43:51">
      <c r="AQ662" s="1286">
        <v>752</v>
      </c>
      <c r="AR662" s="1258" t="str">
        <f>'Abilities (2)'!B$752</f>
        <v>(≈) Timed Parry: Parry Incoming Melee Attack. (3 Turn Cooldown)</v>
      </c>
      <c r="AW662" t="s">
        <v>3225</v>
      </c>
    </row>
    <row r="663" spans="43:51">
      <c r="AQ663">
        <v>753</v>
      </c>
      <c r="AR663" s="1258" t="str">
        <f>'Abilities (2)'!B$753</f>
        <v>(P) Shield Parry: [Requires Shield] You may Parry Strikes as long as your Defense is higher than 30% of the Total Damage. (1 Turn Cooldown)</v>
      </c>
      <c r="AW663" t="s">
        <v>5100</v>
      </c>
    </row>
    <row r="664" spans="43:51">
      <c r="AQ664">
        <v>754</v>
      </c>
      <c r="AR664" s="911" t="str">
        <f>'Abilities (2)'!B$754</f>
        <v>(≈) Pierce:[Requires Sharp Weapon] Strike Target Ignoring 50% of their Defense. (20 Mana)</v>
      </c>
      <c r="AS664" s="911" t="str">
        <f>'Abilities (2)'!C$754</f>
        <v>(≈) Pierce II: [Requires Sharp Weapon] Strike Target Ignoring 75% of their Defense. (25 Mana)</v>
      </c>
      <c r="AT664" s="911" t="str">
        <f>'Abilities (2)'!D$754</f>
        <v>(≈) Pierce III: [Requires Sharp Weapon] Strike Target Ignoring their Defense. (30 Mana)</v>
      </c>
      <c r="AW664" t="s">
        <v>3247</v>
      </c>
      <c r="AX664" t="s">
        <v>5101</v>
      </c>
      <c r="AY664" t="s">
        <v>5102</v>
      </c>
    </row>
    <row r="665" spans="43:51">
      <c r="AQ665">
        <v>755</v>
      </c>
      <c r="AR665" s="1258" t="str">
        <f>'Abilities (2)'!B$755</f>
        <v>(≈) Disarm: Disarm Target Entities Main/Off Hand and Stagger them for 1 Turn. (25 Mana)</v>
      </c>
      <c r="AS665" s="1258" t="str">
        <f>'Abilities (2)'!C$755</f>
        <v>(≈) Disarm II: Disarm Target Entities Main/Off Hand and Stagger them for 1 Turn. (20 Mana)</v>
      </c>
      <c r="AT665" s="1258" t="str">
        <f>'Abilities (2)'!D$755</f>
        <v>(≈) Disarm III: Disarm Target Entities Main/Off Hand and Stagger them for 2 Turns. (20 Mana)</v>
      </c>
      <c r="AW665" t="s">
        <v>3260</v>
      </c>
      <c r="AX665" t="s">
        <v>5103</v>
      </c>
      <c r="AY665" t="s">
        <v>5104</v>
      </c>
    </row>
    <row r="666" spans="43:51">
      <c r="AQ666">
        <v>756</v>
      </c>
      <c r="AR666" s="1258" t="str">
        <f>'Abilities (2)'!B$756</f>
        <v>(≈) High Kick: Kick Target Pushing them 1 Tile away from you and dealing 10(+50% Strength; +50% Dexterity) Physical Damage. (20 Mana)</v>
      </c>
      <c r="AS666" s="1258" t="str">
        <f>'Abilities (2)'!C$756</f>
        <v>(≈) High Kick II: Kick Target Pushing them 1 Tile away from you and dealing 10(+75% Strength; +75% Dexterity) Physical Damage. (20 Mana)</v>
      </c>
      <c r="AT666" s="1258" t="str">
        <f>'Abilities (2)'!D$756</f>
        <v>(≈) High Kick III: Kick Target Pushing them 1 Tile away from you and dealing 10(+100% Strength; +100% Dexterity) Physical Damage. (20 Mana)</v>
      </c>
      <c r="AW666" t="s">
        <v>3272</v>
      </c>
      <c r="AX666" t="s">
        <v>5105</v>
      </c>
      <c r="AY666" t="s">
        <v>5106</v>
      </c>
    </row>
    <row r="667" spans="43:51">
      <c r="AQ667" s="1286">
        <v>757</v>
      </c>
      <c r="AR667" s="1258" t="str">
        <f>'Abilities (2)'!B$757</f>
        <v>(P) On Guard: Upon Parrying an Attack, Cast your Tier I Ability on them at 10 Mana Cost.</v>
      </c>
      <c r="AS667" s="1258" t="str">
        <f>'Abilities (2)'!C$757</f>
        <v>(P) On Guard II: Upon Parrying an Attack, Cast your Tier I Ability on them at 5 Mana Cost.</v>
      </c>
      <c r="AT667" s="1258" t="str">
        <f>'Abilities (2)'!D$757</f>
        <v>(P) On Guard III: Upon Parrying an Attack, Cast your Tier I Ability on them at 0 Mana Cost.</v>
      </c>
      <c r="AW667" t="s">
        <v>3283</v>
      </c>
      <c r="AX667" t="s">
        <v>5107</v>
      </c>
      <c r="AY667" t="s">
        <v>5108</v>
      </c>
    </row>
    <row r="668" spans="43:51">
      <c r="AQ668" s="1286">
        <v>758</v>
      </c>
      <c r="AR668" s="1258" t="str">
        <f>'Abilities (2)'!B$758</f>
        <v>(≈) Opportunity Seeker: Toggle: Upon Parrying an Attack, Strike Targets Vital. (20 Mana Per Turn)</v>
      </c>
      <c r="AS668" s="1258" t="str">
        <f>'Abilities (2)'!C$758</f>
        <v>(≈) Opportunity Seeker II: Toggle: Upon Parrying an Attack, Strike Targets Vital. (15 Mana Per Turn)</v>
      </c>
      <c r="AT668" s="1258" t="str">
        <f>'Abilities (2)'!D$758</f>
        <v>(≈) Opportunity Seeker III: Toggle: Upon Parrying an Attack, Strike Targets Vital. (10 Mana Per Turn)</v>
      </c>
      <c r="AW668" t="s">
        <v>3296</v>
      </c>
      <c r="AX668" t="s">
        <v>5109</v>
      </c>
      <c r="AY668" t="s">
        <v>5110</v>
      </c>
    </row>
    <row r="669" spans="43:51">
      <c r="AQ669" s="1286">
        <v>759</v>
      </c>
      <c r="AR669" s="1258" t="str">
        <f>'Abilities (2)'!B$759</f>
        <v>(≈) Duck and Roll Deception: Every 4 Parried Attacks you may Perfectly Dodge Target Strike or Projectile.</v>
      </c>
      <c r="AS669" s="1258" t="str">
        <f>'Abilities (2)'!C$759</f>
        <v>(≈) Duck and Roll Deception: Every 3 Parried Attacks you may Perfectly Dodge Target Strike or Projectile.</v>
      </c>
      <c r="AT669" s="1258" t="str">
        <f>'Abilities (2)'!D$759</f>
        <v>(≈) Duck and Roll Deception: Every 2 Parried Attacks you may Perfectly Dodge Target Strike or Projectile.</v>
      </c>
      <c r="AW669" t="s">
        <v>3309</v>
      </c>
      <c r="AX669" t="s">
        <v>5111</v>
      </c>
      <c r="AY669" t="s">
        <v>5112</v>
      </c>
    </row>
    <row r="670" spans="43:51">
      <c r="AQ670" s="1286">
        <v>760</v>
      </c>
      <c r="AR670" s="1258" t="str">
        <f>'Abilities (2)'!B$760</f>
        <v>(≈) Riposte: Counter; Succsesfully Parry Target Non-Ultimate Projectile or Strike. (40 Mana)</v>
      </c>
      <c r="AS670" s="1258" t="str">
        <f>'Abilities (2)'!C$760</f>
        <v>(≈) Riposte II: Counter; Succsesfully Parry Target Non-Ultimate Projectile or Strike. (35 Mana)</v>
      </c>
      <c r="AT670" s="1258" t="str">
        <f>'Abilities (2)'!D$760</f>
        <v>(≈) Riposte III: Counter; Succsesfully Parry Target Non-Ultimate Projectile or Strike. (30 Mana)</v>
      </c>
      <c r="AW670" t="s">
        <v>3322</v>
      </c>
      <c r="AX670" t="s">
        <v>5113</v>
      </c>
      <c r="AY670" t="s">
        <v>5114</v>
      </c>
    </row>
    <row r="671" spans="43:51">
      <c r="AQ671" s="1286">
        <v>761</v>
      </c>
      <c r="AR671" s="1258" t="str">
        <f>'Abilities (2)'!B$761</f>
        <v>(P) A chink in one's Armor: Your Basic Attacks will always Critical Strike. (Locks 50 Mana)</v>
      </c>
      <c r="AS671" s="1258" t="str">
        <f>'Abilities (2)'!C$761</f>
        <v>(P) A chink in one's Armor II: Your Basic Attacks will always Critical Strike. (Locks 30 Mana)</v>
      </c>
      <c r="AT671" s="1258" t="str">
        <f>'Abilities (2)'!D$761</f>
        <v>(P) A chink in one's Armor III: Your Basic Attacks will always Hit Vitals. (Locks 60 Mana)</v>
      </c>
      <c r="AW671" t="s">
        <v>3335</v>
      </c>
      <c r="AX671" t="s">
        <v>5115</v>
      </c>
      <c r="AY671" t="s">
        <v>5116</v>
      </c>
    </row>
    <row r="672" spans="43:51">
      <c r="AQ672" s="1286">
        <v>762</v>
      </c>
      <c r="AR672" s="1258" t="str">
        <f>'Abilities (2)'!B$762</f>
        <v>(≈) Momentum Breaker: [Requires Melee Weapon] Dash 1 Tile and Strike Target in Melee Range for 10(+10 For Every Turn in Combat) Physical Damage. (1/Day)</v>
      </c>
      <c r="AS672" s="1258" t="str">
        <f>'Abilities (2)'!C$762</f>
        <v>(≈) Momentum Breaker II: [Requires Melee Weapon] Dash 1 Tile and Strike Target in Melee Range for 15(+15 For Every Turn in Combat) Physical Damage. (1/Day)</v>
      </c>
      <c r="AT672" s="1258" t="str">
        <f>'Abilities (2)'!D$762</f>
        <v>(≈) Momentum Breaker III: [Requires Melee Weapon] Dash 1 Tile and Strike Target in Melee Range for 20(+20 For Every Turn in Combat) Physical Damage. (1/Day)</v>
      </c>
      <c r="AW672" t="s">
        <v>3343</v>
      </c>
      <c r="AX672" t="s">
        <v>5117</v>
      </c>
      <c r="AY672" t="s">
        <v>5118</v>
      </c>
    </row>
    <row r="673" spans="43:51">
      <c r="AQ673" s="1286">
        <v>763</v>
      </c>
      <c r="AR673" s="1258" t="str">
        <f>'Abilities (2)'!B$763</f>
        <v>(≈) Duel:[Requires you to challenge Target Entity to a Duel] If target Accepts, They are Forced into a Duel to the Death which can not be Fleed and starts with each Entity doing 5 Basic Attacks on the Other alternatively. If they Decline or Remain Silent, Curse; Curse: You become Vulnerable. (100 Mana)</v>
      </c>
      <c r="AS673" s="1258" t="str">
        <f>'Abilities (2)'!C$763</f>
        <v>(≈) Duel II: [Requires you to challenge Target Entity to a Duel] If target Accepts, They are Forced into a Duel to the Death which can not be Fleed and starts with each Entity doing 5 Basic Attacks on the Other alternatively. If they Decline or Remain Silent, Curse; Curse: You become Vulnerable. (50 Mana)</v>
      </c>
      <c r="AT673" s="1258" t="str">
        <f>'Abilities (2)'!D$763</f>
        <v>(≈) Duel III: [Requires you to challenge Target Entity to a Duel] If target Accepts, They are Forced into a Duel to the Death which can not be Fleed and starts with each Entity doing 10 Basic Attacks on the Other alternatively. If they Decline or Remain Silent, Curse; Curse: You become Vulnerable and Weakened. (50 Mana)</v>
      </c>
      <c r="AW673" t="s">
        <v>5119</v>
      </c>
      <c r="AX673" t="s">
        <v>5120</v>
      </c>
      <c r="AY673" t="s">
        <v>5121</v>
      </c>
    </row>
    <row r="674" spans="43:51">
      <c r="AQ674" s="1286">
        <v>764</v>
      </c>
      <c r="AR674" s="1258" t="str">
        <f>'Abilities (2)'!B$764</f>
        <v>(P) Water Dance: You move as fluid as Water, gaining 50% Chance to Evade Basic Attacks, Evaded Attacks act as Parried ones, Triggering Other Effects. (Locks 100 Mana)</v>
      </c>
      <c r="AS674" s="1258" t="str">
        <f>'Abilities (2)'!C$764</f>
        <v>(P) Water Dance II: You move as fluid as Water, gaining 50% Chance to Evade Strikes and Projectiles; Evaded Attacks act as Parried ones, Triggering Other Effects. (Locks 100 Mana)</v>
      </c>
      <c r="AT674" s="1258" t="str">
        <f>'Abilities (2)'!D$764</f>
        <v>(P) Water Dance III: You move as fluid as Water, gaining 100% Chance to Evade Strikes and Projectiles; Evaded Attacks act as Parried ones, Triggering Other Effects. (Locks 150 Mana)</v>
      </c>
      <c r="AW674" t="s">
        <v>3371</v>
      </c>
      <c r="AX674" t="s">
        <v>5122</v>
      </c>
      <c r="AY674" t="s">
        <v>5123</v>
      </c>
    </row>
    <row r="675" spans="43:51">
      <c r="AQ675" s="1286">
        <v>765</v>
      </c>
      <c r="AR675" s="1258" t="str">
        <f>'Abilities (2)'!B$765</f>
        <v>(P) Grand Tempo: At the Start of your third Turn in Combat you may Basic Attack as Flash; You may do so again in 2 Turns and then every Turn; Every 5 Turns in Combat you gain 2 Mobility. (Locks 70 Mana)</v>
      </c>
      <c r="AS675" s="1258" t="str">
        <f>'Abilities (2)'!C$765</f>
        <v>(P) Grand Tempo II: At the Start of your third Turn in Combat you may Basic Attack as Flash; You may do so again in 2 Turns and then every Turn; Every 5 Turns in Combat you gain 3 Mobility.</v>
      </c>
      <c r="AT675" s="1258" t="str">
        <f>'Abilities (2)'!D$765</f>
        <v>(P) Grand Tempo III: At the Start of your third Turn in Combat you may Basic Attack as Flash; You may do so again in 2 Turns and then every Turn; Every 4 Turns in Combat you gain 4 Mobility; Gain 80 Physical Damage On Hit.</v>
      </c>
      <c r="AW675" t="s">
        <v>3381</v>
      </c>
      <c r="AX675" t="s">
        <v>5124</v>
      </c>
      <c r="AY675" t="s">
        <v>5125</v>
      </c>
    </row>
    <row r="676" spans="43:51">
      <c r="AQ676">
        <v>768</v>
      </c>
      <c r="AR676" s="1258" t="str">
        <f>'Abilities (2)'!B$768</f>
        <v>(P) Halberd Specialization: Your Spears Scale with Strength instead of Dexterity and gain 5 Base Damage.</v>
      </c>
      <c r="AW676" t="s">
        <v>5126</v>
      </c>
    </row>
    <row r="677" spans="43:51">
      <c r="AQ677" s="1286">
        <v>769</v>
      </c>
      <c r="AR677" s="1258" t="str">
        <f>'Abilities (2)'!B$769</f>
        <v>(P) Flexible Wood: You may use all Spears as Flexible.</v>
      </c>
      <c r="AW677" t="s">
        <v>5127</v>
      </c>
    </row>
    <row r="678" spans="43:51">
      <c r="AQ678">
        <v>770</v>
      </c>
      <c r="AR678" s="1258" t="str">
        <f>'Abilities (2)'!B$770</f>
        <v>(P) Heavy Stick Wielding: You may Off Hand a Two Handed Spear.</v>
      </c>
      <c r="AW678" t="s">
        <v>5128</v>
      </c>
    </row>
    <row r="679" spans="43:51">
      <c r="AQ679">
        <v>771</v>
      </c>
      <c r="AR679" s="911" t="str">
        <f>'Abilities (2)'!B$771</f>
        <v>(≈) Triple Quick Jab: Strike Target 3 Times at 50% of Basic Attack Damage. (30 Mana)</v>
      </c>
      <c r="AS679" s="911" t="str">
        <f>'Abilities (2)'!C$771</f>
        <v>(≈) Triple Quick Jab II: Strike Target 3 Times at 75% of Basic Attack Damage. (40 Mana)</v>
      </c>
      <c r="AT679" s="911" t="str">
        <f>'Abilities (2)'!D$771</f>
        <v>(≈) Triple Quick Jab III: Strike Target 3 Times at 100% of Basic Attack Damage. (50 Mana)</v>
      </c>
      <c r="AW679" t="s">
        <v>2780</v>
      </c>
      <c r="AX679" t="s">
        <v>5129</v>
      </c>
      <c r="AY679" t="s">
        <v>5130</v>
      </c>
    </row>
    <row r="680" spans="43:51">
      <c r="AQ680">
        <v>772</v>
      </c>
      <c r="AR680" s="1258" t="str">
        <f>'Abilities (2)'!B$772</f>
        <v>(o) Fast Swipe: Deal 10(+100% Strength; +50% Dexterity) Physical Damage to all Entities in Melee Range and push them 1 Tile Back. (20 Mana)</v>
      </c>
      <c r="AS680" s="1258" t="str">
        <f>'Abilities (2)'!C$772</f>
        <v>(o) Fast Swipe II: Deal 15(+100% Strength; +50% Dexterity) Physical Damage to all Entities in Melee Range and push them 1 Tile Back. (20 Mana)</v>
      </c>
      <c r="AT680" s="1258" t="str">
        <f>'Abilities (2)'!D$772</f>
        <v>(o) Fast Swipe III: Deal 20(+100% Strength; +50% Dexterity) Physical Damage to all Entities in Melee Range and push them 2 Tiles Back. (20 Mana)</v>
      </c>
      <c r="AW680" t="s">
        <v>2818</v>
      </c>
      <c r="AX680" t="s">
        <v>5131</v>
      </c>
      <c r="AY680" t="s">
        <v>5132</v>
      </c>
    </row>
    <row r="681" spans="43:51">
      <c r="AQ681">
        <v>773</v>
      </c>
      <c r="AR681" s="1258" t="str">
        <f>'Abilities (2)'!B$773</f>
        <v>(≈) Mobile Disengage: Basic Attack Target with +1(+100% Mobility) Roll Modifier; Then Move Back 1 Tile. (25+10/Use Mana)</v>
      </c>
      <c r="AS681" s="1258" t="str">
        <f>'Abilities (2)'!C$773</f>
        <v>(≈) Mobile Disengage II: Basic Attack Target with +2(+100% Mobility) Roll Modifier; Then Move Back 1 Tile. (20+10/Use Mana)</v>
      </c>
      <c r="AT681" s="1258" t="str">
        <f>'Abilities (2)'!D$773</f>
        <v>(≈) Mobile Disengage III: Basic Attack Target with +2(+100% Mobility) Roll Modifier; Then Move Back 1 Tile. (20+5/Use Mana)</v>
      </c>
      <c r="AW681" t="s">
        <v>2853</v>
      </c>
      <c r="AX681" t="s">
        <v>5133</v>
      </c>
      <c r="AY681" t="s">
        <v>5134</v>
      </c>
    </row>
    <row r="682" spans="43:51">
      <c r="AQ682" s="1286">
        <v>774</v>
      </c>
      <c r="AR682" s="1258" t="str">
        <f>'Abilities (2)'!B$774</f>
        <v>(≈) Elemental tips: [Requires Spear] Switch the tip of your spear for an elemental one giving your Spear +10 Damage of chosen Element. (10 Mana)</v>
      </c>
      <c r="AS682" s="1258" t="str">
        <f>'Abilities (2)'!C$774</f>
        <v>(≈) Elemental Tips II: [Requires Spear] Switch the tip of your spear for an elemental one giving your Spear +15 Damage of chosen Element. (10 Mana)</v>
      </c>
      <c r="AT682" s="1258" t="str">
        <f>'Abilities (2)'!D$774</f>
        <v>(≈) Elemental Tips III: [Requires Spear] Switch the tip of your spear for an elemental one giving your Spear +20 Damage of chosen Element. (10 Mana)</v>
      </c>
      <c r="AW682" t="s">
        <v>2887</v>
      </c>
      <c r="AX682" t="s">
        <v>5135</v>
      </c>
      <c r="AY682" t="s">
        <v>5136</v>
      </c>
    </row>
    <row r="683" spans="43:51">
      <c r="AQ683" s="1286">
        <v>775</v>
      </c>
      <c r="AR683" s="1258" t="str">
        <f>'Abilities (2)'!B$775</f>
        <v>(P) Sealing Tip: [Requires Spear] After 4 Successful Strikes on Target they become Sealed for 2 Turns.</v>
      </c>
      <c r="AS683" s="1258" t="str">
        <f>'Abilities (2)'!C$775</f>
        <v>(P) Sealing Tip II: [Requires Spear] After 3 Successful Strikes on Target they become Sealed for 2 Turns.</v>
      </c>
      <c r="AT683" s="1258" t="str">
        <f>'Abilities (2)'!D$775</f>
        <v>(P) Sealing Tip III: [Requires Spear] After 3 Successful Strikes on Target they become Sealed for 3 Turns.</v>
      </c>
      <c r="AW683" t="s">
        <v>2924</v>
      </c>
      <c r="AX683" t="s">
        <v>5137</v>
      </c>
      <c r="AY683" t="s">
        <v>5138</v>
      </c>
    </row>
    <row r="684" spans="43:51">
      <c r="AQ684" s="1286">
        <v>776</v>
      </c>
      <c r="AR684" s="1258" t="str">
        <f>'Abilities (2)'!B$776</f>
        <v>(P) Mana-leech Tip:[Requires Spear] Basic Attacks with spears Drain 5 Mana on hit. (Locks 30 Mana)</v>
      </c>
      <c r="AS684" s="1258" t="str">
        <f>'Abilities (2)'!C$776</f>
        <v>(P) Mana-leech Tip II: [Requires Spear] Basic Attacks with spears Drain 10 Mana on hit. (Locks 40 Mana)</v>
      </c>
      <c r="AT684" s="1258" t="str">
        <f>'Abilities (2)'!D$776</f>
        <v>(P) Mana-leech Tip III: [Requires Spear] Basic Attacks with spears Drain 20 Mana on hit. (Locks 50 Mana)</v>
      </c>
      <c r="AW684" t="s">
        <v>2960</v>
      </c>
      <c r="AX684" t="s">
        <v>5139</v>
      </c>
      <c r="AY684" t="s">
        <v>5140</v>
      </c>
    </row>
    <row r="685" spans="43:51">
      <c r="AQ685" s="1286">
        <v>777</v>
      </c>
      <c r="AR685" s="1258" t="str">
        <f>'Abilities (2)'!B$777</f>
        <v>(≈) Deep Puncture: Strike Target dealing your Basic Attack Damage(+100% Strength); Inflict Bleeding for 5 Bleed per Tick over 4 Turns and trigger your On Hit Damage 3 Times. (20 Mana; 1/Combat)</v>
      </c>
      <c r="AS685" s="1258" t="str">
        <f>'Abilities (2)'!C$777</f>
        <v>(≈) Deep Puncture II: Strike Target dealing your Basic Attack Damage(+150% Strength); Inflict Bleeding for 10 Bleed per Tick over 4 Turns and trigger your On Hit Damage 3 Times. (30 Mana; 1/Combat)</v>
      </c>
      <c r="AT685" s="1258" t="str">
        <f>'Abilities (2)'!D$777</f>
        <v>(≈) Deep Puncture III: Strike Target dealing your Basic Attack Damage(+200% Strength); Inflict Bleeding for 15 Bleed per Tick over 5 Turns and trigger your On Hit Damage 3 Times. (40 Mana; 1/Combat)</v>
      </c>
      <c r="AW685" t="s">
        <v>2995</v>
      </c>
      <c r="AX685" t="s">
        <v>5141</v>
      </c>
      <c r="AY685" t="s">
        <v>5142</v>
      </c>
    </row>
    <row r="686" spans="43:51">
      <c r="AQ686" s="1286">
        <v>778</v>
      </c>
      <c r="AR686" s="1258" t="str">
        <f>'Abilities (2)'!B$778</f>
        <v>(≈) Double Sided Spear: [Requires Spear] Toggle; Your Spear will deal 10 less Base Damage; Your Basic Attacks Trigger Twice. (10 Mana/Turn)</v>
      </c>
      <c r="AS686" s="1258" t="str">
        <f>'Abilities (2)'!C$778</f>
        <v>(≈) Double Sided Spear II: [Requires Spear] Toggle; Your Spear will deal 5 less Base Damage; Your Basic Attacks Trigger Twice. (15 Mana/Turn)</v>
      </c>
      <c r="AT686" s="1258" t="str">
        <f>'Abilities (2)'!D$778</f>
        <v>(≈) Double Sided Spear III: [Requires Spear] Toggle; Your Basic Attacks Trigger Twice. (20 Mana/Turn)</v>
      </c>
      <c r="AW686" t="s">
        <v>3032</v>
      </c>
      <c r="AX686" t="s">
        <v>5143</v>
      </c>
      <c r="AY686" t="s">
        <v>5144</v>
      </c>
    </row>
    <row r="687" spans="43:51">
      <c r="AQ687" s="1286">
        <v>779</v>
      </c>
      <c r="AR687" s="1258" t="str">
        <f>'Abilities (2)'!B$779</f>
        <v>(≈) Fate Bound Strike: Strike target for 0(+50% Dexterity) Physical Damage; Recasting this Ability adds 5 Physical Damage and 50% Dexterity Scaling to itself Until End of Combat. (20 Mana)</v>
      </c>
      <c r="AS687" s="1258" t="str">
        <f>'Abilities (2)'!C$779</f>
        <v>(≈) Fate Bound Strike II: Strike target for 0(+75% Dexterity) Physical Damage; Recasting this Ability adds 7 Physical Damage and 75% Dexterity Scaling to itself Until End of Combat. (25 Mana)</v>
      </c>
      <c r="AT687" s="1258" t="str">
        <f>'Abilities (2)'!D$779</f>
        <v>(≈) Fate Bound Strike III: Strike target for 0(+100% Dexterity) Physical Damage; Recasting this Ability adds 10 Physical Damage and 100% Dexterity Scaling to itself Until End of Combat. (30 Mana)</v>
      </c>
      <c r="AW687" t="s">
        <v>3062</v>
      </c>
      <c r="AX687" t="s">
        <v>5145</v>
      </c>
      <c r="AY687" t="s">
        <v>5146</v>
      </c>
    </row>
    <row r="688" spans="43:51">
      <c r="AQ688" s="1286">
        <v>780</v>
      </c>
      <c r="AR688" s="1258" t="str">
        <f>'Abilities (2)'!B$780</f>
        <v>(≈) Strike of Death: Move 2 Tiles away from Target; At the Start of your Next Turn You may Cancel this Ability Gaining 25 Mana, Otherwise Dash into Targets Melee Range Striking for Basic Attack Damage(+10 Physical Damage/Distance Travelled in the last 3 Turns) Physical Damage. (50 Mana)</v>
      </c>
      <c r="AS688" s="1258" t="str">
        <f>'Abilities (2)'!C$780</f>
        <v>(≈) Strike of Death II: Move 3 Tiles away from Target; At the Start of your Next Turn You may Cancel this Ability Gaining 50 Mana, Otherwise Dash into Targets Melee Range Striking for Basic Attack Damage(+20 Physical Damage/Distance Travelled in the last 3 Turns) Physical Damage. (100 Mana)</v>
      </c>
      <c r="AT688" s="1258" t="str">
        <f>'Abilities (2)'!D$780</f>
        <v>(≈) Strike of Death III: Move 4 Tiles away from Target; At the Start of your Next Turn You may Cancel this Ability Gaining 100 Mana, Otherwise Dash into Targets Melee Range Striking for Basic Attack Damage(+40 Physical Damage/Distance Travelled in the last 4 Turns) Physical Damage. (100 Mana)</v>
      </c>
      <c r="AW688" t="s">
        <v>3098</v>
      </c>
      <c r="AX688" t="s">
        <v>5147</v>
      </c>
      <c r="AY688" t="s">
        <v>5148</v>
      </c>
    </row>
    <row r="689" spans="43:51">
      <c r="AQ689" s="1286">
        <v>781</v>
      </c>
      <c r="AR689" s="1258" t="str">
        <f>'Abilities (2)'!B$781</f>
        <v>(+) Fortune Lance: Powerplay; Gain a Random Legendary Spear.</v>
      </c>
      <c r="AS689" s="1258" t="str">
        <f>'Abilities (2)'!C$781</f>
        <v>(+) Fortune Lance II: Powerplay; Gain a Random Mythic Spear.</v>
      </c>
      <c r="AT689" s="1258" t="str">
        <f>'Abilities (2)'!D$781</f>
        <v>(+) Fortune Lance III: Powerplay; Gain the Astral Spear.</v>
      </c>
      <c r="AW689" t="s">
        <v>5149</v>
      </c>
      <c r="AX689" t="s">
        <v>5150</v>
      </c>
      <c r="AY689" t="s">
        <v>5151</v>
      </c>
    </row>
    <row r="690" spans="43:51">
      <c r="AQ690" s="1286">
        <v>782</v>
      </c>
      <c r="AR690" s="1258" t="str">
        <f>'Abilities (2)'!B$782</f>
        <v>(^) Cavalry's Arrived: Summon an Armored Horse Creature Follower; The Horse has 4 Stamina, 100 Health, 5 Defense and is Mountable; Your Basic Attacks Automatically Trigger when you Move in Melee Range of Targets Targeting all; The Horse will be Damaged First. (100 Mana)</v>
      </c>
      <c r="AS690" s="1258" t="str">
        <f>'Abilities (2)'!C$782</f>
        <v>(^) Cavalry's Arrived II: Summon an Armored Horse Follower; The Horse has 6 Stamina, 200 Health, 10 Defense and can Carry you; Your Basic Attacks Automatically Trigger when you Move in Melee Range of Targets Targeting all; The Horse will be Damaged First. (125 Mana)</v>
      </c>
      <c r="AT690" s="1258" t="str">
        <f>'Abilities (2)'!D$782</f>
        <v>(^) Cavalry's Arrived III: Summon an Armored Horse Follower; The Horse has 8 Stamina, 400 Health, 20 Defense and can Carry you; Your Basic Attacks Automatically Trigger when you Move in Melee Range of Targets Targeting all; The Horse will be Damaged First. (75 Mana)</v>
      </c>
      <c r="AW690" t="s">
        <v>5152</v>
      </c>
      <c r="AX690" t="s">
        <v>5153</v>
      </c>
      <c r="AY690" t="s">
        <v>5154</v>
      </c>
    </row>
    <row r="691" spans="43:51">
      <c r="AQ691">
        <v>785</v>
      </c>
      <c r="AR691" s="1258" t="str">
        <f>'Abilities (2)'!B$785</f>
        <v xml:space="preserve">(P) Left Handed: Shields no longer have negative Stats; They also Grant 1(+1 Per Level) Extra Defense. </v>
      </c>
      <c r="AW691" t="s">
        <v>5155</v>
      </c>
    </row>
    <row r="692" spans="43:51">
      <c r="AQ692" s="1286">
        <v>786</v>
      </c>
      <c r="AR692" s="1258" t="str">
        <f>'Abilities (2)'!B$786</f>
        <v>(P) Right Handed: Spears Scale One-Handed as if they were Two-Handed; They also Deal 1(+1 Per Level) Extra Physical Damage.</v>
      </c>
      <c r="AW692" t="s">
        <v>2685</v>
      </c>
    </row>
    <row r="693" spans="43:51">
      <c r="AQ693">
        <v>787</v>
      </c>
      <c r="AR693" s="1258" t="str">
        <f>'Abilities (2)'!B$787</f>
        <v>(P) Ambidextrous: You have Two Main Hands.</v>
      </c>
      <c r="AW693" t="s">
        <v>5156</v>
      </c>
    </row>
    <row r="694" spans="43:51">
      <c r="AQ694">
        <v>788</v>
      </c>
      <c r="AR694" s="911" t="str">
        <f>'Abilities (2)'!B$788</f>
        <v>(≈) Pierce: [Requires Spear] Strike Target Entity Piercing them with your Spear, ignoring 50% of their Defense; If the Strike is a Critical, also cause 20 Bleed Damage. (30 Mana)</v>
      </c>
      <c r="AS694" s="911" t="str">
        <f>'Abilities (2)'!C$788</f>
        <v>(≈) Pierce II: [Requires Spear] Strike Target Entity Piercing them with your Spear, ignoring 50% of their Defense; If the Strike is a Critical, also cause 30 Bleed Damage. (30 Mana)</v>
      </c>
      <c r="AT694" s="911" t="str">
        <f>'Abilities (2)'!D$788</f>
        <v>(≈) Pierce III: [Requires Spear] Strike Target Entity Piercing them with your Spear, ignoring 50% of their Defense; If the Strike is a Critical, also cause 40 Bleed Damage. (35 Mana)</v>
      </c>
      <c r="AW694" t="s">
        <v>2779</v>
      </c>
      <c r="AX694" t="s">
        <v>5157</v>
      </c>
      <c r="AY694" t="s">
        <v>5158</v>
      </c>
    </row>
    <row r="695" spans="43:51">
      <c r="AQ695">
        <v>789</v>
      </c>
      <c r="AR695" s="1258" t="str">
        <f>'Abilities (2)'!B$789</f>
        <v>(&gt;) Spear Throw: [Requires Spear] Throw your Spear at Target Entity Dealing Basic Attack(+100% Strength; +100% Dexterity) Physical Damage. (10 Mana)</v>
      </c>
      <c r="AS695" s="1258" t="str">
        <f>'Abilities (2)'!C$789</f>
        <v>(&gt;) Spear Throw II: [Requires Spear] Throw your Spear at Target Entity Dealing Basic Attack(+200% Strength; +200% Dexterity) Physical Damage. (20 Mana)</v>
      </c>
      <c r="AT695" s="1258" t="str">
        <f>'Abilities (2)'!D$789</f>
        <v>(&gt;) Spear Throw III: [Requires Spear] Throw your Spear at Target Entity Dealing Basic Attack(+300% Strength; +300% Dexterity) Physical Damage. (30 Mana)</v>
      </c>
      <c r="AW695" t="s">
        <v>2817</v>
      </c>
      <c r="AX695" t="s">
        <v>5159</v>
      </c>
      <c r="AY695" t="s">
        <v>5160</v>
      </c>
    </row>
    <row r="696" spans="43:51">
      <c r="AQ696">
        <v>790</v>
      </c>
      <c r="AR696" s="1258" t="str">
        <f>'Abilities (2)'!B$790</f>
        <v>(≈) Brutal Push: Charge your Shield into Target dealing 10(+100% Defense; +100% Strength) Physical Damage and Staggering Target for 1 Turn; If Target is already Staggered Stun them for 1 Turn instead. (30 Mana)</v>
      </c>
      <c r="AS696" s="1258" t="str">
        <f>'Abilities (2)'!C$790</f>
        <v>(≈) Brutal Push II: Charge your Shield into Target dealing 15(+125% Defense; +125% Strength) Physical Damage and Staggering Target for 1 Turn; If Target is already Staggered Stun them for 1 Turn instead. (30 Mana)</v>
      </c>
      <c r="AT696" s="1258" t="str">
        <f>'Abilities (2)'!D$790</f>
        <v>(≈) Brutal Push III: Charge your Shield into Target dealing 20(+150% Defense; +150% Strength) Physical Damage and Staggering Target for 2 Turns; If Target is already Staggered Stun them for 1 Turn instead. (30 Mana)</v>
      </c>
      <c r="AW696" t="s">
        <v>2852</v>
      </c>
      <c r="AX696" t="s">
        <v>5161</v>
      </c>
      <c r="AY696" t="s">
        <v>5162</v>
      </c>
    </row>
    <row r="697" spans="43:51">
      <c r="AQ697" s="1286">
        <v>791</v>
      </c>
      <c r="AR697" s="1258" t="str">
        <f>'Abilities (2)'!B$791</f>
        <v>(P) Incorporated Xiphos: [Requires Combat] After using your Tier I ability, you may choose to switch your Main Hand to a Short Sword which Deals 10(+2 Per Level) Physical Damage; The Short Sword does not take Inventory Space; Lasts Until End of Combat.</v>
      </c>
      <c r="AS697" s="1258" t="str">
        <f>'Abilities (2)'!C$791</f>
        <v>(P) Incorporated Xiphos II: [Requires Combat] After using your Tier I ability, you may choose to switch your Main Hand to a Short Sword which Deals 12(+4 Per Level) Physical Damage; The Short Sword does not take Inventory Space; Lasts Until End of Combat.</v>
      </c>
      <c r="AT697" s="1258" t="str">
        <f>'Abilities (2)'!D$791</f>
        <v>(P) Incorporated Xiphos III: [Requires Combat] After using your Tier I ability, you may choose to switch your Main Hand to a Short Sword which Deals 20(+5 Per Level) Physical Damage; The Short Sword does not take Inventory Space; Lasts Until End of Combat.</v>
      </c>
      <c r="AW697" t="s">
        <v>2886</v>
      </c>
      <c r="AX697" t="s">
        <v>5163</v>
      </c>
      <c r="AY697" t="s">
        <v>5164</v>
      </c>
    </row>
    <row r="698" spans="43:51">
      <c r="AQ698" s="1286">
        <v>792</v>
      </c>
      <c r="AR698" s="1258" t="str">
        <f>'Abilities (2)'!B$792</f>
        <v>(≈) Spartan Kick: Kick Target Entity, Stunning them for 1 Turn and Dealing 10(+200% Strength) Kinetic Damage. (20 Mana)</v>
      </c>
      <c r="AS698" s="1258" t="str">
        <f>'Abilities (2)'!C$792</f>
        <v>(≈) Spartan Kick II: Kick Target Entity, Stunning them for 2 Turns and Dealing 10(+400% Strength) Kinetic Damage. (40 Mana)</v>
      </c>
      <c r="AT698" s="1258" t="str">
        <f>'Abilities (2)'!D$792</f>
        <v>(≈) Spartan Kick III: Kick Target Entity, Stunning them for 2 Turns and Dealing 10(+700% Strength) Kinetic Damage. (50 Mana)</v>
      </c>
      <c r="AW698" t="s">
        <v>2923</v>
      </c>
      <c r="AX698" t="s">
        <v>5165</v>
      </c>
      <c r="AY698" t="s">
        <v>5166</v>
      </c>
    </row>
    <row r="699" spans="43:51">
      <c r="AQ699" s="1286">
        <v>793</v>
      </c>
      <c r="AR699" s="1258" t="str">
        <f>'Abilities (2)'!B$793</f>
        <v>(^) Rack of Spears: Gain 5 Common Javelins. (30 Mana)</v>
      </c>
      <c r="AS699" s="1258" t="str">
        <f>'Abilities (2)'!C$793</f>
        <v>(^) Rack of Spears II: Gain 4 Rare Javelins. (35 Mana)</v>
      </c>
      <c r="AT699" s="1258" t="str">
        <f>'Abilities (2)'!D$793</f>
        <v>(^) Rack of Spears III: Gain 3 Epic Javelins. (40 Mana)</v>
      </c>
      <c r="AW699" t="s">
        <v>2959</v>
      </c>
      <c r="AX699" t="s">
        <v>5167</v>
      </c>
      <c r="AY699" t="s">
        <v>5168</v>
      </c>
    </row>
    <row r="700" spans="43:51">
      <c r="AQ700" s="1286">
        <v>794</v>
      </c>
      <c r="AR700" s="1258" t="str">
        <f>'Abilities (2)'!B$794</f>
        <v>(≈) Defensive Phalanx Stance:[Requires Shield and Spear] Toggle; Enter a Phalanx Stance where any Entity that moves in Range of your Spear Takes Basic Attack Damage; Gain 4 Defense and -4 Mobility; If they Basic Attack you, Strike them instantly. (15 Mana Per Turn)</v>
      </c>
      <c r="AS700" s="1258" t="str">
        <f>'Abilities (2)'!C$794</f>
        <v>(≈) Defensive Phalanx Stance II: [Requires Shield and Spear] Toggle; Enter a Phalanx Stance where any Entity that moves in Range of your Spear Takes Basic Attack Damage; Gain 8 Defense and -8 Mobility; If they Basic Attack you, Strike them instantly. (15 Mana Per Turn)</v>
      </c>
      <c r="AT700" s="1258" t="str">
        <f>'Abilities (2)'!D$794</f>
        <v>(≈) Defensive Phalanx Stance III: [Requires Shield and Spear] Toggle; Enter a Phalanx Stance where any Entity that moves in Range of your Spear Takes Basic Attack Damage; Gain 10 Defense and -10 Mobility; If they Basic Attack you, Strike them instantly. (10 Mana Per Turn)</v>
      </c>
      <c r="AW700" t="s">
        <v>5169</v>
      </c>
      <c r="AX700" t="s">
        <v>5170</v>
      </c>
      <c r="AY700" t="s">
        <v>5171</v>
      </c>
    </row>
    <row r="701" spans="43:51">
      <c r="AQ701" s="1286">
        <v>795</v>
      </c>
      <c r="AR701" s="1258" t="str">
        <f>'Abilities (2)'!B$795</f>
        <v>(≈) Offensive Phalanx Stance: [Requires Shield and Spear] Toggle; Enter a Phalanx Stance where any Entity that moves in Melee Range of you Takes Basic Attack Damage; Gain -4 Mobility; Basic Attacks have Flash. (15 Mana Per Turn)</v>
      </c>
      <c r="AS701" s="1258" t="str">
        <f>'Abilities (2)'!C$795</f>
        <v>(≈) Offensive Phalanx Stance II: [Requires Shield and Spear] Toggle; Enter a Phalanx Stance where any Entity that Enters Melee Range takes Basic Attack Damage; Gain -8 Mobility; Basic Attacks have Flash. (15 Mana Per Turn)</v>
      </c>
      <c r="AT701" s="1258" t="str">
        <f>'Abilities (2)'!D$795</f>
        <v>(≈) Offensive Phalanx Stance III: [Requires Shield and Spear] Toggle; Enter a Phalanx Stance where any Entity that Enters Melee Range takes Basic Attack Damage; Gain -10 Mobility; Basic Attacks have Flash. (10 Mana Per Turn)</v>
      </c>
      <c r="AW701" t="s">
        <v>5172</v>
      </c>
      <c r="AX701" t="s">
        <v>5173</v>
      </c>
      <c r="AY701" t="s">
        <v>5174</v>
      </c>
    </row>
    <row r="702" spans="43:51">
      <c r="AQ702" s="1286">
        <v>796</v>
      </c>
      <c r="AR702" s="1258" t="str">
        <f>'Abilities (2)'!B$796</f>
        <v>(P) Javelin Expert: Your Thrown Javelins have +1 Critical Multiplier and +1 Roll Modifier.</v>
      </c>
      <c r="AS702" s="1258" t="str">
        <f>'Abilities (2)'!C$796</f>
        <v>(P) Javelin Expert II: Your Thrown Javelins have +1.5 Critical Multiplier and +2 Roll Modifier.</v>
      </c>
      <c r="AT702" s="1258" t="str">
        <f>'Abilities (2)'!D$796</f>
        <v>(P) Javelin Expert III: Your Thrown Javelins have +2 Critical Multiplier and +3 Roll Modifier.</v>
      </c>
      <c r="AW702" t="s">
        <v>5175</v>
      </c>
      <c r="AX702" t="s">
        <v>5176</v>
      </c>
      <c r="AY702" t="s">
        <v>5177</v>
      </c>
    </row>
    <row r="703" spans="43:51">
      <c r="AQ703" s="1286">
        <v>797</v>
      </c>
      <c r="AR703" s="1258" t="str">
        <f>'Abilities (2)'!B$797</f>
        <v>(❖:^) Call to Arms: Summon 2 Soldier Minions, Each with 100 Health and Mana alongside you Until End of Combat; They Have Identical Main Hand and Off-Hand as you that lasts until End of Combat and will automatically Cast your Tier III ability when you do so. (100 Mana)</v>
      </c>
      <c r="AS703" s="1258" t="str">
        <f>'Abilities (2)'!C$797</f>
        <v>(❖:^) Call to Arms II: Summon 3 Soldier Minions, Each with 150 Health and Mana alongside you Until End of Combat; They Have Identical Main Hand and Off-Hand that lasts until End of Combat as you and will automatically Cast your Tier III ability when you do so; They can Cast your Tier I Ability. (150 Mana)</v>
      </c>
      <c r="AT703" s="1258" t="str">
        <f>'Abilities (2)'!D$797</f>
        <v>(❖:^) Call to Arms III: Summon 4 Soldier Minions, Each with 200 Health and Mana alongside you Until End of Combat; They Have Identical Main Hand and Off-Hand that lasts until End of Combat as you and will automatically Cast your Tier III ability when you do so; They Can Cast your Tier I Ability. (200 Mana)</v>
      </c>
      <c r="AW703" t="s">
        <v>5178</v>
      </c>
      <c r="AX703" t="s">
        <v>5179</v>
      </c>
      <c r="AY703" t="s">
        <v>5180</v>
      </c>
    </row>
    <row r="704" spans="43:51">
      <c r="AQ704" s="1286">
        <v>798</v>
      </c>
      <c r="AR704" s="1258" t="str">
        <f>'Abilities (2)'!B$798</f>
        <v>(^) Brothers from Birth: Powerplay; Summon a Hoplite Companion. (100 Mana)</v>
      </c>
      <c r="AS704" s="1258" t="str">
        <f>'Abilities (2)'!C$798</f>
        <v>(^) Brothers from Birth II: Powerplay; Summon a Level 6 Hoplite Companion with Epic Gear. (100 Mana)</v>
      </c>
      <c r="AT704" s="1258" t="str">
        <f>'Abilities (2)'!D$798</f>
        <v>(^) Brothers from Birth III: Powerplay; Summon a Level 8 Hoplite Companion with Legendary Gear. (100 Mana)</v>
      </c>
      <c r="AW704" t="s">
        <v>5181</v>
      </c>
      <c r="AX704" t="s">
        <v>5182</v>
      </c>
      <c r="AY704" t="s">
        <v>5183</v>
      </c>
    </row>
    <row r="705" spans="43:51">
      <c r="AQ705" s="1286">
        <v>799</v>
      </c>
      <c r="AR705" s="1258" t="str">
        <f>'Abilities (2)'!B$799</f>
        <v>(≈) There is no Breaking Point: Gain Barrier Equal to 10 times your Defense Until End of Combat; Your Attacks Gain On Hit Damage Equal to your Strength for 5 Turns. (100 Mana; 1/Combat)</v>
      </c>
      <c r="AS705" s="1258" t="str">
        <f>'Abilities (2)'!C$799</f>
        <v>(≈) There is no Breaking Point II: Gain Barrier Equal to 20 times your Defense Until End of Combat; Your Attacks Gain On Hit Damage Equal to your Strength for 10 Turns. (100 Mana; 1/Combat)</v>
      </c>
      <c r="AT705" s="1258" t="str">
        <f>'Abilities (2)'!D$799</f>
        <v>(≈) There is no Breaking Point III: Gain Barrier Equal to 40 times your Defense Until End of Combat; Your Attacks Gain On Hit Damage Equal to your Strength Until End of Combat. (100 Mana)</v>
      </c>
      <c r="AW705" t="s">
        <v>3167</v>
      </c>
      <c r="AX705" t="s">
        <v>5184</v>
      </c>
      <c r="AY705" t="s">
        <v>5185</v>
      </c>
    </row>
    <row r="706" spans="43:51">
      <c r="AQ706">
        <v>802</v>
      </c>
      <c r="AR706" s="1258" t="str">
        <f>'Abilities (2)'!B$802</f>
        <v>(P) Monster Slayer: You deal 50% More Damage to Creatures.</v>
      </c>
      <c r="AW706" t="s">
        <v>5186</v>
      </c>
    </row>
    <row r="707" spans="43:51">
      <c r="AQ707" s="1286">
        <v>803</v>
      </c>
      <c r="AR707" s="1258" t="str">
        <f>'Abilities (2)'!B$803</f>
        <v>(P) Equipped for the Job: Gain 1 Unowned Random Silver Set Gear at Levels 1; 4; 7; 10; 12.</v>
      </c>
      <c r="AW707" t="s">
        <v>5187</v>
      </c>
    </row>
    <row r="708" spans="43:51">
      <c r="AQ708">
        <v>804</v>
      </c>
      <c r="AR708" s="1258" t="str">
        <f>'Abilities (2)'!B$804</f>
        <v>(P) Payment for Service: Start the Game with a Quest with the Difficulty of your choice; As an Extra reward for completing this quest gain 800/1400/2000 Gold depending on the Difficulty.</v>
      </c>
      <c r="AW708" t="s">
        <v>5188</v>
      </c>
    </row>
    <row r="709" spans="43:51">
      <c r="AQ709">
        <v>805</v>
      </c>
      <c r="AR709" s="911" t="str">
        <f>'Abilities (2)'!B$805</f>
        <v>(P) A sense of Smell: All Weaklings you Encounter are going to be Creatures.</v>
      </c>
      <c r="AS709" s="911" t="str">
        <f>'Abilities (2)'!C$805</f>
        <v>(P) A sense of Smell II: All Weaklings and Elites you Encounter are going to be Creatures.</v>
      </c>
      <c r="AT709" s="911" t="str">
        <f>'Abilities (2)'!D$805</f>
        <v>(P) A sense of Smell II: All Weaklings, Elites, Bosses and Guardians you Encounter are going to be Creatures.</v>
      </c>
      <c r="AW709" t="s">
        <v>5189</v>
      </c>
      <c r="AX709" t="s">
        <v>5190</v>
      </c>
      <c r="AY709" t="s">
        <v>5191</v>
      </c>
    </row>
    <row r="710" spans="43:51">
      <c r="AQ710">
        <v>806</v>
      </c>
      <c r="AR710" s="1258" t="str">
        <f>'Abilities (2)'!B$806</f>
        <v>(P) Cleanser of Planes: Exploring Hexes will cause you to fight a Weakling Creature.</v>
      </c>
      <c r="AS710" s="1258" t="str">
        <f>'Abilities (2)'!C$806</f>
        <v>(P) Cleanser of Planes II: Exploring Hexes will cause you to fight an Elite Creature.</v>
      </c>
      <c r="AT710" s="1258" t="str">
        <f>'Abilities (2)'!D$806</f>
        <v>(P) Cleanser of Planes III: Exploring Hexes will cause you to fight a Boss Creature.</v>
      </c>
      <c r="AW710" t="s">
        <v>5192</v>
      </c>
      <c r="AX710" t="s">
        <v>5193</v>
      </c>
      <c r="AY710" t="s">
        <v>5194</v>
      </c>
    </row>
    <row r="711" spans="43:51">
      <c r="AQ711">
        <v>807</v>
      </c>
      <c r="AR711" s="1258" t="str">
        <f>'Abilities (2)'!B$807</f>
        <v>(≈) Focus Switcher: Select Target Creature; Your Basic Attacks against Target and Dodges on Targets Attacks have a +2 Roll Modifier; You can have up to 1 Selected Creatures. (20 Mana)</v>
      </c>
      <c r="AS711" s="1258" t="str">
        <f>'Abilities (2)'!C$807</f>
        <v>(≈) Focus Switcher II: Select Target Creature; Your Basic Attacks against Target and Dodges on Targets Attacks have a +3 Roll Modifier; You can have up to 1 Selected Creatures. (20 Mana)</v>
      </c>
      <c r="AT711" s="1258" t="str">
        <f>'Abilities (2)'!D$807</f>
        <v>(≈) Focus Switcher III: Select Target Creature; Your Basic Attacks against Target and Dodges on Targets Attacks have a +4 Roll Modifier; You can have up to 2 Selected Creatures. (20 Mana)</v>
      </c>
      <c r="AW711" t="s">
        <v>5195</v>
      </c>
      <c r="AX711" t="s">
        <v>5196</v>
      </c>
      <c r="AY711" t="s">
        <v>5197</v>
      </c>
    </row>
    <row r="712" spans="43:51">
      <c r="AQ712" s="1286">
        <v>808</v>
      </c>
      <c r="AR712" s="1258" t="str">
        <f>'Abilities (2)'!B$808</f>
        <v>(≈) The Perfect Slash: [Requires Melee Weapon]; Precise; Critical Strikes Hit Vitals; Basic Attack Target Entity; Rolling a 1 allows you to reroll. (20 Mana; 10 Health)</v>
      </c>
      <c r="AS712" s="1258" t="str">
        <f>'Abilities (2)'!C$808</f>
        <v>(≈) The Perfect Slash II: [Requires Melee Weapon]; Precise; Critical Strikes Hit Vitals; Basic Attack Target Entity; Rolling a 1 allows you to reroll. (10 Mana; 10 Health)</v>
      </c>
      <c r="AT712" s="1258" t="str">
        <f>'Abilities (2)'!D$808</f>
        <v>(P) The Perfect Slash III: Basic Attacks are now Precise; Critical Strikes Hit Vitals; Rolling a 1 allows you to reroll.</v>
      </c>
      <c r="AW712" t="s">
        <v>5198</v>
      </c>
      <c r="AX712" t="s">
        <v>5199</v>
      </c>
      <c r="AY712" t="s">
        <v>5200</v>
      </c>
    </row>
    <row r="713" spans="43:51">
      <c r="AQ713" s="1286">
        <v>809</v>
      </c>
      <c r="AR713" s="1258" t="str">
        <f>'Abilities (2)'!B$809</f>
        <v>(≈) Hyper Infusion: [Requires Melee Weapon] Infuse your Weapon with up to 25 Mana causing it to deal x Magic Damage on your next Strike. (x Mana)</v>
      </c>
      <c r="AS713" s="1258" t="str">
        <f>'Abilities (2)'!C$809</f>
        <v>(≈) Hyper Infusion II: [Requires Melee Weapon] Infuse your Weapon with up to 50 Mana causing it to deal x Magic Damage on your next Strike. (x Mana)</v>
      </c>
      <c r="AT713" s="1258" t="str">
        <f>'Abilities (2)'!D$809</f>
        <v>(≈) Hyper Infusion III: [Requires Melee Weapon] Infuse your Weapon with up to 100 Mana causing it to deal x Magic Damage on your next Strike. (x Mana)</v>
      </c>
      <c r="AW713" t="s">
        <v>5201</v>
      </c>
      <c r="AX713" t="s">
        <v>5202</v>
      </c>
      <c r="AY713" t="s">
        <v>5203</v>
      </c>
    </row>
    <row r="714" spans="43:51">
      <c r="AQ714" s="1286">
        <v>810</v>
      </c>
      <c r="AR714" s="1258" t="str">
        <f>'Abilities (2)'!B$810</f>
        <v>(&gt;) Elquian Knives: Throw a knife coated in Elquian Poison Dealing 10 Physical Damage; If this Ability Deals 1 or more Damage Trigger next Effects; Living Take 50 Poison Damage; Demons and Divines are Stunned for 2 Turns; Fae take 50 Dark Damage; Undead and Constructs become Vulnerable for 2 Turns. (30 Mana)</v>
      </c>
      <c r="AS714" s="1258" t="str">
        <f>'Abilities (2)'!C$810</f>
        <v>(&gt;) Elquian Knives II: Throw a knife coated in Elquian Poison Dealing 15 Physical Damage; If this Ability Deals 1 or more Damage Trigger next Effects; Living Take 50 Poison Damage; Demons and Divines are Stunned for 2 Turns; Fae take 50 Dark Damage; Undead and Constructs become Vulnerable for 2 Turns. (30 Mana)</v>
      </c>
      <c r="AT714" s="1258" t="str">
        <f>'Abilities (2)'!D$810</f>
        <v>(&gt;) Elquian Knives III: Throw a knife coated in Elquian Poison Dealing 20 Physical Damage; If this Ability Deals 1 or more Damage Trigger next Effects; Living Take 75 Poison Damage; Demons and Divine are Stunned for 3 Turns; Fae take 75 Dark Damage; Undead and Constructs become Vulnerable for 3 Turns. (40 Mana)</v>
      </c>
      <c r="AW714" t="s">
        <v>5204</v>
      </c>
      <c r="AX714" t="s">
        <v>5205</v>
      </c>
      <c r="AY714" t="s">
        <v>5206</v>
      </c>
    </row>
    <row r="715" spans="43:51">
      <c r="AQ715" s="1286">
        <v>811</v>
      </c>
      <c r="AR715" s="1258" t="str">
        <f>'Abilities (2)'!B$811</f>
        <v>(≈) Slay: Kill Target Creature Below 30 Health. (20 Mana)</v>
      </c>
      <c r="AS715" s="1258" t="str">
        <f>'Abilities (2)'!C$811</f>
        <v>(≈) Slay II: Kill Target Creature Below 60 Health. (30 Mana)</v>
      </c>
      <c r="AT715" s="1258" t="str">
        <f>'Abilities (2)'!D$811</f>
        <v>(≈) Slay III: Kill Target Creature Below 80 Health. (40 Mana)</v>
      </c>
      <c r="AW715" t="s">
        <v>5207</v>
      </c>
      <c r="AX715" t="s">
        <v>5208</v>
      </c>
      <c r="AY715" t="s">
        <v>5209</v>
      </c>
    </row>
    <row r="716" spans="43:51">
      <c r="AQ716" s="1286">
        <v>812</v>
      </c>
      <c r="AR716" s="1258" t="str">
        <f>'Abilities (2)'!B$812</f>
        <v>(P) Skull Collector: You collect Monster Skulls from Slain Creatures; Each Skull gives you 5 Max Health.</v>
      </c>
      <c r="AS716" s="1258" t="str">
        <f>'Abilities (2)'!C$812</f>
        <v>(P) Skull Collector II: You collect Monster Skulls from Slain Creatures; Each Skull gives you 10 Max Health.</v>
      </c>
      <c r="AT716" s="1258" t="str">
        <f>'Abilities (2)'!D$812</f>
        <v>(P) Skull Collector III: You collect Monster Skulls from Slain Creatures; Each Skull gives you 15 Max Health.</v>
      </c>
      <c r="AW716" t="s">
        <v>5210</v>
      </c>
      <c r="AX716" t="s">
        <v>5211</v>
      </c>
      <c r="AY716" t="s">
        <v>5212</v>
      </c>
    </row>
    <row r="717" spans="43:51">
      <c r="AQ717" s="1286">
        <v>813</v>
      </c>
      <c r="AR717" s="1258" t="str">
        <f>'Abilities (2)'!B$813</f>
        <v>(+) Stripping Stare: Cause Target Creature to lose all Defense; This Ability may be used on Sentients but the Mana Cost will increase by their Total Defense. (20 Mana)</v>
      </c>
      <c r="AS717" s="1258" t="str">
        <f>'Abilities (2)'!C$813</f>
        <v>(+) Stripping Stare II: Cause Target Creature to lose all Defense; This Ability may be used on Sentients but the Mana Cost will increase by their Total Defense. (15 Mana)</v>
      </c>
      <c r="AT717" s="1258" t="str">
        <f>'Abilities (2)'!D$813</f>
        <v>(+) Stripping Stare III: Cause Target Creature to lose all Defense; This Ability may be used on Sentients but the Mana Cost will increase by their Total Defense. (10 Mana)</v>
      </c>
      <c r="AW717" t="s">
        <v>5213</v>
      </c>
      <c r="AX717" t="s">
        <v>5214</v>
      </c>
      <c r="AY717" t="s">
        <v>5215</v>
      </c>
    </row>
    <row r="718" spans="43:51">
      <c r="AQ718" s="1286">
        <v>814</v>
      </c>
      <c r="AR718" s="1258" t="str">
        <f>'Abilities (2)'!B$814</f>
        <v>(≈) Mortalitarum Essence: Revive Target Dead Creature under your Control; Up to 2. (70 Mana)</v>
      </c>
      <c r="AS718" s="1258" t="str">
        <f>'Abilities (2)'!C$814</f>
        <v>(≈) Mortalitarum Essence II: Revive Target Dead Creature under your Control; Up to 4. (50 Mana)</v>
      </c>
      <c r="AT718" s="1258" t="str">
        <f>'Abilities (2)'!D$814</f>
        <v>(≈) Mortalitarum Essence III: Revive Target Dead Creature under your Control.</v>
      </c>
      <c r="AW718" t="s">
        <v>5216</v>
      </c>
      <c r="AX718" t="s">
        <v>5217</v>
      </c>
      <c r="AY718" t="s">
        <v>5218</v>
      </c>
    </row>
    <row r="719" spans="43:51">
      <c r="AQ719" s="1286">
        <v>815</v>
      </c>
      <c r="AR719" s="1258" t="str">
        <f>'Abilities (2)'!B$815</f>
        <v>(P) You are all Monsters: Every Entity counts as a Creature towards you.</v>
      </c>
      <c r="AS719" s="1258" t="str">
        <f>'Abilities (2)'!C$815</f>
        <v>(P) You are all Monsters II: Every Entity counts as a Creature towards you; +1 Crit Multiplier against Creatures.</v>
      </c>
      <c r="AT719" s="1258" t="str">
        <f>'Abilities (2)'!D$815</f>
        <v>(P) You are all Monsters III: Every Entity counts as a Creature towards you; +10 Crit Multiplier against Creatures.</v>
      </c>
      <c r="AW719" t="s">
        <v>5219</v>
      </c>
      <c r="AX719" t="s">
        <v>5220</v>
      </c>
      <c r="AY719" t="s">
        <v>5221</v>
      </c>
    </row>
    <row r="720" spans="43:51">
      <c r="AQ720" s="1286">
        <v>816</v>
      </c>
      <c r="AR720" s="1258" t="str">
        <f>'Abilities (2)'!B$816</f>
        <v>(≈) Finishing the Job: Powerplay; 1 Hex Range; Choose Hex; 4 Hexes in selected General Direction will have all Non-Heroic Creatures immediately Killed; You will end up on the 4th Hex. (100 Mana; 3 Stamina)</v>
      </c>
      <c r="AS720" s="1258" t="str">
        <f>'Abilities (2)'!C$816</f>
        <v>(≈) Finishing the Job II: Powerplay; 1 Hex Range; Choose Hex; 5 Hexes in selected General Direction will have all Creatures immediately Killed; You will end up on the 5th Hex. (50 Mana; 3 Stamina)</v>
      </c>
      <c r="AT720" s="1258" t="str">
        <f>'Abilities (2)'!D$816</f>
        <v>(≈) Finishing the Job III: Powerplay; 1 Hex Range; Choose Hex; 6 Hexes in selected General Direction will have all Creatures immediately Killed; You will end up on the 6th Hex. (2 Stamina)</v>
      </c>
      <c r="AW720" t="s">
        <v>5222</v>
      </c>
      <c r="AX720" t="s">
        <v>5223</v>
      </c>
      <c r="AY720" t="s">
        <v>5224</v>
      </c>
    </row>
    <row r="721" spans="43:51">
      <c r="AQ721">
        <v>819</v>
      </c>
      <c r="AR721" s="1258" t="str">
        <f>'Abilities (2)'!B$819</f>
        <v>(P) Edged Traps: Your Traps deal an additional 10 Bleed Damage on Hit.</v>
      </c>
      <c r="AW721" t="s">
        <v>5225</v>
      </c>
    </row>
    <row r="722" spans="43:51">
      <c r="AQ722" s="1286">
        <v>820</v>
      </c>
      <c r="AR722" s="1258" t="str">
        <f>'Abilities (2)'!B$820</f>
        <v>(P) Warded Traps: Your Traps Reveal Hit Targets with a Radius of 1 Hex Range until End of Day.</v>
      </c>
      <c r="AW722" t="s">
        <v>5226</v>
      </c>
    </row>
    <row r="723" spans="43:51">
      <c r="AQ723">
        <v>821</v>
      </c>
      <c r="AR723" s="1258" t="str">
        <f>'Abilities (2)'!B$821</f>
        <v>(P) Muslce-tear Traps: Your Traps Reduce Targets Stamina by 0.5; At Level 8 the reduced Stamina becomes 1.</v>
      </c>
      <c r="AW723" t="s">
        <v>5227</v>
      </c>
    </row>
    <row r="724" spans="43:51">
      <c r="AQ724">
        <v>822</v>
      </c>
      <c r="AR724" s="911" t="str">
        <f>'Abilities (2)'!B$822</f>
        <v>(≈) Pushback: Move to an adjacent Tile and then Push Target in your Melee Range 1 Tile away from you. (15 Mana)</v>
      </c>
      <c r="AS724" s="911" t="str">
        <f>'Abilities (2)'!C$822</f>
        <v>(≈) Pushback II: Flash; Move to an adjacent Tile and then Push Target in your Melee Range 1 Tile away from you. (20 Mana)</v>
      </c>
      <c r="AT724" s="911" t="str">
        <f>'Abilities (2)'!D$822</f>
        <v>(≈) Pushback III: Flash; Move to an adjacent Tile and then Push Target in your Melee Range 1 Tile away from you. (20 Mana)</v>
      </c>
      <c r="AW724" t="s">
        <v>5228</v>
      </c>
      <c r="AX724" t="s">
        <v>5229</v>
      </c>
      <c r="AY724" t="s">
        <v>5230</v>
      </c>
    </row>
    <row r="725" spans="43:51">
      <c r="AQ725">
        <v>823</v>
      </c>
      <c r="AR725" s="1258" t="str">
        <f>'Abilities (2)'!B$823</f>
        <v xml:space="preserve">(^) Invisible Caltrops: Set Invisible Caltrops to 3 chosen Tiles; if a Hostile Entity moves/is moved to Target Tile they take 5 Physical Damage and 5 Bleed Damage; This Ability counts as a Trap. (20 Mana) </v>
      </c>
      <c r="AS725" s="1258" t="str">
        <f>'Abilities (2)'!C$823</f>
        <v xml:space="preserve">(^) Invisible Caltrops II: Set Invisible Caltrops to 4 chosen Tiles; if a Hostile Entity moves/is moved to Target Tile they take 7 Physical Damage and 7 Bleed Damage; This Ability counts as a Trap. (20 Mana) </v>
      </c>
      <c r="AT725" s="1258" t="str">
        <f>'Abilities (2)'!D$823</f>
        <v xml:space="preserve">(^) Invisible Caltrops III: Set Invisible Caltrops to 5 chosen Tiles; if a Hostile Entity moves/is moved to Target Tile they take 14 Physical Damage and 14 Bleed Damage; This Ability counts as a Trap. (20 Mana) </v>
      </c>
      <c r="AW725" t="s">
        <v>5231</v>
      </c>
      <c r="AX725" t="s">
        <v>5232</v>
      </c>
      <c r="AY725" t="s">
        <v>5233</v>
      </c>
    </row>
    <row r="726" spans="43:51">
      <c r="AQ726">
        <v>824</v>
      </c>
      <c r="AR726" s="1258" t="str">
        <f>'Abilities (2)'!B$824</f>
        <v>(&gt;) Tripping Strings: Cause Target to trip Staggering them for 1 Turn and causing the next Basic Attack they receive to deal double Damage; This Ability counts as a Trap. (15 Mana)</v>
      </c>
      <c r="AS726" s="1258" t="str">
        <f>'Abilities (2)'!C$824</f>
        <v>(&gt;) Tripping Strings II: Cause Target to trip Staggering them for 2 Turns and causing the next Basic Attack they receive to deal double Damage; This Ability counts as a Trap. (20 Mana)</v>
      </c>
      <c r="AT726" s="1258" t="str">
        <f>'Abilities (2)'!D$824</f>
        <v>(&gt;) Tripping Strings III: Cause Target to trip Staggering them for 2 Turns and causing the next Basic Attack they receive to deal tripple Damage; This Ability counts as a Trap. (30 Mana)</v>
      </c>
      <c r="AW726" t="s">
        <v>5234</v>
      </c>
      <c r="AX726" t="s">
        <v>5235</v>
      </c>
      <c r="AY726" t="s">
        <v>5236</v>
      </c>
    </row>
    <row r="727" spans="43:51">
      <c r="AQ727" s="1286">
        <v>825</v>
      </c>
      <c r="AR727" s="1258" t="str">
        <f>'Abilities (2)'!B$825</f>
        <v>(^) Bear Trap: Set Trap on your current Hex; Trap Activates on Hostile Entity Traversal dealing 40(+50% Dexterity) Physical Damage and Consuming itself in the process; Up to 1 Trap per Hex. (25 Mana)</v>
      </c>
      <c r="AS727" s="1258" t="str">
        <f>'Abilities (2)'!C$825</f>
        <v>(^) Bear Trap II: Set Trap on your current Hex; Trap Activates on Hostlie Entity Traversal dealing 45(+50% Dexterity) Physical Damage and Consuming itself in the process; Up to 1 Trap per Hex. (25 Mana)</v>
      </c>
      <c r="AT727" s="1258" t="str">
        <f>'Abilities (2)'!D$825</f>
        <v>(^) Bear Trap III: Set Trap on your current Hex; Trap Activates on Hostlie Entity Traversal dealing 60(+50% Dexterity) Physical Damage and Consuming itself in the process; Up to 1 Trap per Hex. (30 Mana)</v>
      </c>
      <c r="AW727" t="s">
        <v>5237</v>
      </c>
      <c r="AX727" t="s">
        <v>5238</v>
      </c>
      <c r="AY727" t="s">
        <v>5239</v>
      </c>
    </row>
    <row r="728" spans="43:51">
      <c r="AQ728" s="1286">
        <v>826</v>
      </c>
      <c r="AR728" s="1258" t="str">
        <f>'Abilities (2)'!B$826</f>
        <v>(^) Snare Trap: Set Trap on your current Hex; Trap Activates on Hostlie Entity Traversal dealing 10(+100% Dexterity) Physical Damage, Rooting Target for 2 Turns and Consuming itself in the process; Up to 1 Trap per Hex. (15 Mana)</v>
      </c>
      <c r="AS728" s="1258" t="str">
        <f>'Abilities (2)'!C$826</f>
        <v>(^) Snare Trap II: Set Trap on your current Hex; Trap Activates on Hostlie Entity Traversal dealing 15(+100% Dexterity) Physical Damage, Rooting Target for 3 Turns and Consuming itself in the process; Up to 1 Trap per Hex. (18 Mana)</v>
      </c>
      <c r="AT728" s="1258" t="str">
        <f>'Abilities (2)'!D$826</f>
        <v>(^) Snare Trap III: Set Trap on your current Hex; Trap Activates on Hostlie Entity Traversal dealing 20(+100% Dexterity) Physical Damage, Rooting Target for 4 Turns and Consuming itself in the process; Up to 1 Trap per Hex. (20 Mana)</v>
      </c>
      <c r="AW728" t="s">
        <v>5240</v>
      </c>
      <c r="AX728" t="s">
        <v>5241</v>
      </c>
      <c r="AY728" t="s">
        <v>5242</v>
      </c>
    </row>
    <row r="729" spans="43:51">
      <c r="AQ729" s="1286">
        <v>827</v>
      </c>
      <c r="AR729" s="1258" t="str">
        <f>'Abilities (2)'!B$827</f>
        <v>(^) Pitfall Trap: Set Trap on your current Hex; Trap Activates on Hostlie Entity Traversal dealing 20(+20% Dexterity) Physical Damage, 10 Bleed Damage, Slowing Target for 2 Turns and Consuming itself in the process; Up to 1 Trap per Hex. (20 Mana)</v>
      </c>
      <c r="AS729" s="1258" t="str">
        <f>'Abilities (2)'!C$827</f>
        <v>(^) Pitfall Trap II: Set Trap on your current Hex; Trap Activates on Hostlie Entity Traversal dealing 25(+30% Dexterity) Physical Damage, 15 Bleed Damage, Slowing Target for 3 Turns and Consuming itself in the process; Up to 1 Trap per Hex. (23 Mana)</v>
      </c>
      <c r="AT729" s="1258" t="str">
        <f>'Abilities (2)'!D$827</f>
        <v>(^) Pitfall Trap III: Set Trap on your current Hex; Trap Activates on Hostlie Entity Traversal dealing 30(+40% Dexterity)Physical Damage, 20 Bleed Damage, Slowing Target for 4 Turns and Consuming itself in the process; Up to 1 Trap per Hex. (25 Mana)</v>
      </c>
      <c r="AW729" t="s">
        <v>5243</v>
      </c>
      <c r="AX729" t="s">
        <v>5244</v>
      </c>
      <c r="AY729" t="s">
        <v>5245</v>
      </c>
    </row>
    <row r="730" spans="43:51">
      <c r="AQ730" s="1286">
        <v>828</v>
      </c>
      <c r="AR730" s="1258" t="str">
        <f>'Abilities (2)'!B$828</f>
        <v>(P) Deadly Fittings: Your Traps now have 50% Chance of missing; Your Traps Critically Strike for double their Base Damage. (Locks 20 Mana)</v>
      </c>
      <c r="AS730" s="1258" t="str">
        <f>'Abilities (2)'!C$828</f>
        <v>(P) Deadly Fittings II: Your Traps now have 40% Chance of missing; Your Traps Critically Strike for double their Base Damage. (Locks 20 Mana)</v>
      </c>
      <c r="AT730" s="1258" t="str">
        <f>'Abilities (2)'!D$828</f>
        <v>(P) Deadly Fittings III: Your Traps now have 30% Chance of missing; Your Traps Critically Strike for double their Base Damage. (Locks 20 Mana)</v>
      </c>
      <c r="AW730" t="s">
        <v>5246</v>
      </c>
      <c r="AX730" t="s">
        <v>5247</v>
      </c>
      <c r="AY730" t="s">
        <v>5248</v>
      </c>
    </row>
    <row r="731" spans="43:51">
      <c r="AQ731" s="1286">
        <v>829</v>
      </c>
      <c r="AR731" s="1258" t="str">
        <f>'Abilities (2)'!B$829</f>
        <v>(P) Forward Thinking: Your Tier II Trap Ability may be used in Combat on Target Empty Tile as Hidden; They activate when a Hostile Entity moves/is moved to Target Tile instead of Traversal. (Locks 40 Mana)</v>
      </c>
      <c r="AS731" s="1258" t="str">
        <f>'Abilities (2)'!C$829</f>
        <v>(P) Forward Thinking II: Your Tier II Trap Ability may be used in Combat on Target Empty Tile as Hidden; They activate when a Hostile Entity moves/is moved to Target Tile instead of Traversal; You may place 1 Extra Tier II trap per Hex. (Locks 40 Mana)</v>
      </c>
      <c r="AT731" s="1258" t="str">
        <f>'Abilities (2)'!D$829</f>
        <v>(P) Forward Thinking III: Your Tier II Trap Ability may be used in Combat on Target Empty Tile as Hidden; They activate when a Hostile Entity moves/is moved to Target Tile instead of Traversal; You may place 2 Extra Tier II traps per Hex. (Locks 40 Mana)</v>
      </c>
      <c r="AW731" t="s">
        <v>5249</v>
      </c>
      <c r="AX731" t="s">
        <v>5250</v>
      </c>
      <c r="AY731" t="s">
        <v>5251</v>
      </c>
    </row>
    <row r="732" spans="43:51">
      <c r="AQ732" s="1286">
        <v>830</v>
      </c>
      <c r="AR732" s="1258" t="str">
        <f>'Abilities (2)'!B$830</f>
        <v>(P) Hide on Trap: You may choose to hide on Target Trapped Hex becoming invisible; If an Entity Triggers the Trap you may Start the Combat on the Tile of your choice with +4 initiative and 1 Stack of Preparation. (Locks 30 Mana)</v>
      </c>
      <c r="AS732" s="1258" t="str">
        <f>'Abilities (2)'!C$830</f>
        <v>(P) Hide on Trap II: You may choose to hide on Target Trapped Hex becoming invisible; If an Entity Triggers the Trap you may Start the Combat on the Tile of your choice with +6 initiative and 2 Stacks of Preparation. (Locks 40 Mana)</v>
      </c>
      <c r="AT732" s="1258" t="str">
        <f>'Abilities (2)'!D$830</f>
        <v>(P) Hide on Trap III: You may choose to hide on Target Trapped Hex becoming invisible; If an Entity Triggers the Trap you may Start the Combat on the Tile of your choice with +8 initiative and 3 Stack of Preparation. (Locks 50 Mana)</v>
      </c>
      <c r="AW732" t="s">
        <v>5252</v>
      </c>
      <c r="AX732" t="s">
        <v>5253</v>
      </c>
      <c r="AY732" t="s">
        <v>5254</v>
      </c>
    </row>
    <row r="733" spans="43:51">
      <c r="AQ733" s="1286">
        <v>831</v>
      </c>
      <c r="AR733" s="1258" t="str">
        <f>'Abilities (2)'!B$831</f>
        <v>(&gt;) Groko Net: Throw Net on Target Rooting and Sealing them for 3 Turns; This Ability counts as a Trap. (70 Mana; 1/Day)</v>
      </c>
      <c r="AS733" s="1258" t="str">
        <f>'Abilities (2)'!C$831</f>
        <v>(&gt;) Groko Net II: Throw Net on Target Rooting and Sealing them for 6 Turns; This Ability counts as a Trap. (50 Mana; 1/Day)</v>
      </c>
      <c r="AT733" s="1258" t="str">
        <f>'Abilities (2)'!D$831</f>
        <v>(&gt;) Groko Net III: Throw Net on Target Rooting and Sealing them for 10 Turns; This Ability counts as a Trap. (1/Day)</v>
      </c>
      <c r="AW733" t="s">
        <v>5255</v>
      </c>
      <c r="AX733" t="s">
        <v>5256</v>
      </c>
      <c r="AY733" t="s">
        <v>5257</v>
      </c>
    </row>
    <row r="734" spans="43:51">
      <c r="AQ734" s="1286">
        <v>832</v>
      </c>
      <c r="AR734" s="1258" t="str">
        <f>'Abilities (2)'!B$832</f>
        <v>(^) The Perfect Trap: Set Trap on your current Hex; Trap Activates on Hostile Entity Traversal; Upon Activation Target is Slowed until End of Combat and 3 Elites you Temporarily Control Engage in Combat with Target; The Elites Despawn after Combat Ends; Up to 1 per Hex. (80 Mana)</v>
      </c>
      <c r="AS734" s="1258" t="str">
        <f>'Abilities (2)'!C$832</f>
        <v>(^) The Perfect Trap II: Set Trap on your current Hex; Trap Activates on Hostile Entity Traversal; Upon Activation Target is Slowed until End of Combat and 5 Elites you Temporarily Control Engage in Combat with Target; The Elites Despawn after Combat Ends; Up to 1 per Hex. (60 Mana)</v>
      </c>
      <c r="AT734" s="1258" t="str">
        <f>'Abilities (2)'!D$832</f>
        <v>(^) The Perfect Trap III: Set Trap on your current Hex; Trap Activates on Hostile Entity Traversal; Upon Activation Target is Slowed until End of Combat and 8 Elites you Temporarily Control Engage in Combat with Target; The Elites Despawn after Combat Ends; Up to 1 per Hex. (40 Mana)</v>
      </c>
      <c r="AW734" t="s">
        <v>5258</v>
      </c>
      <c r="AX734" t="s">
        <v>5259</v>
      </c>
      <c r="AY734" t="s">
        <v>5260</v>
      </c>
    </row>
    <row r="735" spans="43:51">
      <c r="AQ735" s="1286">
        <v>833</v>
      </c>
      <c r="AR735" s="1258" t="str">
        <f>'Abilities (2)'!B$833</f>
        <v>(P) Welcome to the Lockdown: Entities caught in your Traps become permanently Marked; Your Basic Attacks deal double Damage to Marked Entities; If Marked Enemies Flee any Combat they immediately are counted as Traversing your Tier II Trap. (Locks 100 Mana)</v>
      </c>
      <c r="AS735" s="1258" t="str">
        <f>'Abilities (2)'!C$833</f>
        <v>(P) Welcome to the Lockdown II: Entities caught in your Traps become permanently Marked; Your Basic Attacks deal tripple Damage to Marked Entities; If Marked Enemies Flee any Combat they immediately are counted as Traversing your Tier II Trap. (Locks 100 Mana)</v>
      </c>
      <c r="AT735" s="1258" t="str">
        <f>'Abilities (2)'!D$833</f>
        <v>(P) Welcome to the Lockdown III: Entities caught in your Traps become permanently Marked; Your Basic Attacks deal quadrouple Damage to Marked Entities; If Marked Enemies Flee any Combat they immediately are counted as Traversing your Tier II Trap. (Locks 100 Mana)</v>
      </c>
      <c r="AW735" t="s">
        <v>5261</v>
      </c>
      <c r="AX735" t="s">
        <v>5262</v>
      </c>
      <c r="AY735" t="s">
        <v>5263</v>
      </c>
    </row>
    <row r="736" spans="43:51">
      <c r="AQ736">
        <v>836</v>
      </c>
      <c r="AR736" s="1258" t="str">
        <f>'Abilities (2)'!B$836</f>
        <v>(P) Contracted by the Guild: When Encountering a Sentient, roll d10, 1-2 means they are your Target; Killing them awards you 800 Gold and a Completed Bounty.</v>
      </c>
      <c r="AW736" t="s">
        <v>5264</v>
      </c>
    </row>
    <row r="737" spans="43:51">
      <c r="AQ737" s="1286">
        <v>837</v>
      </c>
      <c r="AR737" s="1258" t="str">
        <f>'Abilities (2)'!B$837</f>
        <v>(P) Contracted by the Just: Killing Weakling and Elite Creatures grants you 100 Extra Gold; Killing Boss Creatures Grant you 1000 Extra Gold and a Completed Bounty Instead.</v>
      </c>
      <c r="AW737" t="s">
        <v>5265</v>
      </c>
    </row>
    <row r="738" spans="43:51">
      <c r="AQ738">
        <v>838</v>
      </c>
      <c r="AR738" s="1258" t="str">
        <f>'Abilities (2)'!B$838</f>
        <v>(P) Contracted by the Vanguard: For every 2 Bosses Slain you gain an extra 600 Xp and a Completed Bounty.</v>
      </c>
      <c r="AW738" t="s">
        <v>5266</v>
      </c>
    </row>
    <row r="739" spans="43:51">
      <c r="AQ739">
        <v>839</v>
      </c>
      <c r="AR739" s="911" t="str">
        <f>'Abilities (2)'!B$839</f>
        <v>(P) Bounty Collector: Gain special Effects at certain Thresholds; 1 Completed Bounty - Gain 20 Max Health; 3 - Gain 4 Dexterity; 5 - Gain 20% More Damage; 7 - 4 Defense and Dispersion; 10 - Gain 2 Mobility.</v>
      </c>
      <c r="AS739" s="911" t="str">
        <f>'Abilities (2)'!C$839</f>
        <v>(P) Bounty Collector II: Gain special Effects at certain Thresholds; 1 Completed Bounty - Gain 30 Max Health; 3 - Gain 6 Dexterity; 5 - Gain 30% More Damage; 7 - 5 Defense and Dispersion; 10 - Gain 3 Mobility</v>
      </c>
      <c r="AT739" s="911" t="str">
        <f>'Abilities (2)'!D$839</f>
        <v>(P) Bounty Collector III : Gain special Effects at certain Thresholds; 1 Completed Bounty - Gain 45 Max Health; 3 - Gain 9 Dexterity; 5 - Gain 45 % More Damage; 7 - 8 Defense and Dispersion; 10 - Gain 4 Mobility.</v>
      </c>
      <c r="AW739" t="s">
        <v>5267</v>
      </c>
      <c r="AX739" t="s">
        <v>5268</v>
      </c>
      <c r="AY739" t="s">
        <v>5269</v>
      </c>
    </row>
    <row r="740" spans="43:51">
      <c r="AQ740">
        <v>840</v>
      </c>
      <c r="AR740" s="1258" t="str">
        <f>'Abilities (2)'!B$840</f>
        <v>(P) Experience the Hunt and the Hunted: Each Completed Bounty Grants 2 Base Damage to your Basic Attack.</v>
      </c>
      <c r="AS740" s="1258" t="str">
        <f>'Abilities (2)'!C$840</f>
        <v>(P) Experience the Hunt and the Hunted II: Each Completed Bounty Grants 3 Base Damage to your Basic Attack.</v>
      </c>
      <c r="AT740" s="1258" t="str">
        <f>'Abilities (2)'!D$840</f>
        <v>(P) Experience the Hunt and the Hunted III: Each Completed Bounty Grants 4 Base Damage to your Basic Attack.</v>
      </c>
      <c r="AW740" t="s">
        <v>5270</v>
      </c>
      <c r="AX740" t="s">
        <v>5271</v>
      </c>
      <c r="AY740" t="s">
        <v>5272</v>
      </c>
    </row>
    <row r="741" spans="43:51">
      <c r="AQ741">
        <v>841</v>
      </c>
      <c r="AR741" s="1258" t="str">
        <f>'Abilities (2)'!B$841</f>
        <v>(P) Limitless Expertese: For every 6 Completed Bounties you may add or Subtract 1 to your Rolls.</v>
      </c>
      <c r="AS741" s="1258" t="str">
        <f>'Abilities (2)'!C$841</f>
        <v>(P) Limitless Expertese II: For every 5 Completed Bounties you may add or Subtract 1 to your Rolls.</v>
      </c>
      <c r="AT741" s="1258" t="str">
        <f>'Abilities (2)'!D$841</f>
        <v>(P) Limitless Expertese III: For every 4 Completed Bounties you may add or Subtract 1 to your Rolls.</v>
      </c>
      <c r="AW741" t="s">
        <v>5273</v>
      </c>
      <c r="AX741" t="s">
        <v>5274</v>
      </c>
      <c r="AY741" t="s">
        <v>5275</v>
      </c>
    </row>
    <row r="742" spans="43:51">
      <c r="AQ742" s="1286">
        <v>842</v>
      </c>
      <c r="AR742" s="1258" t="str">
        <f>'Abilities (2)'!B$842</f>
        <v>(&gt;) Net Throw: Throw a Net Rooting Target for 2 Turns. (20 Mana)</v>
      </c>
      <c r="AS742" s="1258" t="str">
        <f>'Abilities (2)'!C$842</f>
        <v>(&gt;) Net Throw II: Counter; Throw a Net Rooting Target for 2 Turns. (25 Mana)</v>
      </c>
      <c r="AT742" s="1258" t="str">
        <f>'Abilities (2)'!D$842</f>
        <v>(&gt;) Net Throw III: Counter; Throw a Net Rooting Target for 3 Turns. (30 Mana)</v>
      </c>
      <c r="AW742" t="s">
        <v>5276</v>
      </c>
      <c r="AX742" t="s">
        <v>5277</v>
      </c>
      <c r="AY742" t="s">
        <v>5278</v>
      </c>
    </row>
    <row r="743" spans="43:51">
      <c r="AQ743" s="1286">
        <v>843</v>
      </c>
      <c r="AR743" s="1258" t="str">
        <f>'Abilities (2)'!B$843</f>
        <v>(&gt;) Bola Toss: Throw a Bola at Targets Legs Staggering them for 1 Turn and applying Slow Status for 3 Turns. (20 Mana)</v>
      </c>
      <c r="AS743" s="1258" t="str">
        <f>'Abilities (2)'!C$843</f>
        <v>(&gt;) Bola Toss II: Throw a Bola at Targets Legs Staggering them for 2 Turn and applying Slow Status for 4 Turns. (25 Mana)</v>
      </c>
      <c r="AT743" s="1258" t="str">
        <f>'Abilities (2)'!D$843</f>
        <v>(&gt;) Bola Toss III: Throw a Bola at Targets Legs Staggering them for 3 Turn and applying Slow Status for 5 Turns. (30 Mana)</v>
      </c>
      <c r="AW743" t="s">
        <v>5279</v>
      </c>
      <c r="AX743" t="s">
        <v>5280</v>
      </c>
      <c r="AY743" t="s">
        <v>5281</v>
      </c>
    </row>
    <row r="744" spans="43:51">
      <c r="AQ744" s="1286">
        <v>844</v>
      </c>
      <c r="AR744" s="1258" t="str">
        <f>'Abilities (2)'!B$844</f>
        <v>(≈) Deep Daggering: Pull out your precious Heavy Dagger and Strike Target in Melee Range for 20(+100% Dexterity) Physical Damage 2(+10% Dexterity) Times. (35 Mana)</v>
      </c>
      <c r="AS744" s="1258" t="str">
        <f>'Abilities (2)'!C$844</f>
        <v>(≈) Deep Daggering II: Pull out your precious Heavy Dagger and Strike Target in Melee Range for 20(+100% Dexterity) Physical Damage 2(+10% Dexterity) Times. (30 Mana)</v>
      </c>
      <c r="AT744" s="1258" t="str">
        <f>'Abilities (2)'!D$844</f>
        <v>(≈) Deep Daggering III: Pull out your precious Heavy Dagger and Strike Target in Melee Range for 25(+100% Dexterity) Physical Damage 2(+10% Dexterity) Times. (25 Mana)</v>
      </c>
      <c r="AW744" t="s">
        <v>5282</v>
      </c>
      <c r="AX744" t="s">
        <v>5283</v>
      </c>
      <c r="AY744" t="s">
        <v>5284</v>
      </c>
    </row>
    <row r="745" spans="43:51">
      <c r="AQ745" s="1286">
        <v>845</v>
      </c>
      <c r="AR745" s="1258" t="str">
        <f>'Abilities (2)'!B$845</f>
        <v>(≈) Sharp Sense of Smell: Smell the closest Bounty rewarding Target; You find out their Direction (15 Mana)</v>
      </c>
      <c r="AS745" s="1258" t="str">
        <f>'Abilities (2)'!C$845</f>
        <v>(≈) Sharp Sense of Smell II: Smell the closest Bounty rewarding Target; You find out their Direction (10 Mana)</v>
      </c>
      <c r="AT745" s="1258" t="str">
        <f>'Abilities (2)'!D$845</f>
        <v>(≈) Sharp Sense of Smell III: Smell the closest Bounty rewarding Target; You find out their Direction (5 Mana)</v>
      </c>
      <c r="AW745" t="s">
        <v>5285</v>
      </c>
      <c r="AX745" t="s">
        <v>5286</v>
      </c>
      <c r="AY745" t="s">
        <v>5287</v>
      </c>
    </row>
    <row r="746" spans="43:51">
      <c r="AQ746" s="1286">
        <v>846</v>
      </c>
      <c r="AR746" s="1258" t="str">
        <f>'Abilities (2)'!B$846</f>
        <v>(≈) Remember Past Achievements: Gain 1 Completed Bounty. (30 Mana;1/Day)</v>
      </c>
      <c r="AS746" s="1258" t="str">
        <f>'Abilities (2)'!C$846</f>
        <v>(≈) Remember Past Achievements II: Gain 2 Completed Bounty. (40 Mana;1/Day)</v>
      </c>
      <c r="AT746" s="1258" t="str">
        <f>'Abilities (2)'!D$846</f>
        <v>(≈) Remember Past Achievements III: Gain 3 Completed Bounty. (50 Mana)</v>
      </c>
      <c r="AW746" t="s">
        <v>5288</v>
      </c>
      <c r="AX746" t="s">
        <v>5289</v>
      </c>
      <c r="AY746" t="s">
        <v>5290</v>
      </c>
    </row>
    <row r="747" spans="43:51">
      <c r="AQ747" s="1286">
        <v>847</v>
      </c>
      <c r="AR747" s="1258" t="str">
        <f>'Abilities (2)'!B$847</f>
        <v>(^) Become the Prey: Summon a Random Entity to engage in Combat with; Killing this Entity awards a Bounty. (25 Mana)</v>
      </c>
      <c r="AS747" s="1258" t="str">
        <f>'Abilities (2)'!C$847</f>
        <v>(^) Become the Prey II: Summon a Random Entity to engage in Combat with; Killing this Entity awards a Bounty. (20 Mana)</v>
      </c>
      <c r="AT747" s="1258" t="str">
        <f>'Abilities (2)'!D$847</f>
        <v>(^) Become the Prey III: Summon a Random Entity to engage in Combat with; Killing this Entity awards a Bounty. (10 Mana)</v>
      </c>
      <c r="AW747" t="s">
        <v>5291</v>
      </c>
      <c r="AX747" t="s">
        <v>5292</v>
      </c>
      <c r="AY747" t="s">
        <v>5293</v>
      </c>
    </row>
    <row r="748" spans="43:51">
      <c r="AQ748" s="1286">
        <v>848</v>
      </c>
      <c r="AR748" s="1258" t="str">
        <f>'Abilities (2)'!B$848</f>
        <v>(≈) Let's finish the Job: [Requires Slowed or Rooted Target Below 40% Health] Basic Attack 3 Times(If able), if you're holding a Rifle/Gun/Crossbow Reload at the end of the Ability; If the Target Does not Die, you are Stunned for 1 Turn; otherwise Gain 1 Completed Bounty.</v>
      </c>
      <c r="AS748" s="1258" t="str">
        <f>'Abilities (2)'!C$848</f>
        <v>(≈) Let's finish the Job II: [Requires Slowed or Rooted Target Below 40% Health] Basic Attack 6 Times(If able), if you're holding a Rifle/Gun/Crossbow Reload at the end of the Ability; If the Target Does not Die, you are Stunned for 1 Turn; otherwise Gain 2 Completed Bounties.</v>
      </c>
      <c r="AT748" s="1258" t="str">
        <f>'Abilities (2)'!D$848</f>
        <v>(≈) Let's finish the Job III: [Requires Slowed or Rooted Target Below 40% Health] Basic Attack 12 Times(If able), if you're holding a Rifle/Gun/Crossbow Reload at the end of the Ability; If the Target Does not Die, you are Stunned for 1 Turn; otherwise Gain 3 Completed Bounties.</v>
      </c>
      <c r="AW748" t="s">
        <v>5294</v>
      </c>
      <c r="AX748" t="s">
        <v>5295</v>
      </c>
      <c r="AY748" t="s">
        <v>5296</v>
      </c>
    </row>
    <row r="749" spans="43:51">
      <c r="AQ749" s="1286">
        <v>849</v>
      </c>
      <c r="AR749" s="1258" t="str">
        <f>'Abilities (2)'!B$849</f>
        <v>(❖:&gt;) The Dragon Piercer: Blitz; Summon an Astral Rarity Loaded Crossbow and Fire at Target Dealing 20(+100% Dexterity; +20% of Targets Current Health; +Completed Bounties) True Damage. (80 Mana; 1/Day)</v>
      </c>
      <c r="AS749" s="1258" t="str">
        <f>'Abilities (2)'!C$849</f>
        <v>(❖:&gt;) The Dragon Piercer II: Blitz; Summon an Astral Rarity Loaded Crossbow and Fire at Target Dealing 40(+200% Dexterity; +40% of Targets Current Health; +Completed Bounties) True Damage. (160 Mana; 1/Day)</v>
      </c>
      <c r="AT749" s="1258" t="str">
        <f>'Abilities (2)'!D$849</f>
        <v>(❖:&gt;) The Dragon Piercer III: Blitz; Summon an Astral Rarity Loaded Crossbow and Fire at Target with 50%(+1% Per Completed Bounty) Chance to Kill; If the Attack Fails to Kill, it deals 200 True Damage Instead. (200 Mana; 1/Day)</v>
      </c>
      <c r="AW749" t="s">
        <v>5297</v>
      </c>
      <c r="AX749" t="s">
        <v>5298</v>
      </c>
      <c r="AY749" t="s">
        <v>5299</v>
      </c>
    </row>
    <row r="750" spans="43:51">
      <c r="AQ750" s="1286">
        <v>850</v>
      </c>
      <c r="AR750" s="1258" t="str">
        <f>'Abilities (2)'!B$850</f>
        <v>(^) Dragonslayer's Coat: Powerplay; Gain or Lose 100 Max Health and gain the Dragonslayer Coat; If you choose to lose the Health this Ability costs no Mana. (100 Mana)</v>
      </c>
      <c r="AS750" s="1258" t="str">
        <f>'Abilities (2)'!C$850</f>
        <v>(^) Dragonslayer's Coat II: Powerplay; Gain or Lose 200 Max Health and gain the Dragonslayer Coat; If you choose to lose the Health this Ability costs no Mana. (50 Mana)</v>
      </c>
      <c r="AT750" s="1258" t="str">
        <f>'Abilities (2)'!D$850</f>
        <v>(^) Dragonslayer's Coat III: Powerplay; Gain or Lose 400 Max Health and gain the Dragonslayer Coat; If you choose to lose the Health this Ability costs no Mana. (25 Mana)</v>
      </c>
      <c r="AW750" t="s">
        <v>5300</v>
      </c>
      <c r="AX750" t="s">
        <v>5301</v>
      </c>
      <c r="AY750" t="s">
        <v>5302</v>
      </c>
    </row>
    <row r="751" spans="43:51">
      <c r="AQ751">
        <v>853</v>
      </c>
      <c r="AR751" s="1258" t="str">
        <f>'Abilities (2)'!B$853</f>
        <v>(P) Quality Arrows: Your Arrows Deal 1(+1 Per Rarity of Quiver) True Damage on Hit.</v>
      </c>
      <c r="AW751" t="s">
        <v>5303</v>
      </c>
    </row>
    <row r="752" spans="43:51">
      <c r="AQ752" s="1286">
        <v>854</v>
      </c>
      <c r="AR752" s="1258" t="str">
        <f>'Abilities (2)'!B$854</f>
        <v>(P) Quickdraw: [Requires Bow] 50% Chance at the Start of the Turn to gain Flash on your Basic Attack.</v>
      </c>
      <c r="AW752" t="s">
        <v>2733</v>
      </c>
    </row>
    <row r="753" spans="41:51">
      <c r="AQ753">
        <v>855</v>
      </c>
      <c r="AR753" s="1258" t="str">
        <f>'Abilities (2)'!B$855</f>
        <v>(P) Deep Breathing: Your Basic Attacks are Precise; -2 Mobility.</v>
      </c>
      <c r="AW753" t="s">
        <v>2700</v>
      </c>
    </row>
    <row r="754" spans="41:51">
      <c r="AQ754">
        <v>856</v>
      </c>
      <c r="AR754" s="911" t="str">
        <f>'Abilities (2)'!B$856</f>
        <v>(≈) Bow Strike: Flash; Use your Bow as a Melee Weapon Dealing Basic Attack Damage. (10 Mana)</v>
      </c>
      <c r="AS754" s="911" t="str">
        <f>'Abilities (2)'!C$856</f>
        <v>(≈) Bow Strike II: Flash; Use your Bow as a Melee Weapon Dealing Basic Attack Damage. (5 Mana)</v>
      </c>
      <c r="AT754" s="911" t="str">
        <f>'Abilities (2)'!D$856</f>
        <v>(≈) Bow Strike III: Flash; Use your Bow as a Melee Weapon Dealing Basic Attack Damage.</v>
      </c>
      <c r="AW754" t="s">
        <v>5304</v>
      </c>
      <c r="AX754" t="s">
        <v>5305</v>
      </c>
      <c r="AY754" t="s">
        <v>5306</v>
      </c>
    </row>
    <row r="755" spans="41:51">
      <c r="AQ755">
        <v>857</v>
      </c>
      <c r="AR755" s="1258" t="str">
        <f>'Abilities (2)'!B$857</f>
        <v>(&gt;) Blitzpoint: [Requires Bow] Blitz; Basic Attack. (10 Mana)</v>
      </c>
      <c r="AS755" s="1258" t="str">
        <f>'Abilities (2)'!C$857</f>
        <v>(&gt;) Blitzpoint II: [Requires Bow] Blitz; Basic Attack. (5 Mana)</v>
      </c>
      <c r="AT755" s="1258" t="str">
        <f>'Abilities (2)'!D$857</f>
        <v>(&gt;) Blitzpoint III: [Requires Bow] Blitz; Basic Attack.</v>
      </c>
      <c r="AW755" t="s">
        <v>2794</v>
      </c>
      <c r="AX755" t="s">
        <v>5307</v>
      </c>
      <c r="AY755" t="s">
        <v>5308</v>
      </c>
    </row>
    <row r="756" spans="41:51">
      <c r="AQ756">
        <v>858</v>
      </c>
      <c r="AR756" s="1258" t="str">
        <f>'Abilities (2)'!B$858</f>
        <v>(❖:&gt;) Arcanite Arrows: [Requires Bow] Fire a powerful Arrow at Target Dealing 10(+100% Dexterity) Arcane Damage. (15 Mana)</v>
      </c>
      <c r="AS756" s="1258" t="str">
        <f>'Abilities (2)'!C$858</f>
        <v>(❖:&gt;) Arcanite Arrows II: [Requires Bow] Fire a powerful Arrow at Target Dealing 20(+125% Dexterity) Arcane Damage. (20 Mana)</v>
      </c>
      <c r="AT756" s="1258" t="str">
        <f>'Abilities (2)'!D$858</f>
        <v>(❖:&gt;) Arcanite Arrows III: [Requires Bow] Fire a powerful Arrow at Target Dealing 30(+150% Dexterity) Arcane Damage. (25 Mana)</v>
      </c>
      <c r="AW756" t="s">
        <v>5309</v>
      </c>
      <c r="AX756" t="s">
        <v>5310</v>
      </c>
      <c r="AY756" t="s">
        <v>5311</v>
      </c>
    </row>
    <row r="757" spans="41:51">
      <c r="AQ757" s="1286">
        <v>859</v>
      </c>
      <c r="AR757" s="1258" t="str">
        <f>'Abilities (2)'!B$859</f>
        <v>(o) Arrow Rain: [Reqiures Bow] Case an Arrow Rain to fall on Target 2/2 Tile Range; All Targets in the Tile Range receive Basic Attack Damage. (25 Mana)</v>
      </c>
      <c r="AS757" s="1258" t="str">
        <f>'Abilities (2)'!C$859</f>
        <v>(o) Arrow Rain II: [Reqiures Bow] Case an Arrow Rain to fall on Target 3/3 Tile Range; All Targets in the Tile Range receive Basic Attack Damage. (25 Mana)</v>
      </c>
      <c r="AT757" s="1258" t="str">
        <f>'Abilities (2)'!D$859</f>
        <v>(o) Arrow Rain III: [Reqiures Bow] Case an Arrow Rain to fall on Target 4/4 Tile Range; All Targets in the Tile Range receive Basic Attack Damage. (25 Mana)</v>
      </c>
      <c r="AW757" t="s">
        <v>5312</v>
      </c>
      <c r="AX757" t="s">
        <v>5313</v>
      </c>
      <c r="AY757" t="s">
        <v>5314</v>
      </c>
    </row>
    <row r="758" spans="41:51">
      <c r="AQ758" s="1286">
        <v>860</v>
      </c>
      <c r="AR758" s="1258" t="str">
        <f>'Abilities (2)'!B$860</f>
        <v>(≈) Wind Snipe: Cause your next Basic Attack to deal an additional 50% of Total Damage as Wind Damage On Hit. (20 Mana)</v>
      </c>
      <c r="AS758" s="1258" t="str">
        <f>'Abilities (2)'!C$860</f>
        <v>(≈) Wind Snipe II: Cause your next Basic Attack to deal an additional 75% of Total Damage as Wind Damage On Hit. (20 Mana)</v>
      </c>
      <c r="AT758" s="1258" t="str">
        <f>'Abilities (2)'!D$860</f>
        <v>(≈) Wind Snipe III: Cause your next Basic Attack to deal an additional 100% of Total Damage as Wind Damage On Hit. (20 Mana)</v>
      </c>
      <c r="AW758" t="s">
        <v>2937</v>
      </c>
      <c r="AX758" t="s">
        <v>5315</v>
      </c>
      <c r="AY758" t="s">
        <v>5316</v>
      </c>
    </row>
    <row r="759" spans="41:51">
      <c r="AQ759" s="1286">
        <v>861</v>
      </c>
      <c r="AR759" s="1258" t="str">
        <f>'Abilities (2)'!B$861</f>
        <v>(P) Warmup: Every Basic Attack in Combat increases your Dexterity by 1 until end of Combat; Up to 5.</v>
      </c>
      <c r="AS759" s="1258" t="str">
        <f>'Abilities (2)'!C$861</f>
        <v>(P) Warmup II: Every Basic Attack in Combat increases your Dexterity by 1 until end of Combat; Up to 10.</v>
      </c>
      <c r="AT759" s="1258" t="str">
        <f>'Abilities (2)'!D$861</f>
        <v>(P) Warmup III: Every Basic Attack in Combat increases your Dexterity by 2 until end of Combat.</v>
      </c>
      <c r="AW759" t="s">
        <v>2970</v>
      </c>
      <c r="AX759" t="s">
        <v>5317</v>
      </c>
      <c r="AY759" t="s">
        <v>5318</v>
      </c>
    </row>
    <row r="760" spans="41:51">
      <c r="AQ760" s="1286">
        <v>862</v>
      </c>
      <c r="AR760" s="1258" t="str">
        <f>'Abilities (2)'!B$862</f>
        <v>(≈) Rolldodge: Counter; Dodge Target Basic Attack; Move 1 Tile away from Target. (35 Mana)</v>
      </c>
      <c r="AS760" s="1258" t="str">
        <f>'Abilities (2)'!C$862</f>
        <v>(≈) Rolldodge II: Counter; Dodge Target Non-Ultimate Projectile or Basic Attack; Move 1 Tile away from Target. (30 Mana)</v>
      </c>
      <c r="AT760" s="1258" t="str">
        <f>'Abilities (2)'!D$862</f>
        <v>(≈) Rolldodge III: Counter; Dodge Target Non-Ultimate Projectile or Basic Attack; Move 1 Tile away from Target. (25 Mana)</v>
      </c>
      <c r="AW760" t="s">
        <v>3009</v>
      </c>
      <c r="AX760" t="s">
        <v>5319</v>
      </c>
      <c r="AY760" t="s">
        <v>5320</v>
      </c>
    </row>
    <row r="761" spans="41:51">
      <c r="AQ761" s="1286">
        <v>863</v>
      </c>
      <c r="AR761" s="1258" t="str">
        <f>'Abilities (2)'!B$863</f>
        <v>(P) Multi-shot: [Requires Bow] Your Basic Attacks Fire Two Projectiles with -5(-50% Dexterity) Damage Penalty.</v>
      </c>
      <c r="AS761" s="1258" t="str">
        <f>'Abilities (2)'!C$863</f>
        <v>(P) Multi-shot: [Requires Bow] Your Basic Attacks Fire Three Projectiles with -10(-50% Dexterity) Damage Penalty.</v>
      </c>
      <c r="AT761" s="1258" t="str">
        <f>'Abilities (2)'!D$863</f>
        <v>(P) Multi-shot III: [Requires Bow] Your Basic Attacks Fire 4 Projectiles with -15(-50% Dexterity) Damage Penalty.</v>
      </c>
      <c r="AW761" t="s">
        <v>5321</v>
      </c>
      <c r="AX761" t="s">
        <v>5322</v>
      </c>
      <c r="AY761" t="s">
        <v>5323</v>
      </c>
    </row>
    <row r="762" spans="41:51">
      <c r="AQ762" s="1286">
        <v>864</v>
      </c>
      <c r="AR762" s="1258" t="str">
        <f>'Abilities (2)'!B$864</f>
        <v>(&gt;) Pinnacle of Variety: Choose an Arrow to Shoot at Target; Truefrost Arrow Freezes Target for 1 Turn; Hellfire Arrow Burns for 20 Fire Damage Per Tick over 3 Turns; Minehead Arrow Explodes for 30 Blast Damage; Quickshock Arrow deals 40 Lightning Damage and Staggers for 3 Turns. (35 Mana)</v>
      </c>
      <c r="AS762" s="1258" t="str">
        <f>'Abilities (2)'!C$864</f>
        <v>(&gt;) Pinnacle of Variety II: Choose an Arrow to Shoot at Target; Truefrost Arrow Freezes Target for 2 Turns; Hellfire Arrow Burns for 30 Fire Damage Per Tick over 3 Turns; Minehead Arrow Explodes for 40 Blast Damage; Quickshock Arrow deals 50 Lightning Damage and Staggers for 3 Turns. (40 Mana)</v>
      </c>
      <c r="AT762" s="1258" t="str">
        <f>'Abilities (2)'!D$864</f>
        <v>(&gt;) Pinnacle of Variety III: Choose an Arrow to Shoot at Target; Truefrost Arrow Freezes Target for 3 Turns; Hellfire Arrow Burns for 30 Fire Damage Per Tick over 4 Turns; Minehead Arrow Explodes for 60 Blast Damage; Quickshock Arrow deals 70 Lightning Damage and Staggers for 4 Turns. (50 Mana)</v>
      </c>
      <c r="AW762" t="s">
        <v>3073</v>
      </c>
      <c r="AX762" t="s">
        <v>5324</v>
      </c>
      <c r="AY762" t="s">
        <v>5325</v>
      </c>
    </row>
    <row r="763" spans="41:51">
      <c r="AQ763" s="1286">
        <v>865</v>
      </c>
      <c r="AR763" s="1258" t="str">
        <f>'Abilities (2)'!B$865</f>
        <v>(❖:&gt;) Velocity: [Channel for 1 turn] Launch an Arrow at insane speeds, destroying the ground beneath the travel path of the arrow dealing 100(+200% Dexterity) Physical Damage to Target Entity and stunning them for 1 turn with 50% chance to miss the Target. (50 Mana)</v>
      </c>
      <c r="AS763" s="1258" t="str">
        <f>'Abilities (2)'!C$865</f>
        <v>(❖:&gt;) Velocity II: [Channel for 1 turn] Launch an Arrow at insane speeds, destroying the ground beneath the travel path of the arrow dealing 200(+400% Dexterity) Physical Damage to Target Entity and stunning them for 1 turn with 50% chance to miss the Target. (50 Mana)</v>
      </c>
      <c r="AT763" s="1258" t="str">
        <f>'Abilities (2)'!D$865</f>
        <v>(❖:&gt;) Velocity III: Launch an Arrow at insane speeds, destroying the ground beneath the travel path of the arrow dealing 300(+800% Dexterity) Physical Damage to Target Entity and stunning them for 1 turn with 25% chance to miss the Target. (50 Mana)</v>
      </c>
      <c r="AW763" t="s">
        <v>5326</v>
      </c>
      <c r="AX763" t="s">
        <v>5327</v>
      </c>
      <c r="AY763" t="s">
        <v>5328</v>
      </c>
    </row>
    <row r="764" spans="41:51">
      <c r="AQ764" s="1286">
        <v>866</v>
      </c>
      <c r="AR764" s="1258" t="str">
        <f>'Abilities (2)'!B$866</f>
        <v>(o) Mark of the Iron Rain: Launch an arrow at the feet of Target Entity, marking the Tile; The Marked Tile is bombarded at the start of your next turn by thousands of arrows Dealing 10 x (D20 roll) Physical Damage to any Target in Melee Range of the Marked Tile. (80 Mana)</v>
      </c>
      <c r="AS764" s="1258" t="str">
        <f>'Abilities (2)'!C$866</f>
        <v>(o) Mark of the Iron Rain II: Launch an arrow at the feet of Target Entity, marking the Tile; The Marked Tile is bombarded at the start of your next turn by thousands of arrows Dealing 20 x (D20 roll) Physical Damage to any Target in Melee Range of the Marked Tile. (100 Mana)</v>
      </c>
      <c r="AT764" s="1258" t="str">
        <f>'Abilities (2)'!D$866</f>
        <v>(o) Mark of the Iron Rain III: Launch an arrow at the feet of Target Entity, marking the Tile; The Marked Tile is bombarded at the start of your next turn by thousands of arrows Dealing 20 x (D40 roll) Physical Damage to any Target in Melee Range of the Marked Tile. (150 Mana)</v>
      </c>
      <c r="AW764" t="s">
        <v>3146</v>
      </c>
      <c r="AX764" t="s">
        <v>5329</v>
      </c>
      <c r="AY764" t="s">
        <v>5330</v>
      </c>
    </row>
    <row r="765" spans="41:51">
      <c r="AQ765" s="1286">
        <v>867</v>
      </c>
      <c r="AR765" s="1258" t="str">
        <f>'Abilities (2)'!B$867</f>
        <v>(❖:≈) Long Distance Gravity Amps: Toggle; Flash; Your Basic Attacks have a +2 Roll Modifier for every Tile between yourself and Target; All Entities on Hex have -1 Mobility; The Blitz Keyword can no longer take Effect on current Hex. (10 Mana/Turn)</v>
      </c>
      <c r="AS765" s="1258" t="str">
        <f>'Abilities (2)'!C$867</f>
        <v>(❖:≈) Long Distance Gravity Amps II: Toggle; Flash; Your Basic Attacks have a +4 Roll Modifier for every Tile between yourself and Target; All Entities on Hex have -2 Mobility; The Blitz Keyword can no longer take Effect on current Hex. (10 Mana/Turn)</v>
      </c>
      <c r="AT765" s="1258" t="str">
        <f>'Abilities (2)'!D$867</f>
        <v>(❖:≈) Long Distance Gravity Amps III: Toggle; Flash; Your Basic Attacks have a +5 Roll Modifier for every Tile between yourself and Target; Hostile Entities on Hex have -4 Mobility; The Blitz Keyword can no longer take Effect on current Hex. (10 Mana/Turn)</v>
      </c>
      <c r="AW765" t="s">
        <v>3174</v>
      </c>
      <c r="AX765" t="s">
        <v>5331</v>
      </c>
      <c r="AY765" t="s">
        <v>5332</v>
      </c>
    </row>
    <row r="766" spans="41:51">
      <c r="AO766" s="249"/>
      <c r="AP766" s="249"/>
      <c r="AQ766">
        <v>870</v>
      </c>
      <c r="AR766" s="1258" t="str">
        <f>'Abilities (2)'!B$870</f>
        <v>(P) Black Arrows: Your Arrows gain 5(+100% Power) Dark Damage on hit.</v>
      </c>
      <c r="AW766" t="s">
        <v>2701</v>
      </c>
    </row>
    <row r="767" spans="41:51">
      <c r="AQ767" s="1286">
        <v>871</v>
      </c>
      <c r="AR767" s="1258" t="str">
        <f>'Abilities (2)'!B$871</f>
        <v>(P) From the Shadows: If you enter combat from Stealth, you will have two Actions on your first turn.</v>
      </c>
      <c r="AW767" t="s">
        <v>5333</v>
      </c>
    </row>
    <row r="768" spans="41:51">
      <c r="AQ768">
        <v>872</v>
      </c>
      <c r="AR768" s="1258" t="str">
        <f>'Abilities (2)'!B$872</f>
        <v>(P) Shadowbarrier: At the Start of Combat gain 20(+5/Entity Slain) Barrier Until end of Combat.</v>
      </c>
      <c r="AW768" t="s">
        <v>2734</v>
      </c>
    </row>
    <row r="769" spans="43:51">
      <c r="AQ769">
        <v>873</v>
      </c>
      <c r="AR769" s="911" t="str">
        <f>'Abilities (2)'!B$873</f>
        <v>(❖:&gt;) Fear Thyself: Cause a Black Spike to emerge from Targets Shadow dealing them 15(+200% Power) Dark Damage; If Target loses more than 30 Health from this Ability they are feared for 1 Turn. (20 Mana)</v>
      </c>
      <c r="AS769" s="911" t="str">
        <f>'Abilities (2)'!C$873</f>
        <v>(❖:&gt;) Fear Thyself II: Cause a Black Spike to emerge from Targets Shadow dealing them 15(+250% Power) Dark Damage; If Target loses more than 40 Health from this Ability they are feared for 2 Turns. (25 Mana)</v>
      </c>
      <c r="AT769" s="911" t="str">
        <f>'Abilities (2)'!D$873</f>
        <v>(❖:&gt;) Fear Thyself III: Cause a Black Spike to emerge from Targets Shadow dealing them 20(+300% Power) Dark Damage; If Target loses more than 50 Health from this Ability they are feared for 3 Turns. (30 Mana)</v>
      </c>
      <c r="AW769" t="s">
        <v>2795</v>
      </c>
      <c r="AX769" t="s">
        <v>5334</v>
      </c>
      <c r="AY769" t="s">
        <v>5335</v>
      </c>
    </row>
    <row r="770" spans="43:51">
      <c r="AQ770">
        <v>874</v>
      </c>
      <c r="AR770" s="1258" t="str">
        <f>'Abilities (2)'!B$874</f>
        <v>(❖:&gt;) The Black Nail: Create and Launch a Dark Magic Arrow that Deals 10(+200% Dexterity; +100% Power) Dark Damage to Target and Confusing them for 1 Turn. (20 Mana)</v>
      </c>
      <c r="AS770" s="1258" t="str">
        <f>'Abilities (2)'!C$874</f>
        <v>(❖:&gt;) The Black Nail II: Create and Launch a Dark Magic Arrow that Deals 15(+300% Dexterity; +100% Power) Dark Damage to Target and Confusing them for 1 Turn. (25 Mana)</v>
      </c>
      <c r="AT770" s="1258" t="str">
        <f>'Abilities (2)'!D$874</f>
        <v>(❖:&gt;) The Black Nail III: Create and Launch a Dark Magic Arrow that Deals 20(+400% Dexterity; +100% Power) Dark Damage to Target and Confusing them for 1 Turn. (30 Mana)</v>
      </c>
      <c r="AW770" t="s">
        <v>2831</v>
      </c>
      <c r="AX770" t="s">
        <v>5336</v>
      </c>
      <c r="AY770" t="s">
        <v>5337</v>
      </c>
    </row>
    <row r="771" spans="43:51">
      <c r="AQ771">
        <v>875</v>
      </c>
      <c r="AR771" s="1258" t="str">
        <f>'Abilities (2)'!B$875</f>
        <v>(❖:≈) Archcoil: Hidden; Cause your next Attack to be Precise and to deal 10 Magic Damage on Hit. (10 Mana)</v>
      </c>
      <c r="AS771" s="1258" t="str">
        <f>'Abilities (2)'!C$875</f>
        <v>(❖:≈) Archcoil II: Hidden; Cause your next Attack to be Precise and to deal 15 Magic Damage on Hit. (10 Mana)</v>
      </c>
      <c r="AT771" s="1258" t="str">
        <f>'Abilities (2)'!D$875</f>
        <v>(❖:≈) Archcoil III: Hidden; Cause your next Attack to be Precise and to deal 20(+100% Power) Magic Damage on Hit. (10 Mana)</v>
      </c>
      <c r="AW771" t="s">
        <v>5338</v>
      </c>
      <c r="AX771" t="s">
        <v>5339</v>
      </c>
      <c r="AY771" t="s">
        <v>5340</v>
      </c>
    </row>
    <row r="772" spans="43:51">
      <c r="AQ772" s="1286">
        <v>876</v>
      </c>
      <c r="AR772" s="1258" t="str">
        <f>'Abilities (2)'!B$876</f>
        <v>(❖:≈) Shadow Roll: Counter; Do a Special Roll Dodge which has +4 Mobility. (20 Mana)</v>
      </c>
      <c r="AS772" s="1258" t="str">
        <f>'Abilities (2)'!C$876</f>
        <v>(❖:≈) Shadow Roll II: Counter; Do a Special Roll Dodge which has +5 Mobility. (25 Mana)</v>
      </c>
      <c r="AT772" s="1258" t="str">
        <f>'Abilities (2)'!D$876</f>
        <v>(❖:≈) Shadow Roll III: Counter; Do a Special Roll Dodge which has +6 Mobility. (30 Mana)</v>
      </c>
      <c r="AW772" t="s">
        <v>2902</v>
      </c>
      <c r="AX772" t="s">
        <v>5341</v>
      </c>
      <c r="AY772" t="s">
        <v>5342</v>
      </c>
    </row>
    <row r="773" spans="43:51">
      <c r="AQ773" s="1286">
        <v>877</v>
      </c>
      <c r="AR773" s="1258" t="str">
        <f>'Abilities (2)'!B$877</f>
        <v>(P) Shadow Aim: Missed Arrow Shots now have a 50% Chance to land on the Targets Shadow, dealing Minimum Basic Attack Damage as Dark Damage.</v>
      </c>
      <c r="AS773" s="1258" t="str">
        <f>'Abilities (2)'!C$877</f>
        <v>(P) Shadow Aim II: Missed Arrow Shots now have a 50% Chance to land on the Targets Shadow, dealing Basic Attack Damage as Dark Damage.</v>
      </c>
      <c r="AT773" s="1258" t="str">
        <f>'Abilities (2)'!D$877</f>
        <v>(P) Shadow Aim III: Missed Arrow Shots land on the Targets Shadow, dealing Basic Attack Damage as Dark Damage.</v>
      </c>
      <c r="AW773" t="s">
        <v>2938</v>
      </c>
      <c r="AX773" t="s">
        <v>5343</v>
      </c>
      <c r="AY773" t="s">
        <v>5344</v>
      </c>
    </row>
    <row r="774" spans="43:51">
      <c r="AQ774" s="1286">
        <v>878</v>
      </c>
      <c r="AR774" s="1258" t="str">
        <f>'Abilities (2)'!B$878</f>
        <v>(P) Shadow Rush: Become Invisible for 1 Turn when Entering Combat/Moving towards Entity. (Locks 40 Mana)</v>
      </c>
      <c r="AS774" s="1258" t="str">
        <f>'Abilities (2)'!C$878</f>
        <v>(P) Shadow Rush II: Become Invisible for 1 Turn when Entering Combat/Moving towards Entity. (Locks 20 Mana)</v>
      </c>
      <c r="AT774" s="1258" t="str">
        <f>'Abilities (2)'!D$878</f>
        <v>(P) Shadow Rush III: Become Invisible for 2 Turns when Entering Combat/Moving towards Entity.</v>
      </c>
      <c r="AW774" t="s">
        <v>2971</v>
      </c>
      <c r="AX774" t="s">
        <v>5345</v>
      </c>
      <c r="AY774" t="s">
        <v>5346</v>
      </c>
    </row>
    <row r="775" spans="43:51">
      <c r="AQ775" s="1286">
        <v>879</v>
      </c>
      <c r="AR775" s="1258" t="str">
        <f>'Abilities (2)'!B$879</f>
        <v>(❖:≈) Soul Controlled Shadow: Toggle; When Active, your Shadow Fires Shadow Arrows alongside you, which deal 10(+100% Power) Dark Damage. (10 Mana Per Turn)</v>
      </c>
      <c r="AS775" s="1258" t="str">
        <f>'Abilities (2)'!C$879</f>
        <v>(❖:≈) Soul Controlled Shadow II: Toggle; When Active, your Shadow Fires Shadow Arrows alongside you, which deal 15(+150% Power) Dark Damage. (10 Mana Per Turn)</v>
      </c>
      <c r="AT775" s="1258" t="str">
        <f>'Abilities (2)'!D$879</f>
        <v>(❖:≈) Soul Controlled Shadow III: Toggle; When Active, your Shadow Fires Shadow Arrows alongside you, which deal 20(+200% Power) Dark Damage. (10 Mana Per Turn)</v>
      </c>
      <c r="AW775" t="s">
        <v>3010</v>
      </c>
      <c r="AX775" t="s">
        <v>5347</v>
      </c>
      <c r="AY775" t="s">
        <v>5348</v>
      </c>
    </row>
    <row r="776" spans="43:51">
      <c r="AQ776" s="1286">
        <v>880</v>
      </c>
      <c r="AR776" s="1258" t="str">
        <f>'Abilities (2)'!B$880</f>
        <v>(❖:&gt;) Mind Controlling Arrow: Shoot an Arrow at Target, If it Critical Strikes Mind Control them for 1 Turn. (30 Mana)</v>
      </c>
      <c r="AS776" s="1258" t="str">
        <f>'Abilities (2)'!C$880</f>
        <v>(❖:&gt;) Mind Controlling Arrow II: Shoot an Arrow at Target, If it Critical Strikes Mind Control them for 2 Turns. (40 Mana)</v>
      </c>
      <c r="AT776" s="1258" t="str">
        <f>'Abilities (2)'!D$880</f>
        <v>(❖:&gt;) Mind Controlling Arrow III: Shoot an Arrow at Target, If it Critical Strikes Mind Controll them for 3 Turns. (50 Mana)</v>
      </c>
      <c r="AW776" t="s">
        <v>5349</v>
      </c>
      <c r="AX776" t="s">
        <v>5350</v>
      </c>
      <c r="AY776" t="s">
        <v>5351</v>
      </c>
    </row>
    <row r="777" spans="43:51">
      <c r="AQ777" s="1286">
        <v>881</v>
      </c>
      <c r="AR777" s="1258" t="str">
        <f>'Abilities (2)'!B$881</f>
        <v>(^) Umbral Obelisk: Summon a 20 Health Umbral Obelisk Object on Target Tile withing 1 Tile Range; Whenever a Target on Hex Takes Dark Damage the Obelisk will shoot a dark projectile towards them for 10 True Damage; Up to 2. (20 Mana)</v>
      </c>
      <c r="AS777" s="1258" t="str">
        <f>'Abilities (2)'!C$881</f>
        <v>(^) Umbral Obelisk II: Hidden; Summon a 20 Health Umbral Obelisk Object with Invisibility for 1 Turn on Target Tile withing 1 Tile Range; Whenever a Target on Hex Takes Dark Damage the Obelisk will shoot a dark projectile towards them for 12 True Damage; Up to 2. (25 Mana)</v>
      </c>
      <c r="AT777" s="1258" t="str">
        <f>'Abilities (2)'!D$881</f>
        <v>(^) Umbral Obelisk III: Hidden; Summon a 20 Health Umbral Obelisk Object with Invisibility for 1 Turn on Target Tile withing 2 Tile Range; Whenever a Target on Hex Takes Dark Damage the Obelisk will shoot a dark projectile towards them for 15 True Damage; Up to 3. (25 Mana)</v>
      </c>
      <c r="AW777" t="s">
        <v>3074</v>
      </c>
      <c r="AX777" t="s">
        <v>5352</v>
      </c>
      <c r="AY777" t="s">
        <v>5353</v>
      </c>
    </row>
    <row r="778" spans="43:51">
      <c r="AQ778" s="1286">
        <v>882</v>
      </c>
      <c r="AR778" s="1258" t="str">
        <f>'Abilities (2)'!B$882</f>
        <v>(❖:≈) Hidden Umbral Spikers: [Requires Quiver] Hidden; Destroy your Quiver and Replace it with 1(+3 per Quiver Rarity) Umbral Spikes; These act like Consumable Arrows but convert the Damage Type of your Basic Attacks to Dark and deal 20 Dark Damage On Hit. (40 Mana)</v>
      </c>
      <c r="AS778" s="1258" t="str">
        <f>'Abilities (2)'!C$882</f>
        <v>(❖:≈) Hidden Umbral Spikers II: [Requires Quiver] Hidden; Destroy your Quiver and Replace it with 2(+6 per Quiver Rarity) Umbral Spikes; These act like Consumable Arrows but convert the Damage Type of your Basic Attacks to Dark and deal 40 Dark Damage On Hit. (20 Mana)</v>
      </c>
      <c r="AT778" s="1258" t="str">
        <f>'Abilities (2)'!D$882</f>
        <v>(❖:≈) Hidden Umbral Spikers II: [Requires Quiver] Hidden; Destroy your Quiver and Replace it with 3(+12 per Quiver Rarity) Umbral Spikes; These act like Consumable Arrows but convert the Damage Type of your Basic Attacks to Dark and deal 80 Dark Damage On Hit.</v>
      </c>
      <c r="AW778" t="s">
        <v>5354</v>
      </c>
      <c r="AX778" t="s">
        <v>5355</v>
      </c>
      <c r="AY778" t="s">
        <v>5356</v>
      </c>
    </row>
    <row r="779" spans="43:51">
      <c r="AQ779" s="1286">
        <v>883</v>
      </c>
      <c r="AR779" s="1258" t="str">
        <f>'Abilities (2)'!B$883</f>
        <v>(P) Chain the Shadows: All Entities on Your Current Hex get -80% Dark Resistance.</v>
      </c>
      <c r="AS779" s="1258" t="str">
        <f>'Abilities (2)'!C$883</f>
        <v>(P) Chain the Shadows II: All Entities on Your Current Hex get -160% Dark Resistance</v>
      </c>
      <c r="AT779" s="1258" t="str">
        <f>'Abilities (2)'!D$883</f>
        <v>(≈) Chain the Shadows III: Toggle; All Entities on Your Current Hex get -320% Dark Resistance.</v>
      </c>
      <c r="AW779" t="s">
        <v>3147</v>
      </c>
      <c r="AX779" t="s">
        <v>5357</v>
      </c>
      <c r="AY779" t="s">
        <v>5358</v>
      </c>
    </row>
    <row r="780" spans="43:51">
      <c r="AQ780" s="1286">
        <v>884</v>
      </c>
      <c r="AR780" s="1258" t="str">
        <f>'Abilities (2)'!B$884</f>
        <v>(❖:≈) Arturax' Legacy: Powerplay; Gain Arturax' Shadowbow until End of Day. (100 Mana)</v>
      </c>
      <c r="AS780" s="1258" t="str">
        <f>'Abilities (2)'!C$884</f>
        <v>(❖:≈) Arturax' Legacy II: Gain Arturax' Shadowbow until End of Day. (100 Mana)</v>
      </c>
      <c r="AT780" s="1258" t="str">
        <f>'Abilities (2)'!D$884</f>
        <v>(❖:≈) Arturax' Legacy III: Powerplay; Become Arturax. (100 Mana)</v>
      </c>
      <c r="AW780" t="s">
        <v>3175</v>
      </c>
      <c r="AX780" t="s">
        <v>5359</v>
      </c>
      <c r="AY780" t="s">
        <v>5360</v>
      </c>
    </row>
    <row r="781" spans="43:51">
      <c r="AQ781">
        <v>887</v>
      </c>
      <c r="AR781" s="1258" t="str">
        <f>'Abilities (2)'!B$887</f>
        <v>(P) Deeper Flight Groove: Your crossbows will gain +1 Ammo capacity.</v>
      </c>
      <c r="AW781" t="s">
        <v>2702</v>
      </c>
    </row>
    <row r="782" spans="43:51">
      <c r="AQ782" s="1286">
        <v>888</v>
      </c>
      <c r="AR782" s="1258" t="str">
        <f>'Abilities (2)'!B$888</f>
        <v>(P) Hair trigger: The first basic attack with a crossbow in combat will have flash.</v>
      </c>
      <c r="AW782" t="s">
        <v>2735</v>
      </c>
    </row>
    <row r="783" spans="43:51">
      <c r="AQ783">
        <v>889</v>
      </c>
      <c r="AR783" s="1258" t="str">
        <f>'Abilities (2)'!B$889</f>
        <v>(P) Iron Sights: Your crossbows will have +1 to basic attack rolls.</v>
      </c>
      <c r="AW783" t="s">
        <v>2761</v>
      </c>
    </row>
    <row r="784" spans="43:51">
      <c r="AQ784">
        <v>890</v>
      </c>
      <c r="AR784" s="911" t="str">
        <f>'Abilities (2)'!B$890</f>
        <v>(≈) Transferable Pistoleer Skills: Flash; Switch/Equip Target Crossbow in your Inventory. (30 Mana)</v>
      </c>
      <c r="AS784" s="911" t="str">
        <f>'Abilities (2)'!C$890</f>
        <v>(≈) Transferable Pistoleer Skills II: Flash; Switch/Equip Target Crossbow in your Inventory. (20 Mana)</v>
      </c>
      <c r="AT784" s="911" t="str">
        <f>'Abilities (2)'!D$890</f>
        <v>(≈) Transferable Pistoleer Skills III: Flash; Switch/Equip Target Crossbow in your Inventory. (10 Mana)</v>
      </c>
      <c r="AW784" t="s">
        <v>2796</v>
      </c>
      <c r="AX784" t="s">
        <v>5361</v>
      </c>
      <c r="AY784" t="s">
        <v>5362</v>
      </c>
    </row>
    <row r="785" spans="43:51">
      <c r="AQ785">
        <v>891</v>
      </c>
      <c r="AR785" s="1258" t="str">
        <f>'Abilities (2)'!B$891</f>
        <v>(≈) Steady Aim: [Requires Combat] For each consequtive cast of steady aim gain +1 to your next basic attack roll. (10 Mana)</v>
      </c>
      <c r="AS785" s="1258" t="str">
        <f>'Abilities (2)'!C$891</f>
        <v>(≈) Steady Aim II: [Requires Combat] For each consequtive cast of steady aim gain +1 to your next basic attack roll. (5 Mana)</v>
      </c>
      <c r="AT785" s="1258" t="str">
        <f>'Abilities (2)'!D$891</f>
        <v>(≈) Steady Aim III: [Requires Combat] Flash; For each consequtive cast of steady aim gain +1 to your next basic attack roll. (5 Mana)</v>
      </c>
      <c r="AW785" t="s">
        <v>2832</v>
      </c>
      <c r="AX785" t="s">
        <v>5363</v>
      </c>
      <c r="AY785" t="s">
        <v>5364</v>
      </c>
    </row>
    <row r="786" spans="43:51">
      <c r="AQ786">
        <v>892</v>
      </c>
      <c r="AR786" s="1258" t="str">
        <f>'Abilities (2)'!B$892</f>
        <v>(❖:≈) Enhanced Bowstrings: [Requires Crossbow] For your next Basic Attack, your crossbow gains 1 Dexterity Scaling and gains +1 Hex Range. (20 Mana)</v>
      </c>
      <c r="AS786" s="1258" t="str">
        <f>'Abilities (2)'!C$892</f>
        <v>(❖:≈) Enhanced Bowstrings II: [Requires Crossbow] For your next Basic Attack, your crossbow gains 1.5 Dexterity Scaling and gains +1 Hex Range. (25 Mana)</v>
      </c>
      <c r="AT786" s="1258" t="str">
        <f>'Abilities (2)'!D$892</f>
        <v>(❖:≈) Enhanced Bowstrings III: [Requires Crossbow] For your next Basic Attack, your crossbow gains 2 Dexterity Scaling and gains +2 Hex Range. (30 Mana)</v>
      </c>
      <c r="AW786" t="s">
        <v>2866</v>
      </c>
      <c r="AX786" t="s">
        <v>5365</v>
      </c>
      <c r="AY786" t="s">
        <v>5366</v>
      </c>
    </row>
    <row r="787" spans="43:51">
      <c r="AQ787" s="1286">
        <v>893</v>
      </c>
      <c r="AR787" s="1258" t="str">
        <f>'Abilities (2)'!B$893</f>
        <v>(P) Rear Shield: You may Equip a Shield in any Armor Slot but You tie it to your back, after you reload a ranged weapon you gain the shields effects and stats, after you shoot you lose them. (Locks 40 Mana)</v>
      </c>
      <c r="AS787" s="1258" t="str">
        <f>'Abilities (2)'!C$893</f>
        <v>(P) Rear Shield II: You may Equip a Shield in any Armor Slot but You tie it to your back, after you reload a ranged weapon you gain the shields effects and stats, after you shoot you lose them. (Locks 20 Mana)</v>
      </c>
      <c r="AT787" s="1258" t="str">
        <f>'Abilities (2)'!D$893</f>
        <v>(P) Rear Shield III: You may Equip a Shield in any Armor Slot but You tie it to your back, after you reload a ranged weapon you gain the shields effects and stats, after you shoot you lose them.</v>
      </c>
      <c r="AW787" t="s">
        <v>2903</v>
      </c>
      <c r="AX787" t="s">
        <v>5367</v>
      </c>
      <c r="AY787" t="s">
        <v>5368</v>
      </c>
    </row>
    <row r="788" spans="43:51">
      <c r="AQ788" s="1286">
        <v>894</v>
      </c>
      <c r="AR788" s="1258" t="str">
        <f>'Abilities (2)'!B$894</f>
        <v>(P) Bolted Arrows: You have 10% Chance on Basic Attack to Deal 20(+100% Dexterity) Kinetic Damage On Hit.</v>
      </c>
      <c r="AS788" s="1258" t="str">
        <f>'Abilities (2)'!C$894</f>
        <v>(P) Bolted Arrows II: You have 20% Chance on Basic Attack to Deal 25(+100% Dexterity) Kinetic Damage On Hit.</v>
      </c>
      <c r="AT788" s="1258" t="str">
        <f>'Abilities (2)'!D$894</f>
        <v>(P) Bolted Arrows III: You have 30% Chance on Basic Attack to Deal 30(+100% Dexterity) Kinetic Damage On Hit.</v>
      </c>
      <c r="AW788" t="s">
        <v>5369</v>
      </c>
      <c r="AX788" t="s">
        <v>5370</v>
      </c>
      <c r="AY788" t="s">
        <v>5371</v>
      </c>
    </row>
    <row r="789" spans="43:51">
      <c r="AQ789" s="1286">
        <v>895</v>
      </c>
      <c r="AR789" s="1258" t="str">
        <f>'Abilities (2)'!B$895</f>
        <v>(P) Bodkin Points: Your arrows Ignore 50% Defense, if the Damage negated is less than 1/2 of your basic attack deal a bonus 10(+1 Per Level) Physical Damage On Hit. (Locks 40 Mana)</v>
      </c>
      <c r="AS789" s="1258" t="str">
        <f>'Abilities (2)'!C$895</f>
        <v>(P) Bodkin Points II: Your arrows Ignore 50% Defense, if the Damage negated is less than 1/2 of your basic attack deal a bonus 10(+2 Per Level) Physical Damage On Hit. (Locks 30 Mana)</v>
      </c>
      <c r="AT789" s="1258" t="str">
        <f>'Abilities (2)'!D$895</f>
        <v>(P) Bodkin Points III: Your arrows Ignore 50% Defense, if the Damage negated is less than 1/2 of your basic attack deal a bonus 10(+3 Per Level) Physical Damage On Hit. (Locks 20 Mana)</v>
      </c>
      <c r="AW789" t="s">
        <v>2972</v>
      </c>
      <c r="AX789" t="s">
        <v>5372</v>
      </c>
      <c r="AY789" t="s">
        <v>5373</v>
      </c>
    </row>
    <row r="790" spans="43:51">
      <c r="AQ790" s="1286">
        <v>896</v>
      </c>
      <c r="AR790" s="1258" t="str">
        <f>'Abilities (2)'!B$896</f>
        <v>(P) Rapid Reload: [Requires crossbow] After reloading you have a 50% chance to shoot your crossbow again at a target for Basic Attack Damage. (Locks 40 Mana)</v>
      </c>
      <c r="AS790" s="1258" t="str">
        <f>'Abilities (2)'!C$896</f>
        <v>(P) Rapid Reload II: [Requires crossbow] After reloading you have a 50% chance to shoot your crossbow again at a target for Basic Attack Damage. (Locks 20 Mana)</v>
      </c>
      <c r="AT790" s="1258" t="str">
        <f>'Abilities (2)'!D$896</f>
        <v>(P) Rapid Reload III: [Requires crossbow] After reloading you have a 50% chance to shoot your crossbow again at a target for Basic Attack Damage.</v>
      </c>
      <c r="AW790" t="s">
        <v>3011</v>
      </c>
      <c r="AX790" t="s">
        <v>5374</v>
      </c>
      <c r="AY790" t="s">
        <v>5375</v>
      </c>
    </row>
    <row r="791" spans="43:51">
      <c r="AQ791" s="1286">
        <v>897</v>
      </c>
      <c r="AR791" s="1258" t="str">
        <f>'Abilities (2)'!B$897</f>
        <v>(&gt;) Heavy Shot: [Prepare X Turns] Consume all Preparation stacks; Basic Attack with your Crossbow with an additional 5*X Physical Damage, if X is atleast 3, your crossbow gains 1 Dexterity Scaling, If X is atleast 4 this ability will deal Double Damage. (10*X Mana)</v>
      </c>
      <c r="AS791" s="1258" t="str">
        <f>'Abilities (2)'!C$897</f>
        <v>(&gt;) Heavy Shot II: [Prepare X Turns] Consume all Preparation stacks; Basic Attack with your Crossbow with an additional 5*X Physical Damage, if X is atleast 3, your crossbow gains 1.5 Dexterity Scaling, If X is atleast 4 this ability will deal Double Damage. (10*X Mana)</v>
      </c>
      <c r="AT791" s="1258" t="str">
        <f>'Abilities (2)'!D$897</f>
        <v>(&gt;) Heavy Shot III: [Prepare X Turns] Consume all Preparation stacks; Basic Attack with your Crossbow with an additional 5*X Physical Damage, if X is atleast 3, your crossbow gains 2 Dexterity Scaling, If X is atleast 4 this ability will deal Double Damage. (10*X Mana)</v>
      </c>
      <c r="AW791" t="s">
        <v>3043</v>
      </c>
      <c r="AX791" t="s">
        <v>5376</v>
      </c>
      <c r="AY791" t="s">
        <v>5377</v>
      </c>
    </row>
    <row r="792" spans="43:51">
      <c r="AQ792" s="1286">
        <v>898</v>
      </c>
      <c r="AR792" s="1258" t="str">
        <f>'Abilities (2)'!B$898</f>
        <v>(P) Rapid Fire: [Requires crossbow] After Basic Attacking you have a 50% chance to shoot your crossbow again at a target for Basic Attack Damage as long as you have Ammo. (Locks 40 Mana)</v>
      </c>
      <c r="AS792" s="1258" t="str">
        <f>'Abilities (2)'!C$898</f>
        <v>(P) Rapid Fire II: [Requires crossbow] After Basic Attacking you have a 50% chance to shoot your crossbow again at a target for Basic Attack Damage as long as you have Ammo. (Locks 20 Mana)</v>
      </c>
      <c r="AT792" s="1258" t="str">
        <f>'Abilities (2)'!D$898</f>
        <v>(P) Rapid Fire III: [Requires crossbow] After Basic Attacking you have a 50% chance to shoot your crossbow again at a target for Basic Attack Damage as long as you have Ammo.</v>
      </c>
      <c r="AW792" t="s">
        <v>3075</v>
      </c>
      <c r="AX792" t="s">
        <v>5378</v>
      </c>
      <c r="AY792" t="s">
        <v>5379</v>
      </c>
    </row>
    <row r="793" spans="43:51">
      <c r="AQ793" s="1286">
        <v>899</v>
      </c>
      <c r="AR793" s="1258" t="str">
        <f>'Abilities (2)'!B$899</f>
        <v>(≈) Chi Ku Nu: Attach a clip magazine to your crossbow; It adds +5 Ammo Capacity, you may keep on firing without reloading until the clip runs empty after which you will have to attach a new clip, attaching a new clip counts as reloading. (50 Mana per clip)</v>
      </c>
      <c r="AS793" s="1258" t="str">
        <f>'Abilities (2)'!C$899</f>
        <v>(≈) Chi Ku Nu II: Attach a clip magazine to your crossbow; It adds +10 Ammo Capacity, you may keep on firing without reloading until the clip runs empty after which you will have to attach a new clip, attaching a new clip counts as reloading. (50 Mana per clip)</v>
      </c>
      <c r="AT793" s="1258" t="str">
        <f>'Abilities (2)'!D$899</f>
        <v>(≈) Chi Ku Nu III: Attach a clip magazine to your crossbow; It adds +20 Ammo Capacity, you may keep on firing without reloading until the clip runs empty after which you will have to attach a new clip, attaching a new clip counts as reloading. (50 Mana per clip)</v>
      </c>
      <c r="AW793" t="s">
        <v>5380</v>
      </c>
      <c r="AX793" t="s">
        <v>5381</v>
      </c>
      <c r="AY793" t="s">
        <v>5382</v>
      </c>
    </row>
    <row r="794" spans="43:51">
      <c r="AQ794" s="1286">
        <v>900</v>
      </c>
      <c r="AR794" s="1258" t="str">
        <f>'Abilities (2)'!B$900</f>
        <v>(P) 290 Pound Windlass Crossbow: Your crossbows now gain 2 Dexterity Scaling; For every 3 Dexterity Scaling your Main Hand crossbow has, it gains 1 crit multiplier, it takes 2 turns to reload your crossbow now. (Lock 100 Mana)</v>
      </c>
      <c r="AS794" s="1258" t="str">
        <f>'Abilities (2)'!C$900</f>
        <v>(P) 290 Pound Windlass Crossbow II: Your crossbows now gain 3 Dexterity Scaling; For every 2 Dexterity Scaling your Main Hand crossbow has, it gains 1 crit multiplier, it takes 2 turns to reload your crossbow now. (Lock 100 Mana)</v>
      </c>
      <c r="AT794" s="1258" t="str">
        <f>'Abilities (2)'!D$900</f>
        <v>(P) 290 Pound Windlass Crossbow III: Your crossbows now gain 4 Dexterity Scaling; For every 1 Dexterity Scaling your Main Hand crossbow has, it gains 1 crit multiplier, it takes 2 turns to reload your crossbow now.</v>
      </c>
      <c r="AW794" t="s">
        <v>3148</v>
      </c>
      <c r="AX794" t="s">
        <v>5383</v>
      </c>
      <c r="AY794" t="s">
        <v>5384</v>
      </c>
    </row>
    <row r="795" spans="43:51">
      <c r="AQ795" s="1286">
        <v>901</v>
      </c>
      <c r="AR795" s="1258" t="str">
        <f>'Abilities (2)'!B$901</f>
        <v xml:space="preserve">(≈) Natural Instinct: [Requires Crossbow] Basic Attack X Times whilst automatically Reloading when needed; The Ability will always Reload after its last shot. (40*X Mana) </v>
      </c>
      <c r="AS795" s="1258" t="str">
        <f>'Abilities (2)'!C$901</f>
        <v xml:space="preserve">(≈) Natural Instinct II: [Requires Crossbow] Basic Attack X Times whilst automatically Reloading when needed; The Ability will always Reload after its last shot. (20*X Mana) </v>
      </c>
      <c r="AT795" s="1258" t="str">
        <f>'Abilities (2)'!D$901</f>
        <v xml:space="preserve">(≈) Natural Instinct III: [Requires Crossbow] Basic Attack X Times whilst automatically Reloading when needed; The Ability will always Reload after its last shot. (10*X Mana) </v>
      </c>
      <c r="AW795" t="s">
        <v>3176</v>
      </c>
      <c r="AX795" t="s">
        <v>5385</v>
      </c>
      <c r="AY795" t="s">
        <v>5386</v>
      </c>
    </row>
    <row r="796" spans="43:51">
      <c r="AQ796">
        <v>904</v>
      </c>
      <c r="AR796" s="1258" t="str">
        <f>'Abilities (2)'!B$904</f>
        <v>(P) Efficient Resonator: Choose your starting Wavelength; All Wavelength Non-Toggle Abilities cost 1 Resonance less to cast.</v>
      </c>
      <c r="AW796" t="s">
        <v>2707</v>
      </c>
    </row>
    <row r="797" spans="43:51">
      <c r="AQ797" s="1286">
        <v>905</v>
      </c>
      <c r="AR797" s="1258" t="str">
        <f>'Abilities (2)'!B$905</f>
        <v>(P) Strong Resonator: Choose your starting Wavelength; At the Start of Day choose 1 Element; Your Attacks deal Damage of that Element On Hit equal to your Level.</v>
      </c>
      <c r="AW797" t="s">
        <v>2737</v>
      </c>
    </row>
    <row r="798" spans="43:51">
      <c r="AQ798">
        <v>906</v>
      </c>
      <c r="AR798" s="1258" t="str">
        <f>'Abilities (2)'!B$906</f>
        <v>(P) Alternating Resonator: Choose your starting Wavelength; At the Start of Day you may choose to switch it to a different one.</v>
      </c>
      <c r="AW798" t="s">
        <v>2764</v>
      </c>
    </row>
    <row r="799" spans="43:51">
      <c r="AQ799">
        <v>907</v>
      </c>
      <c r="AR799" s="911" t="str">
        <f>'Abilities (2)'!B$907</f>
        <v>(❖:&gt;) Elemental Bolt: Shoot a bolt of Elemental Magic of your Choice at Target Entity Dealing 20(+100% Power) of your chosen Element. (20 Mana)</v>
      </c>
      <c r="AS799" s="911" t="str">
        <f>'Abilities (2)'!C$907</f>
        <v>(❖:&gt;) Elemental Bolt II: Shoot a bolt of Elemental Magic of your Choice at Target Entity Dealing 25(+150% Power) of your chosen Element. (25 Mana)</v>
      </c>
      <c r="AT799" s="911" t="str">
        <f>'Abilities (2)'!D$907</f>
        <v>(❖:&gt;) Elemental Bolt III: Shoot a bolt of Elemental Magic of your Choice at Target Entity Dealing 25(+200% Power) of your chosen Element. (25 Mana)</v>
      </c>
      <c r="AW799" t="s">
        <v>2801</v>
      </c>
      <c r="AX799" t="s">
        <v>5388</v>
      </c>
      <c r="AY799" t="s">
        <v>5389</v>
      </c>
    </row>
    <row r="800" spans="43:51">
      <c r="AQ800">
        <v>908</v>
      </c>
      <c r="AR800" s="1258" t="str">
        <f>'Abilities (2)'!B$908</f>
        <v>(P) Elemental Practician: Your Resonance Abilities gain the Counter Keyword. (Locks 1 Resonance)</v>
      </c>
      <c r="AS800" s="1258" t="str">
        <f>'Abilities (2)'!C$908</f>
        <v>(P) Elemental Practician II: Your Resonance Abilities gain the Counter and the Flash Keyword. (Locks 2 Resonance)</v>
      </c>
      <c r="AT800" s="1258" t="str">
        <f>'Abilities (2)'!D$908</f>
        <v>(P) Elemental Practician III: Your Resonance Abilities gain the Counter; Blitz and the Flash Keyword. (Locks 3 Resonance)</v>
      </c>
      <c r="AW800" t="s">
        <v>2837</v>
      </c>
      <c r="AX800" t="s">
        <v>5390</v>
      </c>
      <c r="AY800" t="s">
        <v>5391</v>
      </c>
    </row>
    <row r="801" spans="43:51">
      <c r="AQ801">
        <v>909</v>
      </c>
      <c r="AR801" s="1258" t="str">
        <f>'Abilities (2)'!B$909</f>
        <v>(❖:+) Control Earth, Wind and Lightning: Deal 20(+10% Earth Resistance) Earth Damage to Target / Deal 20(+10% Wind Resistance) Wind Damage to Targe / Deal 20(+10% Lightning Resistance) Lightning Damage to Target. (30 Mana)</v>
      </c>
      <c r="AS801" s="1258" t="str">
        <f>'Abilities (2)'!C$909</f>
        <v>(❖:+) Control Earth, Wind and Lightning II: Deal 20(+20% Earth Resistance) Earth Damage to Target / Deal 20(+20% Wind Resistance) Wind Damage to Target / Deal 20(+20% Lightning Resistance) Lightning Damage to Target. (30 Mana)</v>
      </c>
      <c r="AT801" s="1258" t="str">
        <f>'Abilities (2)'!D$909</f>
        <v>(❖:+) Control Earth, Wind and Lightning III: Deal 25(+30% Earth Resistance) Earth Damage to Target / Deal 25(+30% Wind Resistance) Wind Damage to Target / Deal 25(+30% Lightning Resistance) Lightning Damage to Target. (30 Mana)</v>
      </c>
      <c r="AW801" t="s">
        <v>2869</v>
      </c>
      <c r="AX801" t="s">
        <v>5392</v>
      </c>
      <c r="AY801" t="s">
        <v>5393</v>
      </c>
    </row>
    <row r="802" spans="43:51">
      <c r="AQ802" s="1286">
        <v>910</v>
      </c>
      <c r="AR802" s="1258" t="str">
        <f>'Abilities (2)'!B$910</f>
        <v>(❖:+) Hypothermic Manipulation: Inflict Hypothermia in Target Entity for 2 Turns. (30 Mana; 1/Day)</v>
      </c>
      <c r="AS802" s="1258" t="str">
        <f>'Abilities (2)'!C$910</f>
        <v>(❖:+) Hypothermic Manipulation II: Inflict Hypothermia in Target Entity for 3 Turns. (30 Mana; 1/Day)</v>
      </c>
      <c r="AT802" s="1258" t="str">
        <f>'Abilities (2)'!D$910</f>
        <v>(❖:+) Hypothermic Manipulation III: Inflict Hypothermia in Target Entity for 4 Turns. (30 Mana; 1/Day)</v>
      </c>
      <c r="AW802" t="s">
        <v>2908</v>
      </c>
      <c r="AX802" t="s">
        <v>5394</v>
      </c>
      <c r="AY802" t="s">
        <v>5395</v>
      </c>
    </row>
    <row r="803" spans="43:51">
      <c r="AQ803" s="1286">
        <v>911</v>
      </c>
      <c r="AR803" s="1258" t="str">
        <f>'Abilities (2)'!B$911</f>
        <v>(❖:≈) Mantle of Protection: Gain 20% Elemental Resistance until end of Combat. (20 Mana)</v>
      </c>
      <c r="AS803" s="1258" t="str">
        <f>'Abilities (2)'!C$911</f>
        <v>(❖:≈) Mantle of Protection II: Gain 30% Elemental Resistance until end of Combat. (20 Mana)</v>
      </c>
      <c r="AT803" s="1258" t="str">
        <f>'Abilities (2)'!D$911</f>
        <v>(❖:≈) Mantle of Protection III: Gain 40% Elemental Resistance until end of Combat. (20 Mana)</v>
      </c>
      <c r="AW803" t="s">
        <v>2944</v>
      </c>
      <c r="AX803" t="s">
        <v>5396</v>
      </c>
      <c r="AY803" t="s">
        <v>5397</v>
      </c>
    </row>
    <row r="804" spans="43:51">
      <c r="AQ804" s="1286">
        <v>912</v>
      </c>
      <c r="AR804" s="1258" t="str">
        <f>'Abilities (2)'!B$912</f>
        <v>(❖:+) Control Fire and Frost: Deal 20(+10% Fire Resistance) Fire Damage to Target / Deal 20(+10% Frost Resistance) Frost Damage to Target. (30 Mana)</v>
      </c>
      <c r="AS804" s="1258" t="str">
        <f>'Abilities (2)'!C$912</f>
        <v>(❖:+) Control Fire and Frost II: Deal 20(+20% Fire Resistance) Fire Damage to Target / Deal 20(+20% Frost Resistance) Frost Damage to Target. (30 Mana)</v>
      </c>
      <c r="AT804" s="1258" t="str">
        <f>'Abilities (2)'!D$912</f>
        <v>(❖:+) Control Fire and Frost III: Deal 25(+30% Fire Resistance) Fire Damage to Target / Deal 25(+30% Frost Resistance) Frost Damage to Target. (30 Mana)</v>
      </c>
      <c r="AW804" t="s">
        <v>2976</v>
      </c>
      <c r="AX804" t="s">
        <v>5398</v>
      </c>
      <c r="AY804" t="s">
        <v>5399</v>
      </c>
    </row>
    <row r="805" spans="43:51">
      <c r="AQ805" s="1286">
        <v>913</v>
      </c>
      <c r="AR805" s="1258" t="str">
        <f>'Abilities (2)'!B$913</f>
        <v>(P) Calamity Attraction: Whenever you deal Damage to an Entity with Elemental combinations you Restore 10 Mana. (Locks 20 Mana)</v>
      </c>
      <c r="AS805" s="1258" t="str">
        <f>'Abilities (2)'!C$913</f>
        <v>(P) Calamity Attraction II: Whenever you deal Damage to an Entity with Elemental combinations you Restore 15 Mana. (Locks 20 Mana)</v>
      </c>
      <c r="AT805" s="1258" t="str">
        <f>'Abilities (2)'!D$913</f>
        <v>(P) Calamity Attraction III: Whenever you deal Damage to an Entity with Elemental combinations you Restore 20 Mana.</v>
      </c>
      <c r="AW805" t="s">
        <v>3016</v>
      </c>
      <c r="AX805" t="s">
        <v>5400</v>
      </c>
      <c r="AY805" t="s">
        <v>5401</v>
      </c>
    </row>
    <row r="806" spans="43:51">
      <c r="AQ806" s="1286">
        <v>914</v>
      </c>
      <c r="AR806" s="1258" t="str">
        <f>'Abilities (2)'!B$914</f>
        <v>(❖:^) Elemental Circles: Hidden; Create an Invisible Summoning Ring Object on 3 Tiles of your Choice; You may Recast this Ability to deal 20(+100% Power) Magic Damage on them; You may cast your "Control" Abilities on a Circle consuming it to Deal Double the "Control" Abilities Damage on the Tile. (25 Mana)</v>
      </c>
      <c r="AS806" s="1258" t="str">
        <f>'Abilities (2)'!C$914</f>
        <v>(❖:^) Elemental Circles II: Hidden; Create an Invisible Summoning Ring Object on 3 Tiles of your Choice; You may Recast this Ability to deal 30(+150% Power) Magic Damage on them; You may cast your "Control" Abilities on a Circle consuming it to Deal Double the "Control" Abilities Damage on the Tile. (30 Mana)</v>
      </c>
      <c r="AT806" s="1258" t="str">
        <f>'Abilities (2)'!D$914</f>
        <v>(❖:^) Elemental Circles III: Hidden; Create an Invisible Summoning Ring Object on 4 Tiles of your Choice; You may Recast this Ability to deal 30(+200% Power) Magic Damage on them; You may cast your "Control" Abilities on a Circle consuming it to Deal Double the "Control" Abilities Damage on the Tile. (30 Mana)</v>
      </c>
      <c r="AW806" t="s">
        <v>3048</v>
      </c>
      <c r="AX806" t="s">
        <v>5402</v>
      </c>
      <c r="AY806" t="s">
        <v>5403</v>
      </c>
    </row>
    <row r="807" spans="43:51">
      <c r="AQ807" s="1286">
        <v>915</v>
      </c>
      <c r="AR807" s="1258" t="str">
        <f>'Abilities (2)'!B$915</f>
        <v>(❖:+) Control Light and Dark: Deal 20(+10% Light Resistance) Light Damage to Target / Deal 20(+10% Dark Resistance) Dark Damage to Target. (30 Mana)</v>
      </c>
      <c r="AS807" s="1258" t="str">
        <f>'Abilities (2)'!C$915</f>
        <v>(❖:+) Control Light and Dark II: Deal 20(+20% Light Resistance) Light Damage to Target; Deal 20(+20% Dark Resistance) Dark Damage to Target. (30 Mana)</v>
      </c>
      <c r="AT807" s="1258" t="str">
        <f>'Abilities (2)'!D$915</f>
        <v>(❖:+) Control Light and Dark III: Deal 25(+30% Light Resistance) Light Damage to Target / Deal 25(+30% Dark Resistance) Dark Damage to Target. (30 Mana)</v>
      </c>
      <c r="AW807" t="s">
        <v>3080</v>
      </c>
      <c r="AX807" t="s">
        <v>5404</v>
      </c>
      <c r="AY807" t="s">
        <v>5405</v>
      </c>
    </row>
    <row r="808" spans="43:51">
      <c r="AQ808" s="1286">
        <v>916</v>
      </c>
      <c r="AR808" s="1258" t="str">
        <f>'Abilities (2)'!B$916</f>
        <v>(P) Scepter Infusement: Your Basic Attacks with Scepters deal 25 Elemental(Equal to your last used "Control" Ability this Combat) Damage On Hit.</v>
      </c>
      <c r="AS808" s="1258" t="str">
        <f>'Abilities (2)'!C$916</f>
        <v>(P) Scepter Infusement II: Your Basic Attacks with Scepters deal 50 Elemental(Equal to your last used "Control" Ability this Combat) Damage On Hit.</v>
      </c>
      <c r="AT808" s="1258" t="str">
        <f>'Abilities (2)'!D$916</f>
        <v>(P) Scepter Infusement III: Your Basic Attacks with Scepters deal 100 Elemental(Equal to your last used "Control" Ability this Combat) Damage On Hit.</v>
      </c>
      <c r="AW808" t="s">
        <v>3119</v>
      </c>
      <c r="AX808" t="s">
        <v>5406</v>
      </c>
      <c r="AY808" t="s">
        <v>5407</v>
      </c>
    </row>
    <row r="809" spans="43:51">
      <c r="AQ809" s="1286">
        <v>917</v>
      </c>
      <c r="AR809" s="1258" t="str">
        <f>'Abilities (2)'!B$917</f>
        <v>(❖:&gt;) Rainbow of Collapse: [2 Channel Stacks] Deal 20(+10% Power) Fire, Frost, Wind, Lightning, Earth, Wind, Dark and Light Damage to Target. (100 Mana)</v>
      </c>
      <c r="AS809" s="1258" t="str">
        <f>'Abilities (2)'!C$917</f>
        <v>(❖:&gt;) Rainbow of Collapse II: [1 Channel Stack] Deal 25(+20% Power) Fire, Frost, Wind, Lightning, Earth, Wind, Dark and Light Damage to Target. (100 Mana)</v>
      </c>
      <c r="AT809" s="1258" t="str">
        <f>'Abilities (2)'!D$917</f>
        <v>(❖:&gt;) Rainbow of Collapse III: Deal 40(+50% Power) Fire, Frost, Wind, Lightning, Earth, Wind, Dark and Light Damage to Target. (100 Mana)</v>
      </c>
      <c r="AW809" t="s">
        <v>3153</v>
      </c>
      <c r="AX809" t="s">
        <v>5408</v>
      </c>
      <c r="AY809" t="s">
        <v>5409</v>
      </c>
    </row>
    <row r="810" spans="43:51">
      <c r="AQ810" s="1286">
        <v>918</v>
      </c>
      <c r="AR810" s="1258" t="str">
        <f>'Abilities (2)'!B$918</f>
        <v>(P) Master of All Elements: You have access to all Wavelengths at the same time.</v>
      </c>
      <c r="AS810" s="1258" t="str">
        <f>'Abilities (2)'!C$918</f>
        <v>(P) Master of All Elements II: You have access to all Wavelengths at the same time; Set your Resonance to 20</v>
      </c>
      <c r="AT810" s="1258" t="str">
        <f>'Abilities (2)'!D$918</f>
        <v>(P) Master of All Elements III: You have access to all Wavelengths at the same time; Set your Resonance to 40</v>
      </c>
      <c r="AW810" t="s">
        <v>3181</v>
      </c>
      <c r="AX810" t="s">
        <v>5410</v>
      </c>
      <c r="AY810" t="s">
        <v>5411</v>
      </c>
    </row>
    <row r="811" spans="43:51">
      <c r="AQ811">
        <v>921</v>
      </c>
      <c r="AR811" s="1258" t="str">
        <f>'Abilities (2)'!B$921</f>
        <v>(P) Blood Lord: Half Max Mana by 50% and convert it to Max Health; This applies to any future Max Mana Gained or Lost; Mana Costs are converted to Health Costs; Blood Orbs last until End of Combat.</v>
      </c>
      <c r="AW811" t="s">
        <v>2708</v>
      </c>
    </row>
    <row r="812" spans="43:51">
      <c r="AQ812" s="1286">
        <v>922</v>
      </c>
      <c r="AR812" s="1258" t="str">
        <f>'Abilities (2)'!B$922</f>
        <v>(P) Sanguine Transfusal: [Requires Health to be below 50%] 50% of all Bleed Damage Dealt is gained as Healh; Blood Orbs last until End of Day.</v>
      </c>
      <c r="AW812" t="s">
        <v>2738</v>
      </c>
    </row>
    <row r="813" spans="43:51">
      <c r="AQ813">
        <v>923</v>
      </c>
      <c r="AR813" s="1258" t="str">
        <f>'Abilities (2)'!B$923</f>
        <v>(P) Catacargic Pheromone: Whenever you Lose Health you Charm all other Entities on Hex for 1 Turn; Blood Orbs last Forever.</v>
      </c>
      <c r="AW813" t="s">
        <v>2765</v>
      </c>
    </row>
    <row r="814" spans="43:51">
      <c r="AQ814">
        <v>924</v>
      </c>
      <c r="AR814" s="911" t="str">
        <f>'Abilities (2)'!B$924</f>
        <v xml:space="preserve">(❖:+) Skin Rupture: Rupture someones skin Dealing 20(+100% Power) Bleed Damage and creating Blood Orbs Equal to 1 per 10 Bleed Damage Dealt. (25 Mana/4 Blood Orbs) </v>
      </c>
      <c r="AS814" s="911" t="str">
        <f>'Abilities (2)'!C$924</f>
        <v xml:space="preserve">(+:❖) Skin Rupture II: Rupture someones skin Dealing 30(+100% Power) Bleed Damage and creating Blood Orbs Equal to 1 per 10 Bleed Damage Dealt. (30 Mana/4 Blood Orbs) </v>
      </c>
      <c r="AT814" s="911" t="str">
        <f>'Abilities (2)'!D$924</f>
        <v xml:space="preserve">(+:❖) Skin Rupture III: Rupture someones skin Dealing 40(+100% Power) Bleed Damage and creating Blood Orbs Equal to 1 per 10 Bleed Damage Dealt. (35 Mana/4 Blood Orbs) </v>
      </c>
      <c r="AW814" t="s">
        <v>2802</v>
      </c>
      <c r="AX814" t="s">
        <v>5413</v>
      </c>
      <c r="AY814" t="s">
        <v>5414</v>
      </c>
    </row>
    <row r="815" spans="43:51">
      <c r="AQ815">
        <v>925</v>
      </c>
      <c r="AR815" s="1258" t="str">
        <f>'Abilities (2)'!B$925</f>
        <v>(❖:&gt;) Blood Piercers: Create Solid Spikes out of blood and launch them at Target dealing 10 Bleed Damage and 10(+100% Power) Magic Damage. (25 Mana/4 Blood Orbs)</v>
      </c>
      <c r="AS815" s="1258" t="str">
        <f>'Abilities (2)'!C$925</f>
        <v>(&gt;:❖) Blood Piercers II: Create Solid Spikes out of blood and launch them at Target dealing 15 Bleed Damage and 10(+150% Power) Magic Damage. (25 Mana/4 Blood Orbs)</v>
      </c>
      <c r="AT815" s="1258" t="str">
        <f>'Abilities (2)'!D$925</f>
        <v>(&gt;:❖) Blood Piercers III: Create Solid Spikes out of blood and launch them at Target dealing 20 Bleed Damage and 10(+200% Power) Magic Damage. (25 Mana/4 Blood Orbs)</v>
      </c>
      <c r="AW815" t="s">
        <v>2838</v>
      </c>
      <c r="AX815" t="s">
        <v>5415</v>
      </c>
      <c r="AY815" t="s">
        <v>5416</v>
      </c>
    </row>
    <row r="816" spans="43:51">
      <c r="AQ816">
        <v>926</v>
      </c>
      <c r="AR816" s="1258" t="str">
        <f>'Abilities (2)'!B$926</f>
        <v>(❖:+) Sanguine Stop: Cause the Blood inside of Target to halt dealing 20(+100% Power) Sanguine Damage and Stunning them for 1 Turn. (40 Mana/6 Blood Orbs)</v>
      </c>
      <c r="AS816" s="1258" t="str">
        <f>'Abilities (2)'!C$926</f>
        <v>(❖:+) Sanguine Stop II: Cause the Blood inside of Target to halt dealing 40(+100 Power) Sanguine Damage and Stunning them for 2 Turns. (60 Mana/8 Blood Orbs)</v>
      </c>
      <c r="AT816" s="1258" t="str">
        <f>'Abilities (2)'!D$926</f>
        <v>(❖:+) Sanguine Stop III: Cause the Blood inside of Target to halt dealing 60(+100 Power) Sanguine Damage and Stunning them for 3 Turns. (80 Mana/12 Blood Orbs)</v>
      </c>
      <c r="AW816" t="s">
        <v>2870</v>
      </c>
      <c r="AX816" t="s">
        <v>5417</v>
      </c>
      <c r="AY816" t="s">
        <v>5418</v>
      </c>
    </row>
    <row r="817" spans="43:51">
      <c r="AQ817" s="1286">
        <v>927</v>
      </c>
      <c r="AR817" s="1258" t="str">
        <f>'Abilities (2)'!B$927</f>
        <v>(P) Automatic Blood Control: Abilities cast with the Blood Orb Cost gain the Flash Keyword.</v>
      </c>
      <c r="AS817" s="1258" t="str">
        <f>'Abilities (2)'!C$927</f>
        <v>(P) Automatic Blood Control II: Abilities cast with the Blood Orb Cost gain the Flash Keyword; Start the Combat with 1 Blood Orb.</v>
      </c>
      <c r="AT817" s="1258" t="str">
        <f>'Abilities (2)'!D$927</f>
        <v>(P) Automatic Blood Control III: Abilities cast with the Blood Orb Cost gain the Flash Keyword; Start the Combat with 2 Blood Orbs.</v>
      </c>
      <c r="AW817" t="s">
        <v>2909</v>
      </c>
      <c r="AX817" t="s">
        <v>5419</v>
      </c>
      <c r="AY817" t="s">
        <v>5420</v>
      </c>
    </row>
    <row r="818" spans="43:51">
      <c r="AQ818" s="1286">
        <v>928</v>
      </c>
      <c r="AR818" s="1258" t="str">
        <f>'Abilities (2)'!B$928</f>
        <v xml:space="preserve"> (❖:≈) Sacrificial Tactic: Convert your own Blood into 4 Blood Orbs. (10 Health; 20 Mana)</v>
      </c>
      <c r="AS818" s="1258" t="str">
        <f>'Abilities (2)'!C$928</f>
        <v xml:space="preserve"> (❖:≈) Sacrificial Tactic II: Convert your own Blood into 6 Blood Orbs. (15 Health; 20 Mana)</v>
      </c>
      <c r="AT818" s="1258" t="str">
        <f>'Abilities (2)'!D$928</f>
        <v xml:space="preserve"> (❖:≈) Sacrificial Tactic III: Convert your own Blood into 8 Blood Orbs. (20 Health; 20 Mana)</v>
      </c>
      <c r="AW818" t="s">
        <v>2945</v>
      </c>
      <c r="AX818" t="s">
        <v>5421</v>
      </c>
      <c r="AY818" t="s">
        <v>5422</v>
      </c>
    </row>
    <row r="819" spans="43:51">
      <c r="AQ819" s="1286">
        <v>929</v>
      </c>
      <c r="AR819" s="1258" t="str">
        <f>'Abilities (2)'!B$929</f>
        <v>(❖:+) Crimson the Weaponry: Target Entities' Basic Attacks have 10% Lifedrain until end of Day. (20 Mana/4 Blood Orbs)</v>
      </c>
      <c r="AS819" s="1258" t="str">
        <f>'Abilities (2)'!C$929</f>
        <v>(❖:+) Crimson the Weaponry II: Target Entities' Basic Attacks have 20% Lifedrain until end of Day. (30 Mana/6 Blood Orbs)</v>
      </c>
      <c r="AT819" s="1258" t="str">
        <f>'Abilities (2)'!D$929</f>
        <v>(❖:+) Crimson the Weaponry III: Target Entities' Basic Attacks have 40% Lifedrain until end of Day. (40 Mana/8 Blood Orbs)</v>
      </c>
      <c r="AW819" t="s">
        <v>2977</v>
      </c>
      <c r="AX819" t="s">
        <v>5423</v>
      </c>
      <c r="AY819" t="s">
        <v>5424</v>
      </c>
    </row>
    <row r="820" spans="43:51">
      <c r="AQ820" s="1286">
        <v>930</v>
      </c>
      <c r="AR820" s="1258" t="str">
        <f>'Abilities (2)'!B$930</f>
        <v>(❖:≈) Blood Form: Counter; Assume a blood form having all Strikes and Physical Damage Dealing Non-Ultimate Projectiles pass through you. (20 Health; 25 Mana/4 Blood Orbs)</v>
      </c>
      <c r="AS820" s="1258" t="str">
        <f>'Abilities (2)'!C$930</f>
        <v>(❖:≈) Blood Form II: Counter; Assume a blood form having all Strikes and Non-Ultimate Projectiles pass through you. (30 Health; 40 Mana/6 Blood Orbs)</v>
      </c>
      <c r="AT820" s="1258" t="str">
        <f>'Abilities (2)'!D$930</f>
        <v>(❖:≈) Blood Form III: Counter; Assume a blood form having All Attacks pass through you. (40 Health; 60 Mana/8 Blood Orbs)</v>
      </c>
      <c r="AW820" t="s">
        <v>3017</v>
      </c>
      <c r="AX820" t="s">
        <v>5425</v>
      </c>
      <c r="AY820" t="s">
        <v>5426</v>
      </c>
    </row>
    <row r="821" spans="43:51">
      <c r="AQ821" s="1286">
        <v>931</v>
      </c>
      <c r="AR821" s="1258" t="str">
        <f>'Abilities (2)'!B$931</f>
        <v xml:space="preserve"> (❖:≈) Blood Clotting: Counter; Cure Bleeding; Heal 50% of the Damage Dealt by the incoming Attack. (40 Mana/6 Blood Orbs)</v>
      </c>
      <c r="AS821" s="1258" t="str">
        <f>'Abilities (2)'!C$931</f>
        <v>(❖:≈) Blood Clotting II: Counter; Cure Bleeding; Heal 75% of the Damage Dealt by the incoming Attack. (45 Mana/6 Blood Orbs)</v>
      </c>
      <c r="AT821" s="1258" t="str">
        <f>'Abilities (2)'!D$931</f>
        <v>(❖:≈) Blood Clotting III: Counter; Cure Bleeding; Heal 100% of the Damage Dealt by the incoming Attack. (50 Mana/6 Blood Orbs)</v>
      </c>
      <c r="AW821" t="s">
        <v>3049</v>
      </c>
      <c r="AX821" t="s">
        <v>5427</v>
      </c>
      <c r="AY821" t="s">
        <v>5428</v>
      </c>
    </row>
    <row r="822" spans="43:51">
      <c r="AQ822" s="1286">
        <v>932</v>
      </c>
      <c r="AR822" s="1258" t="str">
        <f>'Abilities (2)'!B$932</f>
        <v xml:space="preserve">(+) Wasteless Use: Flash; Consume Target Corpse to get 2 Blood Orbs. </v>
      </c>
      <c r="AS822" s="1258" t="str">
        <f>'Abilities (2)'!C$932</f>
        <v xml:space="preserve">(+) Wasteless Use II: Flash; Consume Target Corpse to get 4 Blood Orbs. </v>
      </c>
      <c r="AT822" s="1258" t="str">
        <f>'Abilities (2)'!D$932</f>
        <v xml:space="preserve">(+) Wasteless Use III: Flash; Consume Target Corpse to get 8 Blood Orbs. </v>
      </c>
      <c r="AW822" t="s">
        <v>3081</v>
      </c>
      <c r="AX822" t="s">
        <v>5429</v>
      </c>
      <c r="AY822" t="s">
        <v>5430</v>
      </c>
    </row>
    <row r="823" spans="43:51">
      <c r="AQ823" s="1286">
        <v>933</v>
      </c>
      <c r="AR823" s="1258" t="str">
        <f>'Abilities (2)'!B$933</f>
        <v>(❖:+) Blood Siphon: Siphon Targets Life Essence out of them dealing 100 Bleed Damage and restoring 50 Health. (100 Mana)</v>
      </c>
      <c r="AS823" s="1258" t="str">
        <f>'Abilities (2)'!C$933</f>
        <v>(❖:+) Blood Siphon II: Siphon Targets Life Essence out of them dealing 150 Bleed Damage and restoring 100 Health. (150 Mana)</v>
      </c>
      <c r="AT823" s="1258" t="str">
        <f>'Abilities (2)'!D$933</f>
        <v>(❖:+) Blood Siphon III: Siphon Targets Life Essence out of them dealing 300 Bleed Damage and restoring 300 Health. (200 Mana)</v>
      </c>
      <c r="AW823" t="s">
        <v>3120</v>
      </c>
      <c r="AX823" t="s">
        <v>5431</v>
      </c>
      <c r="AY823" t="s">
        <v>5432</v>
      </c>
    </row>
    <row r="824" spans="43:51">
      <c r="AQ824" s="1286">
        <v>934</v>
      </c>
      <c r="AR824" s="1258" t="str">
        <f>'Abilities (2)'!B$934</f>
        <v>(❖:&gt;) Life Ender/(❖:&gt;)Life Drinker: Consume all Blood Orbs to Deal Target 10 Bleed Damage per Blood Orb/Consume all Blood Orbs to Heal 15 Health per Blood Orb. (10 Mana per Blood Orb)</v>
      </c>
      <c r="AS824" s="1258" t="str">
        <f>'Abilities (2)'!C$934</f>
        <v>(&gt;:❖) Life Ender II/(&gt;:❖)Life Drinker II: Consume all Blood Orbs to Deal Target 20 Bleed Damage per Blood Orb/Consume all Blood Orbs to Heal 30 Health per Blood Orb. (15 Mana per Blood Orb)</v>
      </c>
      <c r="AT824" s="1258" t="str">
        <f>'Abilities (2)'!D$934</f>
        <v>(&gt;:❖) Life Ender III/(&gt;:❖)Life Drinker III: Consume all Blood Orbs to Deal Target 50 Bleed Damage per Blood Orb/Consume all Blood Orbs to Heal 100 Health per Blood Orb. (20 Mana per Blood Orb)</v>
      </c>
      <c r="AW824" t="s">
        <v>3154</v>
      </c>
      <c r="AX824" t="s">
        <v>5433</v>
      </c>
      <c r="AY824" t="s">
        <v>5434</v>
      </c>
    </row>
    <row r="825" spans="43:51">
      <c r="AQ825" s="1286">
        <v>935</v>
      </c>
      <c r="AR825" s="1258" t="str">
        <f>'Abilities (2)'!B$935</f>
        <v>(P) Wall of Thickened Blood: Whenever an Entity in Combat takes Bleed Damage half that amount is gained as Barrier. (Locks 80 Health)</v>
      </c>
      <c r="AS825" s="1258" t="str">
        <f>'Abilities (2)'!C$935</f>
        <v>(P) Wall of Thickened Blood II: Whenever an Entity in Combat takes Bleed Damage that amount is gained as Barrier. (Locks 40 Health)</v>
      </c>
      <c r="AT825" s="1258" t="str">
        <f>'Abilities (2)'!D$935</f>
        <v>(P) Wall of Thickened Blood III: Whenever an Entity in Combat takes Damage Double that amount is gained as Barrier.</v>
      </c>
      <c r="AW825" t="s">
        <v>3182</v>
      </c>
      <c r="AX825" t="s">
        <v>5435</v>
      </c>
      <c r="AY825" t="s">
        <v>5436</v>
      </c>
    </row>
    <row r="826" spans="43:51">
      <c r="AQ826">
        <v>938</v>
      </c>
      <c r="AR826" s="1258" t="str">
        <f>'Abilities (2)'!B$938</f>
        <v>(P) Arcane Annihilator: All Magic Damage you deal is now Arcane Damage.</v>
      </c>
      <c r="AW826" t="s">
        <v>3214</v>
      </c>
    </row>
    <row r="827" spans="43:51">
      <c r="AQ827" s="1286">
        <v>939</v>
      </c>
      <c r="AR827" s="1258" t="str">
        <f>'Abilities (2)'!B$939</f>
        <v>(❖:≈) Arcanic Weaponry: Flash; You are able to summon any Form of Weapon at the cost of 20 Mana; This weapon Deals 10(Scales with the specific weapons Attributes) Physical Damage and 10(+100% Power) Magic Damage On Hit; Lasts Until end of Combat.</v>
      </c>
      <c r="AW827" t="s">
        <v>5438</v>
      </c>
    </row>
    <row r="828" spans="43:51">
      <c r="AQ828">
        <v>940</v>
      </c>
      <c r="AR828" s="1258" t="str">
        <f>'Abilities (2)'!B$940</f>
        <v>(P) Arcane Edge: Your Melee Weapons now also scale with +0.5 Power; At level 8 they will scale with +1 Power Instead.</v>
      </c>
      <c r="AW828" t="s">
        <v>5439</v>
      </c>
    </row>
    <row r="829" spans="43:51">
      <c r="AQ829">
        <v>941</v>
      </c>
      <c r="AR829" s="911" t="str">
        <f>'Abilities (2)'!B$941</f>
        <v>(❖:&gt;) Magic Bolt: Launch a Magic Bolt that Deals 20(+100% Power) Magic Damage. (20 Mana)</v>
      </c>
      <c r="AS829" s="911" t="str">
        <f>'Abilities (2)'!C$941</f>
        <v>(❖:&gt;) Magic Bolt II: Launch a Magic Bolt that Deals 20(+200% Power) Magic Damage. (30 Mana)</v>
      </c>
      <c r="AT829" s="911" t="str">
        <f>'Abilities (2)'!D$941</f>
        <v>(❖:&gt;) Magic Bolt III: Launch a Magic Bolt that Deals 40(+250% Power) Magic Damage. (40 Mana)</v>
      </c>
      <c r="AW829" t="s">
        <v>3249</v>
      </c>
      <c r="AX829" t="s">
        <v>5440</v>
      </c>
      <c r="AY829" t="s">
        <v>5441</v>
      </c>
    </row>
    <row r="830" spans="43:51">
      <c r="AQ830">
        <v>942</v>
      </c>
      <c r="AR830" s="1258" t="str">
        <f>'Abilities (2)'!B$942</f>
        <v>(❖:≈) Mana Leeching Strike: [Requires Melee Weapon] Basic Attack Target, if the Attack Lands Drain 20 Mana. (20 Mana)</v>
      </c>
      <c r="AS830" s="1258" t="str">
        <f>'Abilities (2)'!C$942</f>
        <v>(❖:≈) Mana Leeching Strike II: [Requires Melee Weapon] Strike Target, if the Attack Lands Drain 40 Mana. (30 Mana)</v>
      </c>
      <c r="AT830" s="1258" t="str">
        <f>'Abilities (2)'!D$942</f>
        <v>(❖:≈) Mana Leeching Strike III: [Requires Melee Weapon] Hidden; Strike Target, if the Attack Lands Drain 60 Mana. (40 Mana)</v>
      </c>
      <c r="AW830" t="s">
        <v>5442</v>
      </c>
      <c r="AX830" t="s">
        <v>5443</v>
      </c>
      <c r="AY830" t="s">
        <v>5444</v>
      </c>
    </row>
    <row r="831" spans="43:51">
      <c r="AQ831">
        <v>943</v>
      </c>
      <c r="AR831" s="1258" t="str">
        <f>'Abilities (2)'!B$943</f>
        <v>(❖:+) Arcane Chains: Root Target for 2 Turns and deal it 10(+50% Power) Magic Damage. (20 Mana)</v>
      </c>
      <c r="AS831" s="1258" t="str">
        <f>'Abilities (2)'!C$943</f>
        <v>(❖:+) Arcane Chains II: Root Target for 3 Turns and deal it 20(+50% Power) Magic Damage. (30 Mana)</v>
      </c>
      <c r="AT831" s="1258" t="str">
        <f>'Abilities (2)'!D$943</f>
        <v>(❖:+) Arcane Chains III: Root Target for 4 Turns and deal it 30(+50% Power) Magic Damage. (40 Mana)</v>
      </c>
      <c r="AW831" t="s">
        <v>3273</v>
      </c>
      <c r="AX831" t="s">
        <v>5445</v>
      </c>
      <c r="AY831" t="s">
        <v>5446</v>
      </c>
    </row>
    <row r="832" spans="43:51">
      <c r="AQ832" s="1286">
        <v>944</v>
      </c>
      <c r="AR832" s="1258" t="str">
        <f>'Abilities (2)'!B$944</f>
        <v>(❖:≈) Arcane Seeking: Cause your next Spell to become Precise and Deal 25% more damage. (10 Mana)</v>
      </c>
      <c r="AS832" s="1258" t="str">
        <f>'Abilities (2)'!C$944</f>
        <v>(❖:≈) Arcane Seeking II: Cause your next Spell to become Precise and Deal 50% more damage. (20 Mana)</v>
      </c>
      <c r="AT832" s="1258" t="str">
        <f>'Abilities (2)'!D$944</f>
        <v>(❖:≈) Arcane Seeking III: Cause your next Spell to become Precise and Deal 100% more damage. (40 Mana)</v>
      </c>
      <c r="AW832" t="s">
        <v>3285</v>
      </c>
      <c r="AX832" t="s">
        <v>5447</v>
      </c>
      <c r="AY832" t="s">
        <v>5448</v>
      </c>
    </row>
    <row r="833" spans="43:51">
      <c r="AQ833" s="1286">
        <v>945</v>
      </c>
      <c r="AR833" s="1258" t="str">
        <f>'Abilities (2)'!B$945</f>
        <v>(❖ ^) Armed by the Sixth Heaven: Powerplay; Summon an Arcane Helix Artifact. (100 Mana)</v>
      </c>
      <c r="AS833" s="1258" t="str">
        <f>'Abilities (2)'!C$945</f>
        <v>(❖ ^) Armed by the Sixth Heaven II: Powerplay; Summon an Arcane Helix Artifact. (50 Mana)</v>
      </c>
      <c r="AT833" s="1258" t="str">
        <f>'Abilities (2)'!D$945</f>
        <v>(❖ ^) Armed by the Sixth Heaven III: Powerplay; Summon a Helix Artifact of your Choice (Any Element).</v>
      </c>
      <c r="AW833" t="s">
        <v>5449</v>
      </c>
      <c r="AX833" t="s">
        <v>5450</v>
      </c>
      <c r="AY833" t="s">
        <v>5451</v>
      </c>
    </row>
    <row r="834" spans="43:51">
      <c r="AQ834" s="1286">
        <v>946</v>
      </c>
      <c r="AR834" s="1258" t="str">
        <f>'Abilities (2)'!B$946</f>
        <v>(❖:≈) Tempo Clarity: Become Enlightened for 2 Turns. (25 Mana)</v>
      </c>
      <c r="AS834" s="1258" t="str">
        <f>'Abilities (2)'!C$946</f>
        <v>(❖:≈) Tempo Clarity II: Become Enlightened for 2 Turns. (20 Mana)</v>
      </c>
      <c r="AT834" s="1258" t="str">
        <f>'Abilities (2)'!D$946</f>
        <v>(❖:≈) Tempo Clarity III: Become Enlightened for 3 Turns. (20 Mana)</v>
      </c>
      <c r="AW834" t="s">
        <v>3298</v>
      </c>
      <c r="AX834" t="s">
        <v>5452</v>
      </c>
      <c r="AY834" t="s">
        <v>5453</v>
      </c>
    </row>
    <row r="835" spans="43:51">
      <c r="AQ835" s="1286">
        <v>947</v>
      </c>
      <c r="AR835" s="1258" t="str">
        <f>'Abilities (2)'!B$947</f>
        <v>(❖:≈) Power Hunger: All Entities on Hex convert their Strength and Dexterity into Power until End of Day. (50 Mana)</v>
      </c>
      <c r="AS835" s="1258" t="str">
        <f>'Abilities (2)'!C$947</f>
        <v>(❖:≈) Power Hunger II: All Entities on Hex convert their Strength and Dexterity into Power until End of Day. (40 Mana)</v>
      </c>
      <c r="AT835" s="1258" t="str">
        <f>'Abilities (2)'!D$947</f>
        <v>(❖:≈) Power Hunger III: All Entities on Hex Convert their Strength and Dexterity into Power; Drain all Power from all other Entities on Hex until End of Day. (80 Mana)</v>
      </c>
      <c r="AW835" t="s">
        <v>3324</v>
      </c>
      <c r="AX835" t="s">
        <v>5454</v>
      </c>
      <c r="AY835" t="s">
        <v>5455</v>
      </c>
    </row>
    <row r="836" spans="43:51">
      <c r="AQ836" s="1286">
        <v>948</v>
      </c>
      <c r="AR836" s="1258" t="str">
        <f>'Abilities (2)'!B$948</f>
        <v>(P) Tactical Teleportation: [Requires Helix] You beome adept in the use of Helixes, you can use it now to Teleport to Target Tile of your choice for 50 Mana.</v>
      </c>
      <c r="AS836" s="1258" t="str">
        <f>'Abilities (2)'!C$948</f>
        <v>(P) Tactical Teleportation II: [Requires Helix] You beome adept in the use of Helixes, you can use it now to Teleport to Target Tile of your choice for 40 Mana.</v>
      </c>
      <c r="AT836" s="1258" t="str">
        <f>'Abilities (2)'!D$948</f>
        <v>(P) Tactical Teleportation III: [Requires Helix] You beome adept in the use of Helixes, you can use it now to Teleport to Target Tile of your choice for 30 Mana.</v>
      </c>
      <c r="AW836" t="s">
        <v>5456</v>
      </c>
      <c r="AX836" t="s">
        <v>5457</v>
      </c>
      <c r="AY836" t="s">
        <v>5458</v>
      </c>
    </row>
    <row r="837" spans="43:51">
      <c r="AQ837" s="1286">
        <v>949</v>
      </c>
      <c r="AR837" s="1258" t="str">
        <f>'Abilities (2)'!B$949</f>
        <v>(❖:≈) Arcanic Barrier: Gain 10(+200% Power) Barrier that lasts until End of Day; When you Cast this ability you may choose to retrigger it at 50% of its original Mana Cost. (40 Mana)</v>
      </c>
      <c r="AS837" s="1258" t="str">
        <f>'Abilities (2)'!C$949</f>
        <v>(❖:≈) Arcanic Barrier II: Gain 15(+200% Power) Barrier that lasts until End of Day; When you Cast this ability you may choose to retrigger it at 50% of its original Mana Cost. (30 Mana)</v>
      </c>
      <c r="AT837" s="1258" t="str">
        <f>'Abilities (2)'!D$949</f>
        <v>(❖:≈) Arcanic Barrier III: Gain 20(+200% Power) Barrier; When you Cast this ability you may choose to retrigger it at 50% of its original Mana Cost. (20 Mana)</v>
      </c>
      <c r="AW837" t="s">
        <v>3337</v>
      </c>
      <c r="AX837" t="s">
        <v>5459</v>
      </c>
      <c r="AY837" t="s">
        <v>5460</v>
      </c>
    </row>
    <row r="838" spans="43:51">
      <c r="AQ838" s="1286">
        <v>950</v>
      </c>
      <c r="AR838" s="1258" t="str">
        <f>'Abilities (2)'!B$950</f>
        <v>(❖:&gt;) Infinite Razorfen: [Channel x Turns] Launch 1(+x) Number of Razorfen Magic Projectiles; Each Dealing 80(+x * 100% Power) Magic Damage. (80 Mana Per Razorfen Launched)</v>
      </c>
      <c r="AS838" s="1258" t="str">
        <f>'Abilities (2)'!C$950</f>
        <v>(❖:&gt;) Infinite Razorfen II: [Channel x Turns] Launch 2(+2x) Number of Razorfen Magic Projectiles; Each Dealing 80(+x * 200% Power) Magic Damage. (60 Mana Per Razorfen Launched)</v>
      </c>
      <c r="AT838" s="1258" t="str">
        <f>'Abilities (2)'!D$950</f>
        <v>(❖:&gt;) Infinite Razorfen III: [Channel x Turns] Launch 3(+3x) Number of Razorfen Magic Projectiles; Each Dealing 80(+x * 400% Power) Magic Damage. (40 Mana Per Razorfen Launched)</v>
      </c>
      <c r="AW838" t="s">
        <v>5461</v>
      </c>
      <c r="AX838" t="s">
        <v>5462</v>
      </c>
      <c r="AY838" t="s">
        <v>5463</v>
      </c>
    </row>
    <row r="839" spans="43:51">
      <c r="AQ839" s="1286">
        <v>951</v>
      </c>
      <c r="AR839" s="1258" t="str">
        <f>'Abilities (2)'!B$951</f>
        <v>(❖:o) Hyperblade: [Channel for 1 turn] Unleash a Sharp Edge Arcane Blade That Slices Target Dealing 100(+100% Power) Arcane Damage; 50% Chance for it to Dismember Target. (100 Mana)</v>
      </c>
      <c r="AS839" s="1258" t="str">
        <f>'Abilities (2)'!C$951</f>
        <v>(❖:o) Hyperblade II: [Channel for 1 turn] Unleash a Sharp Edge Arcane Blade That Slices in front of you Dealing 100(+1000% Power) Arcane Damage, which Dismembers on Crits. (100 Mana)</v>
      </c>
      <c r="AT839" s="1258" t="str">
        <f>'Abilities (2)'!D$951</f>
        <v>(❖:o) Hyperblade III: [Channel for 1 turn] Unleash a Sharp Edge Arcane Blade That Slices in front of you Dealing 1000(+1000% Power) Arcane Damage, which Decapitates on Crits. (100 Mana)</v>
      </c>
      <c r="AW839" t="s">
        <v>3372</v>
      </c>
      <c r="AX839" t="s">
        <v>5464</v>
      </c>
      <c r="AY839" t="s">
        <v>5465</v>
      </c>
    </row>
    <row r="840" spans="43:51">
      <c r="AQ840" s="1286">
        <v>952</v>
      </c>
      <c r="AR840" s="1258" t="str">
        <f>'Abilities (2)'!B$952</f>
        <v>(❖:≈) Reckless Infusion: Infuse yourself with all of your current Mana consuming it; Become Vulnerable until end of Day; Gain Power equal to 20% of Consumed Mana until End of Day; If this Ability Triggered with 300 Mana Consumed or more Stun all other Entities on Hex for 1 Turn.</v>
      </c>
      <c r="AS840" s="1258" t="str">
        <f>'Abilities (2)'!C$952</f>
        <v>(❖:≈) Reckless Infusion II: Infuse yourself with all of your current Mana consuming it; Become Vulnerable until end of Day; Gain Power equal to 30% of Consumed Mana until End of Day; If this Ability Triggered with 200 Mana Consumed or more Stun all other Entities on Hex for 2 Turns.</v>
      </c>
      <c r="AT840" s="1258" t="str">
        <f>'Abilities (2)'!D$952</f>
        <v>(❖:≈) Reckless Infusion III: Infuse yourself with all of your current Mana consuming it; Become Vulnerable until end of Day; Gain Power equal to 50% of Consumed Mana until End of Day; If this Ability Triggered with 100 Mana Consumed or more Stun all other Entities on Hex for 3 Turns.</v>
      </c>
      <c r="AW840" t="s">
        <v>5466</v>
      </c>
      <c r="AX840" t="s">
        <v>5467</v>
      </c>
      <c r="AY840" t="s">
        <v>5468</v>
      </c>
    </row>
    <row r="841" spans="43:51">
      <c r="AQ841">
        <v>955</v>
      </c>
      <c r="AR841" s="1258" t="str">
        <f>'Abilities (2)'!B$955</f>
        <v>(P) Grand Chrysalis: Upon taking Fatal Damage, engulf yourself in a protective crystal and Regenerate 20 Health; Enemies in melee range will take 10(+100% Power) Magic Damage. (1/Day)</v>
      </c>
      <c r="AW841" t="s">
        <v>2714</v>
      </c>
    </row>
    <row r="842" spans="43:51">
      <c r="AQ842" s="1286">
        <v>956</v>
      </c>
      <c r="AR842" s="1258" t="str">
        <f>'Abilities (2)'!B$956</f>
        <v>(P) Crystal Scaled Body: You take 10% less Physical and Magic Damage.</v>
      </c>
      <c r="AW842" t="s">
        <v>2742</v>
      </c>
    </row>
    <row r="843" spans="43:51">
      <c r="AQ843">
        <v>957</v>
      </c>
      <c r="AR843" s="1258" t="str">
        <f>'Abilities (2)'!B$957</f>
        <v>(P) Gem Collector: You may convert Ores into precious Gems of equal Rarity; Common Gems grant you 1 Power / Rare ones 2 Power / Epic ones 4 Power / Legendary ones 8 Power / Mythic ones 12 Power.</v>
      </c>
      <c r="AW843" t="s">
        <v>2768</v>
      </c>
    </row>
    <row r="844" spans="43:51">
      <c r="AQ844">
        <v>958</v>
      </c>
      <c r="AR844" s="911" t="str">
        <f>'Abilities (2)'!B$958</f>
        <v>(❖:&gt;) Crystal Shard: Launch a Crystal Shard at Target dealing 25(+50% Power) Magic Damage. (30 Mana)</v>
      </c>
      <c r="AS844" s="911" t="str">
        <f>'Abilities (2)'!C$958</f>
        <v>(❖:&gt;) Crystal Shard II: Launch a Crystal Shard at Target dealing 30(+100% Power) Magic Damage. (30 Mana)</v>
      </c>
      <c r="AT844" s="911" t="str">
        <f>'Abilities (2)'!D$958</f>
        <v>(❖:&gt;) Crystal Shard III: Launch a Crystal Shard at Target dealing 40(+100% Power) Magic Damage. (30 Mana)</v>
      </c>
      <c r="AW844" t="s">
        <v>2808</v>
      </c>
      <c r="AX844" t="s">
        <v>5470</v>
      </c>
      <c r="AY844" t="s">
        <v>5471</v>
      </c>
    </row>
    <row r="845" spans="43:51">
      <c r="AQ845">
        <v>959</v>
      </c>
      <c r="AR845" s="1258" t="str">
        <f>'Abilities (2)'!B$959</f>
        <v>(❖:^) Crystaline Spear: Craft a Throwable Crystaline Spear which Deals 20 Magic Damage. (20 Mana)</v>
      </c>
      <c r="AS845" s="1258" t="str">
        <f>'Abilities (2)'!C$959</f>
        <v>(❖:^) Crystaline Spear II: Craft 2 Throwable Crystaline Spears which Deals 20 Magic Damage. (25 Mana)</v>
      </c>
      <c r="AT845" s="1258" t="str">
        <f>'Abilities (2)'!D$959</f>
        <v>(❖:^) Crystaline Spear III: Craft 3 Throwable Crystaline Spears which Deals 20 Magic Damage. (30 Mana)</v>
      </c>
      <c r="AW845" t="s">
        <v>2843</v>
      </c>
      <c r="AX845" t="s">
        <v>5472</v>
      </c>
      <c r="AY845" t="s">
        <v>5473</v>
      </c>
    </row>
    <row r="846" spans="43:51">
      <c r="AQ846">
        <v>960</v>
      </c>
      <c r="AR846" s="1258" t="str">
        <f>'Abilities (2)'!B$960</f>
        <v>(❖:&gt;) Quartzed Icicle: Launch an Icicle at Target dealing 30(+50% Power) Frost Damage. (30 Mana)</v>
      </c>
      <c r="AS846" s="1258" t="str">
        <f>'Abilities (2)'!C$960</f>
        <v>(❖:&gt;) Quartzed Icicle: Launch an Icicle at Target dealing 40(+50% Power) Frost Damage. (35 Mana)</v>
      </c>
      <c r="AT846" s="1258" t="str">
        <f>'Abilities (2)'!D$960</f>
        <v>(❖:&gt;) Quartzed Icicle: Launch an Icicle at Target dealing 50(+50% Power) Frost Damage. (40 Mana)</v>
      </c>
      <c r="AW846" t="s">
        <v>2876</v>
      </c>
      <c r="AX846" t="s">
        <v>5474</v>
      </c>
      <c r="AY846" t="s">
        <v>5475</v>
      </c>
    </row>
    <row r="847" spans="43:51">
      <c r="AQ847" s="1286">
        <v>961</v>
      </c>
      <c r="AR847" s="1258" t="str">
        <f>'Abilities (2)'!B$961</f>
        <v>(❖:o) Freezing Mist: Sends out a mist to Target Tile dealing 10(+100% Power) Frost Damage and Freeze Entities on Tile for 1 Turn. (30 Mana)</v>
      </c>
      <c r="AS847" s="1258" t="str">
        <f>'Abilities (2)'!C$961</f>
        <v>(❖:o) Freezing Mist II: Sends out a mist to Target Tile dealing 15(+100% Power) Frost Damage and Freeze Entities on Tile for 1 Turn. (25 Mana)</v>
      </c>
      <c r="AT847" s="1258" t="str">
        <f>'Abilities (2)'!D$961</f>
        <v>(❖:o) Freezing Mist III: Sends out a mist to Target Tile dealing 20(+100% Power) Frost Damage and Freeze Entities on Tile for 2 Turns. (25 Mana)</v>
      </c>
      <c r="AW847" t="s">
        <v>2915</v>
      </c>
      <c r="AX847" t="s">
        <v>5476</v>
      </c>
      <c r="AY847" t="s">
        <v>5477</v>
      </c>
    </row>
    <row r="848" spans="43:51">
      <c r="AQ848" s="1286">
        <v>962</v>
      </c>
      <c r="AR848" s="1258" t="str">
        <f>'Abilities (2)'!B$962</f>
        <v>(❖:^) Prismatic Umbrella: Counter; Summon a Crystal Umbrella over Target Entity and Target in its Melee Range granting both a shared 40 Barrier; You may also cast this ability on just 1 Entity at half the Mana Cost and half the Barrier Granted; Lasts Until End of Combat. (30 Mana; 1/Combat)</v>
      </c>
      <c r="AS848" s="1258" t="str">
        <f>'Abilities (2)'!C$962</f>
        <v>(❖:^) Prismatic Umbrella II: Counter; Summon a Crystal Umbrella over Target Entity and Target in its Melee Range granting both a shared 60 Barrier; You may also cast this ability on just 1 Entity at half the Mana Cost and half the Barrier Granted; Lasts Until End of Combat. (40 Mana; 1/Combat)</v>
      </c>
      <c r="AT848" s="1258" t="str">
        <f>'Abilities (2)'!D$962</f>
        <v>(❖:^) Prismatic Umbrella III: Counter; Summon a Crystal Umbrella over Target Entity and Target in its Melee Range granting both a shared 80 Barrier; You may also cast this ability on just 1 Entity at half the Mana Cost and half the Barrier Granted; Lasts Until End of Combat. (50 Mana; 2/Combat)</v>
      </c>
      <c r="AW848" t="s">
        <v>2950</v>
      </c>
      <c r="AX848" t="s">
        <v>5478</v>
      </c>
      <c r="AY848" t="s">
        <v>5479</v>
      </c>
    </row>
    <row r="849" spans="43:51">
      <c r="AQ849" s="1286">
        <v>963</v>
      </c>
      <c r="AR849" s="1258" t="str">
        <f>'Abilities (2)'!B$963</f>
        <v>(❖:^) Lightspreading Megalith: Summon a Large 100 Health Monolith on Target Tile; The Monolith Copies all Spells Cast on Hex and Triggers them again from its position at the Same Target; If the Monolith is Destroyed Blind all other Entities for 1 Turn. (80 Mana)</v>
      </c>
      <c r="AS849" s="1258" t="str">
        <f>'Abilities (2)'!C$963</f>
        <v>(❖:^) Lightspreading Megalith II: Summon a Large 110 Health Monolith on Target Tile; The Monolith Copies all Spells Cast on Hex and Triggers them again from its position at the Same Target; If the Monolith is Destroyed Blind all other Entities for 1 Turn. (70 Mana)</v>
      </c>
      <c r="AT849" s="1258" t="str">
        <f>'Abilities (2)'!D$963</f>
        <v>(❖:^) Lightspreading Megalith III: Summon a Large 120 Health Monolith on Target Tile; The Monolith Copies all Spells Cast on Hex and Triggers them again from its position at the Same Target; If the Monolith is Destroyed Blind all other Entities for 2 Turns. (60 Mana)</v>
      </c>
      <c r="AW849" t="s">
        <v>2982</v>
      </c>
      <c r="AX849" t="s">
        <v>5480</v>
      </c>
      <c r="AY849" t="s">
        <v>5481</v>
      </c>
    </row>
    <row r="850" spans="43:51">
      <c r="AQ850" s="1286">
        <v>964</v>
      </c>
      <c r="AR850" s="1258" t="str">
        <f>'Abilities (2)'!B$964</f>
        <v>(❖:^) Crystalite Power Summoning: Summon a 1 Health Crystal that orbits around you; Up to 2 Crystals at a time; Each Crystal increases your Power by 3; You can use them to block Non-Ultimate Projectiles as a Counter Action; Lasts Until End of Day. (15 Mana)</v>
      </c>
      <c r="AS850" s="1258" t="str">
        <f>'Abilities (2)'!C$964</f>
        <v>(❖:^) Crystalite Power Summoning II: Summon a 1 Health Crystal that orbits around you; Up to 3 Crystals at a time; Each Crystal increases your Power by 5; You can use them to block Non-Ultimate Projectiles as a Counter Action; Lasts Until End of Day. (15 Mana)</v>
      </c>
      <c r="AT850" s="1258" t="str">
        <f>'Abilities (2)'!D$964</f>
        <v>(❖:^) Crystalite Power Summoning III: Summon a 1 Health Crystal that orbits around you; Up to 4 Crystals at a time; Each Crystal increases your Power by 7; You can use them to block Non-Ultimate Projectiles as a Counter Action; Lasts Until End of Day. (15 Mana)</v>
      </c>
      <c r="AW850" t="s">
        <v>3023</v>
      </c>
      <c r="AX850" t="s">
        <v>5482</v>
      </c>
      <c r="AY850" t="s">
        <v>5483</v>
      </c>
    </row>
    <row r="851" spans="43:51">
      <c r="AQ851" s="1286">
        <v>965</v>
      </c>
      <c r="AR851" s="1258" t="str">
        <f>'Abilities (2)'!B$965</f>
        <v>(❖:^) Crystalite Life Summoning: Summon a 1 Health Crystal that orbits around you; Up to 2 Crystals at a time; Each Crystal Heals you for 15% of Total Damage Taken per Instance; You can use them to block Non-Ultimate Projectiles as a Counter Action; Lasts Until End of Day. (15 Mana)</v>
      </c>
      <c r="AS851" s="1258" t="str">
        <f>'Abilities (2)'!C$965</f>
        <v>(❖:^) Crystalite Life Summoning II: Summon a 1 Health Crystal that orbits around you; Up to 3 Crystals at a time; Each Crystal Heals you for 20% of Total Damage Taken per Instance; You can use them to block Non-Ultimate Projectiles as a Counter Action; Lasts Until End of Day. (15 Mana)</v>
      </c>
      <c r="AT851" s="1258" t="str">
        <f>'Abilities (2)'!D$965</f>
        <v>(❖:^) Crystalite Life Summoning III: Summon a 1 Health Crystal that orbits around you; Up to 4 Crystals at a time; Each Crystal Heals you for 25% of Total Damage Taken per Instance; You can use them to block Non-Ultimate Projectiles as a Counter Action; Lasts Until End of Day. (15 Mana)</v>
      </c>
      <c r="AW851" t="s">
        <v>3053</v>
      </c>
      <c r="AX851" t="s">
        <v>5484</v>
      </c>
      <c r="AY851" t="s">
        <v>5485</v>
      </c>
    </row>
    <row r="852" spans="43:51">
      <c r="AQ852" s="1286">
        <v>966</v>
      </c>
      <c r="AR852" s="1258" t="str">
        <f>'Abilities (2)'!B$966</f>
        <v>(❖:^) Crystalite Mirror Summoning: Summon a 1 Health Crystal that orbits around you; Up to 2 Crystals at a time; Each Crystal Grants you a stack of Channel at the Start of your Turn; You can use them to block Non-Ultimate Projectiles as a Counter Action; Lasts Until End of Day. (25 Mana)</v>
      </c>
      <c r="AS852" s="1258" t="str">
        <f>'Abilities (2)'!C$966</f>
        <v>(❖:^) Crystalite Mirror Summoning II: Summon a 1 Health Crystal that orbits around you; Up to 3 Crystals at a time; Each Crystal Grants you a stack of Channel at the Start of your Turn; You can use them to block Non-Ultimate Projectiles as a Counter Action; Lasts Until End of Day. (20 Mana)</v>
      </c>
      <c r="AT852" s="1258" t="str">
        <f>'Abilities (2)'!D$966</f>
        <v>(❖:^) Crystalite Mirror Summoning III: Summon a 1 Health Crystal that orbits around you; Up to 4 Crystals at a time; Each Crystal Grants you a stack of Channel at the Start of your Turn; You can use them to block Non-Ultimate Projectiles as a Counter Action; Lasts Until End of Day. (15 Mana)</v>
      </c>
      <c r="AW852" t="s">
        <v>3086</v>
      </c>
      <c r="AX852" t="s">
        <v>5486</v>
      </c>
      <c r="AY852" t="s">
        <v>5487</v>
      </c>
    </row>
    <row r="853" spans="43:51">
      <c r="AQ853" s="1286">
        <v>967</v>
      </c>
      <c r="AR853" s="1258" t="str">
        <f>'Abilities (2)'!B$967</f>
        <v>(❖:&gt;) Unleash Torrent: [Channel for 1 Turn] Trigger your Tier I Ability 2 Times, Destroy all Crystals orbiting you, for each Crystal Destroyed trigger your Tier I ability once more; You may also Destroy the Monolith for an additional 2 Triggers of your Tier I Ability. (50 Mana)</v>
      </c>
      <c r="AS853" s="1258" t="str">
        <f>'Abilities (2)'!C$967</f>
        <v>(❖:&gt;) Unleash Torrent II: Trigger your Tier I Ability 4 Times, Destroy all Crystals orbiting you, for each Crystal Destroyed Trigger your Tier I ability once more; You may also Destroy the Monolith for an additional 3 Triggers of your Tier I Ability. (50 Mana)</v>
      </c>
      <c r="AT853" s="1258" t="str">
        <f>'Abilities (2)'!D$967</f>
        <v>(❖:&gt;) Unleash Torrent III: Trigger your Tier I Ability 8 Times, Destroy all Crystals orbiting you, for each Crystal Destroyed Trigger your Tier I ability twice more; You may also Destroy the Monolith for an additional 4 Triggers of your Tier I Ability. (50 Mana)</v>
      </c>
      <c r="AW853" t="s">
        <v>3126</v>
      </c>
      <c r="AX853" t="s">
        <v>5488</v>
      </c>
      <c r="AY853" t="s">
        <v>5489</v>
      </c>
    </row>
    <row r="854" spans="43:51">
      <c r="AQ854" s="1286">
        <v>968</v>
      </c>
      <c r="AR854" s="1258" t="str">
        <f>'Abilities (2)'!B$968</f>
        <v>(❖:^) Cascading Deflection: Transform the entire Hex into a Large Crystal Mirror; Entities that try to Flee Combat are Confused for 1 Turn Instead; Your Projectiles become Precise; You gain 40% Deflection; Lasts Until End of Combat. (100 Mana)</v>
      </c>
      <c r="AS854" s="1258" t="str">
        <f>'Abilities (2)'!C$968</f>
        <v>(❖:^) Cascading Deflection II: Hidden; Transform the entire Hex into a Large Crystal Mirror; Entities that try to Flee Combat are Confused for 2 Turns Instead; Your Projectiles become Precise; You gain 60% Deflection; Lasts Until End of Combat. (100 Mana)</v>
      </c>
      <c r="AT854" s="1258" t="str">
        <f>'Abilities (2)'!D$968</f>
        <v>(❖:^) Cascading Deflection III: Hidden; Transform the entire Hex into a Large Crystal Mirror; Entities that try to Flee Combat are Confused for 4 Turns Instead; Your Projectiles become Precise; You gain 80% Deflection; Lasts Until End of Combat. (100 Mana)</v>
      </c>
      <c r="AW854" t="s">
        <v>3159</v>
      </c>
      <c r="AX854" t="s">
        <v>5490</v>
      </c>
      <c r="AY854" t="s">
        <v>5491</v>
      </c>
    </row>
    <row r="855" spans="43:51">
      <c r="AQ855" s="1286">
        <v>969</v>
      </c>
      <c r="AR855" s="1258" t="str">
        <f>'Abilities (2)'!B$969</f>
        <v>(❖:o) Stalagmite Awakaning: Select 20 Tiles; on 10 of those Tiles at Random large Spikes made out of various gemstones will errupt dealing 20(+400% Power) Magic Damage and 40 Frost Damage; They Remain there at 10 Health blocking Tiles from being Traversed. (50 Mana)</v>
      </c>
      <c r="AS855" s="1258" t="str">
        <f>'Abilities (2)'!C$969</f>
        <v>(❖:o) Stalagmite Awakaning II: Select 20 Tiles; on 15 of those Tiles at Random large Spikes made out of various gemstones will errupt dealing 20(+800% Power) Magic Damage and 60 Frost Damage; They Remain there at 20 Health blocking Tiles from being Traversed. (60 Mana)</v>
      </c>
      <c r="AT855" s="1258" t="str">
        <f>'Abilities (2)'!D$969</f>
        <v>(❖:o) Stalagmite Awakaning III: Select 20 Tiles on which large Spikes made out of various gemstones will errupt dealing 20(+1600% Power) Magic Damage and 80 Frost Damage; They Remain there at 40 Health blocking Tiles from being Traversed. (80 Mana)</v>
      </c>
      <c r="AW855" t="s">
        <v>3188</v>
      </c>
      <c r="AX855" t="s">
        <v>5492</v>
      </c>
      <c r="AY855" t="s">
        <v>5493</v>
      </c>
    </row>
    <row r="856" spans="43:51">
      <c r="AQ856">
        <v>972</v>
      </c>
      <c r="AR856" s="1258" t="str">
        <f>'Abilities (2)'!B$972</f>
        <v>(P) Crack of Dawn: If the first action at the start of the Day is entering Combat(Traversing Hex to enter Combat) automatically Deal 20 Solar Damage to Target Hostile Entity.</v>
      </c>
      <c r="AW856" t="s">
        <v>2709</v>
      </c>
    </row>
    <row r="857" spans="43:51">
      <c r="AQ857" s="1286">
        <v>973</v>
      </c>
      <c r="AR857" s="1258" t="str">
        <f>'Abilities (2)'!B$973</f>
        <v>(P) The Dawnender: Every Third Ability you Cast creates a Sunflare that Stuns Everyone else on Hex for 1 Turn.</v>
      </c>
      <c r="AW857" t="s">
        <v>2739</v>
      </c>
    </row>
    <row r="858" spans="43:51">
      <c r="AQ858">
        <v>974</v>
      </c>
      <c r="AR858" s="1258" t="str">
        <f>'Abilities (2)'!B$974</f>
        <v>(P) Sunlit Sight: Gain 2 Hex Vision Map of your current position at the Start of Day that lasts until you do any other Action.</v>
      </c>
      <c r="AW858" t="s">
        <v>5495</v>
      </c>
    </row>
    <row r="859" spans="43:51">
      <c r="AQ859">
        <v>975</v>
      </c>
      <c r="AR859" s="911" t="str">
        <f>'Abilities (2)'!B$975</f>
        <v>(❖:+) Solar Ray: Call down a Ray of the Sun to Burn Target for 10(+100% Power) Solar Damage. (15 Mana)</v>
      </c>
      <c r="AS859" s="911" t="str">
        <f>'Abilities (2)'!C$975</f>
        <v>(❖:+) Solar Ray II: Call down a Ray of the Sun to Burn Target for 20(+100% Power) Solar Damage. (20 Mana)</v>
      </c>
      <c r="AT859" s="911" t="str">
        <f>'Abilities (2)'!D$975</f>
        <v>(❖:+) Solar Ray III: Call down a Ray of the Sun to Burn Target for 30(+100% Power) Solar Damage. (25 Mana)</v>
      </c>
      <c r="AW859" t="s">
        <v>2803</v>
      </c>
      <c r="AX859" t="s">
        <v>5496</v>
      </c>
      <c r="AY859" t="s">
        <v>5497</v>
      </c>
    </row>
    <row r="860" spans="43:51">
      <c r="AQ860">
        <v>976</v>
      </c>
      <c r="AR860" s="1258" t="str">
        <f>'Abilities (2)'!B$976</f>
        <v>(❖:o) Solar Flare: Blind all Other Entities on Hex for 3 Turns. (25 Mana)</v>
      </c>
      <c r="AS860" s="1258" t="str">
        <f>'Abilities (2)'!C$976</f>
        <v>(❖:o) Solar Flare II: Blind all Other Entities on Hex for 4 Turns. (30 Mana)</v>
      </c>
      <c r="AT860" s="1258" t="str">
        <f>'Abilities (2)'!D$976</f>
        <v>(❖:o) Solar Flare III: Blind all Other Entities on Hex for 5 Turns. (35 Mana)</v>
      </c>
      <c r="AW860" t="s">
        <v>2839</v>
      </c>
      <c r="AX860" t="s">
        <v>5498</v>
      </c>
      <c r="AY860" t="s">
        <v>5499</v>
      </c>
    </row>
    <row r="861" spans="43:51">
      <c r="AQ861">
        <v>977</v>
      </c>
      <c r="AR861" s="1258" t="str">
        <f>'Abilities (2)'!B$977</f>
        <v>(❖:+) Solar Grace: Heal Target for 10(+50% Power) Health; If the Target is below 30% Max Health heal them 20(+100% Power) Instead. (25 Mana)</v>
      </c>
      <c r="AS861" s="1258" t="str">
        <f>'Abilities (2)'!C$977</f>
        <v>(❖:+) Solar Grace II: Heal Target for 15(+50% Power) Health; If the Target is below 40% Max Health heal them 25(+100% Power) Instead. (25 Mana)</v>
      </c>
      <c r="AT861" s="1258" t="str">
        <f>'Abilities (2)'!D$977</f>
        <v>(❖:+) Solar Grace III: Heal Target for 20(+50% Power) Health; If the Target is below 50% Max Health heal them 30(+100% Power) Instead. (25 Mana)</v>
      </c>
      <c r="AW861" t="s">
        <v>2871</v>
      </c>
      <c r="AX861" t="s">
        <v>5500</v>
      </c>
      <c r="AY861" t="s">
        <v>5501</v>
      </c>
    </row>
    <row r="862" spans="43:51">
      <c r="AQ862" s="1286">
        <v>978</v>
      </c>
      <c r="AR862" s="1258" t="str">
        <f>'Abilities (2)'!B$978</f>
        <v>(❖:o) Solar Nova: [Channel for 1 Turn] You Start Irradiating Solar Arcane creating a Pulse that Deals 10 Solar Damage to Targets in Melee Range At the Start of their Turn; Lasts 2(+50% Power) Turns. (20 Mana)</v>
      </c>
      <c r="AS862" s="1258" t="str">
        <f>'Abilities (2)'!C$978</f>
        <v>Solar Nova II: [Channel for 1 or 2 Turns] You Start Irradiating Solar Arcane creating a Pulse that Deals 15 Solar Damage to Targets in Melee Range At the Start of their Turn; Lasts 2(+50% Power) Turns; Deals Double Damage and costs 10 Mana more if channeled for 2 Turns. (20 Mana)</v>
      </c>
      <c r="AT862" s="1258" t="str">
        <f>'Abilities (2)'!D$978</f>
        <v>Solar Nova III: [Channel for 1 or 2 Turns] You Start Irradiating Solar Arcane creating a Pulse that Deals 20 Solar Damage to Targets in Melee Range At the Start of their Turn; Lasts 2(+50% Power) Turns; Deals Double Damage and costs 10 Mana more if channeled for 2 Turns. (20 Mana)</v>
      </c>
      <c r="AW862" t="s">
        <v>2910</v>
      </c>
      <c r="AX862" t="s">
        <v>5502</v>
      </c>
      <c r="AY862" t="s">
        <v>5503</v>
      </c>
    </row>
    <row r="863" spans="43:51">
      <c r="AQ863" s="1286">
        <v>979</v>
      </c>
      <c r="AR863" s="1258" t="str">
        <f>'Abilities (2)'!B$979</f>
        <v>(❖:≈) Magnum Solaris Eques Adoptus: Change your Class to Solar Knight; All your abilities change to their respective counterparts. (2 Stamina)</v>
      </c>
      <c r="AS863" s="1258" t="str">
        <f>'Abilities (2)'!C$979</f>
        <v>(❖:≈) Magnum Solaris Eques Adoptus II: Change your Class to Solar Knight; All your abilities change to their respective counterparts. (1 Stamina)</v>
      </c>
      <c r="AT863" s="1258" t="str">
        <f>'Abilities (2)'!D$979</f>
        <v>(❖:≈) Magnum Solaris Eques Adoptus III: Change your Class to Solar Knight; Relearn all your Abilities.</v>
      </c>
      <c r="AW863" t="s">
        <v>2946</v>
      </c>
      <c r="AX863" t="s">
        <v>5504</v>
      </c>
      <c r="AY863" t="s">
        <v>5505</v>
      </c>
    </row>
    <row r="864" spans="43:51">
      <c r="AQ864" s="1286">
        <v>980</v>
      </c>
      <c r="AR864" s="1258" t="str">
        <f>'Abilities (2)'!B$980</f>
        <v>(❖:o) Fluxing Radiation: Deal 20(+50% Power) Radiation Damage in a 2x2 Tile Radius. (25 Mana)</v>
      </c>
      <c r="AS864" s="1258" t="str">
        <f>'Abilities (2)'!C$980</f>
        <v>(❖:o) Fluxing Radiation II: Deal 25(+75% Power) Radiation Damage in a 2x2 Tile Radius. (30 Mana)</v>
      </c>
      <c r="AT864" s="1258" t="str">
        <f>'Abilities (2)'!D$980</f>
        <v>(❖:o) Fluxing Radiation III: Deal 30(+100% Power) Radiation Damage in a 3x3 Tile Radius. (40 Mana)</v>
      </c>
      <c r="AW864" t="s">
        <v>2978</v>
      </c>
      <c r="AX864" t="s">
        <v>5506</v>
      </c>
      <c r="AY864" t="s">
        <v>5507</v>
      </c>
    </row>
    <row r="865" spans="43:51">
      <c r="AQ865" s="1286">
        <v>981</v>
      </c>
      <c r="AR865" s="1258" t="str">
        <f>'Abilities (2)'!B$981</f>
        <v>(P) Code of Magnum Solaris: You become unable to Attack Living Entities until they have Damaged you; Coverts Total Damage to True Damage against Demons.</v>
      </c>
      <c r="AS865" s="1258" t="str">
        <f>'Abilities (2)'!C$981</f>
        <v>(P) Code of Magnum Solaris II: You become unable to Attack Living Entities until they have Damaged you; Coverts Total Damage to True Damage against Demons and Undead.</v>
      </c>
      <c r="AT865" s="1258" t="str">
        <f>'Abilities (2)'!D$981</f>
        <v>(P) Code of Magnum Solaris III: You become unable to Attack Living Entities until they have Damaged you; Coverts Total Damage to True Damage against Demons, Fae and Undead.</v>
      </c>
      <c r="AW865" t="s">
        <v>3018</v>
      </c>
      <c r="AX865" t="s">
        <v>5508</v>
      </c>
      <c r="AY865" t="s">
        <v>5509</v>
      </c>
    </row>
    <row r="866" spans="43:51">
      <c r="AQ866" s="1286">
        <v>982</v>
      </c>
      <c r="AR866" s="1258" t="str">
        <f>'Abilities (2)'!B$982</f>
        <v>(❖:&gt;) Lens of Magus Solaris: Redirect the power of the Sun itself, either to Empower Target giving them a 20(+100% Dispersion) Barrier Until End of Combat or to deal 20(+100% Power) Solar Damage to Target. (30 Mana)</v>
      </c>
      <c r="AS866" s="1258" t="str">
        <f>'Abilities (2)'!C$982</f>
        <v>(❖:&gt;) Lens of Magus Solaris II: Redirect the power of the Sun itself, either to Empower Target giving them a 30(+150% Dispersion) Barrier Until End of Combat or to deal 25(+200% Power) Solar Damage to Target. (35 Mana)</v>
      </c>
      <c r="AT866" s="1258" t="str">
        <f>'Abilities (2)'!D$982</f>
        <v>(❖:&gt;) Lens of Magus Solaris II: Redirect the power of the Sun itself, either to Empower Target giving them a 40(+200% Dispersion) Barrier Until End of Combat or to deal 30(+300% Power) Solar Damage to Target. (40 Mana)</v>
      </c>
      <c r="AW866" t="s">
        <v>3050</v>
      </c>
      <c r="AX866" t="s">
        <v>5510</v>
      </c>
      <c r="AY866" t="s">
        <v>5511</v>
      </c>
    </row>
    <row r="867" spans="43:51">
      <c r="AQ867" s="1286">
        <v>983</v>
      </c>
      <c r="AR867" s="1258" t="str">
        <f>'Abilities (2)'!B$983</f>
        <v>(❖:^) Sunfire Orb: Summon a 50(+200% Power) Health miniature Sun Object on Tile that lasts Until End of Combat; Entities in its Melee Range Suffer 10 Solar Damage at the Start of their Turn; You may Recast this Ability to move all your Orbs 1 Tile for 10 Mana per Orb. (40 Mana)</v>
      </c>
      <c r="AS867" s="1258" t="str">
        <f>'Abilities (2)'!C$983</f>
        <v>(❖:^) Sunfire Orb II: Summon a 50(+200% Power) Health miniature Sun Object on Tile that lasts Until End of Combat; Entities in its Melee Range Suffer 15 Solar Damage at the Start of their Turn; You may Recast this Ability to move all your Orbs 1 Tile for 10 Mana per Orb. (40 Mana)</v>
      </c>
      <c r="AT867" s="1258" t="str">
        <f>'Abilities (2)'!D$983</f>
        <v>(❖:^) Sunfire Orb III: Summon a 50(+200% Power) Health miniature Sun Object on Tile that lasts Until End of Combat; Entities in its Melee Range Suffer 20 Solar Damage at the Start of their Turn; You may Recast this Ability to move all your Orbs 1 Tile for 10 Mana per Orb. (40 Mana)</v>
      </c>
      <c r="AW867" t="s">
        <v>3082</v>
      </c>
      <c r="AX867" t="s">
        <v>5512</v>
      </c>
      <c r="AY867" t="s">
        <v>5513</v>
      </c>
    </row>
    <row r="868" spans="43:51">
      <c r="AQ868" s="1286">
        <v>984</v>
      </c>
      <c r="AR868" s="1258" t="str">
        <f>'Abilities (2)'!B$984</f>
        <v>(❖:o) Helios Incineratora: Powerplay; Cause the Sun to overcharge on your location, Dealing 70(+500% Power) Solar Damage to all Entities and Objects on your Hex; If any Entity or Object is reduced to 0 Health or below by this Ability trigger it again (100 Mana)</v>
      </c>
      <c r="AS868" s="1258" t="str">
        <f>'Abilities (2)'!C$984</f>
        <v>(❖:o) Helios Incineratora II: Powerplay; Cause the Sun to overcharge on your location, Dealing 140(+2000% Power) Solar Damage to all Entities and Objects on your Hex; If any Entity or Object is reduced to 0 Health or below by this Ability trigger it again.</v>
      </c>
      <c r="AT868" s="1258" t="str">
        <f>'Abilities (2)'!D$984</f>
        <v>(❖:o) Helios Incineratora III: Powerplay; Cause the Sun to overcharge on your location, Dealing 280(+1000% Power) Solar Damage to all Hostile Entities and Objects on your Hex; If any Entity or Object is reduced to 0 Health or below by this Ability trigger it again.</v>
      </c>
      <c r="AW868" t="s">
        <v>3121</v>
      </c>
      <c r="AX868" t="s">
        <v>5514</v>
      </c>
      <c r="AY868" t="s">
        <v>5515</v>
      </c>
    </row>
    <row r="869" spans="43:51">
      <c r="AQ869" s="1286">
        <v>985</v>
      </c>
      <c r="AR869" s="1258" t="str">
        <f>'Abilities (2)'!B$985</f>
        <v>(❖:&gt;) Helios Apactus: Create a Miniature Sun in your Hands and hurl it at Target; It Deals 10(+1000% Power) Solar Damage; Each Channel made Before Casting this ability adds 25 Solar Damage. (100 Mana)</v>
      </c>
      <c r="AS869" s="1258" t="str">
        <f>'Abilities (2)'!C$985</f>
        <v>(❖:&gt;) Helios Apactus II: Create a Miniature Sun in your Hands and hurl it at Target; It Deals 10(+2000% Power) Solar Damage; Each Channel made Before Casting this ability adds 50 Solar Damage. (150 Mana)</v>
      </c>
      <c r="AT869" s="1258" t="str">
        <f>'Abilities (2)'!D$985</f>
        <v>(❖:&gt;) Helios Apactus III: Create a Miniature Sun in your Hands and hurl it at Target; It Deals 20(+4000% Power) Solar Damage; Each Channel made Before Casting this ability adds 100 Solar Damage. (200 Mana)</v>
      </c>
      <c r="AW869" t="s">
        <v>3155</v>
      </c>
      <c r="AX869" t="s">
        <v>5516</v>
      </c>
      <c r="AY869" t="s">
        <v>5517</v>
      </c>
    </row>
    <row r="870" spans="43:51">
      <c r="AQ870" s="1286">
        <v>986</v>
      </c>
      <c r="AR870" s="1258" t="str">
        <f>'Abilities (2)'!B$986</f>
        <v>(P) Solar Awakening: Dealing Solar Damage to Entities staggers them for 1 Turn; Gain 10 Power.</v>
      </c>
      <c r="AS870" s="1258" t="str">
        <f>'Abilities (2)'!C$986</f>
        <v>(P) Solar Awakening II: Dealing Solar Damage to Entities staggers them for 1 Turn; Gain 20 Power.</v>
      </c>
      <c r="AT870" s="1258" t="str">
        <f>'Abilities (2)'!D$986</f>
        <v>(P) Solar Awakening III: Dealing Solar Damage to Entities staggers them for 2 Turns; Gain 40 Power.</v>
      </c>
      <c r="AW870" t="s">
        <v>3183</v>
      </c>
      <c r="AX870" t="s">
        <v>5518</v>
      </c>
      <c r="AY870" t="s">
        <v>5519</v>
      </c>
    </row>
    <row r="871" spans="43:51">
      <c r="AQ871">
        <v>989</v>
      </c>
      <c r="AR871" s="1258" t="str">
        <f>'Abilities (2)'!B$989</f>
        <v>(P) Manaless Tome: Start the Game with an Empty Common Tome used for storing and casting Spells; It can store up to 2 Spells, any additional added will have to replace a previously stored one; The first non-Ultimate Non-Scroll Spell cast from this tome does not cost Mana. (1/Day)</v>
      </c>
      <c r="AW871" t="s">
        <v>5520</v>
      </c>
    </row>
    <row r="872" spans="43:51">
      <c r="AQ872" s="1286">
        <v>990</v>
      </c>
      <c r="AR872" s="1258" t="str">
        <f>'Abilities (2)'!B$990</f>
        <v>(P) Advanced Magic: Start the Game with an Empty Common Tome used for storing and casting Spells; It can store up to 3 Spells, any additional added will have to replace a previously stored one; You become Immune to Sealed.</v>
      </c>
      <c r="AW872" t="s">
        <v>5521</v>
      </c>
    </row>
    <row r="873" spans="43:51">
      <c r="AQ873">
        <v>991</v>
      </c>
      <c r="AR873" s="1258" t="str">
        <f>'Abilities (2)'!B$991</f>
        <v>(P) Evolved Magic: Start the Game with an Empty Common Tome used for storing and casting Spells; It can store up to 4 Spells, any additional added will have to replace a previously stored one.</v>
      </c>
      <c r="AW873" t="s">
        <v>5522</v>
      </c>
    </row>
    <row r="874" spans="43:51">
      <c r="AQ874">
        <v>992</v>
      </c>
      <c r="AR874" s="911" t="str">
        <f>'Abilities (2)'!B$992</f>
        <v>(P) A Separated Page: You may attach a scroll into your Tome taking up a spell slot and Consuming the Scroll in the Process in order to cast it repeatdly at the cost of 30 Mana per Rarity of Scroll capped at 120 Mana for Mythic Scrolls. (20 Mana)</v>
      </c>
      <c r="AS874" s="911" t="str">
        <f>'Abilities (2)'!C$992</f>
        <v>(P) A Separated Page II: You may attach a scroll into your Tome taking up a spell slot and Consuming the Scroll in the Process in order to cast it repeatdly at the cost of 25 Mana per Rarity of Scroll capped at 100 Mana for Mythic Scrolls. (20 Mana)</v>
      </c>
      <c r="AT874" s="911" t="str">
        <f>'Abilities (2)'!D$992</f>
        <v>(P) A Separated Page III: You may attach a scroll into your Tome taking up a spell slot and Consuming the Scroll in the Process in order to cast it repeatdly at the cost of 20 Mana per Rarity of Scroll capped at 80 Mana for Mythic Scrolls. (20 Mana)</v>
      </c>
      <c r="AW874" t="s">
        <v>5523</v>
      </c>
      <c r="AX874" t="s">
        <v>5524</v>
      </c>
      <c r="AY874" t="s">
        <v>5525</v>
      </c>
    </row>
    <row r="875" spans="43:51">
      <c r="AQ875">
        <v>993</v>
      </c>
      <c r="AR875" s="1258" t="str">
        <f>'Abilities (2)'!B$993</f>
        <v>(≈) An extra Page: Gain 1 Spell Slot in your tome. (1 Epic or higher Fabric)</v>
      </c>
      <c r="AS875" s="1258" t="str">
        <f>'Abilities (2)'!C$993</f>
        <v>(≈) An extra Page II: Gain 1 Spell Slot in your tome. (1 Rare or higher Fabric)</v>
      </c>
      <c r="AT875" s="1258" t="str">
        <f>'Abilities (2)'!D$993</f>
        <v>(≈) An extra Page III: Gain 1 Spell Slot in your tome. (1 Common or higher Fabric)</v>
      </c>
      <c r="AW875" t="s">
        <v>5526</v>
      </c>
      <c r="AX875" t="s">
        <v>5527</v>
      </c>
      <c r="AY875" t="s">
        <v>5528</v>
      </c>
    </row>
    <row r="876" spans="43:51">
      <c r="AQ876">
        <v>994</v>
      </c>
      <c r="AR876" s="1258" t="str">
        <f>'Abilities (2)'!B$994</f>
        <v>(❖:≈) Momentary Inscribement: Counter; Store Target Non-Ultimate Projectile Spell cast on your Hex in your Tome. (40 Mana)</v>
      </c>
      <c r="AS876" s="1258" t="str">
        <f>'Abilities (2)'!C$994</f>
        <v>(❖:≈) Momentary Inscribement II: Counter; Store Target Projectile Non-Ultimate Spell cast on your Hex in your Tome. (30 Mana)</v>
      </c>
      <c r="AT876" s="1258" t="str">
        <f>'Abilities (2)'!D$994</f>
        <v>(❖:≈) Momentary Inscribement III: Counter; Store Target Projectile Spell cast on your Hex in your Tome. (40 Mana)</v>
      </c>
      <c r="AW876" t="s">
        <v>5529</v>
      </c>
      <c r="AX876" t="s">
        <v>5530</v>
      </c>
      <c r="AY876" t="s">
        <v>5531</v>
      </c>
    </row>
    <row r="877" spans="43:51">
      <c r="AQ877" s="1286">
        <v>995</v>
      </c>
      <c r="AR877" s="1258" t="str">
        <f>'Abilities (2)'!B$995</f>
        <v>(❖:≈) Mage Third Class: Into an empty Tome inscribe a random unlearnt non-passive Rank 1 Tier 1 Mage Class Spell; You must have the Tome Equipped to cast this ability. (20 Mana)</v>
      </c>
      <c r="AS877" s="1258" t="str">
        <f>'Abilities (2)'!C$995</f>
        <v>(❖:≈) Mage Third Class II:  Into an empty Tome inscribe a random unlearned Rank 2 Tier 1 Mage ability, you must hold this Tome Equipped to cast this ability. (25 Mana)</v>
      </c>
      <c r="AT877" s="1258" t="str">
        <f>'Abilities (2)'!D$995</f>
        <v>(❖:≈) Mage Third Class III:  Into an empty Tome inscribe a random unlearned Rank 3 Tier 1 Mage ability, you must hold this Tome Equipped to cast this ability. (35 Mana)</v>
      </c>
      <c r="AW877" t="s">
        <v>5532</v>
      </c>
      <c r="AX877" t="s">
        <v>5533</v>
      </c>
      <c r="AY877" t="s">
        <v>5534</v>
      </c>
    </row>
    <row r="878" spans="43:51">
      <c r="AQ878" s="1286">
        <v>996</v>
      </c>
      <c r="AR878" s="1258" t="str">
        <f>'Abilities (2)'!B$996</f>
        <v>(❖:≈) Mage Second Class: Into an empty Tome inscribe a random unlearnt non-passive Rank 1 Tier 2 Mage ability, you must hold this Tome Equipped to cast this ability. (30 Mana)</v>
      </c>
      <c r="AS878" s="1258" t="str">
        <f>'Abilities (2)'!C$996</f>
        <v>(❖:≈) Mage Second Class II: Into an empty Tome inscribe a random unlearned Rank 2 Tier 2 Mage ability, you must hold this Tome Equipped to cast this ability. (35 Mana)</v>
      </c>
      <c r="AT878" s="1258" t="str">
        <f>'Abilities (2)'!D$996</f>
        <v>(❖:≈) Mage Second Class III: Into an empty Tome inscribe a random unlearned rank 3 Tier 2 Mage ability, you must hold this Tome Equipped to cast this ability. (45 Mana)</v>
      </c>
      <c r="AW878" t="s">
        <v>5535</v>
      </c>
      <c r="AX878" t="s">
        <v>5536</v>
      </c>
      <c r="AY878" t="s">
        <v>5537</v>
      </c>
    </row>
    <row r="879" spans="43:51">
      <c r="AQ879" s="1286">
        <v>997</v>
      </c>
      <c r="AR879" s="1258" t="str">
        <f>'Abilities (2)'!B$997</f>
        <v>(❖:≈) Mage First Class: Into an empty Tome inscribe a random unlearnt non-passive Rank 1 Tier 3 Mage ability, you must hold this Tome Equipped to cast this ability. (40 Mana)</v>
      </c>
      <c r="AS879" s="1258" t="str">
        <f>'Abilities (2)'!C$997</f>
        <v>(❖:≈) Mage First Class II : Into an empty Tome inscribe a random unlearned Rank 2 Tier 3 Healer ability, you must hold this Tome Equipped to cast this ability. (45 Mana)</v>
      </c>
      <c r="AT879" s="1258" t="str">
        <f>'Abilities (2)'!D$997</f>
        <v>(❖:≈) Mage First Class III : Into an empty Tome inscribe a random unlearned rank 3 Tier 3 Mage ability, you must hold this Tome Equipped to cast this ability. (55 Mana)</v>
      </c>
      <c r="AW879" t="s">
        <v>5538</v>
      </c>
      <c r="AX879" t="s">
        <v>5539</v>
      </c>
      <c r="AY879" t="s">
        <v>5540</v>
      </c>
    </row>
    <row r="880" spans="43:51">
      <c r="AQ880" s="1286">
        <v>998</v>
      </c>
      <c r="AR880" s="1258" t="str">
        <f>'Abilities (2)'!B$998</f>
        <v>(P) After-Cast: After casting any spell from your Tome, you will automatically launch a 10(+50% Power) magic damage projectile at the nearest hostile entity. (Locks 30 Mana)</v>
      </c>
      <c r="AS880" s="1258" t="str">
        <f>'Abilities (2)'!C$998</f>
        <v>(P) After-Cast II: After casting any spell from your Tome, you will automatically launch a 15(+50% Power) magic damage projectile at the nearest hostile entity. (Locks 45 Mana)</v>
      </c>
      <c r="AT880" s="1258" t="str">
        <f>'Abilities (2)'!D$998</f>
        <v>(P) After-Cast III: After casting any spell from your Tome, you will automatically launch a 20(+100% Power) magic damage projectile at the nearest hostile entity. (Locks 60 Mana)</v>
      </c>
      <c r="AW880" t="s">
        <v>5541</v>
      </c>
      <c r="AX880" t="s">
        <v>5542</v>
      </c>
      <c r="AY880" t="s">
        <v>5543</v>
      </c>
    </row>
    <row r="881" spans="43:51">
      <c r="AQ881" s="1286">
        <v>999</v>
      </c>
      <c r="AR881" s="1258" t="str">
        <f>'Abilities (2)'!B$999</f>
        <v>(❖:≈) A Torn Page: You Remove a Spell Slot Permantly from your Tome, The spell on this Slot will Double Cast on your chosen Target. (50 Mana)</v>
      </c>
      <c r="AS881" s="1258" t="str">
        <f>'Abilities (2)'!C$999</f>
        <v>(❖:≈) A Torn Page II: You Remove a Spell Slot Permantly from your Tome, The spell on this Slot will Double Cast on your chosen Target. (40 Mana)</v>
      </c>
      <c r="AT881" s="1258" t="str">
        <f>'Abilities (2)'!D$999</f>
        <v>(❖:≈) A Torn Page III: You Remove a Spell Slot Permantly from your Tome, The spell on this Slot will Triple Cast on your chosen Target. (40 Mana)</v>
      </c>
      <c r="AW881" t="s">
        <v>5544</v>
      </c>
      <c r="AX881" t="s">
        <v>5545</v>
      </c>
      <c r="AY881" t="s">
        <v>5546</v>
      </c>
    </row>
    <row r="882" spans="43:51">
      <c r="AQ882" s="1286">
        <v>1000</v>
      </c>
      <c r="AR882" s="1258" t="str">
        <f>'Abilities (2)'!B$1000</f>
        <v>(❖:≈) Attributing Tome: Add a Random Keyword to the Spells you cast from your Tome; This Ability can be recast to change the Keyword. (20 Mana)</v>
      </c>
      <c r="AS882" s="1258" t="str">
        <f>'Abilities (2)'!C$1000</f>
        <v>(❖:≈) Attributing Tome II: Add a Random Keyword up to 2 to the Spells you cast from your Tome; This Ability can be recast to change a Keyword. (20 Mana)</v>
      </c>
      <c r="AT882" s="1258" t="str">
        <f>'Abilities (2)'!D$1000</f>
        <v>(❖:≈) Attributing Tome III: Add a Random Keyword up to 3 to the Spells you cast from your Tome; This Ability can be recast to change a Keyword. (20 Mana)</v>
      </c>
      <c r="AW882" t="s">
        <v>5547</v>
      </c>
      <c r="AX882" t="s">
        <v>5548</v>
      </c>
      <c r="AY882" t="s">
        <v>5549</v>
      </c>
    </row>
    <row r="883" spans="43:51">
      <c r="AQ883" s="1286">
        <v>1001</v>
      </c>
      <c r="AR883" s="1258" t="str">
        <f>'Abilities (2)'!B$1001</f>
        <v>(≈) Back to the Academy: Relearn your Tier 2 Ability keeping the rank, you cannot select the ability you previously had. (25 Mana)</v>
      </c>
      <c r="AS883" s="1258" t="str">
        <f>'Abilities (2)'!C$1001</f>
        <v>(≈) Back to the Academy II: Flash; Relearn your Tier 3 or Tier 2 Ability keeping the rank, you cannot select the ability you previously had. (30 Mana)</v>
      </c>
      <c r="AT883" s="1258" t="str">
        <f>'Abilities (2)'!D$1001</f>
        <v>(≈) Back to the Academy III: Flash,Hidden; Relearn your Tier 1 ,Tier 2 or Tier 3 Ability keeping the rank, you cannot select the ability you previously had.</v>
      </c>
      <c r="AW883" t="s">
        <v>5550</v>
      </c>
      <c r="AX883" t="s">
        <v>5551</v>
      </c>
      <c r="AY883" t="s">
        <v>5552</v>
      </c>
    </row>
    <row r="884" spans="43:51">
      <c r="AQ884" s="1286">
        <v>1002</v>
      </c>
      <c r="AR884" s="1258" t="str">
        <f>'Abilities (2)'!B$1002</f>
        <v>(≈) Floating Manuscripts: Use up a Spell Slot in your Tome in order to empower the other Spells with 50% Extra Power Scaling. (20 Mana) Passive: Your Tomes now float around you and no longer have to be equipped in order to be used; Up to 2 Floating Tomes at 1 Time; They do not occupy Inventory Slots Either.</v>
      </c>
      <c r="AS884" s="1258" t="str">
        <f>'Abilities (2)'!C$1002</f>
        <v>(≈) Floating Manuscripts II: Use up a Spell Slot in your Tome in order to empower the other Spells with 100% Extra Power Scaling. (10 Mana) Passive: Your Tomes now float around you and no longer have to be equipped in order to be used; Up to 3 Floating Tomes at 1 Time; They do not occupy Inventory Slots Either.</v>
      </c>
      <c r="AT884" s="1258" t="str">
        <f>'Abilities (2)'!D$1002</f>
        <v>(≈) Floating Manuscripts III: Use up a Spell Slot in your Tome in order to empower the other Spells with 200% Extra Power Scaling. Passive: Your Tomes now float around you and no longer have to be equipped in order to be used; Up to 5 Floating Tomes at 1 Time; They do not occupy Inventory Slots Either.</v>
      </c>
      <c r="AW884" t="s">
        <v>5553</v>
      </c>
      <c r="AX884" t="s">
        <v>5554</v>
      </c>
      <c r="AY884" t="s">
        <v>5555</v>
      </c>
    </row>
    <row r="885" spans="43:51">
      <c r="AQ885" s="1286">
        <v>1003</v>
      </c>
      <c r="AR885" s="1258" t="str">
        <f>'Abilities (2)'!B$1003</f>
        <v>(❖:≈) Legendary Lost Page: You can inscribe into your tome 1 Random Ultimate Mage Spell. (100 Mana)</v>
      </c>
      <c r="AS885" s="1258" t="str">
        <f>'Abilities (2)'!C$1003</f>
        <v>(❖:≈) Legendary Lost Page II: You can inscribe into your tome 1 Random Ultimate Mage Spell. (50 Mana)</v>
      </c>
      <c r="AT885" s="1258" t="str">
        <f>'Abilities (2)'!D$1003</f>
        <v>(❖:≈) Legendary Lost Page III: You can inscribe into your tome 1 Random Rank 2 Ultimate Mage Spell. (50 Mana)</v>
      </c>
      <c r="AW885" t="s">
        <v>5556</v>
      </c>
      <c r="AX885" t="s">
        <v>5557</v>
      </c>
      <c r="AY885" t="s">
        <v>5558</v>
      </c>
    </row>
    <row r="886" spans="43:51">
      <c r="AQ886">
        <v>1006</v>
      </c>
      <c r="AR886" s="1258" t="str">
        <f>'Abilities (2)'!B$1006</f>
        <v>(P) Payed in Gold: Killing Sentients Rewards you 250 Gold.</v>
      </c>
      <c r="AW886" t="s">
        <v>5559</v>
      </c>
    </row>
    <row r="887" spans="43:51">
      <c r="AQ887" s="1286">
        <v>1007</v>
      </c>
      <c r="AR887" s="1258" t="str">
        <f>'Abilities (2)'!B$1007</f>
        <v>(P) Payed in Blood: Killing Sentients Rewards you a Health Potion.</v>
      </c>
      <c r="AW887" t="s">
        <v>5560</v>
      </c>
    </row>
    <row r="888" spans="43:51">
      <c r="AQ888">
        <v>1008</v>
      </c>
      <c r="AR888" s="1258" t="str">
        <f>'Abilities (2)'!B$1008</f>
        <v>(P) No Witnesses: Nothing you do will be displayed in Across the Planes, exccept for Scribe.</v>
      </c>
      <c r="AW888" t="s">
        <v>5561</v>
      </c>
    </row>
    <row r="889" spans="43:51">
      <c r="AQ889">
        <v>1009</v>
      </c>
      <c r="AR889" s="911" t="str">
        <f>'Abilities (2)'!B$1009</f>
        <v>(≈) Quick Work: [Requires Melee Weapon] Strike Target for Basic Attack Damage; This ability deals Double Damage if the Target is Below 50% of their Max Health. (30 Mana)</v>
      </c>
      <c r="AS889" s="911" t="str">
        <f>'Abilities (2)'!C$1009</f>
        <v>(≈) Quick Work II: [Requires Melee Weapon] Strike Target Dealing Double Damage if the Target is Below 60% of their Max Health. (20 Mana)</v>
      </c>
      <c r="AT889" s="911" t="str">
        <f>'Abilities (2)'!D$1009</f>
        <v>(≈) Quick Work III: [Requires Melee Weapon] Strike Target Dealing Double Damage if the Target is Below 70% of their Max Health. (10 Mana)</v>
      </c>
      <c r="AW889" t="s">
        <v>5562</v>
      </c>
      <c r="AX889" t="s">
        <v>5563</v>
      </c>
      <c r="AY889" t="s">
        <v>5564</v>
      </c>
    </row>
    <row r="890" spans="43:51">
      <c r="AQ890">
        <v>1010</v>
      </c>
      <c r="AR890" s="1258" t="str">
        <f>'Abilities (2)'!B$1010</f>
        <v>(≈) Agile Shadow: Gain 3 Mobility for 3 Turns. (30 Mana)</v>
      </c>
      <c r="AS890" s="1258" t="str">
        <f>'Abilities (2)'!C$1010</f>
        <v>(≈) Agile Shadow II: Gain 4 Mobility for 4 Turns. (40 Mana)</v>
      </c>
      <c r="AT890" s="1258" t="str">
        <f>'Abilities (2)'!D$1010</f>
        <v>(≈) Agile Shadow III: Flash; Gain 5 Mobility for 5 Turns. (50 Mana)</v>
      </c>
      <c r="AW890" t="s">
        <v>2827</v>
      </c>
      <c r="AX890" t="s">
        <v>5565</v>
      </c>
      <c r="AY890" t="s">
        <v>5566</v>
      </c>
    </row>
    <row r="891" spans="43:51">
      <c r="AQ891">
        <v>1011</v>
      </c>
      <c r="AR891" s="1258" t="str">
        <f>'Abilities (2)'!B$1011</f>
        <v>(≈) Strangle: Strangle Target Entity; You both roll a d20+Mobility; If yours is equal or higher the Target loses 20 Health and is Staggered for 1 Turn; Otherwise they lose 10 Health; If this ability was done from stealth gain a +5 on your Roll. (20 Mana)</v>
      </c>
      <c r="AS891" s="1258" t="str">
        <f>'Abilities (2)'!C$1011</f>
        <v>(≈) Strangle II: Strangle Target Entity; You both roll a d20+Mobility; If yours is equal or higher the Target loses 30 Health and is Staggered for 1 Turn; Otherwise they lose 15 Health; If this ability was done from stealth gain a +7 on your Roll. (25 Mana)</v>
      </c>
      <c r="AT891" s="1258" t="str">
        <f>'Abilities (2)'!D$1011</f>
        <v>(≈) Strangle III: Strangle Target Entity; You both roll a d20+Mobility; If yours is equal or higher the Target loses 40 Health and is Staggered for 2 Turns; Otherwise they lose 20 Health; If this ability was done from stealth gain a +10 on your Roll. (30 Mana)</v>
      </c>
      <c r="AW891" t="s">
        <v>2861</v>
      </c>
      <c r="AX891" t="s">
        <v>5567</v>
      </c>
      <c r="AY891" t="s">
        <v>5568</v>
      </c>
    </row>
    <row r="892" spans="43:51">
      <c r="AQ892" s="1286">
        <v>1012</v>
      </c>
      <c r="AR892" s="1258" t="str">
        <f>'Abilities (2)'!B$1012</f>
        <v>(≈) Shadowcloak: Become Invisible for 2 Turns. (40 Mana)</v>
      </c>
      <c r="AS892" s="1258" t="str">
        <f>'Abilities (2)'!C$1012</f>
        <v>(≈) Shadowcloak II: Become Invisible for 3 Turns. (40 Mana)</v>
      </c>
      <c r="AT892" s="1258" t="str">
        <f>'Abilities (2)'!D$1012</f>
        <v>(≈) Shadowcloak III: Become Invisible for 4 Turns. (40 Mana)</v>
      </c>
      <c r="AW892" t="s">
        <v>2896</v>
      </c>
      <c r="AX892" t="s">
        <v>5569</v>
      </c>
      <c r="AY892" t="s">
        <v>5570</v>
      </c>
    </row>
    <row r="893" spans="43:51">
      <c r="AQ893" s="1286">
        <v>1013</v>
      </c>
      <c r="AR893" s="1258" t="str">
        <f>'Abilities (2)'!B$1013</f>
        <v>(❖:≈) Mark of the Assassin: 1 Hex Range; Mark Target; Hits against Marked Target inflict 5 Bleed Damage Over 2 Turns; Lasts Until End of Day. (40 Mana)</v>
      </c>
      <c r="AS893" s="1258" t="str">
        <f>'Abilities (2)'!C$1013</f>
        <v>(❖:≈) Mark of the Assassin II: 1 Hex Range; Mark Target; Hits against Marked Target inflict 5 Bleed Damage Over 3 Turns; Lasts Until End of Day. (40 Mana)</v>
      </c>
      <c r="AT893" s="1258" t="str">
        <f>'Abilities (2)'!D$1013</f>
        <v>(❖:≈) Mark of the Assassin III: 2 Hex Range; Mark Target; Hits against Marked Target inflict 10 Bleed Damage Over 3 Turns; Lasts Until End of Day. (40 Mana)</v>
      </c>
      <c r="AW893" t="s">
        <v>2932</v>
      </c>
      <c r="AX893" t="s">
        <v>5571</v>
      </c>
      <c r="AY893" t="s">
        <v>5572</v>
      </c>
    </row>
    <row r="894" spans="43:51">
      <c r="AQ894" s="1286">
        <v>1014</v>
      </c>
      <c r="AR894" s="1258" t="str">
        <f>'Abilities (2)'!B$1014</f>
        <v>(+) Juxtaswap: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1/Day)</v>
      </c>
      <c r="AS894" s="1258" t="str">
        <f>'Abilities (2)'!C$1014</f>
        <v>(+) Juxtaswap II: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2/Day)</v>
      </c>
      <c r="AT894" s="1258" t="str">
        <f>'Abilities (2)'!D$1014</f>
        <v>(+) Juxtaswap III: Counter; Swap places with any Object or Non-Ultimate Projectile; If you are swapping places with a Projectile you may draw a line from its Source to its Target and choose to swap places with it on any of the Tiles the line crosses; The Projectile maintains its Direction post Swap. (20 Mana; 3/Day)</v>
      </c>
      <c r="AW894" t="s">
        <v>2966</v>
      </c>
      <c r="AX894" t="s">
        <v>5573</v>
      </c>
      <c r="AY894" t="s">
        <v>5574</v>
      </c>
    </row>
    <row r="895" spans="43:51">
      <c r="AQ895" s="1286">
        <v>1015</v>
      </c>
      <c r="AR895" s="1258" t="str">
        <f>'Abilities (2)'!B$1015</f>
        <v>(≈) Assassins Poison: Your Main Hand Weapon will now Deal 5 Poison Damage on Hit and Poison Target for 5(+10% Dexterity) Poison Damage Over 2 Turns; Lasts Until End of Day. (30 Mana)</v>
      </c>
      <c r="AS895" s="1258" t="str">
        <f>'Abilities (2)'!C$1015</f>
        <v>(≈) Assassins Poison II: Your Main Hand Weapon will now Deal 10 Poison Damage on Hit and Poison Target for 10(+10% Dexterity) Poison Damage Over 2 Turns; Lasts Until End of Day. (40 Mana)</v>
      </c>
      <c r="AT895" s="1258" t="str">
        <f>'Abilities (2)'!D$1015</f>
        <v>(≈) Assassins Poison III: Your Main Hand Weapon will now Deal 20 Poison Damage on Hit and Poison Target for 20(+10% Dexterity) Poison Damage Over 2 Turns; Lasts Until End of Day. (50 Mana)</v>
      </c>
      <c r="AW895" t="s">
        <v>3004</v>
      </c>
      <c r="AX895" t="s">
        <v>5575</v>
      </c>
      <c r="AY895" t="s">
        <v>5576</v>
      </c>
    </row>
    <row r="896" spans="43:51">
      <c r="AQ896" s="1286">
        <v>1016</v>
      </c>
      <c r="AR896" s="1258" t="str">
        <f>'Abilities (2)'!B$1016</f>
        <v>(≈) Set Contract: [Can not be used in Combat] Target Sentient Entity you have Vision of immediately enters Combat against a Sentient Elite; If the Hero dies you gain the the Experience. (500 Gold)</v>
      </c>
      <c r="AS896" s="1258" t="str">
        <f>'Abilities (2)'!C$1016</f>
        <v>(≈) Set Contract II: [Can not be used in Combat] Target Sentient Entity you have Vision of immediately enters Combat against a Prime Sentient Elite; If the Hero dies you gain the the Experience. (750 Gold)</v>
      </c>
      <c r="AT896" s="1258" t="str">
        <f>'Abilities (2)'!D$1016</f>
        <v>(≈) Set Contract III: [Can not be used in Combat] Target Sentient Entity you have Vision of immediately enters Combat against 2 Prime Sentient Elite; If the Hero dies you gain the the Experience. (1000 Gold)</v>
      </c>
      <c r="AW896" t="s">
        <v>5577</v>
      </c>
      <c r="AX896" t="s">
        <v>5578</v>
      </c>
      <c r="AY896" t="s">
        <v>5579</v>
      </c>
    </row>
    <row r="897" spans="43:51">
      <c r="AQ897" s="1286">
        <v>1017</v>
      </c>
      <c r="AR897" s="1258" t="str">
        <f>'Abilities (2)'!B$1017</f>
        <v>(o) Ergotic Smoke: Cover your Hex in a very potent Smoke to which you are immune; All other Entities are blinded and take 10% more Total Damage; Lasts 3 Turns. (1/Day)</v>
      </c>
      <c r="AS897" s="1258" t="str">
        <f>'Abilities (2)'!C$1017</f>
        <v>(o) Ergotic Smoke II: Cover your Hex in a very potent Smoke to which you are immune; All other Entities are blinded and take 20% more Total Damage; Lasts 3 Turns. (1/Day)</v>
      </c>
      <c r="AT897" s="1258" t="str">
        <f>'Abilities (2)'!D$1017</f>
        <v>(o) Ergotic Smoke III: Cover your Hex in a very potent Smoke to which you are immune; All other Entities are blinded and take 20% more Total Damage; Lasts 4 Turns. (1/Day)</v>
      </c>
      <c r="AW897" t="s">
        <v>3068</v>
      </c>
      <c r="AX897" t="s">
        <v>5580</v>
      </c>
      <c r="AY897" t="s">
        <v>5581</v>
      </c>
    </row>
    <row r="898" spans="43:51">
      <c r="AQ898" s="1286">
        <v>1018</v>
      </c>
      <c r="AR898" s="1258" t="str">
        <f>'Abilities (2)'!B$1018</f>
        <v>(P) Assassination: Landing a Basic Attack on a Target and dropping them to 20% Max Health or Less Instantly Kills Them.</v>
      </c>
      <c r="AS898" s="1258" t="str">
        <f>'Abilities (2)'!C$1018</f>
        <v>(P) Assassination II: Landing a Basic Attack on a Target and dropping them to 40% Max Health or Less Instantly Kills Them.</v>
      </c>
      <c r="AT898" s="1258" t="str">
        <f>'Abilities (2)'!D$1018</f>
        <v>(P) Assassination III: Landing a Basic Attack on a Target and dropping them to 60% Max Health or Less Instantly Kills Them.</v>
      </c>
      <c r="AW898" t="s">
        <v>5582</v>
      </c>
      <c r="AX898" t="s">
        <v>5583</v>
      </c>
      <c r="AY898" t="s">
        <v>5584</v>
      </c>
    </row>
    <row r="899" spans="43:51">
      <c r="AQ899" s="1286">
        <v>1019</v>
      </c>
      <c r="AR899" s="1258" t="str">
        <f>'Abilities (2)'!B$1019</f>
        <v>(P) Part of the Guild: You know the direction of the closest Hero; Killing them awards you 1000 Gold; All your abilities are Hidden.</v>
      </c>
      <c r="AS899" s="1258" t="str">
        <f>'Abilities (2)'!C$1019</f>
        <v>(P) Part of the Guild II: You know the direction of the closest Hero; Killing them awards you 2000 Gold; All your abilities are Hidden and have Flash.</v>
      </c>
      <c r="AT899" s="1258" t="str">
        <f>'Abilities (2)'!D$1019</f>
        <v>(P) Part of the Guild III: You know the direction of the closest Hero; Killing them fully restores your health and Mana; All your abilities have Hidden, Counter and Flash; You are immune to Stun, Slow and Root.</v>
      </c>
      <c r="AW899" t="s">
        <v>5585</v>
      </c>
      <c r="AX899" t="s">
        <v>5586</v>
      </c>
      <c r="AY899" t="s">
        <v>5587</v>
      </c>
    </row>
    <row r="900" spans="43:51">
      <c r="AQ900" s="1286">
        <v>1020</v>
      </c>
      <c r="AR900" s="1258" t="str">
        <f>'Abilities (2)'!B$1020</f>
        <v>(≈) Cutthroat: [Requires dual wielding Knives] Slice Targets Throat for 25(+200% Dexterity) Physical Damage; This Attack Triggers On-Hits and counts itself as a Basic Attack; If Targets Current Health is below 100 this Ability deals True Damage instead. (50 Mana; 1/Combat)</v>
      </c>
      <c r="AS900" s="1258" t="str">
        <f>'Abilities (2)'!C$1020</f>
        <v>(≈) Cutthroat II: [Requires dual wielding Knives] Slice Targets Throat for 50(+400% Dexterity) Physical Damage; This Attack Triggers On-Hits and counts itself as a Basic Attack; If Targets Current Health is below 150 this Ability deals True Damage instead. (75 Mana; 1/Combat)</v>
      </c>
      <c r="AT900" s="1258" t="str">
        <f>'Abilities (2)'!D$1020</f>
        <v>(≈) Cutthroat III: [Requires dual wielding Knives] Slice Targets Throat for 100(+800% Dexterity) Physical Damage; This Attack Triggers On-Hits and counts itself as a Basic Attack; If Targets Current Health is below 200 this Ability deals True Damage instead. (100 Mana)</v>
      </c>
      <c r="AW900" t="s">
        <v>5588</v>
      </c>
      <c r="AX900" t="s">
        <v>5589</v>
      </c>
      <c r="AY900" t="s">
        <v>5590</v>
      </c>
    </row>
    <row r="901" spans="43:51">
      <c r="AQ901">
        <v>1023</v>
      </c>
      <c r="AR901" s="1258" t="str">
        <f>'Abilities (2)'!B$1023</f>
        <v>(P) Cleptomancy: Sometimes you steal things without even being aware of it; Disengaging from Melee Range causes you to randomly steal one of their Items; If they have no Items this Ability does not Trigger; Sentients will always have a Rare Item when in Combat with you. (1/Day)</v>
      </c>
      <c r="AW901" t="s">
        <v>5591</v>
      </c>
    </row>
    <row r="902" spans="43:51">
      <c r="AQ902" s="1286">
        <v>1024</v>
      </c>
      <c r="AR902" s="1258" t="str">
        <f>'Abilities (2)'!B$1024</f>
        <v>(P) Cutpurse: Every Landed Basic Attack Steals a Potion from Target, if they have no Potions you steal 100 Gold instead, if they have no Gold, they take take 5(+100% Dexterity) Bleed Damage.</v>
      </c>
      <c r="AW902" t="s">
        <v>2693</v>
      </c>
    </row>
    <row r="903" spans="43:51">
      <c r="AQ903">
        <v>1025</v>
      </c>
      <c r="AR903" s="1258" t="str">
        <f>'Abilities (2)'!B$1025</f>
        <v>(P) Innocent Disguise: When entering Combat vs Sentient Enemies you may choose your starting Tile; You may also choose to not engage in Combat.</v>
      </c>
      <c r="AW903" t="s">
        <v>2757</v>
      </c>
    </row>
    <row r="904" spans="43:51">
      <c r="AQ904">
        <v>1026</v>
      </c>
      <c r="AR904" s="911" t="str">
        <f>'Abilities (2)'!B$1026</f>
        <v>(≈) Pickpocket: Steal 1 of Targets Inventory Slot. (20 Mana)</v>
      </c>
      <c r="AS904" s="911" t="str">
        <f>'Abilities (2)'!C$1026</f>
        <v>(≈) Pickpocket II: Hidden; Steal 2 of Targets Inventory Slots. (25 Mana)</v>
      </c>
      <c r="AT904" s="911" t="str">
        <f>'Abilities (2)'!D$1026</f>
        <v>(≈) Pickpocket III: Flash; Hidden; Steal 2 of Targets Inventory Slots. (25 Mana)</v>
      </c>
      <c r="AW904" t="s">
        <v>2787</v>
      </c>
      <c r="AX904" t="s">
        <v>5592</v>
      </c>
      <c r="AY904" t="s">
        <v>5593</v>
      </c>
    </row>
    <row r="905" spans="43:51">
      <c r="AQ905">
        <v>1027</v>
      </c>
      <c r="AR905" s="1258" t="str">
        <f>'Abilities (2)'!B$1027</f>
        <v>(≈) Life Steal: Steal Targets Health Causing him to lose 10%(+10% Power) of Targets Max Health, healing yourself for that Amount. (20 Mana; 1/Day)</v>
      </c>
      <c r="AS905" s="1258" t="str">
        <f>'Abilities (2)'!C$1027</f>
        <v>(≈) Life Steal II: Steal Targets Health Causing him to lose 15%(+10% Power) of Targets Max Health, healing yourself for that Amount. (30 Mana; 1/Day)</v>
      </c>
      <c r="AT905" s="1258" t="str">
        <f>'Abilities (2)'!D$1027</f>
        <v>(≈) Life Steal III: Steal Targets Health Causing him to lose 20%(+10% Power) of Targets Max Health, healing yourself for that Amount. (40 Mana; 1/Day)</v>
      </c>
      <c r="AW905" t="s">
        <v>2825</v>
      </c>
      <c r="AX905" t="s">
        <v>5594</v>
      </c>
      <c r="AY905" t="s">
        <v>5595</v>
      </c>
    </row>
    <row r="906" spans="43:51">
      <c r="AQ906">
        <v>1028</v>
      </c>
      <c r="AR906" s="1258" t="str">
        <f>'Abilities (2)'!B$1028</f>
        <v>(≈) Rob: Steal Targets Gold. (40 Mana)</v>
      </c>
      <c r="AS906" s="1258" t="str">
        <f>'Abilities (2)'!C$1028</f>
        <v>(≈) Rob II: Steal Targets Gold. (30 Mana)</v>
      </c>
      <c r="AT906" s="1258" t="str">
        <f>'Abilities (2)'!D$1028</f>
        <v>(≈) Rob III: Hidden; Steal Targets Gold. (20 Mana)</v>
      </c>
      <c r="AW906" t="s">
        <v>2860</v>
      </c>
      <c r="AX906" t="s">
        <v>5596</v>
      </c>
      <c r="AY906" t="s">
        <v>5597</v>
      </c>
    </row>
    <row r="907" spans="43:51">
      <c r="AQ907" s="1286">
        <v>1029</v>
      </c>
      <c r="AR907" s="1258" t="str">
        <f>'Abilities (2)'!B$1029</f>
        <v>(≈) Smoke Bomb: Throw a smoke bomb at the ground, allowing you to flee without Roll. (30 Mana)</v>
      </c>
      <c r="AS907" s="1258" t="str">
        <f>'Abilities (2)'!C$1029</f>
        <v>(≈) Smoke Bomb II: Throw a smoke bomb at the ground, allowing you to flee without Roll. (25 Mana)</v>
      </c>
      <c r="AT907" s="1258" t="str">
        <f>'Abilities (2)'!D$1029</f>
        <v>(≈) Smoke Bomb III: Hidden; Throw a smoke bomb at the ground, allowing you to flee without Roll; Alternatively you may use this ability to become invisible for 2 Turns. (20 Mana)</v>
      </c>
      <c r="AW907" t="s">
        <v>2894</v>
      </c>
      <c r="AX907" t="s">
        <v>5598</v>
      </c>
      <c r="AY907" t="s">
        <v>5599</v>
      </c>
    </row>
    <row r="908" spans="43:51">
      <c r="AQ908" s="1286">
        <v>1030</v>
      </c>
      <c r="AR908" s="1258" t="str">
        <f>'Abilities (2)'!B$1030</f>
        <v>(P) Oh no, It's GONE: Entities you steal from get feared for 1 Turn.</v>
      </c>
      <c r="AS908" s="1258" t="str">
        <f>'Abilities (2)'!C$1030</f>
        <v>(P) Oh no, It's GONE II: Entities you steal from get feared for 2 Turns.</v>
      </c>
      <c r="AT908" s="1258" t="str">
        <f>'Abilities (2)'!D$1030</f>
        <v>(P) Oh no, It's GONE III: Entities you steal from get feared for 3 Turns.</v>
      </c>
      <c r="AW908" t="s">
        <v>5600</v>
      </c>
      <c r="AX908" t="s">
        <v>5601</v>
      </c>
      <c r="AY908" t="s">
        <v>5602</v>
      </c>
    </row>
    <row r="909" spans="43:51">
      <c r="AQ909" s="1286">
        <v>1031</v>
      </c>
      <c r="AR909" s="1258" t="str">
        <f>'Abilities (2)'!B$1031</f>
        <v>(P) Pocket Dimension: You have your own small pocket dimension where you store your Loot; It has 5 Inventory Slots and you need to spend 6 Mana whenever you want to move Items/Gear to or from it.</v>
      </c>
      <c r="AS909" s="1258" t="str">
        <f>'Abilities (2)'!C$1031</f>
        <v>(P) Pocket Dimension II: You have your own small pocket dimension where you store your Loot; It has 5 Inventory Slots and you need to spend 4 Mana whenever you want to move Items/Gear to or from it.</v>
      </c>
      <c r="AT909" s="1258" t="str">
        <f>'Abilities (2)'!D$1031</f>
        <v>(P) Pocket Dimension III: You have your own small pocket dimension where you store your Loot; It has 10 Inventory Slots and you need to spend 2 Mana whenever you want to move Items/Gear to or from it.</v>
      </c>
      <c r="AW909" t="s">
        <v>5603</v>
      </c>
      <c r="AX909" t="s">
        <v>5604</v>
      </c>
      <c r="AY909" t="s">
        <v>5605</v>
      </c>
    </row>
    <row r="910" spans="43:51">
      <c r="AQ910" s="1286">
        <v>1032</v>
      </c>
      <c r="AR910" s="1258" t="str">
        <f>'Abilities (2)'!B$1032</f>
        <v>(❖:≈) Bomb Substitution: Toggle: Stealing from Target in Combat places a Bomb in the Objects Stead, doing so will consume 25 Mana and cause them to take 20(+50% Dexterity) Blast Damage.</v>
      </c>
      <c r="AS910" s="1258" t="str">
        <f>'Abilities (2)'!C$1032</f>
        <v>(❖:≈) Bomb Substitution II: Toggle: Stealing from Target in Combat places a Bomb in the Objects Stead, doing so will consume 25 Mana and cause them to take 25(+100% Dexterity) Blast Damage.</v>
      </c>
      <c r="AT910" s="1258" t="str">
        <f>'Abilities (2)'!D$1032</f>
        <v>(❖:≈) Bomb Substitution III: Toggle: Stealing from Target in Combat places a Bomb in the Objects Stead, doing so will consume 25 Mana and cause them to take 30(+200% Dexterity) Blast Damage.</v>
      </c>
      <c r="AW910" t="s">
        <v>5606</v>
      </c>
      <c r="AX910" t="s">
        <v>5607</v>
      </c>
      <c r="AY910" t="s">
        <v>5608</v>
      </c>
    </row>
    <row r="911" spans="43:51">
      <c r="AQ911" s="1286">
        <v>1033</v>
      </c>
      <c r="AR911" s="1258" t="str">
        <f>'Abilities (2)'!B$1033</f>
        <v>(P) Fast Hands: After stealing, you may choose to Basic Attack Target you stole From. (Locks 40 Mana)</v>
      </c>
      <c r="AS911" s="1258" t="str">
        <f>'Abilities (2)'!C$1033</f>
        <v>(P) Fast Hands II: After stealing, you may choose to Basic Attack Target you stole From with 20(+50% Dexterity) Extra Physical Damage On Hit. (Locks 40 Mana)</v>
      </c>
      <c r="AT911" s="1258" t="str">
        <f>'Abilities (2)'!D$1033</f>
        <v>(P) Fast Hands III: After stealing, you may choose to Basic Attack Target you stole From with 40(+100% Dexterity) Extra Physical Damage On Hit. (Locks 40 Mana)</v>
      </c>
      <c r="AW911" t="s">
        <v>3002</v>
      </c>
      <c r="AX911" t="s">
        <v>5609</v>
      </c>
      <c r="AY911" t="s">
        <v>5610</v>
      </c>
    </row>
    <row r="912" spans="43:51">
      <c r="AQ912" s="1286">
        <v>1034</v>
      </c>
      <c r="AR912" s="1258" t="str">
        <f>'Abilities (2)'!B$1034</f>
        <v>(≈) Ghost Reach: All your Alteration Abilities become Warp Abilities until End of Day. (30 Mana)</v>
      </c>
      <c r="AS912" s="1258" t="str">
        <f>'Abilities (2)'!C$1034</f>
        <v>(≈) Ghost Reach II: All your Alteration Abilities become Warp Abilities until End of Day. (15 Mana)</v>
      </c>
      <c r="AT912" s="1258" t="str">
        <f>'Abilities (2)'!D$1034</f>
        <v>(P) Ghost Reach III: All your Alteration Abilities become Warp Abilities.</v>
      </c>
      <c r="AW912" t="s">
        <v>3067</v>
      </c>
      <c r="AX912" t="s">
        <v>5611</v>
      </c>
      <c r="AY912" t="s">
        <v>5612</v>
      </c>
    </row>
    <row r="913" spans="43:51">
      <c r="AQ913" s="1286">
        <v>1035</v>
      </c>
      <c r="AR913" s="1258" t="str">
        <f>'Abilities (2)'!B$1035</f>
        <v>(≈) Heart Poacher: If the Target is Below 25% Health, You have 50% Chance to Steal Targets Heart Killing them. (70 Mana)</v>
      </c>
      <c r="AS913" s="1258" t="str">
        <f>'Abilities (2)'!C$1035</f>
        <v>(≈) Heart Poacher II: If the Target is Below 25% Health, You have 75% Chance to Steal Targets Heart Killing them. (100 Mana)</v>
      </c>
      <c r="AT913" s="1258" t="str">
        <f>'Abilities (2)'!D$1035</f>
        <v>(≈) Heart Poacher III: If the Target is Below 25% Health, You Steal Targets Heart Killing them. (120 Mana)</v>
      </c>
      <c r="AW913" t="s">
        <v>3105</v>
      </c>
      <c r="AX913" t="s">
        <v>5613</v>
      </c>
      <c r="AY913" t="s">
        <v>5614</v>
      </c>
    </row>
    <row r="914" spans="43:51">
      <c r="AQ914" s="1286">
        <v>1036</v>
      </c>
      <c r="AR914" s="1258" t="str">
        <f>'Abilities (2)'!B$1036</f>
        <v>(≈) One Split Second: Hidden; Steal A Gear Piece Target has currently Equipped so fast you don't even move without them realising it has been stolen. (100 Mana)</v>
      </c>
      <c r="AS914" s="1258" t="str">
        <f>'Abilities (2)'!C$1036</f>
        <v>(≈) One Split Second II: Hidden; Flash; Steal A Gear Piece Target has currently Equipped so fast you don't even move without them realising it has been stolen. (100 Mana)</v>
      </c>
      <c r="AT914" s="1258" t="str">
        <f>'Abilities (2)'!D$1036</f>
        <v>(≈) One Split Second III: Hidden; Flash; Steal A Gear Piece Target has currently Equipped so fast you don't even move without them realising it has been stolen. (50 Mana)</v>
      </c>
      <c r="AW914" t="s">
        <v>3140</v>
      </c>
      <c r="AX914" t="s">
        <v>5615</v>
      </c>
      <c r="AY914" t="s">
        <v>5616</v>
      </c>
    </row>
    <row r="915" spans="43:51">
      <c r="AQ915" s="1286">
        <v>1037</v>
      </c>
      <c r="AR915" s="1258" t="str">
        <f>'Abilities (2)'!B$1037</f>
        <v>(P) Thievery, Deceit and Shadowfleet: Stealing grants you 1 Mobility until end of Combat; Your Hidden Abilities grant you 2 Dexterity until End of Combat when used; You become immune to Traps and when you step in one you immediately know where the source of the Trap is.</v>
      </c>
      <c r="AS915" s="1258" t="str">
        <f>'Abilities (2)'!C$1037</f>
        <v>(P) Thievery, Deceit and Shadowfleet II: Stealing grants you 2 Mobility until end of Combat; Your Hidden Abilities grant you 4 Dexterity until End of Combat when used; You become immune to Traps and when you step in one you immediately know where the source of the Trap is.</v>
      </c>
      <c r="AT915" s="1258" t="str">
        <f>'Abilities (2)'!D$1037</f>
        <v>(P) Thievery, Deceit and Shadowfleet III: Stealing grants you 4 Mobility until end of Combat; Your Hidden Abilities grant you 8 Dexterity until End of Combat when used; You become immune to Traps and when you step in one you immediately know where the source of the Trap is.</v>
      </c>
      <c r="AW915" t="s">
        <v>3171</v>
      </c>
      <c r="AX915" t="s">
        <v>5617</v>
      </c>
      <c r="AY915" t="s">
        <v>5618</v>
      </c>
    </row>
    <row r="916" spans="43:51">
      <c r="AQ916">
        <v>1040</v>
      </c>
      <c r="AR916" s="1258" t="str">
        <f>'Abilities (2)'!B$1040</f>
        <v xml:space="preserve">(P) Scavenge: Once per Day on Day start, you get a copy of the highest rarity Non-Unique Gear that any other hero has looted from the Planes. </v>
      </c>
      <c r="AW916" t="s">
        <v>5619</v>
      </c>
    </row>
    <row r="917" spans="43:51">
      <c r="AQ917" s="1286">
        <v>1041</v>
      </c>
      <c r="AR917" s="1258" t="str">
        <f>'Abilities (2)'!B$1041</f>
        <v>(P) Camo: After Looting become Stealth whilst on current Hex.</v>
      </c>
      <c r="AW917" t="s">
        <v>5620</v>
      </c>
    </row>
    <row r="918" spans="43:51">
      <c r="AQ918">
        <v>1042</v>
      </c>
      <c r="AR918" s="1258" t="str">
        <f>'Abilities (2)'!B$1042</f>
        <v>(P) Ancient Burial: Exploring a Hex has 50% Chance of counting as Looting a Corpse.</v>
      </c>
      <c r="AW918" t="s">
        <v>5621</v>
      </c>
    </row>
    <row r="919" spans="43:51">
      <c r="AQ919">
        <v>1043</v>
      </c>
      <c r="AR919" s="911" t="str">
        <f>'Abilities (2)'!B$1043</f>
        <v>(P) Gutter Runner: You can loot any guarded Hex before defeating its guardians; If you level up from this you may level up before engaging Combat.</v>
      </c>
      <c r="AS919" s="911" t="str">
        <f>'Abilities (2)'!C$1043</f>
        <v>(P) Gutter Runner II: You can loot any guarded Hex before defeating its guardians; If you level up from this you may level up before engaging Combat; You may also do 1 Action before Engaging Combat.</v>
      </c>
      <c r="AT919" s="911" t="str">
        <f>'Abilities (2)'!D$1043</f>
        <v>(P) Gutter Runner III: You can loot any guarded Hex before defeating its guardians; If you level up from this you may level up before engaging Combat; You may also do 2 Actions before Engaging Combat.</v>
      </c>
      <c r="AW919" t="s">
        <v>5622</v>
      </c>
      <c r="AX919" t="s">
        <v>5623</v>
      </c>
      <c r="AY919" t="s">
        <v>5624</v>
      </c>
    </row>
    <row r="920" spans="43:51">
      <c r="AQ920">
        <v>1044</v>
      </c>
      <c r="AR920" s="1258" t="str">
        <f>'Abilities (2)'!B$1044</f>
        <v>(P) Corpse Touch: If you have looted a corpse this Day cause your Attacks an additional 10 Poison damage on hit.</v>
      </c>
      <c r="AS920" s="1258" t="str">
        <f>'Abilities (2)'!C$1044</f>
        <v>(P) Corpse Touch II: If you have looted a corpse this Day cause your Attacks to Inflict Poison for 15 Poison Damage on hit.</v>
      </c>
      <c r="AT920" s="1258" t="str">
        <f>'Abilities (2)'!D$1044</f>
        <v>(P) Corpse Touch III: If you have looted a corpse this Day cause your Attacks to Inflict Poison for 25 poison on hit.</v>
      </c>
      <c r="AW920" t="s">
        <v>5625</v>
      </c>
      <c r="AX920" t="s">
        <v>5626</v>
      </c>
      <c r="AY920" t="s">
        <v>5627</v>
      </c>
    </row>
    <row r="921" spans="43:51">
      <c r="AQ921">
        <v>1045</v>
      </c>
      <c r="AR921" s="1258" t="str">
        <f>'Abilities (2)'!B$1045</f>
        <v>(≈) The Shovel: Powerplay; Gain a Rare Sharp Two-Handed Melee Weapon; It has 20 Physical Damage Scaling with 1 Dexterity; 2 critical Multiplier; Passive: It gains +1 Base Damage for every Looted Corpse after equipping.</v>
      </c>
      <c r="AS921" s="1258" t="str">
        <f>'Abilities (2)'!C$1045</f>
        <v>(≈) The Shovel II: Powerplay; Gain a Epic Sharp Two-Handed Melee Weapon; It has 20 Physical Damage Scaling with 1.5 Dexterity; 2 critical Multiplier; Passive: It gains +2 Base Damage for every Looted Corpse after equipping.</v>
      </c>
      <c r="AT921" s="1258" t="str">
        <f>'Abilities (2)'!D$1045</f>
        <v>(≈) The Shovel III: Powerplay; Gain a Legendary Shovel; It is a Melee Two-Handed, 30 Physical Damage Sccaling with 2 Dexterity; 2 Critical Multiplier Weapon; Passive: It gains +3 Base Damage for every Looted Corpse after equipping.</v>
      </c>
      <c r="AW921" t="s">
        <v>5628</v>
      </c>
      <c r="AX921" t="s">
        <v>5629</v>
      </c>
      <c r="AY921" t="s">
        <v>5630</v>
      </c>
    </row>
    <row r="922" spans="43:51">
      <c r="AQ922" s="1286">
        <v>1046</v>
      </c>
      <c r="AR922" s="1258" t="str">
        <f>'Abilities (2)'!B$1046</f>
        <v>(P) Onto the Next Corpse: After Looting a Corpse gain 1 Mobility Until End of Day; after Looting 3 in the same day gain 1 Stamina. (Locks 40 Mana)</v>
      </c>
      <c r="AS922" s="1258" t="str">
        <f>'Abilities (2)'!C$1046</f>
        <v>(P) Onto the Next Corpse II: After Looting a Corpse gain 1 Mobility Until End of Day; after Looting 3 in the same day gain 1.5 Stamina. (Locks 40 Mana)</v>
      </c>
      <c r="AT922" s="1258" t="str">
        <f>'Abilities (2)'!D$1046</f>
        <v>(P) Onto the Next Corpse III: After Looting a Corpse gain 2 Mobility Until End of Day; after Looting 3 in the same day gain 2 Stamina. (Locks 40 Mana)</v>
      </c>
      <c r="AW922" t="s">
        <v>5631</v>
      </c>
      <c r="AX922" t="s">
        <v>5632</v>
      </c>
      <c r="AY922" t="s">
        <v>5633</v>
      </c>
    </row>
    <row r="923" spans="43:51">
      <c r="AQ923" s="1286">
        <v>1047</v>
      </c>
      <c r="AR923" s="1258" t="str">
        <f>'Abilities (2)'!B$1047</f>
        <v>(≈) Quick Job: Strike an entity Dealing 20(+50% Dexterity) Dark Damage, there is a 50% chance they drop loot from their 1 Random filled Inventory Slot; if they do deal another 10 Dark Damage. (30 Mana)</v>
      </c>
      <c r="AS923" s="1258" t="str">
        <f>'Abilities (2)'!C$1047</f>
        <v>(≈) Quick Job: Strike an entity Dealing 20(+100% Dexterity) Dark Damage, there is a 50% chance they drop loot from their 1 Random filled Inventory Slot; if they do deal another 20 Dark Damage. (30 Mana)</v>
      </c>
      <c r="AT923" s="1258" t="str">
        <f>'Abilities (2)'!D$1047</f>
        <v>(≈) Quick Job III: Strike an entity Dealing 20(+150% Dexterity) Dark Damage, there is a 75% chance they drop loot from their 1 Random filled Inventory Slot; if they do deal another 30 Dark Damage. (30 Mana)</v>
      </c>
      <c r="AW923" t="s">
        <v>5634</v>
      </c>
      <c r="AX923" t="s">
        <v>5635</v>
      </c>
      <c r="AY923" t="s">
        <v>5636</v>
      </c>
    </row>
    <row r="924" spans="43:51">
      <c r="AQ924" s="1286">
        <v>1048</v>
      </c>
      <c r="AR924" s="1258" t="str">
        <f>'Abilities (2)'!B$1048</f>
        <v>(P) I See Death in All: All Looting counts as Looting Corpses. (Locks 60 Mana)</v>
      </c>
      <c r="AS924" s="1258" t="str">
        <f>'Abilities (2)'!C$1048</f>
        <v>(P) I See Death in All II: All Looting counts as Looting Corpses. (Locks 40 Mana)</v>
      </c>
      <c r="AT924" s="1258" t="str">
        <f>'Abilities (2)'!D$1048</f>
        <v>(P) I See Death in All III: All Looting counts as Looting Corpses. (Locks 20 Mana)</v>
      </c>
      <c r="AW924" t="s">
        <v>5637</v>
      </c>
      <c r="AX924" t="s">
        <v>5638</v>
      </c>
      <c r="AY924" t="s">
        <v>5639</v>
      </c>
    </row>
    <row r="925" spans="43:51">
      <c r="AQ925" s="1286">
        <v>1049</v>
      </c>
      <c r="AR925" s="1258" t="str">
        <f>'Abilities (2)'!B$1049</f>
        <v>(≈) Thorough search: Loot again Target Corpse to gain an additional Rare Item or Gear. (40 Mana; 1/Corpse)</v>
      </c>
      <c r="AS925" s="1258" t="str">
        <f>'Abilities (2)'!C$1049</f>
        <v>(≈) Thorough search II: Loot again Target Corpse to gain an additional Rare Item or Gear. (30 Mana; 1/Corpse)</v>
      </c>
      <c r="AT925" s="1258" t="str">
        <f>'Abilities (2)'!D$1049</f>
        <v>(≈) Thorough search III: Loot again Target Corpse to gain an additional Epic Item and Gear. (20 Mana; 1/Corpse)</v>
      </c>
      <c r="AW925" t="s">
        <v>5640</v>
      </c>
      <c r="AX925" t="s">
        <v>5641</v>
      </c>
      <c r="AY925" t="s">
        <v>5642</v>
      </c>
    </row>
    <row r="926" spans="43:51">
      <c r="AQ926" s="1286">
        <v>1050</v>
      </c>
      <c r="AR926" s="1258" t="str">
        <f>'Abilities (2)'!B$1050</f>
        <v>(≈) Expert Knife Work: [Requires Dual Wielding Knives] Whenever you Loot a Corpse you will gain you a Knife Work Stack; Consume all Knife Work stacks and Basic Attack that many times. (50 Mana)</v>
      </c>
      <c r="AS926" s="1258" t="str">
        <f>'Abilities (2)'!C$1050</f>
        <v>(≈) Expert Knife Work II: [Requires Dual Wielding Knives] Whenever you Loot a Corpse you will gain you a Knife Work Stack; Consume X Knife Work stacks and Basic Attack that many times. (40 Mana)</v>
      </c>
      <c r="AT926" s="1258" t="str">
        <f>'Abilities (2)'!D$1050</f>
        <v>(≈) Expert Knife Work III: [Requires Dual Wielding Knives] Whenever you Loot a Corpse you will gain 2 Knife Work Stack; Consume X Knife Work stacks and Basic Attack that many times. (30 Mana)</v>
      </c>
      <c r="AW926" t="s">
        <v>5643</v>
      </c>
      <c r="AX926" t="s">
        <v>5644</v>
      </c>
      <c r="AY926" t="s">
        <v>5645</v>
      </c>
    </row>
    <row r="927" spans="43:51">
      <c r="AQ927" s="1286">
        <v>1051</v>
      </c>
      <c r="AR927" s="1258" t="str">
        <f>'Abilities (2)'!B$1051</f>
        <v>(≈) Grave Mistake: Loot Target Corpse and convert it into a Trap; In Map phase this will apear as a Loot; Any other Entity traversing this Hex will suffer 20 Blast Damage. (30 Mana)</v>
      </c>
      <c r="AS927" s="1258" t="str">
        <f>'Abilities (2)'!C$1051</f>
        <v>(≈) Grave Mistake II: Loot Target Corpse and convert it into a Trap; In Map phase this will apear as a Loot; Any other Entity traversing this Hex will suffer 25 Blast Damage. (25 Mana)</v>
      </c>
      <c r="AT927" s="1258" t="str">
        <f>'Abilities (2)'!D$1051</f>
        <v>(≈) Grave Mistake III: Loot Target Corpse and convert it into a Trap; In Map phase this will apear as a Loot; Any other Entity traversing this Hex will suffer 30 Blast Damage. (20 Mana)</v>
      </c>
      <c r="AW927" t="s">
        <v>5646</v>
      </c>
      <c r="AX927" t="s">
        <v>5647</v>
      </c>
      <c r="AY927" t="s">
        <v>5648</v>
      </c>
    </row>
    <row r="928" spans="43:51">
      <c r="AQ928" s="1286">
        <v>1052</v>
      </c>
      <c r="AR928" s="1258" t="str">
        <f>'Abilities (2)'!B$1052</f>
        <v>(❖:≈) Dead man Walking: Choose a Target, he is now counted as a Corpse; For every 50 Total Damage Dealt to Target Entity Loot 1 Gear or item from their inventory and automatically equip or use it. (70 Mana)</v>
      </c>
      <c r="AS928" s="1258" t="str">
        <f>'Abilities (2)'!C$1052</f>
        <v>(❖:≈) Dead man Walking II: Choose a Target, he is now counted as a Corpse; For every 75 Total Damage Dealt to Target Entity Loot 2 Gears or items from their inventory and automatically equip or use them. (60 Mana)</v>
      </c>
      <c r="AT928" s="1258" t="str">
        <f>'Abilities (2)'!D$1052</f>
        <v>(❖:≈) Dead man Walking III: Choose a Target, he is now counted as a Corpse; For every 100 Total Damage Dealt to Target Entity Loot 3 Gears or items from their inventory or Equipped Slots and automatically equip or use them. (50 Mana)</v>
      </c>
      <c r="AW928" t="s">
        <v>5649</v>
      </c>
      <c r="AX928" t="s">
        <v>5650</v>
      </c>
      <c r="AY928" t="s">
        <v>5651</v>
      </c>
    </row>
    <row r="929" spans="43:51">
      <c r="AQ929" s="1286">
        <v>1053</v>
      </c>
      <c r="AR929" s="1258" t="str">
        <f>'Abilities (2)'!B$1053</f>
        <v>(❖:≈) 6 Feet Under: Deal 10 Fatal Damage to a Target; For every damaging instance you've dealt to this Target this Combat add 1 Fatal Damage to this Ability. (80 Mana)</v>
      </c>
      <c r="AS929" s="1258" t="str">
        <f>'Abilities (2)'!C$1053</f>
        <v>(❖:≈) 6 Feet Under II: Deal 20 Fatal Damage to a Target; For every damaging instance you've dealt to this Target this Combat add 2 Fatal Damage to this Ability. (100 Mana)</v>
      </c>
      <c r="AT929" s="1258" t="str">
        <f>'Abilities (2)'!D$1053</f>
        <v>(❖:≈) 6 Feet Under III: Deal 40 Fatal Damage to a Target; For every damaging instance you've dealt to this Target this Combat add 5 Fatal Damage to this Ability. (120 Mana)</v>
      </c>
      <c r="AW929" t="s">
        <v>5652</v>
      </c>
      <c r="AX929" t="s">
        <v>7982</v>
      </c>
      <c r="AY929" t="s">
        <v>7983</v>
      </c>
    </row>
    <row r="930" spans="43:51">
      <c r="AQ930" s="1286">
        <v>1054</v>
      </c>
      <c r="AR930" s="1258" t="str">
        <f>'Abilities (2)'!B$1054</f>
        <v>(≈) Grave Robbing Quest: At the Start of the next Day disappear from the Planes; You are returned to the Hex you casted this Ability from at the Start of the following Day with 1 Chest; 1 Treasure Chest; 1 Weakling Corpse and 2 Elite Corpses; This Ability counts as Completing a Quest. (100 Mana)</v>
      </c>
      <c r="AS930" s="1258" t="str">
        <f>'Abilities (2)'!C$1054</f>
        <v>(≈) Grave Robbing Quest II: At the Start of the next Day disappear from the Planes; You are returned to the Hex you casted this Ability from at the Start of the following Day with 2 Chests; 2 Treasure Chests; 2 Weakling Corpses and 3 Elite Corpses; This Ability counts as Completing a Quest. (125 Mana)</v>
      </c>
      <c r="AT930" s="1258" t="str">
        <f>'Abilities (2)'!D$1054</f>
        <v>(≈) Grave Robbing Quest III: At the Start of the next Day disappear from the Planes; You are returned to the Hex you casted this Ability from at the Start of the following Day with 2 Chests; 2 Legendary Chests; 3 Elite Corpses and 1 Boss Corpse; This Ability counts as Completing a Quest. (150 Mana)</v>
      </c>
      <c r="AW930" t="s">
        <v>5655</v>
      </c>
      <c r="AX930" t="s">
        <v>5656</v>
      </c>
      <c r="AY930" t="s">
        <v>5657</v>
      </c>
    </row>
    <row r="931" spans="43:51">
      <c r="AQ931">
        <v>1057</v>
      </c>
      <c r="AR931" s="1258" t="str">
        <f>'Abilities (2)'!B$1057</f>
        <v>(P) Phantom Mode: Become Invisible for 2 Turns upon Entering Combat.</v>
      </c>
      <c r="AW931" t="s">
        <v>2694</v>
      </c>
    </row>
    <row r="932" spans="43:51">
      <c r="AQ932" s="1286">
        <v>1058</v>
      </c>
      <c r="AR932" s="1258" t="str">
        <f>'Abilities (2)'!B$1058</f>
        <v>(P) We move Unseen: Gain the Stealth Condition.</v>
      </c>
      <c r="AW932" t="s">
        <v>5658</v>
      </c>
    </row>
    <row r="933" spans="43:51">
      <c r="AQ933">
        <v>1059</v>
      </c>
      <c r="AR933" s="1258" t="str">
        <f>'Abilities (2)'!B$1059</f>
        <v>(P) Unnatural Apparition: When engaging Combat with your last Stamina you may choose Tile to enter Combat on.</v>
      </c>
      <c r="AW933" t="s">
        <v>2758</v>
      </c>
    </row>
    <row r="934" spans="43:51">
      <c r="AQ934">
        <v>1060</v>
      </c>
      <c r="AR934" s="911" t="str">
        <f>'Abilities (2)'!B$1060</f>
        <v>(≈) Phantom Strike: Strike Target for Basic Attack Damage with 50% Chance to Miss or to Crit; If this ability is Cast while Invisible it has a Blitz and Precise. (20 Mana)</v>
      </c>
      <c r="AS934" s="911" t="str">
        <f>'Abilities (2)'!C$1060</f>
        <v>(≈) Phantom Strike II: Strike Target for Basic Attack Damage with 50% Chance to Miss or to Crit; If this ability is Cast while Invisible it is a Blitz and Precise Crit. (30 Mana)</v>
      </c>
      <c r="AT934" s="911" t="str">
        <f>'Abilities (2)'!D$1060</f>
        <v>(≈) Phantom Strike III: Strike Target for Basic Attack Damage Twice with 50% Chance to Miss or to Crit; If this ability is Cast while Invisible it is a Blitz and Precise Crit. (40 Mana)</v>
      </c>
      <c r="AW934" t="s">
        <v>2788</v>
      </c>
      <c r="AX934" t="s">
        <v>5659</v>
      </c>
      <c r="AY934" t="s">
        <v>5660</v>
      </c>
    </row>
    <row r="935" spans="43:51">
      <c r="AQ935">
        <v>1061</v>
      </c>
      <c r="AR935" s="1258" t="str">
        <f>'Abilities (2)'!B$1061</f>
        <v>(❖:&gt;) Phantom Dagger: Throw a Phantom Dagger at Target dealing 10 Dark Damage and 10 Magic Damage; If thrown while Invisible, it deals 20 Dark Damage and 20 Magic Damage Instead. (25 Mana)</v>
      </c>
      <c r="AS935" s="1258" t="str">
        <f>'Abilities (2)'!C$1061</f>
        <v>(❖:&gt;) Phantom Dagger II: Throw Two Phantom Dagger at Target dealing 10 Dark Damage and 10(+100% Power/Dexterity) Magic Damage; If thrown while Invisible, it deals 20 Dark Damage and 20(+100% Power/Dexterity) Magic Damage Instead. (40 Mana)</v>
      </c>
      <c r="AT935" s="1258" t="str">
        <f>'Abilities (2)'!D$1061</f>
        <v>(❖:&gt;) Phantom Dagger III: Throw Three Phantom Dagger at Target dealing 10 Dark Damage and 10(+200% Power/Dexterity) Magic Damage; If thrown while Invisible, it deals 20 Dark Damage and 20(+200% Power/Dexterity) Magic Damage Instead. (80 Mana)</v>
      </c>
      <c r="AW935" t="s">
        <v>2826</v>
      </c>
      <c r="AX935" t="s">
        <v>5661</v>
      </c>
      <c r="AY935" t="s">
        <v>5662</v>
      </c>
    </row>
    <row r="936" spans="43:51">
      <c r="AQ936">
        <v>1062</v>
      </c>
      <c r="AR936" s="1258" t="str">
        <f>'Abilities (2)'!B$1062</f>
        <v>(≈) Retrailing: Immediately Flee Combat as long as the Flee Requirements are met to the closest Hex in relation to the Combat Map. (20 Mana)</v>
      </c>
      <c r="AS936" s="1258" t="str">
        <f>'Abilities (2)'!C$1062</f>
        <v>(≈) Retrailing II: Immediately Flee Combat as long as the Flee Requirements are met to any Hex. (20 Mana)</v>
      </c>
      <c r="AT936" s="1258" t="str">
        <f>'Abilities (2)'!D$1062</f>
        <v>(≈) Retrailing III: Immediately Flee Combat to any Hex. (20 Mana)</v>
      </c>
      <c r="AW936" t="s">
        <v>5663</v>
      </c>
      <c r="AX936" t="s">
        <v>5664</v>
      </c>
      <c r="AY936" t="s">
        <v>5665</v>
      </c>
    </row>
    <row r="937" spans="43:51">
      <c r="AQ937" s="1286">
        <v>1063</v>
      </c>
      <c r="AR937" s="1258" t="str">
        <f>'Abilities (2)'!B$1063</f>
        <v>(❖:≈) Smoke Image: Counter; Target Basic Attack Misses. (25 Mana)</v>
      </c>
      <c r="AS937" s="1258" t="str">
        <f>'Abilities (2)'!C$1063</f>
        <v>(❖:≈) Smoke Image II: Counter; Target Basic Attack Misses; Become Invisible for 1 Turn. (35 Mana)</v>
      </c>
      <c r="AT937" s="1258" t="str">
        <f>'Abilities (2)'!D$1063</f>
        <v>(❖:≈) Smoke Image III: Counter; Target Attack Misses; Become Invisible for 2 Turns. (50 Mana)</v>
      </c>
      <c r="AW937" t="s">
        <v>2895</v>
      </c>
      <c r="AX937" t="s">
        <v>5666</v>
      </c>
      <c r="AY937" t="s">
        <v>5667</v>
      </c>
    </row>
    <row r="938" spans="43:51">
      <c r="AQ938" s="1286">
        <v>1064</v>
      </c>
      <c r="AR938" s="1258" t="str">
        <f>'Abilities (2)'!B$1064</f>
        <v>(P) Phantom Walk: Moving Closer to a Target in Combat Grants you Invisibility for 1 Turn. (Locks 20 Mana)</v>
      </c>
      <c r="AS938" s="1258" t="str">
        <f>'Abilities (2)'!C$1064</f>
        <v>(P) Phantom Walk II: Moving Closer to a Target in Combat Grants you Invisibility for 2 Turns. (Locks 40 Mana)</v>
      </c>
      <c r="AT938" s="1258" t="str">
        <f>'Abilities (2)'!D$1064</f>
        <v>(P) Phantom Walk III: Moving Closer to a Target in Combat Grants you Invisibility for 3 Turns. (Locks 60 Mana)</v>
      </c>
      <c r="AW938" t="s">
        <v>2931</v>
      </c>
      <c r="AX938" t="s">
        <v>5668</v>
      </c>
      <c r="AY938" t="s">
        <v>5669</v>
      </c>
    </row>
    <row r="939" spans="43:51">
      <c r="AQ939" s="1286">
        <v>1065</v>
      </c>
      <c r="AR939" s="1258" t="str">
        <f>'Abilities (2)'!B$1065</f>
        <v>(P) Sudden Fright: If any other Entity removes your Invisibility or are able to see you whilst Invisible immediately inflict them Fear and Torment for 2 Turns.</v>
      </c>
      <c r="AS939" s="1258" t="str">
        <f>'Abilities (2)'!C$1065</f>
        <v>(P) Sudden Fright II: If any other Entity removes your Invisibility or are able to see you whilst Invisible immediately inflict them Fear and Torment for 3 Turns.</v>
      </c>
      <c r="AT939" s="1258" t="str">
        <f>'Abilities (2)'!D$1065</f>
        <v>(P) Sudden Fright III: If any other Entity removes your Invisibility or are able to see you whilst Invisible immediately inflict them Fear and Torment for 4 Turns.</v>
      </c>
      <c r="AW939" t="s">
        <v>5670</v>
      </c>
      <c r="AX939" t="s">
        <v>5671</v>
      </c>
      <c r="AY939" t="s">
        <v>5672</v>
      </c>
    </row>
    <row r="940" spans="43:51">
      <c r="AQ940" s="1286">
        <v>1066</v>
      </c>
      <c r="AR940" s="1258" t="str">
        <f>'Abilities (2)'!B$1066</f>
        <v>(≈) Shade State: For the next 3 Turns you Become Immune to Physical Damage. (50 Mana)</v>
      </c>
      <c r="AS940" s="1258" t="str">
        <f>'Abilities (2)'!C$1066</f>
        <v>(≈) Shade State II: For the next 4 Turns you Become Immune to Physical Damage. (50 Mana)</v>
      </c>
      <c r="AT940" s="1258" t="str">
        <f>'Abilities (2)'!D$1066</f>
        <v>(≈) Shade State III: For the next 6 Turns you Become Immune to Physical Damage. (50 Mana)</v>
      </c>
      <c r="AW940" t="s">
        <v>3003</v>
      </c>
      <c r="AX940" t="s">
        <v>5673</v>
      </c>
      <c r="AY940" t="s">
        <v>5674</v>
      </c>
    </row>
    <row r="941" spans="43:51">
      <c r="AQ941" s="1286">
        <v>1067</v>
      </c>
      <c r="AR941" s="1258" t="str">
        <f>'Abilities (2)'!B$1067</f>
        <v>(❖:≈) Ghost Form: For the Rest of the Day, you may Traverse any Hex for 1 Stamina and suffer no Damage from them. (20 Mana)</v>
      </c>
      <c r="AS941" s="1258" t="str">
        <f>'Abilities (2)'!C$1067</f>
        <v>(❖:≈) Ghost Form II: For the Rest of the Day, you may Traverse any Hex for 1 Stamina and suffer no Damage from them. (10 Mana)</v>
      </c>
      <c r="AT941" s="1258" t="str">
        <f>'Abilities (2)'!D$1067</f>
        <v>(P) Ghost Form III: You may Traverse any Hex for 1 Stamina and suffer no Damage from them.</v>
      </c>
      <c r="AW941" t="s">
        <v>5675</v>
      </c>
      <c r="AX941" t="s">
        <v>5676</v>
      </c>
      <c r="AY941" t="s">
        <v>5677</v>
      </c>
    </row>
    <row r="942" spans="43:51">
      <c r="AQ942" s="1286">
        <v>1068</v>
      </c>
      <c r="AR942" s="1258" t="str">
        <f>'Abilities (2)'!B$1068</f>
        <v>(❖:+) Fall: Cause Target Entity to fall Asleep for 2 Turns. (40 Mana)</v>
      </c>
      <c r="AS942" s="1258" t="str">
        <f>'Abilities (2)'!C$1068</f>
        <v>(❖:+) Fall II: Cause Target Entity to fall Asleep for 3 Turns. (45 Mana)</v>
      </c>
      <c r="AT942" s="1258" t="str">
        <f>'Abilities (2)'!D$1068</f>
        <v>(❖:+) Fall III: Cause Target Entity to fall Asleep for 3 Turns; Once the Sleep Status is removed they become Vulnerable for 2 Turns. (50 Mana)</v>
      </c>
      <c r="AW942" t="s">
        <v>3038</v>
      </c>
      <c r="AX942" t="s">
        <v>5678</v>
      </c>
      <c r="AY942" t="s">
        <v>5679</v>
      </c>
    </row>
    <row r="943" spans="43:51">
      <c r="AQ943" s="1286">
        <v>1069</v>
      </c>
      <c r="AR943" s="1258" t="str">
        <f>'Abilities (2)'!B$1069</f>
        <v>(≈) The Crack of Terror: [Requires Invisibility] Precise; Basic Attack Target; Target Takes an additional 40 True Damage On Hit from the Strike and is Feared for 3 Turns. (80 Mana)</v>
      </c>
      <c r="AS943" s="1258" t="str">
        <f>'Abilities (2)'!C$1069</f>
        <v>(≈) The Crack of Terror II: [Requires Invisibility] Precise; Basic Attack Target; Target Takes an additional 80 True Damage On Hit from the Strike and is Feared for 5 Turns. (100 Mana)</v>
      </c>
      <c r="AT943" s="1258" t="str">
        <f>'Abilities (2)'!D$1069</f>
        <v>(≈) The Crack of Terror III: [Requires Invisibility] Precise; Basic Attack Target; Target Takes an additional 800 True Damage On Hit from the Strike and is Feared forever. (200 Mana)</v>
      </c>
      <c r="AW943" t="s">
        <v>3106</v>
      </c>
      <c r="AX943" t="s">
        <v>5680</v>
      </c>
      <c r="AY943" t="s">
        <v>5681</v>
      </c>
    </row>
    <row r="944" spans="43:51">
      <c r="AQ944" s="1286">
        <v>1070</v>
      </c>
      <c r="AR944" s="1258" t="str">
        <f>'Abilities (2)'!B$1070</f>
        <v>(P) Wraith Aspect: Gain The Ethereal Trait.</v>
      </c>
      <c r="AS944" s="1258" t="str">
        <f>'Abilities (2)'!C$1070</f>
        <v>(P) Wraith Aspect II: Gain The Ethereal Trait; Attacks that Miss you are now Reflected back to the Attacker at 50% of their Damage.</v>
      </c>
      <c r="AT944" s="1258" t="str">
        <f>'Abilities (2)'!D$1070</f>
        <v>(P) Wraith Aspect III: Gain The Ethereal Trait; Attacks that Miss you are now Reflected back to the Attacker.</v>
      </c>
      <c r="AW944" t="s">
        <v>3141</v>
      </c>
      <c r="AX944" t="s">
        <v>5682</v>
      </c>
      <c r="AY944" t="s">
        <v>5683</v>
      </c>
    </row>
    <row r="945" spans="43:51">
      <c r="AQ945" s="1286">
        <v>1071</v>
      </c>
      <c r="AR945" s="1258" t="str">
        <f>'Abilities (2)'!B$1071</f>
        <v>(+) Haunting Hunt: Teleport in Melee Range of Target Entity you have Vision of and Trigger your Tier I Ability; If this causes you to Flee Combat Half this abilities cost by 50%. (80 Mana)</v>
      </c>
      <c r="AS945" s="1258" t="str">
        <f>'Abilities (2)'!C$1071</f>
        <v>(+) Haunting Hunt II: Teleport in Melee Range of Target Entity you have Vision of, Basic Attack them and Trigger your Tier I Ability; If this causes you to Flee Combat Half this abilities cost by 50%. (80 Mana)</v>
      </c>
      <c r="AT945" s="1258" t="str">
        <f>'Abilities (2)'!D$1071</f>
        <v>(+) Haunting Hunt III: Teleport in Melee Range of Target Entity you have Vision of, Basic Attack them Twice and Trigger your Tier I Ability; If this causes you to Flee Combat Half this abilities cost by 50%. (80 Mana)</v>
      </c>
      <c r="AW945" t="s">
        <v>5684</v>
      </c>
      <c r="AX945" t="s">
        <v>5685</v>
      </c>
      <c r="AY945" t="s">
        <v>5686</v>
      </c>
    </row>
    <row r="946" spans="43:51">
      <c r="AQ946">
        <v>1074</v>
      </c>
      <c r="AR946" s="1258" t="str">
        <f>'Abilities (2)'!B$1074</f>
        <v>(P) Rasonian Traversal Equipment: Hexes no longer have Negative Penalties; Gain the Pathfinder Condition.</v>
      </c>
      <c r="AW946" t="s">
        <v>5687</v>
      </c>
    </row>
    <row r="947" spans="43:51">
      <c r="AQ947" s="1286">
        <v>1075</v>
      </c>
      <c r="AR947" s="1258" t="str">
        <f>'Abilities (2)'!B$1075</f>
        <v>(P) Spyglass: You may Consume 1 Stamina to Gain +1 Hex Vision; Moving will cause you to lose your bonus Hex vision.</v>
      </c>
      <c r="AW947" t="s">
        <v>5688</v>
      </c>
    </row>
    <row r="948" spans="43:51">
      <c r="AQ948">
        <v>1076</v>
      </c>
      <c r="AR948" s="1258" t="str">
        <f>'Abilities (2)'!B$1076</f>
        <v>(P) Mountain Hiker: Gain the Mountain Traversal Skill and 0.5 Stamina.</v>
      </c>
      <c r="AW948" t="s">
        <v>5689</v>
      </c>
    </row>
    <row r="949" spans="43:51">
      <c r="AQ949">
        <v>1077</v>
      </c>
      <c r="AR949" s="911" t="str">
        <f>'Abilities (2)'!B$1077</f>
        <v>(≈) Quick Jab: Flash, Basic Attack (15 Mana)</v>
      </c>
      <c r="AS949" s="911" t="str">
        <f>'Abilities (2)'!C$1077</f>
        <v>(≈) Quick Jab II: Flash, Basic Attack. (10 Mana)</v>
      </c>
      <c r="AT949" s="911" t="str">
        <f>'Abilities (2)'!D$1077</f>
        <v>(≈) Quick Jab III: Flash, Basic Attack.</v>
      </c>
      <c r="AW949" t="s">
        <v>5690</v>
      </c>
      <c r="AX949" t="s">
        <v>5691</v>
      </c>
      <c r="AY949" t="s">
        <v>5692</v>
      </c>
    </row>
    <row r="950" spans="43:51">
      <c r="AQ950">
        <v>1078</v>
      </c>
      <c r="AR950" s="1258" t="str">
        <f>'Abilities (2)'!B$1078</f>
        <v>(P) Quick Reflexes: Gain the Agile Condition. (Locks 20 Mana)</v>
      </c>
      <c r="AS950" s="1258" t="str">
        <f>'Abilities (2)'!C$1078</f>
        <v>(P) Quick Reflexes II: Gain the Agile Condition.</v>
      </c>
      <c r="AT950" s="1258" t="str">
        <f>'Abilities (2)'!D$1078</f>
        <v>(P) Quick Reflexes III: Gain the Agile Condition; Gain 2 Extra Mobility.</v>
      </c>
      <c r="AW950" t="s">
        <v>5693</v>
      </c>
      <c r="AX950" t="s">
        <v>5694</v>
      </c>
      <c r="AY950" t="s">
        <v>5695</v>
      </c>
    </row>
    <row r="951" spans="43:51">
      <c r="AQ951">
        <v>1079</v>
      </c>
      <c r="AR951" s="1258" t="str">
        <f>'Abilities (2)'!B$1079</f>
        <v>(P) Seeing is Understanding: Whenever another Hero appears on your Hex Range gain 200 Experience. (1/Hero)</v>
      </c>
      <c r="AS951" s="1258" t="str">
        <f>'Abilities (2)'!C$1079</f>
        <v>(P) Seeing is Understanding II: Whenever another Hero appears on your Hex Range gain 400 Experience. (1/Hero)</v>
      </c>
      <c r="AT951" s="1258" t="str">
        <f>'Abilities (2)'!D$1079</f>
        <v>(P) Seeing is Understanding III: Whenever another Hero appears on your Hex Range gain 600 Experience. (1/Hero)</v>
      </c>
      <c r="AW951" t="s">
        <v>5696</v>
      </c>
      <c r="AX951" t="s">
        <v>5697</v>
      </c>
      <c r="AY951" t="s">
        <v>5698</v>
      </c>
    </row>
    <row r="952" spans="43:51">
      <c r="AQ952" s="1286">
        <v>1080</v>
      </c>
      <c r="AR952" s="1258" t="str">
        <f>'Abilities (2)'!B$1080</f>
        <v>(P) Gathering Intelligence: Gain the Inspect Skill; Inspect will also reveal Mana.</v>
      </c>
      <c r="AS952" s="1258" t="str">
        <f>'Abilities (2)'!C$1080</f>
        <v>(P) Gathering Intelligence II: Gain the Inspect Skill; Inspect will also reveal Mana and Class.</v>
      </c>
      <c r="AT952" s="1258" t="str">
        <f>'Abilities (2)'!D$1080</f>
        <v>(P) Gathering Intelligence III: Gain the Inspect Skill; Inspect will also reveal Mana, Defense/Dispersion, Deflection and Class.</v>
      </c>
      <c r="AW952" t="s">
        <v>5699</v>
      </c>
      <c r="AX952" t="s">
        <v>5700</v>
      </c>
      <c r="AY952" t="s">
        <v>5701</v>
      </c>
    </row>
    <row r="953" spans="43:51">
      <c r="AQ953" s="1286">
        <v>1081</v>
      </c>
      <c r="AR953" s="1258" t="str">
        <f>'Abilities (2)'!B$1081</f>
        <v>(≈) Mark Territory: Mark Hex you are currently on, allowing you to traverse it at the cost of 0.5 Stamina. (10 Mana)</v>
      </c>
      <c r="AS953" s="1258" t="str">
        <f>'Abilities (2)'!C$1081</f>
        <v>(≈) Mark Territory II: Mark Hex you are currently on, allowing you to traverse it at the cost of 0.5 Stamina. (5 Mana)</v>
      </c>
      <c r="AT953" s="1258" t="str">
        <f>'Abilities (2)'!D$1081</f>
        <v>(≈) Mark Territory III: Mark Hex you are currently on, allowing you to traverse it at the cost of 0 Stamina. (5 Mana)</v>
      </c>
      <c r="AW953" t="s">
        <v>5702</v>
      </c>
      <c r="AX953" t="s">
        <v>5703</v>
      </c>
      <c r="AY953" t="s">
        <v>5704</v>
      </c>
    </row>
    <row r="954" spans="43:51">
      <c r="AQ954" s="1286">
        <v>1082</v>
      </c>
      <c r="AR954" s="1258" t="str">
        <f>'Abilities (2)'!B$1082</f>
        <v>(≈) Greencoating: Become Stealthed until you do any Movement Actions. (20 Mana)</v>
      </c>
      <c r="AS954" s="1258" t="str">
        <f>'Abilities (2)'!C$1082</f>
        <v>(≈) Greencoating II: Become Stealthed until you do any Movement Actions. (15 Mana)</v>
      </c>
      <c r="AT954" s="1258" t="str">
        <f>'Abilities (2)'!D$1082</f>
        <v>(≈) Greencoating III: Become Stealthed until you do any Movement Actions. (10 Mana)</v>
      </c>
      <c r="AW954" t="s">
        <v>5705</v>
      </c>
      <c r="AX954" t="s">
        <v>5706</v>
      </c>
      <c r="AY954" t="s">
        <v>5707</v>
      </c>
    </row>
    <row r="955" spans="43:51">
      <c r="AQ955" s="1286">
        <v>1083</v>
      </c>
      <c r="AR955" s="1258" t="str">
        <f>'Abilities (2)'!B$1083</f>
        <v>(≈) Camping: Gain 10 Max Health, 10 Max Mana, 10% in Elemental Resistance of your Choice, 1 Defense and 1 Dispersion. (1 Stamina; 1/Day )</v>
      </c>
      <c r="AS955" s="1258" t="str">
        <f>'Abilities (2)'!C$1083</f>
        <v>(≈) Camping II: Gain 15 Max Health, 15 Max Mana, 10% in Elemental Resistance of your Choice, 2 Defense and 2 Dispersion. (1 Stamina; 1/Day )</v>
      </c>
      <c r="AT955" s="1258" t="str">
        <f>'Abilities (2)'!D$1083</f>
        <v>(≈) Camping III: Gain 20 Max Health, 20 Max Mana, 20% in Elemental Resistance of your Choice, 2 Defense and 2 Dispersion. (1 Stamina; 1/Day )</v>
      </c>
      <c r="AW955" t="s">
        <v>5708</v>
      </c>
      <c r="AX955" t="s">
        <v>5709</v>
      </c>
      <c r="AY955" t="s">
        <v>5710</v>
      </c>
    </row>
    <row r="956" spans="43:51">
      <c r="AQ956" s="1286">
        <v>1084</v>
      </c>
      <c r="AR956" s="1258" t="str">
        <f>'Abilities (2)'!B$1084</f>
        <v>(P) First Aid: After taking Damage you may choose to spend Mana equal to Damage Taken in order to heal that amount.</v>
      </c>
      <c r="AS956" s="1258" t="str">
        <f>'Abilities (2)'!C$1084</f>
        <v>(P) First Aid II: You may choose to spend Mana to Restore the same amount of Health.</v>
      </c>
      <c r="AT956" s="1258" t="str">
        <f>'Abilities (2)'!D$1084</f>
        <v>(P) First Aid III: You may choose to spend Mana to Heal, where 1 Mana Restores 2 Health.</v>
      </c>
      <c r="AW956" t="s">
        <v>5711</v>
      </c>
      <c r="AX956" t="s">
        <v>5712</v>
      </c>
      <c r="AY956" t="s">
        <v>5713</v>
      </c>
    </row>
    <row r="957" spans="43:51">
      <c r="AQ957" s="1286">
        <v>1085</v>
      </c>
      <c r="AR957" s="1258" t="str">
        <f>'Abilities (2)'!B$1085</f>
        <v>(≈) Fast Legs and High Mobility: Gain Mobility equal to your Max Stamina and then gain Dexterity equal to Mobility; Lasts Until End of Combat. (50 Mana)</v>
      </c>
      <c r="AS957" s="1258" t="str">
        <f>'Abilities (2)'!C$1085</f>
        <v>(≈) Fast Legs and High Mobility II: Gain Mobility equal to your Max Stamina and then gain Dexterity equal to Mobility; Lasts Until End of Combat. (40 Mana)</v>
      </c>
      <c r="AT957" s="1258" t="str">
        <f>'Abilities (2)'!D$1085</f>
        <v>(≈) Fast Legs and High Mobility III: Gain Mobility equal to your Max Stamina and then gain Dexterity equal to Mobility; Lasts Until End of Day. (40 Mana)</v>
      </c>
      <c r="AW957" t="s">
        <v>5714</v>
      </c>
      <c r="AX957" t="s">
        <v>5715</v>
      </c>
      <c r="AY957" t="s">
        <v>5716</v>
      </c>
    </row>
    <row r="958" spans="43:51">
      <c r="AQ958" s="1286">
        <v>1086</v>
      </c>
      <c r="AR958" s="1258" t="str">
        <f>'Abilities (2)'!B$1086</f>
        <v>(≈) Reconnaissance Complete: Powerplay; Switch your Affinity to Tracker, Assassin or Phantom and relearn all your abilities.</v>
      </c>
      <c r="AS958" s="1258" t="str">
        <f>'Abilities (2)'!C$1086</f>
        <v>(≈) Reconnaissance Complete II: Powerplay; Switch your Affinity to Tracker, Thief, Assassin or Phantom and relearn abilities of your choice.</v>
      </c>
      <c r="AT958" s="1258" t="str">
        <f>'Abilities (2)'!D$1086</f>
        <v>(≈) Reconnaissance Complete III: Powerplay; Switch your Affinity to Tracker, Thief, Stalker, Assassin or Phantom and relearn abilities of your choice; Gain 5 Mobility and 20% Deflection.</v>
      </c>
      <c r="AW958" t="s">
        <v>5717</v>
      </c>
      <c r="AX958" t="s">
        <v>5718</v>
      </c>
      <c r="AY958" t="s">
        <v>5719</v>
      </c>
    </row>
    <row r="959" spans="43:51">
      <c r="AQ959" s="1286">
        <v>1087</v>
      </c>
      <c r="AR959" s="1258" t="str">
        <f>'Abilities (2)'!B$1087</f>
        <v>(≈) Spymaster: Gain knowledge of the Stats of all living Heroes.</v>
      </c>
      <c r="AS959" s="1258" t="str">
        <f>'Abilities (2)'!C$1087</f>
        <v>(P) Spymaster II: Gain knowledge of the Stats of all living Heroes; +1 Hex Vision.</v>
      </c>
      <c r="AT959" s="1258" t="str">
        <f>'Abilities (2)'!D$1087</f>
        <v>(P) Spymaster III: Gain knowledge of the Stats of all living Heroes; +2 Hex Vision; You see Stealthed Traps, Wards and Entities.</v>
      </c>
      <c r="AW959" t="s">
        <v>5720</v>
      </c>
      <c r="AX959" t="s">
        <v>5721</v>
      </c>
      <c r="AY959" t="s">
        <v>5722</v>
      </c>
    </row>
    <row r="960" spans="43:51">
      <c r="AQ960" s="1286">
        <v>1088</v>
      </c>
      <c r="AR960" s="1258" t="str">
        <f>'Abilities (2)'!B$1088</f>
        <v>(P) Foraging: You may explore a Hex twice; The Second Explore of every Hex costs 0.5 Stamina less; Gain the Utility 1 Skill.</v>
      </c>
      <c r="AS960" s="1258" t="str">
        <f>'Abilities (2)'!C$1088</f>
        <v>(P) Foraging II: You may explore a Hex twice; The Second Explore of every Hex costs 0.5 Stamina less; Gain the Utility 1 and the Potion Crafting skill.</v>
      </c>
      <c r="AT960" s="1258" t="str">
        <f>'Abilities (2)'!D$1088</f>
        <v>(P) Foraging III: You may explore a Hex twice; The Second Explore of every Hex costs 0 Stamina; Gain the Utility 1 and the Potion Crafting skill.</v>
      </c>
      <c r="AW960" t="s">
        <v>5723</v>
      </c>
      <c r="AX960" t="s">
        <v>5724</v>
      </c>
      <c r="AY960" t="s">
        <v>5725</v>
      </c>
    </row>
    <row r="961" spans="43:51">
      <c r="AQ961">
        <v>1091</v>
      </c>
      <c r="AR961" s="1258" t="str">
        <f>'Abilities (2)'!B$1091</f>
        <v>(P) Shadow Stalker: Herald(The Stalker Hunts); At the start of the Game teleport on the same Hex as another Hero; After teleporting you are become Invisible until breaking it or Moving on a different Hex; You automatically move with the Hero unless specified otherwise, you gain the same Experience he does.</v>
      </c>
      <c r="AW961" t="s">
        <v>5726</v>
      </c>
    </row>
    <row r="962" spans="43:51">
      <c r="AQ962" s="1286">
        <v>1092</v>
      </c>
      <c r="AR962" s="1258" t="str">
        <f>'Abilities (2)'!B$1092</f>
        <v>(P) The Spy: Permanently have Vision of the closest Hero and his current Health and Mana; If he dies, Retrigger this Passive; This does not work during Combat.</v>
      </c>
      <c r="AW962" t="s">
        <v>5727</v>
      </c>
    </row>
    <row r="963" spans="43:51">
      <c r="AQ963">
        <v>1093</v>
      </c>
      <c r="AR963" s="1258" t="str">
        <f>'Abilities (2)'!B$1093</f>
        <v>(P) Pursuer: Herald(The Stalker Hunts); At the Start of the Game teleport to Target Hex in 1 Hex range of the closest Hero on Hex of your choice; Gain the Stealth Condition.</v>
      </c>
      <c r="AW963" t="s">
        <v>5728</v>
      </c>
    </row>
    <row r="964" spans="43:51">
      <c r="AQ964">
        <v>1094</v>
      </c>
      <c r="AR964" s="911" t="str">
        <f>'Abilities (2)'!B$1094</f>
        <v>(≈) Unseen Dagger: An Unseen Dagger appears behind Target Entity and stabs dealing 20(200% Dexterity) Bleed Damage; This ability does not break Invisibility; Infinite Range. (40 Mana; 1/Day)</v>
      </c>
      <c r="AS964" s="911" t="str">
        <f>'Abilities (2)'!C$1094</f>
        <v>(≈) Unseen Dagger II: An Unseen Dagger appears behind Target Entity and stabs dealing 30(200% Dexterity) Bleed Damage; This ability does not break Invisibility; Infinite Range. (50 Mana; 1/Day)</v>
      </c>
      <c r="AT964" s="911" t="str">
        <f>'Abilities (2)'!D$1094</f>
        <v>(≈) Unseen Dagger III: An Unseen Dagger appears behind Target Entity and stabs dealing 40(200% Dexterity) Bleed Damage; This ability does not break Invisibility; Infinite Range. (60 Mana; 2/Day)</v>
      </c>
      <c r="AW964" t="s">
        <v>5729</v>
      </c>
      <c r="AX964" t="s">
        <v>5730</v>
      </c>
      <c r="AY964" t="s">
        <v>5731</v>
      </c>
    </row>
    <row r="965" spans="43:51">
      <c r="AQ965">
        <v>1095</v>
      </c>
      <c r="AR965" s="1258" t="str">
        <f>'Abilities (2)'!B$1095</f>
        <v>(+) Pulling the strings: Targets next 3 Rolls will get -4; This ability does not break Stealth; Infinite Range. (25 Mana)</v>
      </c>
      <c r="AS965" s="1258" t="str">
        <f>'Abilities (2)'!C$1095</f>
        <v>(+) Pulling the strings II: Targets next 3 Rolls will get -7;This ability does not break Stealth. (30 Mana)</v>
      </c>
      <c r="AT965" s="1258" t="str">
        <f>'Abilities (2)'!D$1095</f>
        <v>(+) Pulling the strings III: Hidden; Targets next 4 Rolls will get -10; This ability does not break Stealth. (40 Mana)</v>
      </c>
      <c r="AW965" t="s">
        <v>5732</v>
      </c>
      <c r="AX965" t="s">
        <v>5733</v>
      </c>
      <c r="AY965" t="s">
        <v>5734</v>
      </c>
    </row>
    <row r="966" spans="43:51">
      <c r="AQ966">
        <v>1096</v>
      </c>
      <c r="AR966" s="1258" t="str">
        <f>'Abilities (2)'!B$1096</f>
        <v>(+) Curse of Poison: Powerplay; Curse Target; Infinite Range; Curse: Whenever you Traverse a Landmark become Poisoned for 5 Poison Damage per Tick over 2 Turns.</v>
      </c>
      <c r="AS966" s="1258" t="str">
        <f>'Abilities (2)'!C$1096</f>
        <v>(+) Curse of Poison II: Powerplay; Curse Target; Infinite Range; Curse: Whenever you Traverse a Landmark become Poisoned for 10 Poison Damage per Tick over 2 Turns.</v>
      </c>
      <c r="AT966" s="1258" t="str">
        <f>'Abilities (2)'!D$1096</f>
        <v>(+) Curse of Poison III: Powerplay; Curse Target; Infinite Range; Curse: Whenever you Traverse a Hex become Poisoned for 10 Poison Damage per Tick over 3 Turns.</v>
      </c>
      <c r="AW966" t="s">
        <v>5735</v>
      </c>
      <c r="AX966" t="s">
        <v>5736</v>
      </c>
      <c r="AY966" t="s">
        <v>5737</v>
      </c>
    </row>
    <row r="967" spans="43:51">
      <c r="AQ967" s="1286">
        <v>1097</v>
      </c>
      <c r="AR967" s="1258" t="str">
        <f>'Abilities (2)'!B$1097</f>
        <v>(P) Give in to Impatience: Whenever you kill a Hero, gain 50 Max Health and become invisible until attacking.</v>
      </c>
      <c r="AS967" s="1258" t="str">
        <f>'Abilities (2)'!C$1097</f>
        <v>(P) Give in to Impatience II: Whenever you kill a Hero, gain 75 Max Health and become invisible until attacking.</v>
      </c>
      <c r="AT967" s="1258" t="str">
        <f>'Abilities (2)'!D$1097</f>
        <v>(P) Give in to Impatience III: Whenever you kill a Hero, gain 100 Max Health and become invisible until attacking.</v>
      </c>
      <c r="AW967" t="s">
        <v>5738</v>
      </c>
      <c r="AX967" t="s">
        <v>5739</v>
      </c>
      <c r="AY967" t="s">
        <v>5740</v>
      </c>
    </row>
    <row r="968" spans="43:51">
      <c r="AQ968" s="1286">
        <v>1098</v>
      </c>
      <c r="AR968" s="1258" t="str">
        <f>'Abilities (2)'!B$1098</f>
        <v>(P) Grueling Patience: If you observe a Heroes Death which is not caused by you, you gain 50 Max Mana and the Experience as if you killed him.</v>
      </c>
      <c r="AS968" s="1258" t="str">
        <f>'Abilities (2)'!C$1098</f>
        <v>(P) Grueling Patience II: If you observe a Heroes Death which is not caused by you, you gain 75 Max Mana and the Experience as if you killed him.</v>
      </c>
      <c r="AT968" s="1258" t="str">
        <f>'Abilities (2)'!D$1098</f>
        <v>(P) Grueling Patience III: If you observe a Heroes Death which is not caused by you, you gain 100 Max Mana and the Experience as if you killed him.</v>
      </c>
      <c r="AW968" t="s">
        <v>5741</v>
      </c>
      <c r="AX968" t="s">
        <v>5742</v>
      </c>
      <c r="AY968" t="s">
        <v>5743</v>
      </c>
    </row>
    <row r="969" spans="43:51">
      <c r="AQ969" s="1286">
        <v>1099</v>
      </c>
      <c r="AR969" s="1258" t="str">
        <f>'Abilities (2)'!B$1099</f>
        <v>(≈) Sleight of Plain Sight: [Requires Combat; Requires you to not have taken Damage on the previous Turn] Become Invisible for 2 Turns. (20 Mana)</v>
      </c>
      <c r="AS969" s="1258" t="str">
        <f>'Abilities (2)'!C$1099</f>
        <v>(≈) Sleight of Plain Sight II: [Requires Combat; Requires you to not have taken Damage on the previous Turn] Become Invisible for 3 Turns. (30 Mana)</v>
      </c>
      <c r="AT969" s="1258" t="str">
        <f>'Abilities (2)'!D$1099</f>
        <v>(≈) Sleight of Plain Sight III: [Requires Combat; Requires you to not have taken Damage on the previous Turn] Become Invisible for 4 Turns. (40 Mana)</v>
      </c>
      <c r="AW969" t="s">
        <v>5744</v>
      </c>
      <c r="AX969" t="s">
        <v>5745</v>
      </c>
      <c r="AY969" t="s">
        <v>5746</v>
      </c>
    </row>
    <row r="970" spans="43:51">
      <c r="AQ970" s="1286">
        <v>1100</v>
      </c>
      <c r="AR970" s="1258" t="str">
        <f>'Abilities (2)'!B$1100</f>
        <v>(≈) Why stop at one: Trigger your Innate again. (40 Mana; 1/Day)</v>
      </c>
      <c r="AS970" s="1258" t="str">
        <f>'Abilities (2)'!C$1100</f>
        <v>(≈) Why stop at one II: Trigger your Passive again. (20 Mana; 1/Day)</v>
      </c>
      <c r="AT970" s="1258" t="str">
        <f>'Abilities (2)'!D$1100</f>
        <v>(≈) Why stop at one III: Trigger your Passive again. (1/Day)</v>
      </c>
      <c r="AW970" t="s">
        <v>5747</v>
      </c>
      <c r="AX970" t="s">
        <v>5748</v>
      </c>
      <c r="AY970" t="s">
        <v>5749</v>
      </c>
    </row>
    <row r="971" spans="43:51">
      <c r="AQ971" s="1286">
        <v>1101</v>
      </c>
      <c r="AR971" s="1258" t="str">
        <f>'Abilities (2)'!B$1101</f>
        <v>(≈) Reveal the Stalker: [Requires Invisibility] Break Invisibility and inflict 3 Turns of Fear in all other Entities on Hex; Targets below 20% Max Health are stunned instead. (30 Mana)</v>
      </c>
      <c r="AS971" s="1258" t="str">
        <f>'Abilities (2)'!C$1101</f>
        <v>(≈) Reveal the Stalker II: [Requires Invisibility] Break Stealth and inflict 3 Turns of Fear in all Entities on Hex; Targets below 30% Max Health are stunned instead. (40 Mana)</v>
      </c>
      <c r="AT971" s="1258" t="str">
        <f>'Abilities (2)'!D$1101</f>
        <v>(≈) Reveal the Stalker III: [Requires Invisibility] Break Stealth and inflict 4 Turns of Fear in all Entities on Hex; Targets below 40% Max Health are stunned instead. (50 Mana)</v>
      </c>
      <c r="AW971" t="s">
        <v>5750</v>
      </c>
      <c r="AX971" t="s">
        <v>5751</v>
      </c>
      <c r="AY971" t="s">
        <v>5752</v>
      </c>
    </row>
    <row r="972" spans="43:51">
      <c r="AQ972" s="1286">
        <v>1102</v>
      </c>
      <c r="AR972" s="1258" t="str">
        <f>'Abilities (2)'!B$1102</f>
        <v>(+) Take Essence: Take Targets Essence; Target Takes 20% more Damage until End of Day; You deal 20% more Damage until End of Day. (60 Mana)</v>
      </c>
      <c r="AS972" s="1258" t="str">
        <f>'Abilities (2)'!C$1102</f>
        <v>(+) Take Essence II: Take Targets Essence; Target Takes 25% more Damage until End of Day; You deal 25% more Damage until End of Day. (60 Mana)</v>
      </c>
      <c r="AT972" s="1258" t="str">
        <f>'Abilities (2)'!D$1102</f>
        <v>(+) Take Essence III: Take Targets Essence; Target Takes 30% more Damage until End of Day; You deal 30% more Damage until End of Day. (60 Mana)</v>
      </c>
      <c r="AW972" t="s">
        <v>5753</v>
      </c>
      <c r="AX972" t="s">
        <v>5754</v>
      </c>
      <c r="AY972" t="s">
        <v>5755</v>
      </c>
    </row>
    <row r="973" spans="43:51">
      <c r="AQ973" s="1286">
        <v>1103</v>
      </c>
      <c r="AR973" s="1258" t="str">
        <f>'Abilities (2)'!B$1103</f>
        <v>(≈) I can not wait anymore!: [Requires Invisibility] Teleport in Melee Range of Target Hero you have Vision of and Strike them; For each day you've had vision of Target Hero, deal 20 Physical Damage (20 Mana Per Day Observed)</v>
      </c>
      <c r="AS973" s="1258" t="str">
        <f>'Abilities (2)'!C$1103</f>
        <v>(+) I can not wait anymore! II: [Requires Stealth] Teleport to Target Hero you have Vision of; For each day you've had vision of Target Hero, deal 40 Physical Damage (20 Mana Per Day Observed)</v>
      </c>
      <c r="AT973" s="1258" t="str">
        <f>'Abilities (2)'!D$1103</f>
        <v>(+) I can not wait anymore! III: [Requires Stealth] Teleport to Target Hero you have Vision of; For each day you've had vision of Target Hero, deal 100 Physical Damage (40 Mana Per Day Observed)</v>
      </c>
      <c r="AW973" t="s">
        <v>5756</v>
      </c>
      <c r="AX973" t="s">
        <v>5757</v>
      </c>
      <c r="AY973" t="s">
        <v>5758</v>
      </c>
    </row>
    <row r="974" spans="43:51">
      <c r="AQ974" s="1286">
        <v>1104</v>
      </c>
      <c r="AR974" s="1258" t="str">
        <f>'Abilities (2)'!B$1104</f>
        <v>(≈) Stalkers Armament: Powerplay; Gain Stalkers Revenge.</v>
      </c>
      <c r="AS974" s="1258" t="str">
        <f>'Abilities (2)'!C$1104</f>
        <v>(≈) Stalkers Armament II: Powerplay; Gain Stalkers Revenge; Stalkers Hat and Stalkers Coat.</v>
      </c>
      <c r="AT974" s="1258" t="str">
        <f>'Abilities (2)'!D$1104</f>
        <v>(≈) Stalkers Armament III: Powerplay; Gain Stalkers Set.</v>
      </c>
      <c r="AW974" t="s">
        <v>5759</v>
      </c>
      <c r="AX974" t="s">
        <v>5760</v>
      </c>
      <c r="AY974" t="s">
        <v>5761</v>
      </c>
    </row>
    <row r="975" spans="43:51">
      <c r="AQ975" s="1286">
        <v>1105</v>
      </c>
      <c r="AR975" s="1258" t="str">
        <f>'Abilities (2)'!B$1105</f>
        <v>(+) Forest of Death: [Requires Combat in a Forest Hex] Slow Target for 8 Turns; After 4 Turns Target becomes Feared for 4 Turns; After 6 Turns They become Confused for 2 Turns; After 8 Turns they fall Asleep for 2 Turns. (100 Mana)</v>
      </c>
      <c r="AS975" s="1258" t="str">
        <f>'Abilities (2)'!C$1105</f>
        <v>(+) Forest of Death II: [Requires Combat in a Forest Hex] Slow Target for 10 Turns; After 2 Turns Target becomes Feared for 6 Turns; After 4 Turns They become Confused for 4 Turns; After 6 Turns they become Weakened for 4 Turns; After 8 Turns they Fall Asleep for 2 Turns. (100 Mana)</v>
      </c>
      <c r="AT975" s="1258" t="str">
        <f>'Abilities (2)'!D$1105</f>
        <v>(+) Forest of Death III: [Requires Combat in a Forest Hex] Slow Target for 10 Turns; After 5 Turns they become Feared, Confused and Weakened for 5 Turns; At the Start of their 10th Turn they Die. (100 Mana)</v>
      </c>
      <c r="AW975" t="s">
        <v>5762</v>
      </c>
      <c r="AX975" t="s">
        <v>5763</v>
      </c>
      <c r="AY975" t="s">
        <v>5764</v>
      </c>
    </row>
    <row r="976" spans="43:51">
      <c r="AQ976">
        <v>1108</v>
      </c>
      <c r="AR976" s="1258" t="str">
        <f>'Abilities (2)'!B$1108</f>
        <v>(P) Eagle Sight Support: You always know how far the closest Hero is and the direction he is in.</v>
      </c>
      <c r="AW976" t="s">
        <v>5765</v>
      </c>
    </row>
    <row r="977" spans="43:51">
      <c r="AQ977" s="1286">
        <v>1109</v>
      </c>
      <c r="AR977" s="1258" t="str">
        <f>'Abilities (2)'!B$1109</f>
        <v>(P) Unknown Trackign Technique: Each Hero that is displayed on your map ends up being Tracked for the rest of the game; You will be able to see how far he is from you, and his exact position relative to yous.</v>
      </c>
      <c r="AW977" t="s">
        <v>5766</v>
      </c>
    </row>
    <row r="978" spans="43:51">
      <c r="AQ978">
        <v>1110</v>
      </c>
      <c r="AR978" s="1258" t="str">
        <f>'Abilities (2)'!B$1110</f>
        <v>(P) Accuracy from another World: Your Throwable Daggers gain +0.5 Critical Multiplier and +0.5 Scaling.</v>
      </c>
      <c r="AW978" t="s">
        <v>5767</v>
      </c>
    </row>
    <row r="979" spans="43:51">
      <c r="AQ979">
        <v>1111</v>
      </c>
      <c r="AR979" s="911" t="str">
        <f>'Abilities (2)'!B$1111</f>
        <v>(^) Trackers Arsenal: Summon 2 Tracker Knife (Epic Throwables). (40 Mana)</v>
      </c>
      <c r="AS979" s="911" t="str">
        <f>'Abilities (2)'!C$1111</f>
        <v>(^) Trackers Arsenal II: Summon 3 Tracker Knife (Epic Throwables). (40 Mana)</v>
      </c>
      <c r="AT979" s="911" t="str">
        <f>'Abilities (2)'!D$1111</f>
        <v>(^) Trackers Arsenal III: Summon 4 Tracker Knife (Epic Throwables). (40 Mana)</v>
      </c>
      <c r="AW979" t="s">
        <v>5768</v>
      </c>
      <c r="AX979" t="s">
        <v>5769</v>
      </c>
      <c r="AY979" t="s">
        <v>5770</v>
      </c>
    </row>
    <row r="980" spans="43:51">
      <c r="AQ980">
        <v>1112</v>
      </c>
      <c r="AR980" s="1258" t="str">
        <f>'Abilities (2)'!B$1112</f>
        <v>(&gt;) Whistle Sap Sedatives: Launch 2 sedatives at Target, each Dealing 5 Poison Damage and Causing Target to Fall Asleep for 1 Turn. (20 Mana)</v>
      </c>
      <c r="AS980" s="1258" t="str">
        <f>'Abilities (2)'!C$1112</f>
        <v>(&gt;) Whistle Sap Sedatives II: Launch 3 sedatives at Target, each Dealing 5 Poison Damage and Causing Target to Fall Asleep for 1 Turn. (20 Mana)</v>
      </c>
      <c r="AT980" s="1258" t="str">
        <f>'Abilities (2)'!D$1112</f>
        <v>(&gt;) Whistle Sap Sedatives III: Launch 3 sedatives at Target, each Dealing 5 Poison Damage over 2 Turns and Causing Target to Fall Asleep for 1 Turn. (25 Mana)</v>
      </c>
      <c r="AW980" t="s">
        <v>5771</v>
      </c>
      <c r="AX980" t="s">
        <v>5772</v>
      </c>
      <c r="AY980" t="s">
        <v>5773</v>
      </c>
    </row>
    <row r="981" spans="43:51">
      <c r="AQ981">
        <v>1113</v>
      </c>
      <c r="AR981" s="1258" t="str">
        <f>'Abilities (2)'!B$1113</f>
        <v>(≈) Hidden Blade: Stab Target Entity with your Hidden Blade for 20(+300% Dexterity) Physical Damage and 10 Bleed Damage On Hit; If you are Invisible then this Critically Strikes for Double Damage. (35 Mana)</v>
      </c>
      <c r="AS981" s="1258" t="str">
        <f>'Abilities (2)'!C$1113</f>
        <v>(≈) Hidden Blade II: Stab Target Entity with your Hidden Blade for 25(+300% Dexterity) Physical Damage and 15 Bleed Damage On Hit; If you are Invisible then this Critically Strikes for Double Damage. (40 Mana)</v>
      </c>
      <c r="AT981" s="1258" t="str">
        <f>'Abilities (2)'!D$1113</f>
        <v>(≈) Hidden Blade III: Stab Target Entity with your Hidden Blade for 30(+300% Dexterity) Physical Damage and 20 Bleed Damage On Hit; If you are Invisible then this Critically Strikes for Double Damage. (45 Mana)</v>
      </c>
      <c r="AW981" t="s">
        <v>5774</v>
      </c>
      <c r="AX981" t="s">
        <v>5775</v>
      </c>
      <c r="AY981" t="s">
        <v>5776</v>
      </c>
    </row>
    <row r="982" spans="43:51">
      <c r="AQ982" s="1286">
        <v>1114</v>
      </c>
      <c r="AR982" s="1258" t="str">
        <f>'Abilities (2)'!B$1114</f>
        <v>(P) Exposed Weaknesses: Entities you are Tracking through your Abilities or Items Constantly have 40% Reduced Defense and Dispersion, as well as -10% Elemental Resistance. (Locks 20 Mana)</v>
      </c>
      <c r="AS982" s="1258" t="str">
        <f>'Abilities (2)'!C$1114</f>
        <v>(P) Exposed Weaknesses II: Entities you are Tracking through your Abilities or Items Constantly have 60% Reduced Defense and Dispersion, as well as -20% Elemental Resistance. (Locks 20 Mana)</v>
      </c>
      <c r="AT982" s="1258" t="str">
        <f>'Abilities (2)'!D$1114</f>
        <v>(P) Exposed Weaknesses III: Entities you are Tracking through your Abilities or Items Constantly have 80% Reduced Defense and Dispersion, as well as -40% Elemental Resistance. (Locks 20 Mana)</v>
      </c>
      <c r="AW982" t="s">
        <v>5777</v>
      </c>
      <c r="AX982" t="s">
        <v>5778</v>
      </c>
      <c r="AY982" t="s">
        <v>5779</v>
      </c>
    </row>
    <row r="983" spans="43:51">
      <c r="AQ983" s="1286">
        <v>1115</v>
      </c>
      <c r="AR983" s="1258" t="str">
        <f>'Abilities (2)'!B$1115</f>
        <v>(≈) A Fine Sense: Exploring Hexes now allows you to Roll a D5 instead. (Locks 20 Mana)</v>
      </c>
      <c r="AS983" s="1258" t="str">
        <f>'Abilities (2)'!C$1115</f>
        <v>(≈) A Fine Sense II: Exploring Hexes now allows you to Roll a D4 instead. (Locks 20 Mana)</v>
      </c>
      <c r="AT983" s="1258" t="str">
        <f>'Abilities (2)'!D$1115</f>
        <v>(≈) A Fine Sense III: Exploring Hexes now allows you to Roll a D3 instead. (Locks 20 Mana)</v>
      </c>
      <c r="AW983" t="s">
        <v>5780</v>
      </c>
      <c r="AX983" t="s">
        <v>5781</v>
      </c>
      <c r="AY983" t="s">
        <v>5782</v>
      </c>
    </row>
    <row r="984" spans="43:51">
      <c r="AQ984" s="1286">
        <v>1116</v>
      </c>
      <c r="AR984" s="1258" t="str">
        <f>'Abilities (2)'!B$1116</f>
        <v>(P) Serrated Edges: Your Sharp Weapons and Throwables ignore 50% of Targets Defense and gain 5 Base Damage.</v>
      </c>
      <c r="AS984" s="1258" t="str">
        <f>'Abilities (2)'!C$1116</f>
        <v>(P) Serrated Edges II: Your Sharp Weapons and Throwables ignore 50% of Targets Defense and gain 10 Base Damage.</v>
      </c>
      <c r="AT984" s="1258" t="str">
        <f>'Abilities (2)'!D$1116</f>
        <v>(P) Serrated Edges II: Your Sharp Weapons and Throwables ignore 75% of Targets Defense and gain 15 Base Damage.</v>
      </c>
      <c r="AW984" t="s">
        <v>5783</v>
      </c>
      <c r="AX984" t="s">
        <v>5784</v>
      </c>
      <c r="AY984" t="s">
        <v>5785</v>
      </c>
    </row>
    <row r="985" spans="43:51">
      <c r="AQ985" s="1286">
        <v>1117</v>
      </c>
      <c r="AR985" s="1258" t="str">
        <f>'Abilities (2)'!B$1117</f>
        <v>(❖:≈) I know where you are: Instantly Teleport to Tracked Target regardless of Distance and Make your Next Basic Attack A Blitz and Precise; Crit. (40 Mana; 1/Day)</v>
      </c>
      <c r="AS985" s="1258" t="str">
        <f>'Abilities (2)'!C$1117</f>
        <v>(❖:≈) I know where you are II: Instantly Teleport to Tracked Target regardless of Distance and Make your Next Basic Attack A Blitz and Precise; Vital Hit. (40 Mana; 1/Day)</v>
      </c>
      <c r="AT985" s="1258" t="str">
        <f>'Abilities (2)'!D$1117</f>
        <v>(❖:≈) I know where you are III: Instantly Teleport to Tracked Target regardless of Distance and Make your Next Basic Attack A Blitz and Precise; Vital Hit. (40 Mana)</v>
      </c>
      <c r="AW985" t="s">
        <v>5786</v>
      </c>
      <c r="AX985" t="s">
        <v>5787</v>
      </c>
      <c r="AY985" t="s">
        <v>5788</v>
      </c>
    </row>
    <row r="986" spans="43:51">
      <c r="AQ986" s="1286">
        <v>1118</v>
      </c>
      <c r="AR986" s="1258" t="str">
        <f>'Abilities (2)'!B$1118</f>
        <v>(≈) Track, Trap and Burn: Track Target Entity in Hex Vision; If the Target is already being Tracked, Root them for 2 Turns Instead; If the Target is already Rooted and Tracked, Set them Aflame for 20 Shadowflame Damage. (20 Mana)</v>
      </c>
      <c r="AS986" s="1258" t="str">
        <f>'Abilities (2)'!C$1118</f>
        <v>(≈) Track, Trap and Burn II: Track Target Entity in Hex Vision; If the Target is already being Tracked, Root them for 3 Turns Instead; If the Target is already Rooted and Tracked, Set them Aflame for 30 Shadowflame Damage. (30 Mana)</v>
      </c>
      <c r="AT986" s="1258" t="str">
        <f>'Abilities (2)'!D$1118</f>
        <v>(≈) Track, Trap and Burn III: Track Target Entity in Hex Vision; If the Target is already being Tracked, Root them for 3 Turns Instead; If the Target is already Rooted and Tracked, Set them Aflame for 40 Shadowflame Damage. (30 Mana)</v>
      </c>
      <c r="AW986" t="s">
        <v>5789</v>
      </c>
      <c r="AX986" t="s">
        <v>5790</v>
      </c>
      <c r="AY986" t="s">
        <v>5791</v>
      </c>
    </row>
    <row r="987" spans="43:51">
      <c r="AQ987" s="1286">
        <v>1119</v>
      </c>
      <c r="AR987" s="1258" t="str">
        <f>'Abilities (2)'!B$1119</f>
        <v>(^) Heavy Knife Supply: Gain 3 Common Throwable Daggers or 1 Common Knife. (20 Mana)</v>
      </c>
      <c r="AS987" s="1258" t="str">
        <f>'Abilities (2)'!C$1119</f>
        <v>(^) Heavy Knife Supply II: Gain 3 Rare Throwable Daggers or 1 Rare Knife. (40 Mana)</v>
      </c>
      <c r="AT987" s="1258" t="str">
        <f>'Abilities (2)'!D$1119</f>
        <v>(^) Heavy Knife Supply III: Gain 3 Epic Throwable Daggers or 1 Epic Knife. (50 Mana)</v>
      </c>
      <c r="AW987" t="s">
        <v>5792</v>
      </c>
      <c r="AX987" t="s">
        <v>5793</v>
      </c>
      <c r="AY987" t="s">
        <v>5794</v>
      </c>
    </row>
    <row r="988" spans="43:51">
      <c r="AQ988" s="1286">
        <v>1120</v>
      </c>
      <c r="AR988" s="1258" t="str">
        <f>'Abilities (2)'!B$1120</f>
        <v>(P) Trail Finder: You will always see a Magical Blood Trail Towards the Closest Hero; Tracking now Grants you their Stat Sheet; You automatically Track Entities that are in your 1 Hex Range. (Locks 50 Mana)</v>
      </c>
      <c r="AS988" s="1258" t="str">
        <f>'Abilities (2)'!C$1120</f>
        <v>(P) Trail Finder II: You will always see a Magical Blood Trail Towards the Closest Hero; Tracking now Grants you their Stat Sheet; You automatically Track Entities that are in your 2 Hex Range.</v>
      </c>
      <c r="AT988" s="1258" t="str">
        <f>'Abilities (2)'!D$1120</f>
        <v>(P) Trail Finder III: You will always see a Magical Blood Trail Towards the Closest Hero; Tracking now Grants you their Stat Sheet; You automatically Track Entities you have Vision of.</v>
      </c>
      <c r="AW988" t="s">
        <v>5795</v>
      </c>
      <c r="AX988" t="s">
        <v>5796</v>
      </c>
      <c r="AY988" t="s">
        <v>5797</v>
      </c>
    </row>
    <row r="989" spans="43:51">
      <c r="AQ989" s="1286">
        <v>1121</v>
      </c>
      <c r="AR989" s="1258" t="str">
        <f>'Abilities (2)'!B$1121</f>
        <v>(≈) Forbidden Ritual of Soul Snatch: Powerplay; Cause all Tracked Entities to be grabbed by the "Hands" and be brought onto your Hex. (Take 20 True damage For Each Tracked Entity)</v>
      </c>
      <c r="AS989" s="1258" t="str">
        <f>'Abilities (2)'!C$1121</f>
        <v>(≈) Forbidden Ritual of Soul Snatch II: Powerplay; Cause all Tracked Entities to be grabbed by the "Hands" and be brought onto your Hex; All Tracked Entities are also Rooted for 3 Turns. (Take 10 True damage For Each Tracked Entity)</v>
      </c>
      <c r="AT989" s="1258" t="str">
        <f>'Abilities (2)'!D$1121</f>
        <v>(≈) Forbidden Ritual of Soul Snatch III: Powerplay; Cause all Tracked Entities to be grabbed by the "Hands" and be brought onto your Hex; All Tracked Entities take 100 True damage and are also Rooted and Stunned for 3 Turns.</v>
      </c>
      <c r="AW989" t="s">
        <v>5798</v>
      </c>
      <c r="AX989" t="s">
        <v>5799</v>
      </c>
      <c r="AY989" t="s">
        <v>5800</v>
      </c>
    </row>
    <row r="990" spans="43:51">
      <c r="AQ990" s="1286">
        <v>1122</v>
      </c>
      <c r="AR990" s="1258" t="str">
        <f>'Abilities (2)'!B$1122</f>
        <v>(&gt;) Five Finger Dagger Snipe: Flash; Precise; Throw Dagger or Knife at Target with +0.5 Scaling. (1 Dagger / 1 Knife; 10 Mana)</v>
      </c>
      <c r="AS990" s="1258" t="str">
        <f>'Abilities (2)'!C$1122</f>
        <v>(&gt;) Five Finger Dagger Snipe II: Flash; Precise; Throw Dagger or Knife at Target with +1 Scaling. (1 Dagger / 1 Knife; 5 Mana)</v>
      </c>
      <c r="AT990" s="1258" t="str">
        <f>'Abilities (2)'!D$1122</f>
        <v>(&gt;) Five Finger Dagger Snipe III: Flash; Precise; Blitz; Throw Dagger or Knife at Target with +2 Scaling. (1 Dagger / 1 Knife)</v>
      </c>
      <c r="AW990" t="s">
        <v>5801</v>
      </c>
      <c r="AX990" t="s">
        <v>5802</v>
      </c>
      <c r="AY990" t="s">
        <v>5803</v>
      </c>
    </row>
    <row r="991" spans="43:51">
      <c r="AQ991">
        <v>1125</v>
      </c>
      <c r="AR991" s="1258" t="str">
        <f>'Abilities (2)'!B$1125</f>
        <v>(P) Operator: Start the game with all Non-Innate Specialist Abilities Unlocked and enough Slots for all of them; Your Resonance and Legacy are Locked and capped at 0; Ability Points are automatically converted to 10 Max Mana and Ultimate Ability Points are converted to 20 Max Mana.</v>
      </c>
      <c r="AW991" t="s">
        <v>5804</v>
      </c>
    </row>
    <row r="992" spans="43:51">
      <c r="AQ992" s="1286">
        <v>1126</v>
      </c>
      <c r="AR992" s="1258" t="str">
        <f>'Abilities (2)'!B$1126</f>
        <v>(P) Infiltrator: Start the game with all Non-Innate Specialist Abilities Unlocked, Ranked up to II and enough Slots for all of them; Your Resonance and Legacy are Locked and capped at 0; Ability Points are automatically converted to 10 Max Mana and Ultimate Ability Points are converted to 20 Max Mana.</v>
      </c>
      <c r="AW992" t="s">
        <v>5805</v>
      </c>
    </row>
    <row r="993" spans="43:51">
      <c r="AQ993">
        <v>1127</v>
      </c>
      <c r="AR993" s="1258" t="str">
        <f>'Abilities (2)'!B$1127</f>
        <v>(P) Maverick: Start the game with all Non-Innate Specialist Abilities Unlocked, Ranked up to III and enough Slots for all of them; Your Resonance and Legacy are Locked and capped at 0; Ability Points are automatically converted to 10 Max Mana and Ultimate Ability Points are converted to 20 Max Mana.</v>
      </c>
      <c r="AW993" t="s">
        <v>5806</v>
      </c>
    </row>
    <row r="994" spans="43:51">
      <c r="AQ994">
        <v>1128</v>
      </c>
      <c r="AR994" s="911" t="str">
        <f>'Abilities (2)'!B$1128</f>
        <v>(≈) Gather Intel: Gain Knowledge of all other Heroes current Classes; If this Ability was already Used then Gain Knowledge of their current Affinities; If this Ability was used twice then Gain Knowledge of which Affinity is linked to which Color. (20 Mana; 500 Gold)</v>
      </c>
      <c r="AS994" s="911" t="str">
        <f>'Abilities (2)'!C$1128</f>
        <v>(&gt;) Slow Toxin: Fire a Toxin Dart at Target inflicting Slowed for 4 Turns. (20 mana)</v>
      </c>
      <c r="AT994" s="911" t="str">
        <f>'Abilities (2)'!D$1128</f>
        <v>(≈) Holy Water and Cross: Your Damage against Demons and Undead is increased by 50% until End of Combat; Does not Stack. (40 Mana)</v>
      </c>
      <c r="AW994" t="s">
        <v>5807</v>
      </c>
      <c r="AX994" t="s">
        <v>5808</v>
      </c>
      <c r="AY994" t="s">
        <v>5809</v>
      </c>
    </row>
    <row r="995" spans="43:51">
      <c r="AQ995">
        <v>1129</v>
      </c>
      <c r="AR995" s="1258" t="str">
        <f>'Abilities (2)'!B$1129</f>
        <v>(≈) Coordinator: Gain Coordination Skill Until End of Day. (20 Mana)</v>
      </c>
      <c r="AS995" s="1258" t="str">
        <f>'Abilities (2)'!C$1129</f>
        <v>(&gt;) Ravager Toxin: Fire a Toxin Dart at Target Inflicting Poison for 5 Damager per Tick over 5 Turns. (20 mana)</v>
      </c>
      <c r="AT995" s="1258" t="str">
        <f>'Abilities (2)'!D$1129</f>
        <v>(o) Iron Bell: Cause all Fae Entities on Hex to take 50 True Damage and be Confused for 3 Turns. (40 Mana)</v>
      </c>
      <c r="AW995" t="s">
        <v>5810</v>
      </c>
      <c r="AX995" t="s">
        <v>5811</v>
      </c>
      <c r="AY995" t="s">
        <v>5812</v>
      </c>
    </row>
    <row r="996" spans="43:51">
      <c r="AQ996">
        <v>1130</v>
      </c>
      <c r="AR996" s="1258" t="str">
        <f>'Abilities (2)'!B$1130</f>
        <v>(≈) Operation Control: Infinite Hex Range; Move Target Entity 1 Hex. (50 Mana)</v>
      </c>
      <c r="AS996" s="1258" t="str">
        <f>'Abilities (2)'!C$1130</f>
        <v>(&gt;) Slumbering Toxin: Fire a Toxin Dart at Target inflicting Sleeping for 2 Turns. (20 mana)</v>
      </c>
      <c r="AT996" s="1258" t="str">
        <f>'Abilities (2)'!D$1130</f>
        <v>(&gt;) Mechagnetical Discharge: Throw a Mana-Tech Device at Target Construct dealing 40 Lightning Damage and Stunning it for 3 Turns. (40 Mana)</v>
      </c>
      <c r="AW996" t="s">
        <v>5813</v>
      </c>
      <c r="AX996" t="s">
        <v>5814</v>
      </c>
      <c r="AY996" t="s">
        <v>5815</v>
      </c>
    </row>
    <row r="997" spans="43:51">
      <c r="AQ997" s="1286">
        <v>1131</v>
      </c>
      <c r="AR997" s="1258" t="str">
        <f>'Abilities (2)'!B$1131</f>
        <v>(^) Backstreet Connection: Summon a Random Rare Ward on your current Hex. (200 Gold; 20 Mana)</v>
      </c>
      <c r="AS997" s="1258" t="str">
        <f>'Abilities (2)'!C$1131</f>
        <v>(≈) Bypass: Move to Target Tile Adjacent to Target Entity or Object. (20 Mana)</v>
      </c>
      <c r="AT997" s="1258" t="str">
        <f>'Abilities (2)'!D$1131</f>
        <v>(&gt;) Anti-Mage Blitzer: Throw an explosive at Target for 20 Blast Damage which prevents Target from using Spells until End of Combat. (40 Mana)</v>
      </c>
      <c r="AW997" t="s">
        <v>5816</v>
      </c>
      <c r="AX997" t="s">
        <v>5817</v>
      </c>
      <c r="AY997" t="s">
        <v>5818</v>
      </c>
    </row>
    <row r="998" spans="43:51">
      <c r="AQ998" s="1286">
        <v>1132</v>
      </c>
      <c r="AR998" s="1258" t="str">
        <f>'Abilities (2)'!B$1132</f>
        <v>(^) Strategic Recall: Teleport Target Entity other than yourself under your Banner that is not Engaged in Combat to you. (25 Mana)</v>
      </c>
      <c r="AS998" s="1258" t="str">
        <f>'Abilities (2)'!C$1132</f>
        <v>(&gt;) Cointoss: Throw a Mana infuesed Coin Object on Target Tile, Lasts Until Picked up or Combat End. (5 Mana; 1 Gold)</v>
      </c>
      <c r="AT998" s="1258" t="str">
        <f>'Abilities (2)'!D$1132</f>
        <v>(&gt;) Leg Piercer: Throw a Dagger at Target dealing 20(+100% Dexterity) Bleed Damage and Rooting them for 3 Turns. (30 Mana)</v>
      </c>
      <c r="AW998" t="s">
        <v>5819</v>
      </c>
      <c r="AX998" t="s">
        <v>5820</v>
      </c>
      <c r="AY998" t="s">
        <v>5821</v>
      </c>
    </row>
    <row r="999" spans="43:51">
      <c r="AQ999" s="1286">
        <v>1133</v>
      </c>
      <c r="AR999" s="1258" t="str">
        <f>'Abilities (2)'!B$1133</f>
        <v>(&gt;) Illegal Boosters: Throw illegal enhancement booster shots at Target Entity granting them Surge and Resilient for 4 Turns; At the End of Combat that Target Loses 50 Health; (40 Mana)</v>
      </c>
      <c r="AS999" s="1258" t="str">
        <f>'Abilities (2)'!C$1133</f>
        <v>(o) Smoked Gas: Cause a 3x3 Tile grid to be enveloped in a toxic gas until End of Combat; Entities inside the grid will take 20 Poison Damage per Tick at the Start of their Turn. (30 Mana)</v>
      </c>
      <c r="AT999" s="1258" t="str">
        <f>'Abilities (2)'!D$1133</f>
        <v>(≈) Merciless Stabs: [Requires Melee Weapon] Deal Target Basic Attack Damage to Target Twice. (25 Mana)</v>
      </c>
      <c r="AW999" t="s">
        <v>5822</v>
      </c>
      <c r="AX999" t="s">
        <v>5823</v>
      </c>
      <c r="AY999" t="s">
        <v>5824</v>
      </c>
    </row>
    <row r="1000" spans="43:51">
      <c r="AQ1000" s="1286">
        <v>1134</v>
      </c>
      <c r="AR1000" s="1258" t="str">
        <f>'Abilities (2)'!B$1134</f>
        <v>(P) Taught Logistics: All Entities under your Banner may interact with Landmarks, Gold they find is immediately transported in your Inventory.</v>
      </c>
      <c r="AS1000" s="1258" t="str">
        <f>'Abilities (2)'!C$1134</f>
        <v>(P) Hideout: You have Stealth while in Zones.</v>
      </c>
      <c r="AT1000" s="1258" t="str">
        <f>'Abilities (2)'!D$1134</f>
        <v>(P) Jack of all Trades: Gain 2 Power; 2 Strength, 2 Dexterity, 1 Defense, 1 Dispersion and 1 Mobility.</v>
      </c>
      <c r="AW1000" t="s">
        <v>5825</v>
      </c>
      <c r="AX1000" t="s">
        <v>5826</v>
      </c>
      <c r="AY1000" t="s">
        <v>5827</v>
      </c>
    </row>
    <row r="1001" spans="43:51">
      <c r="AQ1001" s="1286">
        <v>1135</v>
      </c>
      <c r="AR1001" s="1258" t="str">
        <f>'Abilities (2)'!B$1135</f>
        <v>(P) Advanced Calculations: Gain +2 Roll Modifier on Random Landmarks.</v>
      </c>
      <c r="AS1001" s="1258" t="str">
        <f>'Abilities (2)'!C$1135</f>
        <v>(P) Daggering Exit: Fleeing from Combat launches a (&gt;) Knife at all Hostile Targets for 25(+100% Dexterity) Physical Damage.</v>
      </c>
      <c r="AT1001" s="1258" t="str">
        <f>'Abilities (2)'!D$1135</f>
        <v>(P) Planned Combo: Every Unique Ability used this Combat grants you +5 Base Damage on your next Basic Attack.</v>
      </c>
      <c r="AW1001" t="s">
        <v>5828</v>
      </c>
      <c r="AX1001" t="s">
        <v>5829</v>
      </c>
      <c r="AY1001" t="s">
        <v>5830</v>
      </c>
    </row>
    <row r="1002" spans="43:51">
      <c r="AQ1002" s="1286">
        <v>1136</v>
      </c>
      <c r="AR1002" s="1258" t="str">
        <f>'Abilities (2)'!B$1136</f>
        <v>(P) Black Arms Investor: Whenever you Traverse a Zone for the first time choose to Gain 500 Gold or a Random Epic Gear.</v>
      </c>
      <c r="AS1002" s="1258" t="str">
        <f>'Abilities (2)'!C$1136</f>
        <v>(P) Here and Already Gone: Gain +2 Initiative Roll and +2 Flee Roll.</v>
      </c>
      <c r="AT1002" s="1258" t="str">
        <f>'Abilities (2)'!D$1136</f>
        <v>(P) Thought Expectations: If you are not first in Combat you do 2 Actions at the start of your next turn.</v>
      </c>
      <c r="AW1002" t="s">
        <v>5831</v>
      </c>
      <c r="AX1002" t="s">
        <v>5832</v>
      </c>
      <c r="AY1002" t="s">
        <v>5833</v>
      </c>
    </row>
    <row r="1003" spans="43:51">
      <c r="AQ1003" s="1286">
        <v>1137</v>
      </c>
      <c r="AR1003" s="1258" t="str">
        <f>'Abilities (2)'!B$1137</f>
        <v>(^) Cooperative Means: Summon a Mercenary on Target Hex you have Vision of which does not have a Hostile Entity on it. (60 Mana; 400 Gold; 1/Day)</v>
      </c>
      <c r="AS1003" s="1258" t="str">
        <f>'Abilities (2)'!C$1137</f>
        <v>(≈) Invanishment: [Requires 3 Tile Distance from closest Hostile Target or Invisibility] Flee Combat; This Ability costs 20 Mana less if you are Invisible. (30 Mana)</v>
      </c>
      <c r="AT1003" s="1258" t="str">
        <f>'Abilities (2)'!D$1137</f>
        <v>(≈) Archblight Coating: Hidden; Your Basic Attacks deal True Damage to Living Entities until End of Combat. (60 Mana)</v>
      </c>
      <c r="AW1003" t="s">
        <v>5834</v>
      </c>
      <c r="AX1003" t="s">
        <v>5835</v>
      </c>
      <c r="AY1003" t="s">
        <v>5836</v>
      </c>
    </row>
    <row r="1004" spans="43:51">
      <c r="AQ1004" s="1286">
        <v>1138</v>
      </c>
      <c r="AR1004" s="1258" t="str">
        <f>'Abilities (2)'!B$1138</f>
        <v>(+) Hostage Twist: Reveal to Target Entity that you have taken their loved ones hostage, they become Inflicted with Fear, Charm and Enraged for 3 Turns. (50 Mana; 1/Entity)</v>
      </c>
      <c r="AS1004" s="1258" t="str">
        <f>'Abilities (2)'!C$1138</f>
        <v>(+) Positional Transmutation: [Requires Combat] Swap places with Target Entity or Object; If the Object was a Mana Infuesed Coin then also become invisible for 1 Turn; If Bypass was cast this Combat you gain 2 Turns of Invisibility instead of 1. (30 Mana)</v>
      </c>
      <c r="AT1004" s="1258" t="str">
        <f>'Abilities (2)'!D$1138</f>
        <v>(&gt;) Northernforge Dagger Kit: Hidden; Throw a specialized Dagger at Target Entity for 20 Physical Damage; Choose On Hit Effect of Dagger: Reduce Targets Defense by 10 until End of Combat; Reduce Targets Dispersion by 10 until End of Combat; Reduce Targets Mobility by 2 until End of Combat; Effects Stack. (20 Mana)</v>
      </c>
      <c r="AW1004" t="s">
        <v>5837</v>
      </c>
      <c r="AX1004" t="s">
        <v>5838</v>
      </c>
      <c r="AY1004" t="s">
        <v>5839</v>
      </c>
    </row>
    <row r="1005" spans="43:51">
      <c r="AQ1005" s="1286">
        <v>1139</v>
      </c>
      <c r="AR1005" s="1258" t="str">
        <f>'Abilities (2)'!B$1139</f>
        <v>(+) Undercover Agent: [Requires Combat] Target Non-Heroic Entity is now under your Banner. (1000 Gold; 1/Day)</v>
      </c>
      <c r="AS1005" s="1258" t="str">
        <f>'Abilities (2)'!C$1139</f>
        <v>(o) Confusing Sharade: Force all other Entities to move 1 Tile towards closer to another Entity or Object; If you are Invisible then trigger this Ability Twice. (30 Mana)</v>
      </c>
      <c r="AT1005" s="1258" t="str">
        <f>'Abilities (2)'!D$1139</f>
        <v>(&gt;) Projectile Rod: Counter; Throw a Rod at Target Projectile Dividing its Damage by 3. (25 Mana)</v>
      </c>
      <c r="AW1005" t="s">
        <v>5840</v>
      </c>
      <c r="AX1005" t="s">
        <v>5841</v>
      </c>
      <c r="AY1005" t="s">
        <v>5842</v>
      </c>
    </row>
    <row r="1006" spans="43:51">
      <c r="AQ1006">
        <v>1142</v>
      </c>
      <c r="AR1006" s="1258" t="str">
        <f>'Abilities (2)'!B$1142</f>
        <v>(P) Unsettling Aura: Hostile Entities on your Hex have their Miss Range Set to 1-7 Overriding everything.</v>
      </c>
      <c r="AW1006" t="s">
        <v>5843</v>
      </c>
    </row>
    <row r="1007" spans="43:51">
      <c r="AQ1007" s="1286">
        <v>1143</v>
      </c>
      <c r="AR1007" s="1258" t="str">
        <f>'Abilities (2)'!B$1143</f>
        <v>(P) Unholy Aura: 50% Dark Resistance; Immunity to Blind.</v>
      </c>
      <c r="AW1007" t="s">
        <v>2725</v>
      </c>
    </row>
    <row r="1008" spans="43:51">
      <c r="AQ1008">
        <v>1144</v>
      </c>
      <c r="AR1008" s="1258" t="str">
        <f>'Abilities (2)'!B$1144</f>
        <v>(P) Abyssal Aura: Fear Ticks on your Hex cause their respective Entities to lose 20% Dark Resistance until End of Day.</v>
      </c>
      <c r="AW1008" t="s">
        <v>2753</v>
      </c>
    </row>
    <row r="1009" spans="43:51">
      <c r="AQ1009">
        <v>1145</v>
      </c>
      <c r="AR1009" s="911" t="str">
        <f>'Abilities (2)'!B$1145</f>
        <v>(❖:&gt;) Death Coil: Launch a Projectile dealing 20(+50% Power) Dark Damage to Target. (20 Mana)</v>
      </c>
      <c r="AS1009" s="911" t="str">
        <f>'Abilities (2)'!C$1145</f>
        <v>(❖:&gt;) Death Coil II: Launch a Projectile dealing 30(+50% Power) Dark Damage to Target. (30 Mana)</v>
      </c>
      <c r="AT1009" s="911" t="str">
        <f>'Abilities (2)'!D$1145</f>
        <v>(❖:&gt;) Death Coil III: Launch a Projectile dealing 40(+50% Power) Dark Damage to Target. (30 Mana)</v>
      </c>
      <c r="AW1009" t="s">
        <v>2782</v>
      </c>
      <c r="AX1009" t="s">
        <v>5844</v>
      </c>
      <c r="AY1009" t="s">
        <v>5845</v>
      </c>
    </row>
    <row r="1010" spans="43:51">
      <c r="AQ1010">
        <v>1146</v>
      </c>
      <c r="AR1010" s="1258" t="str">
        <f>'Abilities (2)'!B$1146</f>
        <v>(≈) Dark Strike: [Requires Melee Weapon] Strike Target Entity for Basic Attack Damage dealing On Hit Dark Damage equal to your Dark Resistance (10%=1) with a 20% Chance to Fear Target for 1 Turn. (15 Mana)</v>
      </c>
      <c r="AS1010" s="1258" t="str">
        <f>'Abilities (2)'!C$1146</f>
        <v>(≈) Gray Strike II: [Requires Melee Weapon] Strike Target Entity for Basic Attack Damage dealing On-Hit Bonus Dark Damage equal to your Dark Resistance (10%=2) with a 30% Chance to Fear Target for 1 Turn. (20 Mana)</v>
      </c>
      <c r="AT1010" s="1258" t="str">
        <f>'Abilities (2)'!D$1146</f>
        <v>(≈) Gray Strike III: [Requires Melee Weapon] Strike Target Entity for Basic Attack Damage dealing On-Hit Bonus Dark Damage equal to your Dark Resistance (10%=3) with a 50% Chance to Fear Target for 1 Turn. (25 Mana)</v>
      </c>
      <c r="AW1010" t="s">
        <v>2820</v>
      </c>
      <c r="AX1010" t="s">
        <v>5846</v>
      </c>
      <c r="AY1010" t="s">
        <v>5847</v>
      </c>
    </row>
    <row r="1011" spans="43:51">
      <c r="AQ1011">
        <v>1147</v>
      </c>
      <c r="AR1011" s="1258" t="str">
        <f>'Abilities (2)'!B$1147</f>
        <v>(^) Shield from Beyond: [Requires Empty Off-Hand Slot] Summon a Shield in your Off-Hand Until End of Combat; The Shield Grants 40% Dark Resistance, 4 Defense, 4 Dispersion, Passive: If you suffer more than 25 Total Damage from an Attack Deal (o) 10(+50% Defense) Dark Damage to all Entities on Hex. (30 Mana)</v>
      </c>
      <c r="AS1011" s="1258" t="str">
        <f>'Abilities (2)'!C$1147</f>
        <v>(^) Shield from Beyond II: [Requires Empty Off-Hand Slot] Summon a Shield in your Off-Hand Until End of Combat; The Shield Grants 60% Dark Resistance, 6 Defense, 6 Dispersion, Passive: If you suffer more than 15 Total Damage from an Attack Deal (o) 15(+75% Defense) Dark Damage to all Entities on Hex. (35 Mana)</v>
      </c>
      <c r="AT1011" s="1258" t="str">
        <f>'Abilities (2)'!D$1147</f>
        <v>(^) Shield from Beyond III: [Requires Empty Off-Hand Slot] Summon a Shield in your Off-Hand Until End of Combat; The Shield Grants 80% Dark Resistance, 8 Defense, 8 Dispersion, Passive: Whenever you take Damage in Combat Deal (o) 20(+100% Defense) Dark Damage to all Entities on Hex. (40 Mana)</v>
      </c>
      <c r="AW1011" t="s">
        <v>2855</v>
      </c>
      <c r="AX1011" t="s">
        <v>5848</v>
      </c>
      <c r="AY1011" t="s">
        <v>5849</v>
      </c>
    </row>
    <row r="1012" spans="43:51">
      <c r="AQ1012" s="1286">
        <v>1148</v>
      </c>
      <c r="AR1012" s="1258" t="str">
        <f>'Abilities (2)'!B$1148</f>
        <v>(❖:≈) Terrorizing Eyes: Inflict Fear in Target for 1 Turn. (25 Mana)</v>
      </c>
      <c r="AS1012" s="1258" t="str">
        <f>'Abilities (2)'!C$1148</f>
        <v>(❖:≈) Terrorizing Eyes II: Inflict Fear in Target for 2 Turn. (35 Mana)</v>
      </c>
      <c r="AT1012" s="1258" t="str">
        <f>'Abilities (2)'!D$1148</f>
        <v>(❖:≈) Terrorizing Eyes III: Inflict Fear in Target for 3 Turn. (45 Mana)</v>
      </c>
      <c r="AW1012" t="s">
        <v>5850</v>
      </c>
      <c r="AX1012" t="s">
        <v>5851</v>
      </c>
      <c r="AY1012" t="s">
        <v>5852</v>
      </c>
    </row>
    <row r="1013" spans="43:51">
      <c r="AQ1013" s="1286">
        <v>1149</v>
      </c>
      <c r="AR1013" s="1258" t="str">
        <f>'Abilities (2)'!B$1149</f>
        <v>(❖:≈) Scared into Exhaustion: Drain Targets Stamina; They take 10(+100% Strength) Dark Damage per Drained Stamina. (60 Mana; 1/Day)</v>
      </c>
      <c r="AS1013" s="1258" t="str">
        <f>'Abilities (2)'!C$1149</f>
        <v>(❖:≈) Scared into Exhaustion II: Drain Targets Stamina; They take 20(+200% Strength) Dark Damage per Drained Stamina. (60 Mana; 1/Day)</v>
      </c>
      <c r="AT1013" s="1258" t="str">
        <f>'Abilities (2)'!D$1149</f>
        <v>(❖:≈) Scared into Exhaustion III: Drain Targets Stamina; They take 30(+300% Strength) Dark Damage per Drained Stamina. (60 Mana; 1/Day)</v>
      </c>
      <c r="AW1013" t="s">
        <v>5853</v>
      </c>
      <c r="AX1013" t="s">
        <v>5854</v>
      </c>
      <c r="AY1013" t="s">
        <v>5855</v>
      </c>
    </row>
    <row r="1014" spans="43:51">
      <c r="AQ1014" s="1286">
        <v>1150</v>
      </c>
      <c r="AR1014" s="1258" t="str">
        <f>'Abilities (2)'!B$1150</f>
        <v>(P) The Fearless and the Feared: Whenever a Tick of Fear is consumed on your Hex Gain 20 Mana; Up to 40 Mana Restored per Day; You and your Banner gain the Fearless Condition.</v>
      </c>
      <c r="AS1014" s="1258" t="str">
        <f>'Abilities (2)'!C$1150</f>
        <v>(P) The Fearless and the Feared II: Whenever a Tick of Fear is consumed on your Hex Gain 20 Mana; Up to 60 Mana Restored per Day; You and your Banner gain the Fearless Condition.</v>
      </c>
      <c r="AT1014" s="1258" t="str">
        <f>'Abilities (2)'!D$1150</f>
        <v>(P) The Fearless and the Feared III: Whenever a Tick of Fear is consumed on your Hex Gain 20 Mana; Up to 80 Mana Restored per Day; You and your Banner gain the Fearless Condition.</v>
      </c>
      <c r="AW1014" t="s">
        <v>2962</v>
      </c>
      <c r="AX1014" t="s">
        <v>5856</v>
      </c>
      <c r="AY1014" t="s">
        <v>5857</v>
      </c>
    </row>
    <row r="1015" spans="43:51">
      <c r="AQ1015" s="1286">
        <v>1151</v>
      </c>
      <c r="AR1015" s="1258" t="str">
        <f>'Abilities (2)'!B$1151</f>
        <v>(P) Fright Warp: Whenever Target Flees, Instantly Teleport to their Hex. (Locks 30 Mana)</v>
      </c>
      <c r="AS1015" s="1258" t="str">
        <f>'Abilities (2)'!C$1151</f>
        <v>(P) Fright Warp II: Whenever Target Flees or moves away from you, Instantly Teleport in their Melee Range. (Locks 40 Mana)</v>
      </c>
      <c r="AT1015" s="1258" t="str">
        <f>'Abilities (2)'!D$1151</f>
        <v>(P) Fright Warp III: Whenever Target Flees or moves away from you, Instantly Teleport in thier Melee Range and Strike them. (Locks 50 Mana)</v>
      </c>
      <c r="AW1015" t="s">
        <v>2997</v>
      </c>
      <c r="AX1015" t="s">
        <v>5858</v>
      </c>
      <c r="AY1015" t="s">
        <v>5859</v>
      </c>
    </row>
    <row r="1016" spans="43:51">
      <c r="AQ1016" s="1286">
        <v>1152</v>
      </c>
      <c r="AR1016" s="1258" t="str">
        <f>'Abilities (2)'!B$1152</f>
        <v>(❖:≈) Fear of Sudden Death: Hidden; Basic Attack Target making him Think he took Half of his Max Health as Total Damage, whilst in Reality you deal Your Normal Damage. (20 Mana)</v>
      </c>
      <c r="AS1016" s="1258" t="str">
        <f>'Abilities (2)'!C$1152</f>
        <v>(❖:≈) Fear of Sudden Death II: Hidden; Basic Attack Target making him Think he took 75% of his Max Health as Total Damage, whilst in Reality you deal Your Normal Damage. (25 Mana)</v>
      </c>
      <c r="AT1016" s="1258" t="str">
        <f>'Abilities (2)'!D$1152</f>
        <v>(❖:≈) Fear of Sudden Death III: Hidden; Basic Attack Target making him Think he took 90% of his Max Health as Total Damage, whilst in Reality you deal twice your normal Damage. (30 Mana)</v>
      </c>
      <c r="AW1016" t="s">
        <v>5860</v>
      </c>
      <c r="AX1016" t="s">
        <v>5861</v>
      </c>
      <c r="AY1016" t="s">
        <v>5862</v>
      </c>
    </row>
    <row r="1017" spans="43:51">
      <c r="AQ1017" s="1286">
        <v>1153</v>
      </c>
      <c r="AR1017" s="1258" t="str">
        <f>'Abilities (2)'!B$1153</f>
        <v>(+) Abyssal Gaze: Flash; 40% Chance to Fear Target for 1 Turn. (15 Mana)</v>
      </c>
      <c r="AS1017" s="1258" t="str">
        <f>'Abilities (2)'!C$1153</f>
        <v>(+) Abyssal Gaze II: Flash; 60% Chance to Fear Target for 1 Turn. (15 Mana)</v>
      </c>
      <c r="AT1017" s="1258" t="str">
        <f>'Abilities (2)'!D$1153</f>
        <v>(+) Abyssal Gaze III: Flash; 80% Chance to Fear Target for 1 Turn. (15 Mana)</v>
      </c>
      <c r="AW1017" t="s">
        <v>5863</v>
      </c>
      <c r="AX1017" t="s">
        <v>5864</v>
      </c>
      <c r="AY1017" t="s">
        <v>5865</v>
      </c>
    </row>
    <row r="1018" spans="43:51">
      <c r="AQ1018" s="1286">
        <v>1154</v>
      </c>
      <c r="AR1018" s="1258" t="str">
        <f>'Abilities (2)'!B$1154</f>
        <v>(P) Darkness Unleashed: Dark shadows start gathering around you; The Duration of your Fearing Effects is doubled; Your Melee Attacks have 50% Life Drain towards Feared Targets (Locks 40 Mana)</v>
      </c>
      <c r="AS1018" s="1258" t="str">
        <f>'Abilities (2)'!C$1154</f>
        <v>(P) Darkness Unleashed II: Dark shadows start gathering around you; The Duration of your Fearing Effects is doubled; Your Melee Attacks have 100% Life Drain towards Feared Targets (Locks 60 Mana)</v>
      </c>
      <c r="AT1018" s="1258" t="str">
        <f>'Abilities (2)'!D$1154</f>
        <v>(P) Darkness Unleashed III: Dark shadows start gathering around you; All other Entities on your Hex are permanently Feared; Your Melee Attacks have 200% Life Drain towards Feared Targets (Locks 80 Mana)</v>
      </c>
      <c r="AW1018" t="s">
        <v>3100</v>
      </c>
      <c r="AX1018" t="s">
        <v>5866</v>
      </c>
      <c r="AY1018" t="s">
        <v>5867</v>
      </c>
    </row>
    <row r="1019" spans="43:51">
      <c r="AQ1019" s="1286">
        <v>1155</v>
      </c>
      <c r="AR1019" s="1258" t="str">
        <f>'Abilities (2)'!B$1155</f>
        <v>(+) Permanent Terror: Curse Target; Curse: Take 10 Terror Damage per Tick. (75 Mana)</v>
      </c>
      <c r="AS1019" s="1258" t="str">
        <f>'Abilities (2)'!C$1155</f>
        <v>(+) Permanent Terror II: Curse Target; Curse: Take 20 Terror Damage per Tick. (100 Mana)</v>
      </c>
      <c r="AT1019" s="1258" t="str">
        <f>'Abilities (2)'!D$1155</f>
        <v>(+) Permanent Terror III: Curse Target; Curse: Take 50 Terror Damage per Tick. (150 Mana)</v>
      </c>
      <c r="AW1019" t="s">
        <v>5868</v>
      </c>
      <c r="AX1019" t="s">
        <v>5869</v>
      </c>
      <c r="AY1019" t="s">
        <v>5870</v>
      </c>
    </row>
    <row r="1020" spans="43:51">
      <c r="AQ1020" s="1286">
        <v>1156</v>
      </c>
      <c r="AR1020" s="1258" t="str">
        <f>'Abilities (2)'!B$1156</f>
        <v>(+) The Beckoning End: Powerplay; Deal 10 (*Number of Fear Ticks Suffered this Day) Fatal Damage; If the Fatal Damage is higher than Targets Max Health Destroy them instead. (50 Mana)</v>
      </c>
      <c r="AS1020" s="1258" t="str">
        <f>'Abilities (2)'!C$1156</f>
        <v>(+) The Beckoning End II: Powerplay; Deal 20 (*Number of Fear Ticks Suffered this Day) Fatal Damage; If the Fatal Damage is higher than Targets Max Health Destroy them instead. (75 Mana)</v>
      </c>
      <c r="AT1020" s="1258" t="str">
        <f>'Abilities (2)'!D$1156</f>
        <v>(+) The Beckoning End III: Powerplay; Deal 40 (*Number of Fear Ticks Suffered this Day) Fatal Damage; If the Fatal Damage is higher than Targets Current Health Destroy them instead. (100 Mana)</v>
      </c>
      <c r="AW1020" t="s">
        <v>5871</v>
      </c>
      <c r="AX1020" t="s">
        <v>5872</v>
      </c>
      <c r="AY1020" t="s">
        <v>5873</v>
      </c>
    </row>
    <row r="1021" spans="43:51">
      <c r="AQ1021">
        <v>1159</v>
      </c>
      <c r="AR1021" s="1258" t="str">
        <f>'Abilities (2)'!B$1159</f>
        <v>(P) Protective Flash: When dropping below 20% Health, Blind everyone on your Hex for 3 turns.</v>
      </c>
      <c r="AW1021" t="s">
        <v>2687</v>
      </c>
    </row>
    <row r="1022" spans="43:51">
      <c r="AQ1022" s="1286">
        <v>1160</v>
      </c>
      <c r="AR1022" s="1258" t="str">
        <f>'Abilities (2)'!B$1160</f>
        <v>(P) Holy Aura: 50% Light Resistance; Immunity to Fear.</v>
      </c>
      <c r="AW1022" t="s">
        <v>2724</v>
      </c>
    </row>
    <row r="1023" spans="43:51">
      <c r="AQ1023">
        <v>1161</v>
      </c>
      <c r="AR1023" s="1258" t="str">
        <f>'Abilities (2)'!B$1161</f>
        <v>(P) Hallow Aura: Blind Ticks on your Hex cause their respective Entities to lose 20% Light Resistance until End of Day.</v>
      </c>
      <c r="AW1023" t="s">
        <v>2752</v>
      </c>
    </row>
    <row r="1024" spans="43:51">
      <c r="AQ1024">
        <v>1162</v>
      </c>
      <c r="AR1024" s="911" t="str">
        <f>'Abilities (2)'!B$1162</f>
        <v>(+) Holy Smite: Deal 20 Holy Damage. (20 Mana)</v>
      </c>
      <c r="AS1024" s="911" t="str">
        <f>'Abilities (2)'!C$1162</f>
        <v>(+) Holy Smite II: Deal 30 Holy Damage. (25 Mana)</v>
      </c>
      <c r="AT1024" s="911" t="str">
        <f>'Abilities (2)'!D$1162</f>
        <v>(+) Holy Smite III: Deal 40 Holy Damage. (30 Mana)</v>
      </c>
      <c r="AW1024" t="s">
        <v>2781</v>
      </c>
      <c r="AX1024" t="s">
        <v>5874</v>
      </c>
      <c r="AY1024" t="s">
        <v>5875</v>
      </c>
    </row>
    <row r="1025" spans="43:51">
      <c r="AQ1025">
        <v>1163</v>
      </c>
      <c r="AR1025" s="1258" t="str">
        <f>'Abilities (2)'!B$1163</f>
        <v>(≈) Righteous Empowerment: [Requires Sword Equipped] Empowers your next attack converting its Physical Damage to Light Damage. (20 Mana)</v>
      </c>
      <c r="AS1025" s="1258" t="str">
        <f>'Abilities (2)'!C$1163</f>
        <v>(≈) Righteous Empowerment II: Empowers your next attack converting its Physical Damage to Light Damage. (20 Mana)</v>
      </c>
      <c r="AT1025" s="1258" t="str">
        <f>'Abilities (2)'!D$1163</f>
        <v>(≈) Righteous Empowerment III: Empowers your next attack converting its Physical Damage to Light Damage. (10 Mana)</v>
      </c>
      <c r="AW1025" t="s">
        <v>2819</v>
      </c>
      <c r="AX1025" t="s">
        <v>5876</v>
      </c>
      <c r="AY1025" t="s">
        <v>5877</v>
      </c>
    </row>
    <row r="1026" spans="43:51">
      <c r="AQ1026">
        <v>1164</v>
      </c>
      <c r="AR1026" s="1258" t="str">
        <f>'Abilities (2)'!B$1164</f>
        <v>(≈) Hallowed Protection: [Requires Shield or Buckler in Off-Hand] Gain 20% More Defense and Dispersion, Gain 20% Elemental Resistance, Gain 10 Barrier; Lasts Until End of Combat. (30 Mana)</v>
      </c>
      <c r="AS1026" s="1258" t="str">
        <f>'Abilities (2)'!C$1164</f>
        <v>(≈) Hallowed Protection II: [Requires Shield or Buckler in Off-Hand] Gain 30% More Defense and Dispersion, Gain 30% Elemental Resistance, Gain 15 Barrier; Lasts Until End of Combat. (35 Mana)</v>
      </c>
      <c r="AT1026" s="1258" t="str">
        <f>'Abilities (2)'!D$1164</f>
        <v>(≈) Hallowed Protection III: [Requires Shield or Buckler in Off-Hand] Gain 40% More Defense and Dispersion, Gain 40% Elemental Resistance, Gain 20 Barrier; Lasts Until End of Combat. (40 Mana)</v>
      </c>
      <c r="AW1026" t="s">
        <v>5878</v>
      </c>
      <c r="AX1026" t="s">
        <v>5879</v>
      </c>
      <c r="AY1026" t="s">
        <v>5880</v>
      </c>
    </row>
    <row r="1027" spans="43:51">
      <c r="AQ1027" s="1286">
        <v>1165</v>
      </c>
      <c r="AR1027" s="1258" t="str">
        <f>'Abilities (2)'!B$1165</f>
        <v>(≈) Blink Pierce: [Requires a Pierce Weapon] Blitz; Drive Your Weapon through the enemy, dealing 20(+100% Strength; +Basic Attack) Physical Damage and 10 Light Damage. (40 Mana)</v>
      </c>
      <c r="AS1027" s="1258" t="str">
        <f>'Abilities (2)'!C$1165</f>
        <v>(≈) Blink Pierce II: [Requires a Pierce Weapon] Blitz; Drive Your Weapon through the enemy, dealing 20(+100% Strength; +Basic Attack) Physical Damage and 20 Light Damage. (40 Mana)</v>
      </c>
      <c r="AT1027" s="1258" t="str">
        <f>'Abilities (2)'!D$1165</f>
        <v>(≈) Blink Pierce III: [Requires a Pierce Weapon] Blitz; Drive Your Weapon through the enemy, dealing 25(+200% Strength; +Base Attack) Physical Damage and 25 Light Damage. (40 Mana)</v>
      </c>
      <c r="AW1027" t="s">
        <v>5881</v>
      </c>
      <c r="AX1027" t="s">
        <v>5882</v>
      </c>
      <c r="AY1027" t="s">
        <v>5883</v>
      </c>
    </row>
    <row r="1028" spans="43:51">
      <c r="AQ1028" s="1286">
        <v>1166</v>
      </c>
      <c r="AR1028" s="1258" t="str">
        <f>'Abilities (2)'!B$1166</f>
        <v>(❖:≈) Devine Reinforcement: Cause an Angelic Soul to appear behind Target and Strike them for 10 Light Damage and 10 True Damage; 50% Chance for this Attack to Crit for double the Damage. (25 Mana)</v>
      </c>
      <c r="AS1028" s="1258" t="str">
        <f>'Abilities (2)'!C$1166</f>
        <v>(❖:≈) Devine Reinforcement II: Cause an Angelic Soul to appear behind Target and Strike them for 15(+100% Power) Light Damage and 15 True Damage; 50% Chance for this Attack to Crit for double the Damage. (35 Mana)</v>
      </c>
      <c r="AT1028" s="1258" t="str">
        <f>'Abilities (2)'!D$1166</f>
        <v>(❖:≈) Devine Reinforcement III: Cause an Angelic Soul to appear behind Target and Strike them for 20(+200% Power) Light Damage and 20 True Damage; 50% Chance for this Attack to Crit for double the Damage. (40 Mana)</v>
      </c>
      <c r="AW1028" t="s">
        <v>2925</v>
      </c>
      <c r="AX1028" t="s">
        <v>5884</v>
      </c>
      <c r="AY1028" t="s">
        <v>5885</v>
      </c>
    </row>
    <row r="1029" spans="43:51">
      <c r="AQ1029" s="1286">
        <v>1167</v>
      </c>
      <c r="AR1029" s="1258" t="str">
        <f>'Abilities (2)'!B$1167</f>
        <v>(P) Server of Light: [Requires Positive Faith] Your Strikes Inflict Blind for 1 Turn. (Locks 50 Mana)</v>
      </c>
      <c r="AS1029" s="1258" t="str">
        <f>'Abilities (2)'!C$1167</f>
        <v>(P) Server of Light II: [Requires Positive Faith] Your Strikes Inflict Blind for 1 Turn. (Locks 25 Mana)</v>
      </c>
      <c r="AT1029" s="1258" t="str">
        <f>'Abilities (2)'!D$1167</f>
        <v>(P) Server of Light III: [Requires Positive Faith] Your Strikes Inflict Blind for 1 Turn.</v>
      </c>
      <c r="AW1029" t="s">
        <v>5886</v>
      </c>
      <c r="AX1029" t="s">
        <v>5887</v>
      </c>
      <c r="AY1029" t="s">
        <v>5888</v>
      </c>
    </row>
    <row r="1030" spans="43:51">
      <c r="AQ1030" s="1286">
        <v>1168</v>
      </c>
      <c r="AR1030" s="1258" t="str">
        <f>'Abilities (2)'!B$1168</f>
        <v>(❖:o) Holy Nova: [Channel for 1 Turn] Counter; Blocks all Incoming Damage; At the Start of your turn, Release Holy Nova dealing 20 Holy Damage 10 Light Damage to all other Entities on Hex. (40 Mana)</v>
      </c>
      <c r="AS1030" s="1258" t="str">
        <f>'Abilities (2)'!C$1168</f>
        <v>(❖:o) Holy Nova II: [Channel for 1 Turn] Counter; Blocks all Incoming Damage; At the Start of your turn, Release Holy Nova dealing 20 Holy Damage 20 Light Damage to all other Entities on Hex. (40 Mana)</v>
      </c>
      <c r="AT1030" s="1258" t="str">
        <f>'Abilities (2)'!D$1168</f>
        <v>(❖:o) Holy Nova III: [Channel for 1 Turn] Counter; Blocks all Incoming Damage; At the Start of your turn, Release Holy Nova dealing 30 Holy Damage 30 Light Damage to all other Entities on Hex. (50 Mana)</v>
      </c>
      <c r="AW1030" t="s">
        <v>5889</v>
      </c>
      <c r="AX1030" t="s">
        <v>5890</v>
      </c>
      <c r="AY1030" t="s">
        <v>5891</v>
      </c>
    </row>
    <row r="1031" spans="43:51">
      <c r="AQ1031" s="1286">
        <v>1169</v>
      </c>
      <c r="AR1031" s="1258" t="str">
        <f>'Abilities (2)'!B$1169</f>
        <v>(❖:≈) Light The path: Gain 1 Hex Vision until the end of the Day or Gain 1 Faith. (20 Mana; 1 Stamina; 1/Day)</v>
      </c>
      <c r="AS1031" s="1258" t="str">
        <f>'Abilities (2)'!C$1169</f>
        <v>(❖:≈) Light The path II: Gain 1 Hex Vision until the end of the Day or Gain 1 Faith. (10 Mana; 1 Stamina; 1/Day)</v>
      </c>
      <c r="AT1031" s="1258" t="str">
        <f>'Abilities (2)'!D$1169</f>
        <v>(❖:≈) Light The path III: Gain 1 Hex Vision until the end of the Day or Gain 1 Faith. (1 Stamina)</v>
      </c>
      <c r="AW1031" t="s">
        <v>5892</v>
      </c>
      <c r="AX1031" t="s">
        <v>5893</v>
      </c>
      <c r="AY1031" t="s">
        <v>5894</v>
      </c>
    </row>
    <row r="1032" spans="43:51">
      <c r="AQ1032" s="1286">
        <v>1170</v>
      </c>
      <c r="AR1032" s="1258" t="str">
        <f>'Abilities (2)'!B$1170</f>
        <v>(P) Ingrained Blinding: Entities on your Hex that become Blinded also become Weakened for the same amount of Turns. (Locks 60 Mana)</v>
      </c>
      <c r="AS1032" s="1258" t="str">
        <f>'Abilities (2)'!C$1170</f>
        <v>(P) Ingrained Blinding II: Entities on your Hex that become Blinded also become Weakened for the same amount of Turns. (Locks 30 Mana)</v>
      </c>
      <c r="AT1032" s="1258" t="str">
        <f>'Abilities (2)'!D$1170</f>
        <v>(P) Ingrained Blinding III: Entities on your Hex that become Blinded also become Weakened for the same amount of Turns.</v>
      </c>
      <c r="AW1032" t="s">
        <v>3063</v>
      </c>
      <c r="AX1032" t="s">
        <v>5895</v>
      </c>
      <c r="AY1032" t="s">
        <v>5896</v>
      </c>
    </row>
    <row r="1033" spans="43:51">
      <c r="AQ1033" s="1286">
        <v>1171</v>
      </c>
      <c r="AR1033" s="1258" t="str">
        <f>'Abilities (2)'!B$1171</f>
        <v>(+) God's Judgement: Choose Target and Roll D2: D1=Target gets Blinded for 1 Turn and Fully Healed; D2=Target gets Smited By True Light, dealing 25 True Damage and 50 Light Damage and blinding the Target for 1 Turn. (100 Mana)</v>
      </c>
      <c r="AS1033" s="1258" t="str">
        <f>'Abilities (2)'!C$1171</f>
        <v>(+) God's Judgement II: Choose Target and Roll D2: D1=Target gets Blinded for 2 Turn and Fully Healed. D2=Target gets Smited By True Light, dealing 50 True Damage and 100 Light Damage and blinding the Target for 2 Turns. (100 Mana)</v>
      </c>
      <c r="AT1033" s="1258" t="str">
        <f>'Abilities (2)'!D$1171</f>
        <v>(+) God's Judgement III: Choose Target and Roll D2: D1=Target is Fully Healed. D2=Target Dies; This Abilities Roll can not be affected by Roll Modifiers but can be Rerolled with Faith. (100 Mana)</v>
      </c>
      <c r="AW1033" t="s">
        <v>5897</v>
      </c>
      <c r="AX1033" t="s">
        <v>5898</v>
      </c>
      <c r="AY1033" t="s">
        <v>5899</v>
      </c>
    </row>
    <row r="1034" spans="43:51">
      <c r="AQ1034" s="1286">
        <v>1172</v>
      </c>
      <c r="AR1034" s="1258" t="str">
        <f>'Abilities (2)'!B$1172</f>
        <v>(P) Heavens Chosen: Powerplay; Upon Death, Revive with 100 Health, and blind everyone else on the Hex for 2 Turns.</v>
      </c>
      <c r="AS1034" s="1258" t="str">
        <f>'Abilities (2)'!C$1172</f>
        <v>(P) Heavens Chosen II: Powerplay; Upon Death, Revive with 100% Health, and blind everyone else on the Hex for 4 Turns.</v>
      </c>
      <c r="AT1034" s="1258" t="str">
        <f>'Abilities (2)'!D$1172</f>
        <v>(P) Heavens Chosen III: Powerplay; Upon Death, Revive with 100% Health and Mana; Other Entities on Hex Get Blinded for 5 Turns; Your Attacks have 50% Chance to Deal True Damage.</v>
      </c>
      <c r="AW1034" t="s">
        <v>3099</v>
      </c>
      <c r="AX1034" t="s">
        <v>5900</v>
      </c>
      <c r="AY1034" t="s">
        <v>5901</v>
      </c>
    </row>
    <row r="1035" spans="43:51">
      <c r="AQ1035" s="1286">
        <v>1173</v>
      </c>
      <c r="AR1035" s="1258" t="str">
        <f>'Abilities (2)'!B$1173</f>
        <v>(≈) Divine Resonance: Switch your Wavelength to Light; If your Wavelength is already Light cause your next Basic Attack to deal Holy Damage on Hit equal to your Strength; If Target is Blinded they also take Holy Damage on Hit equal to your Defense. (25 Mana)</v>
      </c>
      <c r="AS1035" s="1258" t="str">
        <f>'Abilities (2)'!C$1173</f>
        <v>(≈) Divine Resonance II: Switch your Wavelength to Light; If your Wavelength is already Light cause your next Basic Attack to deal Holy Damage on Hit equal to Double your Strength; If Target is Blinded they also take Holy Damage on Hit equal to Double your Defense. (50 Mana)</v>
      </c>
      <c r="AT1035" s="1258" t="str">
        <f>'Abilities (2)'!D$1173</f>
        <v>(≈) Divine Resonance III: Switch your Wavelength to Light; If your Wavelength is already Light cause your next Attack to deal Holy Damage on Hit equal to Triple your Strength; If Target is Blinded they also take Holy Damage on Hit equal to Triple your Defense. (75 Mana)</v>
      </c>
      <c r="AW1035" t="s">
        <v>5902</v>
      </c>
      <c r="AX1035" t="s">
        <v>5903</v>
      </c>
      <c r="AY1035" t="s">
        <v>5904</v>
      </c>
    </row>
    <row r="1036" spans="43:51">
      <c r="AQ1036">
        <v>1176</v>
      </c>
      <c r="AR1036" s="1258" t="str">
        <f>'Abilities (2)'!B$1176</f>
        <v>(P) Forefathers Runes: Start the Game with 1 Common, 1 Rare and 1 Epic Rune.</v>
      </c>
      <c r="AW1036" t="s">
        <v>5905</v>
      </c>
    </row>
    <row r="1037" spans="43:51">
      <c r="AQ1037" s="1286">
        <v>1177</v>
      </c>
      <c r="AR1037" s="1258" t="str">
        <f>'Abilities (2)'!B$1177</f>
        <v>(P) Forgotten Rune Reactivation: Gear you Loot has a 50% Chance to have 1 Random Rune equal to its Rarity already applied to it.</v>
      </c>
      <c r="AW1037" t="s">
        <v>5906</v>
      </c>
    </row>
    <row r="1038" spans="43:51">
      <c r="AQ1038">
        <v>1178</v>
      </c>
      <c r="AR1038" s="1258" t="str">
        <f>'Abilities (2)'!B$1178</f>
        <v>(P) Mana Forced Socketing: You may apply up to 7 Runes to Weapons; Every Rune Applied to a weapon will now Cost 20 Mana.</v>
      </c>
      <c r="AW1038" t="s">
        <v>5907</v>
      </c>
    </row>
    <row r="1039" spans="43:51">
      <c r="AQ1039">
        <v>1179</v>
      </c>
      <c r="AR1039" s="911" t="str">
        <f>'Abilities (2)'!B$1179</f>
        <v>(&gt;) Runic Bolt: [Requires Choosing Target Rune Applied to your Weapon] Deal 20(+5 Per Rarity of Rune Chosen) Magic Damage; You may Consume the Rune to Double this Abilities Damage. (20 Mana)</v>
      </c>
      <c r="AS1039" s="911" t="str">
        <f>'Abilities (2)'!C$1179</f>
        <v>(&gt;) Rune Bolt II: [Requires Choosing Target Rune Applied to your Weapon] Deal 20(+10 Per Rarity of Rune Chosen) Magic Damage; You may Consume the Rune to Double this Abilities Damage. (25 Mana)</v>
      </c>
      <c r="AT1039" s="911" t="str">
        <f>'Abilities (2)'!D$1179</f>
        <v>(&gt;) Rune Bolt III: [Requires Choosing Target Rune Applied to your Weapon] Deal 20(+15 Per Rarity of Rune Chosen) Magic Damage; You may Consume the Rune to Tripple this Abilities Damage. (30 Mana)</v>
      </c>
      <c r="AW1039" t="s">
        <v>5908</v>
      </c>
      <c r="AX1039" t="s">
        <v>5909</v>
      </c>
      <c r="AY1039" t="s">
        <v>5910</v>
      </c>
    </row>
    <row r="1040" spans="43:51">
      <c r="AQ1040">
        <v>1180</v>
      </c>
      <c r="AR1040" s="1258" t="str">
        <f>'Abilities (2)'!B$1180</f>
        <v>(≈) Runic Strike: [Requires Choosing Target Rune Applied to your Weapon] Strike Target for 25(+5 Per Rarity of Rune Chosen; +100% Strength) Physical Damage; You may Consume the Rune to Double this Abilities Damage. (25 Mana)</v>
      </c>
      <c r="AS1040" s="1258" t="str">
        <f>'Abilities (2)'!C$1180</f>
        <v>(≈) Runic Strike II: [Requires Choosing Target Rune Applied to your Weapon] Strike Target for 30(+7 Per Rarity of Rune Chosen; +150% Strength) Physical Damage; You may Consume the Rune to Double this Abilities Damage. (30 Mana)</v>
      </c>
      <c r="AT1040" s="1258" t="str">
        <f>'Abilities (2)'!D$1180</f>
        <v>(≈) Runic Strike III: [Requires Choosing Target Rune Applied to your Weapon] Strike Target for 30(+10 Per Rarity of Rune Chosen; +200% Strength) Physical Damage; You may Consume the Rune to Double this Abilities Damage. (35 Mana)</v>
      </c>
      <c r="AW1040" t="s">
        <v>5911</v>
      </c>
      <c r="AX1040" t="s">
        <v>5912</v>
      </c>
      <c r="AY1040" t="s">
        <v>5913</v>
      </c>
    </row>
    <row r="1041" spans="43:51">
      <c r="AQ1041">
        <v>1181</v>
      </c>
      <c r="AR1041" s="1258" t="str">
        <f>'Abilities (2)'!B$1181</f>
        <v>(&gt;) Rune Throw?: Consume Target Rune from your Inventory and Throw it towards Target for 20(+20 Per Rarity of Rune) Random Elemental Damage. (1 Rune)</v>
      </c>
      <c r="AS1041" s="1258" t="str">
        <f>'Abilities (2)'!C$1181</f>
        <v>(&gt;) Rune Throw? II: Consume Target Rune from your Inventory and Throw it towards Target for 25(+25 Per Rarity of Rune) Random Elemental Damage. (1 Rune)</v>
      </c>
      <c r="AT1041" s="1258" t="str">
        <f>'Abilities (2)'!D$1181</f>
        <v>(&gt;) Rune Throw? III: Consume Target Rune from your Inventory and Throw it towards Target for 30(+30 Per Rarity of Rune) Random Elemental Damage. (1 Rune)</v>
      </c>
      <c r="AW1041" t="s">
        <v>5914</v>
      </c>
      <c r="AX1041" t="s">
        <v>5915</v>
      </c>
      <c r="AY1041" t="s">
        <v>5916</v>
      </c>
    </row>
    <row r="1042" spans="43:51">
      <c r="AQ1042" s="1286">
        <v>1182</v>
      </c>
      <c r="AR1042" s="1258" t="str">
        <f>'Abilities (2)'!B$1182</f>
        <v>(≈) Order from a Rune-Carver: Order a Specific Rune which will arrive at the Start of the Next Day; You pay Double its Gold Value for it. (25 Mana; 1/Day)</v>
      </c>
      <c r="AS1042" s="1258" t="str">
        <f>'Abilities (2)'!C$1182</f>
        <v>(≈) Order from a Rune-Carver II: Order a Specific Rune which will arrive at the Start of the Next Day; You pay 150% of its Gold Value for it. (25 Mana; 1/Day)</v>
      </c>
      <c r="AT1042" s="1258" t="str">
        <f>'Abilities (2)'!D$1182</f>
        <v>(≈) Order from a Rune-Carver III: Order a Specific Rune which will arrive at the Start of the Next Day; You pay its Gold Value for it. (25 Mana; 1/Day)</v>
      </c>
      <c r="AW1042" t="s">
        <v>5917</v>
      </c>
      <c r="AX1042" t="s">
        <v>5918</v>
      </c>
      <c r="AY1042" t="s">
        <v>5919</v>
      </c>
    </row>
    <row r="1043" spans="43:51">
      <c r="AQ1043" s="1286">
        <v>1183</v>
      </c>
      <c r="AR1043" s="1258" t="str">
        <f>'Abilities (2)'!B$1183</f>
        <v>(P) Hidden Gems: You may always Purchase 1 Rune of each Rarity from Merchants.</v>
      </c>
      <c r="AS1043" s="1258" t="str">
        <f>'Abilities (2)'!C$1183</f>
        <v>(P) Hidden Gems II: You may always Purchase 1 Rune of each Rarity from Merchants at 25% Price Discount.</v>
      </c>
      <c r="AT1043" s="1258" t="str">
        <f>'Abilities (2)'!D$1183</f>
        <v>(P) Hidden Gems III: You may always Purchase 1 Rune of each Rarity from Merchants at 50% Price Discount.</v>
      </c>
      <c r="AW1043" t="s">
        <v>5920</v>
      </c>
      <c r="AX1043" t="s">
        <v>5921</v>
      </c>
      <c r="AY1043" t="s">
        <v>5922</v>
      </c>
    </row>
    <row r="1044" spans="43:51">
      <c r="AQ1044" s="1286">
        <v>1184</v>
      </c>
      <c r="AR1044" s="1258" t="str">
        <f>'Abilities (2)'!B$1184</f>
        <v>(≈) Blood Inscription: Apply a Random Common Rune to Target Gear; You may Pay double the Cost for a Rare Rune Instead. (15 Health; 10 Mana; 1/Day)</v>
      </c>
      <c r="AS1044" s="1258" t="str">
        <f>'Abilities (2)'!C$1184</f>
        <v>(≈) Blood Inscription II: Apply a Random Rare Rune to Target Gear; You may Pay double the Cost for an Epic Rune Instead. (25 Health; 15 Mana; 1/Day)</v>
      </c>
      <c r="AT1044" s="1258" t="str">
        <f>'Abilities (2)'!D$1184</f>
        <v>(≈) Blood Inscription III: Apply a Random Epic Rune to Target Gear; You may Pay double the Cost for a Legendary Rune Instead. (45 Health; 25 Mana; 1/Day)</v>
      </c>
      <c r="AW1044" t="s">
        <v>5923</v>
      </c>
      <c r="AX1044" t="s">
        <v>5924</v>
      </c>
      <c r="AY1044" t="s">
        <v>5925</v>
      </c>
    </row>
    <row r="1045" spans="43:51">
      <c r="AQ1045" s="1286">
        <v>1185</v>
      </c>
      <c r="AR1045" s="1258" t="str">
        <f>'Abilities (2)'!B$1185</f>
        <v>(P) Runic Surge: If all your Equipped Gear has at least 1 Rune inside of them then Gain 10 Strength/Dexterity, 10 Defense/Dispersion and 10 Magic Damage on Hit.</v>
      </c>
      <c r="AS1045" s="1258" t="str">
        <f>'Abilities (2)'!C$1185</f>
        <v>(P) Runic Surge II: If all your Equipped Gear has at least 1 Rune inside of them then Gain 15 Strength/Dexterity, 15 Defense/Dispersion and 15 Magic Damage on Hit.</v>
      </c>
      <c r="AT1045" s="1258" t="str">
        <f>'Abilities (2)'!D$1185</f>
        <v>(P) Runic Surge III: If all your Equipped Gear has at least 1 Rune inside of them then Gain 20 Strength/Dexterity, 20 Defense/Dispersion and 20 Magic Damage on Hit.</v>
      </c>
      <c r="AW1045" t="s">
        <v>5926</v>
      </c>
      <c r="AX1045" t="s">
        <v>5927</v>
      </c>
      <c r="AY1045" t="s">
        <v>5928</v>
      </c>
    </row>
    <row r="1046" spans="43:51">
      <c r="AQ1046" s="1286">
        <v>1186</v>
      </c>
      <c r="AR1046" s="1258" t="str">
        <f>'Abilities (2)'!B$1186</f>
        <v>(P) Runic Nova: Whenever you Consume a Rune you Deal 10 True Damage to all other Entities.</v>
      </c>
      <c r="AS1046" s="1258" t="str">
        <f>'Abilities (2)'!C$1186</f>
        <v>(P) Runic Nova II: Whenever you Consume a Rune you Deal 15(+5 Per Rarity of Rune Consumed) True Damage to all other Entities.</v>
      </c>
      <c r="AT1046" s="1258" t="str">
        <f>'Abilities (2)'!D$1186</f>
        <v>(P) Runic Nova III: Whenever you Consume a Rune you Deal 20(+10 Per Rarity of Rune Consumed) True Damage to all other Entities.</v>
      </c>
      <c r="AW1046" t="s">
        <v>5929</v>
      </c>
      <c r="AX1046" t="s">
        <v>5930</v>
      </c>
      <c r="AY1046" t="s">
        <v>5931</v>
      </c>
    </row>
    <row r="1047" spans="43:51">
      <c r="AQ1047" s="1286">
        <v>1187</v>
      </c>
      <c r="AR1047" s="1258" t="str">
        <f>'Abilities (2)'!B$1187</f>
        <v>(P) Rune Restoration: Whenever you Consume a Rune you may Pay 10 Mana; If you do so you have 50% Chance to Gain a Random Rune of lower Quality than the consumed one. (Locks 50 Mana)</v>
      </c>
      <c r="AS1047" s="1258" t="str">
        <f>'Abilities (2)'!C$1187</f>
        <v>(P) Rune Restoration II: Whenever you Consume a Rune you may Pay 10 Mana; If you do so you have 50% Chance to Gain a Random Rune of lower Quality than the consumed one. (Locks 25 Mana)</v>
      </c>
      <c r="AT1047" s="1258" t="str">
        <f>'Abilities (2)'!D$1187</f>
        <v>(P) Rune Restoration III: Whenever you Consume a Rune you may Pay 20 Mana; If you do so you have 50% Chance to Gain a Random Rune of equal Quality to the consumed one.</v>
      </c>
      <c r="AW1047" t="s">
        <v>5932</v>
      </c>
      <c r="AX1047" t="s">
        <v>5933</v>
      </c>
      <c r="AY1047" t="s">
        <v>5934</v>
      </c>
    </row>
    <row r="1048" spans="43:51">
      <c r="AQ1048" s="1286">
        <v>1188</v>
      </c>
      <c r="AR1048" s="1258" t="str">
        <f>'Abilities (2)'!B$1188</f>
        <v>(o) Runic Detonation: [Channel for 1 Turns] Powerplay; Consume all your Runes, Equipped or in Inventory; Trigger an Instance of 20 Arcane Damage for every Rune Consumed to all Entities on your Current Hex. (100 Mana)</v>
      </c>
      <c r="AS1048" s="1258" t="str">
        <f>'Abilities (2)'!C$1188</f>
        <v>(o) Runic Detonation II: [Channel for 1 Turns] Powerplay; Consume all your Runes, Equipped or in Inventory; Trigger an Instance of 40 Arcane Damage for every Rune Consumed to all Entities on your Current Hex. (120 Mana)</v>
      </c>
      <c r="AT1048" s="1258" t="str">
        <f>'Abilities (2)'!D$1188</f>
        <v>(o) Runic Detonation III: [Channel for 1 Turns] Powerplay; Consume all your Runes, Equipped or in Inventory; Deal 40 Arcane Damage for every Rune Consumed to all other Entities on your Current Hex. (150 Mana)</v>
      </c>
      <c r="AW1048" t="s">
        <v>5935</v>
      </c>
      <c r="AX1048" t="s">
        <v>5936</v>
      </c>
      <c r="AY1048" t="s">
        <v>5937</v>
      </c>
    </row>
    <row r="1049" spans="43:51">
      <c r="AQ1049" s="1286">
        <v>1189</v>
      </c>
      <c r="AR1049" s="1258" t="str">
        <f>'Abilities (2)'!B$1189</f>
        <v>(≈) Rune Eater: Consume Rune; Gain 2 Stat and 2 Attribute Points; Restore 20 Health.</v>
      </c>
      <c r="AS1049" s="1258" t="str">
        <f>'Abilities (2)'!C$1189</f>
        <v>(≈) Rune Eater II: Consume Rune; Gain 4 Stat and 4 Attribute Points; Restore 40 Health.</v>
      </c>
      <c r="AT1049" s="1258" t="str">
        <f>'Abilities (2)'!D$1189</f>
        <v>(≈) Rune Eater III: Consume Rune; Gain 8 Stat and 8 Attribute Points; Restore 80 Health.</v>
      </c>
      <c r="AW1049" t="s">
        <v>5938</v>
      </c>
      <c r="AX1049" t="s">
        <v>5939</v>
      </c>
      <c r="AY1049" t="s">
        <v>5940</v>
      </c>
    </row>
    <row r="1050" spans="43:51">
      <c r="AQ1050" s="1286">
        <v>1190</v>
      </c>
      <c r="AR1050" s="1258" t="str">
        <f>'Abilities (2)'!B$1190</f>
        <v>(P) Rune Finder: All items you Loot will automatically be turned into a Rune of equivalent Rarity. (Locks 100 mana)</v>
      </c>
      <c r="AS1050" s="1258" t="str">
        <f>'Abilities (2)'!C$1190</f>
        <v>(P) Rune Finder II: All items you Loot or Buy will automatically be turned into a Rune of equivalent Rarity. (Locks 50 mana)</v>
      </c>
      <c r="AT1050" s="1258" t="str">
        <f>'Abilities (2)'!D$1190</f>
        <v>(P) Rune Finder III: All items you Loot. Buy or Craft will automatically be turned into a Rune of equivalent Rarity.</v>
      </c>
      <c r="AW1050" t="s">
        <v>5941</v>
      </c>
      <c r="AX1050" t="s">
        <v>5942</v>
      </c>
      <c r="AY1050" t="s">
        <v>5943</v>
      </c>
    </row>
    <row r="1051" spans="43:51">
      <c r="AQ1051">
        <v>1193</v>
      </c>
      <c r="AR1051" s="1258" t="str">
        <f>'Abilities (2)'!B$1193</f>
        <v>(P) Crack of Dawn: If the first action at the start of the Day is entering Combat(Traversing Hex to enter Combat) gain 40 Barrier until End of Combat.</v>
      </c>
      <c r="AW1051" t="s">
        <v>5945</v>
      </c>
    </row>
    <row r="1052" spans="43:51">
      <c r="AQ1052" s="1286">
        <v>1194</v>
      </c>
      <c r="AR1052" s="1258" t="str">
        <f>'Abilities (2)'!B$1194</f>
        <v>(P) The Dawnbringer: Every Third Landed Basic Attack your do has a 50% Chance to Stun the Target for 1 turn.</v>
      </c>
      <c r="AW1052" t="s">
        <v>2723</v>
      </c>
    </row>
    <row r="1053" spans="43:51">
      <c r="AQ1053">
        <v>1195</v>
      </c>
      <c r="AR1053" s="1258" t="str">
        <f>'Abilities (2)'!B$1195</f>
        <v>(P) The Suns Chosen: Gain 40% Light and Fire Resistance.</v>
      </c>
      <c r="AW1053" t="s">
        <v>2751</v>
      </c>
    </row>
    <row r="1054" spans="43:51">
      <c r="AQ1054">
        <v>1196</v>
      </c>
      <c r="AR1054" s="911" t="str">
        <f>'Abilities (2)'!B$1196</f>
        <v>(≈) Sunfire Slash: Strike Target with the power of the sun, dealing Basic attack Damage and setting them aflame, Burning them for 5 Fire Damage per Tick Over 3 turns. (15 Mana)</v>
      </c>
      <c r="AS1054" s="911" t="str">
        <f>'Abilities (2)'!C$1196</f>
        <v>(≈) Sunfire Slash II: Strike Target with the power of the sun, dealing Basic attack Damage and setting them aflame, Burning them for 5 Fire Damage per Tick Over 4 turns. (20 Mana)</v>
      </c>
      <c r="AT1054" s="911" t="str">
        <f>'Abilities (2)'!D$1196</f>
        <v>(≈) Sunfire Slash III: Strike Target with the power of the sun, dealing Basic attack Damage and setting them aflame, Burning them for 7 Fire Damage per Tick Over 5 turns. (25 Mana)</v>
      </c>
      <c r="AW1054" t="s">
        <v>2778</v>
      </c>
      <c r="AX1054" t="s">
        <v>5946</v>
      </c>
      <c r="AY1054" t="s">
        <v>5947</v>
      </c>
    </row>
    <row r="1055" spans="43:51">
      <c r="AQ1055">
        <v>1197</v>
      </c>
      <c r="AR1055" s="1258" t="str">
        <f>'Abilities (2)'!B$1197</f>
        <v>(≈) Solar Advance: [Requires Shield] Counter; Block Incoming Non-Ultimate Projectile and move 1 Tile Towards Target if possible; If your are already in Melee Range of Target or if you reach it from this Ability Cast deal that Target 10 Solar Damage. (25 Mana)</v>
      </c>
      <c r="AS1055" s="1258" t="str">
        <f>'Abilities (2)'!C$1197</f>
        <v>(≈) Solar Advance II: [Requires Shield] Counter; Block Incoming Non-Ultimate Projectile and move 1 Tile Towards Target if possible; If your are already in Melee Range of Target or if you reach it from this Ability Cast deal that Target 15 Solar Damage. (25 Mana)</v>
      </c>
      <c r="AT1055" s="1258" t="str">
        <f>'Abilities (2)'!D$1197</f>
        <v>(≈) Solar Advance III: [Requires Shield] Counter; Block Incoming Non-Ultimate Projectile and move 1 Tile Towards Target if possible; If your are already in Melee Range of Target or if you reach it from this Ability Cast deal that Target 20 Solar Damage. (25 Mana)</v>
      </c>
      <c r="AW1055" t="s">
        <v>5948</v>
      </c>
      <c r="AX1055" t="s">
        <v>5949</v>
      </c>
      <c r="AY1055" t="s">
        <v>5950</v>
      </c>
    </row>
    <row r="1056" spans="43:51">
      <c r="AQ1056">
        <v>1198</v>
      </c>
      <c r="AR1056" s="1258" t="str">
        <f>'Abilities (2)'!B$1198</f>
        <v>(≈) Pray to the Sun: 10% Chance to gain 1 Faith; For each consecutive Day you cast this Ability you have 10% Higher Chance. (25 Mana)</v>
      </c>
      <c r="AS1056" s="1258" t="str">
        <f>'Abilities (2)'!C$1198</f>
        <v>(≈) Pray to the Sun II: 10% Chance to gain 1 Faith; For each consecutive Day you cast this Ability you have 10% Higher Chance. (20 Mana)</v>
      </c>
      <c r="AT1056" s="1258" t="str">
        <f>'Abilities (2)'!D$1198</f>
        <v>(≈) Pray to the Sun III: 10% Chance to gain 1 Faith; For each consecutive Day you cast this Ability you have 10% Higher Chance. (15 Mana)</v>
      </c>
      <c r="AW1056" t="s">
        <v>5951</v>
      </c>
      <c r="AX1056" t="s">
        <v>5952</v>
      </c>
      <c r="AY1056" t="s">
        <v>5953</v>
      </c>
    </row>
    <row r="1057" spans="43:51">
      <c r="AQ1057" s="1286">
        <v>1199</v>
      </c>
      <c r="AR1057" s="1258" t="str">
        <f>'Abilities (2)'!B$1199</f>
        <v>(≈) Solar Stance:[Requires Shield] Switch between Stances: Solar Blockade: Take 20% Less Damage at the cost of 2 Strength, 2 Dexterity and 1 Mobility; Solar Assault: Gain 4 Strength and 4 Dexterity at the cost of 2 Defense and 2 Dispersion. (10 Mana)</v>
      </c>
      <c r="AS1057" s="1258" t="str">
        <f>'Abilities (2)'!C$1199</f>
        <v>(≈) Solar Stance II: [Requires Shield] Switch between Stances: Solar Blockade: Take 30% Less Damage at the cost of 4 Strength, 4 Dexterity and 2 Mobility; Solar Assault: Gain 6 Strength and 6 Dexterity at the cost of 3 Defense and 3 Dispersion. (10 Mana)</v>
      </c>
      <c r="AT1057" s="1258" t="str">
        <f>'Abilities (2)'!D$1199</f>
        <v>(≈) Solar Stance III: [Requires Shield] Switch between Stances: Solar Blockade: Take 40% Less Damage at the cost of 6 Strength, 6 Dexterity and 3 Mobility; Solar Assault: Gain 8 Strength and 8 Dexterity at the cost of 4 Defense and 4 Dispersion. (10 Mana)</v>
      </c>
      <c r="AW1057" t="s">
        <v>5954</v>
      </c>
      <c r="AX1057" t="s">
        <v>5955</v>
      </c>
      <c r="AY1057" t="s">
        <v>5956</v>
      </c>
    </row>
    <row r="1058" spans="43:51">
      <c r="AQ1058" s="1286">
        <v>1200</v>
      </c>
      <c r="AR1058" s="1258" t="str">
        <f>'Abilities (2)'!B$1200</f>
        <v>(❖:≈) Magnum Solaris Magus Adoptus: Change your Class to Solar Mage; All your abilities change to their respective counterparts. (2 Stamina)</v>
      </c>
      <c r="AS1058" s="1258" t="str">
        <f>'Abilities (2)'!C$1200</f>
        <v>(❖:≈) Magnum Solaris Magus Adoptus II: Change your Class to Solar Mage; All your abilities change to their respective counterparts. (1 Stamina)</v>
      </c>
      <c r="AT1058" s="1258" t="str">
        <f>'Abilities (2)'!D$1200</f>
        <v>(❖:≈) Magnum Solaris Magus Adoptus III: Change your Class to Solar Mage; Relearn all your Abilities.</v>
      </c>
      <c r="AW1058" t="s">
        <v>2922</v>
      </c>
      <c r="AX1058" t="s">
        <v>5957</v>
      </c>
      <c r="AY1058" t="s">
        <v>5958</v>
      </c>
    </row>
    <row r="1059" spans="43:51">
      <c r="AQ1059" s="1286">
        <v>1201</v>
      </c>
      <c r="AR1059" s="1258" t="str">
        <f>'Abilities (2)'!B$1201</f>
        <v>(≈) Luminous Surge: Lose 50% Light Resistance and your Attacks gain 20 Light Damage On Hit; Lasts 5 Turns. (20 Mana)</v>
      </c>
      <c r="AS1059" s="1258" t="str">
        <f>'Abilities (2)'!C$1201</f>
        <v>(≈) Luminous Surge II: Lose 70% Light Resistance and your Attacks gain 25 Light Damage On Hit; Lasts 5 Turns. (20 Mana)</v>
      </c>
      <c r="AT1059" s="1258" t="str">
        <f>'Abilities (2)'!D$1201</f>
        <v>(≈) Luminous Surge III: Lose 100% Light Resistance and your Attacks gain 30 Light Damage On Hit; Lasts 6 Turns. (20 Mana)</v>
      </c>
      <c r="AW1059" t="s">
        <v>2958</v>
      </c>
      <c r="AX1059" t="s">
        <v>5959</v>
      </c>
      <c r="AY1059" t="s">
        <v>5960</v>
      </c>
    </row>
    <row r="1060" spans="43:51">
      <c r="AQ1060" s="1286">
        <v>1202</v>
      </c>
      <c r="AR1060" s="1258" t="str">
        <f>'Abilities (2)'!B$1202</f>
        <v>(P) Code of Magnum Solaris: You become unable to Attack Living Entities until they have Damaged you; Coverts Total Damage to True Damage against Demons.</v>
      </c>
      <c r="AS1060" s="1258" t="str">
        <f>'Abilities (2)'!C$1202</f>
        <v>(P) Code of Magnum Solaris II: You become unable to Attack Living Entities until they have Damaged you; Coverts Total Damage to True Damage against Demons and Undead.</v>
      </c>
      <c r="AT1060" s="1258" t="str">
        <f>'Abilities (2)'!D$1202</f>
        <v>(P) Code of Magnum Solaris III: You become unable to Attack Living Entities until they have Damaged you; Coverts Total Damage to True Damage against Demons, Fae and Undead.</v>
      </c>
      <c r="AW1060" t="s">
        <v>3018</v>
      </c>
      <c r="AX1060" t="s">
        <v>5508</v>
      </c>
      <c r="AY1060" t="s">
        <v>5509</v>
      </c>
    </row>
    <row r="1061" spans="43:51">
      <c r="AQ1061" s="1286">
        <v>1203</v>
      </c>
      <c r="AR1061" s="1258" t="str">
        <f>'Abilities (2)'!B$1203</f>
        <v>(❖:≈) Lens of Eques Solaris: Redirect the power of the Sun itself, either to Empower Yourself gaining a 20(+100% Strength; +100% Dexterity) Barrier Until End of Combat or to deal 20(+100% Defense) Fire or Light Damage to Target. (30 Mana)</v>
      </c>
      <c r="AS1061" s="1258" t="str">
        <f>'Abilities (2)'!C$1203</f>
        <v>(❖:≈) Lens of Eques Solaris II: Redirect the power of the Sun itself, either to Empower Yourself gaining a 30(+150% Strength; +150% Dexterity) Barrier Until End of Combat or to deal 25(+150% Defense) Fire or Light Damage to Target. (35 Mana)</v>
      </c>
      <c r="AT1061" s="1258" t="str">
        <f>'Abilities (2)'!D$1203</f>
        <v>(❖:≈) Lens of Eques Solaris III: Redirect the power of the Sun itself, either to Empower Yourself gaining a 40(+200% Strength; +200% Dexterity) Barrier Until End of Combat or to deal 30(+200% Defense) Fire or Light Damage to Target. (40 Mana)</v>
      </c>
      <c r="AW1061" t="s">
        <v>2993</v>
      </c>
      <c r="AX1061" t="s">
        <v>5961</v>
      </c>
      <c r="AY1061" t="s">
        <v>5962</v>
      </c>
    </row>
    <row r="1062" spans="43:51">
      <c r="AQ1062" s="1286">
        <v>1204</v>
      </c>
      <c r="AR1062" s="1258" t="str">
        <f>'Abilities (2)'!B$1204</f>
        <v>(P) Blazing Radiance: At the Start of your Turn you have a 20% Chance to Become Resilient for 3 Turns or Surged for 3 Turns Turns at Random. (Locks 40 Mana)</v>
      </c>
      <c r="AS1062" s="1258" t="str">
        <f>'Abilities (2)'!C$1204</f>
        <v>(P) Blazing Radiance II: At the Start of your Turn you have a 20% Chance to Become Resilient for 4 Turns or Surged for 4 Turns Turns at Random. (Locks 20 Mana)</v>
      </c>
      <c r="AT1062" s="1258" t="str">
        <f>'Abilities (2)'!D$1204</f>
        <v>(P) Blazing Radiance III: At the Start of your Turn you have a 20% Chance to Become Resilient for 5 Turns or Surged for 5 Turns at Random.</v>
      </c>
      <c r="AW1062" t="s">
        <v>5963</v>
      </c>
      <c r="AX1062" t="s">
        <v>5964</v>
      </c>
      <c r="AY1062" t="s">
        <v>5965</v>
      </c>
    </row>
    <row r="1063" spans="43:51">
      <c r="AQ1063" s="1286">
        <v>1205</v>
      </c>
      <c r="AR1063" s="1258" t="str">
        <f>'Abilities (2)'!B$1205</f>
        <v>(❖:≈) Solar Eclipse:[Channel for 1 Turn] Eclipse the Sun Empowering yourself for 4 Turns; During this Duration your Basic Attacks Deal +20(+100% Strength; +100% Dexterity) Base Damage, Blind for 1 Turn and Solar Damage Dealt is Doubled. (100 Mana; 1/Day)</v>
      </c>
      <c r="AS1063" s="1258" t="str">
        <f>'Abilities (2)'!C$1205</f>
        <v>(❖:≈) Solar Eclipse II: [Channel for 1 Turn] Eclipse the Sun Empowering yourself for 4 Turns; During this Duration your Basic Attacks Deal +30(+200% Strength; +200% Dexterity) Base Damage, Blind for 2 Turns and Solar Damage Dealt is Doubled. (100 Mana; 1/Day)</v>
      </c>
      <c r="AT1063" s="1258" t="str">
        <f>'Abilities (2)'!D$1205</f>
        <v>(❖:≈) Solar Eclipse III: Eclipse the Sun Empowering yourself for 4 Turns; During this Duration your Basic Attacks Deal +40(+200% Strength; +200% Dexterity) Base Damage, Blind for 2 Turns and Solar Damage Dealt is Trippled. (100 Mana; 1/Day)</v>
      </c>
      <c r="AW1063" t="s">
        <v>3096</v>
      </c>
      <c r="AX1063" t="s">
        <v>5966</v>
      </c>
      <c r="AY1063" t="s">
        <v>5967</v>
      </c>
    </row>
    <row r="1064" spans="43:51">
      <c r="AQ1064" s="1286">
        <v>1206</v>
      </c>
      <c r="AR1064" s="1258" t="str">
        <f>'Abilities (2)'!B$1206</f>
        <v>(o) Hand of Wrath: Your Right Hand becomes the Hand of the Solar God; Passive: Locks Off-Hand. Active:[Channel for 2 Turns] Deal Damage equal to current Mana as Solar Damage; You regenerate 20 Extra Mana per Day. (All Mana)</v>
      </c>
      <c r="AS1064" s="1258" t="str">
        <f>'Abilities (2)'!C$1206</f>
        <v>(o) Hand of Wrath II: Your Right Hand becomes the Hand of the Solar God; Passive: Locks Off-Hand. Active:[Channel for 1 Turn] Deal Damage equal to current Mana as Solar Damage; You regenerate 40 Extra Mana per Day. (All Mana)</v>
      </c>
      <c r="AT1064" s="1258" t="str">
        <f>'Abilities (2)'!D$1206</f>
        <v>(o) Hand of Wrath III: Your Right Hand becomes the Hand of the Solar God; Passive: Locks Off-Hand. Active: Deal Damage equal to Double your spent Mana as Solar Damage; You regenerate 80 Extra Mana per Day. (X Mana)</v>
      </c>
      <c r="AW1064" t="s">
        <v>5968</v>
      </c>
      <c r="AX1064" t="s">
        <v>5969</v>
      </c>
      <c r="AY1064" t="s">
        <v>5970</v>
      </c>
    </row>
    <row r="1065" spans="43:51">
      <c r="AQ1065" s="1286">
        <v>1207</v>
      </c>
      <c r="AR1065" s="1258" t="str">
        <f>'Abilities (2)'!B$1207</f>
        <v>(≈) Magnum Solaris Instrumentum Adoptus: Powerplay; Gain the Solar Zenith.</v>
      </c>
      <c r="AS1065" s="1258" t="str">
        <f>'Abilities (2)'!C$1207</f>
        <v>(≈) Magnum Solaris Instrumentum Adoptus II: Powerplay; Gain the Solar Zenith and the Grand Zelos.</v>
      </c>
      <c r="AT1065" s="1258" t="str">
        <f>'Abilities (2)'!D$1207</f>
        <v>(≈) Magnum Solaris Instrumentum Adoptus III: Powerplay; Gain the Solar Zenith; Grand Zelos and the Zephyr of the Solaris.</v>
      </c>
      <c r="AW1065" t="s">
        <v>5971</v>
      </c>
      <c r="AX1065" t="s">
        <v>5972</v>
      </c>
      <c r="AY1065" t="s">
        <v>5973</v>
      </c>
    </row>
    <row r="1066" spans="43:51">
      <c r="AQ1066">
        <v>1210</v>
      </c>
      <c r="AR1066" s="1258" t="str">
        <f>'Abilities (2)'!B$1210</f>
        <v>(P) Shock Trooper: Your Basic Attacks deal an extra 10 Shock Damage.</v>
      </c>
      <c r="AW1066" t="s">
        <v>3218</v>
      </c>
    </row>
    <row r="1067" spans="43:51">
      <c r="AQ1067" s="1286">
        <v>1211</v>
      </c>
      <c r="AR1067" s="1258" t="str">
        <f>'Abilities (2)'!B$1211</f>
        <v>(P) Electric Charge: You may Consume a Sparking Solution; Your Basic Attacks and Abilities deal Lightning Damage on Hit equal to 5 times the Sparkling Solutions Consumed.</v>
      </c>
      <c r="AW1067" t="s">
        <v>3230</v>
      </c>
    </row>
    <row r="1068" spans="43:51">
      <c r="AQ1068">
        <v>1212</v>
      </c>
      <c r="AR1068" s="1258" t="str">
        <f>'Abilities (2)'!B$1212</f>
        <v xml:space="preserve">(P) Blood Thinner: Whenever you apply Bleeding on Target, apply Wet for the same amout of Ticks. </v>
      </c>
      <c r="AW1068" t="s">
        <v>3239</v>
      </c>
    </row>
    <row r="1069" spans="43:51">
      <c r="AQ1069">
        <v>1213</v>
      </c>
      <c r="AR1069" s="911" t="str">
        <f>'Abilities (2)'!B$1213</f>
        <v>(≈) Lightning Strike: [Requires Melee Weapon] Deal Basic Attack Damage to Target and 10 Lightning Damage; if the Target is below 50% Max Health Stagger them for 3 Turns. (20 Mana)</v>
      </c>
      <c r="AS1069" s="911" t="str">
        <f>'Abilities (2)'!C$1213</f>
        <v>(≈) Lightning Strike II: [Requires Melee Weapon] Deal Basic Attack Damage to Target and 20 Lightning Damage; if the Target is below 50% Max Health Stagger them for 3 Turns. (25 Mana)</v>
      </c>
      <c r="AT1069" s="911" t="str">
        <f>'Abilities (2)'!D$1213</f>
        <v>(≈) Lightning Strike III: [Requires Melee Weapon] Deal Basic Attack Damage to Target and 20(+100% Dex/Str) Lightning Damage; if the Target is below 50% Max Health Stagger them for 4 Turns. (30 Mana)</v>
      </c>
      <c r="AW1069" t="s">
        <v>5974</v>
      </c>
      <c r="AX1069" t="s">
        <v>5975</v>
      </c>
      <c r="AY1069" t="s">
        <v>5976</v>
      </c>
    </row>
    <row r="1070" spans="43:51">
      <c r="AQ1070">
        <v>1214</v>
      </c>
      <c r="AR1070" s="1258" t="str">
        <f>'Abilities (2)'!B$1214</f>
        <v>(≈) Lascerating Cut: [Reuiqres Sharp Weapon] Deal Basic Attack Damage to Target in Melee Range and Inflict Bleeding for 5 Bleed Damage Per Tick over 4 Turns. (20 Mana)</v>
      </c>
      <c r="AS1070" s="1258" t="str">
        <f>'Abilities (2)'!C$1214</f>
        <v>(≈) Lascerating Cut II: [Reuiqres Sharp Weapon] Deal Basic Attack Damage to Target in Melee Range and Inflict Bleeding for 5 Bleed Damage Per Tick over 6 Turns. (25 Mana)</v>
      </c>
      <c r="AT1070" s="1258" t="str">
        <f>'Abilities (2)'!D$1214</f>
        <v>(≈) Lascerating Cut III: [Reuiqres Sharp Weapon] Deal Basic Attack Damage to Target in Melee Range and Inflict Bleeding for 7 Bleed Damage Per Tick over 7 Turns. (30 Mana)</v>
      </c>
      <c r="AW1070" t="s">
        <v>5977</v>
      </c>
      <c r="AX1070" t="s">
        <v>5978</v>
      </c>
      <c r="AY1070" t="s">
        <v>5979</v>
      </c>
    </row>
    <row r="1071" spans="43:51">
      <c r="AQ1071">
        <v>1215</v>
      </c>
      <c r="AR1071" s="1258" t="str">
        <f>'Abilities (2)'!B$1215</f>
        <v>(≈) Countering Revolt: [Requires Shield] Counter; Strike Target in Melee with your Shield dealing 20(+100% Strength) Lightning Damage; If this Ability was used as Counter on a Projectile Action Targeting you Reduce its Damage by 50%. (20 Mana)</v>
      </c>
      <c r="AS1071" s="1258" t="str">
        <f>'Abilities (2)'!C$1215</f>
        <v>(≈) Countering Revolt II: [Requires Shield] Counter; Strike Target in Melee with your Shield dealing 20(+150% Strength) Lightning Damage; If this Ability was used as Counter on a Projectile Action Targeting you Reduce its Damage by 60%. (25 Mana)</v>
      </c>
      <c r="AT1071" s="1258" t="str">
        <f>'Abilities (2)'!D$1215</f>
        <v>(≈) Countering Revolt III: [Requires Shield] Counter; Strike Target in Melee with your Shield dealing 20(+200% Strength) Lightning Damage; If this Ability was used as Counter on a Projectile Action Targeting you Reduce its Damage by 70%. (30 Mana)</v>
      </c>
      <c r="AW1071" t="s">
        <v>5980</v>
      </c>
      <c r="AX1071" t="s">
        <v>5981</v>
      </c>
      <c r="AY1071" t="s">
        <v>5982</v>
      </c>
    </row>
    <row r="1072" spans="43:51">
      <c r="AQ1072" s="1286">
        <v>1216</v>
      </c>
      <c r="AR1072" s="1258" t="str">
        <f>'Abilities (2)'!B$1216</f>
        <v>(≈) Lightning Strike Resolution: [Requires Melee Weapon] Basic Attack Target with an Extra 50 Lightning Damage; If your last Action was Lightning Strike this ability has Blitz. (50 Mana)</v>
      </c>
      <c r="AS1072" s="1258" t="str">
        <f>'Abilities (2)'!C$1216</f>
        <v>(≈) Lightning Strike Resolution II: [Requires Melee Weapon] Basic Attack Target with an Extra 55 Lightning Damage; If your last Action was Lightning Strike this ability has Blitz. (50 Mana)</v>
      </c>
      <c r="AT1072" s="1258" t="str">
        <f>'Abilities (2)'!D$1216</f>
        <v>(≈) Lightning Strike Resolution III: [Requires Melee Weapon] Basic Attack Target with an Extra 60 Lightning Damage; If your last Action was Lightning Strike this ability has Blitz. (50 Mana)</v>
      </c>
      <c r="AW1072" t="s">
        <v>5983</v>
      </c>
      <c r="AX1072" t="s">
        <v>5984</v>
      </c>
      <c r="AY1072" t="s">
        <v>5985</v>
      </c>
    </row>
    <row r="1073" spans="43:51">
      <c r="AQ1073" s="1286">
        <v>1217</v>
      </c>
      <c r="AR1073" s="1258" t="str">
        <f>'Abilities (2)'!B$1217</f>
        <v>(≈) Lascerating Cut Resolution: [Reuiqres Sharp Weapon] Basic Attack Target in Melee Range Inflicting Bleeding for 10 Bleed Damage Per Tick over 4 Turn; If your last Action was Lascerating Cut this ability has Precise. (40 Mana)</v>
      </c>
      <c r="AS1073" s="1258" t="str">
        <f>'Abilities (2)'!C$1217</f>
        <v>(≈) Lascerating Cut Resolution II: [Reuiqres Sharp Weapon] Basic Attack Target in Melee Range Inflicting Bleeding for 10 Bleed Damage Per Tick over 5 Turn; If your last Action was Lascerating Cut this ability has Precise. (40 Mana)</v>
      </c>
      <c r="AT1073" s="1258" t="str">
        <f>'Abilities (2)'!D$1217</f>
        <v>(≈) Lascerating Cut Resolution III: [Reuiqres Sharp Weapon] Basic Attack Target in Melee Range Inflicting Bleeding for 10 Bleed Damage Per Tick over 6 Turn; If your last Action was Lascerating Cut this ability has Precise. (40 Mana)</v>
      </c>
      <c r="AW1073" t="s">
        <v>5986</v>
      </c>
      <c r="AX1073" t="s">
        <v>5987</v>
      </c>
      <c r="AY1073" t="s">
        <v>5988</v>
      </c>
    </row>
    <row r="1074" spans="43:51">
      <c r="AQ1074" s="1286">
        <v>1218</v>
      </c>
      <c r="AR1074" s="1258" t="str">
        <f>'Abilities (2)'!B$1218</f>
        <v>(≈) Countering Revolt Resolution: [Requires Shield] Strike Target in Melee with your Shield dealing 30(+100% Defense) Lightning Damage; If the last Action used was Countering Revolt, This Ability deals Shock Damage Instead. (30 Mana)</v>
      </c>
      <c r="AS1074" s="1258" t="str">
        <f>'Abilities (2)'!C$1218</f>
        <v>(≈) Countering Revolt Resolution II: [Requires Shield] Strike Target in Melee with your Shield dealing 30(+150% Defense) Lightning Damage; If the last Action used was Countering Revolt, This Ability deals Shock Damage Instead. (30 Mana)</v>
      </c>
      <c r="AT1074" s="1258" t="str">
        <f>'Abilities (2)'!D$1218</f>
        <v>(≈) Countering Revolt Resolution III: [Requires Shield] Strike Target in Melee with your Shield dealing 30(+200% Defense) Lightning Damage; If the last Action used was Countering Revolt, This Ability deals Shock Damage Instead. (30 Mana)</v>
      </c>
      <c r="AW1074" t="s">
        <v>5989</v>
      </c>
      <c r="AX1074" t="s">
        <v>5990</v>
      </c>
      <c r="AY1074" t="s">
        <v>5991</v>
      </c>
    </row>
    <row r="1075" spans="43:51">
      <c r="AQ1075" s="1286">
        <v>1219</v>
      </c>
      <c r="AR1075" s="1258" t="str">
        <f>'Abilities (2)'!B$1219</f>
        <v>(P) Inflict Prone: Whenever you inflict Stagger also Inflict Vulnerable for the same duration. (Locks 40 Mana)</v>
      </c>
      <c r="AS1075" s="1258" t="str">
        <f>'Abilities (2)'!C$1219</f>
        <v>(P) Inflict Prone II: Whenever you inflict Stagger also Inflict Vulnerable for the same duration. (Locks 20 Mana)</v>
      </c>
      <c r="AT1075" s="1258" t="str">
        <f>'Abilities (2)'!D$1219</f>
        <v>(P) Inflict Prone III: Whenever you inflict Stagger also Inflict Vulnerable for the same duration.</v>
      </c>
      <c r="AW1075" t="s">
        <v>3328</v>
      </c>
      <c r="AX1075" t="s">
        <v>5992</v>
      </c>
      <c r="AY1075" t="s">
        <v>5993</v>
      </c>
    </row>
    <row r="1076" spans="43:51">
      <c r="AQ1076" s="1286">
        <v>1220</v>
      </c>
      <c r="AR1076" s="1258" t="str">
        <f>'Abilities (2)'!B$1220</f>
        <v>(≈) Electrified Armor: Toggle; While Active Any Entity that Strikes you in Melee Range will take 10(+100% Power) Lightning Damage. (10 Mana/Turn)</v>
      </c>
      <c r="AS1076" s="1258" t="str">
        <f>'Abilities (2)'!C$1220</f>
        <v>(≈) Electrified Armor II: Toggle; While Active Any Entity that Strikes you in Melee Range will take 10(+150% Power) Lightning Damage. (10 Mana/Turn)</v>
      </c>
      <c r="AT1076" s="1258" t="str">
        <f>'Abilities (2)'!D$1220</f>
        <v>(≈) Electrified Armor III: Toggle; While Active Any Entity that Strikes you in Melee Range will take 10(+200% Power) Lightning Damage. (8 Mana/Turn)</v>
      </c>
      <c r="AW1076" t="s">
        <v>3340</v>
      </c>
      <c r="AX1076" t="s">
        <v>5994</v>
      </c>
      <c r="AY1076" t="s">
        <v>5995</v>
      </c>
    </row>
    <row r="1077" spans="43:51">
      <c r="AQ1077" s="1286">
        <v>1221</v>
      </c>
      <c r="AR1077" s="1258" t="str">
        <f>'Abilities (2)'!B$1221</f>
        <v>(+) Earthly Blood Pact: Consume 4 Random Ingredients and Deal 40 Bleed Damage to Target. (10 Mana)</v>
      </c>
      <c r="AS1077" s="1258" t="str">
        <f>'Abilities (2)'!C$1221</f>
        <v>(+) Earthly Blood Pact II: Consume 3 Random Ingredients and Deal 40 Bleed Damage to Target. (10 Mana)</v>
      </c>
      <c r="AT1077" s="1258" t="str">
        <f>'Abilities (2)'!D$1221</f>
        <v>(+) Earthly Blood Pact III: Consume 3 Ingredients and Deal 40 Bleed Damage to Target.</v>
      </c>
      <c r="AW1077" t="s">
        <v>3348</v>
      </c>
      <c r="AX1077" t="s">
        <v>5996</v>
      </c>
      <c r="AY1077" t="s">
        <v>5997</v>
      </c>
    </row>
    <row r="1078" spans="43:51">
      <c r="AQ1078" s="1286">
        <v>1222</v>
      </c>
      <c r="AR1078" s="1258" t="str">
        <f>'Abilities (2)'!B$1222</f>
        <v>(❖:≈) Infused and Charged: Flash; Your Abilities have Flash for X Turns. (10*X Mana)</v>
      </c>
      <c r="AS1078" s="1258" t="str">
        <f>'Abilities (2)'!C$1222</f>
        <v>(❖:≈) Infused and Charged II: Flash; Your Abilities have Flash for X Turns. (5*X Mana)</v>
      </c>
      <c r="AT1078" s="1258" t="str">
        <f>'Abilities (2)'!D$1222</f>
        <v>(❖:≈) Infused and Charged III: Flash; Your Abilities have Flash for 2*X Turns. (5*X Mana)</v>
      </c>
      <c r="AW1078" t="s">
        <v>3364</v>
      </c>
      <c r="AX1078" t="s">
        <v>5998</v>
      </c>
      <c r="AY1078" t="s">
        <v>5999</v>
      </c>
    </row>
    <row r="1079" spans="43:51">
      <c r="AQ1079" s="1286">
        <v>1223</v>
      </c>
      <c r="AR1079" s="1258" t="str">
        <f>'Abilities (2)'!B$1223</f>
        <v>(P) Quickened Combo: Whenever you Cast your Tier I Ability, Trigger your Tier II Ability. (Locks 100 Mana)</v>
      </c>
      <c r="AS1079" s="1258" t="str">
        <f>'Abilities (2)'!C$1223</f>
        <v>(P) Quickened Combo II: Whenever you Cast your Tier I Ability, Trigger your Tier II Ability.</v>
      </c>
      <c r="AT1079" s="1258" t="str">
        <f>'Abilities (2)'!D$1223</f>
        <v>(P) Quickened Combo III: Whenever you Cast your Tier I Ability, Trigger your Tier II Ability; Whenever you Trigger your Tier II Ability Trigger a Basic Attack on the same Target.</v>
      </c>
      <c r="AW1079" t="s">
        <v>3376</v>
      </c>
      <c r="AX1079" t="s">
        <v>6000</v>
      </c>
      <c r="AY1079" t="s">
        <v>6001</v>
      </c>
    </row>
    <row r="1080" spans="43:51">
      <c r="AQ1080" s="1286">
        <v>1224</v>
      </c>
      <c r="AR1080" s="1258" t="str">
        <f>'Abilities (2)'!B$1224</f>
        <v>(❖:≈) Blitzport: For the Rest of the Combat you gain an Extra Counter Action, +4 Mobility and allowing you to move 1 Tile on successfull Dodges. (80 Mana)</v>
      </c>
      <c r="AS1080" s="1258" t="str">
        <f>'Abilities (2)'!C$1224</f>
        <v>(❖:≈) Blitzport II: For the Rest of the Combat you gain 2 Extra Counter Actions, +5 Mobility and allowing you to move 1 Tile on successfull Dodges. (60 Mana)</v>
      </c>
      <c r="AT1080" s="1258" t="str">
        <f>'Abilities (2)'!D$1224</f>
        <v>(P) Blitzport III: Gain 2 Extra Counter Actions, +7 Mobility and allowing you to move 1 Hex on successfull Dodges.</v>
      </c>
      <c r="AW1080" t="s">
        <v>6002</v>
      </c>
      <c r="AX1080" t="s">
        <v>6003</v>
      </c>
      <c r="AY1080" t="s">
        <v>6004</v>
      </c>
    </row>
    <row r="1081" spans="43:51">
      <c r="AQ1081">
        <v>1227</v>
      </c>
      <c r="AR1081" s="1258" t="str">
        <f>'Abilities (2)'!B$1227</f>
        <v>(P) Rasonian Battleborn: Start the Game with the Battle Armor Chest Piece.</v>
      </c>
      <c r="AW1081" t="s">
        <v>6005</v>
      </c>
    </row>
    <row r="1082" spans="43:51">
      <c r="AQ1082" s="1286">
        <v>1228</v>
      </c>
      <c r="AR1082" s="1258" t="str">
        <f>'Abilities (2)'!B$1228</f>
        <v>(P) Rasonian Highguard: [Requires Shield/Buckler and One-Handed Sword] +5 True Damage on Hit; Decrease all incoming Physical and Magic Damage by 5.</v>
      </c>
      <c r="AW1082" t="s">
        <v>6006</v>
      </c>
    </row>
    <row r="1083" spans="43:51">
      <c r="AQ1083">
        <v>1229</v>
      </c>
      <c r="AR1083" s="1258" t="str">
        <f>'Abilities (2)'!B$1229</f>
        <v>(P) Rasonian Outlander: While in Biomes different than your starting one gain 20% Deflection.</v>
      </c>
      <c r="AW1083" t="s">
        <v>6007</v>
      </c>
    </row>
    <row r="1084" spans="43:51">
      <c r="AQ1084">
        <v>1230</v>
      </c>
      <c r="AR1084" s="911" t="str">
        <f>'Abilities (2)'!B$1230</f>
        <v>(≈) Parry this you Filth: Blitz, Precise, Basic Attack Target. (20 Mana)</v>
      </c>
      <c r="AS1084" s="911" t="str">
        <f>'Abilities (2)'!C$1230</f>
        <v>(≈) Parry this you Filth II: Blitz, Precise, Basic Attack Target. (10 Mana)</v>
      </c>
      <c r="AT1084" s="911" t="str">
        <f>'Abilities (2)'!D$1230</f>
        <v>(≈) Parry this you Filth III: Blitz, Precise, Basic Attack Target.</v>
      </c>
      <c r="AW1084" t="s">
        <v>2774</v>
      </c>
      <c r="AX1084" t="s">
        <v>6008</v>
      </c>
      <c r="AY1084" t="s">
        <v>6009</v>
      </c>
    </row>
    <row r="1085" spans="43:51">
      <c r="AQ1085">
        <v>1231</v>
      </c>
      <c r="AR1085" s="1258" t="str">
        <f>'Abilities (2)'!B$1231</f>
        <v>(P) Weapon Selection and Training: Choose Target Melee Weapon Type, it gains +0.5 Scaling of its respective main Attribute but all other Weapons have -0.5 Scaling.</v>
      </c>
      <c r="AS1085" s="1258" t="str">
        <f>'Abilities (2)'!C$1231</f>
        <v>(P) Weapon Selection and Training II: Choose Target Melee Weapon Type, it gains +1 Scaling of its respective main Attribute but all other Weapons have -1 Scaling.</v>
      </c>
      <c r="AT1085" s="1258" t="str">
        <f>'Abilities (2)'!D$1231</f>
        <v>(P) Weapon Selection and Training III: Choose Target Melee Weapon Type, it gains +1.5 Scaling of its respective main Attribute but all other Weapons have -1.5 Scaling.</v>
      </c>
      <c r="AW1085" t="s">
        <v>6010</v>
      </c>
      <c r="AX1085" t="s">
        <v>6011</v>
      </c>
      <c r="AY1085" t="s">
        <v>6012</v>
      </c>
    </row>
    <row r="1086" spans="43:51">
      <c r="AQ1086">
        <v>1232</v>
      </c>
      <c r="AR1086" s="1258" t="str">
        <f>'Abilities (2)'!B$1232</f>
        <v>(P) Birthright: Instead of choosing a Path in the Legacy Tree you will gain 1 Defense, Dispersion, Strength, Dexterity, Power, 10 Health, 10 Mana and +10% of Elemental Resistance in the Element of your Choice for every Legacy Point invested post level 5. (Counting Level 6 and above)</v>
      </c>
      <c r="AS1086" s="1258" t="str">
        <f>'Abilities (2)'!C$1232</f>
        <v>(P) Birthright II: Instead of choosing a Path in the Legacy Tree you will gain 2 Defense, Dispersion, Strength, Dexterity, Power, 20 Health, 20 Mana and +20% of Elemental Resistance in the Element of your Choice for every Legacy Point invested post level 5. (Counting Level 6 and above)</v>
      </c>
      <c r="AT1086" s="1258" t="str">
        <f>'Abilities (2)'!D$1232</f>
        <v>(P) Birthright III: Instead of choosing a Path in the Legacy Tree you will gain 3 Defense, Dispersion, Strength, Dexterity, Power, 30 Health, 30 Mana and +30% of Elemental Resistance in the Element of your Choice for every Legacy Point invested post level 5. (Counting Level 6 and above)</v>
      </c>
      <c r="AW1086" t="s">
        <v>6013</v>
      </c>
      <c r="AX1086" t="s">
        <v>6014</v>
      </c>
      <c r="AY1086" t="s">
        <v>6015</v>
      </c>
    </row>
    <row r="1087" spans="43:51">
      <c r="AQ1087" s="1286">
        <v>1233</v>
      </c>
      <c r="AR1087" s="1258" t="str">
        <f>'Abilities (2)'!B$1233</f>
        <v>(≈) Shield Knock: Counter; Reduce Damage of Target Projectile or Strike by 50%; if the Target is in Melee Range deal 10(+100% Strength) Physical Damage and Stagger Target for 1 Turn. (20 Mana)</v>
      </c>
      <c r="AS1087" s="1258" t="str">
        <f>'Abilities (2)'!C$1233</f>
        <v>(≈) Shield Knock II: Counter; Reduce Damage of Target Projectile or Strike by 50%; if the Target is in Melee Range deal 15(+150% Strength) Physical Damage and Stagger Target for 1 Turn. (20 Mana)</v>
      </c>
      <c r="AT1087" s="1258" t="str">
        <f>'Abilities (2)'!D$1233</f>
        <v>(≈) Shield Knock III: Counter; Reduce Damage of Target Projectile or Strike by 50%; if the Target is in Melee Range deal 20(+200% Strength) Physical Damage and Stagger Target for 1 Turn. (20 Mana)</v>
      </c>
      <c r="AW1087" t="s">
        <v>2881</v>
      </c>
      <c r="AX1087" t="s">
        <v>6016</v>
      </c>
      <c r="AY1087" t="s">
        <v>6017</v>
      </c>
    </row>
    <row r="1088" spans="43:51">
      <c r="AQ1088" s="1286">
        <v>1234</v>
      </c>
      <c r="AR1088" s="1258" t="str">
        <f>'Abilities (2)'!B$1234</f>
        <v>(P) Quests for the Empire: Traversing Hexes with Random Landmarks now grants you 200 Gold as long as you defeat all Enemy encounters.</v>
      </c>
      <c r="AS1088" s="1258" t="str">
        <f>'Abilities (2)'!C$1234</f>
        <v>(P) Quests for the Empire II: Traversing Hexes with Random Landmarks now grants you 400 Gold as long as you defeat all Enemy encounters.</v>
      </c>
      <c r="AT1088" s="1258" t="str">
        <f>'Abilities (2)'!D$1234</f>
        <v>(P) Quests for the Empire III: Traversing Hexes with Random Landmarks now grants you 600 Gold as long as you defeat all Enemy encounters.</v>
      </c>
      <c r="AW1088" t="s">
        <v>6018</v>
      </c>
      <c r="AX1088" t="s">
        <v>6019</v>
      </c>
      <c r="AY1088" t="s">
        <v>6020</v>
      </c>
    </row>
    <row r="1089" spans="43:51">
      <c r="AQ1089" s="1286">
        <v>1235</v>
      </c>
      <c r="AR1089" s="1258" t="str">
        <f>'Abilities (2)'!B$1235</f>
        <v>(P) No need of Trickery: Your Resonance and Legacy is reduced and capped at 1; Gain 100 Max Health.</v>
      </c>
      <c r="AS1089" s="1258" t="str">
        <f>'Abilities (2)'!C$1235</f>
        <v>(P) No need of Trickery II: Your Resonance and Legacy is reduced and capped at 1; Gain 150 Max Health.</v>
      </c>
      <c r="AT1089" s="1258" t="str">
        <f>'Abilities (2)'!D$1235</f>
        <v>(P) No need of Trickery III: Your Resonance and Legacy is reduced and capped at 1; Gain 200 Max Health.</v>
      </c>
      <c r="AW1089" t="s">
        <v>6021</v>
      </c>
      <c r="AX1089" t="s">
        <v>6022</v>
      </c>
      <c r="AY1089" t="s">
        <v>6023</v>
      </c>
    </row>
    <row r="1090" spans="43:51">
      <c r="AQ1090" s="1286">
        <v>1236</v>
      </c>
      <c r="AR1090" s="1258" t="str">
        <f>'Abilities (2)'!B$1236</f>
        <v>(≈) Last Resort Reflex: Dodge Target Strike or Projectile with +5 Mobility. (1 Stamina)</v>
      </c>
      <c r="AS1090" s="1258" t="str">
        <f>'Abilities (2)'!C$1236</f>
        <v>(≈) Last Resort Reflex II: Dodge Target Strike or Projectile with +10 Mobility. (1 Stamina)</v>
      </c>
      <c r="AT1090" s="1258" t="str">
        <f>'Abilities (2)'!D$1236</f>
        <v>(≈) Last Resort Reflex III: Counter; Dodge Target Strike or Projectile with +10 Mobility. (0.5 Stamina)</v>
      </c>
      <c r="AW1090" t="s">
        <v>2989</v>
      </c>
      <c r="AX1090" t="s">
        <v>6024</v>
      </c>
      <c r="AY1090" t="s">
        <v>6025</v>
      </c>
    </row>
    <row r="1091" spans="43:51">
      <c r="AQ1091" s="1286">
        <v>1237</v>
      </c>
      <c r="AR1091" s="1258" t="str">
        <f>'Abilities (2)'!B$1237</f>
        <v>(P) Rasonian Debt: You may go 1000 Gold in Debt, but it must be repayed before the Start of the next Vendal or you will become Banished.</v>
      </c>
      <c r="AS1091" s="1258" t="str">
        <f>'Abilities (2)'!C$1237</f>
        <v>(P) Rasonian Debt II: You may go 1500 Gold in Debt, but it must be repayed before the Start of the next Vendal or you will become Banished.</v>
      </c>
      <c r="AT1091" s="1258" t="str">
        <f>'Abilities (2)'!D$1237</f>
        <v>(P) Rasonian Debt III: You may go 2000 Gold in Debt, but it must be repayed before the Start of the next Vendal or you will become Banished.</v>
      </c>
      <c r="AW1091" t="s">
        <v>6026</v>
      </c>
      <c r="AX1091" t="s">
        <v>6027</v>
      </c>
      <c r="AY1091" t="s">
        <v>6028</v>
      </c>
    </row>
    <row r="1092" spans="43:51">
      <c r="AQ1092" s="1286">
        <v>1238</v>
      </c>
      <c r="AR1092" s="1258" t="str">
        <f>'Abilities (2)'!B$1238</f>
        <v>(≈) Sword and Shield: Powerplay; Gain a Rare One-Handed Sword and a Rare Shield.</v>
      </c>
      <c r="AS1092" s="1258" t="str">
        <f>'Abilities (2)'!C$1238</f>
        <v>(≈) Sword and Shield II: Powerplay; Gain a Epic One-Handed Sword and a Epic Shield.</v>
      </c>
      <c r="AT1092" s="1258" t="str">
        <f>'Abilities (2)'!D$1238</f>
        <v>(≈) Sword and Shield III: Powerplay; Gain a Legendary One-Handed Sword and a Legendary Shield.</v>
      </c>
      <c r="AW1092" t="s">
        <v>6029</v>
      </c>
      <c r="AX1092" t="s">
        <v>6030</v>
      </c>
      <c r="AY1092" t="s">
        <v>6031</v>
      </c>
    </row>
    <row r="1093" spans="43:51">
      <c r="AQ1093" s="1286">
        <v>1239</v>
      </c>
      <c r="AR1093" s="1258" t="str">
        <f>'Abilities (2)'!B$1239</f>
        <v>(≈) Top the Rankings: You rank up to become a true Rasonian Knight, your Chest, Head, Hands and Legs Slot Pieces are upgraded by 1 Rarity; Gain 800 Gold; Gain 4 Strength; This ability costs 50 more Mana. (100 Mana)</v>
      </c>
      <c r="AS1093" s="1258" t="str">
        <f>'Abilities (2)'!C$1239</f>
        <v>(≈) Top the Rankings II: You rank up to become a true Rasonian Knight, your Chest, Head, Hands, Shoulders and Legs Slot Pieces are upgraded by 1 Rarity; Gain 1600 Gold; Gain 8 Strength; This ability costs 25 more Mana. (100 Mana)</v>
      </c>
      <c r="AT1093" s="1258" t="str">
        <f>'Abilities (2)'!D$1239</f>
        <v>(≈) Top the Rankings III: You rank up to become a true Rasonian Knight, your Chest, Head, Hands, Shoulders, Feet and Legs Slot Pieces are upgraded by 1 Rarity; Gain 3200 Gold; Gain 16 Strength (100 Mana)</v>
      </c>
      <c r="AW1093" t="s">
        <v>6032</v>
      </c>
      <c r="AX1093" t="s">
        <v>6033</v>
      </c>
      <c r="AY1093" t="s">
        <v>6034</v>
      </c>
    </row>
    <row r="1094" spans="43:51">
      <c r="AQ1094" s="1286">
        <v>1240</v>
      </c>
      <c r="AR1094" s="1258" t="str">
        <f>'Abilities (2)'!B$1240</f>
        <v>(≈) Trueborn Title: Powerplay; Gain a random Title each with its distinctive Passive: Sword of the Nobles - Your Physical Damage is now True Damage; The Shield - Take 20% Less Damage; The Heart of Gold - If you have 4000 Gold upon death(Stacks with Rasonian Debt)Consume it and revive instantly at full Health but 0 Mana.</v>
      </c>
      <c r="AS1094" s="1258" t="str">
        <f>'Abilities (2)'!C$1240</f>
        <v>(≈) Trueborn Title II: Powerplay; Gain a random Title each with its distinctive Passive: Sword of the Nobles - Al your Damage is now True Damage; The Shield - Take 40% Less Damage; The Heart of Gold - If you have 2000 Gold upon death(Stacks with Rasonian Debt) Consume it and revive instantly at full Health but 0 Mana.</v>
      </c>
      <c r="AT1094" s="1258" t="str">
        <f>'Abilities (2)'!D$1240</f>
        <v>(≈) Trueborn Title III: Powerplay; Gain a random Title each with its distinctive Passive: Sword of the Nobles - All your Damage is doubled and acts as True Damage; The Shield - Take 80% Less Damage; The Heart of Gold - If you have 1000 Gold upon death(Stacks with Rasonian Debt) consume it and revive instantly at full Health and Mana.</v>
      </c>
      <c r="AW1094" t="s">
        <v>6035</v>
      </c>
      <c r="AX1094" t="s">
        <v>6036</v>
      </c>
      <c r="AY1094" t="s">
        <v>6037</v>
      </c>
    </row>
    <row r="1095" spans="43:51">
      <c r="AQ1095" s="1286">
        <v>1241</v>
      </c>
      <c r="AR1095" s="1258" t="str">
        <f>'Abilities (2)'!B$1241</f>
        <v>(≈) Porting Caravan: Gain access to a temporary Market until you move off your current Hex. (500 Gold; 50 Mana)</v>
      </c>
      <c r="AS1095" s="1258" t="str">
        <f>'Abilities (2)'!C$1241</f>
        <v>(≈) Porting Caravan II: Gain access to a temporary Market until you move off your current Hex. (250 Gold; 25 Mana)</v>
      </c>
      <c r="AT1095" s="1258" t="str">
        <f>'Abilities (2)'!D$1241</f>
        <v>(≈) Porting Caravan III: Gain access to a temporary Market until you move off your current Hex. (200 Gold)</v>
      </c>
      <c r="AW1095" t="s">
        <v>6038</v>
      </c>
      <c r="AX1095" t="s">
        <v>6039</v>
      </c>
      <c r="AY1095" t="s">
        <v>6040</v>
      </c>
    </row>
    <row r="1096" spans="43:51">
      <c r="AQ1096">
        <v>1244</v>
      </c>
      <c r="AR1096" s="1258" t="str">
        <f>'Abilities (2)'!B$1244</f>
        <v>(P) Spiritual Guidence: Communicate with the Spirits, which will help you out in various Ways(Ask GM a Yes or No Question). (1/Day)</v>
      </c>
      <c r="AW1096" t="s">
        <v>6041</v>
      </c>
    </row>
    <row r="1097" spans="43:51">
      <c r="AQ1097" s="1286">
        <v>1245</v>
      </c>
      <c r="AR1097" s="1258" t="str">
        <f>'Abilities (2)'!B$1245</f>
        <v>(P) Spirit Sense: You can tell the threat level of other Entities. (GM will tell you if they believe the Entity they are fighting is stronger)</v>
      </c>
      <c r="AW1097" t="s">
        <v>6042</v>
      </c>
    </row>
    <row r="1098" spans="43:51">
      <c r="AQ1098">
        <v>1246</v>
      </c>
      <c r="AR1098" s="1258" t="str">
        <f>'Abilities (2)'!B$1246</f>
        <v>(P) Spirit Link: The first Hero you encounter becomes linked with your Soul; Engaging in Combat or Attacking each other will cause you both to die; The link is broken only if both Heroes agree on it; You must rest on the same Hex at the end of the Day or Die.</v>
      </c>
      <c r="AW1098" t="s">
        <v>6043</v>
      </c>
    </row>
    <row r="1099" spans="43:51">
      <c r="AQ1099">
        <v>1247</v>
      </c>
      <c r="AR1099" s="911" t="str">
        <f>'Abilities (2)'!B$1247</f>
        <v>(❖:^) Unresting Spirit: Summon an Unresting Spirit to fight for you Until End of Combat; 40 Health; 10 Arcane Damage Melee Basic Attack; Up to 1. (20 Mana)</v>
      </c>
      <c r="AS1099" s="911" t="str">
        <f>'Abilities (2)'!C$1247</f>
        <v>(❖:^) Unresting Spirit II: Summon an Unresting Spirit to fight for you Until End of Combat; 60 Health; 14 Arcane Damage Melee Basic Attack; Up to 2. (25 Mana)</v>
      </c>
      <c r="AT1099" s="911" t="str">
        <f>'Abilities (2)'!D$1247</f>
        <v>(❖:^) Unresting Spirit III: Summon an Unresting Spirit to fight for you Until End of Combat; 80 Health; 20 Arcane Damage Ranged Basic Attack; Up to 3. (30 Mana)</v>
      </c>
      <c r="AW1099" t="s">
        <v>2790</v>
      </c>
      <c r="AX1099" t="s">
        <v>6044</v>
      </c>
      <c r="AY1099" t="s">
        <v>6045</v>
      </c>
    </row>
    <row r="1100" spans="43:51">
      <c r="AQ1100">
        <v>1248</v>
      </c>
      <c r="AR1100" s="1258" t="str">
        <f>'Abilities (2)'!B$1248</f>
        <v>(^:≈) Spirit Strike: Summon a being from the Spirit Realm to Strike Target for 20(+100% Power) Magic Damage. (20 Mana)</v>
      </c>
      <c r="AS1100" s="1258" t="str">
        <f>'Abilities (2)'!C$1248</f>
        <v>(^|≈) Spirit Strike II: Summon a being from the Spirit Realm to Strike Target for 25(+150% Power) Magic Damage. (25 Mana)</v>
      </c>
      <c r="AT1100" s="1258" t="str">
        <f>'Abilities (2)'!D$1248</f>
        <v>(^|≈) Spirit Strike III: Summon a being from the Spirit Realm to Strike Target for 30(+200% Power) Arcane Damage. (30 Mana)</v>
      </c>
      <c r="AW1100" t="s">
        <v>2828</v>
      </c>
      <c r="AX1100" t="s">
        <v>6046</v>
      </c>
      <c r="AY1100" t="s">
        <v>6047</v>
      </c>
    </row>
    <row r="1101" spans="43:51">
      <c r="AQ1101">
        <v>1249</v>
      </c>
      <c r="AR1101" s="1258" t="str">
        <f>'Abilities (2)'!B$1249</f>
        <v>(&gt;) Spiritual Release: Release your Spiritual Energy towards Target; If your Max Mana is higher than Target you Deal 40(+100% Power) Magic Damage; Otherwise 20(+50% Power) Magic Damage. (30 Mana)</v>
      </c>
      <c r="AS1101" s="1258" t="str">
        <f>'Abilities (2)'!C$1249</f>
        <v>(&gt;) Spiritual Release II: Release your Spiritual Energy towards Target; If your Max Mana is higher than Target you Deal 40(+150% Power) Magic Damage; Otherwise 20(+75% Power) Magic Damage. (30 Mana)</v>
      </c>
      <c r="AT1101" s="1258" t="str">
        <f>'Abilities (2)'!D$1249</f>
        <v>(&gt;) Spiritual Release III: Release your Spiritual Energy towards Target; If your Max Mana is higher than Target you Deal 40(+200% Power) Magic Damage; Otherwise 20(+100% Power) Magic Damage. (30 Mana)</v>
      </c>
      <c r="AW1101" t="s">
        <v>2862</v>
      </c>
      <c r="AX1101" t="s">
        <v>6048</v>
      </c>
      <c r="AY1101" t="s">
        <v>6049</v>
      </c>
    </row>
    <row r="1102" spans="43:51">
      <c r="AQ1102" s="1286">
        <v>1250</v>
      </c>
      <c r="AR1102" s="1258" t="str">
        <f>'Abilities (2)'!B$1250</f>
        <v>(P) Masterful Spirit: You Master Spirit and Emotion becoming Immune to Fear; Torment; Drunk; Confused And Charmed.</v>
      </c>
      <c r="AS1102" s="1258" t="str">
        <f>'Abilities (2)'!C$1250</f>
        <v>(P) Masterful Spirit II: You Master your Spirit and Emotion becoming Immune to Fear; Torment; Drunk; Confused; Enraged; Staggered and Charmed.</v>
      </c>
      <c r="AT1102" s="1258" t="str">
        <f>'Abilities (2)'!D$1250</f>
        <v>(P) Masterful Spirit III: You Master your Spirit and Emotion becoming Immune to Fear; Torment; Drunk; Confused; Enraged; Staggered; Mind Controlled; Asleep and Charmed.</v>
      </c>
      <c r="AW1102" t="s">
        <v>2897</v>
      </c>
      <c r="AX1102" t="s">
        <v>6050</v>
      </c>
      <c r="AY1102" t="s">
        <v>6051</v>
      </c>
    </row>
    <row r="1103" spans="43:51">
      <c r="AQ1103" s="1286">
        <v>1251</v>
      </c>
      <c r="AR1103" s="1258" t="str">
        <f>'Abilities (2)'!B$1251</f>
        <v>(❖:^) Spiritual Protection: Toggle; Spirits Constantly Swarm around you blocking Projectiles; Gain 50% Deflection. (10 Mana Per Turn)</v>
      </c>
      <c r="AS1103" s="1258" t="str">
        <f>'Abilities (2)'!C$1251</f>
        <v>(❖:^) Spiritual Protection II: Toggle; Spirits Constantly Swarm around you blocking Projectiles; Gain 70% Deflection. (15 Mana Per Turn)</v>
      </c>
      <c r="AT1103" s="1258" t="str">
        <f>'Abilities (2)'!D$1251</f>
        <v>(❖:^) Spiritual Protection III: Toggle; Spirits Constantly Swarm around you blocking Projectiles; Gain 100% Deflection. (20 Mana Per Turn)</v>
      </c>
      <c r="AW1103" t="s">
        <v>2933</v>
      </c>
      <c r="AX1103" t="s">
        <v>6052</v>
      </c>
      <c r="AY1103" t="s">
        <v>6053</v>
      </c>
    </row>
    <row r="1104" spans="43:51">
      <c r="AQ1104" s="1286">
        <v>1252</v>
      </c>
      <c r="AR1104" s="1258" t="str">
        <f>'Abilities (2)'!B$1252</f>
        <v>(+) Spirit Break: Cause Target to Lose 10 Health and become Confused for 3 Turns. (30 Mana; 1/Entity)</v>
      </c>
      <c r="AS1104" s="1258" t="str">
        <f>'Abilities (2)'!C$1252</f>
        <v>(+) Spirit Break II: Cause Target to Lose 10(+50% Power) Health and become Confused for 3 Turns. (30 Mana; 1/Entity)</v>
      </c>
      <c r="AT1104" s="1258" t="str">
        <f>'Abilities (2)'!D$1252</f>
        <v>(+) Spirit Break III: Cause Target to Lose 10(+100% Power) Health and become Confused for 4 Turns. (30 Mana; 1/Entity)</v>
      </c>
      <c r="AW1104" t="s">
        <v>2967</v>
      </c>
      <c r="AX1104" t="s">
        <v>6054</v>
      </c>
      <c r="AY1104" t="s">
        <v>6055</v>
      </c>
    </row>
    <row r="1105" spans="43:51">
      <c r="AQ1105" s="1286">
        <v>1253</v>
      </c>
      <c r="AR1105" s="1258" t="str">
        <f>'Abilities (2)'!B$1253</f>
        <v>(+) Grasp From the Spirit World: A Gigantic Spirit Hand Emerges From beneath target Entity Striking Directly at Targets Soul for 20 Arcane Damage and 20 Magnetic Damage. (40 Mana)</v>
      </c>
      <c r="AS1105" s="1258" t="str">
        <f>'Abilities (2)'!C$1253</f>
        <v>(+) Grasp From the Spirit World II: A Gigantic Spirit Hand Emerges From beneath target Entity Striking Directly at Targets Soul for 30 Arcane Damage and 30 Magnetic Damage. (50 Mana)</v>
      </c>
      <c r="AT1105" s="1258" t="str">
        <f>'Abilities (2)'!D$1253</f>
        <v>(+) Grasp From the Spirit World III: A Gigantic Spirit Hand Emerges From beneath target Entity Grasping Targets Soul for 30(+100% Power) Arcane Damage and 30(+100% Power) Magnetic Damage. (50 Mana)</v>
      </c>
      <c r="AW1105" t="s">
        <v>3005</v>
      </c>
      <c r="AX1105" t="s">
        <v>6056</v>
      </c>
      <c r="AY1105" t="s">
        <v>6057</v>
      </c>
    </row>
    <row r="1106" spans="43:51">
      <c r="AQ1106" s="1286">
        <v>1254</v>
      </c>
      <c r="AR1106" s="1258" t="str">
        <f>'Abilities (2)'!B$1254</f>
        <v>(❖:≈) Convoke The Spirits: Spirits Gather and Reveal to you the Secrets of Nearby Lands; You gain a +1 Hex Vision Map. (20 Mana)</v>
      </c>
      <c r="AS1106" s="1258" t="str">
        <f>'Abilities (2)'!C$1254</f>
        <v>(❖:≈) Convoke The Spirits II: Spirits Gather and Reveal to you the Secrets of Nearby Lands; You gain a +2 Hex Vision Map. (30 Mana)</v>
      </c>
      <c r="AT1106" s="1258" t="str">
        <f>'Abilities (2)'!D$1254</f>
        <v>(❖:≈) Convoke The Spirits III: Spirits Gather and Reveal to you the Secrets of Nearby Lands; You gain a +2 Hex Vision Map. (20 Mana)</v>
      </c>
      <c r="AW1106" t="s">
        <v>6058</v>
      </c>
      <c r="AX1106" t="s">
        <v>6059</v>
      </c>
      <c r="AY1106" t="s">
        <v>6060</v>
      </c>
    </row>
    <row r="1107" spans="43:51">
      <c r="AQ1107" s="1286">
        <v>1255</v>
      </c>
      <c r="AR1107" s="1258" t="str">
        <f>'Abilities (2)'!B$1255</f>
        <v>(P) The Wrong Type of Spirits: Become permanently Drunk; Gain 10 Power.</v>
      </c>
      <c r="AS1107" s="1258" t="str">
        <f>'Abilities (2)'!C$1255</f>
        <v>(P) The Wrong Type of Spirits II: Become permanently Drunk; Gain 15 Power.</v>
      </c>
      <c r="AT1107" s="1258" t="str">
        <f>'Abilities (2)'!D$1255</f>
        <v>(P) The Wrong Type of Spirits III: Become permanently Drunk; Gain 20 Power.</v>
      </c>
      <c r="AW1107" t="s">
        <v>3069</v>
      </c>
      <c r="AX1107" t="s">
        <v>6061</v>
      </c>
      <c r="AY1107" t="s">
        <v>6062</v>
      </c>
    </row>
    <row r="1108" spans="43:51">
      <c r="AQ1108" s="1286">
        <v>1256</v>
      </c>
      <c r="AR1108" s="1258" t="str">
        <f>'Abilities (2)'!B$1256</f>
        <v>(❖:^) Aspect of the Wolf: The Spirit of the Wolf Is Summoned to fight at your side; 4/4 Stamina; 70 Health; 100 Mana; 2 Mobility; 4 Defense; 4 Dispersion; 25 Arcane Damage Basic Attack; It Can Cast Soul Bite for 100 Mana: Bite Targets Soul with a Blitz and Precise; Critical hit. (125 Mana)</v>
      </c>
      <c r="AS1108" s="1258" t="str">
        <f>'Abilities (2)'!C$1256</f>
        <v>(❖:^) Aspect of the Wolf II: The Spirit of the Wolf Is Summoned to fight at your side; 5/5 Stamina; 150 Health; 200 Mana; 4 Mobility; 8 Defense; 8 Dispersion; 40 Arcane Damage Basic Attack; It Can Cast Soul Bite for 100 Mana: Bite Targets Soul with a Blitz and Precise; Critical hit. (150 Mana)</v>
      </c>
      <c r="AT1108" s="1258" t="str">
        <f>'Abilities (2)'!D$1256</f>
        <v>(❖:^) Aspect of the Wolf III: Two Spirits of the Wolf are Summoned to fight at your side; 5/5 Stamina; 200 Health; 200 Mana; 8 Mobility; 10 Defense; 10 Dispersion; 80 Arcane Damage Basic Attack; It Can Cast Soul Bite for 100 Mana: Bite Targets Soul with a Blitz and Precise; Critical hit. (200 Mana)</v>
      </c>
      <c r="AW1108" t="s">
        <v>3108</v>
      </c>
      <c r="AX1108" t="s">
        <v>6063</v>
      </c>
      <c r="AY1108" t="s">
        <v>6064</v>
      </c>
    </row>
    <row r="1109" spans="43:51">
      <c r="AQ1109" s="1286">
        <v>1257</v>
      </c>
      <c r="AR1109" s="1258" t="str">
        <f>'Abilities (2)'!B$1257</f>
        <v>(❖:≈) Spirit Form: Toggle; You Enter a Form where you Gain 10 Dispersion and your Basic Attack is converted to a Ranged 40 Arcane Damage; Passive: Whenever an Entity on Hex takes Arcane Damage, they take 10 True Damage. (20 Mana Per Turn)</v>
      </c>
      <c r="AS1109" s="1258" t="str">
        <f>'Abilities (2)'!C$1257</f>
        <v>(❖:≈) Spirit Form II: Toggle; You Enter a Form where you Gain 20 Dispersion and your Basic Attack is converted to a Ranged 60 Arcane Damage; Passive: Whenever an Entity on Hex takes Arcane Damage, they take 20 True Damage. (25 Mana Per Turn)</v>
      </c>
      <c r="AT1109" s="1258" t="str">
        <f>'Abilities (2)'!D$1257</f>
        <v>(❖:≈) Spirit Form III: Toggle; You Enter a Form where you Gain 50 Dispersion and your Basic Attack is converted to a Ranged 100 Arcane Damage; Passive: Whenever an Entity on Hex takes Arcane Damage, they take 50 True Damage. (25 Mana Per Turn)</v>
      </c>
      <c r="AW1109" t="s">
        <v>3142</v>
      </c>
      <c r="AX1109" t="s">
        <v>6065</v>
      </c>
      <c r="AY1109" t="s">
        <v>6066</v>
      </c>
    </row>
    <row r="1110" spans="43:51">
      <c r="AQ1110" s="1286">
        <v>1258</v>
      </c>
      <c r="AR1110" s="1258" t="str">
        <f>'Abilities (2)'!B$1258</f>
        <v>(≈) Spirit Infusion: Infuse Target Gear with a Spirit; Weapons Gain 5 Base Damage; Armor Gains 20 Health and 2 Defense/Dispersion; Jewlery gains 20 Mana and 2 Power/Strength/Dexterity; If the Gear has a Rune Equipped it gains double the stats. (25 Mana; 1/Gear)</v>
      </c>
      <c r="AS1110" s="1258" t="str">
        <f>'Abilities (2)'!C$1258</f>
        <v>(≈) Spirit Infusion II: Infuse Target Gear with a Spirit; Weapons Gain 10 Base Damage; Armor Gains 40 Health and 4 Defense/Dispersion; Jewlery gains 40 Mana and 4 Power/Strength/Dexterity; If the Gear has a Rune Equipped it gains double the stats. (25 Mana; 1/Gear)</v>
      </c>
      <c r="AT1110" s="1258" t="str">
        <f>'Abilities (2)'!D$1258</f>
        <v>(≈) Spirit Infusion III: Infuse Target Gear with a Spirit; Weapons Gain 20 Base Damage; Armor Gains 80 Health and 8 Defense/Dispersion; Jewlery gains 80 Mana and 8 Power/Strength/Dexterity; If the Gear has a Rune Equipped it gains double the stats. (25 Mana; 1/Gear)</v>
      </c>
      <c r="AW1110" t="s">
        <v>6067</v>
      </c>
      <c r="AX1110" t="s">
        <v>6068</v>
      </c>
      <c r="AY1110" t="s">
        <v>6069</v>
      </c>
    </row>
    <row r="1111" spans="43:51">
      <c r="AQ1111">
        <v>1261</v>
      </c>
      <c r="AR1111" s="1258" t="str">
        <f>'Abilities (2)'!B$1261</f>
        <v>(P) Nature's Call: Gain the Pathfinder Condition, if you already have it Gain 40 Max Health.</v>
      </c>
      <c r="AW1111" t="s">
        <v>6070</v>
      </c>
    </row>
    <row r="1112" spans="43:51">
      <c r="AQ1112" s="1286">
        <v>1262</v>
      </c>
      <c r="AR1112" s="1258" t="str">
        <f>'Abilities (2)'!B$1262</f>
        <v>(P) Druid's Habitat: Resting in a Forest recovers 20% Missing Health and Mana.</v>
      </c>
      <c r="AW1112" t="s">
        <v>6071</v>
      </c>
    </row>
    <row r="1113" spans="43:51">
      <c r="AQ1113">
        <v>1263</v>
      </c>
      <c r="AR1113" s="1258" t="str">
        <f>'Abilities (2)'!B$1263</f>
        <v>(P) Forest's Whisper: You will always know the location of the closest Forest.</v>
      </c>
      <c r="AW1113" t="s">
        <v>6072</v>
      </c>
    </row>
    <row r="1114" spans="43:51">
      <c r="AQ1114">
        <v>1264</v>
      </c>
      <c r="AR1114" s="911" t="str">
        <f>'Abilities (2)'!B$1264</f>
        <v>(^) Grove's Awakening: Transform current Forest Hex into a 50 Health Treant Follower with 10 Melee Elemental Damage Based on Forest type; 3/3 Stamina, 1 Defense, 1 Dispersion. (50 Mana)</v>
      </c>
      <c r="AS1114" s="911" t="str">
        <f>'Abilities (2)'!C$1264</f>
        <v>(^) Grove's Awakening II: Transform current Forest Hex into a 60 Health Treant Follower with 12 Melee Elemental Damage Based on Forest type; 3/3 Stamina, 1 Defense, 1 Dispersion. (50 Mana)</v>
      </c>
      <c r="AT1114" s="911" t="str">
        <f>'Abilities (2)'!D$1264</f>
        <v>(^) Grove's Awakening III: Transform current Forest Hex into a 75 Health Treant Follower with 15 Melee Elemental Damage Based on Forest type; 3/3 Stamina, 1 Defense, 1 Dispersion. (50 Mana)</v>
      </c>
      <c r="AW1114" t="s">
        <v>6073</v>
      </c>
      <c r="AX1114" t="s">
        <v>6074</v>
      </c>
      <c r="AY1114" t="s">
        <v>6075</v>
      </c>
    </row>
    <row r="1115" spans="43:51">
      <c r="AQ1115">
        <v>1265</v>
      </c>
      <c r="AR1115" s="1258" t="str">
        <f>'Abilities (2)'!B$1265</f>
        <v>(^) Sundune Sapling: Summon a 20 Health Sapling Minion on an Adjacent Tile until End of Combat that drains a Random Hostile Target's Life; Drains 1(+50% Power) at the start of his turn. (30 Mana)</v>
      </c>
      <c r="AS1115" s="1258" t="str">
        <f>'Abilities (2)'!C$1265</f>
        <v>(^) Sundune Sapling II: Summon a 20 Health Sapling Minion on an Adjacent Tile until End of Combat that drains a Random Hostile Target's Life; Drains 2(+75% Power) at the start of his turn. (35 Mana)</v>
      </c>
      <c r="AT1115" s="1258" t="str">
        <f>'Abilities (2)'!D$1265</f>
        <v>(^) Sundune Sapling III: Summon a 20 Health Sapling Minion on an Adjacent Tile until End of Combat that drains a Random Hostile Target's Life; Drains 3(+100% Power) at the start of his turn. (40 Mana)</v>
      </c>
      <c r="AW1115" t="s">
        <v>2804</v>
      </c>
      <c r="AX1115" t="s">
        <v>6076</v>
      </c>
      <c r="AY1115" t="s">
        <v>6077</v>
      </c>
    </row>
    <row r="1116" spans="43:51">
      <c r="AQ1116">
        <v>1266</v>
      </c>
      <c r="AR1116" s="1258" t="str">
        <f>'Abilities (2)'!B$1266</f>
        <v>(P) Root Conduit: Whenever a Target is Rooted on your Hex Restore 10 Mana.</v>
      </c>
      <c r="AS1116" s="1258" t="str">
        <f>'Abilities (2)'!C$1266</f>
        <v>(P) Root Conduit II: Whenever a Target is Rooted on your Hex Restore 15 Mana.</v>
      </c>
      <c r="AT1116" s="1258" t="str">
        <f>'Abilities (2)'!D$1266</f>
        <v>(P) Root Conduit III: Whenever a Target is Rooted on your Hex Restore 20 Mana.</v>
      </c>
      <c r="AW1116" t="s">
        <v>2872</v>
      </c>
      <c r="AX1116" t="s">
        <v>6078</v>
      </c>
      <c r="AY1116" t="s">
        <v>6079</v>
      </c>
    </row>
    <row r="1117" spans="43:51">
      <c r="AQ1117" s="1286">
        <v>1267</v>
      </c>
      <c r="AR1117" s="1258" t="str">
        <f>'Abilities (2)'!B$1267</f>
        <v>(^) Snarling Vine: Summon a Vine Minion with 20 Health on an Adjacent Tile with this Ability: (≈) Attach yourself to the feet of a Target in Melee Rooting them for 1 Turn, then disappear. (20 Mana)</v>
      </c>
      <c r="AS1117" s="1258" t="str">
        <f>'Abilities (2)'!C$1267</f>
        <v>(^) Snarling Vine II: Summon a Vine Minion with 30 Health on an Adjacent Tile with this Ability: (≈) Attach yourself to the feet of a Target in Melee, Rooting and Sealing them for 1 Turn, then disappear. (25 Mana)</v>
      </c>
      <c r="AT1117" s="1258" t="str">
        <f>'Abilities (2)'!D$1267</f>
        <v>(^) Snarling Vine III: Summon a Vine Minion with 40 Health on an Adjacent Tile with this Ability: (≈) Attach yourself to the feet of a Target in Melee range, Rooting and Sealing them for 2 Turns, then disappear. (30 Mana)</v>
      </c>
      <c r="AW1117" t="s">
        <v>2911</v>
      </c>
      <c r="AX1117" t="s">
        <v>6080</v>
      </c>
      <c r="AY1117" t="s">
        <v>6081</v>
      </c>
    </row>
    <row r="1118" spans="43:51">
      <c r="AQ1118" s="1286">
        <v>1268</v>
      </c>
      <c r="AR1118" s="1258" t="str">
        <f>'Abilities (2)'!B$1268</f>
        <v>(P) Natural Enrichment: Traversing Forests will Restore 10 Health and Mana.</v>
      </c>
      <c r="AS1118" s="1258" t="str">
        <f>'Abilities (2)'!C$1268</f>
        <v>(P) Natural Enrichment II: Traversing Forests will Restore 15 Health and Mana.</v>
      </c>
      <c r="AT1118" s="1258" t="str">
        <f>'Abilities (2)'!D$1268</f>
        <v>(P) Natural Enrichment III: Traversing Forests will Restore 20 Health and Mana.</v>
      </c>
      <c r="AW1118" t="s">
        <v>6082</v>
      </c>
      <c r="AX1118" t="s">
        <v>6083</v>
      </c>
      <c r="AY1118" t="s">
        <v>6084</v>
      </c>
    </row>
    <row r="1119" spans="43:51">
      <c r="AQ1119" s="1286">
        <v>1269</v>
      </c>
      <c r="AR1119" s="1258" t="str">
        <f>'Abilities (2)'!B$1269</f>
        <v>(P) Forest Fortune: Gain a +1 Roll Modifier to your reward upon Entering Forests and a -1 Roll Modifier upon Exploring Forests.</v>
      </c>
      <c r="AS1119" s="1258" t="str">
        <f>'Abilities (2)'!C$1269</f>
        <v>(P) Forest Fortune II: Gain a +2 Roll Modifier to your reward upon Entering Forests and a -2 Roll Modifier upon Exploring Forests.</v>
      </c>
      <c r="AT1119" s="1258" t="str">
        <f>'Abilities (2)'!D$1269</f>
        <v>(P) Forest Fortune III: Gain a +3 Roll Modifier to your reward upon Entering Forests and a -3 Roll Modifier upon Exploring Forests.</v>
      </c>
      <c r="AW1119" t="s">
        <v>6085</v>
      </c>
      <c r="AX1119" t="s">
        <v>6086</v>
      </c>
      <c r="AY1119" t="s">
        <v>6087</v>
      </c>
    </row>
    <row r="1120" spans="43:51">
      <c r="AQ1120" s="1286">
        <v>1270</v>
      </c>
      <c r="AR1120" s="1258" t="str">
        <f>'Abilities (2)'!B$1270</f>
        <v>(+) Rooting Tendrils: Deal 20(+100% Power) Earth Damage to Target and Root for 1 Turn. (20 Mana)</v>
      </c>
      <c r="AS1120" s="1258" t="str">
        <f>'Abilities (2)'!C$1270</f>
        <v>(+) Rooting Vines II: Deal 35(+100% Power) Earth Damage to Target and Root for 1 Turn. (30 Mana)</v>
      </c>
      <c r="AT1120" s="1258" t="str">
        <f>'Abilities (2)'!D$1270</f>
        <v>(+) Rooting Vines III: Deal 50(+100% Power) Earth Damage to Target and Root for 2 Turns. (40 Mana)</v>
      </c>
      <c r="AW1120" t="s">
        <v>3019</v>
      </c>
      <c r="AX1120" t="s">
        <v>6088</v>
      </c>
      <c r="AY1120" t="s">
        <v>6089</v>
      </c>
    </row>
    <row r="1121" spans="43:51">
      <c r="AQ1121" s="1286">
        <v>1271</v>
      </c>
      <c r="AR1121" s="1258" t="str">
        <f>'Abilities (2)'!B$1271</f>
        <v>(P) The Ancients Listen: Whenever an Entity Enters a Forest, you will gain the Forest's 1 Hex Vision.</v>
      </c>
      <c r="AS1121" s="1258" t="str">
        <f>'Abilities (2)'!C$1271</f>
        <v>(P) The Ancients Listen II: Whenever an Entity Enters a Forest, you will gain the Forest's 2 Hex Vision.</v>
      </c>
      <c r="AT1121" s="1258" t="str">
        <f>'Abilities (2)'!D$1271</f>
        <v>(P) The Ancients Listen III: Whenever an Entity Enters a Forest, you will gain the Forest's 2 Hex Vision and are able to instantly Teleport to it.</v>
      </c>
      <c r="AW1121" t="s">
        <v>6090</v>
      </c>
      <c r="AX1121" t="s">
        <v>6091</v>
      </c>
      <c r="AY1121" t="s">
        <v>6092</v>
      </c>
    </row>
    <row r="1122" spans="43:51">
      <c r="AQ1122" s="1286">
        <v>1272</v>
      </c>
      <c r="AR1122" s="1258" t="str">
        <f>'Abilities (2)'!B$1272</f>
        <v>(≈) Bloom: Transform a Grass type Hex you have Vision of into a Forest of the respective Type. (40 Mana; 1/Day)</v>
      </c>
      <c r="AS1122" s="1258" t="str">
        <f>'Abilities (2)'!C$1272</f>
        <v>(≈) Bloom II: Transform a Grass type Hex you have Vision of into a Forest of the respective Type; 1 Hex Range. (40 Mana; 2/Day)</v>
      </c>
      <c r="AT1122" s="1258" t="str">
        <f>'Abilities (2)'!D$1272</f>
        <v>(≈) Bloom III: Transform a Hex you have VIsion of into a Forest of the respective or random Type; 1 Hex Range. (40 Mana)</v>
      </c>
      <c r="AW1122" t="s">
        <v>6093</v>
      </c>
      <c r="AX1122" t="s">
        <v>6094</v>
      </c>
      <c r="AY1122" t="s">
        <v>6095</v>
      </c>
    </row>
    <row r="1123" spans="43:51">
      <c r="AQ1123" s="1286">
        <v>1273</v>
      </c>
      <c r="AR1123" s="1258" t="str">
        <f>'Abilities (2)'!B$1273</f>
        <v>(^) The Grove's Protector: Summon an Ancient Treant; It has 500 Health and has 50% Chance to Tank Projectiles Targeting you and your other Summons; It Remains on the Hex Until Destroyed; Hex it was summoned on becomes a Forest. (120 Mana)</v>
      </c>
      <c r="AS1123" s="1258" t="str">
        <f>'Abilities (2)'!C$1273</f>
        <v>(^) The Grove's Protector II: Summon an Ancient Treant; It has 500 Health and has 75% Chance to Tank Projectiles Targeting you and your other Summons; It Remains on the Hex Until Destroyed; Hex it was summoned on becomes a Forest. (140 Mana)</v>
      </c>
      <c r="AT1123" s="1258" t="str">
        <f>'Abilities (2)'!D$1273</f>
        <v>(^) The Grove's Protector III: Summon an Ancient Treant; It has 1000 Health and has 100% Chance to Tank Projectiles and Strikes Targeting you and your other Summons; It Remains on the Hex Until Destroyed; Hex it was summoned on becomes a Forest. (100 Mana)</v>
      </c>
      <c r="AW1123" t="s">
        <v>3122</v>
      </c>
      <c r="AX1123" t="s">
        <v>6096</v>
      </c>
      <c r="AY1123" t="s">
        <v>6097</v>
      </c>
    </row>
    <row r="1124" spans="43:51">
      <c r="AQ1124" s="1286">
        <v>1274</v>
      </c>
      <c r="AR1124" s="1258" t="str">
        <f>'Abilities (2)'!B$1274</f>
        <v>(≈) Hide on Bush: Flash; Grow a Bush on Target Tile for 2 Turns rendering any Target hiding on it Invisible. (50 Mana)</v>
      </c>
      <c r="AS1124" s="1258" t="str">
        <f>'Abilities (2)'!C$1274</f>
        <v>(≈) Hide on Bush II: Flash; Grow a Bush on Target Tile for 4 Turns rendering any Target hiding on it Invisible. (75 Mana)</v>
      </c>
      <c r="AT1124" s="1258" t="str">
        <f>'Abilities (2)'!D$1274</f>
        <v>(≈) Hide on Bush II: Flash; Grow a Bush on Target Tile rendering any Target hiding on it Invisible. (100 Mana)</v>
      </c>
      <c r="AW1124" t="s">
        <v>3156</v>
      </c>
      <c r="AX1124" t="s">
        <v>6098</v>
      </c>
      <c r="AY1124" t="s">
        <v>6099</v>
      </c>
    </row>
    <row r="1125" spans="43:51">
      <c r="AQ1125" s="1286">
        <v>1275</v>
      </c>
      <c r="AR1125" s="1258" t="str">
        <f>'Abilities (2)'!B$1275</f>
        <v>(o) Mother Earth: Invoke the wrath of Mother Earth on the entire Hex, dealing 80 Nature Damage to all Hostile Entities. (100 Mana)</v>
      </c>
      <c r="AS1125" s="1258" t="str">
        <f>'Abilities (2)'!C$1275</f>
        <v>(o) Mother Earth II: Invoke the wrath of Mother Earth on the entire Hex, dealing 150 Nature Damage to all Hostile Entities. (100 Mana)</v>
      </c>
      <c r="AT1125" s="1258" t="str">
        <f>'Abilities (2)'!D$1275</f>
        <v>(o) Mother Earth III: Invoke the wrath of Mother Earth on the entire Hex, dealing 200 Nature Damage and Stunning all Hostile Entities for 3 Turns. (100 Mana)</v>
      </c>
      <c r="AW1125" t="s">
        <v>3184</v>
      </c>
      <c r="AX1125" t="s">
        <v>6100</v>
      </c>
      <c r="AY1125" t="s">
        <v>6101</v>
      </c>
    </row>
    <row r="1126" spans="43:51">
      <c r="AQ1126">
        <v>1278</v>
      </c>
      <c r="AR1126" s="1258" t="str">
        <f>'Abilities (2)'!B$1278</f>
        <v>(P) One with the Nature: While in the Grasslands; Sakura; Frostlands or Desert Biome, your Abilities cost 20 Less Mana.</v>
      </c>
      <c r="AW1126" t="s">
        <v>6102</v>
      </c>
    </row>
    <row r="1127" spans="43:51">
      <c r="AQ1127" s="1286">
        <v>1279</v>
      </c>
      <c r="AR1127" s="1258" t="str">
        <f>'Abilities (2)'!B$1279</f>
        <v>(≈) Wild Form: Flash; You are able to Transform in any of the minions you summon; your Health and Mana remain the same; Revert back at the end of Combat.</v>
      </c>
      <c r="AW1127" t="s">
        <v>6103</v>
      </c>
    </row>
    <row r="1128" spans="43:51">
      <c r="AQ1128">
        <v>1280</v>
      </c>
      <c r="AR1128" s="1258" t="str">
        <f>'Abilities (2)'!B$1280</f>
        <v>(P) Naturally Ready: Trigger your Tier I Ability when entering Combat. (Locks 50 Mana)</v>
      </c>
      <c r="AW1128" t="s">
        <v>6104</v>
      </c>
    </row>
    <row r="1129" spans="43:51">
      <c r="AQ1129">
        <v>1281</v>
      </c>
      <c r="AR1129" s="911" t="str">
        <f>'Abilities (2)'!B$1281</f>
        <v>(❖:^) Wolf Pack: Summon a 20 Health Wolf with 10(+100% of your Power) Physical Damage Melee Basic Attack; At the End of Combat they Vanish; For each Vanished Wolf, gain 30 Mana. (30 Mana)</v>
      </c>
      <c r="AS1129" s="911" t="str">
        <f>'Abilities (2)'!C$1281</f>
        <v>(❖:^) Wolf Pack II: Summon a 30 Health Wolf with 15(+150% of your Power) Physical Damage Melee Basic Attack; At the End of Combat they Vanish; For each Vanished Wolf, gain 40 Mana. (40 Mana)</v>
      </c>
      <c r="AT1129" s="911" t="str">
        <f>'Abilities (2)'!D$1281</f>
        <v>(❖:^) Wolf Pack III : Summon a 50 Health Wolf with 20(+200% of your Power) Physical Damage Melee Basic Attack; At the End of Combat they Vanish; For each Vanished Wolf, gain 50 Mana. (50 Mana)</v>
      </c>
      <c r="AW1129" t="s">
        <v>6105</v>
      </c>
      <c r="AX1129" t="s">
        <v>6106</v>
      </c>
      <c r="AY1129" t="s">
        <v>6107</v>
      </c>
    </row>
    <row r="1130" spans="43:51">
      <c r="AQ1130">
        <v>1282</v>
      </c>
      <c r="AR1130" s="1258" t="str">
        <f>'Abilities (2)'!B$1282</f>
        <v>(❖:^) Hunter Hawks: Summon a 10 Health Hawk that will dive every 2 Turns attacking Target Entity for 10(+100% Power) Physical Damage; Lasts Until End of Combat or Target Dies; The Hawks can not be Targeted. (20 Mana)</v>
      </c>
      <c r="AS1130" s="1258" t="str">
        <f>'Abilities (2)'!C$1282</f>
        <v>(❖:^) Hunter Hawks II: Summon a 20 Hawk that will dive every 2 Turns attacking Target Entity for 15(+150% Power) Physical Damage; Lasts Until end of Combat or Target Dies; The Hawks can not be Targeted. (30 Mana)</v>
      </c>
      <c r="AT1130" s="1258" t="str">
        <f>'Abilities (2)'!D$1282</f>
        <v>(❖:^) Hunter Hawks III: Summon a 30 Hawk that will dive every 1 Turns attacking Target Entity for 20(+200% Power) Physical Damage; Lasts Until end of Combat or Target Dies; The Hawks can not be Targeted. (40 Mana)</v>
      </c>
      <c r="AW1130" t="s">
        <v>6108</v>
      </c>
      <c r="AX1130" t="s">
        <v>6109</v>
      </c>
      <c r="AY1130" t="s">
        <v>6110</v>
      </c>
    </row>
    <row r="1131" spans="43:51">
      <c r="AQ1131">
        <v>1283</v>
      </c>
      <c r="AR1131" s="1258" t="str">
        <f>'Abilities (2)'!B$1283</f>
        <v>(❖:^) Wild Boar: Summon a 50 Health Wild Boar with 15 Physical Damage Melee Basic Attack; Lasts Until End of Combat; Up to 1. (25 Mana)</v>
      </c>
      <c r="AS1131" s="1258" t="str">
        <f>'Abilities (2)'!C$1283</f>
        <v>(❖:^) Wild Boar II: Summon a 75 Health Wild Boar with 17 Physical Damage Melee Basic Attack; Lasts Until End of Combat; Up to 2. (30 Mana)</v>
      </c>
      <c r="AT1131" s="1258" t="str">
        <f>'Abilities (2)'!D$1283</f>
        <v>(❖:^) Wild Boar III: Summon a 100 Health Wild Boar with 20 Physical Damage Melee Basic Attack; Lasts Until End of Combat; Up to 3. (40 Mana)</v>
      </c>
      <c r="AW1131" t="s">
        <v>6111</v>
      </c>
      <c r="AX1131" t="s">
        <v>6112</v>
      </c>
      <c r="AY1131" t="s">
        <v>6113</v>
      </c>
    </row>
    <row r="1132" spans="43:51">
      <c r="AQ1132" s="1286">
        <v>1284</v>
      </c>
      <c r="AR1132" s="1258" t="str">
        <f>'Abilities (2)'!B$1284</f>
        <v>(≈) Bite Mark: Can be Cast while Wild Form is Active; Bite Target Entity dealing 5 True Damage and Marking them; Marked Targets Take 50% more damage from your minions; Lasts Until end of Combat. (20 Mana)</v>
      </c>
      <c r="AS1132" s="1258" t="str">
        <f>'Abilities (2)'!C$1284</f>
        <v>(≈) Bite Mark II: Can be Cast while Wild Form is Active; Bite Target Entity dealing 10 True Damage and Marking them; Marked Targets Take 75% more damage from your minions; Lasts Until end of Combat. (30 Mana)</v>
      </c>
      <c r="AT1132" s="1258" t="str">
        <f>'Abilities (2)'!D$1284</f>
        <v>(≈) Bite Mark III: Can be Cast while Wild Form is Active; Bite Target Entity dealing 15 True Damage and Marking them; Marked Targets Take 100% more damage from your minions; Lasts Until end of Combat. (40 Mana)</v>
      </c>
      <c r="AW1132" t="s">
        <v>6114</v>
      </c>
      <c r="AX1132" t="s">
        <v>6115</v>
      </c>
      <c r="AY1132" t="s">
        <v>6116</v>
      </c>
    </row>
    <row r="1133" spans="43:51">
      <c r="AQ1133" s="1286">
        <v>1285</v>
      </c>
      <c r="AR1133" s="1258" t="str">
        <f>'Abilities (2)'!B$1285</f>
        <v>(≈) Clawing Strike: Can be Cast while Wild Form is Active; Grow Claws and Strike Target for 10(+200% Strength; +200% Power) Physical Damage. (30 Mana)</v>
      </c>
      <c r="AS1133" s="1258" t="str">
        <f>'Abilities (2)'!C$1285</f>
        <v>(≈) Clawing Strike II: Can be Cast while Wild Form is Active; Grow Claws and Strike Target for 20(+250% Strength; +250% Power) Physical Damage. (50 Mana)</v>
      </c>
      <c r="AT1133" s="1258" t="str">
        <f>'Abilities (2)'!D$1285</f>
        <v>(≈) Clawing Strike III: Can be Cast while Wild Form is Active; Grow Claws and Strike Target for 20(+300% Strength; +300% Power) Physical Damage. (60 Mana)</v>
      </c>
      <c r="AW1133" t="s">
        <v>6117</v>
      </c>
      <c r="AX1133" t="s">
        <v>6118</v>
      </c>
      <c r="AY1133" t="s">
        <v>6119</v>
      </c>
    </row>
    <row r="1134" spans="43:51">
      <c r="AQ1134" s="1286">
        <v>1286</v>
      </c>
      <c r="AR1134" s="1258" t="str">
        <f>'Abilities (2)'!B$1286</f>
        <v>(❖:^) Ground Viper: Summon a 5 Health Viper on a Tile adjacent to Target Hostile Entity Until End of Combat; The Viper has a 20(+50% Dexterity; +100% Power) Poison Damage Melee Basic Attack; You may spend double the Mana on Cast to Trigger this Ability Again. (20 Mana; 1/Combat)</v>
      </c>
      <c r="AS1134" s="1258" t="str">
        <f>'Abilities (2)'!C$1286</f>
        <v>(❖:^) Ground Viper II: Summon two 5 Health Vipers on two Tiles adjacent to Target Hostile Entity Until End of Combat; The Vipers have a 25(+50% Dexterity; +100% Power) Poison Damage Melee Basic Attack; You may spend double the Mana on Cast to Trigger this Ability Again. (40 Mana; 1/Combat)</v>
      </c>
      <c r="AT1134" s="1258" t="str">
        <f>'Abilities (2)'!D$1286</f>
        <v>(❖:^) Ground Viper III: Summon two 5 Health Vipers on two Tiles adjacent to Target Hostile Entity Until End of Combat; The Vipers have a 30(+50% Dexterity; +150% Power) Poison Damage Melee Basic Attack; You may spend double the Mana on Cast to Trigger this Ability Again. (40 Mana; 1/Combat)</v>
      </c>
      <c r="AW1134" t="s">
        <v>6120</v>
      </c>
      <c r="AX1134" t="s">
        <v>6121</v>
      </c>
      <c r="AY1134" t="s">
        <v>6122</v>
      </c>
    </row>
    <row r="1135" spans="43:51">
      <c r="AQ1135" s="1286">
        <v>1287</v>
      </c>
      <c r="AR1135" s="1258" t="str">
        <f>'Abilities (2)'!B$1287</f>
        <v>(❖:^) Call of the Bear: Summon a 100 Health and Mana Bear with 3 Stamina, 20 Physical Damage Basic Attack, and the ability to Roar for 50 Mana, reducing up to 2 Targets Defense by 50% until end of combat; Up to 1 Bear. (80 Mana)</v>
      </c>
      <c r="AS1135" s="1258" t="str">
        <f>'Abilities (2)'!C$1287</f>
        <v>(❖:^) Call of the Bear II: Summon a 150 Health and Mana Bear with 3 Stamina, 30 Physical Damage Basic Attack, and the ability to Roar for 50 Mana, reducing up to 2 Targets Defense by 50% until end of combat; Up to 2 Bear. (100 Mana)</v>
      </c>
      <c r="AT1135" s="1258" t="str">
        <f>'Abilities (2)'!D$1287</f>
        <v>(❖:^) Call of the Bear III: Summon 150 Health and Mana Bear with 3 Stamina, 40 Physical Damage Basic Attack, and the ability to Roar for 50 Mana, reducing up to 2 Targets Defense by 100% until end of combat; Up to 3 Bear. (100 Mana)</v>
      </c>
      <c r="AW1135" t="s">
        <v>6123</v>
      </c>
      <c r="AX1135" t="s">
        <v>6124</v>
      </c>
      <c r="AY1135" t="s">
        <v>6125</v>
      </c>
    </row>
    <row r="1136" spans="43:51">
      <c r="AQ1136" s="1286">
        <v>1288</v>
      </c>
      <c r="AR1136" s="1258" t="str">
        <f>'Abilities (2)'!B$1288</f>
        <v>(P) Wild Rage: While Transformed into a summoned minion; Your Basic Attacks have Flash. (Locks 20 Mana)</v>
      </c>
      <c r="AS1136" s="1258" t="str">
        <f>'Abilities (2)'!C$1288</f>
        <v xml:space="preserve">(P) Wild Rage II: While Transformed into a summoned minion; Your Basic Attacks have Flash. </v>
      </c>
      <c r="AT1136" s="1258" t="str">
        <f>'Abilities (2)'!D$1288</f>
        <v>(P) Wild Rage III: While Transformed; Your Basic Attacks have Flash and 50% chance to Trigger once more, Can only occur once per Turn.</v>
      </c>
      <c r="AW1136" t="s">
        <v>6126</v>
      </c>
      <c r="AX1136" t="s">
        <v>6127</v>
      </c>
      <c r="AY1136" t="s">
        <v>6128</v>
      </c>
    </row>
    <row r="1137" spans="43:51">
      <c r="AQ1137" s="1286">
        <v>1289</v>
      </c>
      <c r="AR1137" s="1258" t="str">
        <f>'Abilities (2)'!B$1289</f>
        <v>(≈) Eagle Transit: [Requires Map Phase] Summon a Large Eagle to grab onto you and carry you to Target Hex you have Vision of. (50 Mana)</v>
      </c>
      <c r="AS1137" s="1258" t="str">
        <f>'Abilities (2)'!C$1289</f>
        <v>(≈) Eagle Transit II: [Requires Map Phase] Summon a Large Eagle to grab onto you and carry you to Target Hex you have Vision of. (45 Mana)</v>
      </c>
      <c r="AT1137" s="1258" t="str">
        <f>'Abilities (2)'!D$1289</f>
        <v>(≈) Eagle Transit III: [Requires Map Phase] Summon a Large Eagle to grab onto you and carry you to Target Hex you have Vision of. (40 Mana)</v>
      </c>
      <c r="AW1137" t="s">
        <v>6129</v>
      </c>
      <c r="AX1137" t="s">
        <v>6130</v>
      </c>
      <c r="AY1137" t="s">
        <v>6131</v>
      </c>
    </row>
    <row r="1138" spans="43:51">
      <c r="AQ1138" s="1286">
        <v>1290</v>
      </c>
      <c r="AR1138" s="1258" t="str">
        <f>'Abilities (2)'!B$1290</f>
        <v>(❖:^) Summon Manticore: Powerplay; Summon a Manticore Boss with 300 Health; 200 Mana; 3 Stamina; 20 Physical Damage and 10 Poison Damage on Hit; It can cast your Tier I Ability; It can also spend 50 Mana to Launch Poisoned Bone Shards at Target for 20 Physical and 20 Poison Damage. (100 Mana)</v>
      </c>
      <c r="AS1138" s="1258" t="str">
        <f>'Abilities (2)'!C$1290</f>
        <v>(❖:^) Summon Manticore II: Powerplay; Summon a Manticore Boss with 400 Health; 200 Mana; 4 Stamina; 40 Physical Damage and 20 Poison Damage on Hit; It can cast your Tier I + II Ability; It can also spend 50 Mana to Launch Poisoned Bone Shards at Target for 40 Physical and 40 Poison Damage. (150 Mana)</v>
      </c>
      <c r="AT1138" s="1258" t="str">
        <f>'Abilities (2)'!D$1290</f>
        <v>(❖:^) Summon Manticore III: Summon a Manticore Boss with 400 Health; 200 Mana; 4 Stamina; 40 Physical Damage and 20 Poison Damage on Hit; It can cast your Tier I+II Ability; It can also spend 50 Mana to Launch Poisoned Bone Shards at Target for 40 Physical and 40 Poison Damage. (150 Mana)</v>
      </c>
      <c r="AW1138" t="s">
        <v>6132</v>
      </c>
      <c r="AX1138" t="s">
        <v>6133</v>
      </c>
      <c r="AY1138" t="s">
        <v>6134</v>
      </c>
    </row>
    <row r="1139" spans="43:51">
      <c r="AQ1139" s="1286">
        <v>1291</v>
      </c>
      <c r="AR1139" s="1258" t="str">
        <f>'Abilities (2)'!B$1291</f>
        <v>(❖:≈) Aspect of the Behemoth: Toggle; Transform into a Behemoth; Gaining 200 Max Health; All Gear/Items unavailable while Transformed; You deal 50 Physical Damage per Basic Attack; The Max Health is lost when Transforming back, if this effect Kills you, drop to 1 Health Instead. (20 Mana per Turn)</v>
      </c>
      <c r="AS1139" s="1258" t="str">
        <f>'Abilities (2)'!C$1291</f>
        <v>(❖:≈) Aspect of the Behemoth II: Toggle; Transform into a Behemoth; Gaining 400 Max Health; All Gear/Items unavailable while Transformed; You deal 80 Physical Damage per Basic Attack; The Max Health is lost when Transforming back, if this effect Kills you, drop to 1 Health Instead. (40 Mana per Turn)</v>
      </c>
      <c r="AT1139" s="1258" t="str">
        <f>'Abilities (2)'!D$1291</f>
        <v>(❖:≈) Aspect of the Behemoth III : Toggle; Transform into a Behemoth; Gaining 800 Max Health; All Gear/Items unavailable while Transformed; You deal 160 Physical Damage per Basic Attack; The Max Health is lost when Transforming back, if this effect Kills you, drop to 100  Health Instead. (50 Mana per Turn)</v>
      </c>
      <c r="AW1139" t="s">
        <v>6135</v>
      </c>
      <c r="AX1139" t="s">
        <v>6136</v>
      </c>
      <c r="AY1139" t="s">
        <v>6137</v>
      </c>
    </row>
    <row r="1140" spans="43:51">
      <c r="AQ1140" s="1286">
        <v>1292</v>
      </c>
      <c r="AR1140" s="1258" t="str">
        <f>'Abilities (2)'!B$1292</f>
        <v>(P) Feral Companionship: Whenever you Summon a Minion, Summon an Identical copy of it to an adjacent Tile. (Locks 100 Mana)</v>
      </c>
      <c r="AS1140" s="1258" t="str">
        <f>'Abilities (2)'!C$1292</f>
        <v>(P) Feral Companionship II: Whenever you Summon a Minion, Summon an Identical copy of it to an adjacent Tile.</v>
      </c>
      <c r="AT1140" s="1258" t="str">
        <f>'Abilities (2)'!D$1292</f>
        <v>(P) Feral Companionship III: Whenever you Summon a Minion, Summon two Identical copies of it to adjacent Tiles.</v>
      </c>
      <c r="AW1140" t="s">
        <v>6138</v>
      </c>
      <c r="AX1140" t="s">
        <v>6139</v>
      </c>
      <c r="AY1140" t="s">
        <v>6140</v>
      </c>
    </row>
    <row r="1141" spans="43:51">
      <c r="AQ1141">
        <v>1295</v>
      </c>
      <c r="AR1141" s="1258" t="str">
        <f>'Abilities (2)'!B$1295</f>
        <v>(P) Mapping the Sky: At the Start of a new Day, gain 1 Extra Hex Vision for 1 Turn.</v>
      </c>
      <c r="AW1141" t="s">
        <v>6141</v>
      </c>
    </row>
    <row r="1142" spans="43:51">
      <c r="AQ1142" s="1286">
        <v>1296</v>
      </c>
      <c r="AR1142" s="1258" t="str">
        <f>'Abilities (2)'!B$1296</f>
        <v>(P) Words from other Worlds: Your star calling arts have been improved by beings from the outer stars; All Abilities have their Cost reduced by 10 Mana.</v>
      </c>
      <c r="AW1142" t="s">
        <v>2711</v>
      </c>
    </row>
    <row r="1143" spans="43:51">
      <c r="AQ1143">
        <v>1297</v>
      </c>
      <c r="AR1143" s="1258" t="str">
        <f>'Abilities (2)'!B$1297</f>
        <v>(P) Reallignment: You may spend Ability Points and Ultimate Ability Points to relearn Abilities and Ultimate Abilities.</v>
      </c>
      <c r="AW1143" t="s">
        <v>6142</v>
      </c>
    </row>
    <row r="1144" spans="43:51">
      <c r="AQ1144">
        <v>1298</v>
      </c>
      <c r="AR1144" s="911" t="str">
        <f>'Abilities (2)'!B$1298</f>
        <v>(❖:&gt;) Starfall: [Requires 1 Turn Channel] Call down a Miniature Star on Target Entity Dealing 40(+50% Power) Magic Damage. (25 Mana)</v>
      </c>
      <c r="AS1144" s="911" t="str">
        <f>'Abilities (2)'!C$1298</f>
        <v>(❖:&gt;) Starfall II: [Requires 1 Turn Channel] Call down a Miniature Star on Target Entity Dealing 50(+50% Power) Magic Damage. (30 Mana)</v>
      </c>
      <c r="AT1144" s="911" t="str">
        <f>'Abilities (2)'!D$1298</f>
        <v>(❖:&gt;) Starfall III: [Requires 1 Turn Channel] Call down a Miniature Star on Target Entity Dealing 70(+50% Power) Magic Damage. (40 Mana)</v>
      </c>
      <c r="AW1144" t="s">
        <v>6143</v>
      </c>
      <c r="AX1144" t="s">
        <v>6144</v>
      </c>
      <c r="AY1144" t="s">
        <v>6145</v>
      </c>
    </row>
    <row r="1145" spans="43:51">
      <c r="AQ1145">
        <v>1299</v>
      </c>
      <c r="AR1145" s="1258" t="str">
        <f>'Abilities (2)'!B$1299</f>
        <v>(❖:o) Astral Light: [Requires 1 Turn Channel] For a fraction of a second, the light of the stars overpower that of the sun, beaming towards Target Entity Dealing 20(+100% Power) Magic Damage and Blinding them for 1 Turn. (25 Mana)</v>
      </c>
      <c r="AS1145" s="1258" t="str">
        <f>'Abilities (2)'!C$1299</f>
        <v>(❖:o) Astral Light II: [Requires 1 Turn Channel] For a fraction of a second, the light of the stars overpower that of the sun, beaming towards Target Entity Dealing 20(+150% Power) Magic Damage and Blinding them for 2 Turn. (30 Mana)</v>
      </c>
      <c r="AT1145" s="1258" t="str">
        <f>'Abilities (2)'!D$1299</f>
        <v>(❖:o) Astral Light III: [Requires 1 Turn Channel] For a fraction of a second, the light of the stars overpower that of the sun, beaming towards Target Entity Dealing 30(+200% Power) Magic Damage and Blinding them for 3 Turn. (40 Mana)</v>
      </c>
      <c r="AW1145" t="s">
        <v>6146</v>
      </c>
      <c r="AX1145" t="s">
        <v>6147</v>
      </c>
      <c r="AY1145" t="s">
        <v>6148</v>
      </c>
    </row>
    <row r="1146" spans="43:51">
      <c r="AQ1146">
        <v>1300</v>
      </c>
      <c r="AR1146" s="1258" t="str">
        <f>'Abilities (2)'!B$1300</f>
        <v>(❖:o) Nebula Blast: [Requires 1 Turn Channel] Create a miniature nebula cloud on Target Tile; Recasting this Ability will Detonate it for 50(+25% Power) Blast Damage. (25 Mana)</v>
      </c>
      <c r="AS1146" s="1258" t="str">
        <f>'Abilities (2)'!C$1300</f>
        <v>(❖:o) Nebula Blast II: [Requires 1 Turn Channel] Create a miniature nebula cloud on Target Tile; Recasting this Ability will Detonate it for 75(+25% Power) Blast Damage. (30 Mana)</v>
      </c>
      <c r="AT1146" s="1258" t="str">
        <f>'Abilities (2)'!D$1300</f>
        <v>(❖:o) Nebula Blast III: [Requires 1 Turn Channel] Create a miniature nebula cloud on Target Tile; Recasting this Ability will Detonate it for 100(+25% Power) Blast Damage. (40 Mana)</v>
      </c>
      <c r="AW1146" t="s">
        <v>6149</v>
      </c>
      <c r="AX1146" t="s">
        <v>6150</v>
      </c>
      <c r="AY1146" t="s">
        <v>6151</v>
      </c>
    </row>
    <row r="1147" spans="43:51">
      <c r="AQ1147" s="1286">
        <v>1301</v>
      </c>
      <c r="AR1147" s="1258" t="str">
        <f>'Abilities (2)'!B$1301</f>
        <v>(P) As the Stars Foretold: At the Start of Combat, gain 1 Channel Stack.</v>
      </c>
      <c r="AS1147" s="1258" t="str">
        <f>'Abilities (2)'!C$1301</f>
        <v xml:space="preserve">(P) As the Stars Foretold II: At the Start of Combat, gain 1 Channel Stack and Your next non-Ultimate Spell costs 20 Mana Less. </v>
      </c>
      <c r="AT1147" s="1258" t="str">
        <f>'Abilities (2)'!D$1301</f>
        <v>(P) As the Stars Foretold III: At the Start of Combat, gain 1 Channel Stack and Your next non-Ultimate Spell costs no Mana.</v>
      </c>
      <c r="AW1147" t="s">
        <v>2912</v>
      </c>
      <c r="AX1147" t="s">
        <v>6152</v>
      </c>
      <c r="AY1147" t="s">
        <v>6153</v>
      </c>
    </row>
    <row r="1148" spans="43:51">
      <c r="AQ1148" s="1286">
        <v>1302</v>
      </c>
      <c r="AR1148" s="1258" t="str">
        <f>'Abilities (2)'!B$1302</f>
        <v>(❖:≈) Star Link: Link your Soul to a specific Star in the Sky; Lasts Until End of Day; For Each Star Linked, gain 5 Power; Up to a Maximum of 2 Stars Linked. (15 Mana)</v>
      </c>
      <c r="AS1148" s="1258" t="str">
        <f>'Abilities (2)'!C$1302</f>
        <v>(❖:≈) Star Link II: Link your Soul to a specific Star in the Sky; Lasts Until End of Day; For Each Star Linked, gain 5 Power; Up to a Maximum of 3 Stars Linked. (15 Mana)</v>
      </c>
      <c r="AT1148" s="1258" t="str">
        <f>'Abilities (2)'!D$1302</f>
        <v>(❖:≈) Star Link III: Link your Soul to a specific Star in the Sky; Lasts Until End of Day; For Each Star Linked, gain 5 Power; Up to a Maximum of 4 Stars Linked. (15 Mana)</v>
      </c>
      <c r="AW1148" t="s">
        <v>2947</v>
      </c>
      <c r="AX1148" t="s">
        <v>6154</v>
      </c>
      <c r="AY1148" t="s">
        <v>6155</v>
      </c>
    </row>
    <row r="1149" spans="43:51">
      <c r="AQ1149" s="1286">
        <v>1303</v>
      </c>
      <c r="AR1149" s="1258" t="str">
        <f>'Abilities (2)'!B$1303</f>
        <v>(P) Constellationist: On the first Day of each Vendal you are Restored to full Health and Mana and gain 20 Max Mana.</v>
      </c>
      <c r="AS1149" s="1258" t="str">
        <f>'Abilities (2)'!C$1303</f>
        <v>(P) Constellationist II: On the first Day of each Vendal you are Restored to full Health and Mana and gain 40 Max Mana.</v>
      </c>
      <c r="AT1149" s="1258" t="str">
        <f>'Abilities (2)'!D$1303</f>
        <v>(P) Constellationist III: On the first Day of each Vendal you are Restored to full Health and Mana and gain 80 Max Mana.</v>
      </c>
      <c r="AW1149" t="s">
        <v>6156</v>
      </c>
      <c r="AX1149" t="s">
        <v>6157</v>
      </c>
      <c r="AY1149" t="s">
        <v>6158</v>
      </c>
    </row>
    <row r="1150" spans="43:51">
      <c r="AQ1150" s="1286">
        <v>1304</v>
      </c>
      <c r="AR1150" s="1258" t="str">
        <f>'Abilities (2)'!B$1304</f>
        <v>(❖:+) Star Killer: Blow up a Star in the sky drawing it's power; Deal 20(+200% Power)  Magic Damage to Target Entity; At End of the Day, you permanently Lose 1 Power. (40 Mana; 1/Day)</v>
      </c>
      <c r="AS1150" s="1258" t="str">
        <f>'Abilities (2)'!C$1304</f>
        <v>(❖:+) Star Killer II: Blow up a Star in the sky drawing it's power; Deal 30(+300% Power) to Target Entity; Magic Damage At End of the Day, you permanently Lose 2 Power. (40 Mana; 1/Day)</v>
      </c>
      <c r="AT1150" s="1258" t="str">
        <f>'Abilities (2)'!D$1304</f>
        <v>(❖:+) Star Killer III: Blow up a Star in the sky drawing it's power; Deal 40(+400% Power) to Target Entity; Magic Damage At End of the Day, you permanently Lose 3 Power. (40 Mana; 1/Day)</v>
      </c>
      <c r="AW1150" t="s">
        <v>6159</v>
      </c>
      <c r="AX1150" t="s">
        <v>6160</v>
      </c>
      <c r="AY1150" t="s">
        <v>6161</v>
      </c>
    </row>
    <row r="1151" spans="43:51">
      <c r="AQ1151" s="1286">
        <v>1305</v>
      </c>
      <c r="AR1151" s="1258" t="str">
        <f>'Abilities (2)'!B$1305</f>
        <v>(❖:≈) Align the Stars: Roll d20; If you get 15-20 you Gain 10 Power Until End of Day; Rolling 5-14 Twice in a Row Triggers The 15-20 Effect. (20 Mana)</v>
      </c>
      <c r="AS1151" s="1258" t="str">
        <f>'Abilities (2)'!C$1305</f>
        <v>(❖:≈) Align the Stars II: Roll d20; If you get 13-20 you Gain 10 Power Until End of Day; Rolling 4-12 Twice in a Row Triggers The 13-20 Effect. (20 Mana)</v>
      </c>
      <c r="AT1151" s="1258" t="str">
        <f>'Abilities (2)'!D$1305</f>
        <v>(❖:≈) Align the Stars III: Roll d20; If you get 10-20 you Gain 10 Power Until End of Day; Rolling 3-9 Twice in a Row Triggers The 10-20 Effect. (20 Mana)</v>
      </c>
      <c r="AW1151" t="s">
        <v>6162</v>
      </c>
      <c r="AX1151" t="s">
        <v>6163</v>
      </c>
      <c r="AY1151" t="s">
        <v>6164</v>
      </c>
    </row>
    <row r="1152" spans="43:51">
      <c r="AQ1152" s="1286">
        <v>1306</v>
      </c>
      <c r="AR1152" s="1258" t="str">
        <f>'Abilities (2)'!B$1306</f>
        <v>(❖:≈) Stellar Guidance: [Channel for 1 Turn] Gain +2 Roll Modifier on your D20 Rolls and become able to see Invisible Entities until End of Combat. (1/Combat; 20 Mana)</v>
      </c>
      <c r="AS1152" s="1258" t="str">
        <f>'Abilities (2)'!C$1306</f>
        <v>(❖:≈) Stellar Guidance II: [Channel for 1 Turn] Gain +3 Roll Modifier on your D20 Rolls and become able to see Invisible Entities until End of Combat. (1/Combat; 20 Mana)</v>
      </c>
      <c r="AT1152" s="1258" t="str">
        <f>'Abilities (2)'!D$1306</f>
        <v>(❖:≈) Stellar Guidance III: [Channel for 1 Turn] Gain +4 Roll Modifier on your D20 Rolls and become able to see Invisible Entities until End of Combat. (1/Combat; 20 Mana)</v>
      </c>
      <c r="AW1152" t="s">
        <v>6165</v>
      </c>
      <c r="AX1152" t="s">
        <v>6166</v>
      </c>
      <c r="AY1152" t="s">
        <v>6167</v>
      </c>
    </row>
    <row r="1153" spans="43:51">
      <c r="AQ1153" s="1286">
        <v>1307</v>
      </c>
      <c r="AR1153" s="1258" t="str">
        <f>'Abilities (2)'!B$1307</f>
        <v>(❖:^) Star Fragmentator: Summon a Star Fragment in your Inventory. (100 Mana; 1/Day)</v>
      </c>
      <c r="AS1153" s="1258" t="str">
        <f>'Abilities (2)'!C$1307</f>
        <v>(❖:^) Star Fragmentator II: Summon a Star Fragment in your Inventory. (50 Mana; 1/Day)</v>
      </c>
      <c r="AT1153" s="1258" t="str">
        <f>'Abilities (2)'!D$1307</f>
        <v>(❖:^) Star Fragmentator III: Summon a Star Fragment in your Inventory. (50 Mana)</v>
      </c>
      <c r="AW1153" t="s">
        <v>3123</v>
      </c>
      <c r="AX1153" t="s">
        <v>6168</v>
      </c>
      <c r="AY1153" t="s">
        <v>6169</v>
      </c>
    </row>
    <row r="1154" spans="43:51">
      <c r="AQ1154" s="1286">
        <v>1308</v>
      </c>
      <c r="AR1154" s="1258" t="str">
        <f>'Abilities (2)'!B$1308</f>
        <v>(❖:^) Astral Star Summoning: [Requires a Helix Artifact] Powerplay; Selfdestruct Target Equipped Helix; Summon an Entire Astral Star in the sky obscuring the sun for 3 Days; Gain 50 Power while the Star is in the Sky. (100 Mana)</v>
      </c>
      <c r="AS1154" s="1258" t="str">
        <f>'Abilities (2)'!C$1308</f>
        <v>(❖:^) Astral Star Summoning II: [Requires a Helix Artifact] Powerplay; Selfdestruct Target Equipped Helix; Summon an Entire Astral Star in the sky obscuring the sun for 3 Days; Gain 100 Power while the Star is in the Sky. (150 Mana)</v>
      </c>
      <c r="AT1154" s="1258" t="str">
        <f>'Abilities (2)'!D$1308</f>
        <v>(❖:^) Astral Star Summoning III: [Requires a Helix Artifact] Powerplay; Selfdestruct Target Equipped Helix; Summon an Entire Astral Star in the sky obscuring the sun for 3 Days; Gain 200 Power while the Star is in the Sky. (200 Mana)</v>
      </c>
      <c r="AW1154" t="s">
        <v>6170</v>
      </c>
      <c r="AX1154" t="s">
        <v>6171</v>
      </c>
      <c r="AY1154" t="s">
        <v>6172</v>
      </c>
    </row>
    <row r="1155" spans="43:51">
      <c r="AQ1155" s="1286">
        <v>1309</v>
      </c>
      <c r="AR1155" s="1258" t="str">
        <f>'Abilities (2)'!B$1309</f>
        <v>(❖:&gt;) Celestial Convergence: [Channel for 1 Turn] Allign major Celestial Bodies and unleash a Destructive Arcane Beam on Target Entity for 1(+1000% Power) Arcane Damage. (100 Mana; 1/Vendal)</v>
      </c>
      <c r="AS1155" s="1258" t="str">
        <f>'Abilities (2)'!C$1309</f>
        <v>(❖:&gt;) Celestial Convergence II: [Channel for 1 Turn] Allign major Celestial Bodies and unleash a Destructive Arcane Beam on Target Entity for 1(+2000% Power) Arcane Damage. (150 Mana; 1/Vendal)</v>
      </c>
      <c r="AT1155" s="1258" t="str">
        <f>'Abilities (2)'!D$1309</f>
        <v>(❖:&gt;) Celestial Convergence III: [Channel for 1 Turn] Allign major Celestial Bodies and unleash a Destructive Arcane Beam on Target Entity for 1(+4000% Power) Arcane Damage. (200 Mana; 1/Vendal)</v>
      </c>
      <c r="AW1155" t="s">
        <v>3185</v>
      </c>
      <c r="AX1155" t="s">
        <v>6173</v>
      </c>
      <c r="AY1155" t="s">
        <v>6174</v>
      </c>
    </row>
    <row r="1156" spans="43:51">
      <c r="AQ1156">
        <v>1312</v>
      </c>
      <c r="AR1156" s="1258" t="str">
        <f>'Abilities (2)'!B$1312</f>
        <v xml:space="preserve">(P) Totemic Healing: When you Summon a Totem, Restore 5(+500% Level) Health. </v>
      </c>
      <c r="AW1156" t="s">
        <v>2713</v>
      </c>
    </row>
    <row r="1157" spans="43:51">
      <c r="AQ1157" s="1286">
        <v>1313</v>
      </c>
      <c r="AR1157" s="1258" t="str">
        <f>'Abilities (2)'!B$1313</f>
        <v>(P) Totemic Warping: You may Summon Totems 1 Tile Further.</v>
      </c>
      <c r="AW1157" t="s">
        <v>2741</v>
      </c>
    </row>
    <row r="1158" spans="43:51">
      <c r="AQ1158">
        <v>1314</v>
      </c>
      <c r="AR1158" s="1258" t="str">
        <f>'Abilities (2)'!B$1314</f>
        <v>(P) Totemic Guilding: Your Totems have 10 Extra Health and your Summoning Abilities are no longer considered Spells.</v>
      </c>
      <c r="AW1158" t="s">
        <v>2767</v>
      </c>
    </row>
    <row r="1159" spans="43:51">
      <c r="AQ1159">
        <v>1315</v>
      </c>
      <c r="AR1159" s="911" t="str">
        <f>'Abilities (2)'!B$1315</f>
        <v>(❖:^) Spitfire Totem: Summon a Totem Object Until End of Combat; 20 Health; At the Start of your Turn it Spits Fire to Target of your Choice; Deals 10(+100% Power) Fire Damage. (25 Mana)</v>
      </c>
      <c r="AS1159" s="911" t="str">
        <f>'Abilities (2)'!C$1315</f>
        <v>(❖:^) Spitfire Totem II: Summon a Totem Object Until End of Combat; 30 Health; At the Start of your Turn it Spits Fire to Target of your Choice; Deals 15(+100% Power) Fire Damage. (30 Mana)</v>
      </c>
      <c r="AT1159" s="911" t="str">
        <f>'Abilities (2)'!D$1315</f>
        <v>(❖:^) Spitfire Totem III: Summon a Totem Object Until End of Combat; 40 Health; At the Start of your Turn it Spits Fire to Target of your Choice; Deals 20(+100% Power) Fire Damage. (30 Mana)</v>
      </c>
      <c r="AW1159" t="s">
        <v>2807</v>
      </c>
      <c r="AX1159" t="s">
        <v>6175</v>
      </c>
      <c r="AY1159" t="s">
        <v>6176</v>
      </c>
    </row>
    <row r="1160" spans="43:51">
      <c r="AQ1160">
        <v>1316</v>
      </c>
      <c r="AR1160" s="1258" t="str">
        <f>'Abilities (2)'!B$1316</f>
        <v>(❖:^) Protective Totem: Summon a Totem Object Until End of Combat; 30(+100% Power) Health; Gives 4 Defense and Dispersion to you and other Totems. (20 Mana)</v>
      </c>
      <c r="AS1160" s="1258" t="str">
        <f>'Abilities (2)'!C$1316</f>
        <v>(❖:^) Protective Totem II: Summon a Totem Object Until End of Combat; 40(+150% Power) Health; Gives 6 Defense and Dispersion to you and other Totems. (25 Mana)</v>
      </c>
      <c r="AT1160" s="1258" t="str">
        <f>'Abilities (2)'!D$1316</f>
        <v>(❖:^) Protective Totem III: Summon a Totem Object Until End of Combat; 60(+200% Power) Health; Gives 8 Defense and Dispersion to you and other Totems. (30 Mana)</v>
      </c>
      <c r="AW1160" t="s">
        <v>2842</v>
      </c>
      <c r="AX1160" t="s">
        <v>6177</v>
      </c>
      <c r="AY1160" t="s">
        <v>6178</v>
      </c>
    </row>
    <row r="1161" spans="43:51">
      <c r="AQ1161">
        <v>1317</v>
      </c>
      <c r="AR1161" s="1258" t="str">
        <f>'Abilities (2)'!B$1317</f>
        <v>(❖:^) Simple Totem: Summon a Totem Object Until End of Combat; 10 Health. (10 Mana)</v>
      </c>
      <c r="AS1161" s="1258" t="str">
        <f>'Abilities (2)'!C$1317</f>
        <v>(❖:^) Simple Totem II: Summon a Totem Object Until End of Combat; 20 Health. (15 Mana)</v>
      </c>
      <c r="AT1161" s="1258" t="str">
        <f>'Abilities (2)'!D$1317</f>
        <v>(❖:^) Simple Totem III: Summon 2 Totem Objects Until End of Combat; 20 Health. (25 Mana)</v>
      </c>
      <c r="AW1161" t="s">
        <v>2875</v>
      </c>
      <c r="AX1161" t="s">
        <v>6179</v>
      </c>
      <c r="AY1161" t="s">
        <v>6180</v>
      </c>
    </row>
    <row r="1162" spans="43:51">
      <c r="AQ1162" s="1286">
        <v>1318</v>
      </c>
      <c r="AR1162" s="1258" t="str">
        <f>'Abilities (2)'!B$1318</f>
        <v>(P) Totemic Empowerment: You gain +1 Defense, Dispersion, Strength, Power, Dexterity for Each Totem on the same Hex with you.</v>
      </c>
      <c r="AS1162" s="1258" t="str">
        <f>'Abilities (2)'!C$1318</f>
        <v>(P) Totemic Empowerment II: You gain +2 Defense, Dispersion, Strength, Power, Dexterity for Each Totem on the same Hex with you.</v>
      </c>
      <c r="AT1162" s="1258" t="str">
        <f>'Abilities (2)'!D$1318</f>
        <v>(P) Totemic Empowerment III: You gain +3 Defense, Dispersion, Strength, Power, Dexterity for Each Totem on the same Hex with you.</v>
      </c>
      <c r="AW1162" t="s">
        <v>2914</v>
      </c>
      <c r="AX1162" t="s">
        <v>6181</v>
      </c>
      <c r="AY1162" t="s">
        <v>6182</v>
      </c>
    </row>
    <row r="1163" spans="43:51">
      <c r="AQ1163" s="1286">
        <v>1319</v>
      </c>
      <c r="AR1163" s="1258" t="str">
        <f>'Abilities (2)'!B$1319</f>
        <v>(❖:≈) Totemic Image: Clone Target Totem; You take Damage Equal to Totems Current Health. (30 Mana)</v>
      </c>
      <c r="AS1163" s="1258" t="str">
        <f>'Abilities (2)'!C$1319</f>
        <v>(❖:≈) Totemic Image II: Clone Target Totem; You take Damage Equal to Half of Totems Current Health. (40 Mana)</v>
      </c>
      <c r="AT1163" s="1258" t="str">
        <f>'Abilities (2)'!D$1319</f>
        <v>(❖:≈) Totemic Image III: Clone Target Totem. (50 Mana)</v>
      </c>
      <c r="AW1163" t="s">
        <v>2949</v>
      </c>
      <c r="AX1163" t="s">
        <v>6183</v>
      </c>
      <c r="AY1163" t="s">
        <v>6184</v>
      </c>
    </row>
    <row r="1164" spans="43:51">
      <c r="AQ1164" s="1286">
        <v>1320</v>
      </c>
      <c r="AR1164" s="1258" t="str">
        <f>'Abilities (2)'!B$1320</f>
        <v>(≈) Totemic Protection: Counter; Sacrifice a Totem and Gain Barrier equal to its Health Until End of Combat. (30 Mana)</v>
      </c>
      <c r="AS1164" s="1258" t="str">
        <f>'Abilities (2)'!C$1320</f>
        <v>(≈)Totemic Protection II: Counter; Sacrifice a Totem and Gain Barrier equal to its Health Until End of Combat. (20 Mana)</v>
      </c>
      <c r="AT1164" s="1258" t="str">
        <f>'Abilities (2)'!D$1320</f>
        <v>(≈)Totemic Protection III: Counter; Sacrifice a Totem and Gain Barrier equal to its Health Until End of Combat. (10 Mana)</v>
      </c>
      <c r="AW1164" t="s">
        <v>2981</v>
      </c>
      <c r="AX1164" t="s">
        <v>6185</v>
      </c>
      <c r="AY1164" t="s">
        <v>6186</v>
      </c>
    </row>
    <row r="1165" spans="43:51">
      <c r="AQ1165" s="1286">
        <v>1321</v>
      </c>
      <c r="AR1165" s="1258" t="str">
        <f>'Abilities (2)'!B$1321</f>
        <v>(❖:^) Groko Totem: Summon a Totem Object Until End of Combat; 20 Health; Stops All Spells from being Cast on Current Hex. (40 Mana)</v>
      </c>
      <c r="AS1165" s="1258" t="str">
        <f>'Abilities (2)'!C$1321</f>
        <v>(❖:^) Groko Totem II: Summon a Totem Object Until End of Combat; 40 Health; Stops All Spells from being Cast on Current Hex. (40 Mana)</v>
      </c>
      <c r="AT1165" s="1258" t="str">
        <f>'Abilities (2)'!D$1321</f>
        <v>(❖:^) Groko Totem III: Summon a Totem Object Until End of Combat; 80 Health; Stops All Spells from being Cast on Current Hex. (40 Mana)</v>
      </c>
      <c r="AW1165" t="s">
        <v>3022</v>
      </c>
      <c r="AX1165" t="s">
        <v>6187</v>
      </c>
      <c r="AY1165" t="s">
        <v>6188</v>
      </c>
    </row>
    <row r="1166" spans="43:51">
      <c r="AQ1166" s="1286">
        <v>1322</v>
      </c>
      <c r="AR1166" s="1258" t="str">
        <f>'Abilities (2)'!B$1322</f>
        <v>(❖:^) Black Totem: Summon a Totem Object Until End of Combat; 20 Health; At the Start of your Turn it Deals 5(+Number of Totems on Hex) Dark Damage to all Hostile Entities. (30 Mana)</v>
      </c>
      <c r="AS1166" s="1258" t="str">
        <f>'Abilities (2)'!C$1322</f>
        <v>(❖:^) Black Totem II: Summon a Totem Object Until End of Combat; 20 Health; At the Start of your Turn it Deals 10(+Twice the Number of Totems on Hex) Dark Damage to all Hostile Entities. (30 Mana)</v>
      </c>
      <c r="AT1166" s="1258" t="str">
        <f>'Abilities (2)'!D$1322</f>
        <v>(❖:^) Black Totem III: Summon a Totem Object Until End of Combat; 20 Health; At the Start of your Turn it Deals 15(+Thrice the Number of Totems on Hex) Dark Damage to all Hostile Entities. (30 Mana)</v>
      </c>
      <c r="AW1166" t="s">
        <v>3052</v>
      </c>
      <c r="AX1166" t="s">
        <v>6189</v>
      </c>
      <c r="AY1166" t="s">
        <v>6190</v>
      </c>
    </row>
    <row r="1167" spans="43:51">
      <c r="AQ1167" s="1286">
        <v>1323</v>
      </c>
      <c r="AR1167" s="1258" t="str">
        <f>'Abilities (2)'!B$1323</f>
        <v>(❖:≈) Totemic Surge: Double a Totems Base Health and Base Damage. (20 Mana; 10 Health; Another Totem)</v>
      </c>
      <c r="AS1167" s="1258" t="str">
        <f>'Abilities (2)'!C$1323</f>
        <v>(❖:≈) Totemic Surge II: Double a Totems Base Health and Base Damage. (20 Mana; Another Totem)</v>
      </c>
      <c r="AT1167" s="1258" t="str">
        <f>'Abilities (2)'!D$1323</f>
        <v>(❖:≈) Totemic Surge III: Double a Totems Health and Damage. (Another Totem)</v>
      </c>
      <c r="AW1167" t="s">
        <v>3085</v>
      </c>
      <c r="AX1167" t="s">
        <v>6191</v>
      </c>
      <c r="AY1167" t="s">
        <v>6192</v>
      </c>
    </row>
    <row r="1168" spans="43:51">
      <c r="AQ1168" s="1286">
        <v>1324</v>
      </c>
      <c r="AR1168" s="1258" t="str">
        <f>'Abilities (2)'!B$1324</f>
        <v>(❖:^) Totem of Death: Summon a Totem Object Until End of Combat with 100 Health that after 5 Turns Kills all Entities on the Hex. (100 Mana)</v>
      </c>
      <c r="AS1168" s="1258" t="str">
        <f>'Abilities (2)'!C$1324</f>
        <v>(❖:^) Totem of Death II: Summon a Totem Object Until End of Combat with 100 Health that after 4 Turns Kills all Entities on the Hex. (120 Mana)</v>
      </c>
      <c r="AT1168" s="1258" t="str">
        <f>'Abilities (2)'!D$1324</f>
        <v>(❖:^) Totem of Death III: Summon a Totem Object Until End of Combat with 100 Health that after 3 Turns Kills all Entities on the Hex; While Summoned all Hostile Entities are Slowed. (150 Mana)</v>
      </c>
      <c r="AW1168" t="s">
        <v>3125</v>
      </c>
      <c r="AX1168" t="s">
        <v>6193</v>
      </c>
      <c r="AY1168" t="s">
        <v>6194</v>
      </c>
    </row>
    <row r="1169" spans="43:51">
      <c r="AQ1169" s="1286">
        <v>1325</v>
      </c>
      <c r="AR1169" s="1258" t="str">
        <f>'Abilities (2)'!B$1325</f>
        <v>(❖:^) Totem of the Hydra: Summon a Totem Object Until End of Combat; 100 Health; At the Start of your Turn it Spits Poison at Target of your Choice dealing 3 Poison Damage; The Damage is Increased by 3 Each Turn; Each Time the Totem is Damaged, the Totem Loses 3 Base Damage. (100 Mana)</v>
      </c>
      <c r="AS1169" s="1258" t="str">
        <f>'Abilities (2)'!C$1325</f>
        <v>(❖:^) Totem of the Hydra II: Summon a Totem Object Until End of Combat; 150 Health; At the Start of your Turn it Spits Poison at Target of your Choice dealing 6 Poison Damage; The Damage is Increased by 6 Each Turn; Each Time the Totem is Damaged, the Totem Loses 3 Base Damage. (125 Mana)</v>
      </c>
      <c r="AT1169" s="1258" t="str">
        <f>'Abilities (2)'!D$1325</f>
        <v>(❖:^) Totem of the Hydra III: Summon a Totem Object Until End of Combat; 200 Health; At the Start of your Turn it Spits Poison at Target of your Choice dealing 12 Poison Damage; The Damage is Increased by 12 Each Turn; Each Time the Totem is Damaged, the Totem Loses 3 Base Damage. (150 Mana)</v>
      </c>
      <c r="AW1169" t="s">
        <v>3158</v>
      </c>
      <c r="AX1169" t="s">
        <v>6195</v>
      </c>
      <c r="AY1169" t="s">
        <v>6196</v>
      </c>
    </row>
    <row r="1170" spans="43:51">
      <c r="AQ1170" s="1286">
        <v>1326</v>
      </c>
      <c r="AR1170" s="1258" t="str">
        <f>'Abilities (2)'!B$1326</f>
        <v>(P) Totemic Link: All Damage Dealt to your Totems is equally split amongst all Summoned Totems currently in Combat; All your Totems gain 20% Elemental Resistance. (Locks 80 Mana)</v>
      </c>
      <c r="AS1170" s="1258" t="str">
        <f>'Abilities (2)'!C$1326</f>
        <v>(P) Totemic Link II: All Damage Dealt to your Totems is equally split amongst all Summoned Totems currently in Combat; All your Totems gain 40% Elemental Resistance. (Locks 40 Mana)</v>
      </c>
      <c r="AT1170" s="1258" t="str">
        <f>'Abilities (2)'!D$1326</f>
        <v>(P) Totemic Link III: All Damage Dealt to your Totems is equally split amongst all Summoned Totems currently in Combat; All your Totems gain 80% Elemental Resistance.</v>
      </c>
      <c r="AW1170" t="s">
        <v>3187</v>
      </c>
      <c r="AX1170" t="s">
        <v>6197</v>
      </c>
      <c r="AY1170" t="s">
        <v>6198</v>
      </c>
    </row>
    <row r="1171" spans="43:51">
      <c r="AQ1171">
        <v>1329</v>
      </c>
      <c r="AR1171" s="1258" t="str">
        <f>'Abilities (2)'!B$1329</f>
        <v>(P) Teapot that Held 10,000 ingredients: You have a unique tea pot artifact; The tea pot holds 3 drinks worth of a singular brew that can only be stored in the pot, before making a new brew the pot must be empty; when making brews you may use ingrediants to reduce the mana costs of abilities by 10 per rarity of ingrediant.</v>
      </c>
      <c r="AW1171" t="s">
        <v>6199</v>
      </c>
    </row>
    <row r="1172" spans="43:51">
      <c r="AQ1172" s="1286">
        <v>1330</v>
      </c>
      <c r="AR1172" s="1258" t="str">
        <f>'Abilities (2)'!B$1330</f>
        <v>(P) Specialized teapot:  You have a unique tea pot artifact; The tea pot holds 3 drinks worth of a singular brew that can only be stored in the pot, before making a new brew the pot must be empty; Your teapot can only make 1 type of brew per day, you may drink the Third Drink twice.</v>
      </c>
      <c r="AW1172" t="s">
        <v>6200</v>
      </c>
    </row>
    <row r="1173" spans="43:51">
      <c r="AQ1173">
        <v>1331</v>
      </c>
      <c r="AR1173" s="1258" t="str">
        <f>'Abilities (2)'!B$1331</f>
        <v xml:space="preserve">(P) Tiny teapot: You have a unique tea pot artifact; The tea pot holds will hold the 2 drinks worth of any singular brew, Mana costs of all brews are reduced by 20. </v>
      </c>
      <c r="AW1173" t="s">
        <v>6201</v>
      </c>
    </row>
    <row r="1174" spans="43:51">
      <c r="AQ1174">
        <v>1332</v>
      </c>
      <c r="AR1174" s="911" t="str">
        <f>'Abilities (2)'!B$1332</f>
        <v>(≈) Green Tea Brew: Make a brew, First Drink: Restore 20 Health, Second Drink: Restore 40 Health and become Confused for 2 turns, Third Drink: Restore 60 Health and become Confused for 3 turns. (70 Mana)</v>
      </c>
      <c r="AS1174" s="911" t="str">
        <f>'Abilities (2)'!C$1332</f>
        <v>(≈) Green Tea Brew II: Make a brew, First Drink: Restore 20 Health, Second Drink: Restore 40 Health and become Confused for 2 turns, Third Drink: Restore 60 Health and become Confused for 3 turns. (60 Mana)</v>
      </c>
      <c r="AT1174" s="911" t="str">
        <f>'Abilities (2)'!D$1332</f>
        <v>(≈) Green Tea Brew III: Make a brew, First Drink: Restore 20 Health, Second Drink: Restore 40 Health and become Confused for 2 turns, Third Drink: Restore 60 Health and become Confused for 3 turns. (50 Mana)</v>
      </c>
      <c r="AW1174" t="s">
        <v>6202</v>
      </c>
      <c r="AX1174" t="s">
        <v>6203</v>
      </c>
      <c r="AY1174" t="s">
        <v>6204</v>
      </c>
    </row>
    <row r="1175" spans="43:51">
      <c r="AQ1175">
        <v>1333</v>
      </c>
      <c r="AR1175" s="1258" t="str">
        <f>'Abilities (2)'!B$1333</f>
        <v>(≈) Black Tea Brew: Brewer: Make a brew, First Drink: +2 to Initiative roll, Second Drink: +5 to Initiative and you lose -1 mobility, Third Drink +8 to Initiative roll but you lose -2 mobility effects last until end of day. (60 Mana)</v>
      </c>
      <c r="AS1175" s="1258" t="str">
        <f>'Abilities (2)'!C$1333</f>
        <v>(≈) Black Tea Brew: Brewer II: Make a brew, First Drink: +2 to Initiative roll, Second Drink: +5 to Initiative and you lose -1 mobility, Third Drink +8 to Initiative roll but you lose -2 mobility effects last until end of day. (50 Mana)</v>
      </c>
      <c r="AT1175" s="1258" t="str">
        <f>'Abilities (2)'!D$1333</f>
        <v>(≈) Black Tea Brew: Brewer III: Make a brew, First Drink: +2 to Initiative roll, Second Drink: +5 to Initiative and you lose -1 mobility, Third Drink +8 to Initiative roll but you lose -2 mobility effects last until end of day. (40 Mana)</v>
      </c>
      <c r="AW1175" t="s">
        <v>6205</v>
      </c>
      <c r="AX1175" t="s">
        <v>6206</v>
      </c>
      <c r="AY1175" t="s">
        <v>6207</v>
      </c>
    </row>
    <row r="1176" spans="43:51">
      <c r="AQ1176">
        <v>1334</v>
      </c>
      <c r="AR1176" s="1258" t="str">
        <f>'Abilities (2)'!B$1334</f>
        <v>(≈) Gathering Indgrediants: Explore the hex without consuming a Stamina, you may choose to reroll once your result consuming a Stamina. (25 mana/1 Stamina)</v>
      </c>
      <c r="AS1176" s="1258" t="str">
        <f>'Abilities (2)'!C$1334</f>
        <v>(≈) Gathering Indgrediants II: Explore the hex without consuming a Stamina, you may choose to reroll once your result consuming a Stamina. (20 mana/1 Stamina)</v>
      </c>
      <c r="AT1176" s="1258" t="str">
        <f>'Abilities (2)'!D$1334</f>
        <v>(≈) Gathering Indgrediants III: Explore the hex without consuming a Stamina, you may choose to reroll once your result consuming a Stamina. (15 mana/1 Stamina)</v>
      </c>
      <c r="AW1176" t="s">
        <v>6208</v>
      </c>
      <c r="AX1176" t="s">
        <v>6209</v>
      </c>
      <c r="AY1176" t="s">
        <v>6210</v>
      </c>
    </row>
    <row r="1177" spans="43:51">
      <c r="AQ1177" s="1286">
        <v>1335</v>
      </c>
      <c r="AR1177" s="1258" t="str">
        <f>'Abilities (2)'!B$1335</f>
        <v>(≈) Camomile brew: Make a Brew: First drink: cleanse a status of your choice, Second drink: cleanse a status of you choice and restore 15 Health, become asleep for 1 turn, Third drink, cleanse all negative statuses and restore 30 Health, become asleep for 3 turns. (60 Mana)</v>
      </c>
      <c r="AS1177" s="1258" t="str">
        <f>'Abilities (2)'!C$1335</f>
        <v>(≈) Camomile brew II : Make a Brew: First drink: cleanse a status of your choice, Second drink: cleanse a status of you choice and restore 15 Health, become asleep for 1 turn, Third drink, cleanse all negative statuses and restore 30 Health, become asleep for 3 turns. (50 Mana)</v>
      </c>
      <c r="AT1177" s="1258" t="str">
        <f>'Abilities (2)'!D$1335</f>
        <v>(≈) Camomile brew III : Make a Brew: First drink: cleanse a status of your choice, Second drink: cleanse a status of you choice and restore 15 Health, become asleep for 1 turn, Third drink, cleanse all negative statuses and restore 30 Health, become asleep for 3 turns. (40 Mana)</v>
      </c>
      <c r="AW1177" t="s">
        <v>6211</v>
      </c>
      <c r="AX1177" t="s">
        <v>6212</v>
      </c>
      <c r="AY1177" t="s">
        <v>6213</v>
      </c>
    </row>
    <row r="1178" spans="43:51">
      <c r="AQ1178" s="1286">
        <v>1336</v>
      </c>
      <c r="AR1178" s="1258" t="str">
        <f>'Abilities (2)'!B$1336</f>
        <v>(≈) Raspberry brew: Make a Brew, First Drink: Restore 1 Stamina, Second Drink: restore 1 Stamina and become Magnitized, Third Drink restore 1 Stamina and become Corroded, effects last until end of day. (90 Mana)</v>
      </c>
      <c r="AS1178" s="1258" t="str">
        <f>'Abilities (2)'!C$1336</f>
        <v>(≈) Raspberry brew II : Make a Brew, First Drink: Restore 1 Stamina, Second Drink: restore 1 Stamina and become Magnitized, Third Drink restore 1 Stamina and become Corroded, effects last until end of day. (80 Mana)</v>
      </c>
      <c r="AT1178" s="1258" t="str">
        <f>'Abilities (2)'!D$1336</f>
        <v>(≈) Raspberry brew III : Make a Brew, First Drink: Restore 1 Stamina, Second Drink: restore 1 Stamina and become Magnitized, Third Drink restore 1 Stamina and become Corroded, effects last until end of day. (70 Mana)</v>
      </c>
      <c r="AW1178" t="s">
        <v>6214</v>
      </c>
      <c r="AX1178" t="s">
        <v>6215</v>
      </c>
      <c r="AY1178" t="s">
        <v>6216</v>
      </c>
    </row>
    <row r="1179" spans="43:51">
      <c r="AQ1179" s="1286">
        <v>1337</v>
      </c>
      <c r="AR1179" s="1258" t="str">
        <f>'Abilities (2)'!B$1337</f>
        <v>(≈) Ingrediant Preperation: Upgrade Random ingrediant to the next rarity. (50 Mana)</v>
      </c>
      <c r="AS1179" s="1258" t="str">
        <f>'Abilities (2)'!C$1337</f>
        <v>(≈) Ingrediant Preperation II: Upgrade Random ingrediant to the next rarity. (40 Mana)</v>
      </c>
      <c r="AT1179" s="1258" t="str">
        <f>'Abilities (2)'!D$1337</f>
        <v>(≈) Ingrediant Preperation III: Upgrade Random ingrediant to the next rarity. (30 Mana)</v>
      </c>
      <c r="AW1179" t="s">
        <v>6217</v>
      </c>
      <c r="AX1179" t="s">
        <v>6218</v>
      </c>
      <c r="AY1179" t="s">
        <v>6219</v>
      </c>
    </row>
    <row r="1180" spans="43:51">
      <c r="AQ1180" s="1286">
        <v>1338</v>
      </c>
      <c r="AR1180" s="1258" t="str">
        <f>'Abilities (2)'!B$1338</f>
        <v>(≈)  White Tea Brew: Make a brew, First Drink: Gain 5 max Health, Second Drink: Gain 10 Max Health and lose 5 Max Mana, Third Drink: Gain 20 Max Health and Lose 10 Max Mana. (40 Mana)</v>
      </c>
      <c r="AS1180" s="1258" t="str">
        <f>'Abilities (2)'!C$1338</f>
        <v>(≈)  White Tea Brew II: Make a brew, First Drink: Gain 5 max Health, Second Drink: Gain 10 Max Health and lose 5 Max Mana, Third Drink: Gain 20 Max Health and Lose 10 Max Mana. (40 Mana)</v>
      </c>
      <c r="AT1180" s="1258" t="str">
        <f>'Abilities (2)'!D$1338</f>
        <v>(≈)  White Tea Brew III: Make a brew, First Drink: Gain 5 max Health, Second Drink: Gain 10 Max Health and lose 5 Max Mana, Third Drink: Gain 20 Max Health and Lose 10 Max Mana. (30 Mana)</v>
      </c>
      <c r="AW1180" t="s">
        <v>6220</v>
      </c>
      <c r="AX1180" t="s">
        <v>6221</v>
      </c>
      <c r="AY1180" t="s">
        <v>6222</v>
      </c>
    </row>
    <row r="1181" spans="43:51">
      <c r="AQ1181" s="1286">
        <v>1339</v>
      </c>
      <c r="AR1181" s="1258" t="str">
        <f>'Abilities (2)'!B$1339</f>
        <v>(≈)  Hibicus Brew: Make a brew, First Drink: Gain -1 to your exploration rolls, Second Drink: Gain -1 to your exploration roll and lose 1 Stamina, Third Drink gain -1 to your exploration roll and lose 1 Stamina effects last until end of day. (60 Mana)</v>
      </c>
      <c r="AS1181" s="1258" t="str">
        <f>'Abilities (2)'!C$1339</f>
        <v>(≈)  Hibicus Brew II : Make a brew, First Drink: Gain -1 to your exploration rolls, Second Drink: Gain -1 to your exploration roll and lose 1 Stamina, Third Drink gain -1 to your exploration roll and lose 1 Stamina effects last until end of day. (50 Mana)</v>
      </c>
      <c r="AT1181" s="1258" t="str">
        <f>'Abilities (2)'!D$1339</f>
        <v>(≈)  Hibicus Brew III : Make a brew, First Drink: Gain -1 to your exploration rolls, Second Drink: Gain -1 to your exploration roll and lose 1 Stamina, Third Drink gain -1 to your exploration roll and lose 1 Stamina effects last until end of day. (40 Mana)</v>
      </c>
      <c r="AW1181" t="s">
        <v>6223</v>
      </c>
      <c r="AX1181" t="s">
        <v>6224</v>
      </c>
      <c r="AY1181" t="s">
        <v>6225</v>
      </c>
    </row>
    <row r="1182" spans="43:51">
      <c r="AQ1182" s="1286">
        <v>1340</v>
      </c>
      <c r="AR1182" s="1258" t="str">
        <f>'Abilities (2)'!B$1340</f>
        <v>(P): Efficient Ingrediant Usage: You have a 20% chance of not consuming ingrediants when using them for potion crafting or brew making. (Lock 30 Mana)</v>
      </c>
      <c r="AS1182" s="1258" t="str">
        <f>'Abilities (2)'!C$1340</f>
        <v>(P): Efficient Ingrediant Usage II : You have a 30% chance of not consuming ingrediants when using them for potion crafting or brew making. (Lock 40 Mana)</v>
      </c>
      <c r="AT1182" s="1258" t="str">
        <f>'Abilities (2)'!D$1340</f>
        <v>(P): Efficient Ingrediant Usage III : You have a 40% chance of not consuming ingrediants when using them for potion crafting or brew making. (Lock 50 Mana)</v>
      </c>
      <c r="AW1182" t="s">
        <v>6226</v>
      </c>
      <c r="AX1182" t="s">
        <v>6227</v>
      </c>
      <c r="AY1182" t="s">
        <v>6228</v>
      </c>
    </row>
    <row r="1183" spans="43:51">
      <c r="AQ1183" s="1286">
        <v>1341</v>
      </c>
      <c r="AR1183" s="1258" t="str">
        <f>'Abilities (2)'!B$1341</f>
        <v>(≈) Purple Tea Brew: Make a brew: First Drink gives you a random Condition; Second Drink lose 10 Max Health and gain a Random Condition; Third Drink Lose 20 Max Health and Gain a Condition of your Choice, Conditions last until end of the next day. (80 mana)</v>
      </c>
      <c r="AS1183" s="1258" t="str">
        <f>'Abilities (2)'!C$1341</f>
        <v>(≈) Purple Tea Brew II: Make a brew: First Drink gives you a random Condition; Second Drink lose 10 Max Health and gain a Random Condition; Third Drink Lose 20 Max Health and Gain a Condition of your Choice, Conditions last until end of the vendal. (120 mana)</v>
      </c>
      <c r="AT1183" s="1258" t="str">
        <f>'Abilities (2)'!D$1341</f>
        <v>(≈) Purple Tea Brew III: Make a brew: First Drink gives you a random Condition; Second Drink lose 10 Max Health and gain a Random Condition; Third Drink Lose 20 Max Health and Gain a Condition of your Choice. (150 mana)</v>
      </c>
      <c r="AW1183" t="s">
        <v>6229</v>
      </c>
      <c r="AX1183" t="s">
        <v>6230</v>
      </c>
      <c r="AY1183" t="s">
        <v>6231</v>
      </c>
    </row>
    <row r="1184" spans="43:51">
      <c r="AQ1184" s="1286">
        <v>1342</v>
      </c>
      <c r="AR1184" s="1258" t="str">
        <f>'Abilities (2)'!B$1342</f>
        <v>(≈) Jasmine Brew: First drink: take 20 True Damage and 30 tranquility; Second drink : take 30 True Damage and 50 Tranquility, Third Drink take 50 True Damage and 100 Tranquillity, Tranquility is rolled against your max Health; if the roll is lower than Tranquility Restore all Health and Cleanse all statuses. (80 Mana)</v>
      </c>
      <c r="AS1184" s="1258" t="str">
        <f>'Abilities (2)'!C$1342</f>
        <v>(≈) Jasmine Brew II : First drink take 20 True Damage and 30 tranquility; Second drink 30 True Damage and 50 Tranquility, Third Drink take 50 True Damage and 100 Tranquillity, Tranquility is rolled against your max Health; if the roll is lower than Tranquility Restore all Health and Cleanse all statuses. (50 Mana)</v>
      </c>
      <c r="AT1184" s="1258" t="str">
        <f>'Abilities (2)'!D$1342</f>
        <v>(≈) Jasmine Brew III : First drink take 20 True Damage and 30 tranquility; Second drink 30 True Damage and 50 Tranquility, Third Drink take 50 True Damage and 100 Tranquillity, Tranquility is rolled against your max Health; if the roll is lower than Tranquility Restore all Health and Cleanse all statuses. (20 Mana)</v>
      </c>
      <c r="AW1184" t="s">
        <v>6232</v>
      </c>
      <c r="AX1184" t="s">
        <v>6233</v>
      </c>
      <c r="AY1184" t="s">
        <v>6234</v>
      </c>
    </row>
    <row r="1185" spans="43:51">
      <c r="AQ1185" s="1286">
        <v>1343</v>
      </c>
      <c r="AR1185" s="1258" t="str">
        <f>'Abilities (2)'!B$1343</f>
        <v>(P) The life of a peacefull Herbalist: Switch your faction to equilibrium, if you were already equilibrium the faction feat now changes to below 30 Health or 15% Max Health, any creature you put to sleep will give 1 additional random rare ingrediant. (Locks 50 mana)</v>
      </c>
      <c r="AS1185" s="1258" t="str">
        <f>'Abilities (2)'!C$1343</f>
        <v>(P) The life of a peacefull Herbalist: Switch your faction to equilibrium, if you were already equilibrium the faction feat now changes to below 40 Health or 20% Max Health, any creature you put to sleep will give 1 additional random rare or epic ingrediant. (Locks 50 mana)</v>
      </c>
      <c r="AT1185" s="1258" t="str">
        <f>'Abilities (2)'!D$1343</f>
        <v>(P) The life of a peacefull Herbalist III: Switch your faction to equilibrium, if you were already equilibrium the faction feat now changes to below 50 Health or 25% Max Health, any creature you put to sleep will give 1 additional random epic ingrediant. (Locks 40 mana)</v>
      </c>
      <c r="AW1185" t="s">
        <v>6235</v>
      </c>
      <c r="AX1185" t="s">
        <v>6236</v>
      </c>
      <c r="AY1185" t="s">
        <v>6237</v>
      </c>
    </row>
    <row r="1186" spans="43:51">
      <c r="AQ1186">
        <v>1346</v>
      </c>
      <c r="AR1186" s="1258" t="str">
        <f>'Abilities (2)'!B$1346</f>
        <v>(P) Stormborn: Gain 40% Lightning and Wind Resistance but Lose 20 Max Health.</v>
      </c>
      <c r="AW1186" t="s">
        <v>6238</v>
      </c>
    </row>
    <row r="1187" spans="43:51">
      <c r="AQ1187" s="1286">
        <v>1347</v>
      </c>
      <c r="AR1187" s="1258" t="str">
        <f>'Abilities (2)'!B$1347</f>
        <v>(P) Pursued Afterthought: You may Choose your Wavelength between Wind and Lightning at the Start of the Game.</v>
      </c>
      <c r="AW1187" t="s">
        <v>6239</v>
      </c>
    </row>
    <row r="1188" spans="43:51">
      <c r="AQ1188">
        <v>1348</v>
      </c>
      <c r="AR1188" s="1258" t="str">
        <f>'Abilities (2)'!B$1348</f>
        <v>(P) Downpour: At the Start of Day there is a 50% Chance a Downpour will happen; If it Triggers then All Entities you engage in Combat with will be Wet for 4 Turns on Combat Start.</v>
      </c>
      <c r="AW1188" t="s">
        <v>6240</v>
      </c>
    </row>
    <row r="1189" spans="43:51">
      <c r="AQ1189">
        <v>1349</v>
      </c>
      <c r="AR1189" s="911" t="str">
        <f>'Abilities (2)'!B$1349</f>
        <v>(❖:o) Static Preparation: Blitz; Deal 1(+10% Power) Lightning Damage to all other Entities. (5 Mana)</v>
      </c>
      <c r="AS1189" s="911" t="str">
        <f>'Abilities (2)'!C$1349</f>
        <v>(❖:o) Static Preparation II: Blitz; Deal 1(+15% Power) Lightning Damage to all other Entities. (5 Mana)</v>
      </c>
      <c r="AT1189" s="911" t="str">
        <f>'Abilities (2)'!D$1349</f>
        <v>(❖:o) Static Preparation III: Blitz; Deal 1(+20% Power) Lightning Damage to all other Entities. (5 Mana)</v>
      </c>
      <c r="AW1189" t="s">
        <v>6241</v>
      </c>
      <c r="AX1189" t="s">
        <v>6242</v>
      </c>
      <c r="AY1189" t="s">
        <v>6243</v>
      </c>
    </row>
    <row r="1190" spans="43:51">
      <c r="AQ1190">
        <v>1350</v>
      </c>
      <c r="AR1190" s="1258" t="str">
        <f>'Abilities (2)'!B$1350</f>
        <v>(❖:o) Thundering Resolve: Deal 10(+100% Power) Wind Damage to all other Entities; For each Enemy hit you Gain 1 Defense and Dispersion until End of Combat. (20 Mana; 1/Combat)</v>
      </c>
      <c r="AS1190" s="1258" t="str">
        <f>'Abilities (2)'!C$1350</f>
        <v>(❖:o) Thundering Resolve II: Deal 10(+100% Power) Wind Damage to all other Entities; For each Enemy hit you Gain 2 Defense and Dispersion until End of Combat. (20 Mana; 1/Combat)</v>
      </c>
      <c r="AT1190" s="1258" t="str">
        <f>'Abilities (2)'!D$1350</f>
        <v>(❖:o) Thundering Resolve III: Deal 10(+100% Power) Wind Damage to all other Entities; For each Enemy hit you Gain 4 Defense and Dispersion until End of Combat. (20 Mana; 1/Combat)</v>
      </c>
      <c r="AW1190" t="s">
        <v>6244</v>
      </c>
      <c r="AX1190" t="s">
        <v>6245</v>
      </c>
      <c r="AY1190" t="s">
        <v>6246</v>
      </c>
    </row>
    <row r="1191" spans="43:51">
      <c r="AQ1191">
        <v>1351</v>
      </c>
      <c r="AR1191" s="1258" t="str">
        <f>'Abilities (2)'!B$1351</f>
        <v>(❖:&gt;) Stormbolt: Deal 20 Wind or Lightning Damage at Random. (20 Mana)</v>
      </c>
      <c r="AS1191" s="1258" t="str">
        <f>'Abilities (2)'!C$1351</f>
        <v>(❖:&gt;) Stormbolt II: Deal 30 Wind or Lightning Damage at Random. (25 Mana)</v>
      </c>
      <c r="AT1191" s="1258" t="str">
        <f>'Abilities (2)'!D$1351</f>
        <v>(❖:&gt;) Stormbolt III: Deal 30 Wind or Lightning Damage. (30 Mana)</v>
      </c>
      <c r="AW1191" t="s">
        <v>6247</v>
      </c>
      <c r="AX1191" t="s">
        <v>6248</v>
      </c>
      <c r="AY1191" t="s">
        <v>6249</v>
      </c>
    </row>
    <row r="1192" spans="43:51">
      <c r="AQ1192" s="1286">
        <v>1352</v>
      </c>
      <c r="AR1192" s="1258" t="str">
        <f>'Abilities (2)'!B$1352</f>
        <v>(❖:o) Bring the Clouds: Cover current Hex with Clouds until End of Day; All Entities inside of the Hex have Stealth. (15 Mana)</v>
      </c>
      <c r="AS1192" s="1258" t="str">
        <f>'Abilities (2)'!C$1352</f>
        <v>(❖:o) Bring the Clouds II: Cover current Hex with Clouds until End of Day; All Entities inside of the Hex have Stealth. (10 Mana)</v>
      </c>
      <c r="AT1192" s="1258" t="str">
        <f>'Abilities (2)'!D$1352</f>
        <v>(❖:o) Bring the Clouds III: Cover current Hex with Clouds until End of Day; All Entities inside of the Hex have Stealth. (5 Mana)</v>
      </c>
      <c r="AW1192" t="s">
        <v>6250</v>
      </c>
      <c r="AX1192" t="s">
        <v>6251</v>
      </c>
      <c r="AY1192" t="s">
        <v>6252</v>
      </c>
    </row>
    <row r="1193" spans="43:51">
      <c r="AQ1193" s="1286">
        <v>1353</v>
      </c>
      <c r="AR1193" s="1258" t="str">
        <f>'Abilities (2)'!B$1353</f>
        <v>(❖:o) Hailstorm: Deal 20(+200% Power) Frost Damage to all Entities in Target 2/2 Tile Range and Inflict Chilling for 3 Turns. (25 Mana; 1/Day)</v>
      </c>
      <c r="AS1193" s="1258" t="str">
        <f>'Abilities (2)'!C$1353</f>
        <v>(❖:o) Hailstorm II: Deal 20(+200% Power) Frost Damage to all Entities in Target 3/3 Tile Range and Inflict Chilling for 3 Turns. (25 Mana; 1/Day)</v>
      </c>
      <c r="AT1193" s="1258" t="str">
        <f>'Abilities (2)'!D$1353</f>
        <v>(❖:o) Hailstorm III: Deal 20(+300% Power) Frost Damage to all Entities in Target 3/3 Tile Range and Inflict Chilling for 3 Turns. (25 Mana; 1/Day)</v>
      </c>
      <c r="AW1193" t="s">
        <v>6253</v>
      </c>
      <c r="AX1193" t="s">
        <v>6254</v>
      </c>
      <c r="AY1193" t="s">
        <v>6255</v>
      </c>
    </row>
    <row r="1194" spans="43:51">
      <c r="AQ1194" s="1286">
        <v>1354</v>
      </c>
      <c r="AR1194" s="1258" t="str">
        <f>'Abilities (2)'!B$1354</f>
        <v>(P) Static Charge: Your Tier I Abilities have Flash. (Locks 60 Mana)</v>
      </c>
      <c r="AS1194" s="1258" t="str">
        <f>'Abilities (2)'!C$1354</f>
        <v>(P) Static Charge II: Your Tier I Abilities have Flash. (Locks 30 Mana)</v>
      </c>
      <c r="AT1194" s="1258" t="str">
        <f>'Abilities (2)'!D$1354</f>
        <v>(P) Static Charge III: Your Tier I Abilities have Flash.</v>
      </c>
      <c r="AW1194" t="s">
        <v>6256</v>
      </c>
      <c r="AX1194" t="s">
        <v>6257</v>
      </c>
      <c r="AY1194" t="s">
        <v>6258</v>
      </c>
    </row>
    <row r="1195" spans="43:51">
      <c r="AQ1195" s="1286">
        <v>1355</v>
      </c>
      <c r="AR1195" s="1258" t="str">
        <f>'Abilities (2)'!B$1355</f>
        <v>(❖:≈) Sparking Infusion: Cause your Next Wind Damage Ability to deal Pulse Damage instead. (40 Mana)</v>
      </c>
      <c r="AS1195" s="1258" t="str">
        <f>'Abilities (2)'!C$1355</f>
        <v>(❖:≈) Sparking Infusion II: Cause your Next Wind Damage Ability to deal Pulse Damage instead. (30 Mana)</v>
      </c>
      <c r="AT1195" s="1258" t="str">
        <f>'Abilities (2)'!D$1355</f>
        <v>(❖:≈) Sparking Infusion III: Cause your Next Wind Damage Ability to deal Pulse Damage instead. (20 Mana)</v>
      </c>
      <c r="AW1195" t="s">
        <v>6259</v>
      </c>
      <c r="AX1195" t="s">
        <v>6260</v>
      </c>
      <c r="AY1195" t="s">
        <v>6261</v>
      </c>
    </row>
    <row r="1196" spans="43:51">
      <c r="AQ1196" s="1286">
        <v>1356</v>
      </c>
      <c r="AR1196" s="1258" t="str">
        <f>'Abilities (2)'!B$1356</f>
        <v>(❖:&gt;) Chain Lightning: Blitz; Deal 50(+100% Power) Lightning Damage to Target Entity; On Hit the Projectile bounces to a Random Target other than yourself for Half of its Total Damage; The Projectile can bounce up to 3 Times and can not Target an Entity already Hit by this Ability. (70 Mana)</v>
      </c>
      <c r="AS1196" s="1258" t="str">
        <f>'Abilities (2)'!C$1356</f>
        <v>(&gt;) Chain Lightning II: Blitz; Deal 50(+150% Power) Lightning Damage to Target Entity; On Hit the Projectile bounces to a Random Target other than yourself for Half of its Total Damage; The Projectile can bounce up to 4 Times and can not Target an Entity already Hit by this Ability. (70 Mana)</v>
      </c>
      <c r="AT1196" s="1258" t="str">
        <f>'Abilities (2)'!D$1356</f>
        <v>(&gt;) Chain Lightning III: Blitz; Deal 50(+200% Power) Lightning Damage to Target Entity; On Hit the Projectile bounces to another Random Target other than yourself for Half of its Total Damage; The Projectile can bounce up to 4 Times. (70 Mana)</v>
      </c>
      <c r="AW1196" t="s">
        <v>6262</v>
      </c>
      <c r="AX1196" t="s">
        <v>6263</v>
      </c>
      <c r="AY1196" t="s">
        <v>6264</v>
      </c>
    </row>
    <row r="1197" spans="43:51">
      <c r="AQ1197" s="1286">
        <v>1357</v>
      </c>
      <c r="AR1197" s="1258" t="str">
        <f>'Abilities (2)'!B$1357</f>
        <v>(❖:&gt;) Wind Blast: Launch a fast and powerful Windblast at Target for 40(+100% Power) Wind Damage; 50% Chance to Confuse Target on Hit. (40 Mana)</v>
      </c>
      <c r="AS1197" s="1258" t="str">
        <f>'Abilities (2)'!C$1357</f>
        <v>(❖:&gt;) Wind Blast II: Launch a fast and powerful Windblast at Target for 45+100% Power) Wind Damage; 75% Chance to Confuse Target on Hit. (40 Mana)</v>
      </c>
      <c r="AT1197" s="1258" t="str">
        <f>'Abilities (2)'!D$1357</f>
        <v>(❖:&gt;) Wind Blast III: Launch a fast and powerful Windblast at Target for 50(+100% Power) Wind Damage; Inflict Confuse on Hit. (40 Mana)</v>
      </c>
      <c r="AW1197" t="s">
        <v>6265</v>
      </c>
      <c r="AX1197" t="s">
        <v>6266</v>
      </c>
      <c r="AY1197" t="s">
        <v>6267</v>
      </c>
    </row>
    <row r="1198" spans="43:51">
      <c r="AQ1198" s="1286">
        <v>1358</v>
      </c>
      <c r="AR1198" s="1258" t="str">
        <f>'Abilities (2)'!B$1358</f>
        <v>(❖:o) Endstorm: [Requires you to have cast 5 Abilities this Combat] Cause the final Storm to form on current Hex Until End of Combat; All Entities are Permanently Wet and take 50 Lightning Damage at the Start of their Turn and 50 Wind Damage at the End of their Turn. (50 Mana)</v>
      </c>
      <c r="AS1198" s="1258" t="str">
        <f>'Abilities (2)'!C$1358</f>
        <v>(❖:o) Endstorm II: [Requires you to have cast 4 Abilities this Combat] Cause the final Storm to form on current Hex Until End of Combat; All Entities are Permanently Wet and take 75 Lightning Damage at the Start of their Turn and 75 Wind Damage at the End of their Turn. (50 Mana)</v>
      </c>
      <c r="AT1198" s="1258" t="str">
        <f>'Abilities (2)'!D$1358</f>
        <v>(❖:o) Endstorm III: [Requires you to have cast 3 Abilities this Combat] Cause the final Storm to form on current Hex Until End of Combat; All Other Entities are Permanently Wet and take 100 Lightning Damage at the Start of their Turn and 100 Wind Damage at the End of their Turn. (50 Mana)</v>
      </c>
      <c r="AW1198" t="s">
        <v>6268</v>
      </c>
      <c r="AX1198" t="s">
        <v>6269</v>
      </c>
      <c r="AY1198" t="s">
        <v>6270</v>
      </c>
    </row>
    <row r="1199" spans="43:51">
      <c r="AQ1199" s="1286">
        <v>1359</v>
      </c>
      <c r="AR1199" s="1258" t="str">
        <f>'Abilities (2)'!B$1359</f>
        <v>(P) Pulsating Aftershock: The Effect from Pulse Damage you inflict Triggers twice. (Locks 100 Mana)</v>
      </c>
      <c r="AS1199" s="1258" t="str">
        <f>'Abilities (2)'!C$1359</f>
        <v>(P) Pulsating Aftershock II: The Effect from Pulse Damage you inflict Triggers twice. (Locks 50 Mana)</v>
      </c>
      <c r="AT1199" s="1258" t="str">
        <f>'Abilities (2)'!D$1359</f>
        <v>(P) Pulsating Aftershock III: The Effect from Pulse Damage you inflict Triggers thrice.</v>
      </c>
      <c r="AW1199" t="s">
        <v>6271</v>
      </c>
      <c r="AX1199" t="s">
        <v>6272</v>
      </c>
      <c r="AY1199" t="s">
        <v>6273</v>
      </c>
    </row>
    <row r="1200" spans="43:51">
      <c r="AQ1200" s="1286">
        <v>1360</v>
      </c>
      <c r="AR1200" s="1258" t="str">
        <f>'Abilities (2)'!B$1360</f>
        <v>(P) Shocking Spirit: Convert the Lightning Damage from your Abilities to Shock Damage.</v>
      </c>
      <c r="AS1200" s="1258" t="str">
        <f>'Abilities (2)'!C$1360</f>
        <v>(P) Shocking Spirit II: Convert the Lightning Damage from your Abilities to Shock Damage; Gain 10 Power.</v>
      </c>
      <c r="AT1200" s="1258" t="str">
        <f>'Abilities (2)'!D$1360</f>
        <v>(P) Shocking Spirit III: Convert the Lightning Damage from your Abilities to Shock Damage; Gain 10 Power; Dealing Damage to Hostile Entities Grants you Power Equal to your Lightning Resistance(10% = 1) Until End of Combat.</v>
      </c>
      <c r="AW1200" t="s">
        <v>6274</v>
      </c>
      <c r="AX1200" t="s">
        <v>6275</v>
      </c>
      <c r="AY1200" t="s">
        <v>6276</v>
      </c>
    </row>
    <row r="1201" spans="43:51">
      <c r="AQ1201">
        <v>1363</v>
      </c>
      <c r="AR1201" s="1258" t="str">
        <f>'Abilities (2)'!B$1363</f>
        <v>(P) Voodoo Doll: You Gain a Voodoo Doll in your Inventory, you may hold the doll in your offhand where the doll will take 50% more damage or gain 50% longer status duration. ( Duration is rounded down)</v>
      </c>
      <c r="AW1201" t="s">
        <v>6277</v>
      </c>
    </row>
    <row r="1202" spans="43:51">
      <c r="AQ1202" s="1286">
        <v>1364</v>
      </c>
      <c r="AR1202" s="1258" t="str">
        <f>'Abilities (2)'!B$1364</f>
        <v xml:space="preserve">(P) Clay Dolls: You can summon up to 2 clay Voodoo Dolls objects at a time that have 10 HP for 10 Mana each on a tile adjacent to you, the dolls can go into negative health, if at the start of thier turn they are in negative health then they die. </v>
      </c>
      <c r="AW1202" t="s">
        <v>6278</v>
      </c>
    </row>
    <row r="1203" spans="43:51">
      <c r="AQ1203">
        <v>1365</v>
      </c>
      <c r="AR1203" s="1258" t="str">
        <f>'Abilities (2)'!B$1365</f>
        <v>(P) Cursed Carnival Doll: Gain a indestructable follower doll that can disguise itself as a mercanary.</v>
      </c>
      <c r="AW1203" t="s">
        <v>6279</v>
      </c>
    </row>
    <row r="1204" spans="43:51">
      <c r="AQ1204">
        <v>1366</v>
      </c>
      <c r="AR1204" s="911" t="str">
        <f>'Abilities (2)'!B$1366</f>
        <v>(❖:≈) Piercing Link: Active: Target becomes Linked to a Doll (All Damage&amp;Statuses suffered by the doll is also taken by Target); Active: All Doll Impale themselves with a Nail taking 15 Dark Damage. (20 Mana)</v>
      </c>
      <c r="AS1204" s="911" t="str">
        <f>'Abilities (2)'!C$1366</f>
        <v>(❖:≈) Piercing Link II: Active: Target becomes Linked to a Doll (All Damage&amp;Statuses suffered by the doll is also taken by Target); Active: All Puppets/Doll Impale themselves with 2 Nails taking 15 Dark Damage and 15 Bleed Damage. (30 Mana)</v>
      </c>
      <c r="AT1204" s="911" t="str">
        <f>'Abilities (2)'!D$1366</f>
        <v>(❖:≈) Piercing Link III: Active: Target becomes Linked to a Doll (All Damage&amp;Statuses suffered by the doll is also taken by Target); Active: All Puppets/Doll Impale themselves with 3 Nails taking 15 Dark Damage, 15 Bleed Bleed and 15 Poison Damage. (30 Mana)</v>
      </c>
      <c r="AW1204" t="s">
        <v>6280</v>
      </c>
      <c r="AX1204" t="s">
        <v>6281</v>
      </c>
      <c r="AY1204" t="s">
        <v>6282</v>
      </c>
    </row>
    <row r="1205" spans="43:51">
      <c r="AQ1205">
        <v>1367</v>
      </c>
      <c r="AR1205" s="1258" t="str">
        <f>'Abilities (2)'!B$1367</f>
        <v>(❖:≈) Inhibiting Link: Active: Target becomes Linked to a Doll (All Damage&amp;Statuses suffered by the doll is also taken by Target); Active: The Doll gets Chilled for 2 Turns. (20 Mana)</v>
      </c>
      <c r="AS1205" s="1258" t="str">
        <f>'Abilities (2)'!C$1367</f>
        <v>(❖:≈) Inhibiting Link II: Target becomes Linked to a Doll (All Damage&amp;Statuses suffered by the doll is also taken by Target); Active: The Puppet/Doll gets Chilled and Tormented for 2 Turns. (40 Mana)</v>
      </c>
      <c r="AT1205" s="1258" t="str">
        <f>'Abilities (2)'!D$1367</f>
        <v>(❖:≈) Inhibiting Link III: Target becomes Linked to a Doll (All Damage&amp;Statuses suffered by the doll is also taken by Target); Active: The Puppet/Doll gets Chilled and Tormented adn Drunk for 2 Turns. (50 Mana)</v>
      </c>
      <c r="AW1205" t="s">
        <v>6283</v>
      </c>
      <c r="AX1205" t="s">
        <v>6284</v>
      </c>
      <c r="AY1205" t="s">
        <v>6285</v>
      </c>
    </row>
    <row r="1206" spans="43:51">
      <c r="AQ1206">
        <v>1368</v>
      </c>
      <c r="AR1206" s="1258" t="str">
        <f>'Abilities (2)'!B$1368</f>
        <v>(❖:≈) Caring Link: Active: Target becomes Linked to your Doll (All Damage&amp;Statuses taken by the doll is also taken by Target); Active: Gain 15 Healing Per tick for 2 turns. (20 mana)</v>
      </c>
      <c r="AS1206" s="1258" t="str">
        <f>'Abilities (2)'!C$1368</f>
        <v>(❖:≈) Caring Link II : Active: Target becomes Linked to a Doll (All Damage&amp;Statuses suffered by the doll is also taken by Target); Active: Gain 15 Healing Per tick for 2 turns; Become Unstoppable for 2 turns. (40 mana)</v>
      </c>
      <c r="AT1206" s="1258" t="str">
        <f>'Abilities (2)'!D$1368</f>
        <v>(❖:≈) Caring Link III : Active: Target becomes Linked to a Doll (All Damage&amp;Statuses suffered by the doll is also taken by Target); Active: Gain 15 Healing Per tick for 2 turns; Become Unstoppable and Resilient for 2 turns. (60 mana)</v>
      </c>
      <c r="AW1206" t="s">
        <v>6286</v>
      </c>
      <c r="AX1206" t="s">
        <v>6287</v>
      </c>
      <c r="AY1206" t="s">
        <v>6288</v>
      </c>
    </row>
    <row r="1207" spans="43:51">
      <c r="AQ1207" s="1286">
        <v>1369</v>
      </c>
      <c r="AR1207" s="1258" t="str">
        <f>'Abilities (2)'!B$1369</f>
        <v>(❖:≈) Life through Pain: Choose Target Entity and A Doll; Whenever that Doll Takes Damage in Combat from the selected Target Entity heal yourself for that amount. (35 Mana)</v>
      </c>
      <c r="AS1207" s="1258" t="str">
        <f>'Abilities (2)'!C$1369</f>
        <v>(❖:≈) Life through Pain II: Choose A Doll; Whenever it Takes Damage this Combat, Heal for that amount. (50 Mana)</v>
      </c>
      <c r="AT1207" s="1258" t="str">
        <f>'Abilities (2)'!D$1369</f>
        <v>(❖:≈) Life through Pain III: Choose x Amount of dolls; Whenever they Take Damage this Combat, Heal for that amount. (35 Mana Per Doll)</v>
      </c>
      <c r="AW1207" t="s">
        <v>6289</v>
      </c>
      <c r="AX1207" t="s">
        <v>6290</v>
      </c>
      <c r="AY1207" t="s">
        <v>6291</v>
      </c>
    </row>
    <row r="1208" spans="43:51">
      <c r="AQ1208" s="1286">
        <v>1370</v>
      </c>
      <c r="AR1208" s="1258" t="str">
        <f>'Abilities (2)'!B$1370</f>
        <v>(❖:≈) Pain Resonance: Choose a Doll; Target Doll suffers 50% of the Damage you Take for the Remainder of the Combat. (35 Mana)</v>
      </c>
      <c r="AS1208" s="1258" t="str">
        <f>'Abilities (2)'!C$1370</f>
        <v>(❖:≈) Pain Resonance II: Choose a doll; Target Doll suffers 75% of the Damage you Take for the Remainder of the Combat. (50 Mana)</v>
      </c>
      <c r="AT1208" s="1258" t="str">
        <f>'Abilities (2)'!D$1370</f>
        <v>(❖:≈) Pain Resonance III: Flash; Choose a Doll; Target Doll suffers the Damage you Take for the Remainder of the Combat. (50 Mana)</v>
      </c>
      <c r="AW1208" t="s">
        <v>6292</v>
      </c>
      <c r="AX1208" t="s">
        <v>6293</v>
      </c>
      <c r="AY1208" t="s">
        <v>6294</v>
      </c>
    </row>
    <row r="1209" spans="43:51">
      <c r="AQ1209" s="1286">
        <v>1371</v>
      </c>
      <c r="AR1209" s="1258" t="str">
        <f>'Abilities (2)'!B$1371</f>
        <v>(❖:≈) Heart of Ink: Choose a Doll; Target Doll Becomes Weakened for 2 Turns. (20 Mana)</v>
      </c>
      <c r="AS1209" s="1258" t="str">
        <f>'Abilities (2)'!C$1371</f>
        <v>(❖:≈) Heart of Ink II: Choose a Doll; Target Doll Becomes Weakened for 3 Turns. (30 Mana)</v>
      </c>
      <c r="AT1209" s="1258" t="str">
        <f>'Abilities (2)'!D$1371</f>
        <v>(❖:≈) Heart of Ink III: Choose a Doll; Target Doll Becomes Weakened for 4 Turns. (40 Mana)</v>
      </c>
      <c r="AW1209" t="s">
        <v>6295</v>
      </c>
      <c r="AX1209" t="s">
        <v>6296</v>
      </c>
      <c r="AY1209" t="s">
        <v>6297</v>
      </c>
    </row>
    <row r="1210" spans="43:51">
      <c r="AQ1210" s="1286">
        <v>1372</v>
      </c>
      <c r="AR1210" s="1258" t="str">
        <f>'Abilities (2)'!B$1372</f>
        <v>(❖:≈) Self Reliant Dolls: All your dolls will start to deal 5 true damage per tick until the end of combat at start of your turn.(30 Mana)</v>
      </c>
      <c r="AS1210" s="1258" t="str">
        <f>'Abilities (2)'!C$1372</f>
        <v>(❖:≈) Self Reliant Dolls II : All your dolls will start to deal 10 true damage per tick until the end of combat at start of your turn.(40 Mana)</v>
      </c>
      <c r="AT1210" s="1258" t="str">
        <f>'Abilities (2)'!D$1372</f>
        <v>(❖:≈) Self Reliant Dolls III : All your dolls will start to deal 15 true damage per tick until the end of combat at start of your turn.(45 Mana)</v>
      </c>
      <c r="AW1210" t="s">
        <v>6298</v>
      </c>
      <c r="AX1210" t="s">
        <v>6299</v>
      </c>
      <c r="AY1210" t="s">
        <v>6300</v>
      </c>
    </row>
    <row r="1211" spans="43:51">
      <c r="AQ1211" s="1286">
        <v>1373</v>
      </c>
      <c r="AR1211" s="1258" t="str">
        <f>'Abilities (2)'!B$1373</f>
        <v>(P) Deeper Voodoo Understanding: Your Dolls are Effected by Vulnerable Status at the start of combat for 2 Turns. (Locks 30 mana)</v>
      </c>
      <c r="AS1211" s="1258" t="str">
        <f>'Abilities (2)'!C$1373</f>
        <v>(P) Deeper Voodoo Understanding II: Your Dolls are Effected by Vulnerable Status at the start of combat for 3 Turns. (Locks 40 mana)</v>
      </c>
      <c r="AT1211" s="1258" t="str">
        <f>'Abilities (2)'!D$1373</f>
        <v>(P) Deeper Voodoo Understanding III: Your Dolls are Effected by Vulnerable Status at the start of combat for 4 Turns. (Locks 50 mana)</v>
      </c>
      <c r="AW1211" t="s">
        <v>6301</v>
      </c>
      <c r="AX1211" t="s">
        <v>6302</v>
      </c>
      <c r="AY1211" t="s">
        <v>6303</v>
      </c>
    </row>
    <row r="1212" spans="43:51">
      <c r="AQ1212" s="1286">
        <v>1374</v>
      </c>
      <c r="AR1212" s="1258" t="str">
        <f>'Abilities (2)'!B$1374</f>
        <v>(❖:+) Voodoo Doll's Doll: Clone target Doll with all active links until end of combat onto an adjacent tile. (80 Mana)</v>
      </c>
      <c r="AS1212" s="1258" t="str">
        <f>'Abilities (2)'!C$1374</f>
        <v>(❖:+) Voodoo Doll's Doll II : Clone target Doll with all active links until end of combat onto an adjacent tile. (60 Mana)</v>
      </c>
      <c r="AT1212" s="1258" t="str">
        <f>'Abilities (2)'!D$1374</f>
        <v>(❖:+) Voodoo Doll's Doll III : Clone target Doll with all active links until end of combat onto an adjacent tile. (40 Mana)</v>
      </c>
      <c r="AW1212" t="s">
        <v>6304</v>
      </c>
      <c r="AX1212" t="s">
        <v>6305</v>
      </c>
      <c r="AY1212" t="s">
        <v>6306</v>
      </c>
    </row>
    <row r="1213" spans="43:51">
      <c r="AQ1213" s="1286">
        <v>1375</v>
      </c>
      <c r="AR1213" s="1258" t="str">
        <f>'Abilities (2)'!B$1375</f>
        <v>(❖:≈) Heart Piercing: [Channel for 1 Turn; Requires Atleast 1 linked doll] Pierce a Doll or Yourself with your Ritualic Needle through the Heart, causing the Linked Target to Suffer 50 Physical Damage; 25 Dark Damage and a Heart attack with 20% Chance of Death.(100 Mana)</v>
      </c>
      <c r="AS1213" s="1258" t="str">
        <f>'Abilities (2)'!C$1375</f>
        <v>(❖:≈) Heart Piercing II: [Channel for 1 Turn; Requires Atleast 1 linked doll] Pierce a Doll or Yourself with your Ritualic Needle through the Heart, causing the Linked Target to Suffer 100 Physical Damage; 50 Dark Damage and a Heart attack with 50% Chance of Death. (150 Mana)</v>
      </c>
      <c r="AT1213" s="1258" t="str">
        <f>'Abilities (2)'!D$1375</f>
        <v>(❖:≈) Heart Piercing III: [Channel for 1 Turn; Requires Atleast 1 linked doll] Pierce a Doll or Yourself with your Ritualic Needle through the Heart, causing the Linked Target to Suffer 100 Physical Damage; 100 Dark Damage and a Heart attack with 50% Chance of Death. (100 Mana)</v>
      </c>
      <c r="AW1213" t="s">
        <v>6307</v>
      </c>
      <c r="AX1213" t="s">
        <v>6308</v>
      </c>
      <c r="AY1213" t="s">
        <v>6309</v>
      </c>
    </row>
    <row r="1214" spans="43:51">
      <c r="AQ1214" s="1286">
        <v>1376</v>
      </c>
      <c r="AR1214" s="1258" t="str">
        <f>'Abilities (2)'!B$1376</f>
        <v>(+) The Voodoo Death Chanting Curse: Your Puppets Soul Enters Targets Body, Cursing them. Curse: Confusion and Fear Until Death/(❖:≈) Immolation Doll: Set Doll Aflame Dealing 20 Fire Damage Per Turn Until Link Ends. (50 Mana)</v>
      </c>
      <c r="AS1214" s="1258" t="str">
        <f>'Abilities (2)'!C$1376</f>
        <v>(+) The Voodoo Death Chanting Curse II: Your Puppets Soul Enters Targets Body, Cursing them. Curse: Confusion, Torment and Fear Until Death./(❖:≈) Immolation Doll II: Set Doll Aflame Dealing 40 Fire Damage Per Turn Until Link Ends. (75 Mana)</v>
      </c>
      <c r="AT1214" s="1258" t="str">
        <f>'Abilities (2)'!D$1376</f>
        <v>(+) The Voodoo Death Chanting Curse III: Your Puppets Soul Enters Targets Body, Cursing them. Curse: Confusion, Slow, Root; Mind Control, Torment and Fear Until Death/(❖:≈) Immolation Doll III: Set Doll Aflame Dealing 80 Fire Damage Per Turn Until Link Ends. (100 Mana)</v>
      </c>
      <c r="AW1214" t="s">
        <v>6310</v>
      </c>
      <c r="AX1214" t="s">
        <v>6311</v>
      </c>
      <c r="AY1214" t="s">
        <v>6312</v>
      </c>
    </row>
    <row r="1215" spans="43:51">
      <c r="AQ1215" s="1286">
        <v>1377</v>
      </c>
      <c r="AR1215" s="1258" t="str">
        <f>'Abilities (2)'!B$1377</f>
        <v>(❖:≈): Body Link: [Channel for 2 turns] Curse: Target becomes Linked to your Doll (All Damage&amp;Statuses suffered by the doll is also taken by Target); Target doll can no longer die; Whatever happens to a Doll's body will also happen to the Target. (150 mana)</v>
      </c>
      <c r="AS1215" s="1258" t="str">
        <f>'Abilities (2)'!C$1377</f>
        <v>(❖:≈): Body Link: [Channel for 1 turns] Curse: Target becomes Linked to your Doll (All Damage&amp;Statuses suffered by the doll is also taken by Target); Target doll can no longer die; Whatever happens to a Doll's body will also happen to the Target. (100 mana)</v>
      </c>
      <c r="AT1215" s="1258" t="str">
        <f>'Abilities (2)'!D$1377</f>
        <v>(❖:≈): Body Link: Curse: Target becomes Linked to your Doll (All Damage&amp;Statuses suffered by the doll is also taken by Target);  Whatever happens to a Doll's body will also happen to the Target. (100 mana)</v>
      </c>
      <c r="AW1215" t="s">
        <v>6313</v>
      </c>
      <c r="AX1215" t="s">
        <v>6314</v>
      </c>
      <c r="AY1215" t="s">
        <v>6315</v>
      </c>
    </row>
    <row r="1216" spans="43:51">
      <c r="AQ1216">
        <v>1380</v>
      </c>
      <c r="AR1216" s="1258" t="str">
        <f>'Abilities (2)'!B$1380</f>
        <v>Restoration through Faith: Your Daily Regen is increased by 10 Health and Mana per Faith.</v>
      </c>
      <c r="AW1216" t="s">
        <v>6316</v>
      </c>
    </row>
    <row r="1217" spans="43:51">
      <c r="AQ1217" s="1286">
        <v>1381</v>
      </c>
      <c r="AR1217" s="1258" t="str">
        <f>'Abilities (2)'!B$1381</f>
        <v>Vendalic Prayer: At the start of every Vendal set your faith to 3 and enter the Holy State; This Stance Ends at the end of Day or if Consumed. (Does not count Vendal 1; Day 1)</v>
      </c>
      <c r="AW1217" t="s">
        <v>6317</v>
      </c>
    </row>
    <row r="1218" spans="43:51">
      <c r="AQ1218">
        <v>1382</v>
      </c>
      <c r="AR1218" s="1258" t="str">
        <f>'Abilities (2)'!B$1382</f>
        <v>Bishops Teachings: Every time you Heal an Entity other than yourself you have a 50% Chance to Gain 1 Faith; You may only gain 1 Faith per Day from this Ability.</v>
      </c>
      <c r="AW1218" t="s">
        <v>6318</v>
      </c>
    </row>
    <row r="1219" spans="43:51">
      <c r="AQ1219">
        <v>1383</v>
      </c>
      <c r="AR1219" s="911" t="str">
        <f>'Abilities (2)'!B$1383</f>
        <v>(+) Wound Prayer: Restore Health 0(+1000% Faith) Health to Target Living Entity. (20 Mana)</v>
      </c>
      <c r="AS1219" s="911" t="str">
        <f>'Abilities (2)'!C$1383</f>
        <v>(+) Wound Prayer II: Restore Health 10(+1000% Faith) Health to Target Living Entity. (20 Mana)</v>
      </c>
      <c r="AT1219" s="911" t="str">
        <f>'Abilities (2)'!D$1383</f>
        <v>(+) Wound Prayer III: Restore Health 20(+1000% Faith) Health to Target Living Entity. (20 Mana)</v>
      </c>
      <c r="AW1219" t="s">
        <v>6319</v>
      </c>
      <c r="AX1219" t="s">
        <v>6320</v>
      </c>
      <c r="AY1219" t="s">
        <v>6321</v>
      </c>
    </row>
    <row r="1220" spans="43:51">
      <c r="AQ1220">
        <v>1384</v>
      </c>
      <c r="AR1220" s="1258" t="str">
        <f>'Abilities (2)'!B$1384</f>
        <v>(+) Believe!: Give Target Entity 1 Faith. (40 Mana)</v>
      </c>
      <c r="AS1220" s="1258" t="str">
        <f>'Abilities (2)'!C$1384</f>
        <v>(+) Believe! II: Give Target Entity 1 Faith. (35 Mana)</v>
      </c>
      <c r="AT1220" s="1258" t="str">
        <f>'Abilities (2)'!D$1384</f>
        <v>(+) Believe! III: Give Target Entity 1 Faith. (30 Mana)</v>
      </c>
      <c r="AW1220" t="s">
        <v>6322</v>
      </c>
      <c r="AX1220" t="s">
        <v>6323</v>
      </c>
      <c r="AY1220" t="s">
        <v>6324</v>
      </c>
    </row>
    <row r="1221" spans="43:51">
      <c r="AQ1221">
        <v>1385</v>
      </c>
      <c r="AR1221" s="1258" t="str">
        <f>'Abilities (2)'!B$1385</f>
        <v>(≈) The Symbol: Stance; Enter the Holy state; This Stance Ends at the end of Day or if Consumed. (20 Mana)</v>
      </c>
      <c r="AS1221" s="1258" t="str">
        <f>'Abilities (2)'!C$1385</f>
        <v>(≈) The Symbol II: Stance; Enter the Holy state; This Stance Ends at the end of Day or if Consumed. (15 Mana)</v>
      </c>
      <c r="AT1221" s="1258" t="str">
        <f>'Abilities (2)'!D$1385</f>
        <v>(≈) The Symbol III: Flash; Stance; Enter the Holy state; This Stance Ends at the end of Day or if Consumed. (15 Mana)</v>
      </c>
      <c r="AW1221" t="s">
        <v>6325</v>
      </c>
      <c r="AX1221" t="s">
        <v>6326</v>
      </c>
      <c r="AY1221" t="s">
        <v>6327</v>
      </c>
    </row>
    <row r="1222" spans="43:51">
      <c r="AQ1222" s="1286">
        <v>1386</v>
      </c>
      <c r="AR1222" s="1258" t="str">
        <f>'Abilities (2)'!B$1386</f>
        <v>(P) Soul Salvation: Whenever one of your Followers Die Gain 1 Faith. (Locks 20 Mana)</v>
      </c>
      <c r="AS1222" s="1258" t="str">
        <f>'Abilities (2)'!C$1386</f>
        <v>(P) Soul Salvation II: Whenever one of your Followers Die Gain 1 Faith.</v>
      </c>
      <c r="AT1222" s="1258" t="str">
        <f>'Abilities (2)'!D$1386</f>
        <v>(P) Soul Salvation III: Whenever one of your Followers Die Gain 2 Faith.</v>
      </c>
      <c r="AW1222" t="s">
        <v>6328</v>
      </c>
      <c r="AX1222" t="s">
        <v>6329</v>
      </c>
      <c r="AY1222" t="s">
        <v>6330</v>
      </c>
    </row>
    <row r="1223" spans="43:51">
      <c r="AQ1223" s="1286">
        <v>1387</v>
      </c>
      <c r="AR1223" s="1258" t="str">
        <f>'Abilities (2)'!B$1387</f>
        <v>(P) Strong Prayers: Whenever you consume 1 Faith, Gain 1 Attribute Point. (Locks 40 Mana)</v>
      </c>
      <c r="AS1223" s="1258" t="str">
        <f>'Abilities (2)'!C$1387</f>
        <v>(P) Strong Prayers II: Whenever you consume 1 Faith, Gain 1 Attribute Point. (Locks 20 Mana)</v>
      </c>
      <c r="AT1223" s="1258" t="str">
        <f>'Abilities (2)'!D$1387</f>
        <v>(P) Strong Prayers III: Whenever you consume 1 Faith, Gain 1 Attribute Point.</v>
      </c>
      <c r="AW1223" t="s">
        <v>6331</v>
      </c>
      <c r="AX1223" t="s">
        <v>6332</v>
      </c>
      <c r="AY1223" t="s">
        <v>6333</v>
      </c>
    </row>
    <row r="1224" spans="43:51">
      <c r="AQ1224" s="1286">
        <v>1388</v>
      </c>
      <c r="AR1224" s="1258" t="str">
        <f>'Abilities (2)'!B$1388</f>
        <v>(+) Holy Cure: Remove Target Curse from Target. (40 Mana)</v>
      </c>
      <c r="AS1224" s="1258" t="str">
        <f>'Abilities (2)'!C$1388</f>
        <v>(+) Holy Cure II: Remove Target Curse or Rotting from Target. (40 Mana)</v>
      </c>
      <c r="AT1224" s="1258" t="str">
        <f>'Abilities (2)'!D$1388</f>
        <v>(+) Holy Cure III: Remove Target Curse, Condition or Rotting from Target. (40 Mana)</v>
      </c>
      <c r="AW1224" t="s">
        <v>6334</v>
      </c>
      <c r="AX1224" t="s">
        <v>6335</v>
      </c>
      <c r="AY1224" t="s">
        <v>6336</v>
      </c>
    </row>
    <row r="1225" spans="43:51">
      <c r="AQ1225" s="1286">
        <v>1389</v>
      </c>
      <c r="AR1225" s="1258" t="str">
        <f>'Abilities (2)'!B$1389</f>
        <v>(^) Conversion through Miracle: Gain a random Mercenary. (3 Faith; 40 Mana)</v>
      </c>
      <c r="AS1225" s="1258" t="str">
        <f>'Abilities (2)'!C$1389</f>
        <v>(^) Conversion through Miracle II: Gain a random Mercenary. (3 Faith; 20 Mana)</v>
      </c>
      <c r="AT1225" s="1258" t="str">
        <f>'Abilities (2)'!D$1389</f>
        <v>(^) Conversion through Miracle III: Gain a random Mercenary. (3 Faith)</v>
      </c>
      <c r="AW1225" t="s">
        <v>6337</v>
      </c>
      <c r="AX1225" t="s">
        <v>6338</v>
      </c>
      <c r="AY1225" t="s">
        <v>6339</v>
      </c>
    </row>
    <row r="1226" spans="43:51">
      <c r="AQ1226" s="1286">
        <v>1390</v>
      </c>
      <c r="AR1226" s="1258" t="str">
        <f>'Abilities (2)'!B$1390</f>
        <v>(+) Cascading Blessings: Inflict Target with Healing for 10 Health per Tick over 4 Turns; If you are in the Holy Stance then Heal for 20 per Tick over 4 Turns. (40 Mana)</v>
      </c>
      <c r="AS1226" s="1258" t="str">
        <f>'Abilities (2)'!C$1390</f>
        <v>(+) Cascading Blessings II: Inflict Target with Healing for 10 Health per Tick over 5 Turns; If you are in the Holy Stance then Heal for 20 per Tick over 5 Turns. (45 Mana)</v>
      </c>
      <c r="AT1226" s="1258" t="str">
        <f>'Abilities (2)'!D$1390</f>
        <v>(+) Cascading Blessings III: Inflict Target with Healing for 10 Health per Tick over 6 Turns; If you are in the Holy Stance then Heal for 20 per Tick over 6 Turns. (50 Mana)</v>
      </c>
      <c r="AW1226" t="s">
        <v>6340</v>
      </c>
      <c r="AX1226" t="s">
        <v>6341</v>
      </c>
      <c r="AY1226" t="s">
        <v>6342</v>
      </c>
    </row>
    <row r="1227" spans="43:51">
      <c r="AQ1227" s="1286">
        <v>1391</v>
      </c>
      <c r="AR1227" s="1258" t="str">
        <f>'Abilities (2)'!B$1391</f>
        <v>(≈) Miracle Touch: Remove Target Status from Target Entity and Restore it 20 Health; If you are in the Holy Stance then also Give their next Cast Ability the Keyword Flash. (25 Mana)</v>
      </c>
      <c r="AS1227" s="1258" t="str">
        <f>'Abilities (2)'!C$1391</f>
        <v>(≈) Miracle Touch II: Remove Target Status from Target Entity and Restore it 30 Health; If you are in the Holy Stance then also Give their next Cast Ability the Keyword Flash or Hidden. (30 Mana)</v>
      </c>
      <c r="AT1227" s="1258" t="str">
        <f>'Abilities (2)'!D$1391</f>
        <v>(≈) Miracle Touch III: Remove Target Status from Target Entity and Restore it 40 Health; If you are in the Holy Stance then also Give their next Cast Ability the Keyword Flash, Hidden or Blitz. (35 Mana)</v>
      </c>
      <c r="AW1227" t="s">
        <v>6343</v>
      </c>
      <c r="AX1227" t="s">
        <v>6344</v>
      </c>
      <c r="AY1227" t="s">
        <v>6345</v>
      </c>
    </row>
    <row r="1228" spans="43:51">
      <c r="AQ1228" s="1286">
        <v>1392</v>
      </c>
      <c r="AR1228" s="1258" t="str">
        <f>'Abilities (2)'!B$1392</f>
        <v>(P) Thousand Prayers: You may have Faith over the Limit; Whenever you gain Faith over the cap you Lose 20 Health.</v>
      </c>
      <c r="AS1228" s="1258" t="str">
        <f>'Abilities (2)'!C$1392</f>
        <v>(P) Thousand Prayers II: You may have Faith over the Limit; Whenever you gain Faith over the cap you Lose 10 Health.</v>
      </c>
      <c r="AT1228" s="1258" t="str">
        <f>'Abilities (2)'!D$1392</f>
        <v>(P) Thousand Prayers III: Remove Faith Cap.</v>
      </c>
      <c r="AW1228" t="s">
        <v>6346</v>
      </c>
      <c r="AX1228" t="s">
        <v>6347</v>
      </c>
      <c r="AY1228" t="s">
        <v>6348</v>
      </c>
    </row>
    <row r="1229" spans="43:51">
      <c r="AQ1229" s="1286">
        <v>1393</v>
      </c>
      <c r="AR1229" s="1258" t="str">
        <f>'Abilities (2)'!B$1393</f>
        <v>(≈) Gods Gift: [Requires Target Entity in your Melee Range] Restore yourself and Target Entity to full Health; If you are in the Holy State then you may Choose up to 2 Entities besides yourself to fully Restore; Ranking this Ability up Refreshes the Cooldown. (1/Vendal)</v>
      </c>
      <c r="AS1229" s="1258" t="str">
        <f>'Abilities (2)'!C$1393</f>
        <v>(≈) Gods Gift II: [Requires Target Entity in your Melee Range] Restore yourself and Target Entity to full Health; If you are in the Holy State then you may Choose up to 2 Entities besides yourself to fully Restore; Ranking this Ability up Refreshes the Cooldown. (1/Vendal)</v>
      </c>
      <c r="AT1229" s="1258" t="str">
        <f>'Abilities (2)'!D$1393</f>
        <v>(≈) Gods Gift III: [Requires Target Entity in your Melee Range] Restore yourself and Target Entity to full Health; If you are in the Holy State then you may Choose up to 2 Entities besides yourself to fully Restore; Ranking this Ability up Refreshes the Cooldown. (1/Vendal)</v>
      </c>
      <c r="AW1229" t="s">
        <v>6349</v>
      </c>
      <c r="AX1229" t="s">
        <v>6350</v>
      </c>
      <c r="AY1229" t="s">
        <v>6351</v>
      </c>
    </row>
    <row r="1230" spans="43:51">
      <c r="AQ1230" s="1286">
        <v>1394</v>
      </c>
      <c r="AR1230" s="1258" t="str">
        <f>'Abilities (2)'!B$1394</f>
        <v>(≈) Become The Archbishop: [Requires the Holy Stance to be Active] Powerplay; You are now always in the Holy Stance; Gain 100 Max Health and 1 Faith.</v>
      </c>
      <c r="AS1230" s="1258" t="str">
        <f>'Abilities (2)'!C$1394</f>
        <v>(≈) Become The Archbishop II: [Requires the Holy Stance to be Active] Powerplay; You are now always in the Holy Stance; Gain 200 Max Health and 2 Faith.</v>
      </c>
      <c r="AT1230" s="1258" t="str">
        <f>'Abilities (2)'!D$1394</f>
        <v>(≈) Become The Archbishop III: [Requires the Holy Stance to be Active] Powerplay; You are now always in the Holy Stance; Gain 400 Max Health and 3 Faith.</v>
      </c>
      <c r="AW1230" t="s">
        <v>6352</v>
      </c>
      <c r="AX1230" t="s">
        <v>6353</v>
      </c>
      <c r="AY1230" t="s">
        <v>6354</v>
      </c>
    </row>
    <row r="1231" spans="43:51">
      <c r="AQ1231">
        <v>1397</v>
      </c>
      <c r="AR1231" s="1258" t="str">
        <f>'Abilities (2)'!B$1397</f>
        <v>(P) Adept of Holy Water: Applying Glyphs to Targets restores them 5 Health; If the Target is below 20% Max Health it restores 25 Health instead.</v>
      </c>
      <c r="AW1231" t="s">
        <v>6355</v>
      </c>
    </row>
    <row r="1232" spans="43:51">
      <c r="AQ1232" s="1286">
        <v>1398</v>
      </c>
      <c r="AR1232" s="1258" t="str">
        <f>'Abilities (2)'!B$1398</f>
        <v>(P) Inscriber: If 2 of your Glyphs get consumed during 1 day, Gain 2 Power. (1/Day)</v>
      </c>
      <c r="AW1232" t="s">
        <v>6356</v>
      </c>
    </row>
    <row r="1233" spans="43:51">
      <c r="AQ1233">
        <v>1399</v>
      </c>
      <c r="AR1233" s="1258" t="str">
        <f>'Abilities (2)'!B$1399</f>
        <v>(P) Defense Matrix: For Every Glyph on target that are currently active, gain 2 defense 2 dispersion.</v>
      </c>
      <c r="AW1233" t="s">
        <v>6357</v>
      </c>
    </row>
    <row r="1234" spans="43:51">
      <c r="AQ1234">
        <v>1400</v>
      </c>
      <c r="AR1234" s="911" t="str">
        <f>'Abilities (2)'!B$1400</f>
        <v>(❖:≈) Basic Support: Heal target Entity for 10(+150% power) Health. (20 Mana)</v>
      </c>
      <c r="AS1234" s="911" t="str">
        <f>'Abilities (2)'!C$1400</f>
        <v>(❖:≈) Basic Support II: Heal target entity for 15+(150% power) Health. (30 Mana)</v>
      </c>
      <c r="AT1234" s="911" t="str">
        <f>'Abilities (2)'!D$1400</f>
        <v>(❖:≈) Basic Support III: Heal target entity for 30 +(200% power) Health. (40 Mana)</v>
      </c>
      <c r="AW1234" t="s">
        <v>6358</v>
      </c>
      <c r="AX1234" t="s">
        <v>6359</v>
      </c>
      <c r="AY1234" t="s">
        <v>6360</v>
      </c>
    </row>
    <row r="1235" spans="43:51">
      <c r="AQ1235">
        <v>1401</v>
      </c>
      <c r="AR1235" s="1258" t="str">
        <f>'Abilities (2)'!B$1401</f>
        <v>(❖:≈) Basic Offense: Damage target entity for 10(+100% power) Magic Damage. (20 Mana)</v>
      </c>
      <c r="AS1235" s="1258" t="str">
        <f>'Abilities (2)'!C$1401</f>
        <v>(❖:≈) Basic Offense II: Damage target entity for 15+ (100% power) magic damage. (30 Mana)</v>
      </c>
      <c r="AT1235" s="1258" t="str">
        <f>'Abilities (2)'!D$1401</f>
        <v>(❖:≈) Basic Offense III: Flash; Damage target entity for 20+ (100% power) magic damage. (40 Mana)</v>
      </c>
      <c r="AW1235" t="s">
        <v>6361</v>
      </c>
      <c r="AX1235" t="s">
        <v>6362</v>
      </c>
      <c r="AY1235" t="s">
        <v>6363</v>
      </c>
    </row>
    <row r="1236" spans="43:51">
      <c r="AQ1236">
        <v>1402</v>
      </c>
      <c r="AR1236" s="1258" t="str">
        <f>'Abilities (2)'!B$1402</f>
        <v>(❖:≈) Basic Defense: Give a target entity a 10(+50% power) Barrier until End of Combat. (20 Mana)</v>
      </c>
      <c r="AS1236" s="1258" t="str">
        <f>'Abilities (2)'!C$1402</f>
        <v xml:space="preserve"> (❖:≈) Basic Defense II: Give a target entity a 15+ (50% power) Barrier until End of Combat. (30 Mana)</v>
      </c>
      <c r="AT1236" s="1258" t="str">
        <f>'Abilities (2)'!D$1402</f>
        <v xml:space="preserve"> (❖:≈) Basic Defense III: Give a target entity a 20+ (150% power) Barrier until End of Combat. (40 Mana)</v>
      </c>
      <c r="AW1236" t="s">
        <v>6364</v>
      </c>
      <c r="AX1236" t="s">
        <v>6365</v>
      </c>
      <c r="AY1236" t="s">
        <v>6366</v>
      </c>
    </row>
    <row r="1237" spans="43:51">
      <c r="AQ1237" s="1286">
        <v>1403</v>
      </c>
      <c r="AR1237" s="1258" t="str">
        <f>'Abilities (2)'!B$1403</f>
        <v>(+) Ancient Light: Deal 20(+50% Power) Light Damage to Target, if the Target healed this Combat then Deal 40(+100% Power) Light Damage Instead and Heal for 50% of the Damage Dealt by this Ability. (30 Mana)</v>
      </c>
      <c r="AS1237" s="1258" t="str">
        <f>'Abilities (2)'!C$1403</f>
        <v>(+) Ancient Light II: Deal 25(+50% Power) Light Damage to Target, if the Target healed this Combat then Deal 50(+100% Power) Light Damage Instead and Heal for 75% of the Damage Dealt by this Ability. (35 Mana)</v>
      </c>
      <c r="AT1237" s="1258" t="str">
        <f>'Abilities (2)'!D$1403</f>
        <v>(+) Ancient Light III: Deal 30(+50% Power) Light Damage to Target, if the Target healed this Combat then Deal 60(+100% Power) Light Damage Instead and Heal for 100% of the Damage Dealt by this Ability. (40 Mana)</v>
      </c>
      <c r="AW1237" t="s">
        <v>6367</v>
      </c>
      <c r="AX1237" t="s">
        <v>6368</v>
      </c>
      <c r="AY1237" t="s">
        <v>6369</v>
      </c>
    </row>
    <row r="1238" spans="43:51">
      <c r="AQ1238" s="1286">
        <v>1404</v>
      </c>
      <c r="AR1238" s="1258" t="str">
        <f>'Abilities (2)'!B$1404</f>
        <v>(≈) Warding Glyph: Hidden, Apply a Glyph on Target that will consume itself to remove the first instance of Damage you receive; Lasts until end of Day; Up to 1 Glyph at a time per Target. (25 Mana)</v>
      </c>
      <c r="AS1238" s="1258" t="str">
        <f>'Abilities (2)'!C$1404</f>
        <v>(≈) Warding Glyph II: Hidden, Apply a Glyph on Target that will consume itself to remove the first instance of Damage you receive; Lasts until end of Day; Up to 1 Glyph at a time per Target. (20 Mana)</v>
      </c>
      <c r="AT1238" s="1258" t="str">
        <f>'Abilities (2)'!D$1404</f>
        <v>(≈) Warding Glyph III: Hidden, Apply a Glyph on Target that will consume itself to remove the first instance of Damage you receive; Lasts until end of Day; Up to 1 Glyph at a time per Target. (15 Mana)</v>
      </c>
      <c r="AW1238" t="s">
        <v>6370</v>
      </c>
      <c r="AX1238" t="s">
        <v>6371</v>
      </c>
      <c r="AY1238" t="s">
        <v>6372</v>
      </c>
    </row>
    <row r="1239" spans="43:51">
      <c r="AQ1239" s="1286">
        <v>1405</v>
      </c>
      <c r="AR1239" s="1258" t="str">
        <f>'Abilities (2)'!B$1405</f>
        <v>(≈) Ankh Glyph: Hidden, Apply a Glyph on Target that will consume itself to remove the first Negative Status that affects you; Lasts until end of Day; Up to 1 Glyph at a time per Target. (25 Mana)</v>
      </c>
      <c r="AS1239" s="1258" t="str">
        <f>'Abilities (2)'!C$1405</f>
        <v>(≈) Ankh Glyph II: Hidden, Apply a Glyph on Target that will consume itself to remove the first Negative Status that affects you; Lasts until end of Day; Up to 1 Glyph at a time per Target. (20 Mana)</v>
      </c>
      <c r="AT1239" s="1258" t="str">
        <f>'Abilities (2)'!D$1405</f>
        <v>(≈) Ankh Glyph III: Hidden, Apply a Glyph on Target that will consume itself to remove the first Negative Status that affects you; Lasts until end of Day; Up to 1 Glyph at a time per Target. (15 Mana)</v>
      </c>
      <c r="AW1239" t="s">
        <v>6373</v>
      </c>
      <c r="AX1239" t="s">
        <v>6374</v>
      </c>
      <c r="AY1239" t="s">
        <v>6375</v>
      </c>
    </row>
    <row r="1240" spans="43:51">
      <c r="AQ1240" s="1286">
        <v>1406</v>
      </c>
      <c r="AR1240" s="1258" t="str">
        <f>'Abilities (2)'!B$1406</f>
        <v>(❖:≈) Archaic Cleansing: Reflex; Counter; Powerplay; The next Instance of Damage is Negated; Cleanse 1 Negative Statuses.</v>
      </c>
      <c r="AS1240" s="1258" t="str">
        <f>'Abilities (2)'!C$1406</f>
        <v>(❖:≈) Archaic Cleansing II : Reflex; Counter; Powerplay; The next 2 Instances of Damage are Negated; Cleanse 2 Negative Statuses.</v>
      </c>
      <c r="AT1240" s="1258" t="str">
        <f>'Abilities (2)'!D$1406</f>
        <v>(❖:≈) Archaic Cleansing III : Reflex; Counter; Powerplay; The next 3 Instances of Damage are Negated; Cleanse 3 Negative Statuses.</v>
      </c>
      <c r="AW1240" t="s">
        <v>6376</v>
      </c>
      <c r="AX1240" t="s">
        <v>6377</v>
      </c>
      <c r="AY1240" t="s">
        <v>6378</v>
      </c>
    </row>
    <row r="1241" spans="43:51">
      <c r="AQ1241" s="1286">
        <v>1407</v>
      </c>
      <c r="AR1241" s="1258" t="str">
        <f>'Abilities (2)'!B$1407</f>
        <v>(≈) After Image Glyph: Hidden, Apply a Glyph On Target that will consume itself when you take an action; that action will be repeated; Lasts until end of Day; 1 Glyph at a time per Target (30 Mana)</v>
      </c>
      <c r="AS1241" s="1258" t="str">
        <f>'Abilities (2)'!C$1407</f>
        <v>(≈) After Image Glyph II: Hidden, Apply a Glyph On Target that will consume itself when you take an action; that action will be repeated; Lasts until end of Day; 1 Glyph at a time per Target (25 Mana)</v>
      </c>
      <c r="AT1241" s="1258" t="str">
        <f>'Abilities (2)'!D$1407</f>
        <v>(≈) After Image Glyph III: Hidden, Apply a Glyph On Target that will consume itself when you take an action; that action will be repeated; Lasts until end of Day; 1 Glyph at a time per Target (20 Mana)</v>
      </c>
      <c r="AW1241" t="s">
        <v>6379</v>
      </c>
      <c r="AX1241" t="s">
        <v>6380</v>
      </c>
      <c r="AY1241" t="s">
        <v>6381</v>
      </c>
    </row>
    <row r="1242" spans="43:51">
      <c r="AQ1242" s="1286">
        <v>1408</v>
      </c>
      <c r="AR1242" s="1258" t="str">
        <f>'Abilities (2)'!B$1408</f>
        <v>(P) Faithful Protection: Any Damaging Instance will be reduced by 1 for every Faith you currently have.</v>
      </c>
      <c r="AS1242" s="1258" t="str">
        <f>'Abilities (2)'!C$1408</f>
        <v>(P) Faithful Protection II: Any Damaging Instance will be reduced by 2 for every Faith you currently have.</v>
      </c>
      <c r="AT1242" s="1258" t="str">
        <f>'Abilities (2)'!D$1408</f>
        <v>(P) Faithful Protection III: Any Damaging Instance will be reduced by 3 for every Faith you currently have.</v>
      </c>
      <c r="AW1242" t="s">
        <v>6382</v>
      </c>
      <c r="AX1242" t="s">
        <v>6383</v>
      </c>
      <c r="AY1242" t="s">
        <v>6384</v>
      </c>
    </row>
    <row r="1243" spans="43:51">
      <c r="AQ1243" s="1286">
        <v>1409</v>
      </c>
      <c r="AR1243" s="1258" t="str">
        <f>'Abilities (2)'!B$1409</f>
        <v>(P) Superior Glyphs: You may have up to 2 Glyphs at a Time per target; Gain 50 Max Mana.</v>
      </c>
      <c r="AS1243" s="1258" t="str">
        <f>'Abilities (2)'!C$1409</f>
        <v>(P) Superior Glyphs II: You mat have up to 3 Glyphs at a Time per Target; Gain 100 Max Mana.</v>
      </c>
      <c r="AT1243" s="1258" t="str">
        <f>'Abilities (2)'!D$1409</f>
        <v>(P) Superior Glyphs III: You mat have any amount of Glyphs per Target; Gain 200 Max Mana.</v>
      </c>
      <c r="AW1243" t="s">
        <v>6385</v>
      </c>
      <c r="AX1243" t="s">
        <v>6386</v>
      </c>
      <c r="AY1243" t="s">
        <v>6387</v>
      </c>
    </row>
    <row r="1244" spans="43:51">
      <c r="AQ1244" s="1286">
        <v>1410</v>
      </c>
      <c r="AR1244" s="1258" t="str">
        <f>'Abilities (2)'!B$1410</f>
        <v>(≈) Inverse Totality Glyph: Apply a Glyph onto Target: Target affected by this Glyph will randomly gain the following status that they dont have: (Weakened/Tormented/Vulnarble) until the target removes the Glyph from thier body, removing the Glyph takes 1 Action and 20 Mana. (20 Mana)</v>
      </c>
      <c r="AS1244" s="1258" t="str">
        <f>'Abilities (2)'!C$1410</f>
        <v>(≈) Inverse Totality Glyph II: Apply a Glyph onto Target: Target affected by this Glyph will randomly gain the following status that they dont have: (Weakened/Tormented/Vulnarble) until the target removes the glyph from thier body, removing the Glyph takes 1 Action and 40 Mana. (20 Mana)</v>
      </c>
      <c r="AT1244" s="1258" t="str">
        <f>'Abilities (2)'!D$1410</f>
        <v>(≈) Inverse Totality Glyph III: Flash; Apply a Glyph onto Target: Target affected by this Glyph will randomly gain the following status that they dont have: (Weakened/Tormented/Vulnarble) until the target removes the glyph from thier body, removing the Glyph takes 1 Action and 80 Mana. (20 Mana)</v>
      </c>
      <c r="AW1244" t="s">
        <v>6388</v>
      </c>
      <c r="AX1244" t="s">
        <v>6389</v>
      </c>
      <c r="AY1244" t="s">
        <v>6390</v>
      </c>
    </row>
    <row r="1245" spans="43:51">
      <c r="AQ1245" s="1286">
        <v>1411</v>
      </c>
      <c r="AR1245" s="1258" t="str">
        <f>'Abilities (2)'!B$1411</f>
        <v>(≈) Transferance: Turn 1 Faith into a glyph of your choice/ Turn a glyph into 1 Faith/ raise your faith cap by 1. (30 Mana)</v>
      </c>
      <c r="AS1245" s="1258" t="str">
        <f>'Abilities (2)'!C$1411</f>
        <v>(≈) Transferance II: Turn 1 Faith into a Glyph of your choice / Turn a Glyph into 1 Faith / Raise your faith cap by 1. (20 Mana)</v>
      </c>
      <c r="AT1245" s="1258" t="str">
        <f>'Abilities (2)'!D$1411</f>
        <v>(≈) Transferance III: Turn 1 Faith into a Glyph of your choice / Turn a Glyph into 1 Faith / Raise your faith cap by 1. (10 Mana)</v>
      </c>
      <c r="AW1245" t="s">
        <v>6391</v>
      </c>
      <c r="AX1245" t="s">
        <v>6392</v>
      </c>
      <c r="AY1245" t="s">
        <v>6393</v>
      </c>
    </row>
    <row r="1246" spans="43:51">
      <c r="AQ1246">
        <v>1414</v>
      </c>
      <c r="AR1246" s="1258" t="str">
        <f>'Abilities (2)'!B$1414</f>
        <v xml:space="preserve">(P) Stunning Effect: [Requires Melee Weapon] Your Critical Strikes Cause Stuns for 1 Turn. </v>
      </c>
      <c r="AW1246" t="s">
        <v>6394</v>
      </c>
    </row>
    <row r="1247" spans="43:51">
      <c r="AQ1247" s="1286">
        <v>1415</v>
      </c>
      <c r="AR1247" s="1258" t="str">
        <f>'Abilities (2)'!B$1415</f>
        <v>(P) Life is Sacred: At the End of the Day restore 5 Health to all Living on your current Hex. (Scales with +3 per Level)</v>
      </c>
      <c r="AW1247" t="s">
        <v>6395</v>
      </c>
    </row>
    <row r="1248" spans="43:51">
      <c r="AQ1248">
        <v>1416</v>
      </c>
      <c r="AR1248" s="1258" t="str">
        <f>'Abilities (2)'!B$1416</f>
        <v>(P) Divine Pilgrimage: Gain 1 Faith for every 5 Hexes Traversed.</v>
      </c>
      <c r="AW1248" t="s">
        <v>6396</v>
      </c>
    </row>
    <row r="1249" spans="43:51">
      <c r="AQ1249">
        <v>1417</v>
      </c>
      <c r="AR1249" s="911" t="str">
        <f>'Abilities (2)'!B$1417</f>
        <v>(≈) Stunning Blow: [Requires Blunt Weapon] Strike the oppoenents Head with your Weapon causing them to be stunned for 1 Turn. (20 Mana)</v>
      </c>
      <c r="AS1249" s="911" t="str">
        <f>'Abilities (2)'!C$1417</f>
        <v>Stunning Blow II: [Requires Blunt Weapon] Strike the oppoenents Head with your Weapon causing them to be stunned for 2 Turn. (40 Mana)</v>
      </c>
      <c r="AT1249" s="911" t="str">
        <f>'Abilities (2)'!D$1417</f>
        <v>Stunning Blow III: [Requires Blunt Weapon] Strike the oppoenents Head with your Weapon causing them to be stunned for 3 Turn. (60 Mana)</v>
      </c>
      <c r="AW1249" t="s">
        <v>6397</v>
      </c>
      <c r="AX1249" t="s">
        <v>6398</v>
      </c>
      <c r="AY1249" t="s">
        <v>6399</v>
      </c>
    </row>
    <row r="1250" spans="43:51">
      <c r="AQ1250">
        <v>1418</v>
      </c>
      <c r="AR1250" s="1258" t="str">
        <f>'Abilities (2)'!B$1418</f>
        <v>(≈) Restoration Blow: [Requires Blunt Weapon] Strike Target Entity Restoring 5 Health for each 10 Damage Dealt. (25 Mana)</v>
      </c>
      <c r="AS1250" s="1258" t="str">
        <f>'Abilities (2)'!C$1418</f>
        <v>Restoration Blow II: [Requires Blunt Weapon] Strike Target Entity Restoring 10 Health for each 10 Damage Dealt. (30 Mana)</v>
      </c>
      <c r="AT1250" s="1258" t="str">
        <f>'Abilities (2)'!D$1418</f>
        <v>Restoration Blow III: [Requires Blunt Weapon] Strike Target Entity Restoring 10 Health for each 5 Damage Dealt. (30 Mana)</v>
      </c>
      <c r="AW1250" t="s">
        <v>6400</v>
      </c>
      <c r="AX1250" t="s">
        <v>6401</v>
      </c>
      <c r="AY1250" t="s">
        <v>6402</v>
      </c>
    </row>
    <row r="1251" spans="43:51">
      <c r="AQ1251">
        <v>1419</v>
      </c>
      <c r="AR1251" s="1258" t="str">
        <f>'Abilities (2)'!B$1419</f>
        <v>(≈) Judgement Blow: [Requires Blunt Weapon] Basic Attack Target Entity, if you have more Faith than them you heal for 50% of the Damage dealt. (20 Mana)</v>
      </c>
      <c r="AS1251" s="1258" t="str">
        <f>'Abilities (2)'!C$1419</f>
        <v>(≈) Judgement Blow II: [Requires Blunt Weapon] Basic Attack Target Entity, if you have more Faith than them you heal for 75% of the Damage dealt. (20 Mana)</v>
      </c>
      <c r="AT1251" s="1258" t="str">
        <f>'Abilities (2)'!D$1419</f>
        <v>(≈) Judgement Blow III: [Requires Blunt Weapon] Basic Attack Target Entity, if you have more Faith than them you heal for 100% of the Damage dealt. (20 Mana)</v>
      </c>
      <c r="AW1251" t="s">
        <v>6403</v>
      </c>
      <c r="AX1251" t="s">
        <v>6404</v>
      </c>
      <c r="AY1251" t="s">
        <v>6405</v>
      </c>
    </row>
    <row r="1252" spans="43:51">
      <c r="AQ1252" s="1286">
        <v>1420</v>
      </c>
      <c r="AR1252" s="1258" t="str">
        <f>'Abilities (2)'!B$1420</f>
        <v>(❖:≈) Stunning Resolve: Whenever you Stun an Entity Restore 10 Health; Lasts until End of Combat. (25 Mana)</v>
      </c>
      <c r="AS1252" s="1258" t="str">
        <f>'Abilities (2)'!C$1420</f>
        <v>Stunning Resolve II: Whenever you Stun an Entity Restore 20 Health; Lasts until End of Combat. (25 Mana)</v>
      </c>
      <c r="AT1252" s="1258" t="str">
        <f>'Abilities (2)'!D$1420</f>
        <v>Stunning Resolve III : Whenever you Stun an Entity Restore 30 Health; Lasts until End of Combat. (30 Mana)</v>
      </c>
      <c r="AW1252" t="s">
        <v>6406</v>
      </c>
      <c r="AX1252" t="s">
        <v>6407</v>
      </c>
      <c r="AY1252" t="s">
        <v>6408</v>
      </c>
    </row>
    <row r="1253" spans="43:51">
      <c r="AQ1253" s="1286">
        <v>1421</v>
      </c>
      <c r="AR1253" s="1258" t="str">
        <f>'Abilities (2)'!B$1421</f>
        <v>(P) Guided by Faith: Become Immune to Stun.</v>
      </c>
      <c r="AS1253" s="1258" t="str">
        <f>'Abilities (2)'!C$1421</f>
        <v>(P) Guided by Faith II: Become Immune to Stun, Charm and Slow.</v>
      </c>
      <c r="AT1253" s="1258" t="str">
        <f>'Abilities (2)'!D$1421</f>
        <v xml:space="preserve">(P) Guided by Faith III: Become Immune to Stun, Charm, Slow, MindControl, Root, Sleep, Confused and Staggared. </v>
      </c>
      <c r="AW1253" t="s">
        <v>6409</v>
      </c>
      <c r="AX1253" t="s">
        <v>6410</v>
      </c>
      <c r="AY1253" t="s">
        <v>6411</v>
      </c>
    </row>
    <row r="1254" spans="43:51">
      <c r="AQ1254" s="1286">
        <v>1422</v>
      </c>
      <c r="AR1254" s="1258" t="str">
        <f>'Abilities (2)'!B$1422</f>
        <v>(+) Aleviate Anger: Cure 1 Tick of Target Status; You may also Consume 1 Faith to Cast this Ability as Flash. (20 Mana)</v>
      </c>
      <c r="AS1254" s="1258" t="str">
        <f>'Abilities (2)'!C$1422</f>
        <v>(+) Aleviate Anger II: Cure 1 Tick of Target Status; You may also Consume 1 Faith to Cast this Ability as Flash. (15 Mana)</v>
      </c>
      <c r="AT1254" s="1258" t="str">
        <f>'Abilities (2)'!D$1422</f>
        <v>(+) Aleviate Anger III: Cure 2 Ticks of Target Status; You may also Consume 1 Faith to Cast this Ability as Flash. (10 Mana)</v>
      </c>
      <c r="AW1254" t="s">
        <v>6412</v>
      </c>
      <c r="AX1254" t="s">
        <v>6413</v>
      </c>
      <c r="AY1254" t="s">
        <v>6414</v>
      </c>
    </row>
    <row r="1255" spans="43:51">
      <c r="AQ1255" s="1286">
        <v>1423</v>
      </c>
      <c r="AR1255" s="1258" t="str">
        <f>'Abilities (2)'!B$1423</f>
        <v>(❖:≈) Paralysing Restoration: Stun Target for 2 Turns and Restore 50% of their Missing Health. (30 Mana; 10% Current Health.)</v>
      </c>
      <c r="AS1255" s="1258" t="str">
        <f>'Abilities (2)'!C$1423</f>
        <v>(❖:≈) Paralysing Restoration II: Stun Target for 2 Turns and Restore 50% of their Missing Health. (20 Mana; 10% Current Health.) 1/ Day</v>
      </c>
      <c r="AT1255" s="1258" t="str">
        <f>'Abilities (2)'!D$1423</f>
        <v>(❖:≈) Paralysing Restoration III: Stun Target for 3 Turns and Restore 50% of their Missing Health. (20 Mana.)</v>
      </c>
      <c r="AW1255" t="s">
        <v>6415</v>
      </c>
      <c r="AX1255" t="s">
        <v>6416</v>
      </c>
      <c r="AY1255" t="s">
        <v>6417</v>
      </c>
    </row>
    <row r="1256" spans="43:51">
      <c r="AQ1256" s="1286">
        <v>1424</v>
      </c>
      <c r="AR1256" s="1258" t="str">
        <f>'Abilities (2)'!B$1424</f>
        <v>(≈) Prayer of Vitality: Roll d100, restore that much Health. (50 Mana)</v>
      </c>
      <c r="AS1256" s="1258" t="str">
        <f>'Abilities (2)'!C$1424</f>
        <v>(≈) Prayer of Vitality II: Roll d100, restore that much Health, rolling 50 or lower will gain max hp instead.(50 Mana)</v>
      </c>
      <c r="AT1256" s="1258" t="str">
        <f>'Abilities (2)'!D$1424</f>
        <v>(≈) Prayer of Vitality III: Roll d100, gain that much Health. (50 Mana)</v>
      </c>
      <c r="AW1256" t="s">
        <v>6418</v>
      </c>
      <c r="AX1256" t="s">
        <v>6419</v>
      </c>
      <c r="AY1256" t="s">
        <v>6420</v>
      </c>
    </row>
    <row r="1257" spans="43:51">
      <c r="AQ1257" s="1286">
        <v>1425</v>
      </c>
      <c r="AR1257" s="1258" t="str">
        <f>'Abilities (2)'!B$1425</f>
        <v>(≈) Prayer in Confinement: [Requires Shrine] Restore 100 Health. (1 Faith)</v>
      </c>
      <c r="AS1257" s="1258" t="str">
        <f>'Abilities (2)'!C$1425</f>
        <v>(≈) Prayer in Confinement II: [Requires Shrine] Restore 150 Health. (1 Faith)</v>
      </c>
      <c r="AT1257" s="1258" t="str">
        <f>'Abilities (2)'!D$1425</f>
        <v>(≈) Prayer in Confinement III: [Requires Shrine] Restore 200 Health. (1 Faith)</v>
      </c>
      <c r="AW1257" t="s">
        <v>6421</v>
      </c>
      <c r="AX1257" t="s">
        <v>6422</v>
      </c>
      <c r="AY1257" t="s">
        <v>6423</v>
      </c>
    </row>
    <row r="1258" spans="43:51">
      <c r="AQ1258" s="1286">
        <v>1426</v>
      </c>
      <c r="AR1258" s="1258" t="str">
        <f>'Abilities (2)'!B$1426</f>
        <v>(❖:≈) Heroes Never Die: Revive Target Dead Entity with 50% Max Health remaining. (50 Mana; 50% of Current Health)</v>
      </c>
      <c r="AS1258" s="1258" t="str">
        <f>'Abilities (2)'!C$1426</f>
        <v>(❖:≈) Heroes Never Die II: Revive Target Dead Entity with 100% Max Health remaining. (100 Mana; 50% of Current Health)</v>
      </c>
      <c r="AT1258" s="1258" t="str">
        <f>'Abilities (2)'!D$1426</f>
        <v>(❖:≈) Heroes Never Die III: Revive Target Dead Entity with 100% Max Health remaining, you can cast while dead. (100 Mana)</v>
      </c>
      <c r="AW1258" t="s">
        <v>6424</v>
      </c>
      <c r="AX1258" t="s">
        <v>6425</v>
      </c>
      <c r="AY1258" t="s">
        <v>6426</v>
      </c>
    </row>
    <row r="1259" spans="43:51">
      <c r="AQ1259" s="1286">
        <v>1427</v>
      </c>
      <c r="AR1259" s="1258" t="str">
        <f>'Abilities (2)'!B$1427</f>
        <v>(❖:≈) Soul Reincarnation: Passive: Powerplay; Aftermath; 3 Hex Range; Revive yourself on Target Hex.</v>
      </c>
      <c r="AS1259" s="1258" t="str">
        <f>'Abilities (2)'!C$1427</f>
        <v>(❖:≈) Soul Reincarnation II: Passive: Powerplay; Aftermath; 3 Hex Range; Revive yourself on Target Hex at 100% Max Health.</v>
      </c>
      <c r="AT1259" s="1258" t="str">
        <f>'Abilities (2)'!D$1427</f>
        <v>(❖:≈) Soul Reincarnation III: Passive: Powerplay; Aftermath; 3 Hex Range; Revive yourself on Target Hex at 100% Max Health and Mana.</v>
      </c>
      <c r="AW1259" t="s">
        <v>6427</v>
      </c>
      <c r="AX1259" t="s">
        <v>6428</v>
      </c>
      <c r="AY1259" t="s">
        <v>6429</v>
      </c>
    </row>
    <row r="1260" spans="43:51">
      <c r="AQ1260" s="1286">
        <v>1428</v>
      </c>
      <c r="AR1260" s="1258" t="str">
        <f>'Abilities (2)'!B$1428</f>
        <v>(^) Bluntly Gven Gift: Powerplay; Summon a Random Legendary Blunt Weapon. (100 Mana)</v>
      </c>
      <c r="AS1260" s="1258" t="str">
        <f>'Abilities (2)'!C$1428</f>
        <v>(^) Bluntly Gven Gift II: Powerplay; Summon a Random Mythic Blunt Weapon. (150 Mana)</v>
      </c>
      <c r="AT1260" s="1258" t="str">
        <f>'Abilities (2)'!D$1428</f>
        <v>(^) Bluntly Gven Gift III: Powerplay; Summon a Random legendary Astral Weapon. (200 Mana)</v>
      </c>
      <c r="AW1260" t="s">
        <v>6430</v>
      </c>
      <c r="AX1260" t="s">
        <v>6431</v>
      </c>
      <c r="AY1260" t="s">
        <v>6432</v>
      </c>
    </row>
    <row r="1261" spans="43:51">
      <c r="AQ1261">
        <v>1431</v>
      </c>
      <c r="AR1261" s="1258" t="str">
        <f>'Abilities (2)'!B$1431</f>
        <v>(P) Mana-Tech Jump Starter: After every Combat restore 20%(+300% Level) of all Health lost during that Combat.</v>
      </c>
      <c r="AW1261" t="s">
        <v>6433</v>
      </c>
    </row>
    <row r="1262" spans="43:51">
      <c r="AQ1262" s="1286">
        <v>1432</v>
      </c>
      <c r="AR1262" s="1258" t="str">
        <f>'Abilities (2)'!B$1432</f>
        <v>(≈) Symbiotic Energizer: Gain 0.5 Stamina. (20 Mana; 2/Day)</v>
      </c>
      <c r="AW1262" t="s">
        <v>6434</v>
      </c>
    </row>
    <row r="1263" spans="43:51">
      <c r="AQ1263">
        <v>1433</v>
      </c>
      <c r="AR1263" s="1258" t="str">
        <f>'Abilities (2)'!B$1433</f>
        <v>(P) Paratrooping: When Falling off the Map you only Lose 10 Health.</v>
      </c>
      <c r="AW1263" t="s">
        <v>6435</v>
      </c>
    </row>
    <row r="1264" spans="43:51">
      <c r="AQ1264">
        <v>1434</v>
      </c>
      <c r="AR1264" s="911" t="str">
        <f>'Abilities (2)'!B$1434</f>
        <v>(≈) Experimental Shot: Heal yourself for 10(+50% Dexterity) Health Per Tick over 3 Ticks; Lose 30 Health at the end of Combat; If used in Map Phase the Health is Lost after the Healing Status is Removed. (20 Mana)</v>
      </c>
      <c r="AS1264" s="911" t="str">
        <f>'Abilities (2)'!C$1434</f>
        <v>(≈) Experimental Shot II: Heal yourself for 10(+50% Dexterity) Health Per Tick over 4 Ticks; Lose 35 Health at the end of Combat; If used in Map Phase the Health is Lost after the Healing Status is Removed. (20 Mana)</v>
      </c>
      <c r="AT1264" s="911" t="str">
        <f>'Abilities (2)'!D$1434</f>
        <v>(≈) Experimental Shot III: Heal yourself for 10(+50% Dexterity) Health Per Tick over 5 Ticks; Lose 40 Health at the end of Combat; If used in Map Phase the Health is Lost after the Healing Status is Removed. (20 Mana)</v>
      </c>
      <c r="AW1264" t="s">
        <v>6436</v>
      </c>
      <c r="AX1264" t="s">
        <v>6437</v>
      </c>
      <c r="AY1264" t="s">
        <v>6438</v>
      </c>
    </row>
    <row r="1265" spans="43:51">
      <c r="AQ1265">
        <v>1435</v>
      </c>
      <c r="AR1265" s="1258" t="str">
        <f>'Abilities (2)'!B$1435</f>
        <v>(≈) Impact Reduction: Target gains 20%(+100% Power) damage reduction for the next 3 instances of Damage; Lasts Until End of Day. (30 Mana).</v>
      </c>
      <c r="AS1265" s="1258" t="str">
        <f>'Abilities (2)'!C$1435</f>
        <v>(≈) Impact reduction II: Target gains 30%(+100% Power) damage reduction for the next 3 instances of Damage. (35 Mana); Lasts Until End of Day.</v>
      </c>
      <c r="AT1265" s="1258" t="str">
        <f>'Abilities (2)'!D$1435</f>
        <v>(≈) Impact reduction III: Target gains 40%(+100% Power) damage reduction for the next 5 instances of Damage. (40 Mana); Lasts Until End of Day.</v>
      </c>
      <c r="AW1265" t="s">
        <v>6439</v>
      </c>
      <c r="AX1265" t="s">
        <v>6440</v>
      </c>
      <c r="AY1265" t="s">
        <v>6441</v>
      </c>
    </row>
    <row r="1266" spans="43:51">
      <c r="AQ1266">
        <v>1436</v>
      </c>
      <c r="AR1266" s="1258" t="str">
        <f>'Abilities (2)'!B$1436</f>
        <v>(≈) Stim Injection: Give Target Entity 1 more Action on their next Turn and Surged for 1 Turn. (35 Mana)</v>
      </c>
      <c r="AS1266" s="1258" t="str">
        <f>'Abilities (2)'!C$1436</f>
        <v>(≈) Stim Injection II: Give Target Entity 1 more Action on their next Turn and Surged for 1 Turn. (30 Mana)</v>
      </c>
      <c r="AT1266" s="1258" t="str">
        <f>'Abilities (2)'!D$1436</f>
        <v>(≈) Stim Injection III: Give Target Entity 1 more Action on their next Turn and Surged for 1 Turn. (25 Mana)</v>
      </c>
      <c r="AW1266" t="s">
        <v>6442</v>
      </c>
      <c r="AX1266" t="s">
        <v>6443</v>
      </c>
      <c r="AY1266" t="s">
        <v>6444</v>
      </c>
    </row>
    <row r="1267" spans="43:51">
      <c r="AQ1267" s="1286">
        <v>1437</v>
      </c>
      <c r="AR1267" s="1258" t="str">
        <f>'Abilities (2)'!B$1437</f>
        <v>(≈) Quickwrap Mana Bandages: Remove a Damage over Time Status Effect From Target and Restore it 20 Mana. (40 Mana)</v>
      </c>
      <c r="AS1267" s="1258" t="str">
        <f>'Abilities (2)'!C$1437</f>
        <v>(≈) Quickwrap Mana Bandages II: Remove a Damage over Time Status Effect From Target and Restore it 30 Mana. (40 Mana)</v>
      </c>
      <c r="AT1267" s="1258" t="str">
        <f>'Abilities (2)'!D$1437</f>
        <v>(≈) Quickwrap Mana Bandages III: Remove a Damage over Time Status Effect From Target and Restore it 40 Mana. (40 Mana)</v>
      </c>
      <c r="AW1267" t="s">
        <v>6445</v>
      </c>
      <c r="AX1267" t="s">
        <v>6446</v>
      </c>
      <c r="AY1267" t="s">
        <v>6447</v>
      </c>
    </row>
    <row r="1268" spans="43:51">
      <c r="AQ1268" s="1286">
        <v>1438</v>
      </c>
      <c r="AR1268" s="1258" t="str">
        <f>'Abilities (2)'!B$1438</f>
        <v>(&gt;) M-T Stun Grenade: Craft and Throw a Stun Grenade at target; Counts as an Explosive Throwable; Deals 10(+50% Dexterity) Magnetic Damage and Stuns for 2 Turns. (50 Mana)</v>
      </c>
      <c r="AS1268" s="1258" t="str">
        <f>'Abilities (2)'!C$1438</f>
        <v>(&gt;) M-T Stun Grenade II: Craft and Throw a Stun Grenade at target; Counts as an Explosive Throwable; Deals 20(+100% Dexterity) Magnetic Damage and Stuns for 2 Turns. (50 Mana)</v>
      </c>
      <c r="AT1268" s="1258" t="str">
        <f>'Abilities (2)'!D$1438</f>
        <v>(≈) M-T Stun Grenade III: Craft and Throw a Stun Grenade at target; Counts as an Explosive Throwable; Deals 20(+100% Power) Magnetic Damage and Stuns for 3 Turns. (50 Mana)</v>
      </c>
      <c r="AW1268" t="s">
        <v>6448</v>
      </c>
      <c r="AX1268" t="s">
        <v>6449</v>
      </c>
      <c r="AY1268" t="s">
        <v>6450</v>
      </c>
    </row>
    <row r="1269" spans="43:51">
      <c r="AQ1269" s="1286">
        <v>1439</v>
      </c>
      <c r="AR1269" s="1258" t="str">
        <f>'Abilities (2)'!B$1439</f>
        <v>(≈) Basic Chemistry: Convert Target Mana Potion into a Health Potion of equivalent Rarity and Vice Versa. (10 Mana)</v>
      </c>
      <c r="AS1269" s="1258" t="str">
        <f>'Abilities (2)'!C$1439</f>
        <v>(≈) Basic Chemistry II: Convert Target Mana Potion into a Health Potion of equivalent Rarity and Vice Versa. (5 Mana)</v>
      </c>
      <c r="AT1269" s="1258" t="str">
        <f>'Abilities (2)'!D$1439</f>
        <v>(≈) Basic Chemistry III: Convert Target Mana Potion into a Health Potion of equivalent Rarity and Vice Versa.</v>
      </c>
      <c r="AW1269" t="s">
        <v>6451</v>
      </c>
      <c r="AX1269" t="s">
        <v>6452</v>
      </c>
      <c r="AY1269" t="s">
        <v>6453</v>
      </c>
    </row>
    <row r="1270" spans="43:51">
      <c r="AQ1270" s="1286">
        <v>1440</v>
      </c>
      <c r="AR1270" s="1258" t="str">
        <f>'Abilities (2)'!B$1440</f>
        <v>(≈) Prosthetic: Craft a Mana-Tech prosthetic, which can replace a dismembered or existing limb, grants 2 Strength; 25 Health and 2 Defense(On top of restoring the losses from Dismemberment). (75 Mana)</v>
      </c>
      <c r="AS1270" s="1258" t="str">
        <f>'Abilities (2)'!C$1440</f>
        <v>(≈) Prosthetic II: Craft a Mana-Tech prosthetic, which can replace a dismembered or existing limb, grants 4 Strength; 50 Health and 4 Defense(On top of restoring the losses from Dismemberment). (75 Mana)</v>
      </c>
      <c r="AT1270" s="1258" t="str">
        <f>'Abilities (2)'!D$1440</f>
        <v>(≈) Prosthetic III: Craft a Mana-Tech prosthetic, which can replace a dismembered or existing limb, grants 6 Strength; 75 Health and 6 Defense(On top of restoring the losses from Dismemberment). (75 Mana)</v>
      </c>
      <c r="AW1270" t="s">
        <v>6454</v>
      </c>
      <c r="AX1270" t="s">
        <v>6455</v>
      </c>
      <c r="AY1270" t="s">
        <v>6456</v>
      </c>
    </row>
    <row r="1271" spans="43:51">
      <c r="AQ1271" s="1286">
        <v>1441</v>
      </c>
      <c r="AR1271" s="1258" t="str">
        <f>'Abilities (2)'!B$1441</f>
        <v>(P) Do No Harm: You are now Restricted from Harming any Entity that has not Attacked you first; Sentient Non-Hero Entities are no longer Hostile; Whenever you Restore Health to another Entity Restore them another 10 Health.</v>
      </c>
      <c r="AS1271" s="1258" t="str">
        <f>'Abilities (2)'!C$1441</f>
        <v>(P) Do No Harm II: You are now Restricted from Harming any Entity that has not Attacked you first; Sentient Non-Hero Entities are no longer Hostile; Whenever you Restore Health to another Entity Restore them another 20 Health.</v>
      </c>
      <c r="AT1271" s="1258" t="str">
        <f>'Abilities (2)'!D$1441</f>
        <v>(P) Do No Harm III: You are now Restricted from Harming any Entity that has not Attacked you first; Sentient Non-Hero Entities are no longer Hostile; Whenever you Restore Health to another Entity Restore them another 30 Health.</v>
      </c>
      <c r="AW1271" t="s">
        <v>6457</v>
      </c>
      <c r="AX1271" t="s">
        <v>6458</v>
      </c>
      <c r="AY1271" t="s">
        <v>6459</v>
      </c>
    </row>
    <row r="1272" spans="43:51">
      <c r="AQ1272" s="1286">
        <v>1442</v>
      </c>
      <c r="AR1272" s="1258" t="str">
        <f>'Abilities (2)'!B$1442</f>
        <v>(o) Calming Agent: Release a Gas on the Entire Hex that Causes all other Entities to Fall Asleep for 1 Turn. (30 Mana)</v>
      </c>
      <c r="AS1272" s="1258" t="str">
        <f>'Abilities (2)'!C$1442</f>
        <v>(o) Calming Agent II: Release a Gas on the Entire Hex that Causes all other Entities to Fall Asleep for 1 Turn. (25 Mana)</v>
      </c>
      <c r="AT1272" s="1258" t="str">
        <f>'Abilities (2)'!D$1442</f>
        <v>(o) Calming Agent III: Release a Gas on the Entire Hex that Causes all other Entities to Fall Asleep for 1 Turn. (20 Mana)</v>
      </c>
      <c r="AW1272" t="s">
        <v>6460</v>
      </c>
      <c r="AX1272" t="s">
        <v>6461</v>
      </c>
      <c r="AY1272" t="s">
        <v>6462</v>
      </c>
    </row>
    <row r="1273" spans="43:51">
      <c r="AQ1273" s="1286">
        <v>1443</v>
      </c>
      <c r="AR1273" s="1258" t="str">
        <f>'Abilities (2)'!B$1443</f>
        <v>(≈) Medical Camp: Set up a Medical Camp on your current Hex; While on a Hex with a Medical Camp You may spend 0.5 Stamina to Restore 20 Health; Entities that Rest on a Medical Camp you Regenerate 10 extra Health and Mana. (80 Mana)</v>
      </c>
      <c r="AS1273" s="1258" t="str">
        <f>'Abilities (2)'!C$1443</f>
        <v>(≈) Medical Camp II: Set up a Medical Camp on your current Hex; While on a Hex with a Medical Camp You may spend 0.5 Stamina to regain 40 Health; Entities that Rest on a Medical Camp Regenerate 20 extra Health and Mana. (100 Mana)</v>
      </c>
      <c r="AT1273" s="1258" t="str">
        <f>'Abilities (2)'!D$1443</f>
        <v>(≈) Medical Camp III: Set up a Medical Camp on your current Hex; While on a Hex with a Medical Camp You may spend 0.5 Stamina to regain 60 Health; Entities that Rest on a Medical Camp Regenerate 40 extra Health and Mana. (120 Mana)</v>
      </c>
      <c r="AW1273" t="s">
        <v>6463</v>
      </c>
      <c r="AX1273" t="s">
        <v>6464</v>
      </c>
      <c r="AY1273" t="s">
        <v>6465</v>
      </c>
    </row>
    <row r="1274" spans="43:51">
      <c r="AQ1274" s="1286">
        <v>1444</v>
      </c>
      <c r="AR1274" s="1258" t="str">
        <f>'Abilities (2)'!B$1444</f>
        <v>(≈) Advanced Surgery: [Requires 2 Stacks of Preparation if in Combat] Perform a Surgery on Target, Restoring 100 Health; Curing all Statuses and Removing Rotting. (100 Mana)</v>
      </c>
      <c r="AS1274" s="1258" t="str">
        <f>'Abilities (2)'!C$1444</f>
        <v>(≈) Advanced Surgery II: [Requires 1 Stack of Preparation if in Combat] Perform a Surgery on Target, Restoring 200 Health; Curing all Statuses and Removing Rotting. (125 Mana)</v>
      </c>
      <c r="AT1274" s="1258" t="str">
        <f>'Abilities (2)'!D$1444</f>
        <v>(≈) Advanced Surgery III: Perform a Surgery on Target, Restoring them to Full Health; Curing all Statuses and Removing Rotting. (150 Mana)</v>
      </c>
      <c r="AW1274" t="s">
        <v>6466</v>
      </c>
      <c r="AX1274" t="s">
        <v>6467</v>
      </c>
      <c r="AY1274" t="s">
        <v>6468</v>
      </c>
    </row>
    <row r="1275" spans="43:51">
      <c r="AQ1275" s="1286">
        <v>1445</v>
      </c>
      <c r="AR1275" s="1258" t="str">
        <f>'Abilities (2)'!B$1445</f>
        <v xml:space="preserve">(P) Advanced Chemistry: [Requires Basic Chemistry Ability to be Unlocked] Your Basic Chemistry Ability may now be used on any Potion to convert them into a Mana Potion of a Lesser Rarity (Common still outputs Common); All your Potions are now Throwable. (1/Day) </v>
      </c>
      <c r="AS1275" s="1258" t="str">
        <f>'Abilities (2)'!C$1445</f>
        <v xml:space="preserve">(P) Advanced Chemistry II: [Requires Basic Chemistry Ability to be Unlocked] Your Basic Chemistry Ability may now be used on any Potion to convert them into a Mana Potion of an Equivalent Rarity; All your Potions are now Throwable. (2/Day) </v>
      </c>
      <c r="AT1275" s="1258" t="str">
        <f>'Abilities (2)'!D$1445</f>
        <v>(P) Advanced Chemistry III: [Requires Basic Chemistry Ability to be Unlocked] Your Basic Chemistry Ability may now be used on any Potion to convert them into a Mana Potion of a Higher Rarity; All your Potions are now Throwable. (3/Day)</v>
      </c>
      <c r="AW1275" t="s">
        <v>6469</v>
      </c>
      <c r="AX1275" t="s">
        <v>6470</v>
      </c>
      <c r="AY1275" t="s">
        <v>6471</v>
      </c>
    </row>
    <row r="1276" spans="43:51">
      <c r="AQ1276">
        <v>1448</v>
      </c>
      <c r="AR1276" s="1258">
        <f>'Abilities (2)'!B$1448</f>
        <v>0</v>
      </c>
      <c r="AW1276">
        <v>0</v>
      </c>
    </row>
    <row r="1277" spans="43:51">
      <c r="AQ1277" s="1286">
        <v>1449</v>
      </c>
      <c r="AR1277" s="1258">
        <f>'Abilities (2)'!B$1449</f>
        <v>0</v>
      </c>
      <c r="AW1277">
        <v>0</v>
      </c>
    </row>
    <row r="1278" spans="43:51">
      <c r="AQ1278">
        <v>1450</v>
      </c>
      <c r="AR1278" s="1258">
        <f>'Abilities (2)'!B$1450</f>
        <v>0</v>
      </c>
      <c r="AW1278">
        <v>0</v>
      </c>
    </row>
    <row r="1279" spans="43:51">
      <c r="AQ1279">
        <v>1451</v>
      </c>
      <c r="AR1279" s="911">
        <f>'Abilities (2)'!B$1451</f>
        <v>0</v>
      </c>
      <c r="AS1279" s="911">
        <f>'Abilities (2)'!C$1451</f>
        <v>0</v>
      </c>
      <c r="AT1279" s="911">
        <f>'Abilities (2)'!D$1451</f>
        <v>0</v>
      </c>
      <c r="AW1279">
        <v>0</v>
      </c>
      <c r="AX1279">
        <v>0</v>
      </c>
      <c r="AY1279">
        <v>0</v>
      </c>
    </row>
    <row r="1280" spans="43:51">
      <c r="AQ1280">
        <v>1452</v>
      </c>
      <c r="AR1280" s="1258">
        <f>'Abilities (2)'!B$1452</f>
        <v>0</v>
      </c>
      <c r="AS1280" s="1258">
        <f>'Abilities (2)'!C$1452</f>
        <v>0</v>
      </c>
      <c r="AT1280" s="1258">
        <f>'Abilities (2)'!D$1452</f>
        <v>0</v>
      </c>
      <c r="AW1280">
        <v>0</v>
      </c>
      <c r="AX1280">
        <v>0</v>
      </c>
      <c r="AY1280">
        <v>0</v>
      </c>
    </row>
    <row r="1281" spans="43:51">
      <c r="AQ1281">
        <v>1453</v>
      </c>
      <c r="AR1281" s="1258">
        <f>'Abilities (2)'!B$1453</f>
        <v>0</v>
      </c>
      <c r="AS1281" s="1258">
        <f>'Abilities (2)'!C$1453</f>
        <v>0</v>
      </c>
      <c r="AT1281" s="1258">
        <f>'Abilities (2)'!D$1453</f>
        <v>0</v>
      </c>
      <c r="AW1281">
        <v>0</v>
      </c>
      <c r="AX1281">
        <v>0</v>
      </c>
      <c r="AY1281">
        <v>0</v>
      </c>
    </row>
    <row r="1282" spans="43:51">
      <c r="AQ1282" s="1286">
        <v>1454</v>
      </c>
      <c r="AR1282" s="1258">
        <f>'Abilities (2)'!B$1454</f>
        <v>0</v>
      </c>
      <c r="AS1282" s="1258">
        <f>'Abilities (2)'!C$1454</f>
        <v>0</v>
      </c>
      <c r="AT1282" s="1258">
        <f>'Abilities (2)'!D$1454</f>
        <v>0</v>
      </c>
      <c r="AW1282">
        <v>0</v>
      </c>
      <c r="AX1282">
        <v>0</v>
      </c>
      <c r="AY1282">
        <v>0</v>
      </c>
    </row>
    <row r="1283" spans="43:51">
      <c r="AQ1283" s="1286">
        <v>1455</v>
      </c>
      <c r="AR1283" s="1258">
        <f>'Abilities (2)'!B$1455</f>
        <v>0</v>
      </c>
      <c r="AS1283" s="1258">
        <f>'Abilities (2)'!C$1455</f>
        <v>0</v>
      </c>
      <c r="AT1283" s="1258">
        <f>'Abilities (2)'!D$1455</f>
        <v>0</v>
      </c>
      <c r="AW1283">
        <v>0</v>
      </c>
      <c r="AX1283">
        <v>0</v>
      </c>
      <c r="AY1283">
        <v>0</v>
      </c>
    </row>
    <row r="1284" spans="43:51">
      <c r="AQ1284" s="1286">
        <v>1456</v>
      </c>
      <c r="AR1284" s="1258">
        <f>'Abilities (2)'!B$1456</f>
        <v>0</v>
      </c>
      <c r="AS1284" s="1258">
        <f>'Abilities (2)'!C$1456</f>
        <v>0</v>
      </c>
      <c r="AT1284" s="1258">
        <f>'Abilities (2)'!D$1456</f>
        <v>0</v>
      </c>
      <c r="AW1284">
        <v>0</v>
      </c>
      <c r="AX1284">
        <v>0</v>
      </c>
      <c r="AY1284">
        <v>0</v>
      </c>
    </row>
    <row r="1285" spans="43:51">
      <c r="AQ1285" s="1286">
        <v>1457</v>
      </c>
      <c r="AR1285" s="1258">
        <f>'Abilities (2)'!B$1457</f>
        <v>0</v>
      </c>
      <c r="AS1285" s="1258">
        <f>'Abilities (2)'!C$1457</f>
        <v>0</v>
      </c>
      <c r="AT1285" s="1258">
        <f>'Abilities (2)'!D$1457</f>
        <v>0</v>
      </c>
      <c r="AW1285">
        <v>0</v>
      </c>
      <c r="AX1285">
        <v>0</v>
      </c>
      <c r="AY1285">
        <v>0</v>
      </c>
    </row>
    <row r="1286" spans="43:51">
      <c r="AQ1286" s="1286">
        <v>1458</v>
      </c>
      <c r="AR1286" s="1258">
        <f>'Abilities (2)'!B$1458</f>
        <v>0</v>
      </c>
      <c r="AS1286" s="1258">
        <f>'Abilities (2)'!C$1458</f>
        <v>0</v>
      </c>
      <c r="AT1286" s="1258">
        <f>'Abilities (2)'!D$1458</f>
        <v>0</v>
      </c>
      <c r="AW1286">
        <v>0</v>
      </c>
      <c r="AX1286">
        <v>0</v>
      </c>
      <c r="AY1286">
        <v>0</v>
      </c>
    </row>
    <row r="1287" spans="43:51">
      <c r="AQ1287" s="1286">
        <v>1459</v>
      </c>
      <c r="AR1287" s="1258">
        <f>'Abilities (2)'!B$1459</f>
        <v>0</v>
      </c>
      <c r="AS1287" s="1258">
        <f>'Abilities (2)'!C$1459</f>
        <v>0</v>
      </c>
      <c r="AT1287" s="1258">
        <f>'Abilities (2)'!D$1459</f>
        <v>0</v>
      </c>
      <c r="AW1287">
        <v>0</v>
      </c>
      <c r="AX1287">
        <v>0</v>
      </c>
      <c r="AY1287">
        <v>0</v>
      </c>
    </row>
    <row r="1288" spans="43:51">
      <c r="AQ1288" s="1286">
        <v>1460</v>
      </c>
      <c r="AR1288" s="1258">
        <f>'Abilities (2)'!B$1460</f>
        <v>0</v>
      </c>
      <c r="AS1288" s="1258">
        <f>'Abilities (2)'!C$1460</f>
        <v>0</v>
      </c>
      <c r="AT1288" s="1258">
        <f>'Abilities (2)'!D$1460</f>
        <v>0</v>
      </c>
      <c r="AW1288">
        <v>0</v>
      </c>
      <c r="AX1288">
        <v>0</v>
      </c>
      <c r="AY1288">
        <v>0</v>
      </c>
    </row>
    <row r="1289" spans="43:51">
      <c r="AQ1289" s="1286">
        <v>1461</v>
      </c>
      <c r="AR1289" s="1258">
        <f>'Abilities (2)'!B$1461</f>
        <v>0</v>
      </c>
      <c r="AS1289" s="1258">
        <f>'Abilities (2)'!C$1461</f>
        <v>0</v>
      </c>
      <c r="AT1289" s="1258">
        <f>'Abilities (2)'!D$1461</f>
        <v>0</v>
      </c>
      <c r="AW1289">
        <v>0</v>
      </c>
      <c r="AX1289">
        <v>0</v>
      </c>
      <c r="AY1289">
        <v>0</v>
      </c>
    </row>
    <row r="1290" spans="43:51">
      <c r="AQ1290" s="1286">
        <v>1462</v>
      </c>
      <c r="AR1290" s="1258">
        <f>'Abilities (2)'!B$1462</f>
        <v>0</v>
      </c>
      <c r="AS1290" s="1258">
        <f>'Abilities (2)'!C$1462</f>
        <v>0</v>
      </c>
      <c r="AT1290" s="1258">
        <f>'Abilities (2)'!D$1462</f>
        <v>0</v>
      </c>
      <c r="AW1290">
        <v>0</v>
      </c>
      <c r="AX1290">
        <v>0</v>
      </c>
      <c r="AY1290">
        <v>0</v>
      </c>
    </row>
    <row r="1291" spans="43:51">
      <c r="AQ1291">
        <v>1465</v>
      </c>
      <c r="AR1291" s="1258" t="str">
        <f>'Abilities (2)'!B$1465</f>
        <v>(P) Live through spite: You may live up until -100 Health; Outside of combat always consume Mana to regain health until 50 at a 1:1 Ratio.</v>
      </c>
      <c r="AW1291" t="s">
        <v>6472</v>
      </c>
    </row>
    <row r="1292" spans="43:51">
      <c r="AQ1292" s="1286">
        <v>1466</v>
      </c>
      <c r="AR1292" s="1258" t="str">
        <f>'Abilities (2)'!B$1466</f>
        <v>(P) Old soul: Gain 2 Skill Points and 2 Ability Points.</v>
      </c>
      <c r="AW1292" t="s">
        <v>6473</v>
      </c>
    </row>
    <row r="1293" spans="43:51">
      <c r="AQ1293">
        <v>1467</v>
      </c>
      <c r="AR1293" s="1258">
        <f>'Abilities (2)'!B$1467</f>
        <v>0</v>
      </c>
      <c r="AW1293">
        <v>0</v>
      </c>
    </row>
    <row r="1294" spans="43:51">
      <c r="AQ1294">
        <v>1468</v>
      </c>
      <c r="AR1294" s="911" t="str">
        <f>'Abilities (2)'!B$1468</f>
        <v>Galal Pulverizer: Your Melee Basic Attacks Gain 1(+5% Health) Bonus Physical Damage on Hit; Lasts Until End of Combat.</v>
      </c>
      <c r="AS1294" s="911">
        <f>'Abilities (2)'!C$1468</f>
        <v>0</v>
      </c>
      <c r="AT1294" s="911">
        <f>'Abilities (2)'!D$1468</f>
        <v>0</v>
      </c>
      <c r="AW1294" t="s">
        <v>6474</v>
      </c>
      <c r="AX1294">
        <v>0</v>
      </c>
      <c r="AY1294">
        <v>0</v>
      </c>
    </row>
    <row r="1295" spans="43:51">
      <c r="AQ1295">
        <v>1469</v>
      </c>
      <c r="AR1295" s="1258" t="str">
        <f>'Abilities (2)'!B$1469</f>
        <v>Accoraa Nokus: Your Ranged Basic Attacks gain 1(+100% Level) Damage.</v>
      </c>
      <c r="AS1295" s="1258">
        <f>'Abilities (2)'!C$1469</f>
        <v>0</v>
      </c>
      <c r="AT1295" s="1258">
        <f>'Abilities (2)'!D$1469</f>
        <v>0</v>
      </c>
      <c r="AW1295" t="s">
        <v>6475</v>
      </c>
      <c r="AX1295">
        <v>0</v>
      </c>
      <c r="AY1295">
        <v>0</v>
      </c>
    </row>
    <row r="1296" spans="43:51">
      <c r="AQ1296">
        <v>1470</v>
      </c>
      <c r="AR1296" s="1258">
        <f>'Abilities (2)'!B$1470</f>
        <v>0</v>
      </c>
      <c r="AS1296" s="1258">
        <f>'Abilities (2)'!C$1470</f>
        <v>0</v>
      </c>
      <c r="AT1296" s="1258">
        <f>'Abilities (2)'!D$1470</f>
        <v>0</v>
      </c>
      <c r="AW1296">
        <v>0</v>
      </c>
      <c r="AX1296">
        <v>0</v>
      </c>
      <c r="AY1296">
        <v>0</v>
      </c>
    </row>
    <row r="1297" spans="43:51">
      <c r="AQ1297" s="1286">
        <v>1471</v>
      </c>
      <c r="AR1297" s="1258" t="str">
        <f>'Abilities (2)'!B$1471</f>
        <v>Restore 50% of Health lost last turn. (20 Mana)</v>
      </c>
      <c r="AS1297" s="1258">
        <f>'Abilities (2)'!C$1471</f>
        <v>0</v>
      </c>
      <c r="AT1297" s="1258">
        <f>'Abilities (2)'!D$1471</f>
        <v>0</v>
      </c>
      <c r="AW1297" t="s">
        <v>6476</v>
      </c>
      <c r="AX1297">
        <v>0</v>
      </c>
      <c r="AY1297">
        <v>0</v>
      </c>
    </row>
    <row r="1298" spans="43:51">
      <c r="AQ1298" s="1286">
        <v>1472</v>
      </c>
      <c r="AR1298" s="1258" t="str">
        <f>'Abilities (2)'!B$1472</f>
        <v>Gain 10% of Max Health as Barrier until End of Combat. (1/day)</v>
      </c>
      <c r="AS1298" s="1258">
        <f>'Abilities (2)'!C$1472</f>
        <v>0</v>
      </c>
      <c r="AT1298" s="1258">
        <f>'Abilities (2)'!D$1472</f>
        <v>0</v>
      </c>
      <c r="AW1298" t="s">
        <v>6477</v>
      </c>
      <c r="AX1298">
        <v>0</v>
      </c>
      <c r="AY1298">
        <v>0</v>
      </c>
    </row>
    <row r="1299" spans="43:51">
      <c r="AQ1299" s="1286">
        <v>1473</v>
      </c>
      <c r="AR1299" s="1258">
        <f>'Abilities (2)'!B$1473</f>
        <v>0</v>
      </c>
      <c r="AS1299" s="1258">
        <f>'Abilities (2)'!C$1473</f>
        <v>0</v>
      </c>
      <c r="AT1299" s="1258">
        <f>'Abilities (2)'!D$1473</f>
        <v>0</v>
      </c>
      <c r="AW1299">
        <v>0</v>
      </c>
      <c r="AX1299">
        <v>0</v>
      </c>
      <c r="AY1299">
        <v>0</v>
      </c>
    </row>
    <row r="1300" spans="43:51">
      <c r="AQ1300" s="1286">
        <v>1474</v>
      </c>
      <c r="AR1300" s="1258" t="str">
        <f>'Abilities (2)'!B$1474</f>
        <v>(P) Galal Life Eaters: Whenever you gain Health or Barrier, all Hostile Entities on Tile lose Health equal 50% of the amount gained.</v>
      </c>
      <c r="AS1300" s="1258">
        <f>'Abilities (2)'!C$1474</f>
        <v>0</v>
      </c>
      <c r="AT1300" s="1258">
        <f>'Abilities (2)'!D$1474</f>
        <v>0</v>
      </c>
      <c r="AW1300" t="s">
        <v>6478</v>
      </c>
      <c r="AX1300">
        <v>0</v>
      </c>
      <c r="AY1300">
        <v>0</v>
      </c>
    </row>
    <row r="1301" spans="43:51">
      <c r="AQ1301" s="1286">
        <v>1475</v>
      </c>
      <c r="AR1301" s="1258" t="str">
        <f>'Abilities (2)'!B$1475</f>
        <v>Provera Stromus: powerplay; Set Health to 1, gain Barrier equal to Max Health.</v>
      </c>
      <c r="AS1301" s="1258">
        <f>'Abilities (2)'!C$1475</f>
        <v>0</v>
      </c>
      <c r="AT1301" s="1258">
        <f>'Abilities (2)'!D$1475</f>
        <v>0</v>
      </c>
      <c r="AW1301" t="s">
        <v>6479</v>
      </c>
      <c r="AX1301">
        <v>0</v>
      </c>
      <c r="AY1301">
        <v>0</v>
      </c>
    </row>
    <row r="1302" spans="43:51">
      <c r="AQ1302" s="1286">
        <v>1476</v>
      </c>
      <c r="AR1302" s="1258">
        <f>'Abilities (2)'!B$1476</f>
        <v>0</v>
      </c>
      <c r="AS1302" s="1258">
        <f>'Abilities (2)'!C$1476</f>
        <v>0</v>
      </c>
      <c r="AT1302" s="1258">
        <f>'Abilities (2)'!D$1476</f>
        <v>0</v>
      </c>
      <c r="AW1302">
        <v>0</v>
      </c>
      <c r="AX1302">
        <v>0</v>
      </c>
      <c r="AY1302">
        <v>0</v>
      </c>
    </row>
    <row r="1303" spans="43:51">
      <c r="AQ1303" s="1286">
        <v>1477</v>
      </c>
      <c r="AR1303" s="1258" t="str">
        <f>'Abilities (2)'!B$1477</f>
        <v>Immortality: Reduce Total Damage Dealt by 50%, you may now go up to -800 Health without dying.</v>
      </c>
      <c r="AS1303" s="1258">
        <f>'Abilities (2)'!C$1477</f>
        <v>0</v>
      </c>
      <c r="AT1303" s="1258">
        <f>'Abilities (2)'!D$1477</f>
        <v>0</v>
      </c>
      <c r="AW1303" t="s">
        <v>6480</v>
      </c>
      <c r="AX1303">
        <v>0</v>
      </c>
      <c r="AY1303">
        <v>0</v>
      </c>
    </row>
    <row r="1304" spans="43:51">
      <c r="AQ1304" s="1286">
        <v>1478</v>
      </c>
      <c r="AR1304" s="1258" t="str">
        <f>'Abilities (2)'!B$1478</f>
        <v>Petarchic Indestructibility: Gain 10 Defense, 10 Dispersion, 100 Health, 10% Deflect and Reflect, 2 Mobility and 10% Damage Reduction.</v>
      </c>
      <c r="AS1304" s="1258">
        <f>'Abilities (2)'!C$1478</f>
        <v>0</v>
      </c>
      <c r="AT1304" s="1258">
        <f>'Abilities (2)'!D$1478</f>
        <v>0</v>
      </c>
      <c r="AW1304" t="s">
        <v>6481</v>
      </c>
      <c r="AX1304">
        <v>0</v>
      </c>
      <c r="AY1304">
        <v>0</v>
      </c>
    </row>
    <row r="1305" spans="43:51">
      <c r="AQ1305" s="1286">
        <v>1479</v>
      </c>
      <c r="AR1305" s="1258">
        <f>'Abilities (2)'!B$1479</f>
        <v>0</v>
      </c>
      <c r="AS1305" s="1258">
        <f>'Abilities (2)'!C$1479</f>
        <v>0</v>
      </c>
      <c r="AT1305" s="1258">
        <f>'Abilities (2)'!D$1479</f>
        <v>0</v>
      </c>
      <c r="AW1305">
        <v>0</v>
      </c>
      <c r="AX1305">
        <v>0</v>
      </c>
      <c r="AY1305">
        <v>0</v>
      </c>
    </row>
    <row r="1306" spans="43:51">
      <c r="AQ1306">
        <v>1482</v>
      </c>
      <c r="AR1306" s="1258" t="str">
        <f>'Abilities (2)'!B$1482</f>
        <v>(P) Satanic Invocation: Summoning a Minion in Combat Deals 10 Fire Damage to all Entities.</v>
      </c>
      <c r="AW1306" t="s">
        <v>2697</v>
      </c>
    </row>
    <row r="1307" spans="43:51">
      <c r="AQ1307" s="1286">
        <v>1483</v>
      </c>
      <c r="AR1307" s="1258" t="str">
        <f>'Abilities (2)'!B$1483</f>
        <v>(P) Soul Controlled Flesh: You count as your own Minion.</v>
      </c>
      <c r="AW1307" t="s">
        <v>2730</v>
      </c>
    </row>
    <row r="1308" spans="43:51">
      <c r="AQ1308">
        <v>1484</v>
      </c>
      <c r="AR1308" s="1258" t="str">
        <f>'Abilities (2)'!B$1484</f>
        <v>(P) Hellspawnic Growth: Gain 1 Hellspawn Stack whenever you Summon a Minion; You may Consume 5 Hellspawn Stacks to Trigger your Tier I Ability as Flash.</v>
      </c>
      <c r="AW1308" t="s">
        <v>2759</v>
      </c>
    </row>
    <row r="1309" spans="43:51">
      <c r="AQ1309">
        <v>1485</v>
      </c>
      <c r="AR1309" s="911" t="str">
        <f>'Abilities (2)'!B$1485</f>
        <v>(^) Summon Imp: Summon a 20 Health; 10 Fire Damage Melee Basic Attack Imp Minion that lasts Until end of Combat. (20 Mana)</v>
      </c>
      <c r="AS1309" s="911" t="str">
        <f>'Abilities (2)'!C$1485</f>
        <v>(^) Summon Imp II: Summon a 30 Health; 15 Fire Damage Melee Basic Attack Imp Minion that lasts Until end of Combat. (25 Mana)</v>
      </c>
      <c r="AT1309" s="911" t="str">
        <f>'Abilities (2)'!D$1485</f>
        <v>(^) Summon Imp III: Summon a 40 Health; 20 Fire Damage Melee Basic Attack Imp Minion that lasts Until end of Combat. (30 Mana)</v>
      </c>
      <c r="AW1309" t="s">
        <v>2791</v>
      </c>
      <c r="AX1309" t="s">
        <v>6482</v>
      </c>
      <c r="AY1309" t="s">
        <v>6483</v>
      </c>
    </row>
    <row r="1310" spans="43:51">
      <c r="AQ1310">
        <v>1486</v>
      </c>
      <c r="AR1310" s="1258" t="str">
        <f>'Abilities (2)'!B$1486</f>
        <v>(^) Summon Hell Hound: Summon a Hell Hound Minion with 40 Health and 15 Physical Damage Melee Basic Attacks; Up to 2; Lasts until end of Combat. (40 Mana)</v>
      </c>
      <c r="AS1310" s="1258" t="str">
        <f>'Abilities (2)'!C$1486</f>
        <v>(^) Summon Hell Hound II: Summon a Hell Hound Minion with 50 Health and 17 Physical Damage Melee Basic Attacks; Up to 2; Lasts until end of Combat. (40 Mana)</v>
      </c>
      <c r="AT1310" s="1258" t="str">
        <f>'Abilities (2)'!D$1486</f>
        <v>(^) Summon Hell Hound III: Summon a Hell Hound Minion with 60 Health and 20 Physical Damage Melee Basic Attacks; Up to 2; Lasts until end of Combat. (40 Mana)</v>
      </c>
      <c r="AW1310" t="s">
        <v>2829</v>
      </c>
      <c r="AX1310" t="s">
        <v>6485</v>
      </c>
      <c r="AY1310" t="s">
        <v>6486</v>
      </c>
    </row>
    <row r="1311" spans="43:51">
      <c r="AQ1311">
        <v>1487</v>
      </c>
      <c r="AR1311" s="1258" t="str">
        <f>'Abilities (2)'!B$1487</f>
        <v>(^) Summon Felbat: Summon a Felbat with 10 Health and 20 Magic Damage Ranged Basic Attacks; Up to 1; Lasts until end of Combat. (30 Mana)</v>
      </c>
      <c r="AS1311" s="1258" t="str">
        <f>'Abilities (2)'!C$1487</f>
        <v>(^) Summon Felbat II: Summon a Felbat with 10 Health and 25 Magic Damage Ranged Basic Attacks; Up to 2; Lasts until end of Combat. (30 Mana)</v>
      </c>
      <c r="AT1311" s="1258" t="str">
        <f>'Abilities (2)'!D$1487</f>
        <v>(^) Summon Felbat III: Summon a Felbat with 10 Health and 25 Magic Damage Ranged Basic Attacks; Up to 3; Lasts until end of Combat. (30 Mana)</v>
      </c>
      <c r="AW1311" t="s">
        <v>2863</v>
      </c>
      <c r="AX1311" t="s">
        <v>6487</v>
      </c>
      <c r="AY1311" t="s">
        <v>6488</v>
      </c>
    </row>
    <row r="1312" spans="43:51">
      <c r="AQ1312" s="1286">
        <v>1488</v>
      </c>
      <c r="AR1312" s="1258" t="str">
        <f>'Abilities (2)'!B$1488</f>
        <v>(P) Born in Ashen Lands: All Your Minions Gain 30% Fire Resistance; 3 Defense; 3 Dispersion and 5 Fire Damage on Hit. (Locks 30 Mana)</v>
      </c>
      <c r="AS1312" s="1258" t="str">
        <f>'Abilities (2)'!C$1488</f>
        <v>(P) Born in Ashen Lands II: All Your Minions Gain 40% Fire Resistance; 4 Defense; 4 Dispersion and 7 Fire Damage on Hit. (Locks 40 Mana)</v>
      </c>
      <c r="AT1312" s="1258" t="str">
        <f>'Abilities (2)'!D$1488</f>
        <v>(P) Born in Ashen Lands III: All Your Minions Gain 50% Fire Resistance; 6 Defense; 6 Dispersion and 10 Fire Damage on Hit. (Locks 40 Mana)</v>
      </c>
      <c r="AW1312" t="s">
        <v>2898</v>
      </c>
      <c r="AX1312" t="s">
        <v>6489</v>
      </c>
      <c r="AY1312" t="s">
        <v>6490</v>
      </c>
    </row>
    <row r="1313" spans="43:51">
      <c r="AQ1313" s="1286">
        <v>1489</v>
      </c>
      <c r="AR1313" s="1258" t="str">
        <f>'Abilities (2)'!B$1489</f>
        <v>(P) Heating Core: Your Minions gain Gating; Minions that Gate in Combat now also Restores 10 Health. (Locks 20 Mana)</v>
      </c>
      <c r="AS1313" s="1258" t="str">
        <f>'Abilities (2)'!C$1489</f>
        <v>(P) Heating Core II: Your Minions gain Gating; Minions that Gate in Combat now also Restores 20 Health. (Locks 30 Mana)</v>
      </c>
      <c r="AT1313" s="1258" t="str">
        <f>'Abilities (2)'!D$1489</f>
        <v>(P) Heating Core III: You and your Minions gain Gating; Minions that Gate in Combat now also Restores 30 Health. (Locks 40 Mana)</v>
      </c>
      <c r="AW1313" t="s">
        <v>2934</v>
      </c>
      <c r="AX1313" t="s">
        <v>6491</v>
      </c>
      <c r="AY1313" t="s">
        <v>6492</v>
      </c>
    </row>
    <row r="1314" spans="43:51">
      <c r="AQ1314" s="1286">
        <v>1490</v>
      </c>
      <c r="AR1314" s="1258" t="str">
        <f>'Abilities (2)'!B$1490</f>
        <v>(P) Spiteful Consumption: Whenever a Minion Dies on your Hex Lose 10 Health and gain 10 Barrier until End of Combat.</v>
      </c>
      <c r="AS1314" s="1258" t="str">
        <f>'Abilities (2)'!C$1490</f>
        <v>(P) Spiteful Consumption II: Whenever a Minion Dies on your Hex Lose 10 Health and gain 15 Barrier until End of Combat.</v>
      </c>
      <c r="AT1314" s="1258" t="str">
        <f>'Abilities (2)'!D$1490</f>
        <v>(P) Spiteful Consumption III: Whenever a Minion Dies on your Hex Lose 10 Health and gain 20 Barrier until End of Combat.</v>
      </c>
      <c r="AW1314" t="s">
        <v>2968</v>
      </c>
      <c r="AX1314" t="s">
        <v>6493</v>
      </c>
      <c r="AY1314" t="s">
        <v>6494</v>
      </c>
    </row>
    <row r="1315" spans="43:51">
      <c r="AQ1315" s="1286">
        <v>1491</v>
      </c>
      <c r="AR1315" s="1258" t="str">
        <f>'Abilities (2)'!B$1491</f>
        <v>(^) Demonic Warp: Powerplay; Summon a Level 1 Horned Demon Companion; He can be summoned as any class of your choosing. (50 Mana)</v>
      </c>
      <c r="AS1315" s="1258" t="str">
        <f>'Abilities (2)'!C$1491</f>
        <v>(^) Demonic Warp II: Powerplay; Summon a Level 4 Horned Demon Companion; He can be summoned as any class of your choosing. (50 Mana)</v>
      </c>
      <c r="AT1315" s="1258" t="str">
        <f>'Abilities (2)'!D$1491</f>
        <v>(^) Demonic Warp III: Powerplay; Summon a Level 7 Horned Demon Companion; He can be summoned as any class of your choosing. (50 Mana)</v>
      </c>
      <c r="AW1315" t="s">
        <v>6495</v>
      </c>
      <c r="AX1315" t="s">
        <v>6496</v>
      </c>
      <c r="AY1315" t="s">
        <v>6497</v>
      </c>
    </row>
    <row r="1316" spans="43:51">
      <c r="AQ1316" s="1286">
        <v>1492</v>
      </c>
      <c r="AR1316" s="1258" t="str">
        <f>'Abilities (2)'!B$1492</f>
        <v>(^) Through the Gates of Hell: Summon a Ride-able Hellcharger[Elite] Mount which grants you 3 Extra Stamina while Mounted; Takes 1 Turn to Mount; Hellcharger can still use his abilities either way; Up to 1 at a time. (80 Mana)</v>
      </c>
      <c r="AS1316" s="1258" t="str">
        <f>'Abilities (2)'!C$1492</f>
        <v>(^) Through the Gates of Hell II : Summon a Ride-able Hellcharger[Elite] Mount which grants you 3 Extra Stamina while Mounted; Takes 1 Turn to Mount; Hellcharger Can still use his abilities; Up to 1 at a time. (65 Mana)</v>
      </c>
      <c r="AT1316" s="1258" t="str">
        <f>'Abilities (2)'!D$1492</f>
        <v>(^) Through the Gates of Hell III : Summon a Ride-able Hellcharger[Elite] Mount which grants you 3 Extra Stamina while Mounted; Takes 1 Turn to Mount; Hellcharger Can still use his abilities; Up to 1 at a time. (50 Mana)</v>
      </c>
      <c r="AW1316" t="s">
        <v>3006</v>
      </c>
      <c r="AX1316" t="s">
        <v>6498</v>
      </c>
      <c r="AY1316" t="s">
        <v>6499</v>
      </c>
    </row>
    <row r="1317" spans="43:51">
      <c r="AQ1317" s="1286">
        <v>1493</v>
      </c>
      <c r="AR1317" s="1258" t="str">
        <f>'Abilities (2)'!B$1493</f>
        <v>(^) Summon Hellstorn: Summon a 50 Health Hellstorn Minion with 20 Physical Damage Melee Basic Attack; Hellstorns Gain 5 Base Damage whenever they take Damage. (50 Mana/50 Health)</v>
      </c>
      <c r="AS1317" s="1258" t="str">
        <f>'Abilities (2)'!C$1493</f>
        <v>(^) Summon Hellstorn II: Summon a 50 Health Hellstorn Minion with 25 Physical Damage Melee Basic Attack; Hellstorns Gain 5 Base Damage whenever they take Damage. (50 Mana/50 Health)</v>
      </c>
      <c r="AT1317" s="1258" t="str">
        <f>'Abilities (2)'!D$1493</f>
        <v>(^) Summon Hellstorn III: Summon a 50 Health Hellstorn Minion with 25 Physical Damage Melee Basic Attack; Hellstorns Gain 10 Base Damage whenever they take Damage. (50 Mana/50 Health)</v>
      </c>
      <c r="AW1317" t="s">
        <v>3070</v>
      </c>
      <c r="AX1317" t="s">
        <v>6500</v>
      </c>
      <c r="AY1317" t="s">
        <v>6501</v>
      </c>
    </row>
    <row r="1318" spans="43:51">
      <c r="AQ1318" s="1286">
        <v>1494</v>
      </c>
      <c r="AR1318" s="1258" t="str">
        <f>'Abilities (2)'!B$1494</f>
        <v>(^) The Final Ritual: Summon a 400 Health; 100 Mana; 3/3 Stamina; 50% Fire Resistance; 20 Fire Damage and 20 Physical Damage Basic Attack Demon Lord Follower; He can Cast your Tier I Ability as well; He can Devour Adjacent Minions to Regain 50 Health. (150 Mana; 100 Health)</v>
      </c>
      <c r="AS1318" s="1258" t="str">
        <f>'Abilities (2)'!C$1494</f>
        <v>(^) The Final Ritual II: Summon a 600 Health; 200 Mana; 4/4 Stamina; 50% Fire Resistance; 30 Fire Damage and 30 Physical Damage Basic Attack Demon Lord Follower; He can Cast your Tier I Ability as well; He can Devour Adjacent Minions to Regain 100 Health. (150 Mana; 150 Health)</v>
      </c>
      <c r="AT1318" s="1258" t="str">
        <f>'Abilities (2)'!D$1494</f>
        <v>(^) The Final Ritual III: Summon a 1200 Health; 400 Mana; 5/5 Stamina; 50% Fire Resistance; 50 Fire Damage and 50 Physical Damage Basic Attack Demon Lord Follower; He can Cast your Tier I Ability as well; He can Devour Adjacent Minions to Regain 200 Health. (200 Mana; 200 Health)</v>
      </c>
      <c r="AW1318" t="s">
        <v>3109</v>
      </c>
      <c r="AX1318" t="s">
        <v>6502</v>
      </c>
      <c r="AY1318" t="s">
        <v>6503</v>
      </c>
    </row>
    <row r="1319" spans="43:51">
      <c r="AQ1319" s="1286">
        <v>1495</v>
      </c>
      <c r="AR1319" s="1258" t="str">
        <f>'Abilities (2)'!B$1495</f>
        <v>(o) Inferno: Powerplay; Sacrifice x Amount of Minions; Retrigger this ability x Times; All Other Entities on Hex Take 25 Magic Damage and 25 Fire Damage. (100 Mana)</v>
      </c>
      <c r="AS1319" s="1258" t="str">
        <f>'Abilities (2)'!C$1495</f>
        <v>(o) Inferno II: Powerplay; Sacrifice x Amount of Minions; Retrigger this ability x+1 Times; All Other Entities on Hex Take 50 Magic Damage and 50 Fire Damage. (125 Mana)</v>
      </c>
      <c r="AT1319" s="1258" t="str">
        <f>'Abilities (2)'!D$1495</f>
        <v>(o) Inferno III: Powerplay; Sacrifice x Amount of Minions; Retrigger this ability x+2 Times; All Other Entities on Hex Take 75 Magic Damage and 75 Fire Damage. (150 Mana)</v>
      </c>
      <c r="AW1319" t="s">
        <v>3143</v>
      </c>
      <c r="AX1319" t="s">
        <v>6504</v>
      </c>
      <c r="AY1319" t="s">
        <v>6505</v>
      </c>
    </row>
    <row r="1320" spans="43:51">
      <c r="AQ1320" s="1286">
        <v>1496</v>
      </c>
      <c r="AR1320" s="1258" t="str">
        <f>'Abilities (2)'!B$1496</f>
        <v>(^) Hell Unleashed: Summon 3 Demon Weakling Creatures and 2 Demon Elite Creatures on any Tiles of your Choice; They are Minions and Last until End of Combat. (80 Mana; 40 Health; 1/Day)</v>
      </c>
      <c r="AS1320" s="1258" t="str">
        <f>'Abilities (2)'!C$1496</f>
        <v>(^) Hell Unleashed II: Summon 4 Demon Weakling Creatures, 3 Demon Elite Creatures and 1 Demon Boss Creature on any Tiles of your Choice; They are Minions and Last until End of Combat. (100 Mana; 80 Health; 1/Day)</v>
      </c>
      <c r="AT1320" s="1258" t="str">
        <f>'Abilities (2)'!D$1496</f>
        <v>(^) Hell Unleashed III: Summon 5 Demon Weakling Creatures, 4 Demon Elite Creatures and 2 Demon Boss Creatures on any Tiles of your Choice; They are Minions and Last until End of Combat. (150 Mana; 120 Health; 1/Day)</v>
      </c>
      <c r="AW1320" t="s">
        <v>3172</v>
      </c>
      <c r="AX1320" t="s">
        <v>6506</v>
      </c>
      <c r="AY1320" t="s">
        <v>6507</v>
      </c>
    </row>
    <row r="1321" spans="43:51">
      <c r="AQ1321">
        <v>1499</v>
      </c>
      <c r="AR1321" s="1258" t="str">
        <f>'Abilities (2)'!B$1499</f>
        <v>(P) Sand Carrier: When Engaging in Combat, Transform Current Hex into a Dessert Hex</v>
      </c>
      <c r="AW1321" t="s">
        <v>6508</v>
      </c>
    </row>
    <row r="1322" spans="43:51">
      <c r="AQ1322" s="1286">
        <v>1500</v>
      </c>
      <c r="AR1322" s="1258" t="str">
        <f>'Abilities (2)'!B$1500</f>
        <v>(P) Sandcrosser: Traverse Dessert at 1 Stamina Cost; Traversing Simple Hexes Transforms them into Dessert Hexes.</v>
      </c>
      <c r="AW1322" t="s">
        <v>6509</v>
      </c>
    </row>
    <row r="1323" spans="43:51">
      <c r="AQ1323">
        <v>1501</v>
      </c>
      <c r="AR1323" s="1258" t="str">
        <f>'Abilities (2)'!B$1501</f>
        <v>(P) Purified Sand: Every instance of Earth Damage you deal lowers Targets Earth Resistance by 10%.</v>
      </c>
      <c r="AW1323" t="s">
        <v>6510</v>
      </c>
    </row>
    <row r="1324" spans="43:51">
      <c r="AQ1324">
        <v>1502</v>
      </c>
      <c r="AR1324" s="911" t="str">
        <f>'Abilities (2)'!B$1502</f>
        <v>(+) Sand Spike: Make a spike emerge beneath the Target dealing 15(+50% Power) Earth Damage and 10 Physical Damage to Target; Deals 30(+50% Power) Earth Damage and 10 Physical Damage Instead if On Dessert Hex. (25 Mana)</v>
      </c>
      <c r="AS1324" s="911" t="str">
        <f>'Abilities (2)'!C$1502</f>
        <v>(+) Sand Spike II: Make a spike emerge beneath the Target dealing 15(+100% Power) Earth Damage and 10 Physical Damage to Target; Deals 30(+100% Power) Earth Damage and 15 Physical Damage Instead if On Dessert Hex. (30 Mana)</v>
      </c>
      <c r="AT1324" s="911" t="str">
        <f>'Abilities (2)'!D$1502</f>
        <v>(+) Sand Spike III: Make a spike emerge beneath the Target dealing 15(+100% Power) Earth Damage and 10 Physical Damage to Target; Deals 30(+150% Power) Earth Damage and 20 Physical Damage Instead if On Dessert Hex. (30 Mana)</v>
      </c>
      <c r="AW1324" t="s">
        <v>6511</v>
      </c>
      <c r="AX1324" t="s">
        <v>6512</v>
      </c>
      <c r="AY1324" t="s">
        <v>6513</v>
      </c>
    </row>
    <row r="1325" spans="43:51">
      <c r="AQ1325">
        <v>1503</v>
      </c>
      <c r="AR1325" s="1258" t="str">
        <f>'Abilities (2)'!B$1503</f>
        <v>(❖:≈) Sand Hammer: [Requires 2 Handed Weapon Equipped] Cover your Current Weapon in Hardned Sand making it a 15 Physical Damage Warhammer with 10(+50% Power) Earth Damage On Hit; Lasts Until of the Combat. (20 Mana)</v>
      </c>
      <c r="AS1325" s="1258" t="str">
        <f>'Abilities (2)'!C$1503</f>
        <v>(❖:≈) Sand Hammer II: [Requires 2 Handed Weapon Equipped] Cover your Current Weapon in Hardned Sand making it a 17 Physical Damage Warhammer with 10(+75% Power) Earth Damage On Hit for the Duration of the Combat. (25 Mana)</v>
      </c>
      <c r="AT1325" s="1258" t="str">
        <f>'Abilities (2)'!D$1503</f>
        <v>(❖:≈) Sand Hammer III: [Requires 2 Handed Weapon Equipped] Cover your Current Weapon in Hardned Sand making it a 20 Physical Damage Warhammer with 10(+100% Power) Earth Damage On Hit for the Duration of the Combat. (30 Mana)</v>
      </c>
      <c r="AW1325" t="s">
        <v>6514</v>
      </c>
      <c r="AX1325" t="s">
        <v>6515</v>
      </c>
      <c r="AY1325" t="s">
        <v>6516</v>
      </c>
    </row>
    <row r="1326" spans="43:51">
      <c r="AQ1326">
        <v>1504</v>
      </c>
      <c r="AR1326" s="1258">
        <f>'Abilities (2)'!B$1504</f>
        <v>0</v>
      </c>
      <c r="AS1326" s="1258">
        <f>'Abilities (2)'!C$1504</f>
        <v>0</v>
      </c>
      <c r="AT1326" s="1258">
        <f>'Abilities (2)'!D$1504</f>
        <v>0</v>
      </c>
      <c r="AW1326">
        <v>0</v>
      </c>
      <c r="AX1326">
        <v>0</v>
      </c>
      <c r="AY1326">
        <v>0</v>
      </c>
    </row>
    <row r="1327" spans="43:51">
      <c r="AQ1327" s="1286">
        <v>1505</v>
      </c>
      <c r="AR1327" s="1258" t="str">
        <f>'Abilities (2)'!B$1505</f>
        <v>(❖:^) Sand Golem: Summon a Sand Golem which has 40 Health and deals 10 Physical Damage + 5 Earth Damage On Hit; Lasts Until End of Combat; Up to 1; Halves Cost if on Dessert Hex. (30 Mana)</v>
      </c>
      <c r="AS1327" s="1258" t="str">
        <f>'Abilities (2)'!C$1505</f>
        <v>(❖:^) Sand Golem II: Summon a Sand Golem which has 60 Health and deals 16 Physical Damage + 8 Earth Damage on hit; Lasts Until End of Combat; Up to 2; Halves Cost if on Dessert Hex. (40 Mana)</v>
      </c>
      <c r="AT1327" s="1258" t="str">
        <f>'Abilities (2)'!D$1505</f>
        <v>(❖:^) Sand Golem II: Summon a Sand Golem which has 100 Health and deals 20 Physical Damage + 10 Earth Damage on hit; Lasts Until End of Combat; Up to 2; Halves Cost if on Dessert Hex. (40 Mana)</v>
      </c>
      <c r="AW1327" t="s">
        <v>6517</v>
      </c>
      <c r="AX1327" t="s">
        <v>6518</v>
      </c>
      <c r="AY1327" t="s">
        <v>6519</v>
      </c>
    </row>
    <row r="1328" spans="43:51">
      <c r="AQ1328" s="1286">
        <v>1506</v>
      </c>
      <c r="AR1328" s="1258" t="str">
        <f>'Abilities (2)'!B$1506</f>
        <v>(❖:^) Sand Worm: Requires Desert Hex; Summon a Sand Worm which follows you and has 60 Health and can Tank Non-Ultimate Projectiles for you; Instantly dies if you are 1 move away from it; It Deals 10 Earth Damage. (50 Mana)</v>
      </c>
      <c r="AS1328" s="1258" t="str">
        <f>'Abilities (2)'!C$1506</f>
        <v>(❖:^) Sand Worm II: Requires Desert Hex; Summon a Sand Worm which follows you and has 80 Health and can Tank Non-Ultimate Projectiles for you; Instantly dies if you are 1 move away from it; It Deals 15 Earth Damage. (50 Mana)</v>
      </c>
      <c r="AT1328" s="1258" t="str">
        <f>'Abilities (2)'!D$1506</f>
        <v>(❖:^) Sand Worm II: Requires Desert Hex; Summon a Sand Worm which follows you and has 120 Health and can Tank Non-Ultimate Projectiles for you; Instantly dies if you are 1 move away from it; It Deals 20 Earth Damage. (50 Mana)</v>
      </c>
      <c r="AW1328" t="s">
        <v>6520</v>
      </c>
      <c r="AX1328" t="s">
        <v>6521</v>
      </c>
      <c r="AY1328" t="s">
        <v>6522</v>
      </c>
    </row>
    <row r="1329" spans="43:51">
      <c r="AQ1329" s="1286">
        <v>1507</v>
      </c>
      <c r="AR1329" s="1258">
        <f>'Abilities (2)'!B$1507</f>
        <v>0</v>
      </c>
      <c r="AS1329" s="1258">
        <f>'Abilities (2)'!C$1507</f>
        <v>0</v>
      </c>
      <c r="AT1329" s="1258">
        <f>'Abilities (2)'!D$1507</f>
        <v>0</v>
      </c>
      <c r="AW1329">
        <v>0</v>
      </c>
      <c r="AX1329">
        <v>0</v>
      </c>
      <c r="AY1329">
        <v>0</v>
      </c>
    </row>
    <row r="1330" spans="43:51">
      <c r="AQ1330" s="1286">
        <v>1508</v>
      </c>
      <c r="AR1330" s="1258" t="str">
        <f>'Abilities (2)'!B$1508</f>
        <v>(❖:o) Quicksand: Create a quicksand pool on Tile sinking Entities on it into it dealing 30(+100% Power) Earth Damage, and Rooting them for 2 turns. (30 Mana; 1/Day)</v>
      </c>
      <c r="AS1330" s="1258" t="str">
        <f>'Abilities (2)'!C$1508</f>
        <v>(❖:o) Quicksand II: Create a quicksand pool on Tile sinking Entities on it into it dealing 30(+100% Power) Earth Damage, and Rooting them for 3 turns. (35 Mana; 1/Day)</v>
      </c>
      <c r="AT1330" s="1258" t="str">
        <f>'Abilities (2)'!D$1508</f>
        <v>(❖:o) Quicksand III: Create a quicksand pool on Tile sinking Entities on it into it dealing 30(+100% Power) Earth Damage, and Rooting them for 4 turns. (40 Mana; 1/Day)</v>
      </c>
      <c r="AW1330" t="s">
        <v>6523</v>
      </c>
      <c r="AX1330" t="s">
        <v>6524</v>
      </c>
      <c r="AY1330" t="s">
        <v>6525</v>
      </c>
    </row>
    <row r="1331" spans="43:51">
      <c r="AQ1331" s="1286">
        <v>1509</v>
      </c>
      <c r="AR1331" s="1258" t="str">
        <f>'Abilities (2)'!B$1509</f>
        <v>(P) Hardened Sand: You and your Minions Have Have 5 Extra Defense and Dispersion.</v>
      </c>
      <c r="AS1331" s="1258" t="str">
        <f>'Abilities (2)'!C$1509</f>
        <v>(P) Hardened Sand II: You and your Minions Have Have 7 Extra Defense and Dispersion.</v>
      </c>
      <c r="AT1331" s="1258" t="str">
        <f>'Abilities (2)'!D$1509</f>
        <v>(P) Hardened Sand III: You and your Minions Have Have 10 Extra Defense and Dispersion.</v>
      </c>
      <c r="AW1331" t="s">
        <v>6526</v>
      </c>
      <c r="AX1331" t="s">
        <v>6527</v>
      </c>
      <c r="AY1331" t="s">
        <v>6528</v>
      </c>
    </row>
    <row r="1332" spans="43:51">
      <c r="AQ1332" s="1286">
        <v>1510</v>
      </c>
      <c r="AR1332" s="1258">
        <f>'Abilities (2)'!B$1510</f>
        <v>0</v>
      </c>
      <c r="AS1332" s="1258">
        <f>'Abilities (2)'!C$1510</f>
        <v>0</v>
      </c>
      <c r="AT1332" s="1258">
        <f>'Abilities (2)'!D$1510</f>
        <v>0</v>
      </c>
      <c r="AW1332">
        <v>0</v>
      </c>
      <c r="AX1332">
        <v>0</v>
      </c>
      <c r="AY1332">
        <v>0</v>
      </c>
    </row>
    <row r="1333" spans="43:51">
      <c r="AQ1333" s="1286">
        <v>1511</v>
      </c>
      <c r="AR1333" s="1258" t="str">
        <f>'Abilities (2)'!B$1511</f>
        <v>(❖:≈) Sandstorm: Consume Target Dessert; Create a Storm so Powerfull, Other Entities on Hex are Slowed for the Remainder of its Duration; Deals 20 Earth Damage Per Tick to Everyone but the Caster; Lasts 5 Turns. (80 Mana)</v>
      </c>
      <c r="AS1333" s="1258" t="str">
        <f>'Abilities (2)'!C$1511</f>
        <v>(❖:≈) Sandstorm II: Consume Target Dessert; Create a Storm so Powerfull, Other Entities on Hex are Slowed for the Remainder of its Duration; Deals 40 Earth Damage Per Tick to Everyone but the Caster; Lasts 10 Turns. (100 Mana)</v>
      </c>
      <c r="AT1333" s="1258" t="str">
        <f>'Abilities (2)'!D$1511</f>
        <v>(❖:≈) Sandstorm III: Consume Target Dessert; Create a Storm so Powerfull, Other Entities on Hex are Slowed for the Remainder of its Duration; Deals 100 Earth Damage Per Tick to Everyone but the Caster; Lasts 10 Turns. (200 Mana)</v>
      </c>
      <c r="AW1333" t="s">
        <v>6529</v>
      </c>
      <c r="AX1333" t="s">
        <v>6530</v>
      </c>
      <c r="AY1333" t="s">
        <v>6531</v>
      </c>
    </row>
    <row r="1334" spans="43:51">
      <c r="AQ1334" s="1286">
        <v>1512</v>
      </c>
      <c r="AR1334" s="1258" t="str">
        <f>'Abilities (2)'!B$1512</f>
        <v>(+) Sand Coffin: [Channel for 1 Turn] Burry Target Entity in Sand, and Harden the Sand Causing Massive Damage; 60 Earth Damage; 40 Physical Damage and Stunning them for 2 turns. (100 Mana)</v>
      </c>
      <c r="AS1334" s="1258" t="str">
        <f>'Abilities (2)'!C$1512</f>
        <v>(+) Sand Coffin II: [Channel for 1 Turn] Burry Target Entity in Sand, and Harden the Sand Causing Massive Damage; 120 Earth Damage; 80 Physical Damage and Stunning them for 3 turns. (140 Mana)</v>
      </c>
      <c r="AT1334" s="1258" t="str">
        <f>'Abilities (2)'!D$1512</f>
        <v>(+) Sand Coffin III: [Channel for 1 Turn] Burry Target Entity in Sand, and Harden the Sand Causing Massive Damage; 200 Earth Damage; 160 Physical Damage and Stunning them for 3 turns. (180 Mana)</v>
      </c>
      <c r="AW1334" t="s">
        <v>6532</v>
      </c>
      <c r="AX1334" t="s">
        <v>6533</v>
      </c>
      <c r="AY1334" t="s">
        <v>6534</v>
      </c>
    </row>
    <row r="1335" spans="43:51">
      <c r="AQ1335" s="1286">
        <v>1513</v>
      </c>
      <c r="AR1335" s="1258">
        <f>'Abilities (2)'!B$1513</f>
        <v>0</v>
      </c>
      <c r="AS1335" s="1258">
        <f>'Abilities (2)'!C$1513</f>
        <v>0</v>
      </c>
      <c r="AT1335" s="1258">
        <f>'Abilities (2)'!D$1513</f>
        <v>0</v>
      </c>
      <c r="AW1335">
        <v>0</v>
      </c>
      <c r="AX1335">
        <v>0</v>
      </c>
      <c r="AY1335">
        <v>0</v>
      </c>
    </row>
    <row r="1336" spans="43:51">
      <c r="AQ1336">
        <v>1516</v>
      </c>
      <c r="AR1336" s="1258" t="str">
        <f>'Abilities (2)'!B$1516</f>
        <v>(P) Spectral Sight: You can see Invisible Entities and Objects.</v>
      </c>
      <c r="AW1336" t="s">
        <v>6535</v>
      </c>
    </row>
    <row r="1337" spans="43:51">
      <c r="AQ1337" s="1286">
        <v>1517</v>
      </c>
      <c r="AR1337" s="1258" t="str">
        <f>'Abilities (2)'!B$1517</f>
        <v>(P) Quadsplit Knighthood: You Split yourself into 4 Sentient Knights with 100 Health, 3/3 Stamina, Two Handed Spectral Sword dealing 20 Arcane Damage; They Convert Loot into Experience(100 Xp/100 Gold worth of Loot); They gain 20 Max Health and nothing else per Level up; At Level 6 They double their Basic Attack Damage; At Level 12 Each Knight Clones himself once and gain 4 Banner Slots; They all have the Hero Status.</v>
      </c>
      <c r="AW1337" t="s">
        <v>6536</v>
      </c>
    </row>
    <row r="1338" spans="43:51">
      <c r="AQ1338">
        <v>1518</v>
      </c>
      <c r="AR1338" s="1258" t="str">
        <f>'Abilities (2)'!B$1518</f>
        <v>(P) Manamaker: You may convert 3 Ingredients of any Rarity into a Mana Potion.</v>
      </c>
      <c r="AW1338" t="s">
        <v>6537</v>
      </c>
    </row>
    <row r="1339" spans="43:51">
      <c r="AQ1339">
        <v>1519</v>
      </c>
      <c r="AR1339" s="911" t="str">
        <f>'Abilities (2)'!B$1519</f>
        <v>(❖:^) Spectral Knight: Summon a 100 Health Spectral Knight Minion with 20 Arcane Damage Melee Basic Attack; Up to 1; Lasts Until End of Combat; If this Summon is still alive at the end of the Combat, Restore 20 Mana. (40 Mana)</v>
      </c>
      <c r="AS1339" s="911" t="str">
        <f>'Abilities (2)'!C$1519</f>
        <v>(❖:^) Spectral Knight II: Summon a 120 Health Spectral Knight Minion with 25 Arcane Damage Melee Basic Attack; Up to 1; Lasts Until End of Combat; If this Summon is still alive at the end of the Combat, Restore 20 Mana. (50 Mana)</v>
      </c>
      <c r="AT1339" s="911" t="str">
        <f>'Abilities (2)'!D$1519</f>
        <v>(❖:^) Spectral Knight III: Summon a 150 Health Spectral Knight Minion with 25 Arcane Damage Melee Basic Attack; Up to 2; Lasts Until End of Combat; If this Summon is still alive at the end of the Combat, Restore 20 Mana. (60 Mana)</v>
      </c>
      <c r="AW1339" t="s">
        <v>6538</v>
      </c>
      <c r="AX1339" t="s">
        <v>6539</v>
      </c>
      <c r="AY1339" t="s">
        <v>6540</v>
      </c>
    </row>
    <row r="1340" spans="43:51">
      <c r="AQ1340">
        <v>1520</v>
      </c>
      <c r="AR1340" s="1258" t="str">
        <f>'Abilities (2)'!B$1520</f>
        <v>(❖:^) Spectral Healer: Summon a 80 Health Spectral Healer Minion with no Basic Attack that can (+) Heal 10 Health by sacrificing 10 Health of his own; Up to 1; Lasts Until End of Combat; If this Summon is still alive at the end of the Combat, Restore 20 Mana. (40 Mana)</v>
      </c>
      <c r="AS1340" s="1258" t="str">
        <f>'Abilities (2)'!C$1520</f>
        <v>(❖:^) Spectral Healer II: Summon a 100 Health Spectral Healer Minion with no Basic Attack that can (+) Heal 20 Health by sacrificing 20 Health of his own; Up to 1; Lasts Until End of Combat; If this Summon is still alive at the end of the Combat, Restore 20 Mana. (50 Mana)</v>
      </c>
      <c r="AT1340" s="1258" t="str">
        <f>'Abilities (2)'!D$1520</f>
        <v>(❖:^) Spectral Healer III: Summon a 120 Health Spectral Healer Minion with no Basic Attack that can (+) Heal 40 Health by sacrificing 40 Health of his own; Up to 2; Lasts Until End of Combat; If this Summon is still alive at the end of the Combat, Restore 20 Mana. (60 Mana)</v>
      </c>
      <c r="AW1340" t="s">
        <v>6541</v>
      </c>
      <c r="AX1340" t="s">
        <v>6542</v>
      </c>
      <c r="AY1340" t="s">
        <v>6543</v>
      </c>
    </row>
    <row r="1341" spans="43:51">
      <c r="AQ1341">
        <v>1521</v>
      </c>
      <c r="AR1341" s="1258" t="str">
        <f>'Abilities (2)'!B$1521</f>
        <v>(❖:^) Spectral Ranger: Summon a 100 Health Spectral Ranger Minion with 10 Arcane Damage Ranged Basic Attack; Up to 1; Lasts Until End of Combat; If this Summon is still alive at the end of the Combat, Restore 20 Mana. (40 Mana)</v>
      </c>
      <c r="AS1341" s="1258" t="str">
        <f>'Abilities (2)'!C$1521</f>
        <v>(❖:^) Spectral Ranger II: Summon a 100 Health Spectral Ranger Minion with 20 Arcane Damage Ranged Basic Attack; Up to 1; Lasts Until End of Combat; If this Summon is still alive at the end of the Combat, Restore 20 Mana. (50 Mana)</v>
      </c>
      <c r="AT1341" s="1258" t="str">
        <f>'Abilities (2)'!D$1521</f>
        <v>(❖:^) Spectral Ranger III: Summon a 120 Health Spectral Ranger Minion with 25 Arcane Damage Ranged Basic Attack; Up to 2; Lasts Until End of Combat; If this Summon is still alive at the end of the Combat, Restore 20 Mana. (60 Mana)</v>
      </c>
      <c r="AW1341" t="s">
        <v>6544</v>
      </c>
      <c r="AX1341" t="s">
        <v>6545</v>
      </c>
      <c r="AY1341" t="s">
        <v>6546</v>
      </c>
    </row>
    <row r="1342" spans="43:51">
      <c r="AQ1342" s="1286">
        <v>1522</v>
      </c>
      <c r="AR1342" s="1258" t="str">
        <f>'Abilities (2)'!B$1522</f>
        <v>(❖:^) Spectral Mage: Summon a 75 Health; 100 Mana; Spectral Mage Minion with 10 Arcane Damage Ranged Basic Attack; It can cast (+) Spectral Cascade: Reduce Targets Dispersion by 5 Until End of Combat. (25 Mana); Up to 1; Lasts Until End of Combat; If this Summon is still alive at the end of the Combat, Restore 20 Mana. (40 Mana)</v>
      </c>
      <c r="AS1342" s="1258" t="str">
        <f>'Abilities (2)'!C$1522</f>
        <v>(❖:^) Spectral Mage II: Summon a 75 Health; 100 Mana; Spectral Mage Minion with 15 Arcane Damage Ranged Basic Attack; It can cast (+) Spectral Cascade: Reduce Targets Dispersion by 7 Until End of Combat. (25 Mana); Up to 1; Lasts Until End of Combat; If this Summon is still alive at the end of the Combat, Restore 20 Mana. (50 Mana)</v>
      </c>
      <c r="AT1342" s="1258" t="str">
        <f>'Abilities (2)'!D$1522</f>
        <v>(❖:^) Spectral Mage III: Summon a 75 Health; 100 Mana; Spectral Mage Minion with 20 Arcane Damage Ranged Basic Attack; It can cast (+) Spectral Cascade: Reduce Targets Dispersion by 10 Until End of Combat. (25 Mana); Up to 1; Lasts Until End of Combat; If this Summon is still alive at the end of the Combat, Restore 20 Mana. (60 Mana)</v>
      </c>
      <c r="AW1342" t="s">
        <v>6547</v>
      </c>
      <c r="AX1342" t="s">
        <v>6548</v>
      </c>
      <c r="AY1342" t="s">
        <v>6549</v>
      </c>
    </row>
    <row r="1343" spans="43:51">
      <c r="AQ1343" s="1286">
        <v>1523</v>
      </c>
      <c r="AR1343" s="1258" t="str">
        <f>'Abilities (2)'!B$1523</f>
        <v>(❖:^) Spectral Rogue: Summon a 50 Health Spectral Rogue Minion with 30 Arcane Damage Melee Basic Attack; Up to 1; Lasts Until End of Combat; If this Summon is still alive at the end of the Combat, Restore 20 Mana. (40 Mana)</v>
      </c>
      <c r="AS1343" s="1258" t="str">
        <f>'Abilities (2)'!C$1523</f>
        <v>(❖:^) Spectral Rogue II: Summon a 50 Health Spectral Rogue Minion with 40 Arcane Damage Melee Basic Attack; Up to 1; Lasts Until End of Combat; If this Summon is still alive at the end of the Combat, Restore 20 Mana. (50 Mana)</v>
      </c>
      <c r="AT1343" s="1258" t="str">
        <f>'Abilities (2)'!D$1523</f>
        <v>(❖:^) Spectral Rogue III: Summon a 50 Health Spectral Rogue Minion with 50 Arcane Damage Melee Basic Attack; Up to 2; Lasts Until End of Combat; If this Summon is still alive at the end of the Combat, Restore 20 Mana. (60 Mana)</v>
      </c>
      <c r="AW1343" t="s">
        <v>6550</v>
      </c>
      <c r="AX1343" t="s">
        <v>6551</v>
      </c>
      <c r="AY1343" t="s">
        <v>6552</v>
      </c>
    </row>
    <row r="1344" spans="43:51">
      <c r="AQ1344" s="1286">
        <v>1524</v>
      </c>
      <c r="AR1344" s="1258" t="str">
        <f>'Abilities (2)'!B$1524</f>
        <v>(❖:^) Spectral Paladin: Summon a 150 Health Spectral Paladin Minion with 5 Arcane Damage Melee Basic Attack and 5 Might; Up to 1; Lasts Until End of Combat; If this Summon is still alive at the end of the Combat, Restore 20 Mana. (40 Mana)</v>
      </c>
      <c r="AS1344" s="1258" t="str">
        <f>'Abilities (2)'!C$1524</f>
        <v>(❖:^) Spectral Paladin II: Summon a 175 Health Spectral Paladin Minion with 10 Arcane Damage Melee Basic Attack and 6 Might; Up to 1; Lasts Until End of Combat; If this Summon is still alive at the end of the Combat, Restore 20 Mana. (50 Mana)</v>
      </c>
      <c r="AT1344" s="1258" t="str">
        <f>'Abilities (2)'!D$1524</f>
        <v>(❖:^) Spectral Paladin III: Summon a 200 Health Spectral Paladin Minion with 15 Arcane Damage Melee Basic Attack and 7 Might; Up to 2; Lasts Until End of Combat; If this Summon is still alive at the end of the Combat, Restore 20 Mana. (60 Mana)</v>
      </c>
      <c r="AW1344" t="s">
        <v>6553</v>
      </c>
      <c r="AX1344" t="s">
        <v>6554</v>
      </c>
      <c r="AY1344" t="s">
        <v>6555</v>
      </c>
    </row>
    <row r="1345" spans="43:51">
      <c r="AQ1345" s="1286">
        <v>1525</v>
      </c>
      <c r="AR1345" s="1258" t="str">
        <f>'Abilities (2)'!B$1525</f>
        <v>(P) Gates to the Netherworld have been open: Increase all Summon capacity by 1.</v>
      </c>
      <c r="AS1345" s="1258" t="str">
        <f>'Abilities (2)'!C$1525</f>
        <v>(P) Gates to the Netherworld have been open II: Increase all Summon capacity by 2.</v>
      </c>
      <c r="AT1345" s="1258" t="str">
        <f>'Abilities (2)'!D$1525</f>
        <v>(P) Gates to the Netherworld have been open III: Increase all Summon capacity by 3.</v>
      </c>
      <c r="AW1345" t="s">
        <v>6556</v>
      </c>
      <c r="AX1345" t="s">
        <v>6557</v>
      </c>
      <c r="AY1345" t="s">
        <v>6558</v>
      </c>
    </row>
    <row r="1346" spans="43:51">
      <c r="AQ1346" s="1286">
        <v>1526</v>
      </c>
      <c r="AR1346" s="1258" t="str">
        <f>'Abilities (2)'!B$1526</f>
        <v>(P) Mind of Mir: Summon 4 Random Spectral Minions (Knight/Healer/Ranger/Rogue/Mage/Paladin) at Rank 1; They do not Restore Mana if they are still alive at End of Combat; They do not count towards Summon Capacity. (60 Mana; 1/Day)</v>
      </c>
      <c r="AS1346" s="1258" t="str">
        <f>'Abilities (2)'!C$1526</f>
        <v>(P) Mind of Mir II: Summon 4 Random Spectral Minions (Knight/Healer/Ranger/Rogue/Mage/Paladin) at Rank 2; They do not Restore Mana if they are still alive at End of Combat; They do not count towards Summon Capacity. (60 Mana; 1/Day)</v>
      </c>
      <c r="AT1346" s="1258" t="str">
        <f>'Abilities (2)'!D$1526</f>
        <v>(P) Mind of Mir III: Summon 4 Random Spectral Minions (Knight/Healer/Ranger/Rogue/Mage/Paladin) at Rank 3; They do not Restore Mana if they are still alive at End of Combat; They do not count towards Summon Capacity. (60 Mana; 1/Day)</v>
      </c>
      <c r="AW1346" t="s">
        <v>6559</v>
      </c>
      <c r="AX1346" t="s">
        <v>6560</v>
      </c>
      <c r="AY1346" t="s">
        <v>6561</v>
      </c>
    </row>
    <row r="1347" spans="43:51">
      <c r="AQ1347" s="1286">
        <v>1527</v>
      </c>
      <c r="AR1347" s="1258" t="str">
        <f>'Abilities (2)'!B$1527</f>
        <v>(P) Army of the Dead: Your First Tier I or Tier II Ability in Combat has Flash and Costs 0 Mana (Lock 100 Mana)</v>
      </c>
      <c r="AS1347" s="1258" t="str">
        <f>'Abilities (2)'!C$1527</f>
        <v>(P) Army of the Dead II: Your First Tier I or Tier II Ability in Combat has Flash and Costs 0 Mana (Lock 75 Mana)</v>
      </c>
      <c r="AT1347" s="1258" t="str">
        <f>'Abilities (2)'!D$1527</f>
        <v>(P) Army of the Dead III: Your First Tier I or Tier II Ability in Combat has Flash and Costs 0 Mana (Lock 50 Mana)</v>
      </c>
      <c r="AW1347" t="s">
        <v>6562</v>
      </c>
      <c r="AX1347" t="s">
        <v>6563</v>
      </c>
      <c r="AY1347" t="s">
        <v>6564</v>
      </c>
    </row>
    <row r="1348" spans="43:51">
      <c r="AQ1348" s="1286">
        <v>1528</v>
      </c>
      <c r="AR1348" s="1258" t="str">
        <f>'Abilities (2)'!B$1528</f>
        <v>(P) Ethereal Army: All your Summons gain Ethereal Trait.</v>
      </c>
      <c r="AS1348" s="1258" t="str">
        <f>'Abilities (2)'!C$1528</f>
        <v>(P) Ethereal Army II: Everyone under your Banner gains Ethereal.</v>
      </c>
      <c r="AT1348" s="1258" t="str">
        <f>'Abilities (2)'!D$1528</f>
        <v>(P) Ethereal Army III: Everyone under your Banner is immune to Physical Damage and Projectiles.</v>
      </c>
      <c r="AW1348" t="s">
        <v>6565</v>
      </c>
      <c r="AX1348" t="s">
        <v>6566</v>
      </c>
      <c r="AY1348" t="s">
        <v>6567</v>
      </c>
    </row>
    <row r="1349" spans="43:51">
      <c r="AQ1349" s="1286">
        <v>1529</v>
      </c>
      <c r="AR1349" s="1258" t="str">
        <f>'Abilities (2)'!B$1529</f>
        <v>(❖:^) Spectralforged Cataphract: Summon a full body Defense suit chanied to a Spectral Sword with 200 Health It takes a turn to equip it; While Equipped, your Basic Attack deals 25 Arcane Damage; If the Suit is destroyed the holder loses 20% Current Health. (80 Mana; 1/Day)</v>
      </c>
      <c r="AS1349" s="1258" t="str">
        <f>'Abilities (2)'!C$1529</f>
        <v>(❖:^) Spectralforged Cataphract II: Summon a full body Defense suit chanied to a Spectral Sword with 400 Health It takes a turn to equip it; While Equipped, your Basic Attack deals 25 Arcane Damage; If the Suit is destroyed the holder loses 20% Max Health. (10 Mana; 1/Day)</v>
      </c>
      <c r="AT1349" s="1258" t="str">
        <f>'Abilities (2)'!D$1529</f>
        <v>(❖:^) Spectralforged Cataphract: Powerplay; Summon a full body Defense suit chanied to a Spectral Sword with 1000 Health It takes a turn to equip it; While Equipped, your Basic Attack deals 50 Arcane Damage; If the Suit is destroyed the holder Dies.</v>
      </c>
      <c r="AW1349" t="s">
        <v>6568</v>
      </c>
      <c r="AX1349" t="s">
        <v>6569</v>
      </c>
      <c r="AY1349" t="s">
        <v>6570</v>
      </c>
    </row>
    <row r="1350" spans="43:51">
      <c r="AQ1350" s="1286">
        <v>1530</v>
      </c>
      <c r="AR1350" s="1258" t="str">
        <f>'Abilities (2)'!B$1530</f>
        <v>(≈) Spectral Split: Powerplay; Relearn your innate.</v>
      </c>
      <c r="AS1350" s="1258" t="str">
        <f>'Abilities (2)'!C$1530</f>
        <v>(≈) Spectral Split II: Powerplay; Relearn your innate; Gain a Spectral Summoner Companion at Level 4 and a Banner Slot.</v>
      </c>
      <c r="AT1350" s="1258" t="str">
        <f>'Abilities (2)'!D$1530</f>
        <v>(≈) Spectral Split III: Powerplay; Relearn your innate; Gain a Spectral Summoner Companion at Level 8 and 2 Banner Slots.</v>
      </c>
      <c r="AW1350" t="s">
        <v>6571</v>
      </c>
      <c r="AX1350" t="s">
        <v>6572</v>
      </c>
      <c r="AY1350" t="s">
        <v>6573</v>
      </c>
    </row>
    <row r="1351" spans="43:51">
      <c r="AQ1351">
        <v>1533</v>
      </c>
      <c r="AR1351" s="1258" t="str">
        <f>'Abilities (2)'!B$1533</f>
        <v>(P) Elemental Well: Gain 20% Elemental Resistance.</v>
      </c>
      <c r="AW1351" t="s">
        <v>6574</v>
      </c>
    </row>
    <row r="1352" spans="43:51">
      <c r="AQ1352" s="1286">
        <v>1534</v>
      </c>
      <c r="AR1352" s="1258" t="str">
        <f>'Abilities (2)'!B$1534</f>
        <v>(P) Master of the Elements: Convert The Damage Type of your Basics to Chosen Element; Takes 1 Action to switch between them.</v>
      </c>
      <c r="AW1352" t="s">
        <v>6575</v>
      </c>
    </row>
    <row r="1353" spans="43:51">
      <c r="AQ1353">
        <v>1535</v>
      </c>
      <c r="AR1353" s="1258">
        <f>'Abilities (2)'!B$1535</f>
        <v>0</v>
      </c>
      <c r="AW1353">
        <v>0</v>
      </c>
    </row>
    <row r="1354" spans="43:51">
      <c r="AQ1354">
        <v>1536</v>
      </c>
      <c r="AR1354" s="911" t="str">
        <f>'Abilities (2)'!B$1536</f>
        <v>(❖:^) Basic Elemental: Summon a Basic Elemental of your choice (Fire, Earth, Lightning; Wind; Frost); They have 100% Resistance of Chosen Element; 50 Health; 10 Ranged Chosen Element Damage; Up to 1 at a Time; They Die at the end of Combat. (30 Mana)</v>
      </c>
      <c r="AS1354" s="911">
        <f>'Abilities (2)'!C$1536</f>
        <v>0</v>
      </c>
      <c r="AT1354" s="911">
        <f>'Abilities (2)'!D$1536</f>
        <v>0</v>
      </c>
      <c r="AW1354" t="s">
        <v>6578</v>
      </c>
      <c r="AX1354">
        <v>0</v>
      </c>
      <c r="AY1354">
        <v>0</v>
      </c>
    </row>
    <row r="1355" spans="43:51">
      <c r="AQ1355">
        <v>1537</v>
      </c>
      <c r="AR1355" s="1258" t="str">
        <f>'Abilities (2)'!B$1537</f>
        <v>(?) Wavelength Understanding: Cast the Tier I Wavelength I of Chosen Element; Fireblast; Frostbolt; Wind Slash; Stone Spike; Lightning Bolt. (20 Mana)</v>
      </c>
      <c r="AS1355" s="1258" t="str">
        <f>'Abilities (2)'!C$1537</f>
        <v>(?) Wavelength Understanding II: Cast the Tier I Rank 2 Wavelength I of Chosen Element; Fireblast; Frostbolt; Wind Slash; Stone Spike; Lightning Bolt. (30 Mana)</v>
      </c>
      <c r="AT1355" s="1258" t="str">
        <f>'Abilities (2)'!D$1537</f>
        <v>(?) Wavelength Understanding III: Cast the Tier I Rank 3 Wavelength I of Chosen Element; Fireblast; Frostbolt; Wind Slash; Stone Spike; Lightning Bolt. (40 Mana)</v>
      </c>
      <c r="AW1355" t="s">
        <v>6579</v>
      </c>
      <c r="AX1355" t="s">
        <v>6580</v>
      </c>
      <c r="AY1355" t="s">
        <v>6581</v>
      </c>
    </row>
    <row r="1356" spans="43:51">
      <c r="AQ1356">
        <v>1538</v>
      </c>
      <c r="AR1356" s="1258">
        <f>'Abilities (2)'!B$1538</f>
        <v>0</v>
      </c>
      <c r="AS1356" s="1258" t="str">
        <f>'Abilities (2)'!C$1538</f>
        <v>(❖:&gt;) Elemental Bolt II: Fire a bolt of your Chosen Element that will deal 20(+150% Power) Chosen Element Damage. (20 Mana)</v>
      </c>
      <c r="AT1356" s="1258" t="str">
        <f>'Abilities (2)'!D$1538</f>
        <v>(❖:&gt;) Elemental Bolt III: Fire a bolt of your Chosen Element that will deal 30(+200% Power) Chosen Element Damage. (30 Mana)</v>
      </c>
      <c r="AW1356">
        <v>0</v>
      </c>
      <c r="AX1356" t="s">
        <v>6582</v>
      </c>
      <c r="AY1356" t="s">
        <v>6583</v>
      </c>
    </row>
    <row r="1357" spans="43:51">
      <c r="AQ1357" s="1286">
        <v>1539</v>
      </c>
      <c r="AR1357" s="1258" t="str">
        <f>'Abilities (2)'!B$1539</f>
        <v>(❖:&gt;) Elemental Bolt: Fire a bolt of your Chosen Element that will deal 15(+100% Power) Chosen Element Damage. (15 Mana)</v>
      </c>
      <c r="AS1357" s="1258">
        <f>'Abilities (2)'!C$1539</f>
        <v>0</v>
      </c>
      <c r="AT1357" s="1258">
        <f>'Abilities (2)'!D$1539</f>
        <v>0</v>
      </c>
      <c r="AW1357" t="s">
        <v>6584</v>
      </c>
      <c r="AX1357">
        <v>0</v>
      </c>
      <c r="AY1357">
        <v>0</v>
      </c>
    </row>
    <row r="1358" spans="43:51">
      <c r="AQ1358" s="1286">
        <v>1540</v>
      </c>
      <c r="AR1358" s="1258" t="str">
        <f>'Abilities (2)'!B$1540</f>
        <v>(P) Elemental Aura: You and your Minions Gain 40% Elemental Resistance.</v>
      </c>
      <c r="AS1358" s="1258" t="str">
        <f>'Abilities (2)'!C$1540</f>
        <v>(P) Elemental Aura II: You and your Minions Gain 60% Elemental Resistance.</v>
      </c>
      <c r="AT1358" s="1258" t="str">
        <f>'Abilities (2)'!D$1540</f>
        <v>(P) Elemental Aura III: You and your Minions Gain 80% Elemental Resistance.</v>
      </c>
      <c r="AW1358" t="s">
        <v>6585</v>
      </c>
      <c r="AX1358" t="s">
        <v>6586</v>
      </c>
      <c r="AY1358" t="s">
        <v>6587</v>
      </c>
    </row>
    <row r="1359" spans="43:51">
      <c r="AQ1359" s="1286">
        <v>1541</v>
      </c>
      <c r="AR1359" s="1258">
        <f>'Abilities (2)'!B$1541</f>
        <v>0</v>
      </c>
      <c r="AS1359" s="1258" t="str">
        <f>'Abilities (2)'!C$1541</f>
        <v>(❖:^) Elemental Crystal of Protection II: Choose Element; Summon an Elemental Crystal that will always follow you and Grant you 5 Defense, 5 Dispersion and 50% Resistance of Chosen Element; It has 20 Health; Does not Count as a Minion; Up to 3. (30 Mana)</v>
      </c>
      <c r="AT1359" s="1258" t="str">
        <f>'Abilities (2)'!D$1541</f>
        <v>(❖:^) Elemental Crystal of Protection III: Choose Element; Summon an Elemental Crystal that will always follow you and Grant you 10 Defense, 10 Dispersion and 50% Resistance of Chosen Element; It has 20 Health; Does not Count as a Minion; Up to 4. (40 Mana)</v>
      </c>
      <c r="AW1359">
        <v>0</v>
      </c>
      <c r="AX1359" t="s">
        <v>6588</v>
      </c>
      <c r="AY1359" t="s">
        <v>6589</v>
      </c>
    </row>
    <row r="1360" spans="43:51">
      <c r="AQ1360" s="1286">
        <v>1542</v>
      </c>
      <c r="AR1360" s="1258" t="str">
        <f>'Abilities (2)'!B$1542</f>
        <v>(❖:^) Elemental Crystal of Protection: Choose Element; Summon an Elemental Crystal that will always follow you and Grant you 2 Defense, 2 Dispersion and 50% Resistance of Chosen Element; It has 20 Health; Does not Count as a Minion; Up to 2. (20 Mana)</v>
      </c>
      <c r="AS1360" s="1258">
        <f>'Abilities (2)'!C$1542</f>
        <v>0</v>
      </c>
      <c r="AT1360" s="1258">
        <f>'Abilities (2)'!D$1542</f>
        <v>0</v>
      </c>
      <c r="AW1360" t="s">
        <v>6590</v>
      </c>
      <c r="AX1360">
        <v>0</v>
      </c>
      <c r="AY1360">
        <v>0</v>
      </c>
    </row>
    <row r="1361" spans="43:51">
      <c r="AQ1361" s="1286">
        <v>1543</v>
      </c>
      <c r="AR1361" s="1258" t="str">
        <f>'Abilities (2)'!B$1543</f>
        <v>(P) Bifolding Skill Surge: Your Tier I Ability has Flash; Remove the Cap on Summoned Minions.</v>
      </c>
      <c r="AS1361" s="1258" t="str">
        <f>'Abilities (2)'!C$1543</f>
        <v>(P) Bifolding Skill Surge II: Your Tier I Ability has Flash and Costs 10 Less Mana; Remove the Cap on Summoned Minions.</v>
      </c>
      <c r="AT1361" s="1258" t="str">
        <f>'Abilities (2)'!D$1543</f>
        <v>(P) Bifolding Skill Surge III: Your Tier I Ability has Flash; Counter and Costs 10 Less Mana; Remove the Cap on Summoned Minions.</v>
      </c>
      <c r="AW1361" t="s">
        <v>6591</v>
      </c>
      <c r="AX1361" t="s">
        <v>6592</v>
      </c>
      <c r="AY1361" t="s">
        <v>6593</v>
      </c>
    </row>
    <row r="1362" spans="43:51">
      <c r="AQ1362" s="1286">
        <v>1544</v>
      </c>
      <c r="AR1362" s="1258">
        <f>'Abilities (2)'!B$1544</f>
        <v>0</v>
      </c>
      <c r="AS1362" s="1258" t="str">
        <f>'Abilities (2)'!C$1544</f>
        <v>(❖:o) Rainbow Artillery II: Sacrifice all your Minions; For Each Minion Sacrificed, Cause 5 Elemental Bolts to Fall on top of all other Entities on Hex Dealing 40 Fire Damage, 40 Earth Damage; 40 Lightning Damage; 40 Wind Damage and 40 Frost Damage. (70 Mana Per Minion Sacrificed)</v>
      </c>
      <c r="AT1362" s="1258" t="str">
        <f>'Abilities (2)'!D$1544</f>
        <v>(❖:o) Rainbow Artillery III: Sacrifice all your Minions; For Each Minion Sacrificed, Cause 5 Elemental Bolts to Fall on top of all other Entities on Hex Dealing 100 Fire Damage, 100 Earth Damage; 100 Lightning Damage; 100 Wind Damage and 100 Frost Damage. (100 Mana Per Minion Sacrificed)</v>
      </c>
      <c r="AW1362">
        <v>0</v>
      </c>
      <c r="AX1362" t="s">
        <v>6594</v>
      </c>
      <c r="AY1362" t="s">
        <v>6595</v>
      </c>
    </row>
    <row r="1363" spans="43:51">
      <c r="AQ1363" s="1286">
        <v>1545</v>
      </c>
      <c r="AR1363" s="1258" t="str">
        <f>'Abilities (2)'!B$1545</f>
        <v>(❖:o) Rainbow Artillery: Sacrifice all your Minions; For Each Minion Sacrificed, Cause 5 Elemental Bolts to Fall on top of all other Entities on Hex Dealing 20 Fire Damage, 20 Earth Damage; 20 Lightning Damage; 20 Wind Damage and 20 Frost Damage. (50 Mana Per Minion Sacrificed)</v>
      </c>
      <c r="AS1363" s="1258">
        <f>'Abilities (2)'!C$1545</f>
        <v>0</v>
      </c>
      <c r="AT1363" s="1258">
        <f>'Abilities (2)'!D$1545</f>
        <v>0</v>
      </c>
      <c r="AW1363" t="s">
        <v>6596</v>
      </c>
      <c r="AX1363">
        <v>0</v>
      </c>
      <c r="AY1363">
        <v>0</v>
      </c>
    </row>
    <row r="1364" spans="43:51">
      <c r="AQ1364" s="1286">
        <v>1546</v>
      </c>
      <c r="AR1364" s="1258" t="str">
        <f>'Abilities (2)'!B$1546</f>
        <v>(❖:^) Dragon of the Elements: Powerplay; Summon the Dragon of the Elements; 3/3 Stamina; 200 Health; 90% Elemental resistance; Ranged Basic Attacks that Deal 50 Elemental Damage of your Choice with each Attack; Upon Death, Summon 4 Basic Elementals. (100 Health; 200 Mana)</v>
      </c>
      <c r="AS1364" s="1258" t="str">
        <f>'Abilities (2)'!C$1546</f>
        <v>(❖:^) Dragon of the Elements II: Powerplay; Summon the Dragon of the Elements; 4/4 Stamina; 400 Health; 180% Elemental resistance; Ranged Basic Attacks that Deal 100 Lowest Resistance Damage with each Attack; Upon Death Deal 100 True Damage To Target. (150 Health; 250 Mana)</v>
      </c>
      <c r="AT1364" s="1258" t="str">
        <f>'Abilities (2)'!D$1546</f>
        <v>(❖:^) Dragon of the Elements III: Powerplay; Summon the Dragon of the Elements; 4/4 Stamina; 400 Health; 180% Elemental resistance; Ranged Basic Attacks that Deal 100 Elemental Damage of your Choice with each Attack; Upon Death Powerplay - Revive. (150 Health; 250 Mana)</v>
      </c>
      <c r="AW1364" t="s">
        <v>6597</v>
      </c>
      <c r="AX1364" t="s">
        <v>6598</v>
      </c>
      <c r="AY1364" t="s">
        <v>6599</v>
      </c>
    </row>
    <row r="1365" spans="43:51">
      <c r="AQ1365" s="1286">
        <v>1547</v>
      </c>
      <c r="AR1365" s="1258">
        <f>'Abilities (2)'!B$1547</f>
        <v>0</v>
      </c>
      <c r="AS1365" s="1258">
        <f>'Abilities (2)'!C$1547</f>
        <v>0</v>
      </c>
      <c r="AT1365" s="1258">
        <f>'Abilities (2)'!D$1547</f>
        <v>0</v>
      </c>
      <c r="AW1365">
        <v>0</v>
      </c>
      <c r="AX1365">
        <v>0</v>
      </c>
      <c r="AY1365">
        <v>0</v>
      </c>
    </row>
    <row r="1366" spans="43:51">
      <c r="AQ1366">
        <v>1550</v>
      </c>
      <c r="AR1366" s="1258" t="str">
        <f>'Abilities (2)'!B$1550</f>
        <v>(P) Sleepwalker: Instead of Sleeping(Gaining 10 Health and Mana) at the end of a Day, you may choose to do a Turn during the Night having 2 Stamina.</v>
      </c>
      <c r="AW1366" t="s">
        <v>6600</v>
      </c>
    </row>
    <row r="1367" spans="43:51">
      <c r="AQ1367" s="1286">
        <v>1551</v>
      </c>
      <c r="AR1367" s="1258" t="str">
        <f>'Abilities (2)'!B$1551</f>
        <v>(P) Dreamland: Whenever another Entity on the Same Hex casts a spell, put them to Sleep for 1 Turn. (1/Entity)</v>
      </c>
      <c r="AW1367" t="s">
        <v>2706</v>
      </c>
    </row>
    <row r="1368" spans="43:51">
      <c r="AQ1368">
        <v>1552</v>
      </c>
      <c r="AR1368" s="1258" t="str">
        <f>'Abilities (2)'!B$1552</f>
        <v>(P) Insomnia: Immunity to Sleep.</v>
      </c>
      <c r="AW1368" t="s">
        <v>2763</v>
      </c>
    </row>
    <row r="1369" spans="43:51">
      <c r="AQ1369">
        <v>1553</v>
      </c>
      <c r="AR1369" s="911" t="str">
        <f>'Abilities (2)'!B$1553</f>
        <v>(❖:+) Sleep: Deal 10(+100% Power) Magic Damage to Target and make them fall asleep for 1 Turn. (25 Mana)</v>
      </c>
      <c r="AS1369" s="911" t="str">
        <f>'Abilities (2)'!C$1553</f>
        <v>(❖:+) Sleep II: Deal 15(+100% Power) Magic Damage to Target and make them fall asleep for 2 Turns. (30 Mana)</v>
      </c>
      <c r="AT1369" s="911" t="str">
        <f>'Abilities (2)'!D$1553</f>
        <v>(❖:+) Sleep III: Deal 20(+100% Power) Magic Damage to Target and make them fall asleep for 2 Turns. (30 Mana)</v>
      </c>
      <c r="AW1369" t="s">
        <v>2800</v>
      </c>
      <c r="AX1369" t="s">
        <v>6601</v>
      </c>
      <c r="AY1369" t="s">
        <v>6602</v>
      </c>
    </row>
    <row r="1370" spans="43:51">
      <c r="AQ1370">
        <v>1554</v>
      </c>
      <c r="AR1370" s="1258" t="str">
        <f>'Abilities (2)'!B$1554</f>
        <v>(P) Welcome to the Dreamworld: While you are Asleep, you can do your Turn and all your Abilities have Flash. (Locks 20 Mana)</v>
      </c>
      <c r="AS1370" s="1258" t="str">
        <f>'Abilities (2)'!C$1554</f>
        <v>(P) Welcome to the Dreamworld II: While you are Asleep, you can do your Turn and all your Abilities have Flash. (Locks 10 Mana)</v>
      </c>
      <c r="AT1370" s="1258" t="str">
        <f>'Abilities (2)'!D$1554</f>
        <v>(P) Welcome to the Dreamworld III: While you are Asleep, you can do your Turn and all your Abilities have Flash and Blitz.</v>
      </c>
      <c r="AW1370" t="s">
        <v>6603</v>
      </c>
      <c r="AX1370" t="s">
        <v>6604</v>
      </c>
      <c r="AY1370" t="s">
        <v>6605</v>
      </c>
    </row>
    <row r="1371" spans="43:51">
      <c r="AQ1371">
        <v>1555</v>
      </c>
      <c r="AR1371" s="1258" t="str">
        <f>'Abilities (2)'!B$1555</f>
        <v>(❖:≈) Reverie Inducement: Cause Target to Sleep for 2 Turns. (20 Mana; 1/Combat)</v>
      </c>
      <c r="AS1371" s="1258" t="str">
        <f>'Abilities (2)'!C$1555</f>
        <v>(❖:≈) Reverie Inducement II: Cause Target to Sleep for 3 Turns. (30 Mana; 1/Combat)</v>
      </c>
      <c r="AT1371" s="1258" t="str">
        <f>'Abilities (2)'!D$1555</f>
        <v>(❖:≈) Reverie Inducement III: Cause Target to Sleep for 4 Turns. (40 Mana; 1/Combat)</v>
      </c>
      <c r="AW1371" t="s">
        <v>2836</v>
      </c>
      <c r="AX1371" t="s">
        <v>6606</v>
      </c>
      <c r="AY1371" t="s">
        <v>6607</v>
      </c>
    </row>
    <row r="1372" spans="43:51">
      <c r="AQ1372" s="1286">
        <v>1556</v>
      </c>
      <c r="AR1372" s="1258" t="str">
        <f>'Abilities (2)'!B$1556</f>
        <v>(+) Vivid Nightmare: [Requires sleeping Target] Deal 20 Insanity Damage. (25 Mana)</v>
      </c>
      <c r="AS1372" s="1258" t="str">
        <f>'Abilities (2)'!C$1556</f>
        <v>(+) Vivid Nightmare II: [Requires sleeping Target] Deal 20(+100% Power) Insanity Damage. (25 Mana)</v>
      </c>
      <c r="AT1372" s="1258" t="str">
        <f>'Abilities (2)'!D$1556</f>
        <v>(+) Vivid Nightmare III: [Requires sleeping Target] Deal 30(+100% Power) Insanity Damage. (25 Mana)</v>
      </c>
      <c r="AW1372" t="s">
        <v>2907</v>
      </c>
      <c r="AX1372" t="s">
        <v>6608</v>
      </c>
      <c r="AY1372" t="s">
        <v>6609</v>
      </c>
    </row>
    <row r="1373" spans="43:51">
      <c r="AQ1373" s="1286">
        <v>1557</v>
      </c>
      <c r="AR1373" s="1258" t="str">
        <f>'Abilities (2)'!B$1557</f>
        <v>(❖:≈) Abrupt Awakening: [Requires sleeping Target] Wake Target up Inflicting Confusion Status for 3 Turns. (30 Mana)</v>
      </c>
      <c r="AS1373" s="1258" t="str">
        <f>'Abilities (2)'!C$1557</f>
        <v>(❖:≈) Abrupt Awakening II: [Requires sleeping Target] Wake Target up Inflicting 20(+50% Power) Magic Damage and Confusion Status for 3 Turns. (30 Mana)</v>
      </c>
      <c r="AT1373" s="1258" t="str">
        <f>'Abilities (2)'!D$1557</f>
        <v>(❖:≈) Abrupt Awakening III: [Requires sleeping Target] Wake Target up Inflicting 20(+100% Power) Magic Damage and Confusion Status for 3 Turns. (30 Mana)</v>
      </c>
      <c r="AW1373" t="s">
        <v>2943</v>
      </c>
      <c r="AX1373" t="s">
        <v>6610</v>
      </c>
      <c r="AY1373" t="s">
        <v>6611</v>
      </c>
    </row>
    <row r="1374" spans="43:51">
      <c r="AQ1374" s="1286">
        <v>1558</v>
      </c>
      <c r="AR1374" s="1258" t="str">
        <f>'Abilities (2)'!B$1558</f>
        <v>(P) Rapid Eye Movement: Dodging Projectiles Grants you +1 Roll Modifier for every Tick of Sleep Consumed this Combat.</v>
      </c>
      <c r="AS1374" s="1258" t="str">
        <f>'Abilities (2)'!C$1558</f>
        <v>(P) Rapid Eye Movement II: Dodging Projectiles Grants you +2 Roll Modifier for every Tick of Sleep Consumed this Combat.</v>
      </c>
      <c r="AT1374" s="1258" t="str">
        <f>'Abilities (2)'!D$1558</f>
        <v>(P) Rapid Eye Movement III: Dodging Projectiles Grants you +3 Roll Modifier for every Tick of Sleep Consumed this Combat.</v>
      </c>
      <c r="AW1374" t="s">
        <v>2975</v>
      </c>
      <c r="AX1374" t="s">
        <v>6612</v>
      </c>
      <c r="AY1374" t="s">
        <v>6613</v>
      </c>
    </row>
    <row r="1375" spans="43:51">
      <c r="AQ1375" s="1286">
        <v>1559</v>
      </c>
      <c r="AR1375" s="1258" t="str">
        <f>'Abilities (2)'!B$1559</f>
        <v>(❖:≈) Recovering Sleep: Cause Target to Restore 20 Health and fall Asleep for 1 turn, if the target is already asleep, heal them 40 instead. (30 Mana)</v>
      </c>
      <c r="AS1375" s="1258" t="str">
        <f>'Abilities (2)'!C$1559</f>
        <v>(❖:≈) Recovering Sleep II: Cause Target to Restore 30 Health and fall Asleep for 1 turn, if the target is already asleep, heal them 50 instead. (35 Mana)</v>
      </c>
      <c r="AT1375" s="1258" t="str">
        <f>'Abilities (2)'!D$1559</f>
        <v>(❖:≈) Recovering Sleep III: Cause Target to Restore 40 Health and fall Asleep for 1 turn, if the target is already asleep, heal them 80 instead. (40 Mana)</v>
      </c>
      <c r="AW1375" t="s">
        <v>3015</v>
      </c>
      <c r="AX1375" t="s">
        <v>6614</v>
      </c>
      <c r="AY1375" t="s">
        <v>6615</v>
      </c>
    </row>
    <row r="1376" spans="43:51">
      <c r="AQ1376" s="1286">
        <v>1560</v>
      </c>
      <c r="AR1376" s="1258" t="str">
        <f>'Abilities (2)'!B$1560</f>
        <v>(❖:o) I am the Sandman: Put Everyone on Hex to Sleep for 2 Turns. (30 Mana)</v>
      </c>
      <c r="AS1376" s="1258" t="str">
        <f>'Abilities (2)'!C$1560</f>
        <v>(❖:o) I am the Sandman II: Put Everyone on Hex to Sleep for 3 Turns. (40 Mana)</v>
      </c>
      <c r="AT1376" s="1258" t="str">
        <f>'Abilities (2)'!D$1560</f>
        <v>(❖:o) I am the Sandman III: Put Everyone on Hex to Sleep for 3 Turns. (30 Mana)</v>
      </c>
      <c r="AW1376" t="s">
        <v>3047</v>
      </c>
      <c r="AX1376" t="s">
        <v>6616</v>
      </c>
      <c r="AY1376" t="s">
        <v>6617</v>
      </c>
    </row>
    <row r="1377" spans="43:51">
      <c r="AQ1377" s="1286">
        <v>1561</v>
      </c>
      <c r="AR1377" s="1258" t="str">
        <f>'Abilities (2)'!B$1561</f>
        <v>(❖:+) Narcolepsy: For the Rest of Combat Target Entity has a 30% Chance to fall Asleep for 1 Turn at the Start of their Turn. (40 Mana)</v>
      </c>
      <c r="AS1377" s="1258" t="str">
        <f>'Abilities (2)'!C$1561</f>
        <v>(❖:+) Narcolepsy II: For the Rest of Combat Target Entity has a 40% Chance to fall Asleep for 1 Turn at the Start of their Turn. (45 Mana)</v>
      </c>
      <c r="AT1377" s="1258" t="str">
        <f>'Abilities (2)'!D$1561</f>
        <v>(❖:+) Narcolepsy III: For the Rest of Combat Target Entity has a 50% Chance to fall Asleep for 1 Turn at the Start of their Turn. (50 Mana)</v>
      </c>
      <c r="AW1377" t="s">
        <v>3079</v>
      </c>
      <c r="AX1377" t="s">
        <v>6618</v>
      </c>
      <c r="AY1377" t="s">
        <v>6619</v>
      </c>
    </row>
    <row r="1378" spans="43:51">
      <c r="AQ1378" s="1286">
        <v>1562</v>
      </c>
      <c r="AR1378" s="1258" t="str">
        <f>'Abilities (2)'!B$1562</f>
        <v>(❖:^) Lucid Dreaming: Bring Your Creation to Life in the form of an Entity; The Mana cost is chosen by the Gods depending on the power of your creation. (? Mana)</v>
      </c>
      <c r="AS1378" s="1258" t="str">
        <f>'Abilities (2)'!C$1562</f>
        <v>(❖:^) Lucid Dreaming II: Bring Your Creation to Life in the form of an Entity or Item; The Mana cost is chosen by the Gods depending on the power of your creation. (? Mana)</v>
      </c>
      <c r="AT1378" s="1258" t="str">
        <f>'Abilities (2)'!D$1562</f>
        <v>(❖:^) Lucid Dreaming III: Bring Your Creation to Life in the form of an Entity, Item or Gear; The Mana cost is chosen by the Gods depending on the power of your creation. (? Mana)</v>
      </c>
      <c r="AW1378" t="s">
        <v>3118</v>
      </c>
      <c r="AX1378" t="s">
        <v>6620</v>
      </c>
      <c r="AY1378" t="s">
        <v>6621</v>
      </c>
    </row>
    <row r="1379" spans="43:51">
      <c r="AQ1379" s="1286">
        <v>1563</v>
      </c>
      <c r="AR1379" s="1258" t="str">
        <f>'Abilities (2)'!B$1563</f>
        <v>(+) Sleep Paralysis: [Requires Sleeping Target] Deal 20 Insanity Damage and Curse Target; Cursed Target will now wake up in Sleep Paralysis; Curse: Sleeping Status is now Converted into Stun. (80 Mana)</v>
      </c>
      <c r="AS1379" s="1258" t="str">
        <f>'Abilities (2)'!C$1563</f>
        <v>(+) Sleep Paralysis II: [Requires Sleeping Target] Deal 40 Insanity Damage and Curse Target; Cursed Target will now wake up in Sleep Paralysis; Curse: Sleeping Status is now Converted into Stun. (100 Mana)</v>
      </c>
      <c r="AT1379" s="1258" t="str">
        <f>'Abilities (2)'!D$1563</f>
        <v>(+) Sleep Paralysis III: [Requires Sleeping Target] Deal 100 Insanity Damage and Curse Target; Cursed Target will now wake up in Sleep Paralysis; Curse: Sleeping Status is now Converted into Stun. (10 Mana)</v>
      </c>
      <c r="AW1379" t="s">
        <v>3152</v>
      </c>
      <c r="AX1379" t="s">
        <v>6622</v>
      </c>
      <c r="AY1379" t="s">
        <v>6623</v>
      </c>
    </row>
    <row r="1380" spans="43:51">
      <c r="AQ1380" s="1286">
        <v>1564</v>
      </c>
      <c r="AR1380" s="1258" t="str">
        <f>'Abilities (2)'!B$1564</f>
        <v>(+) Dream Reveal: [Requires sleeping Target] Powerplay; Cause Target to realise this Entire Combat was a Dream; Reset Combat to its initial State; Powerplay triggers at the End of this Abilities Effect.</v>
      </c>
      <c r="AS1380" s="1258" t="str">
        <f>'Abilities (2)'!C$1564</f>
        <v>(+) Dream Reveal II: [Requires sleeping Target] Cause Target to realise this Entire Combat was a Dream; Reset Combat to its initial State; Mana Cost triggers at the End of this Abilities Effect. (50 Mana)</v>
      </c>
      <c r="AT1380" s="1258" t="str">
        <f>'Abilities (2)'!D$1564</f>
        <v>(+) Dream Reveal III: [Requires sleeping Target] Cause Target to realise this Entire Combat was a Dream; Reset Combat to its initial State; Mana Cost triggers at the End of this Abilities Effect. (25 Mana)</v>
      </c>
      <c r="AW1380" t="s">
        <v>3180</v>
      </c>
      <c r="AX1380" t="s">
        <v>6624</v>
      </c>
      <c r="AY1380" t="s">
        <v>6625</v>
      </c>
    </row>
    <row r="1381" spans="43:51">
      <c r="AQ1381">
        <v>1567</v>
      </c>
      <c r="AR1381" s="1258" t="str">
        <f>'Abilities (2)'!B$1567</f>
        <v>(P) Split Image: When You drop below 25 Health, You split in two, One of you will be the real one, the other the clone, you will assign numbers to which the real will be</v>
      </c>
      <c r="AW1381" t="s">
        <v>6626</v>
      </c>
    </row>
    <row r="1382" spans="43:51">
      <c r="AQ1382" s="1286">
        <v>1568</v>
      </c>
      <c r="AR1382" s="1258" t="str">
        <f>'Abilities (2)'!B$1568</f>
        <v>(P) The Final Illusion: Powerplay; When you Die, Instead Explode Dealing 25(+100% Power) Magic Damage on Hex and Revive at 10% Max Health Where your dead body is.</v>
      </c>
      <c r="AW1382" t="s">
        <v>6627</v>
      </c>
    </row>
    <row r="1383" spans="43:51">
      <c r="AQ1383">
        <v>1569</v>
      </c>
      <c r="AR1383" s="1258">
        <f>'Abilities (2)'!B$1569</f>
        <v>0</v>
      </c>
      <c r="AW1383">
        <v>0</v>
      </c>
    </row>
    <row r="1384" spans="43:51">
      <c r="AQ1384">
        <v>1570</v>
      </c>
      <c r="AR1384" s="911" t="str">
        <f>'Abilities (2)'!B$1570</f>
        <v>(❖:≈) The Escapist: The Next Basic Attack is going to miss. (25 Mana)</v>
      </c>
      <c r="AS1384" s="911">
        <f>'Abilities (2)'!C$1570</f>
        <v>0</v>
      </c>
      <c r="AT1384" s="911">
        <f>'Abilities (2)'!D$1570</f>
        <v>0</v>
      </c>
      <c r="AW1384" t="s">
        <v>6630</v>
      </c>
      <c r="AX1384">
        <v>0</v>
      </c>
      <c r="AY1384">
        <v>0</v>
      </c>
    </row>
    <row r="1385" spans="43:51">
      <c r="AQ1385">
        <v>1571</v>
      </c>
      <c r="AR1385" s="1258" t="str">
        <f>'Abilities (2)'!B$1571</f>
        <v>(❖:≈) Mirroring Scheme: Counter; Hidden; At the Start of your Turn replicate(Spells that cost them Mana will still cost you the same amount) the Targets Action Targeting Them. (30 Mana)</v>
      </c>
      <c r="AS1385" s="1258" t="str">
        <f>'Abilities (2)'!C$1571</f>
        <v>(❖:≈) Mirroring Scheme II: Counter; Hidden; At the Start of your Turn replicate and Cast(You pay the Abilities Cost) the Targets Ability Targeting Them if possible. (20 Mana)</v>
      </c>
      <c r="AT1385" s="1258" t="str">
        <f>'Abilities (2)'!D$1571</f>
        <v>(❖:≈) Mirroring Scheme III: Counter; Hidden; At the Start of your Turn replicate and Cast(You pay the Abilities Cost) the Targets Ability Targeting Them if possible. (10 Mana)</v>
      </c>
      <c r="AW1385" t="s">
        <v>6631</v>
      </c>
      <c r="AX1385" t="s">
        <v>6632</v>
      </c>
      <c r="AY1385" t="s">
        <v>6633</v>
      </c>
    </row>
    <row r="1386" spans="43:51">
      <c r="AQ1386">
        <v>1572</v>
      </c>
      <c r="AR1386" s="1258">
        <f>'Abilities (2)'!B$1572</f>
        <v>0</v>
      </c>
      <c r="AS1386" s="1258" t="str">
        <f>'Abilities (2)'!C$1572</f>
        <v>(❖:≈) Trustworthy Clone II: Summon a Clone which has 75% Of your Damage; Identical Health; Only your Equiped Gear but Can't use their Actives or any Abilities; 0 Mana; Lasts until End of Combat. (50 Mana)</v>
      </c>
      <c r="AT1386" s="1258" t="str">
        <f>'Abilities (2)'!D$1572</f>
        <v>(❖:≈) Trustworthy Clone III: Summon a Clone which has 100% Of your Damage; Identical Health; Only your Equiped Gear but Can't use their Actives or any Abilities; 0 Mana; Lasts until End of Combat. (50 Mana)</v>
      </c>
      <c r="AW1386">
        <v>0</v>
      </c>
      <c r="AX1386" t="s">
        <v>6634</v>
      </c>
      <c r="AY1386" t="s">
        <v>6635</v>
      </c>
    </row>
    <row r="1387" spans="43:51">
      <c r="AQ1387" s="1286">
        <v>1573</v>
      </c>
      <c r="AR1387" s="1258" t="str">
        <f>'Abilities (2)'!B$1573</f>
        <v>(❖:≈) Trustworthy Clone: Summon a Clone which has 50% Of your Damage; Identical Health; Only your Equiped Gear but Can't use their Actives or any Abilities; 0 Mana; Lasts until End of Combat. (50 Mana)</v>
      </c>
      <c r="AS1387" s="1258">
        <f>'Abilities (2)'!C$1573</f>
        <v>0</v>
      </c>
      <c r="AT1387" s="1258">
        <f>'Abilities (2)'!D$1573</f>
        <v>0</v>
      </c>
      <c r="AW1387" t="s">
        <v>6636</v>
      </c>
      <c r="AX1387">
        <v>0</v>
      </c>
      <c r="AY1387">
        <v>0</v>
      </c>
    </row>
    <row r="1388" spans="43:51">
      <c r="AQ1388" s="1286">
        <v>1574</v>
      </c>
      <c r="AR1388" s="1258" t="str">
        <f>'Abilities (2)'!B$1574</f>
        <v>(❖:≈) Mind Games: Hidden; Does Nothing. (10 Mana)</v>
      </c>
      <c r="AS1388" s="1258" t="str">
        <f>'Abilities (2)'!C$1574</f>
        <v>(❖:≈) Mind Games II: Hidden; Counter; Does Nothing. (5 Mana)</v>
      </c>
      <c r="AT1388" s="1258" t="str">
        <f>'Abilities (2)'!D$1574</f>
        <v>(❖:≈) Mind Games III: Hidden; Counter; Flash; Does Nothing.</v>
      </c>
      <c r="AW1388" t="s">
        <v>6637</v>
      </c>
      <c r="AX1388" t="s">
        <v>6638</v>
      </c>
      <c r="AY1388" t="s">
        <v>6639</v>
      </c>
    </row>
    <row r="1389" spans="43:51">
      <c r="AQ1389" s="1286">
        <v>1575</v>
      </c>
      <c r="AR1389" s="1258">
        <f>'Abilities (2)'!B$1575</f>
        <v>0</v>
      </c>
      <c r="AS1389" s="1258" t="str">
        <f>'Abilities (2)'!C$1575</f>
        <v>(❖:≈) Death Games II: Hidden; Counter; Become Invisible for 2 Turns; Replacing yourself with a clone that drops dead upon next Attack, making the enemy think he killed you. Upon an attempt to loot the clones body, it explodes dealing 40(+100% Power) Magic Damage. (40 Mana)</v>
      </c>
      <c r="AT1389" s="1258" t="str">
        <f>'Abilities (2)'!D$1575</f>
        <v>(❖:≈) Death Games III: Hidden; Counter; Become Invisible for 3 Turns; Replacing yourself with a clone that drops dead upon next Attack, making the enemy think he killed you. Upon an attempt to loot the clones body, it explodes dealing 50(+100% Power) Magic Damage. (40 Mana)</v>
      </c>
      <c r="AW1389">
        <v>0</v>
      </c>
      <c r="AX1389" t="s">
        <v>6640</v>
      </c>
      <c r="AY1389" t="s">
        <v>6641</v>
      </c>
    </row>
    <row r="1390" spans="43:51">
      <c r="AQ1390" s="1286">
        <v>1576</v>
      </c>
      <c r="AR1390" s="1258" t="str">
        <f>'Abilities (2)'!B$1576</f>
        <v>(❖:≈) Death Games: Hidden; Become Invisible for 2 Turns; Replacing yourself with a clone that drops dead upon next Attack, making the enemy think he killed you. Upon an attempt to loot the clones body, it explodes dealing 25(+100% Power) Magic Damage. (40 Mana)</v>
      </c>
      <c r="AS1390" s="1258">
        <f>'Abilities (2)'!C$1576</f>
        <v>0</v>
      </c>
      <c r="AT1390" s="1258">
        <f>'Abilities (2)'!D$1576</f>
        <v>0</v>
      </c>
      <c r="AW1390" t="s">
        <v>6642</v>
      </c>
      <c r="AX1390">
        <v>0</v>
      </c>
      <c r="AY1390">
        <v>0</v>
      </c>
    </row>
    <row r="1391" spans="43:51">
      <c r="AQ1391" s="1286">
        <v>1577</v>
      </c>
      <c r="AR1391" s="1258" t="str">
        <f>'Abilities (2)'!B$1577</f>
        <v>(❖:≈) They were Real: Order all your Clones to Destroy Themselves causing an Arcane Explosion which Deals 25(+100% Power) Arcane Damage Per Clone to all Entities in their Melee Range. (30 Mana)</v>
      </c>
      <c r="AS1391" s="1258" t="str">
        <f>'Abilities (2)'!C$1577</f>
        <v>(❖:≈) They were Real II: Order all your Clones to Destroy Themselves causing an Arcane Explosion which Deals 30(+150% Power) Arcane Damage Per Clone to all Entities in their Melee Range. (35 Mana)</v>
      </c>
      <c r="AT1391" s="1258" t="str">
        <f>'Abilities (2)'!D$1577</f>
        <v>(❖:≈) They were Real III: Order all your Clones to Destroy Themselves causing an Arcane Explosion which Deals 40(+200% Power) Arcane Damage Per Clone to all Entities in their Melee Range. (40 Mana)</v>
      </c>
      <c r="AW1391" t="s">
        <v>6643</v>
      </c>
      <c r="AX1391" t="s">
        <v>6644</v>
      </c>
      <c r="AY1391" t="s">
        <v>6645</v>
      </c>
    </row>
    <row r="1392" spans="43:51">
      <c r="AQ1392" s="1286">
        <v>1578</v>
      </c>
      <c r="AR1392" s="1258">
        <f>'Abilities (2)'!B$1578</f>
        <v>0</v>
      </c>
      <c r="AS1392" s="1258" t="str">
        <f>'Abilities (2)'!C$1578</f>
        <v>(❖:≈) Magic Carnival II: Trigger your Tier II Ability 6 Times/(P) Brain Meltdown II: If you Cast Mind Games 3 Times in one Turn Deal 150 Fire Damage To Target Entity; They Believe they Take 300 Fire Damage. (170 Mana; 1/Day)</v>
      </c>
      <c r="AT1392" s="1258" t="str">
        <f>'Abilities (2)'!D$1578</f>
        <v>(❖:≈) Magic Carnival III: Trigger your Tier II Ability 8 Times/(P) Brain Meltdown III: If you Cast Mind Games 2 Times in one Turn Deal 200 Fire Damage To Target Entity; They Believe they Take 400 Fire Damage. (200 Mana; 1/Day)</v>
      </c>
      <c r="AW1392">
        <v>0</v>
      </c>
      <c r="AX1392" t="s">
        <v>6646</v>
      </c>
      <c r="AY1392" t="s">
        <v>6647</v>
      </c>
    </row>
    <row r="1393" spans="43:51">
      <c r="AQ1393" s="1286">
        <v>1579</v>
      </c>
      <c r="AR1393" s="1258" t="str">
        <f>'Abilities (2)'!B$1579</f>
        <v>(❖:≈) Magic Carnival: Trigger your Tier II Ability 3 Times/(P) Brain Meltdown: If you Cast Mind Games 3 Times in one Turn Deal 100 Fire Damage To Target Entity; They Believe they Take 200 Fire Damage. (120 Mana; 1/Day)</v>
      </c>
      <c r="AS1393" s="1258">
        <f>'Abilities (2)'!C$1579</f>
        <v>0</v>
      </c>
      <c r="AT1393" s="1258">
        <f>'Abilities (2)'!D$1579</f>
        <v>0</v>
      </c>
      <c r="AW1393" t="s">
        <v>6648</v>
      </c>
      <c r="AX1393">
        <v>0</v>
      </c>
      <c r="AY1393">
        <v>0</v>
      </c>
    </row>
    <row r="1394" spans="43:51">
      <c r="AQ1394" s="1286">
        <v>1580</v>
      </c>
      <c r="AR1394" s="1258" t="str">
        <f>'Abilities (2)'!B$1580</f>
        <v>(❖:&gt;) Fake Arrow of Truth: Create an arrow pointing at Target, with the text, The arrow will Hit for 100 Magic Damage in the next 3 Turns; You Choose in which of the 3 Turns the Arrow will Launch; The Arrow will always create an Afterimage faking that it is Launched. (100 Mana)</v>
      </c>
      <c r="AS1394" s="1258" t="str">
        <f>'Abilities (2)'!C$1580</f>
        <v>(❖:&gt;) Fake Arrow of Truth II: Create an arrow pointing at Target, with the text, The arrow will Hit for 200 Arcane Damage in the next 4 Turns; You Choose in which of the 3 Turns the Arrow will Launch; The Arrow will always create an Afterimage faking that it is Launched. (150 Mana)</v>
      </c>
      <c r="AT1394" s="1258" t="str">
        <f>'Abilities (2)'!D$1580</f>
        <v>(❖:&gt;) Fake Arrow of Truth III: Create an arrow pointing at Target, with the text, The arrow will Hit for 400 Arcane Damage in the next 4 Turns; You Choose in which of the 4 Turns the Arrow will Launch; The Arrow will always create an Afterimage faking that it is Launched which Deals 50 True Damage. (150 Mana)</v>
      </c>
      <c r="AW1394" t="s">
        <v>6649</v>
      </c>
      <c r="AX1394" t="s">
        <v>6650</v>
      </c>
      <c r="AY1394" t="s">
        <v>6651</v>
      </c>
    </row>
    <row r="1395" spans="43:51">
      <c r="AQ1395" s="1286">
        <v>1581</v>
      </c>
      <c r="AR1395" s="1258">
        <f>'Abilities (2)'!B$1581</f>
        <v>0</v>
      </c>
      <c r="AS1395" s="1258">
        <f>'Abilities (2)'!C$1581</f>
        <v>0</v>
      </c>
      <c r="AT1395" s="1258">
        <f>'Abilities (2)'!D$1581</f>
        <v>0</v>
      </c>
      <c r="AW1395">
        <v>0</v>
      </c>
      <c r="AX1395">
        <v>0</v>
      </c>
      <c r="AY1395">
        <v>0</v>
      </c>
    </row>
    <row r="1396" spans="43:51">
      <c r="AQ1396">
        <v>1584</v>
      </c>
      <c r="AR1396" s="1258" t="str">
        <f>'Abilities (2)'!B$1584</f>
        <v>(P) Bluffmaster: Whenever you cast your Tier II Ability immediately cycle it into another Tier II Ability from this Affinity; It maintains its Rank.</v>
      </c>
      <c r="AW1396" t="s">
        <v>6652</v>
      </c>
    </row>
    <row r="1397" spans="43:51">
      <c r="AQ1397" s="1286">
        <v>1585</v>
      </c>
      <c r="AR1397" s="1258" t="str">
        <f>'Abilities (2)'!B$1585</f>
        <v>(P) Remnant Reserves: Gain 40 Max Mana.</v>
      </c>
      <c r="AW1397" t="s">
        <v>6653</v>
      </c>
    </row>
    <row r="1398" spans="43:51">
      <c r="AQ1398">
        <v>1586</v>
      </c>
      <c r="AR1398" s="1258" t="str">
        <f>'Abilities (2)'!B$1586</f>
        <v>(P) Catalyst's Wager: Upgrade your Ultimate Abilities: Mind to Mana may now be used as (+) to Consume X of your Power to Reduce Targets Max Mana; Break their Spirit now Reads "whenever your Tier II Ability Triggers(Even if it does nothing)"; Psychstorm requires only 2 Turns of Combat to have Passed.</v>
      </c>
      <c r="AW1398" t="s">
        <v>6654</v>
      </c>
    </row>
    <row r="1399" spans="43:51">
      <c r="AQ1399">
        <v>1587</v>
      </c>
      <c r="AR1399" s="911" t="str">
        <f>'Abilities (2)'!B$1587</f>
        <v>(❖:+) Psychic Burst: Deal Target 10 Magic Damage; If your Power is greater than your Targets then this Ability scales with +5 Magic Damage per point difference. (30 Mana)</v>
      </c>
      <c r="AS1399" s="911" t="str">
        <f>'Abilities (2)'!C$1587</f>
        <v>(❖:+) Psychic Burst II: Deal Target 10 Magic Damage; If your Power is greater than your Targets then this Ability scales with +5 Magic Damage per point difference. (25 Mana)</v>
      </c>
      <c r="AT1399" s="911" t="str">
        <f>'Abilities (2)'!D$1587</f>
        <v>(❖:+) Psychic Burst III: Deal Target 10 Magic Damage; If your Power is greater than your Targets then this Ability scales with +5 Magic Damage per point difference. (20 Mana)</v>
      </c>
      <c r="AW1399" t="s">
        <v>6655</v>
      </c>
      <c r="AX1399" t="s">
        <v>6656</v>
      </c>
      <c r="AY1399" t="s">
        <v>6657</v>
      </c>
    </row>
    <row r="1400" spans="43:51">
      <c r="AQ1400">
        <v>1588</v>
      </c>
      <c r="AR1400" s="1258" t="str">
        <f>'Abilities (2)'!B$1588</f>
        <v>(❖:&gt;) Manaflick: Deal Target 10 Magic Damage; If your Current Mana is larger than your Targets then this Ability scales with +10 Magic Damage per 10 Mana difference; The Difference is counted after the Mana Cost. (30 Mana)</v>
      </c>
      <c r="AS1400" s="1258" t="str">
        <f>'Abilities (2)'!C$1588</f>
        <v>(❖:&gt;) Manaflick II: Deal Target 10 Magic Damage; If your Current Mana is larger than your Targets then this Ability scales with +10 Magic Damage per 10 Mana difference; The Difference is counted after the Mana Cost. (25 Mana)</v>
      </c>
      <c r="AT1400" s="1258" t="str">
        <f>'Abilities (2)'!D$1588</f>
        <v>(❖:&gt;) Manaflick IIi: Deal Target 10 Magic Damage; If your Current Mana is larger than your Targets then this Ability scales with +10 Magic Damage per 10 Mana difference; The Difference is counted after the Mana Cost. (20 Mana)</v>
      </c>
      <c r="AW1400" t="s">
        <v>6658</v>
      </c>
      <c r="AX1400" t="s">
        <v>6659</v>
      </c>
      <c r="AY1400" t="s">
        <v>6660</v>
      </c>
    </row>
    <row r="1401" spans="43:51">
      <c r="AQ1401">
        <v>1589</v>
      </c>
      <c r="AR1401" s="1258" t="str">
        <f>'Abilities (2)'!B$1589</f>
        <v>(❖:+) Mindcreep: Target Becomes Vulnerable for 3 Turns. (40 Mana)</v>
      </c>
      <c r="AS1401" s="1258" t="str">
        <f>'Abilities (2)'!C$1589</f>
        <v>(❖:+) Mindcreep II: Target Becomes Vulnerable for 3 Turns. (35 Mana)</v>
      </c>
      <c r="AT1401" s="1258" t="str">
        <f>'Abilities (2)'!D$1589</f>
        <v>(❖:+) Mindcreep III: Target Becomes Vulnerable for 3 Turns. (30 Mana)</v>
      </c>
      <c r="AW1401" t="s">
        <v>6661</v>
      </c>
      <c r="AX1401" t="s">
        <v>6662</v>
      </c>
      <c r="AY1401" t="s">
        <v>6663</v>
      </c>
    </row>
    <row r="1402" spans="43:51">
      <c r="AQ1402" s="1286">
        <v>1590</v>
      </c>
      <c r="AR1402" s="1258" t="str">
        <f>'Abilities (2)'!B$1590</f>
        <v xml:space="preserve">(❖:≈) Buff Bluff: Hidden; If you receive 0 Damage until the Start of your next Turn then Become Enlightened or Surged at Random for 2 Turns, otherwise this Ability does nothing. (20 Mana) </v>
      </c>
      <c r="AS1402" s="1258" t="str">
        <f>'Abilities (2)'!C$1590</f>
        <v xml:space="preserve">(❖:≈) Buff Bluff II: Hidden; If you receive 0 Damage until the Start of your next Turn then Become Enlightened or Surged at Random for 3 Turns, otherwise this Ability does nothing. (20 Mana) </v>
      </c>
      <c r="AT1402" s="1258" t="str">
        <f>'Abilities (2)'!D$1590</f>
        <v xml:space="preserve">(❖:≈) Buff Bluff III: Hidden; If you receive 0 Damage until the Start of your next Turn then Become Enlightened or Surged at Random for 3 Turns, otherwise this Ability does nothing. (15 Mana) </v>
      </c>
      <c r="AW1402" t="s">
        <v>6664</v>
      </c>
      <c r="AX1402" t="s">
        <v>6665</v>
      </c>
      <c r="AY1402" t="s">
        <v>6666</v>
      </c>
    </row>
    <row r="1403" spans="43:51">
      <c r="AQ1403" s="1286">
        <v>1591</v>
      </c>
      <c r="AR1403" s="1258" t="str">
        <f>'Abilities (2)'!B$1591</f>
        <v>(❖:≈) Aggressors Trap: Hidden; If you get Attacked until the Start of your next Turn then inflict the Attackers with Weakened for 2 Turns, otherwise this Ability does nothing. (20 Mana)</v>
      </c>
      <c r="AS1403" s="1258" t="str">
        <f>'Abilities (2)'!C$1591</f>
        <v>(❖:≈) Aggressors Trap II: Hidden; If you get Attacked until the Start of your next Turn then inflict the Attackers with Weakened for 3 Turns, otherwise this Ability does nothing. (20 Mana)</v>
      </c>
      <c r="AT1403" s="1258" t="str">
        <f>'Abilities (2)'!D$1591</f>
        <v>(❖:≈) Aggressors Trap III: Hidden; If you get Attacked until the Start of your next Turn then inflict the Attackers with Weakened for 3 Turns, otherwise this Ability does nothing. (15 Mana)</v>
      </c>
      <c r="AW1403" t="s">
        <v>6667</v>
      </c>
      <c r="AX1403" t="s">
        <v>6668</v>
      </c>
      <c r="AY1403" t="s">
        <v>6669</v>
      </c>
    </row>
    <row r="1404" spans="43:51">
      <c r="AQ1404" s="1286">
        <v>1592</v>
      </c>
      <c r="AR1404" s="1258" t="str">
        <f>'Abilities (2)'!B$1592</f>
        <v>(❖:≈) Thought Unthreading: Hidden; At the Start of your next Turn revert Combat to the Turn you cast this Ability on; Any Entity that repeats their Action will roll the same as they did on the previous Turn; Effects from Break their Spirits are kept. (40 Mana)</v>
      </c>
      <c r="AS1404" s="1258" t="str">
        <f>'Abilities (2)'!C$1592</f>
        <v>(❖:+) Thought Unthreading II: Hidden; At the Start of your next Turn revert Combat to the Turn you cast this Ability on; Any Entity that repeats their Action will roll the same as they did on the previous Turn; Effects from Break their Spirits are kept. (30 Mana)</v>
      </c>
      <c r="AT1404" s="1258" t="str">
        <f>'Abilities (2)'!D$1592</f>
        <v>(❖:+) Thought Unthreading III: Hidden; At the Start of your next Turn revert Combat to the Turn you cast this Ability on; Any Entity that repeats their Action will roll the same as they did on the previous Turn; Effects from Break their Spirits are kept. (20 Mana)</v>
      </c>
      <c r="AW1404" t="s">
        <v>6670</v>
      </c>
      <c r="AX1404" t="s">
        <v>6671</v>
      </c>
      <c r="AY1404" t="s">
        <v>6672</v>
      </c>
    </row>
    <row r="1405" spans="43:51">
      <c r="AQ1405" s="1286">
        <v>1593</v>
      </c>
      <c r="AR1405" s="1258" t="str">
        <f>'Abilities (2)'!B$1593</f>
        <v>(P) Headache: For every Hidden Ability you Cast you deal 5(+100% Power) True Damage to all Hostile Entities. (Locks 60 Mana)</v>
      </c>
      <c r="AS1405" s="1258" t="str">
        <f>'Abilities (2)'!C$1593</f>
        <v>(P) Headache II: For every Hidden Ability you Cast you deal 10(+100% Power) True Damage to all Hostile Entities. (Locks 60 Mana)</v>
      </c>
      <c r="AT1405" s="1258" t="str">
        <f>'Abilities (2)'!D$1593</f>
        <v>(P) Headache III: For every Hidden Ability you Cast you deal 10(+200% Power) True Damage to all Hostile Entities. (Locks 60 Mana)</v>
      </c>
      <c r="AW1405" t="s">
        <v>6673</v>
      </c>
      <c r="AX1405" t="s">
        <v>6674</v>
      </c>
      <c r="AY1405" t="s">
        <v>6675</v>
      </c>
    </row>
    <row r="1406" spans="43:51">
      <c r="AQ1406" s="1286">
        <v>1594</v>
      </c>
      <c r="AR1406" s="1258" t="str">
        <f>'Abilities (2)'!B$1594</f>
        <v>(❖:+) Powerstrip: Set Targets Power to 0 for 1 Turn. (10 Mana)</v>
      </c>
      <c r="AS1406" s="1258" t="str">
        <f>'Abilities (2)'!C$1594</f>
        <v>(❖:+) Powerstrip II: Set Targets Power to 0 for 2 Turns. (15 Mana)</v>
      </c>
      <c r="AT1406" s="1258" t="str">
        <f>'Abilities (2)'!D$1594</f>
        <v>(❖:+) Powerstrip III: Set Targets Power to 0 for 3 Turns. (20 Mana)</v>
      </c>
      <c r="AW1406" t="s">
        <v>6676</v>
      </c>
      <c r="AX1406" t="s">
        <v>6677</v>
      </c>
      <c r="AY1406" t="s">
        <v>6678</v>
      </c>
    </row>
    <row r="1407" spans="43:51">
      <c r="AQ1407" s="1286">
        <v>1595</v>
      </c>
      <c r="AR1407" s="1258" t="str">
        <f>'Abilities (2)'!B$1595</f>
        <v>(❖:&gt;) Brain Domination Bolt: Hidden; Send a Magic Bolt at Target Entity that deals 10(+100% Power) Magic Damage and Mind Controls them for 1 Turn. (50 Mana; 1/Day)</v>
      </c>
      <c r="AS1407" s="1258" t="str">
        <f>'Abilities (2)'!C$1595</f>
        <v>(❖:&gt;) Brain Domination Bolt II: Hidden; Send a Magic Bolt at Target Entity that deals 20(+100% Power) Magic Damage and Mind Controls them for 1 Turn. (50 Mana; 1/Day)</v>
      </c>
      <c r="AT1407" s="1258" t="str">
        <f>'Abilities (2)'!D$1595</f>
        <v>(❖:&gt;) Brain Domination Bolt III: Hidden; Send a Magic Bolt at Target Entity that deals 30(+100% Power) Magic Damage and Mind Controls them for 2 Turns. (50 Mana; 1/Day)</v>
      </c>
      <c r="AW1407" t="s">
        <v>6679</v>
      </c>
      <c r="AX1407" t="s">
        <v>6680</v>
      </c>
      <c r="AY1407" t="s">
        <v>6681</v>
      </c>
    </row>
    <row r="1408" spans="43:51">
      <c r="AQ1408" s="1286">
        <v>1596</v>
      </c>
      <c r="AR1408" s="1258" t="str">
        <f>'Abilities (2)'!B$1596</f>
        <v>(❖:≈) Mind to Mana: Hidden; Convert X Power to Max Mana where 1 Power is equal to 10 Max Mana; For every 3 Power Converted you Become Enlightened for 1 Turn. (X Power)</v>
      </c>
      <c r="AS1408" s="1258" t="str">
        <f>'Abilities (2)'!C$1596</f>
        <v>(❖:≈) Mind to Mana II: Hidden; Convert X Power to Max Mana where 1 Power is equal to 10 Max Mana; For every 3 Power Converted you Become Enlightened for 2 Turns. (X Power)</v>
      </c>
      <c r="AT1408" s="1258" t="str">
        <f>'Abilities (2)'!D$1596</f>
        <v>(❖:≈) Mind to Mana III: Hidden; Convert X Power to Max Mana where 1 Power is equal to 10 Max Mana; For every 3 Power Converted you Become Enlightened for 3 Turns. (X Power)</v>
      </c>
      <c r="AW1408" t="s">
        <v>6682</v>
      </c>
      <c r="AX1408" t="s">
        <v>6683</v>
      </c>
      <c r="AY1408" t="s">
        <v>6684</v>
      </c>
    </row>
    <row r="1409" spans="43:51">
      <c r="AQ1409" s="1286">
        <v>1597</v>
      </c>
      <c r="AR1409" s="1258" t="str">
        <f>'Abilities (2)'!B$1597</f>
        <v>(P) Break their Spirit: Inflict all Hostile Entities with Weakened for 1 Turn whenever your Tier II Ability Triggers Correctly(Not when it does nothing); The Weakened Status that you Inflict now Stacks multiplicatively. (Locks 100 Mana)</v>
      </c>
      <c r="AS1409" s="1258" t="str">
        <f>'Abilities (2)'!C$1597</f>
        <v>(P) Break their Spirit II: Inflict all Hostile Entities with Weakened for 1 Turn whenever your Tier II Ability Triggers Correctly(Not when it does nothing); The Weakened Status that you Inflict now Stacks multiplicatively.</v>
      </c>
      <c r="AT1409" s="1258" t="str">
        <f>'Abilities (2)'!D$1597</f>
        <v>(P) Break their Spirit III: Inflict all Hostile Entities with Weakened for 2 Turns whenever your Tier II Ability Triggers Correctly(Not when it does nothing); The Weakened Status that you Inflict now Stacks multiplicatively.</v>
      </c>
      <c r="AW1409" t="s">
        <v>6685</v>
      </c>
      <c r="AX1409" t="s">
        <v>6686</v>
      </c>
      <c r="AY1409" t="s">
        <v>6687</v>
      </c>
    </row>
    <row r="1410" spans="43:51">
      <c r="AQ1410" s="1286">
        <v>1598</v>
      </c>
      <c r="AR1410" s="1258" t="str">
        <f>'Abilities (2)'!B$1598</f>
        <v>(❖:o) Psychstorm: [Requires 4 Turns of Combat to have passed] Release your inner Mind dealing 20(+100% Power) Magic Damage and 20(+100% Power) Lightning Damage to all other Entities on Hex; 20% Chance to Retrigger this Ability on Cast. (1/Day)</v>
      </c>
      <c r="AS1410" s="1258" t="str">
        <f>'Abilities (2)'!C$1598</f>
        <v>(❖:o) Psychstorm II: [Requires 4 Turns of Combat to have passed] Release your inner Mind dealing 30(+150% Power) Magic Damage and 30(+150% Power) Lightning Damage to all other Entities on Hex; 30% Chance to Retrigger this Ability on Cast. (1/Day)</v>
      </c>
      <c r="AT1410" s="1258" t="str">
        <f>'Abilities (2)'!D$1598</f>
        <v>(❖:o) Psychstorm III: [Requires 4 Turns of Combat to have passed] Release your inner Mind dealing 40(+200% Power) Magic Damage and 40(+200% Power) Lightning Damage to all other Entities on Hex; 40% Chance to Retrigger this Ability on Cast. (1/Day)</v>
      </c>
      <c r="AW1410" t="s">
        <v>6688</v>
      </c>
      <c r="AX1410" t="s">
        <v>6689</v>
      </c>
      <c r="AY1410" t="s">
        <v>6690</v>
      </c>
    </row>
    <row r="1411" spans="43:51">
      <c r="AQ1411">
        <v>1601</v>
      </c>
      <c r="AR1411" s="1258" t="str">
        <f>'Abilities (2)'!B$1601</f>
        <v>(P) Charming Personality: When Entering Combat Charm all other Entities for 2 Turns.</v>
      </c>
      <c r="AW1411" t="s">
        <v>6691</v>
      </c>
    </row>
    <row r="1412" spans="43:51">
      <c r="AQ1412" s="1286">
        <v>1602</v>
      </c>
      <c r="AR1412" s="1258" t="str">
        <f>'Abilities (2)'!B$1602</f>
        <v>(P) Love Shock: Upon Landing a Critical Strike on Target or a Projectile Spell, inflict Charmed for 1 Turn.</v>
      </c>
      <c r="AW1412" t="s">
        <v>6692</v>
      </c>
    </row>
    <row r="1413" spans="43:51">
      <c r="AQ1413">
        <v>1603</v>
      </c>
      <c r="AR1413" s="1258" t="str">
        <f>'Abilities (2)'!B$1603</f>
        <v>(≈) Touch of Love: Charm Target for 2 Turns. (2/Combat)</v>
      </c>
      <c r="AW1413" t="s">
        <v>6693</v>
      </c>
    </row>
    <row r="1414" spans="43:51">
      <c r="AQ1414">
        <v>1604</v>
      </c>
      <c r="AR1414" s="911" t="str">
        <f>'Abilities (2)'!B$1604</f>
        <v>(❖:&gt;) Heartpierce: Throw a magic needle at targets Heart, Dealing 5 Magic Damage and 5 Bleed Damage. (10 Mana)</v>
      </c>
      <c r="AS1414" s="911" t="str">
        <f>'Abilities (2)'!C$1604</f>
        <v>(❖:&gt;) Heartpierce II: Throw a magic needle at targets Heart, Dealing 10(+100% Power) Magic Damage and 5 Bleed Damage. (15 Mana)</v>
      </c>
      <c r="AT1414" s="911" t="str">
        <f>'Abilities (2)'!D$1604</f>
        <v>(❖:&gt;) Heartpierce III: Throw a magic needle at targets Heart, Dealing 10(+100% Power) Magic Damage and 10(+100% Power) Bleed Damage. (20 Mana)</v>
      </c>
      <c r="AW1414" t="s">
        <v>6694</v>
      </c>
      <c r="AX1414" t="s">
        <v>6695</v>
      </c>
      <c r="AY1414" t="s">
        <v>6696</v>
      </c>
    </row>
    <row r="1415" spans="43:51">
      <c r="AQ1415">
        <v>1605</v>
      </c>
      <c r="AR1415" s="1258" t="str">
        <f>'Abilities (2)'!B$1605</f>
        <v>(❖:&gt;) Attraction Bolt/(+) Attraction Psychosis: Fire a Projectile at a Target that Deals 10(+200% Power) Magic Damage and Charms them for 2 Turns/If the Target is Charmed, Overload their Brain converting Charms to Confusion and dealing 20(+100% Power) Magic Damage (20 Mana)</v>
      </c>
      <c r="AS1415" s="1258" t="str">
        <f>'Abilities (2)'!C$1605</f>
        <v>(❖:&gt;) Attraction Bolt II/(+) Attraction Psychosis II: Fire a Projectile at a Target that Deals 20(+200% Power) Magic Damage and Charms them for 2 Turns/If the Target is Charmed Overload their Brain converting Charms to Confusion and dealing 25(+100% Power) Magic Damage (25 Mana)</v>
      </c>
      <c r="AT1415" s="1258" t="str">
        <f>'Abilities (2)'!D$1605</f>
        <v>(❖:&gt;) Attraction Bolt III/(+) Attraction Psychosis III: Fire a Projectile at a Target that Deals 20(+200% Power) Magic Damage and Charms them for 3 Turns/If the Target is Charmed Overload their Brain converting Charms to Confusion and dealing 30(+100% Power) Magic Damage (30 Mana)</v>
      </c>
      <c r="AW1415" t="s">
        <v>6697</v>
      </c>
      <c r="AX1415" t="s">
        <v>6698</v>
      </c>
      <c r="AY1415" t="s">
        <v>6699</v>
      </c>
    </row>
    <row r="1416" spans="43:51">
      <c r="AQ1416">
        <v>1606</v>
      </c>
      <c r="AR1416" s="1258" t="str">
        <f>'Abilities (2)'!B$1606</f>
        <v>(P) Beauty Incarnate: If you have the Seducer Condition, extend the duration of all Charmed Statuses you Inflict by 1 Turn. (Lock 40 Mana)</v>
      </c>
      <c r="AS1416" s="1258" t="str">
        <f>'Abilities (2)'!C$1606</f>
        <v>(P) Beauty Incarnate II: If you have the Seducer Condition, extend the duration of all Charmed Statuses you Inflict by 1 Turn. (Lock 20 Mana)</v>
      </c>
      <c r="AT1416" s="1258" t="str">
        <f>'Abilities (2)'!D$1606</f>
        <v xml:space="preserve">(P) Beauty Incarnate III: If you have the Seducer Condition, extend the duration of all Charmed Statuses you Inflict by 1 Turn. </v>
      </c>
      <c r="AW1416" t="s">
        <v>6700</v>
      </c>
      <c r="AX1416" t="s">
        <v>6701</v>
      </c>
      <c r="AY1416" t="s">
        <v>6702</v>
      </c>
    </row>
    <row r="1417" spans="43:51">
      <c r="AQ1417" s="1286">
        <v>1607</v>
      </c>
      <c r="AR1417" s="1258" t="str">
        <f>'Abilities (2)'!B$1607</f>
        <v xml:space="preserve"> (P) Charming Appearance: Get 50% Reduced Prices at Merchants; Entities On Hex Below 25 Health are Permanently Charmed. (Locks 100 Mana)</v>
      </c>
      <c r="AS1417" s="1258" t="str">
        <f>'Abilities (2)'!C$1607</f>
        <v xml:space="preserve"> (P) Charming Appearance II: Get 50% Reduced Prices at Merchants; Entities On Hex below 50 Health are Permanently Charmed. (Locks 100 Mana)</v>
      </c>
      <c r="AT1417" s="1258" t="str">
        <f>'Abilities (2)'!D$1607</f>
        <v xml:space="preserve"> (P) Charming Appearance III: Get 50% Reduced Prices at Merchants; Entities On Hex below 75 Health are Permanently Charmed. (Locks 100 Mana)</v>
      </c>
      <c r="AW1417" t="s">
        <v>6703</v>
      </c>
      <c r="AX1417" t="s">
        <v>6704</v>
      </c>
      <c r="AY1417" t="s">
        <v>6705</v>
      </c>
    </row>
    <row r="1418" spans="43:51">
      <c r="AQ1418" s="1286">
        <v>1608</v>
      </c>
      <c r="AR1418" s="1258" t="str">
        <f>'Abilities (2)'!B$1608</f>
        <v>(❖:&gt;) Bleeding Heart: Fire a Bolt at an Target that Deals 5 Bleed Damage; if The Target is Charmed Cause Bleeding for 5(+50% Power) Bleed Damage Per Tick over 3 turns. (20 Mana)</v>
      </c>
      <c r="AS1418" s="1258" t="str">
        <f>'Abilities (2)'!C$1608</f>
        <v>(❖:&gt;) Bleeding Heart II: Fire a Bolt at an Target that Deals 5 Bleed Damage; if The Target is Charmed Cause Bleeding for 5(+100% Power) Bleed Damage Per Tick over 3 turns. (30 Mana)</v>
      </c>
      <c r="AT1418" s="1258" t="str">
        <f>'Abilities (2)'!D$1608</f>
        <v>(❖:&gt;) Bleeding Heart III: Fire a Bolt at an Target that Deals 5 Bleed Damage; if The Target is Charmed Cause Bleeding for 5(+200% Power) Bleed Damage Per Tick over 3 turns. (40 Mana)</v>
      </c>
      <c r="AW1418" t="s">
        <v>6706</v>
      </c>
      <c r="AX1418" t="s">
        <v>6707</v>
      </c>
      <c r="AY1418" t="s">
        <v>6708</v>
      </c>
    </row>
    <row r="1419" spans="43:51">
      <c r="AQ1419" s="1286">
        <v>1609</v>
      </c>
      <c r="AR1419" s="1258" t="str">
        <f>'Abilities (2)'!B$1609</f>
        <v>(≈) Quick Flash: Flash; Charm target in melee range for 1 Turn, If the Target is already Charmed, then this Ability will inflict 1 Turn of Confused. (20 Mana)</v>
      </c>
      <c r="AS1419" s="1258" t="str">
        <f>'Abilities (2)'!C$1609</f>
        <v>(≈) Quick Flash: Flash; Charm target in melee range for 2 Turn, If the target is already Charmed, then this ability will inflict 1 Turn of Confusion. (25 Mana)</v>
      </c>
      <c r="AT1419" s="1258" t="str">
        <f>'Abilities (2)'!D$1609</f>
        <v>(≈) Quick Flash III: Flash; Charm target in melee range for 2 Turns, If the target is already charmed, then this ability will inflict 2 Turns of Confused. (30 Mana)</v>
      </c>
      <c r="AW1419" t="s">
        <v>6709</v>
      </c>
      <c r="AX1419" t="s">
        <v>6710</v>
      </c>
      <c r="AY1419" t="s">
        <v>6711</v>
      </c>
    </row>
    <row r="1420" spans="43:51">
      <c r="AQ1420" s="1286">
        <v>1610</v>
      </c>
      <c r="AR1420" s="1258" t="str">
        <f>'Abilities (2)'!B$1610</f>
        <v>(+) Blinding Love: For each Turn Target Entity was Charmed this Combat, Blind them for the same amount of Turns. (40 Mana)</v>
      </c>
      <c r="AS1420" s="1258" t="str">
        <f>'Abilities (2)'!C$1610</f>
        <v>(+) Blinding Love II: For each Turn Target Entity was Charmed this Combat, Deal 5(+200% Power) Magic Damage and Blind them for the same amount of Turns. (50 Mana)</v>
      </c>
      <c r="AT1420" s="1258" t="str">
        <f>'Abilities (2)'!D$1610</f>
        <v>(+) Blinding Love III: For each Turn Target Entity was Charmed this Combat, Deal 10(+300% Power) Magic Damage and Blind them for the same amount of Turns. (60 Mana)</v>
      </c>
      <c r="AW1420" t="s">
        <v>6712</v>
      </c>
      <c r="AX1420" t="s">
        <v>6713</v>
      </c>
      <c r="AY1420" t="s">
        <v>6714</v>
      </c>
    </row>
    <row r="1421" spans="43:51">
      <c r="AQ1421" s="1286">
        <v>1611</v>
      </c>
      <c r="AR1421" s="1258" t="str">
        <f>'Abilities (2)'!B$1611</f>
        <v>(P) Exhaustion through Passion: Charmed Targets are now also Rooted. (Locks 50 Mana)</v>
      </c>
      <c r="AS1421" s="1258" t="str">
        <f>'Abilities (2)'!C$1611</f>
        <v>(P) Exhaustion through Passion II: Charmed or Confused Targets are now also Rooted. (Locks 50 Mana)</v>
      </c>
      <c r="AT1421" s="1258" t="str">
        <f>'Abilities (2)'!D$1611</f>
        <v>(P) Exhaustion through Passion III: Charmed or Confused Targets are now also Rooted. (Locks 30 Mana)</v>
      </c>
      <c r="AW1421" t="s">
        <v>6715</v>
      </c>
      <c r="AX1421" t="s">
        <v>6716</v>
      </c>
      <c r="AY1421" t="s">
        <v>6717</v>
      </c>
    </row>
    <row r="1422" spans="43:51">
      <c r="AQ1422" s="1286">
        <v>1612</v>
      </c>
      <c r="AR1422" s="1258" t="str">
        <f>'Abilities (2)'!B$1612</f>
        <v>(P) Layers of Attraction: Ticks of Charmed Statuses you inflict now Stack(If Target has 2 Ticks of Charmed and is hit with another 2 he is now under 4 Ticks of Charmed). (Locks 60 Mana)</v>
      </c>
      <c r="AS1422" s="1258" t="str">
        <f>'Abilities (2)'!C$1612</f>
        <v>(P) Layers of Attraction II: Ticks of Charmed Statuses you inflict now Stack(If Target has 2 Ticks of Charmed and is hit with another 2 he is now under 4 Ticks of Charmed). (Locks 30 Mana)</v>
      </c>
      <c r="AT1422" s="1258" t="str">
        <f>'Abilities (2)'!D$1612</f>
        <v>(P) Layers of Attraction III: Ticks of Charmed Statuses you inflict now Stack(If Target has 2 Ticks of Charmed and is hit with another 2 he is now under 4 Ticks of Charmed); Charmed Statuses you Inflict no longer have a Source(Entities you Charm can no longer Target any other Entity).</v>
      </c>
      <c r="AW1422" t="s">
        <v>6718</v>
      </c>
      <c r="AX1422" t="s">
        <v>6719</v>
      </c>
      <c r="AY1422" t="s">
        <v>6720</v>
      </c>
    </row>
    <row r="1423" spans="43:51">
      <c r="AQ1423" s="1286">
        <v>1613</v>
      </c>
      <c r="AR1423" s="1258" t="str">
        <f>'Abilities (2)'!B$1613</f>
        <v>(+) Anything for Love: Mind Control Charmed Target for 1 Turn. (80 Mana)</v>
      </c>
      <c r="AS1423" s="1258" t="str">
        <f>'Abilities (2)'!C$1613</f>
        <v>(+) Anything for Love II: Mind Control Charmed Target for 2 Turns. (100 Mana)</v>
      </c>
      <c r="AT1423" s="1258" t="str">
        <f>'Abilities (2)'!D$1613</f>
        <v>(+) Anything for Love III: Mind Control Charmed Target for 3 Turns. (125 Mana)</v>
      </c>
      <c r="AW1423" t="s">
        <v>6721</v>
      </c>
      <c r="AX1423" t="s">
        <v>6722</v>
      </c>
      <c r="AY1423" t="s">
        <v>6723</v>
      </c>
    </row>
    <row r="1424" spans="43:51">
      <c r="AQ1424" s="1286">
        <v>1614</v>
      </c>
      <c r="AR1424" s="1258" t="str">
        <f>'Abilities (2)'!B$1614</f>
        <v>(P) Aspect of Lust: Targets you Charmed are Forced to spend 1 Action or Sub-Action on their Turn moving in melee Range of you; If they are In Melee Range, they Lose 20 Max Health instead; Moving Removes Charmed Status from all Entities in Combat. (Locks 100 Mana)</v>
      </c>
      <c r="AS1424" s="1258" t="str">
        <f>'Abilities (2)'!C$1614</f>
        <v>(P) Aspect of Lust II: Targets you Charmed are Forced to spend 1 Action or Sub-Action on their Turn moving in melee Range of you; If they are In Melee Range, they Lose 40 Max Health instead; Moving Removes Charmed Status from all Entities in Combat. (Locks 120 Mana)</v>
      </c>
      <c r="AT1424" s="1258" t="str">
        <f>'Abilities (2)'!D$1614</f>
        <v>(P) Aspect of Lust III: Targets you Charmed are Forced to spend 1 Action or Sub-Action on their Turn moving in melee Range of you; If they are In Melee Range, they Lose 80 Max Health instead; Moving Removes Charmed Status from all Entities in Combat. (Locks 160 Mana)</v>
      </c>
      <c r="AW1424" t="s">
        <v>6724</v>
      </c>
      <c r="AX1424" t="s">
        <v>6725</v>
      </c>
      <c r="AY1424" t="s">
        <v>6726</v>
      </c>
    </row>
    <row r="1425" spans="43:51">
      <c r="AQ1425" s="1286">
        <v>1615</v>
      </c>
      <c r="AR1425" s="1258" t="str">
        <f>'Abilities (2)'!B$1615</f>
        <v>(❖:+) Heart Detonation: Consume all Ticks of Charmed on Target and Deal 10(+100% Power) Bleed Damage for each Tick Consumed; If 6 Ticks or more were Consumed convert the Bleed Damage to True Damage. (40 Mana; 1/Day)</v>
      </c>
      <c r="AS1425" s="1258" t="str">
        <f>'Abilities (2)'!C$1615</f>
        <v>(❖:+) Heart Detonation II: Consume all Ticks of Charmed on Target and Deal 20(+200% Power) Bleed Damage for each Tick Consumed; If 6 Ticks or more were Consumed convert the Bleed Damage to True Damage. (80 Mana; 1/Day)</v>
      </c>
      <c r="AT1425" s="1258" t="str">
        <f>'Abilities (2)'!D$1615</f>
        <v>(❖:+) Heart Detonation III: Consume all Ticks of Charmed on Target and Deal 30(+300% Power) Bleed Damage for each Tick Consumed; If 5 Ticks or more were Consumed convert the Bleed Damage to True Damage. (120 Mana; 1/Day)</v>
      </c>
      <c r="AW1425" t="s">
        <v>6727</v>
      </c>
      <c r="AX1425" t="s">
        <v>6728</v>
      </c>
      <c r="AY1425" t="s">
        <v>6729</v>
      </c>
    </row>
    <row r="1426" spans="43:51">
      <c r="AQ1426">
        <v>1618</v>
      </c>
      <c r="AR1426" s="1258" t="str">
        <f>'Abilities (2)'!B$1618</f>
        <v>(P) Bearer of Malice: Start the Game with a Curse; Curse: You are Forced to Traverse the Hexes of Entities in your 1 Hex Range as long as you have Stamina Available; Traversal Attempts are not Counted.</v>
      </c>
      <c r="AW1426" t="s">
        <v>6730</v>
      </c>
    </row>
    <row r="1427" spans="43:51">
      <c r="AQ1427" s="1286">
        <v>1619</v>
      </c>
      <c r="AR1427" s="1258" t="str">
        <f>'Abilities (2)'!B$1619</f>
        <v>(P) Bearer of Pestilence: Start the Game with a Curse; Curse: You are Rotting in 3 Days(Overrides Longer Rotting Effects); If Rotting is Removed, Reapply it immediately.</v>
      </c>
      <c r="AW1427" t="s">
        <v>6731</v>
      </c>
    </row>
    <row r="1428" spans="43:51">
      <c r="AQ1428">
        <v>1620</v>
      </c>
      <c r="AR1428" s="1258" t="str">
        <f>'Abilities (2)'!B$1620</f>
        <v>(P) Bearer of Misfortune: Start the Game with a Curse; Curse: You Gain -1 on all D20 Rolls.</v>
      </c>
      <c r="AW1428" t="s">
        <v>6732</v>
      </c>
    </row>
    <row r="1429" spans="43:51">
      <c r="AQ1429">
        <v>1621</v>
      </c>
      <c r="AR1429" s="911" t="str">
        <f>'Abilities (2)'!B$1621</f>
        <v>(❖:≈) Loss and Tragedy: Curse Yourself; Curse: At the Start of Day Lose a Random Gear from your Stash; You are Unable to Drop Gear once Looted. (Locks 40 Mana)</v>
      </c>
      <c r="AS1429" s="911" t="str">
        <f>'Abilities (2)'!C$1621</f>
        <v>(❖:≈) Loss and Tragedy II: Curse Yourself; Curse: At the Start of Day Lose a Random Gear from your Stash; You are Unable to Drop Gear once Looted. (Locks 20 Mana)</v>
      </c>
      <c r="AT1429" s="911" t="str">
        <f>'Abilities (2)'!D$1621</f>
        <v>(❖:≈) Loss and Tragedy III: Curse Yourself; Curse: At the Start of Day Lose a Random Gear from your Stash; You are Unable to Drop Gear once Looted.</v>
      </c>
      <c r="AW1429" t="s">
        <v>6733</v>
      </c>
      <c r="AX1429" t="s">
        <v>6734</v>
      </c>
      <c r="AY1429" t="s">
        <v>6735</v>
      </c>
    </row>
    <row r="1430" spans="43:51">
      <c r="AQ1430">
        <v>1622</v>
      </c>
      <c r="AR1430" s="1258" t="str">
        <f>'Abilities (2)'!B$1622</f>
        <v>(❖:&gt;) Infian Curse Bolt: Deal 10(+50% Power) Dark Damage; On Hit Curse Target; Curse: While in Combat, Lose 5 Health at the Start of your Turn. (25 Mana)</v>
      </c>
      <c r="AS1430" s="1258" t="str">
        <f>'Abilities (2)'!C$1622</f>
        <v>(&gt;) Infian Curse Bolt II: Deal 10(+50% Power) Dark Damage; On Hit Curse Target; Curse: While in Combat, Lose 7 Health at the Start of your Turn. (25 Mana)</v>
      </c>
      <c r="AT1430" s="1258" t="str">
        <f>'Abilities (2)'!D$1622</f>
        <v>(&gt;) Infian Curse Bolt III: Deal 10(+50% Power) Dark Damage; On Hit Curse Target; Curse: While in Combat, Lose 10 Health at the Start of your Turn. (25 Mana)</v>
      </c>
      <c r="AW1430" t="s">
        <v>6736</v>
      </c>
      <c r="AX1430" t="s">
        <v>6737</v>
      </c>
      <c r="AY1430" t="s">
        <v>6738</v>
      </c>
    </row>
    <row r="1431" spans="43:51">
      <c r="AQ1431">
        <v>1623</v>
      </c>
      <c r="AR1431" s="1258" t="str">
        <f>'Abilities (2)'!B$1623</f>
        <v>(❖:^) Wretched Witch: Summon a 50 Health Witch Minion with a Ranged Basic Attack with Dark Damage equal to 5(+20% Power) multiplied to the amount of Curses Active on yourself. (30 Mana)</v>
      </c>
      <c r="AS1431" s="1258" t="str">
        <f>'Abilities (2)'!C$1623</f>
        <v>(❖:^) Wretched Witch II: Summon a 60 Health Witch Minion with a Ranged Basic Attack with Dark Damage equal to 5(+30% Power) multiplied to the amount of Curses Active on yourself. (35 Mana)</v>
      </c>
      <c r="AT1431" s="1258" t="str">
        <f>'Abilities (2)'!D$1623</f>
        <v>(❖:^) Wretched Witch III: Summon a 70 Health Witch Minion with a Ranged Basic Attack with Dark Damage equal to 5(+40% Power) multiplied to the amount of Curses Active on yourself. (40 Mana)</v>
      </c>
      <c r="AW1431" t="s">
        <v>6739</v>
      </c>
      <c r="AX1431" t="s">
        <v>6740</v>
      </c>
      <c r="AY1431" t="s">
        <v>6741</v>
      </c>
    </row>
    <row r="1432" spans="43:51">
      <c r="AQ1432" s="1286">
        <v>1624</v>
      </c>
      <c r="AR1432" s="1258" t="str">
        <f>'Abilities (2)'!B$1624</f>
        <v>(P) Curse Hoarder: Gain 2 Power for each active Curse on yourself. (Locks 20 Mana)</v>
      </c>
      <c r="AS1432" s="1258" t="str">
        <f>'Abilities (2)'!C$1624</f>
        <v>(P) Curse Hoarder II: Gain 3 Power for each active Curse on yourself. (Locks 20 Mana)</v>
      </c>
      <c r="AT1432" s="1258" t="str">
        <f>'Abilities (2)'!D$1624</f>
        <v>(P) Curse Hoarder III: Gain 4 Power for each active Curse on yourself. (Locks 20 Mana)</v>
      </c>
      <c r="AW1432" t="s">
        <v>6742</v>
      </c>
      <c r="AX1432" t="s">
        <v>6743</v>
      </c>
      <c r="AY1432" t="s">
        <v>6744</v>
      </c>
    </row>
    <row r="1433" spans="43:51">
      <c r="AQ1433" s="1286">
        <v>1625</v>
      </c>
      <c r="AR1433" s="1258" t="str">
        <f>'Abilities (2)'!B$1625</f>
        <v>(≈) Mirror Breaker: Curse Yourself; Curse: Whenever you Roll a D20 outside of Combat you Roll 2 Dice and are Forced to pick the lowest Number. (Locks 40 Mana)</v>
      </c>
      <c r="AS1433" s="1258" t="str">
        <f>'Abilities (2)'!C$1625</f>
        <v>(≈) Mirror Breaker II: Curse Yourself; Curse: Whenever you Roll a D20 outside of Combat you Roll 2 Dice and are Forced to pick the lowest Number. (Locks 20 Mana)</v>
      </c>
      <c r="AT1433" s="1258" t="str">
        <f>'Abilities (2)'!D$1625</f>
        <v>(≈) Mirror Breaker III: Curse Yourself; Curse: Whenever you Roll a D20 outside of Combat you Roll 2 Dice and are Forced to pick the lowest Number.</v>
      </c>
      <c r="AW1433" t="s">
        <v>6745</v>
      </c>
      <c r="AX1433" t="s">
        <v>6746</v>
      </c>
      <c r="AY1433" t="s">
        <v>6747</v>
      </c>
    </row>
    <row r="1434" spans="43:51">
      <c r="AQ1434" s="1286">
        <v>1626</v>
      </c>
      <c r="AR1434" s="1258" t="str">
        <f>'Abilities (2)'!B$1626</f>
        <v>(+) Aflicting Despair: Curse Target; Curse: At the End of your Turn in Combat Gain 1 Turn of a Random Negative Status. (60 Mana)</v>
      </c>
      <c r="AS1434" s="1258" t="str">
        <f>'Abilities (2)'!C$1626</f>
        <v>(+) Aflicting Despair II: Curse Target; Curse: At the End of your Turn in Combat Gain 2 Turns of a Random Negative Status. (70 Mana)</v>
      </c>
      <c r="AT1434" s="1258" t="str">
        <f>'Abilities (2)'!D$1626</f>
        <v>(+) Aflicting Despair III: Curse Target; Curse: At the End of your Turn in Combat Gain 3 Turns of a Random Negative Status. (80 Mana)</v>
      </c>
      <c r="AW1434" t="s">
        <v>6748</v>
      </c>
      <c r="AX1434" t="s">
        <v>6749</v>
      </c>
      <c r="AY1434" t="s">
        <v>6750</v>
      </c>
    </row>
    <row r="1435" spans="43:51">
      <c r="AQ1435" s="1286">
        <v>1627</v>
      </c>
      <c r="AR1435" s="1258" t="str">
        <f>'Abilities (2)'!B$1627</f>
        <v>(≈) Curse Devourer: Remove Target Curse; Gain 25 Max Health. (30 Mana)</v>
      </c>
      <c r="AS1435" s="1258" t="str">
        <f>'Abilities (2)'!C$1627</f>
        <v>(≈) Curse Devourer II: Remove Target Curse; Gain 50 Max Health. (40 Mana)</v>
      </c>
      <c r="AT1435" s="1258" t="str">
        <f>'Abilities (2)'!D$1627</f>
        <v>(≈) Curse Devourer III: Remove Target Curse; Gain 75 Max Health. (50 Mana)</v>
      </c>
      <c r="AW1435" t="s">
        <v>6751</v>
      </c>
      <c r="AX1435" t="s">
        <v>6752</v>
      </c>
      <c r="AY1435" t="s">
        <v>6753</v>
      </c>
    </row>
    <row r="1436" spans="43:51">
      <c r="AQ1436" s="1286">
        <v>1628</v>
      </c>
      <c r="AR1436" s="1258" t="str">
        <f>'Abilities (2)'!B$1628</f>
        <v>(P) Curse Feeder: Gain 1 Power for Each Curse on Hex.</v>
      </c>
      <c r="AS1436" s="1258" t="str">
        <f>'Abilities (2)'!C$1628</f>
        <v>(P) Curse Feeder: Gain 2 Power for Each Curse on Hex.</v>
      </c>
      <c r="AT1436" s="1258" t="str">
        <f>'Abilities (2)'!D$1628</f>
        <v>(P) Curse Feeder: Gain 3 Power for Each Curse on Hex.</v>
      </c>
      <c r="AW1436" t="s">
        <v>6754</v>
      </c>
      <c r="AX1436" t="s">
        <v>6755</v>
      </c>
      <c r="AY1436" t="s">
        <v>6756</v>
      </c>
    </row>
    <row r="1437" spans="43:51">
      <c r="AQ1437" s="1286">
        <v>1629</v>
      </c>
      <c r="AR1437" s="1258" t="str">
        <f>'Abilities (2)'!B$1629</f>
        <v>(≈) Darkseething Curse: Curse Yourself; Curse: Take 10 Dark Damage whenever you Traverse a Hex; On Day Start Randomly Change this Damage to another Random Elemental Damage Type. (Locks 40 Mana)</v>
      </c>
      <c r="AS1437" s="1258" t="str">
        <f>'Abilities (2)'!C$1629</f>
        <v>(≈) Darkseething Curse: Curse Yourself; Curse: Take 10 Dark Damage whenever you Traverse a Hex; On Day Start Randomly Change this Damage to another Random Elemental Damage Type. (Locks 20 Mana)</v>
      </c>
      <c r="AT1437" s="1258" t="str">
        <f>'Abilities (2)'!D$1629</f>
        <v>(≈) Darkseething Curse III: Curse Yourself; Curse: Take 10 Dark Damage whenever you Traverse a Hex; On Day Start Randomly Change this Damage to another Random Elemental Damage Type.</v>
      </c>
      <c r="AW1437" t="s">
        <v>6757</v>
      </c>
      <c r="AX1437" t="s">
        <v>6758</v>
      </c>
      <c r="AY1437" t="s">
        <v>6759</v>
      </c>
    </row>
    <row r="1438" spans="43:51">
      <c r="AQ1438" s="1286">
        <v>1630</v>
      </c>
      <c r="AR1438" s="1258" t="str">
        <f>'Abilities (2)'!B$1630</f>
        <v>(❖:+) Mindbites: Deal 10(+100% Power) True Damage to Target Entity; Retrigger this Ability for each (Individual) Curse affecting you. (50 Mana)</v>
      </c>
      <c r="AS1438" s="1258" t="str">
        <f>'Abilities (2)'!C$1630</f>
        <v>(❖:+) Mindbites II: Deal 20(+100% Power) True Damage to Target Entity; Retrigger this Ability for each (Individual) Curse affecting you. (75 Mana)</v>
      </c>
      <c r="AT1438" s="1258" t="str">
        <f>'Abilities (2)'!D$1630</f>
        <v>(❖:+) Mindbites III: Deal 30(+150% Power) True Damage to Target Entity; Retrigger this Ability for each (Individual) Curse affecting you. (100 Mana)</v>
      </c>
      <c r="AW1438" t="s">
        <v>6760</v>
      </c>
      <c r="AX1438" t="s">
        <v>6761</v>
      </c>
      <c r="AY1438" t="s">
        <v>6762</v>
      </c>
    </row>
    <row r="1439" spans="43:51">
      <c r="AQ1439" s="1286">
        <v>1631</v>
      </c>
      <c r="AR1439" s="1258" t="str">
        <f>'Abilities (2)'!B$1631</f>
        <v>(❖:+) Relinquishing to Host: Transfer all your Curses to Target Entity. (50 Mana)</v>
      </c>
      <c r="AS1439" s="1258" t="str">
        <f>'Abilities (2)'!C$1631</f>
        <v>(❖:+) Relinquishing to Host II: Transfer all Curses from Target Entity to Target Entity. (50 Mana)</v>
      </c>
      <c r="AT1439" s="1258" t="str">
        <f>'Abilities (2)'!D$1631</f>
        <v>(❖:+) Relinquishing to Host III: Flash; Transfer all Curses from Target Entity to Target Entity.</v>
      </c>
      <c r="AW1439" t="s">
        <v>6763</v>
      </c>
      <c r="AX1439" t="s">
        <v>6764</v>
      </c>
      <c r="AY1439" t="s">
        <v>6765</v>
      </c>
    </row>
    <row r="1440" spans="43:51">
      <c r="AQ1440" s="1286">
        <v>1632</v>
      </c>
      <c r="AR1440" s="1258" t="str">
        <f>'Abilities (2)'!B$1632</f>
        <v>(P) Final Curse: Curse Yourself upon Leveling up this Ability; Curse: All Damage you take is Converted to True Damage; You Gain 50 Barrier and 2 Power for each Active Curse on Hex on Combat Start.</v>
      </c>
      <c r="AS1440" s="1258" t="str">
        <f>'Abilities (2)'!C$1632</f>
        <v>(P) Final Curse II: Curse Yourself upon Leveling up this Ability; Curse: All Damage you take is Converted to True Damage; You Gain 100 Barrier and 4 Power for each Active Curse on Hex on Combat Start.</v>
      </c>
      <c r="AT1440" s="1258" t="str">
        <f>'Abilities (2)'!D$1632</f>
        <v>(P) Final Curse III: Curse Yourself upon Leveling up this Ability; Curse: All Damage you take is Converted to True Damage; You Gain 200 Barrier and 8 Power for each Active Curse on Hex on Combat Start.</v>
      </c>
      <c r="AW1440" t="s">
        <v>6766</v>
      </c>
      <c r="AX1440" t="s">
        <v>6767</v>
      </c>
      <c r="AY1440" t="s">
        <v>6768</v>
      </c>
    </row>
    <row r="1441" spans="43:51">
      <c r="AQ1441">
        <v>1635</v>
      </c>
      <c r="AR1441" s="1258" t="str">
        <f>'Abilities (2)'!B$1635</f>
        <v>(P) Hidden Clause: Blood Contracts you form no longer Consume any of your Health and are considered Pacts; Pacts are resolved on your turn and can not be selfcast.</v>
      </c>
      <c r="AW1441" t="s">
        <v>6769</v>
      </c>
    </row>
    <row r="1442" spans="43:51">
      <c r="AQ1442" s="1286">
        <v>1636</v>
      </c>
      <c r="AR1442" s="1258" t="str">
        <f>'Abilities (2)'!B$1636</f>
        <v>(P) Deal Hunger: Gain 1 Permanent Power for each Pact you've made; Pacts are resolved on your turn and can not be selfcast.</v>
      </c>
      <c r="AW1442" t="s">
        <v>6770</v>
      </c>
    </row>
    <row r="1443" spans="43:51">
      <c r="AQ1443">
        <v>1637</v>
      </c>
      <c r="AR1443" s="1258" t="str">
        <f>'Abilities (2)'!B$1637</f>
        <v>(P) Enthralled by the Gods: Your Quest cap is increased to 3; Gain 3 Quests, one of each Difficulty; These 3 Quests do not give Rewards and can not be replaced; Completing all 3 Grants you 6 Attunement Points; Failing to Complete them in 10 Days causes you to be Destroyed; Pacts are resolved on your turn.</v>
      </c>
      <c r="AW1443" t="s">
        <v>6771</v>
      </c>
    </row>
    <row r="1444" spans="43:51">
      <c r="AQ1444">
        <v>1638</v>
      </c>
      <c r="AR1444" s="911" t="str">
        <f>'Abilities (2)'!B$1638</f>
        <v>(❖:+) Dark Pact: Make a Pact with Darkness itself; You and Target both take X(+50% Power) Dark Damage. (X Mana; 1/Day)</v>
      </c>
      <c r="AS1444" s="911" t="str">
        <f>'Abilities (2)'!C$1638</f>
        <v>(❖:+) Dark Pact II: Make a Pact with Darkness itself; You and Target both take X(+100% Power) Dark Damage. (X Mana; 1/Day)</v>
      </c>
      <c r="AT1444" s="911" t="str">
        <f>'Abilities (2)'!D$1638</f>
        <v>(❖:+) Dark Pact III: Make a Pact with Darkness itself; You and Target both take X(+200% Power) Dark Damage. (X Mana; 1/Day)</v>
      </c>
      <c r="AW1444" t="s">
        <v>6772</v>
      </c>
      <c r="AX1444" t="s">
        <v>6773</v>
      </c>
      <c r="AY1444" t="s">
        <v>6774</v>
      </c>
    </row>
    <row r="1445" spans="43:51">
      <c r="AQ1445">
        <v>1639</v>
      </c>
      <c r="AR1445" s="1258" t="str">
        <f>'Abilities (2)'!B$1639</f>
        <v>(❖:+) Equilibric Pact: Offer an Equilibric Pact with Target Entity; If they accept, Both you and Target have your Mana added together and split equally between you; If they refuse their Attributes are set to 0(-25% Power) until End of Combat. (25 Health; 1/Day)</v>
      </c>
      <c r="AS1445" s="1258" t="str">
        <f>'Abilities (2)'!C$1639</f>
        <v>(❖:+) Equilibric Pact II: Offer an Equilibric Pact with Target Entity; If they accept, Both you and Target have your Mana added together and split equally between you; If they refuse their Attributes are set to 0(-50% Power) until End of Combat. (25 Health; 1/Day)</v>
      </c>
      <c r="AT1445" s="1258" t="str">
        <f>'Abilities (2)'!D$1639</f>
        <v>(❖:+) Equilibric Pact III: Offer an Equilibric Pact with Target Entity; If they accept, Both you and Target have your Mana added together and split equally between you; If they refuse their Attributes are set to 0(-100% Power) until End of Combat. (25 Health; 2/Day)</v>
      </c>
      <c r="AW1445" t="s">
        <v>6775</v>
      </c>
      <c r="AX1445" t="s">
        <v>6776</v>
      </c>
      <c r="AY1445" t="s">
        <v>6777</v>
      </c>
    </row>
    <row r="1446" spans="43:51">
      <c r="AQ1446">
        <v>1640</v>
      </c>
      <c r="AR1446" s="1258" t="str">
        <f>'Abilities (2)'!B$1640</f>
        <v>(❖:+) Truce Pact: Offer a Truce Pact to Target Sentient Entity; If they accept it You and Target can no Longer fight each other Until End of Day; If you two were the only participants in Combat then the Combat automaitcally Ends; If they Refuse they immediately Lose 50 Health. (25 Mana)</v>
      </c>
      <c r="AS1446" s="1258" t="str">
        <f>'Abilities (2)'!C$1640</f>
        <v>(❖:+) Truce Pact II: Offer a Truce Pact to Target Sentient Entity; If they accept it You and Target can no Longer fight each other Until End of Day; If you two were the only participants in Combat then the Combat automaitcally Ends; If they Refuse they immediately Lose 75 Health. (25 Mana)</v>
      </c>
      <c r="AT1446" s="1258" t="str">
        <f>'Abilities (2)'!D$1640</f>
        <v>(❖:+) Truce Pact III: Offer a Truce Pact to Target Sentient Entity; If they accept it You and Target can no Longer fight each other Until End of Day; If you two were the only participants in Combat then the Combat automaitcally Ends; If they Refuse they immediately Lose 100 Health. (25 Mana)</v>
      </c>
      <c r="AW1446" t="s">
        <v>6778</v>
      </c>
      <c r="AX1446" t="s">
        <v>6779</v>
      </c>
      <c r="AY1446" t="s">
        <v>6780</v>
      </c>
    </row>
    <row r="1447" spans="43:51">
      <c r="AQ1447" s="1286">
        <v>1641</v>
      </c>
      <c r="AR1447" s="1258" t="str">
        <f>'Abilities (2)'!B$1641</f>
        <v>(❖:+) Shadowforged Pact: Offer a Shadow Pact to Target Entity; If they accept it they become Inflicted with 3 Random Negative Non-Dot Statuses for 2 Turns; If they Refuse they become Staggered for 1 Turn and take 1(+100% Power) Dark Damage. (30 Mana)</v>
      </c>
      <c r="AS1447" s="1258" t="str">
        <f>'Abilities (2)'!C$1641</f>
        <v>(❖:+) Shadowforged Pact II: Offer a Shadow Pact to Target Entity; If they accept it they become Inflicted with 3 Random Negative Non-Dot Statuses for 3 Turns; If they Refuse they become Staggered for 1 Turn and take 10(+100% Power) Dark Damage. (35 Mana)</v>
      </c>
      <c r="AT1447" s="1258" t="str">
        <f>'Abilities (2)'!D$1641</f>
        <v>(❖:+) Shadowforged Pact III: Offer a Shadow Pact to Target Entity; If they accept it they become Inflicted with 4 Random Negative Non-Dot Statuses for 3 Turns; If they Refuse they become Staggered for 2 Turns and take 10(+200% Power) Dark Damage. (40 Mana)</v>
      </c>
      <c r="AW1447" t="s">
        <v>6781</v>
      </c>
      <c r="AX1447" t="s">
        <v>6782</v>
      </c>
      <c r="AY1447" t="s">
        <v>6783</v>
      </c>
    </row>
    <row r="1448" spans="43:51">
      <c r="AQ1448" s="1286">
        <v>1642</v>
      </c>
      <c r="AR1448" s="1258" t="str">
        <f>'Abilities (2)'!B$1642</f>
        <v>(❖:+) Ferral Pact: Make a Pact with Target Weakling Creature; It Joins your Banner. (40 Mana)</v>
      </c>
      <c r="AS1448" s="1258" t="str">
        <f>'Abilities (2)'!C$1642</f>
        <v>(❖:+) Ferral Pact II: Make a Pact with Target Elite Creature; It Joins your Banner. (80 Mana)</v>
      </c>
      <c r="AT1448" s="1258" t="str">
        <f>'Abilities (2)'!D$1642</f>
        <v>(❖:+) Ferral Pact III: Make a Pact with Target Boss Creature; It Joins your Banner. (160 Mana)</v>
      </c>
      <c r="AW1448" t="s">
        <v>6784</v>
      </c>
      <c r="AX1448" t="s">
        <v>6785</v>
      </c>
      <c r="AY1448" t="s">
        <v>6786</v>
      </c>
    </row>
    <row r="1449" spans="43:51">
      <c r="AQ1449" s="1286">
        <v>1643</v>
      </c>
      <c r="AR1449" s="1258" t="str">
        <f>'Abilities (2)'!B$1643</f>
        <v>(❖:o) Hellbreaker Pact: Make a Pact with a Hellbreaker Demon; Replace this Ability with a Rank 1 Demonic Circle - Archfire/Hellfire/Damnation Ability at Random. (5 Mana)</v>
      </c>
      <c r="AS1449" s="1258" t="str">
        <f>'Abilities (2)'!C$1643</f>
        <v>(❖:o) Hellbreaker Pact II: Make a Pact with a Hellbreaker Demon; Replace this Ability with a Rank 2 Demonic Circle - Archfire/Hellfire/Damnation Ability of your choice.</v>
      </c>
      <c r="AT1449" s="1258" t="str">
        <f>'Abilities (2)'!D$1643</f>
        <v>(❖:o) Hellbreaker Pact III: Powerplay; Make a Pact with a Hellbreaker Demon; Summon a Level 4 Hellbreaker Demon Companion. (50 Mana)</v>
      </c>
      <c r="AW1449" t="s">
        <v>6787</v>
      </c>
      <c r="AX1449" t="s">
        <v>6788</v>
      </c>
      <c r="AY1449" t="s">
        <v>6789</v>
      </c>
    </row>
    <row r="1450" spans="43:51">
      <c r="AQ1450" s="1286">
        <v>1644</v>
      </c>
      <c r="AR1450" s="1258" t="str">
        <f>'Abilities (2)'!B$1644</f>
        <v>(P) Devils Signature: Entities that Accept your Pacts take 1(+200% Power) True Damage. (Locks 40 Mana)</v>
      </c>
      <c r="AS1450" s="1258" t="str">
        <f>'Abilities (2)'!C$1644</f>
        <v>(P) (P) Devils Signature II: Entities that Accept your Pacts take 2(+200% Power) True Damage. (Locks 20 Mana)</v>
      </c>
      <c r="AT1450" s="1258" t="str">
        <f>'Abilities (2)'!D$1644</f>
        <v>(P) Devils Signature III: Entities that Accept your Pacts take 4(+200% Power) True Damage.</v>
      </c>
      <c r="AW1450" t="s">
        <v>6790</v>
      </c>
      <c r="AX1450" t="s">
        <v>6791</v>
      </c>
      <c r="AY1450" t="s">
        <v>6792</v>
      </c>
    </row>
    <row r="1451" spans="43:51">
      <c r="AQ1451" s="1286">
        <v>1645</v>
      </c>
      <c r="AR1451" s="1258" t="str">
        <f>'Abilities (2)'!B$1645</f>
        <v>(P) Unspoken Conditions: Every time you make a Pact with an Entity Permanently Drain them of 10 Max Health and 1 of each Attribute. (Locks 40 Mana)</v>
      </c>
      <c r="AS1451" s="1258" t="str">
        <f>'Abilities (2)'!C$1645</f>
        <v>(P) Unspoken Conditions II: Every time you make a Pact with an Entity Permanently Drain them of 10 Max Health and 2 of each Attribute. (Locks 20 Mana)</v>
      </c>
      <c r="AT1451" s="1258" t="str">
        <f>'Abilities (2)'!D$1645</f>
        <v>(P) Unspoken Conditions III: Every time you make a Pact with an Entity Permanently Drain them of 20 Max Health and 2 of each Attribute.</v>
      </c>
      <c r="AW1451" t="s">
        <v>6793</v>
      </c>
      <c r="AX1451" t="s">
        <v>6794</v>
      </c>
      <c r="AY1451" t="s">
        <v>6795</v>
      </c>
    </row>
    <row r="1452" spans="43:51">
      <c r="AQ1452" s="1286">
        <v>1646</v>
      </c>
      <c r="AR1452" s="1258" t="str">
        <f>'Abilities (2)'!B$1646</f>
        <v>(❖:+) Difficult Choices: Offer a Difficult Pact to Target Entity; If they accept they take 50 Dark Damage; If they Refuse they Take 25 Fatal Damage instead. (1/Day)</v>
      </c>
      <c r="AS1452" s="1258" t="str">
        <f>'Abilities (2)'!C$1646</f>
        <v>(❖:+) Difficult Choices II: Offer a Difficult Pact to Target Entity; If they accept they take 75 Dark Damage; If they Refuse they Take 25(+50% Power) Fatal Damage instead. (1/Day)</v>
      </c>
      <c r="AT1452" s="1258" t="str">
        <f>'Abilities (2)'!D$1646</f>
        <v>(❖:+) Difficult Choices III: Offer a Difficult Pact to Target Entity; If they accept they take 100 Dark Damage; If they Refuse they Take 25(+100 Power) Fatal Damage instead. (1/Day)</v>
      </c>
      <c r="AW1452" t="s">
        <v>6796</v>
      </c>
      <c r="AX1452" t="s">
        <v>6797</v>
      </c>
      <c r="AY1452" t="s">
        <v>6798</v>
      </c>
    </row>
    <row r="1453" spans="43:51">
      <c r="AQ1453" s="1286">
        <v>1647</v>
      </c>
      <c r="AR1453" s="1258" t="str">
        <f>'Abilities (2)'!B$1647</f>
        <v>(❖:+) Bound for Life: Offer a Life binding Pact to Target Non-Heroic Entity; Target Entity has X% Chance to Accept and join your Banner; Refusing the Pact causes them to Lose X Health. (X Mana)</v>
      </c>
      <c r="AS1453" s="1258" t="str">
        <f>'Abilities (2)'!C$1647</f>
        <v>(❖:+) Bound for Life II: Offer a Life binding Pact to Target Non-Heroic Entity; Target Entity has X% Chance to Accept and join your Banner; Refusing the Pact causes them to Lose X(+400% Power) Health. (X Mana)</v>
      </c>
      <c r="AT1453" s="1258" t="str">
        <f>'Abilities (2)'!D$1647</f>
        <v>(❖:+) Bound for Life III: Offer a Life binding Pact to Target Non-Hero Entity; Target Entity has X% Chance to Accept and join your Banner; Refusing the Pact causes them to Lose X(+800% Power) Health. (X Mana)</v>
      </c>
      <c r="AW1453" t="s">
        <v>6799</v>
      </c>
      <c r="AX1453" t="s">
        <v>6800</v>
      </c>
      <c r="AY1453" t="s">
        <v>6801</v>
      </c>
    </row>
    <row r="1454" spans="43:51">
      <c r="AQ1454" s="1286">
        <v>1648</v>
      </c>
      <c r="AR1454" s="1258" t="str">
        <f>'Abilities (2)'!B$1648</f>
        <v>(❖:+) Oathbind: Make a Pact with Targets Soul; Target Entity Restores 50 Mana and 50 Health and may no longer Refuse your offered Pacts until End of Day. (1/Day; 1/Entity)</v>
      </c>
      <c r="AS1454" s="1258" t="str">
        <f>'Abilities (2)'!C$1648</f>
        <v>(❖:+) Oathbind II: Make a Pact with Targets Soul; Target Entity Restores 25 Mana and 25 Health and may no longer Refuse your offered Pacts until End of Day. (1/Entity)</v>
      </c>
      <c r="AT1454" s="1258" t="str">
        <f>'Abilities (2)'!D$1648</f>
        <v>(❖:+) Oathbind III: Make a Pact with Targets Soul; Target Entity May no longer Refuse your offered Pacts. (1/Entity)</v>
      </c>
      <c r="AW1454" t="s">
        <v>6802</v>
      </c>
      <c r="AX1454" t="s">
        <v>6803</v>
      </c>
      <c r="AY1454" t="s">
        <v>6804</v>
      </c>
    </row>
    <row r="1455" spans="43:51">
      <c r="AQ1455" s="1286">
        <v>1649</v>
      </c>
      <c r="AR1455" s="1258" t="str">
        <f>'Abilities (2)'!B$1649</f>
        <v>(❖:≈) Black Beckoning: Touch Targets Soul Inflicting 25 True Damage and Mind Controling Target for 1 Turn. (50 Mana; 1/Day)</v>
      </c>
      <c r="AS1455" s="1258" t="str">
        <f>'Abilities (2)'!C$1649</f>
        <v>(❖:≈) Black Beckoning II: Touch Targets Soul Inflicting 50 True Damage and Mind Controling Target for 2 Turns. (75 Mana; 1/Day)</v>
      </c>
      <c r="AT1455" s="1258" t="str">
        <f>'Abilities (2)'!D$1649</f>
        <v>(❖:≈) Black Beckoning III: Touch Targets Soul Inflicting 100 True Damage and Mind Controling Target for 3 Turns. (100 Mana; 1/Day)</v>
      </c>
      <c r="AW1455" t="s">
        <v>6805</v>
      </c>
      <c r="AX1455" t="s">
        <v>6806</v>
      </c>
      <c r="AY1455" t="s">
        <v>6807</v>
      </c>
    </row>
    <row r="1456" spans="43:51">
      <c r="AQ1456">
        <v>1652</v>
      </c>
      <c r="AR1456" s="1258">
        <f>'Abilities (2)'!B$1652</f>
        <v>0</v>
      </c>
      <c r="AW1456">
        <v>0</v>
      </c>
    </row>
    <row r="1457" spans="43:51">
      <c r="AQ1457" s="1286">
        <v>1653</v>
      </c>
      <c r="AR1457" s="1258">
        <f>'Abilities (2)'!B$1653</f>
        <v>0</v>
      </c>
      <c r="AW1457">
        <v>0</v>
      </c>
    </row>
    <row r="1458" spans="43:51">
      <c r="AQ1458">
        <v>1654</v>
      </c>
      <c r="AR1458" s="1258">
        <f>'Abilities (2)'!B$1654</f>
        <v>0</v>
      </c>
      <c r="AW1458">
        <v>0</v>
      </c>
    </row>
    <row r="1459" spans="43:51">
      <c r="AQ1459">
        <v>1655</v>
      </c>
      <c r="AR1459" s="911">
        <f>'Abilities (2)'!B$1655</f>
        <v>0</v>
      </c>
      <c r="AS1459" s="911">
        <f>'Abilities (2)'!C$1655</f>
        <v>0</v>
      </c>
      <c r="AT1459" s="911">
        <f>'Abilities (2)'!D$1655</f>
        <v>0</v>
      </c>
      <c r="AW1459">
        <v>0</v>
      </c>
      <c r="AX1459">
        <v>0</v>
      </c>
      <c r="AY1459">
        <v>0</v>
      </c>
    </row>
    <row r="1460" spans="43:51">
      <c r="AQ1460">
        <v>1656</v>
      </c>
      <c r="AR1460" s="1258">
        <f>'Abilities (2)'!B$1656</f>
        <v>0</v>
      </c>
      <c r="AS1460" s="1258">
        <f>'Abilities (2)'!C$1656</f>
        <v>0</v>
      </c>
      <c r="AT1460" s="1258">
        <f>'Abilities (2)'!D$1656</f>
        <v>0</v>
      </c>
      <c r="AW1460">
        <v>0</v>
      </c>
      <c r="AX1460">
        <v>0</v>
      </c>
      <c r="AY1460">
        <v>0</v>
      </c>
    </row>
    <row r="1461" spans="43:51">
      <c r="AQ1461">
        <v>1657</v>
      </c>
      <c r="AR1461" s="1258">
        <f>'Abilities (2)'!B$1657</f>
        <v>0</v>
      </c>
      <c r="AS1461" s="1258">
        <f>'Abilities (2)'!C$1657</f>
        <v>0</v>
      </c>
      <c r="AT1461" s="1258">
        <f>'Abilities (2)'!D$1657</f>
        <v>0</v>
      </c>
      <c r="AW1461">
        <v>0</v>
      </c>
      <c r="AX1461">
        <v>0</v>
      </c>
      <c r="AY1461">
        <v>0</v>
      </c>
    </row>
    <row r="1462" spans="43:51">
      <c r="AQ1462" s="1286">
        <v>1658</v>
      </c>
      <c r="AR1462" s="1258">
        <f>'Abilities (2)'!B$1658</f>
        <v>0</v>
      </c>
      <c r="AS1462" s="1258">
        <f>'Abilities (2)'!C$1658</f>
        <v>0</v>
      </c>
      <c r="AT1462" s="1258">
        <f>'Abilities (2)'!D$1658</f>
        <v>0</v>
      </c>
      <c r="AW1462">
        <v>0</v>
      </c>
      <c r="AX1462">
        <v>0</v>
      </c>
      <c r="AY1462">
        <v>0</v>
      </c>
    </row>
    <row r="1463" spans="43:51">
      <c r="AQ1463" s="1286">
        <v>1659</v>
      </c>
      <c r="AR1463" s="1258">
        <f>'Abilities (2)'!B$1659</f>
        <v>0</v>
      </c>
      <c r="AS1463" s="1258">
        <f>'Abilities (2)'!C$1659</f>
        <v>0</v>
      </c>
      <c r="AT1463" s="1258">
        <f>'Abilities (2)'!D$1659</f>
        <v>0</v>
      </c>
      <c r="AW1463">
        <v>0</v>
      </c>
      <c r="AX1463">
        <v>0</v>
      </c>
      <c r="AY1463">
        <v>0</v>
      </c>
    </row>
    <row r="1464" spans="43:51">
      <c r="AQ1464" s="1286">
        <v>1660</v>
      </c>
      <c r="AR1464" s="1258">
        <f>'Abilities (2)'!B$1660</f>
        <v>0</v>
      </c>
      <c r="AS1464" s="1258">
        <f>'Abilities (2)'!C$1660</f>
        <v>0</v>
      </c>
      <c r="AT1464" s="1258">
        <f>'Abilities (2)'!D$1660</f>
        <v>0</v>
      </c>
      <c r="AW1464">
        <v>0</v>
      </c>
      <c r="AX1464">
        <v>0</v>
      </c>
      <c r="AY1464">
        <v>0</v>
      </c>
    </row>
    <row r="1465" spans="43:51">
      <c r="AQ1465" s="1286">
        <v>1661</v>
      </c>
      <c r="AR1465" s="1258">
        <f>'Abilities (2)'!B$1661</f>
        <v>0</v>
      </c>
      <c r="AS1465" s="1258">
        <f>'Abilities (2)'!C$1661</f>
        <v>0</v>
      </c>
      <c r="AT1465" s="1258">
        <f>'Abilities (2)'!D$1661</f>
        <v>0</v>
      </c>
      <c r="AW1465">
        <v>0</v>
      </c>
      <c r="AX1465">
        <v>0</v>
      </c>
      <c r="AY1465">
        <v>0</v>
      </c>
    </row>
    <row r="1466" spans="43:51">
      <c r="AQ1466" s="1286">
        <v>1662</v>
      </c>
      <c r="AR1466" s="1258">
        <f>'Abilities (2)'!B$1662</f>
        <v>0</v>
      </c>
      <c r="AS1466" s="1258">
        <f>'Abilities (2)'!C$1662</f>
        <v>0</v>
      </c>
      <c r="AT1466" s="1258">
        <f>'Abilities (2)'!D$1662</f>
        <v>0</v>
      </c>
      <c r="AW1466">
        <v>0</v>
      </c>
      <c r="AX1466">
        <v>0</v>
      </c>
      <c r="AY1466">
        <v>0</v>
      </c>
    </row>
    <row r="1467" spans="43:51">
      <c r="AQ1467" s="1286">
        <v>1663</v>
      </c>
      <c r="AR1467" s="1258">
        <f>'Abilities (2)'!B$1663</f>
        <v>0</v>
      </c>
      <c r="AS1467" s="1258">
        <f>'Abilities (2)'!C$1663</f>
        <v>0</v>
      </c>
      <c r="AT1467" s="1258">
        <f>'Abilities (2)'!D$1663</f>
        <v>0</v>
      </c>
      <c r="AW1467">
        <v>0</v>
      </c>
      <c r="AX1467">
        <v>0</v>
      </c>
      <c r="AY1467">
        <v>0</v>
      </c>
    </row>
    <row r="1468" spans="43:51">
      <c r="AQ1468" s="1286">
        <v>1664</v>
      </c>
      <c r="AR1468" s="1258">
        <f>'Abilities (2)'!B$1664</f>
        <v>0</v>
      </c>
      <c r="AS1468" s="1258">
        <f>'Abilities (2)'!C$1664</f>
        <v>0</v>
      </c>
      <c r="AT1468" s="1258">
        <f>'Abilities (2)'!D$1664</f>
        <v>0</v>
      </c>
      <c r="AW1468">
        <v>0</v>
      </c>
      <c r="AX1468">
        <v>0</v>
      </c>
      <c r="AY1468">
        <v>0</v>
      </c>
    </row>
    <row r="1469" spans="43:51">
      <c r="AQ1469" s="1286">
        <v>1665</v>
      </c>
      <c r="AR1469" s="1258">
        <f>'Abilities (2)'!B$1665</f>
        <v>0</v>
      </c>
      <c r="AS1469" s="1258">
        <f>'Abilities (2)'!C$1665</f>
        <v>0</v>
      </c>
      <c r="AT1469" s="1258">
        <f>'Abilities (2)'!D$1665</f>
        <v>0</v>
      </c>
      <c r="AW1469">
        <v>0</v>
      </c>
      <c r="AX1469">
        <v>0</v>
      </c>
      <c r="AY1469">
        <v>0</v>
      </c>
    </row>
    <row r="1470" spans="43:51">
      <c r="AQ1470" s="1286">
        <v>1666</v>
      </c>
      <c r="AR1470" s="1258">
        <f>'Abilities (2)'!B$1666</f>
        <v>0</v>
      </c>
      <c r="AS1470" s="1258">
        <f>'Abilities (2)'!C$1666</f>
        <v>0</v>
      </c>
      <c r="AT1470" s="1258">
        <f>'Abilities (2)'!D$1666</f>
        <v>0</v>
      </c>
      <c r="AW1470">
        <v>0</v>
      </c>
      <c r="AX1470">
        <v>0</v>
      </c>
      <c r="AY1470">
        <v>0</v>
      </c>
    </row>
    <row r="1471" spans="43:51">
      <c r="AQ1471">
        <v>1669</v>
      </c>
      <c r="AR1471" s="1258" t="str">
        <f>'Abilities (2)'!B$1669</f>
        <v xml:space="preserve">(P) Judges High Seat: You Are exempt from your own Nullifcations. </v>
      </c>
      <c r="AW1471" t="s">
        <v>6808</v>
      </c>
    </row>
    <row r="1472" spans="43:51">
      <c r="AQ1472" s="1286">
        <v>1670</v>
      </c>
      <c r="AR1472" s="1258" t="str">
        <f>'Abilities (2)'!B$1670</f>
        <v>(P) Judges Low Seat: Upon entering combat with any entity, if they have a larger positive roll bonus than you do, negate it.</v>
      </c>
      <c r="AW1472" t="s">
        <v>6809</v>
      </c>
    </row>
    <row r="1473" spans="43:51">
      <c r="AQ1473">
        <v>1671</v>
      </c>
      <c r="AR1473" s="1258" t="str">
        <f>'Abilities (2)'!B$1671</f>
        <v>(P) Lowly Scribe: Gain 2 ultimate slots; When earning ultimate ability points, you may no longer rank up the ultimate, you can learn another ultimate instead.</v>
      </c>
      <c r="AW1473" t="s">
        <v>6810</v>
      </c>
    </row>
    <row r="1474" spans="43:51">
      <c r="AQ1474">
        <v>1672</v>
      </c>
      <c r="AR1474" s="911" t="str">
        <f>'Abilities (2)'!B$1672</f>
        <v>(P) Experienced Job worker: Learn another innate (locks 20 mana)</v>
      </c>
      <c r="AS1474" s="911">
        <f>'Abilities (2)'!C$1672</f>
        <v>0</v>
      </c>
      <c r="AT1474" s="911">
        <f>'Abilities (2)'!D$1672</f>
        <v>0</v>
      </c>
      <c r="AW1474" t="s">
        <v>6811</v>
      </c>
      <c r="AX1474">
        <v>0</v>
      </c>
      <c r="AY1474">
        <v>0</v>
      </c>
    </row>
    <row r="1475" spans="43:51">
      <c r="AQ1475">
        <v>1673</v>
      </c>
      <c r="AR1475" s="1258" t="str">
        <f>'Abilities (2)'!B$1673</f>
        <v>(P) Approval of judgment by the gods: Whenever you cast a judgment heal for 5 HP.  (locks 30 mana)</v>
      </c>
      <c r="AS1475" s="1258">
        <f>'Abilities (2)'!C$1673</f>
        <v>0</v>
      </c>
      <c r="AT1475" s="1258">
        <f>'Abilities (2)'!D$1673</f>
        <v>0</v>
      </c>
      <c r="AW1475" t="s">
        <v>6812</v>
      </c>
      <c r="AX1475">
        <v>0</v>
      </c>
      <c r="AY1475">
        <v>0</v>
      </c>
    </row>
    <row r="1476" spans="43:51">
      <c r="AQ1476">
        <v>1674</v>
      </c>
      <c r="AR1476" s="1258" t="str">
        <f>'Abilities (2)'!B$1674</f>
        <v>(P) A selfless Work: Whenever you Balance the scales heal for 5 HP. (Locks 30 mana)</v>
      </c>
      <c r="AS1476" s="1258">
        <f>'Abilities (2)'!C$1674</f>
        <v>0</v>
      </c>
      <c r="AT1476" s="1258">
        <f>'Abilities (2)'!D$1674</f>
        <v>0</v>
      </c>
      <c r="AW1476" t="s">
        <v>6813</v>
      </c>
      <c r="AX1476">
        <v>0</v>
      </c>
      <c r="AY1476">
        <v>0</v>
      </c>
    </row>
    <row r="1477" spans="43:51">
      <c r="AQ1477" s="1286">
        <v>1675</v>
      </c>
      <c r="AR1477" s="1258" t="str">
        <f>'Abilities (2)'!B$1675</f>
        <v xml:space="preserve"> (o) Judgement of Binding : You and target roll a d20, if your roll is higher stun them for 1 turn and 10 Physical damage, and recast this ability for free at the start of the next turn. (40 Mana)</v>
      </c>
      <c r="AS1477" s="1258">
        <f>'Abilities (2)'!C$1675</f>
        <v>0</v>
      </c>
      <c r="AT1477" s="1258">
        <f>'Abilities (2)'!D$1675</f>
        <v>0</v>
      </c>
      <c r="AW1477" t="s">
        <v>6814</v>
      </c>
      <c r="AX1477">
        <v>0</v>
      </c>
      <c r="AY1477">
        <v>0</v>
      </c>
    </row>
    <row r="1478" spans="43:51">
      <c r="AQ1478" s="1286">
        <v>1676</v>
      </c>
      <c r="AR1478" s="1258" t="str">
        <f>'Abilities (2)'!B$1676</f>
        <v xml:space="preserve"> (o) Judgement of Fairness: Give yourself +1 on your d20 rolls until end of combat or Give a Target -1 on d20 rolls until end of combat (30 Mana) </v>
      </c>
      <c r="AS1478" s="1258">
        <f>'Abilities (2)'!C$1676</f>
        <v>0</v>
      </c>
      <c r="AT1478" s="1258">
        <f>'Abilities (2)'!D$1676</f>
        <v>0</v>
      </c>
      <c r="AW1478" t="s">
        <v>6815</v>
      </c>
      <c r="AX1478">
        <v>0</v>
      </c>
      <c r="AY1478">
        <v>0</v>
      </c>
    </row>
    <row r="1479" spans="43:51">
      <c r="AQ1479" s="1286">
        <v>1677</v>
      </c>
      <c r="AR1479" s="1258" t="str">
        <f>'Abilities (2)'!B$1677</f>
        <v>(o) Judgement of the Plains: Give all other Non-Hero Entities on the plains +1 to all d20 Rolls until end of day. (30 Mana)</v>
      </c>
      <c r="AS1479" s="1258">
        <f>'Abilities (2)'!C$1677</f>
        <v>0</v>
      </c>
      <c r="AT1479" s="1258">
        <f>'Abilities (2)'!D$1677</f>
        <v>0</v>
      </c>
      <c r="AW1479" t="s">
        <v>6816</v>
      </c>
      <c r="AX1479">
        <v>0</v>
      </c>
      <c r="AY1479">
        <v>0</v>
      </c>
    </row>
    <row r="1480" spans="43:51">
      <c r="AQ1480" s="1286">
        <v>1678</v>
      </c>
      <c r="AR1480" s="1258" t="str">
        <f>'Abilities (2)'!B$1678</f>
        <v>(o) Balancing the scales Equality: You and your Target's d20 rolls will be Forced to be 10, roll modifiers can still be applied however and change the outcome. (30 Mana)</v>
      </c>
      <c r="AS1480" s="1258">
        <f>'Abilities (2)'!C$1678</f>
        <v>0</v>
      </c>
      <c r="AT1480" s="1258">
        <f>'Abilities (2)'!D$1678</f>
        <v>0</v>
      </c>
      <c r="AW1480" t="s">
        <v>6817</v>
      </c>
      <c r="AX1480">
        <v>0</v>
      </c>
      <c r="AY1480">
        <v>0</v>
      </c>
    </row>
    <row r="1481" spans="43:51">
      <c r="AQ1481" s="1286">
        <v>1679</v>
      </c>
      <c r="AR1481" s="1258" t="str">
        <f>'Abilities (2)'!B$1679</f>
        <v>(o) Balancing the scales Addition: Instant; Counter; Add X to Target entity Non D20 roll. (5*X Mana)</v>
      </c>
      <c r="AS1481" s="1258">
        <f>'Abilities (2)'!C$1679</f>
        <v>0</v>
      </c>
      <c r="AT1481" s="1258">
        <f>'Abilities (2)'!D$1679</f>
        <v>0</v>
      </c>
      <c r="AW1481" t="s">
        <v>6818</v>
      </c>
      <c r="AX1481">
        <v>0</v>
      </c>
      <c r="AY1481">
        <v>0</v>
      </c>
    </row>
    <row r="1482" spans="43:51">
      <c r="AQ1482" s="1286">
        <v>1680</v>
      </c>
      <c r="AR1482" s="1258" t="str">
        <f>'Abilities (2)'!B$1680</f>
        <v xml:space="preserve">(o) Balancing the scales negation:Counter; Subtract X from a Target hostile entity D20 roll. (10*X mana) </v>
      </c>
      <c r="AS1482" s="1258">
        <f>'Abilities (2)'!C$1680</f>
        <v>0</v>
      </c>
      <c r="AT1482" s="1258">
        <f>'Abilities (2)'!D$1680</f>
        <v>0</v>
      </c>
      <c r="AW1482" t="s">
        <v>6819</v>
      </c>
      <c r="AX1482">
        <v>0</v>
      </c>
      <c r="AY1482">
        <v>0</v>
      </c>
    </row>
    <row r="1483" spans="43:51">
      <c r="AQ1483" s="1286">
        <v>1681</v>
      </c>
      <c r="AR1483" s="1258" t="str">
        <f>'Abilities (2)'!B$1681</f>
        <v>(o) Nullification of Illegal Skills: Archform; Across the plains nullify a skill, All entities who have the skill no longer benefit from it. (70 Mana)</v>
      </c>
      <c r="AS1483" s="1258">
        <f>'Abilities (2)'!C$1681</f>
        <v>0</v>
      </c>
      <c r="AT1483" s="1258">
        <f>'Abilities (2)'!D$1681</f>
        <v>0</v>
      </c>
      <c r="AW1483" t="s">
        <v>6820</v>
      </c>
      <c r="AX1483">
        <v>0</v>
      </c>
      <c r="AY1483">
        <v>0</v>
      </c>
    </row>
    <row r="1484" spans="43:51">
      <c r="AQ1484" s="1286">
        <v>1682</v>
      </c>
      <c r="AR1484" s="1258" t="str">
        <f>'Abilities (2)'!B$1682</f>
        <v xml:space="preserve">(o) Nullifcation of Illegal Adaptations: Archform; Across the plains nullify a condition, all entities who have this condition will no longer benefit from it. (70 Mana) </v>
      </c>
      <c r="AS1484" s="1258">
        <f>'Abilities (2)'!C$1682</f>
        <v>0</v>
      </c>
      <c r="AT1484" s="1258">
        <f>'Abilities (2)'!D$1682</f>
        <v>0</v>
      </c>
      <c r="AW1484" t="s">
        <v>6821</v>
      </c>
      <c r="AX1484">
        <v>0</v>
      </c>
      <c r="AY1484">
        <v>0</v>
      </c>
    </row>
    <row r="1485" spans="43:51">
      <c r="AQ1485" s="1286">
        <v>1683</v>
      </c>
      <c r="AR1485" s="1258" t="str">
        <f>'Abilities (2)'!B$1683</f>
        <v>(o) Nullifcation of Illegal Actions: Archform; Across the plains nullify the following Actions: Dodging/Using Gear Actives/Using Items, once nullified entities may no longer perform these actions until end of day. (100 Mana)</v>
      </c>
      <c r="AS1485" s="1258">
        <f>'Abilities (2)'!C$1683</f>
        <v>0</v>
      </c>
      <c r="AT1485" s="1258">
        <f>'Abilities (2)'!D$1683</f>
        <v>0</v>
      </c>
      <c r="AW1485" t="s">
        <v>6822</v>
      </c>
      <c r="AX1485">
        <v>0</v>
      </c>
      <c r="AY1485">
        <v>0</v>
      </c>
    </row>
    <row r="1486" spans="43:51">
      <c r="AQ1486">
        <v>1686</v>
      </c>
      <c r="AR1486" s="1258" t="str">
        <f>'Abilities (2)'!B$1686</f>
        <v>(P) Information about the Inquiry: You start the game knowing all other Heroes Races.</v>
      </c>
      <c r="AW1486" t="s">
        <v>6823</v>
      </c>
    </row>
    <row r="1487" spans="43:51">
      <c r="AQ1487" s="1286">
        <v>1687</v>
      </c>
      <c r="AR1487" s="1258" t="str">
        <f>'Abilities (2)'!B$1687</f>
        <v>(P) Cleanse of the Unpure: You deal 20% more total damage to Faeries, Demons and Undead.</v>
      </c>
      <c r="AW1487" t="s">
        <v>6824</v>
      </c>
    </row>
    <row r="1488" spans="43:51">
      <c r="AQ1488">
        <v>1688</v>
      </c>
      <c r="AR1488" s="1258" t="str">
        <f>'Abilities (2)'!B$1688</f>
        <v>(P) Demonologist: You deal 10 True Damage On Hit Against Demons.</v>
      </c>
      <c r="AW1488" t="s">
        <v>6825</v>
      </c>
    </row>
    <row r="1489" spans="43:51">
      <c r="AQ1489">
        <v>1689</v>
      </c>
      <c r="AR1489" s="911" t="str">
        <f>'Abilities (2)'!B$1689</f>
        <v>(+) Declare Heretic: Target Entity becoems a Heretic; Heretics gain -20% Elemental Resistance, -2 Defense, -2 Dispersion. (15 Mana)</v>
      </c>
      <c r="AS1489" s="911" t="str">
        <f>'Abilities (2)'!C$1689</f>
        <v>(+) Declare Heretic II: Target Entity becoems a Heretic; Heretics gain -30% Elemental Resistance, -4 Defense, -4 Dispersion. (30 Mana)</v>
      </c>
      <c r="AT1489" s="911" t="str">
        <f>'Abilities (2)'!D$1689</f>
        <v>(+) Declare Heretic III: Target Entity becoems a Heretic; Heretics gain -40% Elemental Resistance, -8 Defense, -8 Dispersion. (45 Mana)</v>
      </c>
      <c r="AW1489" t="s">
        <v>6826</v>
      </c>
      <c r="AX1489" t="s">
        <v>6827</v>
      </c>
      <c r="AY1489" t="s">
        <v>6828</v>
      </c>
    </row>
    <row r="1490" spans="43:51">
      <c r="AQ1490">
        <v>1690</v>
      </c>
      <c r="AR1490" s="1258" t="str">
        <f>'Abilities (2)'!B$1690</f>
        <v>(≈) Condemn Kin: Choose a Kin (Living, Faerie, Demon, Mechanical, Undead), you gain 30% more Total Damage against it. (50 Mana; 1/Vendal)</v>
      </c>
      <c r="AS1490" s="1258" t="str">
        <f>'Abilities (2)'!C$1690</f>
        <v>(≈) Condemn Kin II: Choose a Kin (Living, Faerie, Demon, Mechanical, Undead), you gain 40% more Total Damage against it. (50 Mana; 1/Vendal)</v>
      </c>
      <c r="AT1490" s="1258" t="str">
        <f>'Abilities (2)'!D$1690</f>
        <v>(≈) Condemn Kin III: Choose a Kin (Living, Faerie, Demon, Mechanical, Undead), you gain 50% more Total Damage against it. (50 Mana; 1/Vendal)</v>
      </c>
      <c r="AW1490" t="s">
        <v>6829</v>
      </c>
      <c r="AX1490" t="s">
        <v>6830</v>
      </c>
      <c r="AY1490" t="s">
        <v>6831</v>
      </c>
    </row>
    <row r="1491" spans="43:51">
      <c r="AQ1491">
        <v>1691</v>
      </c>
      <c r="AR1491" s="1258" t="str">
        <f>'Abilities (2)'!B$1691</f>
        <v>(P) That's Blasphemy!: (Requires Combat) If an Entity Casts a Spell or uses a Scroll you may choose for them to Become a Heretic or take 10 Holy Damage. (1/Combat)</v>
      </c>
      <c r="AS1491" s="1258" t="str">
        <f>'Abilities (2)'!C$1691</f>
        <v>(P) That's Blasphemy! II: (Requires Combat) If an Entity Casts a Spell or uses a Scroll you may choose for them to Become a Heretic or take 15 Holy Damage. (2/Combat)</v>
      </c>
      <c r="AT1491" s="1258" t="str">
        <f>'Abilities (2)'!D$1691</f>
        <v>(P) That's Blasphemy! III: (Requires Combat) If an Entity Casts a Spell or uses a Scroll you may choose for them to Become a Heretic or take 20 Holy Damage. (3/Combat)</v>
      </c>
      <c r="AW1491" t="s">
        <v>6832</v>
      </c>
      <c r="AX1491" t="s">
        <v>6833</v>
      </c>
      <c r="AY1491" t="s">
        <v>6834</v>
      </c>
    </row>
    <row r="1492" spans="43:51">
      <c r="AQ1492" s="1286">
        <v>1692</v>
      </c>
      <c r="AR1492" s="1258" t="str">
        <f>'Abilities (2)'!B$1692</f>
        <v>(o) Accusation of Heresy: Everyone on Hex except yourself becomes a Heretic; Heretics take 5 Fire/Light Damage(Depending on Enemies lower Resistance) per Tick as long as you are on the same Hex as them. (30 Mana)</v>
      </c>
      <c r="AS1492" s="1258" t="str">
        <f>'Abilities (2)'!C$1692</f>
        <v>(o) Accusation of Heresy II: Everyone on Hex except yourself becomes a Heretic; Heretics take 10 Fire/Light Damage(Depending on Enemies lower Resistance) per Tick as long as you are on the same Hex as them. (40 Mana)</v>
      </c>
      <c r="AT1492" s="1258" t="str">
        <f>'Abilities (2)'!D$1692</f>
        <v>(o) Accusation of Heresy III: Everyone on Hex except yourself becomes a Heretic; Heretics take 15 Fire/Light Damage(Depending on Enemies lower Resistance) per Tick as long as you are on the same Hex as them. (50 Mana)</v>
      </c>
      <c r="AW1492" t="s">
        <v>6835</v>
      </c>
      <c r="AX1492" t="s">
        <v>6836</v>
      </c>
      <c r="AY1492" t="s">
        <v>6837</v>
      </c>
    </row>
    <row r="1493" spans="43:51">
      <c r="AQ1493" s="1286">
        <v>1693</v>
      </c>
      <c r="AR1493" s="1258" t="str">
        <f>'Abilities (2)'!B$1693</f>
        <v>(+) Judgement of the Collective: Deal 25 Holy Damage; If the Target is a Heretic, they take an additional 10 True Damage. (30 Mana)</v>
      </c>
      <c r="AS1493" s="1258" t="str">
        <f>'Abilities (2)'!C$1693</f>
        <v>(+) Judgement of the Collective II: Deal 35 Holy Damage; If the Target is a Heretic, they take an additional 15 True Damage. (40 Mana)</v>
      </c>
      <c r="AT1493" s="1258" t="str">
        <f>'Abilities (2)'!D$1693</f>
        <v>(+) Judgement of the Collective III: Deal 50 Holy Damage; If the Target is a Heretic, they take an additional 20 True Damage. (60 Mana)</v>
      </c>
      <c r="AW1493" t="s">
        <v>6838</v>
      </c>
      <c r="AX1493" t="s">
        <v>6839</v>
      </c>
      <c r="AY1493" t="s">
        <v>6840</v>
      </c>
    </row>
    <row r="1494" spans="43:51">
      <c r="AQ1494" s="1286">
        <v>1694</v>
      </c>
      <c r="AR1494" s="1258" t="str">
        <f>'Abilities (2)'!B$1694</f>
        <v>(o) Writings of the Holy High Order: Reveal the Holy Writings to all Entities on Hex; All Non-Blinded Demons or Heretics are Stunned for 1 Turn. (20 Mana)</v>
      </c>
      <c r="AS1494" s="1258" t="str">
        <f>'Abilities (2)'!C$1694</f>
        <v>(o) Writings of the Holy High Order II: Reveal the Holy Writings to all Entities on Hex; All Non-Blinded Demons or Heretics are Stunned for 2 Turns. (30 Mana)</v>
      </c>
      <c r="AT1494" s="1258" t="str">
        <f>'Abilities (2)'!D$1694</f>
        <v>(o) Writings of the Holy High Order III: Reveal the Holy Writings to all Entities on Hex; All Non-Blinded Demons or Heretics are Stunned for 2 Turns. (20 Mana)</v>
      </c>
      <c r="AW1494" t="s">
        <v>6841</v>
      </c>
      <c r="AX1494" t="s">
        <v>6842</v>
      </c>
      <c r="AY1494" t="s">
        <v>6843</v>
      </c>
    </row>
    <row r="1495" spans="43:51">
      <c r="AQ1495" s="1286">
        <v>1695</v>
      </c>
      <c r="AR1495" s="1258" t="str">
        <f>'Abilities (2)'!B$1695</f>
        <v>(^) Chain the Heretic: [Requires Heretic] Summon Chains to Root Target Heretic; Chains have 50 Health; If the Chains are Destroyed Target that is chained by them takes 20 Lowest Elemental Resistance Damage. (40 Mana)</v>
      </c>
      <c r="AS1495" s="1258" t="str">
        <f>'Abilities (2)'!C$1695</f>
        <v>(^) Chain the Heretic II: [Requires Heretic] Summon Chains to Root Target Heretic; Chains have 75 Health; If the Chains are Destroyed Target that is chained by them takes 40 Lowest Elemental Resistance Damage. (60 Mana)</v>
      </c>
      <c r="AT1495" s="1258" t="str">
        <f>'Abilities (2)'!D$1695</f>
        <v>(^) Chain the Heretic III: [Requires Heretic] Summon Chains to Root Target Heretic; Chains have 100 Health; If the Chains are Destroyed Target that is chained by them takes 60 Lowest Elemental Resistance Damage. (70 Mana)</v>
      </c>
      <c r="AW1495" t="s">
        <v>6844</v>
      </c>
      <c r="AX1495" t="s">
        <v>6845</v>
      </c>
      <c r="AY1495" t="s">
        <v>6846</v>
      </c>
    </row>
    <row r="1496" spans="43:51">
      <c r="AQ1496" s="1286">
        <v>1696</v>
      </c>
      <c r="AR1496" s="1258" t="str">
        <f>'Abilities (2)'!B$1696</f>
        <v>(^) Burn the Heretic: [Requires Heretic] Become Rooted Until End of Combat; Summon the Living Holy Fire upon Target Heretic; It Deals 10 Fire Damage and 10 Holy Damage at the start of Heretics Turn; It Disappears when Either you or the Heretic die; Up to 1 at a Time. (40 Mana)</v>
      </c>
      <c r="AS1496" s="1258" t="str">
        <f>'Abilities (2)'!C$1696</f>
        <v>(^) Burn the Heretic II: [Requires Heretic] Become Rooted Until End of Combat; Summon the Living Holy Fire upon Target Heretic; It Deals 15 Fire Damage and 15 Holy Damage at the start of Heretics Turn; It Disappears when Either you or the Heretic die; Up to 1 at a Time. (50 Mana)</v>
      </c>
      <c r="AT1496" s="1258" t="str">
        <f>'Abilities (2)'!D$1696</f>
        <v>(^) Burn the Heretic III: [Requires Heretic] Become Rooted Until End of Combat; Summon the Living Holy Fire upon Target Heretic; It Deals 20 Fire Damage and 20 Holy Damage at the start of Heretics Turn; It Disappears when Either you or the Heretic die; Up to 2 at a Time. (60 Mana)</v>
      </c>
      <c r="AW1496" t="s">
        <v>6847</v>
      </c>
      <c r="AX1496" t="s">
        <v>6848</v>
      </c>
      <c r="AY1496" t="s">
        <v>6849</v>
      </c>
    </row>
    <row r="1497" spans="43:51">
      <c r="AQ1497" s="1286">
        <v>1697</v>
      </c>
      <c r="AR1497" s="1258" t="str">
        <f>'Abilities (2)'!B$1697</f>
        <v>(P) No Mercy for the Faithless: Entities with Negative Faith are automatically considered Heretics. (Locks 25 Mana)</v>
      </c>
      <c r="AS1497" s="1258" t="str">
        <f>'Abilities (2)'!C$1697</f>
        <v>(P) No Mercy for the Faithless II: Entities with Negative Faith are automatically considered Heretics.</v>
      </c>
      <c r="AT1497" s="1258" t="str">
        <f>'Abilities (2)'!D$1697</f>
        <v>(P) No Mercy for the Faithless III: Entities with Negative Faith or with Less Faith than you are automatically considered Heretics.</v>
      </c>
      <c r="AW1497" t="s">
        <v>6850</v>
      </c>
      <c r="AX1497" t="s">
        <v>6851</v>
      </c>
      <c r="AY1497" t="s">
        <v>6852</v>
      </c>
    </row>
    <row r="1498" spans="43:51">
      <c r="AQ1498" s="1286">
        <v>1698</v>
      </c>
      <c r="AR1498" s="1258" t="str">
        <f>'Abilities (2)'!B$1698</f>
        <v>(+) Sanctify and Consecrate: Deal 70 Holy Damage; If the Target is above 50% Max Health deal another 70 Fire Damage; If the Target is a Heretic deal another 70 Light Damage. (100 Mana)</v>
      </c>
      <c r="AS1498" s="1258" t="str">
        <f>'Abilities (2)'!C$1698</f>
        <v>(+) Sanctify and Consecrate II: Deal 100 Holy Damage; If the Target is above 25% Max Health deal another 100 Fire Damage; If the Target is a Heretic deal another 100 Light Damage. (200 Mana)</v>
      </c>
      <c r="AT1498" s="1258" t="str">
        <f>'Abilities (2)'!D$1698</f>
        <v>(+) Sanctify and Consecrate III: (Requires Heretic) Kill Target Heretic. (200 Mana)</v>
      </c>
      <c r="AW1498" t="s">
        <v>6853</v>
      </c>
      <c r="AX1498" t="s">
        <v>6854</v>
      </c>
      <c r="AY1498" t="s">
        <v>6855</v>
      </c>
    </row>
    <row r="1499" spans="43:51">
      <c r="AQ1499" s="1286">
        <v>1699</v>
      </c>
      <c r="AR1499" s="1258" t="str">
        <f>'Abilities (2)'!B$1699</f>
        <v>(P) The Purge, A Necessary Evil: Whenever you Kill a Heretic, Gain 10% Total Damage against their Kin; Caps at 50%.</v>
      </c>
      <c r="AS1499" s="1258" t="str">
        <f>'Abilities (2)'!C$1699</f>
        <v>(P) The Purge, A Necessary Evil II: Whenever you Kill a Heretic, Gain 20% Total Damage against their Kin; Caps at 100%.</v>
      </c>
      <c r="AT1499" s="1258" t="str">
        <f>'Abilities (2)'!D$1699</f>
        <v>(P) The Purge, A Necessary Evil III: Whenever you Kill a Heretic, Gain 40% Total Damage against their Kin; Caps at 200%.</v>
      </c>
      <c r="AW1499" t="s">
        <v>6856</v>
      </c>
      <c r="AX1499" t="s">
        <v>6857</v>
      </c>
      <c r="AY1499" t="s">
        <v>6858</v>
      </c>
    </row>
    <row r="1500" spans="43:51">
      <c r="AQ1500" s="1286">
        <v>1700</v>
      </c>
      <c r="AR1500" s="1258" t="str">
        <f>'Abilities (2)'!B$1700</f>
        <v>(&gt;) Purify: (Requires Target Demon or Heretic) Deal 100 Light Damage to Target; Afterwards reduce their Light Resistance by 20% and Reduce the cost of this Ability by 20 Mana Until End of Combat. (100 Mana)</v>
      </c>
      <c r="AS1500" s="1258" t="str">
        <f>'Abilities (2)'!C$1700</f>
        <v>(&gt;) Purify II: (Requires Target Demon or Heretic) Deal 100 Light Damage to Target; Afterwards reduce their Light Resistance by 40% and Reduce the cost of this Ability by 25 Mana Until End of Combat. (100 Mana)</v>
      </c>
      <c r="AT1500" s="1258" t="str">
        <f>'Abilities (2)'!D$1700</f>
        <v>(&gt;) Purify III: (Requires Target Demon or Heretic) Deal 100 Light Damage to Target; Afterwards reduce their Light Resistance by 80% and Reduce the cost of this Ability by 50 Mana Until End of Combat. (100 Mana)</v>
      </c>
      <c r="AW1500" t="s">
        <v>6859</v>
      </c>
      <c r="AX1500" t="s">
        <v>6860</v>
      </c>
      <c r="AY1500" t="s">
        <v>6861</v>
      </c>
    </row>
    <row r="1501" spans="43:51">
      <c r="AQ1501">
        <v>1703</v>
      </c>
      <c r="AR1501" s="1258" t="str">
        <f>'Abilities (2)'!B$1703</f>
        <v>(P) Autoreloading: You can now reload your crossbows at the same time.</v>
      </c>
      <c r="AW1501" t="s">
        <v>6862</v>
      </c>
    </row>
    <row r="1502" spans="43:51">
      <c r="AQ1502" s="1286">
        <v>1704</v>
      </c>
      <c r="AR1502" s="1258" t="str">
        <f>'Abilities (2)'!B$1704</f>
        <v>(P) Second Coming: Start the game with an extra Rare one handed Crossbow.</v>
      </c>
      <c r="AW1502" t="s">
        <v>6863</v>
      </c>
    </row>
    <row r="1503" spans="43:51">
      <c r="AQ1503">
        <v>1705</v>
      </c>
      <c r="AR1503" s="1258" t="str">
        <f>'Abilities (2)'!B$1705</f>
        <v>(P) Armament agaisnt the undead: Gain 10% Dark resistance and gain 10 true damage on hit vs undead kin.</v>
      </c>
      <c r="AW1503" t="s">
        <v>6864</v>
      </c>
    </row>
    <row r="1504" spans="43:51">
      <c r="AQ1504">
        <v>1706</v>
      </c>
      <c r="AR1504" s="911" t="str">
        <f>'Abilities (2)'!B$1706</f>
        <v>(≈)  Expanded Arrow slot: Gain +1 Ammo Capacity for target crossbow until end of day.  (30 Mana)</v>
      </c>
      <c r="AS1504" s="911">
        <f>'Abilities (2)'!C$1706</f>
        <v>0</v>
      </c>
      <c r="AT1504" s="911">
        <f>'Abilities (2)'!D$1706</f>
        <v>0</v>
      </c>
      <c r="AW1504" t="s">
        <v>6865</v>
      </c>
      <c r="AX1504">
        <v>0</v>
      </c>
      <c r="AY1504">
        <v>0</v>
      </c>
    </row>
    <row r="1505" spans="43:51">
      <c r="AQ1505">
        <v>1707</v>
      </c>
      <c r="AR1505" s="1258" t="str">
        <f>'Abilities (2)'!B$1707</f>
        <v>(≈)  Elemetnal Tips: Gain +2 of element of your choice elemental damage on the arrows in currently your crossbows. (30 Mana)</v>
      </c>
      <c r="AS1505" s="1258">
        <f>'Abilities (2)'!C$1707</f>
        <v>0</v>
      </c>
      <c r="AT1505" s="1258">
        <f>'Abilities (2)'!D$1707</f>
        <v>0</v>
      </c>
      <c r="AW1505" t="s">
        <v>6866</v>
      </c>
      <c r="AX1505">
        <v>0</v>
      </c>
      <c r="AY1505">
        <v>0</v>
      </c>
    </row>
    <row r="1506" spans="43:51">
      <c r="AQ1506">
        <v>1708</v>
      </c>
      <c r="AR1506" s="1258" t="str">
        <f>'Abilities (2)'!B$1708</f>
        <v>(P) Blood of the Undead: Upon killing an undead, you gain +2 light damage on hit. (Locks 20 mana)</v>
      </c>
      <c r="AS1506" s="1258">
        <f>'Abilities (2)'!C$1708</f>
        <v>0</v>
      </c>
      <c r="AT1506" s="1258">
        <f>'Abilities (2)'!D$1708</f>
        <v>0</v>
      </c>
      <c r="AW1506" t="s">
        <v>6867</v>
      </c>
      <c r="AX1506">
        <v>0</v>
      </c>
      <c r="AY1506">
        <v>0</v>
      </c>
    </row>
    <row r="1507" spans="43:51">
      <c r="AQ1507" s="1286">
        <v>1709</v>
      </c>
      <c r="AR1507" s="1258" t="str">
        <f>'Abilities (2)'!B$1709</f>
        <v>(P) Blood of the Undead: Upon killing an undead, you gain +2 light damage on hit. (Locks 20 mana)</v>
      </c>
      <c r="AS1507" s="1258">
        <f>'Abilities (2)'!C$1709</f>
        <v>0</v>
      </c>
      <c r="AT1507" s="1258">
        <f>'Abilities (2)'!D$1709</f>
        <v>0</v>
      </c>
      <c r="AW1507" t="s">
        <v>6867</v>
      </c>
      <c r="AX1507">
        <v>0</v>
      </c>
      <c r="AY1507">
        <v>0</v>
      </c>
    </row>
    <row r="1508" spans="43:51">
      <c r="AQ1508" s="1286">
        <v>1710</v>
      </c>
      <c r="AR1508" s="1258" t="str">
        <f>'Abilities (2)'!B$1710</f>
        <v>(≈)  Quick Hands: Flash; Reload. (20 Mana)</v>
      </c>
      <c r="AS1508" s="1258">
        <f>'Abilities (2)'!C$1710</f>
        <v>0</v>
      </c>
      <c r="AT1508" s="1258">
        <f>'Abilities (2)'!D$1710</f>
        <v>0</v>
      </c>
      <c r="AW1508" t="s">
        <v>6868</v>
      </c>
      <c r="AX1508">
        <v>0</v>
      </c>
      <c r="AY1508">
        <v>0</v>
      </c>
    </row>
    <row r="1509" spans="43:51">
      <c r="AQ1509" s="1286">
        <v>1711</v>
      </c>
      <c r="AR1509" s="1258" t="str">
        <f>'Abilities (2)'!B$1711</f>
        <v>(≈)  Holy Strings: For the next Shot, your damage is converted to Holy damage. (30 Mana)</v>
      </c>
      <c r="AS1509" s="1258">
        <f>'Abilities (2)'!C$1711</f>
        <v>0</v>
      </c>
      <c r="AT1509" s="1258">
        <f>'Abilities (2)'!D$1711</f>
        <v>0</v>
      </c>
      <c r="AW1509" t="s">
        <v>6869</v>
      </c>
      <c r="AX1509">
        <v>0</v>
      </c>
      <c r="AY1509">
        <v>0</v>
      </c>
    </row>
    <row r="1510" spans="43:51">
      <c r="AQ1510" s="1286">
        <v>1712</v>
      </c>
      <c r="AR1510" s="1258" t="str">
        <f>'Abilities (2)'!B$1712</f>
        <v>(P) Sequential shots: When shooting with a crossbow gain +1 roll modifer each you shoot until you reload any crossbow. (Locks 20 mana)</v>
      </c>
      <c r="AS1510" s="1258">
        <f>'Abilities (2)'!C$1712</f>
        <v>0</v>
      </c>
      <c r="AT1510" s="1258">
        <f>'Abilities (2)'!D$1712</f>
        <v>0</v>
      </c>
      <c r="AW1510" t="s">
        <v>6870</v>
      </c>
      <c r="AX1510">
        <v>0</v>
      </c>
      <c r="AY1510">
        <v>0</v>
      </c>
    </row>
    <row r="1511" spans="43:51">
      <c r="AQ1511" s="1286">
        <v>1713</v>
      </c>
      <c r="AR1511" s="1258" t="str">
        <f>'Abilities (2)'!B$1713</f>
        <v>(P) Proper Matching: If you dual weilding one handed crossbows, they gain +1 scaling, if you are weilding two handed crossbows, they gain +1 crit multiplier. (Locks 20)</v>
      </c>
      <c r="AS1511" s="1258">
        <f>'Abilities (2)'!C$1713</f>
        <v>0</v>
      </c>
      <c r="AT1511" s="1258">
        <f>'Abilities (2)'!D$1713</f>
        <v>0</v>
      </c>
      <c r="AW1511" t="s">
        <v>6871</v>
      </c>
      <c r="AX1511">
        <v>0</v>
      </c>
      <c r="AY1511">
        <v>0</v>
      </c>
    </row>
    <row r="1512" spans="43:51">
      <c r="AQ1512" s="1286">
        <v>1714</v>
      </c>
      <c r="AR1512" s="1258" t="str">
        <f>'Abilities (2)'!B$1714</f>
        <v xml:space="preserve">(P) Dextrerous Holding: All crossbows now count as one handed. </v>
      </c>
      <c r="AS1512" s="1258">
        <f>'Abilities (2)'!C$1714</f>
        <v>0</v>
      </c>
      <c r="AT1512" s="1258">
        <f>'Abilities (2)'!D$1714</f>
        <v>0</v>
      </c>
      <c r="AW1512" t="s">
        <v>6872</v>
      </c>
      <c r="AX1512">
        <v>0</v>
      </c>
      <c r="AY1512">
        <v>0</v>
      </c>
    </row>
    <row r="1513" spans="43:51">
      <c r="AQ1513" s="1286">
        <v>1715</v>
      </c>
      <c r="AR1513" s="1258" t="str">
        <f>'Abilities (2)'!B$1715</f>
        <v>(P) Poor Eyesight: Everything you encounter is counted as an Undead.</v>
      </c>
      <c r="AS1513" s="1258">
        <f>'Abilities (2)'!C$1715</f>
        <v>0</v>
      </c>
      <c r="AT1513" s="1258">
        <f>'Abilities (2)'!D$1715</f>
        <v>0</v>
      </c>
      <c r="AW1513" t="s">
        <v>6873</v>
      </c>
      <c r="AX1513">
        <v>0</v>
      </c>
      <c r="AY1513">
        <v>0</v>
      </c>
    </row>
    <row r="1514" spans="43:51">
      <c r="AQ1514" s="1286">
        <v>1716</v>
      </c>
      <c r="AR1514" s="1258" t="str">
        <f>'Abilities (2)'!B$1716</f>
        <v>(+)  Burn the Undead: Every third turn within combat, all undead kin will spontaneously combust for 25 fire damage. (80 Mana)</v>
      </c>
      <c r="AS1514" s="1258">
        <f>'Abilities (2)'!C$1716</f>
        <v>0</v>
      </c>
      <c r="AT1514" s="1258">
        <f>'Abilities (2)'!D$1716</f>
        <v>0</v>
      </c>
      <c r="AW1514" t="s">
        <v>6874</v>
      </c>
      <c r="AX1514">
        <v>0</v>
      </c>
      <c r="AY1514">
        <v>0</v>
      </c>
    </row>
    <row r="1515" spans="43:51">
      <c r="AQ1515" s="1286">
        <v>1717</v>
      </c>
      <c r="AR1515" s="1258" t="str">
        <f>'Abilities (2)'!B$1717</f>
        <v>(&gt;) Flurry of attacks: Shoot until your Ammo Capacity is out and then reload, if target is undead Repeat this.  (80 Mana)</v>
      </c>
      <c r="AS1515" s="1258">
        <f>'Abilities (2)'!C$1717</f>
        <v>0</v>
      </c>
      <c r="AT1515" s="1258">
        <f>'Abilities (2)'!D$1717</f>
        <v>0</v>
      </c>
      <c r="AW1515" t="s">
        <v>6875</v>
      </c>
      <c r="AX1515">
        <v>0</v>
      </c>
      <c r="AY1515">
        <v>0</v>
      </c>
    </row>
    <row r="1516" spans="43:51">
      <c r="AQ1516">
        <v>1720</v>
      </c>
      <c r="AR1516" s="1258" t="str">
        <f>'Abilities (2)'!B$1720</f>
        <v>(P) Distract:[Locks Main and Off Hand] Your Basic Attacks deal 5 Base Physical Damage and Scale with Strength, Dexterity and Power; 30% Chance to Blind Target on hit.</v>
      </c>
      <c r="AW1516" t="s">
        <v>6876</v>
      </c>
    </row>
    <row r="1517" spans="43:51">
      <c r="AQ1517" s="1286">
        <v>1721</v>
      </c>
      <c r="AR1517" s="1258" t="str">
        <f>'Abilities (2)'!B$1721</f>
        <v>(P) Discombobulate: [Locks Main and Off Hand] Your Basic Attacks deal 5 Base Physical Damage and Scale with Strength, Dexterity and Power; 20% to Confuse Target on hit.</v>
      </c>
      <c r="AW1517" t="s">
        <v>6877</v>
      </c>
    </row>
    <row r="1518" spans="43:51">
      <c r="AQ1518">
        <v>1722</v>
      </c>
      <c r="AR1518" s="1258" t="str">
        <f>'Abilities (2)'!B$1722</f>
        <v>(P) Disarm:[Locks Main and Off Hand] Your Basic Attacks deal 5 Base Physical Damage and Scale with Strength, Dexterity and Power; 20% Chance to Disarm Target on hit.</v>
      </c>
      <c r="AW1518" t="s">
        <v>6878</v>
      </c>
    </row>
    <row r="1519" spans="43:51">
      <c r="AQ1519">
        <v>1723</v>
      </c>
      <c r="AR1519" s="911" t="str">
        <f>'Abilities (2)'!B$1723</f>
        <v>(≈) Flowing Stance: Toggle; Enter a Stance where you gain 4 Mobility; Dodging A Strike Will cause you to immediatly Retaliate with a Strike. (20 Focus per Turn; Stops Regeneration while Active).</v>
      </c>
      <c r="AS1519" s="911" t="str">
        <f>'Abilities (2)'!C$1723</f>
        <v xml:space="preserve"> (≈) Flowing Stance II : Toggle; Enter a Stance where you gain 6 Mobility; Dodging A Strike Will cause you to immediatly Retaliate with a Strike. (30 Focus per Turn; Stops Regeneration while Active)</v>
      </c>
      <c r="AT1519" s="911" t="str">
        <f>'Abilities (2)'!D$1723</f>
        <v xml:space="preserve"> (≈) Flowing Stance III : Toggle; Enter a Stance where you gain 8 Mobility; Dodging A Strike Will cause you to immediately Retaliate with a Strike. (40 Focus per Turn)</v>
      </c>
      <c r="AW1519" t="s">
        <v>6879</v>
      </c>
      <c r="AX1519" t="s">
        <v>6880</v>
      </c>
      <c r="AY1519" t="s">
        <v>6881</v>
      </c>
    </row>
    <row r="1520" spans="43:51">
      <c r="AQ1520">
        <v>1724</v>
      </c>
      <c r="AR1520" s="1258" t="str">
        <f>'Abilities (2)'!B$1724</f>
        <v>(≈) Grounding Stance: Toggle; Enter a Stance where your Attacks Stagger the Target and have 20% Chance to Stun. (25 Focus per Turn; Stops Regeneration while Active).</v>
      </c>
      <c r="AS1520" s="1258" t="str">
        <f>'Abilities (2)'!C$1724</f>
        <v>(≈) Grounding Stance II: Toggle; Enter a Stance where your Attacks Stagger the Target and have 30% Chance to Stun. (30 Focus per Turn; Stops Regeneration while Active)</v>
      </c>
      <c r="AT1520" s="1258" t="str">
        <f>'Abilities (2)'!D$1724</f>
        <v>(≈) Grounding Stance III: Toggle; Enter a Stance where your Attacks Stagger the Target and have 50% Chance to Stun. (40 Focus per Turn)</v>
      </c>
      <c r="AW1520" t="s">
        <v>6882</v>
      </c>
      <c r="AX1520" t="s">
        <v>6883</v>
      </c>
      <c r="AY1520" t="s">
        <v>6884</v>
      </c>
    </row>
    <row r="1521" spans="43:51">
      <c r="AQ1521">
        <v>1725</v>
      </c>
      <c r="AR1521" s="1258" t="str">
        <f>'Abilities (2)'!B$1725</f>
        <v>(≈) Nimble-Moving Stance: Enter a Stance Where your basic attacks have flash (30 Focus per Turn; Stops Regeneration while Active).</v>
      </c>
      <c r="AS1521" s="1258" t="str">
        <f>'Abilities (2)'!C$1725</f>
        <v>(≈) Nimble-Moving Stance II : Enter a Stance Where your basic attacks or non-ultimate abilities have flash. (30 Focus per turn Stops (30 Focus per Turn; Stops Regeneration while Active)</v>
      </c>
      <c r="AT1521" s="1258" t="str">
        <f>'Abilities (2)'!D$1725</f>
        <v>(≈) Nimble-Moving Stance III : Enter a Stance Where your First action has flash. (30 Focus per turn Stops (30 Focus per Turn; Stops Regeneration while Active)</v>
      </c>
      <c r="AW1521" t="s">
        <v>6885</v>
      </c>
      <c r="AX1521" t="s">
        <v>6886</v>
      </c>
      <c r="AY1521" t="s">
        <v>6887</v>
      </c>
    </row>
    <row r="1522" spans="43:51">
      <c r="AQ1522" s="1286">
        <v>1726</v>
      </c>
      <c r="AR1522" s="1258" t="str">
        <f>'Abilities (2)'!B$1726</f>
        <v>(≈) Three-Tap Rib Breaker: Quickly Strike Target 3 Times in the chest with 50% Damage Pentalty; Landing all 3 Crits will Stun the Target for 3 Turns. (40 Focus)</v>
      </c>
      <c r="AS1522" s="1258" t="str">
        <f>'Abilities (2)'!C$1726</f>
        <v xml:space="preserve"> (≈) Three-Tap Rib Breaker II: Quickly Strike Target 3 Times in the chest with 50% Damage Penalty; Landing all 3 Crits will Stun the Target for 3 Turns. (50 Focus)</v>
      </c>
      <c r="AT1522" s="1258" t="str">
        <f>'Abilities (2)'!D$1726</f>
        <v xml:space="preserve"> (≈) Three-Tap Rib Breaker II: Quickly Strike Target 3 Times in the chest; Landing all 3 Crits will Stun the Target for 3 Turns. (60 Focus)</v>
      </c>
      <c r="AW1522" t="s">
        <v>6888</v>
      </c>
      <c r="AX1522" t="s">
        <v>6889</v>
      </c>
      <c r="AY1522" t="s">
        <v>6890</v>
      </c>
    </row>
    <row r="1523" spans="43:51">
      <c r="AQ1523" s="1286">
        <v>1727</v>
      </c>
      <c r="AR1523" s="1258" t="str">
        <f>'Abilities (2)'!B$1727</f>
        <v>(≈) One Inch Punch: Gain Surged for one turn and then strike; Landing a crit will extend the status by an additional turn. (40 Focus)</v>
      </c>
      <c r="AS1523" s="1258" t="str">
        <f>'Abilities (2)'!C$1727</f>
        <v>(≈) One Inch Punch II: Gain Surged for one turn and then strike; Landing a crit will extend the status by and additional turn and gain 0.5 extra scaling on the next strike. (50 Focus)</v>
      </c>
      <c r="AT1523" s="1258" t="str">
        <f>'Abilities (2)'!D$1727</f>
        <v>(≈) One Inch Punch III: Gain Surged for one turn and then strike; Landing a crit will extend the status by and additional turn and gain 0.5 extra scaling and crit multiplier for the next strike. (60 Focus)</v>
      </c>
      <c r="AW1523" t="s">
        <v>6891</v>
      </c>
      <c r="AX1523" t="s">
        <v>6892</v>
      </c>
      <c r="AY1523" t="s">
        <v>6893</v>
      </c>
    </row>
    <row r="1524" spans="43:51">
      <c r="AQ1524" s="1286">
        <v>1728</v>
      </c>
      <c r="AR1524" s="1258" t="str">
        <f>'Abilities (2)'!B$1728</f>
        <v>(≈) Pin Down:  Physically graple and pin a target to the ground, while pinned the target can only cast alteration abilities or attempt to escape the pin, while you can freely strike at him; attempting to escape your pin requires a succesfull dodge roll.</v>
      </c>
      <c r="AS1524" s="1258" t="str">
        <f>'Abilities (2)'!C$1728</f>
        <v>(≈) Pin Down II:  Physically graple and pin a target to the ground, while pinned the target can only cast alteration abilities or attempt to escape the pin, while you can freely strike at him; attempting to escape your pin requires a succesfull dodge roll that has a -2 modifier. (50 Focus)</v>
      </c>
      <c r="AT1524" s="1258" t="str">
        <f>'Abilities (2)'!D$1728</f>
        <v>(≈) Pin Down III:  Physically graple and pin a target to the ground, while pinned the target can only cast alteration abilities or attempt to escape the pin, while you can freely strike at him; attempting to escape your pin requires a succesfull dodge roll that has a -4 modifier. (60 Focus)</v>
      </c>
      <c r="AW1524" t="s">
        <v>6894</v>
      </c>
      <c r="AX1524" t="s">
        <v>6895</v>
      </c>
      <c r="AY1524" t="s">
        <v>6896</v>
      </c>
    </row>
    <row r="1525" spans="43:51">
      <c r="AQ1525" s="1286">
        <v>1729</v>
      </c>
      <c r="AR1525" s="1258" t="str">
        <f>'Abilities (2)'!B$1729</f>
        <v>(P) Natural Punch: Lock your Glove Slot; You gain a further Base 5 Physical Damage and a further 10% chance on hit to your passive.</v>
      </c>
      <c r="AS1525" s="1258" t="str">
        <f>'Abilities (2)'!C$1729</f>
        <v>(P) Natural Punch II: Lock your Glove Slot; You gain a further Base 5 Physical Damage and a further 20% chance on hit to your passive.</v>
      </c>
      <c r="AT1525" s="1258" t="str">
        <f>'Abilities (2)'!D$1729</f>
        <v>(P) Natural Punch III: Lock your Glove Slot; You gain a further Base 5 Physical Damage and a further 30% chance on hit to your passive.</v>
      </c>
      <c r="AW1525" t="s">
        <v>6897</v>
      </c>
      <c r="AX1525" t="s">
        <v>6898</v>
      </c>
      <c r="AY1525" t="s">
        <v>6899</v>
      </c>
    </row>
    <row r="1526" spans="43:51">
      <c r="AQ1526" s="1286">
        <v>1730</v>
      </c>
      <c r="AR1526" s="1258" t="str">
        <f>'Abilities (2)'!B$1730</f>
        <v>(P) Approaching Focus: Moving Towards Target gives you 1 stack of preperation; +20 Focus.</v>
      </c>
      <c r="AS1526" s="1258" t="str">
        <f>'Abilities (2)'!C$1730</f>
        <v>(P) Approaching Focus II: Moving Towards Target gives you 1 stack of preperation;  +40 Focus.</v>
      </c>
      <c r="AT1526" s="1258" t="str">
        <f>'Abilities (2)'!D$1730</f>
        <v>(P) Approaching Focus III: Moving Towards Target gives you 1 stack of preperation;; +100 Focus.</v>
      </c>
      <c r="AW1526" t="s">
        <v>6900</v>
      </c>
      <c r="AX1526" t="s">
        <v>6901</v>
      </c>
      <c r="AY1526" t="s">
        <v>6902</v>
      </c>
    </row>
    <row r="1527" spans="43:51">
      <c r="AQ1527" s="1286">
        <v>1731</v>
      </c>
      <c r="AR1527" s="1258" t="str">
        <f>'Abilities (2)'!B$1731</f>
        <v>(≈) Wieghted Gear: You can as a flash action unequip a armor slot, doing so will empower your next strike with a an additonal + 15 base Physical Damage. (40 Focus)</v>
      </c>
      <c r="AS1527" s="1258" t="str">
        <f>'Abilities (2)'!C$1731</f>
        <v>(≈) Wieghted Gear II: You can as a flash action unequip a armor slot, doing so will empower your next strike with a an additonal + 20 base Physical Damage. (50 Focus)</v>
      </c>
      <c r="AT1527" s="1258" t="str">
        <f>'Abilities (2)'!D$1731</f>
        <v>(≈) Wieghted Gear III: You can as a flash action unequip a armor slot, doing so will empower your next strike with a an additonal + 25 base Physical Damage. (60 Focus)</v>
      </c>
      <c r="AW1527" t="s">
        <v>6903</v>
      </c>
      <c r="AX1527" t="s">
        <v>6904</v>
      </c>
      <c r="AY1527" t="s">
        <v>6905</v>
      </c>
    </row>
    <row r="1528" spans="43:51">
      <c r="AQ1528" s="1286">
        <v>1732</v>
      </c>
      <c r="AR1528" s="1258" t="str">
        <f>'Abilities (2)'!B$1732</f>
        <v>(P) Buddha's Light: Your Strikes now Deal Light Damage and have 50% Chance to Blind Target for 1 Turn.</v>
      </c>
      <c r="AS1528" s="1258" t="str">
        <f>'Abilities (2)'!C$1732</f>
        <v>(P) Buddha's Light II: Your Strikes now Deal Light Damage and Blind Target for 1 Turn.</v>
      </c>
      <c r="AT1528" s="1258" t="str">
        <f>'Abilities (2)'!D$1732</f>
        <v>(P) Buddha's Light III: Your Strikes now Deal True Damage and Blind Target for 2 Turns.</v>
      </c>
      <c r="AW1528" t="s">
        <v>6906</v>
      </c>
      <c r="AX1528" t="s">
        <v>6907</v>
      </c>
      <c r="AY1528" t="s">
        <v>6908</v>
      </c>
    </row>
    <row r="1529" spans="43:51">
      <c r="AQ1529" s="1286">
        <v>1733</v>
      </c>
      <c r="AR1529" s="1258" t="str">
        <f>'Abilities (2)'!B$1733</f>
        <v>(≈) Technique of a Thousand Fists:[Requires 1 Turn Preparation and 20% or Lower Health] Consume your Entire Focus Unleashing a Flurry of Strikes upon Target; The Number of Strikes is Equal to the amount of Focus Points consumed/2. (3 Day Cooldown)</v>
      </c>
      <c r="AS1529" s="1258" t="str">
        <f>'Abilities (2)'!C$1733</f>
        <v>(≈) Technique of a Thousand Fists II: [Requires 1 Turn Preparation and 20% or Lower Health] Consume your Entire Focus Unleashing a Flurry of Strikes upon Target; The Number of Strikes is Equal to the amount of Focus Points consumed. (3 Day Cooldown)</v>
      </c>
      <c r="AT1529" s="1258" t="str">
        <f>'Abilities (2)'!D$1733</f>
        <v>(≈) Technique of a Thousand Fists III: Powerplay; Consume your Entire Focus Unleashing a Flurry of Strikes upon Target; The Number of Strikes is Equal to the amount of Focus Points consumed.</v>
      </c>
      <c r="AW1529" t="s">
        <v>6909</v>
      </c>
      <c r="AX1529" t="s">
        <v>6910</v>
      </c>
      <c r="AY1529" t="s">
        <v>6911</v>
      </c>
    </row>
    <row r="1530" spans="43:51">
      <c r="AQ1530" s="1286">
        <v>1734</v>
      </c>
      <c r="AR1530" s="1258" t="str">
        <f>'Abilities (2)'!B$1734</f>
        <v>(P) I Didnt Hear no bell: Powerplay: Upon receaving lethal damage, strike target for the amount strikes you have dealt this combat, if this kills the target, you will survive at 1 HP.</v>
      </c>
      <c r="AS1530" s="1258" t="str">
        <f>'Abilities (2)'!C$1734</f>
        <v>(P) I Didnt Hear no bell: Powerplay: Upon receaving lethal damage, strike target for the amount strike you have dealt this combat, if this kills the target, you will be healed up to 50 HP and cleanse all negative statuses.</v>
      </c>
      <c r="AT1530" s="1258" t="str">
        <f>'Abilities (2)'!D$1734</f>
        <v>(P) I Didnt Hear no bell: Powerplay: Upon receaving lethal damage, strike target for the amount strike you have dealt this combat, if this kills the target, you will be healed up to Full HP and cleanse all negative statuses.</v>
      </c>
      <c r="AW1530" t="s">
        <v>6912</v>
      </c>
      <c r="AX1530" t="s">
        <v>6913</v>
      </c>
      <c r="AY1530" t="s">
        <v>6914</v>
      </c>
    </row>
    <row r="1531" spans="43:51">
      <c r="AQ1531">
        <v>1737</v>
      </c>
      <c r="AR1531" s="1258">
        <f>'Abilities (2)'!B$1737</f>
        <v>0</v>
      </c>
      <c r="AW1531">
        <v>0</v>
      </c>
    </row>
    <row r="1532" spans="43:51">
      <c r="AQ1532" s="1286">
        <v>1738</v>
      </c>
      <c r="AR1532" s="1258">
        <f>'Abilities (2)'!B$1738</f>
        <v>0</v>
      </c>
      <c r="AW1532">
        <v>0</v>
      </c>
    </row>
    <row r="1533" spans="43:51">
      <c r="AQ1533">
        <v>1739</v>
      </c>
      <c r="AR1533" s="1258">
        <f>'Abilities (2)'!B$1739</f>
        <v>0</v>
      </c>
      <c r="AW1533">
        <v>0</v>
      </c>
    </row>
    <row r="1534" spans="43:51">
      <c r="AQ1534">
        <v>1740</v>
      </c>
      <c r="AR1534" s="911">
        <f>'Abilities (2)'!B$1740</f>
        <v>0</v>
      </c>
      <c r="AS1534" s="911">
        <f>'Abilities (2)'!C$1740</f>
        <v>0</v>
      </c>
      <c r="AT1534" s="911">
        <f>'Abilities (2)'!D$1740</f>
        <v>0</v>
      </c>
      <c r="AW1534">
        <v>0</v>
      </c>
      <c r="AX1534">
        <v>0</v>
      </c>
      <c r="AY1534">
        <v>0</v>
      </c>
    </row>
    <row r="1535" spans="43:51">
      <c r="AQ1535">
        <v>1741</v>
      </c>
      <c r="AR1535" s="1258">
        <f>'Abilities (2)'!B$1741</f>
        <v>0</v>
      </c>
      <c r="AS1535" s="1258">
        <f>'Abilities (2)'!C$1741</f>
        <v>0</v>
      </c>
      <c r="AT1535" s="1258">
        <f>'Abilities (2)'!D$1741</f>
        <v>0</v>
      </c>
      <c r="AW1535">
        <v>0</v>
      </c>
      <c r="AX1535">
        <v>0</v>
      </c>
      <c r="AY1535">
        <v>0</v>
      </c>
    </row>
    <row r="1536" spans="43:51">
      <c r="AQ1536">
        <v>1742</v>
      </c>
      <c r="AR1536" s="1258">
        <f>'Abilities (2)'!B$1742</f>
        <v>0</v>
      </c>
      <c r="AS1536" s="1258">
        <f>'Abilities (2)'!C$1742</f>
        <v>0</v>
      </c>
      <c r="AT1536" s="1258">
        <f>'Abilities (2)'!D$1742</f>
        <v>0</v>
      </c>
      <c r="AW1536">
        <v>0</v>
      </c>
      <c r="AX1536">
        <v>0</v>
      </c>
      <c r="AY1536">
        <v>0</v>
      </c>
    </row>
    <row r="1537" spans="43:51">
      <c r="AQ1537" s="1286">
        <v>1743</v>
      </c>
      <c r="AR1537" s="1258">
        <f>'Abilities (2)'!B$1743</f>
        <v>0</v>
      </c>
      <c r="AS1537" s="1258">
        <f>'Abilities (2)'!C$1743</f>
        <v>0</v>
      </c>
      <c r="AT1537" s="1258">
        <f>'Abilities (2)'!D$1743</f>
        <v>0</v>
      </c>
      <c r="AW1537">
        <v>0</v>
      </c>
      <c r="AX1537">
        <v>0</v>
      </c>
      <c r="AY1537">
        <v>0</v>
      </c>
    </row>
    <row r="1538" spans="43:51">
      <c r="AQ1538" s="1286">
        <v>1744</v>
      </c>
      <c r="AR1538" s="1258">
        <f>'Abilities (2)'!B$1744</f>
        <v>0</v>
      </c>
      <c r="AS1538" s="1258">
        <f>'Abilities (2)'!C$1744</f>
        <v>0</v>
      </c>
      <c r="AT1538" s="1258">
        <f>'Abilities (2)'!D$1744</f>
        <v>0</v>
      </c>
      <c r="AW1538">
        <v>0</v>
      </c>
      <c r="AX1538">
        <v>0</v>
      </c>
      <c r="AY1538">
        <v>0</v>
      </c>
    </row>
    <row r="1539" spans="43:51">
      <c r="AQ1539" s="1286">
        <v>1745</v>
      </c>
      <c r="AR1539" s="1258">
        <f>'Abilities (2)'!B$1745</f>
        <v>0</v>
      </c>
      <c r="AS1539" s="1258">
        <f>'Abilities (2)'!C$1745</f>
        <v>0</v>
      </c>
      <c r="AT1539" s="1258">
        <f>'Abilities (2)'!D$1745</f>
        <v>0</v>
      </c>
      <c r="AW1539">
        <v>0</v>
      </c>
      <c r="AX1539">
        <v>0</v>
      </c>
      <c r="AY1539">
        <v>0</v>
      </c>
    </row>
    <row r="1540" spans="43:51">
      <c r="AQ1540" s="1286">
        <v>1746</v>
      </c>
      <c r="AR1540" s="1258">
        <f>'Abilities (2)'!B$1746</f>
        <v>0</v>
      </c>
      <c r="AS1540" s="1258">
        <f>'Abilities (2)'!C$1746</f>
        <v>0</v>
      </c>
      <c r="AT1540" s="1258">
        <f>'Abilities (2)'!D$1746</f>
        <v>0</v>
      </c>
      <c r="AW1540">
        <v>0</v>
      </c>
      <c r="AX1540">
        <v>0</v>
      </c>
      <c r="AY1540">
        <v>0</v>
      </c>
    </row>
    <row r="1541" spans="43:51">
      <c r="AQ1541" s="1286">
        <v>1747</v>
      </c>
      <c r="AR1541" s="1258">
        <f>'Abilities (2)'!B$1747</f>
        <v>0</v>
      </c>
      <c r="AS1541" s="1258">
        <f>'Abilities (2)'!C$1747</f>
        <v>0</v>
      </c>
      <c r="AT1541" s="1258">
        <f>'Abilities (2)'!D$1747</f>
        <v>0</v>
      </c>
      <c r="AW1541">
        <v>0</v>
      </c>
      <c r="AX1541">
        <v>0</v>
      </c>
      <c r="AY1541">
        <v>0</v>
      </c>
    </row>
    <row r="1542" spans="43:51">
      <c r="AQ1542" s="1286">
        <v>1748</v>
      </c>
      <c r="AR1542" s="1258">
        <f>'Abilities (2)'!B$1748</f>
        <v>0</v>
      </c>
      <c r="AS1542" s="1258">
        <f>'Abilities (2)'!C$1748</f>
        <v>0</v>
      </c>
      <c r="AT1542" s="1258">
        <f>'Abilities (2)'!D$1748</f>
        <v>0</v>
      </c>
      <c r="AW1542">
        <v>0</v>
      </c>
      <c r="AX1542">
        <v>0</v>
      </c>
      <c r="AY1542">
        <v>0</v>
      </c>
    </row>
    <row r="1543" spans="43:51">
      <c r="AQ1543" s="1286">
        <v>1749</v>
      </c>
      <c r="AR1543" s="1258">
        <f>'Abilities (2)'!B$1749</f>
        <v>0</v>
      </c>
      <c r="AS1543" s="1258">
        <f>'Abilities (2)'!C$1749</f>
        <v>0</v>
      </c>
      <c r="AT1543" s="1258">
        <f>'Abilities (2)'!D$1749</f>
        <v>0</v>
      </c>
      <c r="AW1543">
        <v>0</v>
      </c>
      <c r="AX1543">
        <v>0</v>
      </c>
      <c r="AY1543">
        <v>0</v>
      </c>
    </row>
    <row r="1544" spans="43:51">
      <c r="AQ1544" s="1286">
        <v>1750</v>
      </c>
      <c r="AR1544" s="1258">
        <f>'Abilities (2)'!B$1750</f>
        <v>0</v>
      </c>
      <c r="AS1544" s="1258">
        <f>'Abilities (2)'!C$1750</f>
        <v>0</v>
      </c>
      <c r="AT1544" s="1258">
        <f>'Abilities (2)'!D$1750</f>
        <v>0</v>
      </c>
      <c r="AW1544">
        <v>0</v>
      </c>
      <c r="AX1544">
        <v>0</v>
      </c>
      <c r="AY1544">
        <v>0</v>
      </c>
    </row>
    <row r="1545" spans="43:51">
      <c r="AQ1545" s="1286">
        <v>1751</v>
      </c>
      <c r="AR1545" s="1258">
        <f>'Abilities (2)'!B$1751</f>
        <v>0</v>
      </c>
      <c r="AS1545" s="1258">
        <f>'Abilities (2)'!C$1751</f>
        <v>0</v>
      </c>
      <c r="AT1545" s="1258">
        <f>'Abilities (2)'!D$1751</f>
        <v>0</v>
      </c>
      <c r="AW1545">
        <v>0</v>
      </c>
      <c r="AX1545">
        <v>0</v>
      </c>
      <c r="AY1545">
        <v>0</v>
      </c>
    </row>
    <row r="1546" spans="43:51">
      <c r="AQ1546">
        <v>1754</v>
      </c>
      <c r="AR1546" s="1258">
        <f>'Abilities (2)'!B$1754</f>
        <v>0</v>
      </c>
      <c r="AW1546">
        <v>0</v>
      </c>
    </row>
    <row r="1547" spans="43:51">
      <c r="AQ1547" s="1286">
        <v>1755</v>
      </c>
      <c r="AR1547" s="1258">
        <f>'Abilities (2)'!B$1755</f>
        <v>0</v>
      </c>
      <c r="AW1547">
        <v>0</v>
      </c>
    </row>
    <row r="1548" spans="43:51">
      <c r="AQ1548">
        <v>1756</v>
      </c>
      <c r="AR1548" s="1258">
        <f>'Abilities (2)'!B$1756</f>
        <v>0</v>
      </c>
      <c r="AW1548">
        <v>0</v>
      </c>
    </row>
    <row r="1549" spans="43:51">
      <c r="AQ1549">
        <v>1757</v>
      </c>
      <c r="AR1549" s="911">
        <f>'Abilities (2)'!B$1757</f>
        <v>0</v>
      </c>
      <c r="AS1549" s="911">
        <f>'Abilities (2)'!C$1757</f>
        <v>0</v>
      </c>
      <c r="AT1549" s="911">
        <f>'Abilities (2)'!D$1757</f>
        <v>0</v>
      </c>
      <c r="AW1549">
        <v>0</v>
      </c>
      <c r="AX1549">
        <v>0</v>
      </c>
      <c r="AY1549">
        <v>0</v>
      </c>
    </row>
    <row r="1550" spans="43:51">
      <c r="AQ1550">
        <v>1758</v>
      </c>
      <c r="AR1550" s="1258">
        <f>'Abilities (2)'!B$1758</f>
        <v>0</v>
      </c>
      <c r="AS1550" s="1258">
        <f>'Abilities (2)'!C$1758</f>
        <v>0</v>
      </c>
      <c r="AT1550" s="1258">
        <f>'Abilities (2)'!D$1758</f>
        <v>0</v>
      </c>
      <c r="AW1550">
        <v>0</v>
      </c>
      <c r="AX1550">
        <v>0</v>
      </c>
      <c r="AY1550">
        <v>0</v>
      </c>
    </row>
    <row r="1551" spans="43:51">
      <c r="AQ1551">
        <v>1759</v>
      </c>
      <c r="AR1551" s="1258">
        <f>'Abilities (2)'!B$1759</f>
        <v>0</v>
      </c>
      <c r="AS1551" s="1258">
        <f>'Abilities (2)'!C$1759</f>
        <v>0</v>
      </c>
      <c r="AT1551" s="1258">
        <f>'Abilities (2)'!D$1759</f>
        <v>0</v>
      </c>
      <c r="AW1551">
        <v>0</v>
      </c>
      <c r="AX1551">
        <v>0</v>
      </c>
      <c r="AY1551">
        <v>0</v>
      </c>
    </row>
    <row r="1552" spans="43:51">
      <c r="AQ1552" s="1286">
        <v>1760</v>
      </c>
      <c r="AR1552" s="1258">
        <f>'Abilities (2)'!B$1760</f>
        <v>0</v>
      </c>
      <c r="AS1552" s="1258">
        <f>'Abilities (2)'!C$1760</f>
        <v>0</v>
      </c>
      <c r="AT1552" s="1258">
        <f>'Abilities (2)'!D$1760</f>
        <v>0</v>
      </c>
      <c r="AW1552">
        <v>0</v>
      </c>
      <c r="AX1552">
        <v>0</v>
      </c>
      <c r="AY1552">
        <v>0</v>
      </c>
    </row>
    <row r="1553" spans="43:51">
      <c r="AQ1553" s="1286">
        <v>1761</v>
      </c>
      <c r="AR1553" s="1258">
        <f>'Abilities (2)'!B$1761</f>
        <v>0</v>
      </c>
      <c r="AS1553" s="1258">
        <f>'Abilities (2)'!C$1761</f>
        <v>0</v>
      </c>
      <c r="AT1553" s="1258">
        <f>'Abilities (2)'!D$1761</f>
        <v>0</v>
      </c>
      <c r="AW1553">
        <v>0</v>
      </c>
      <c r="AX1553">
        <v>0</v>
      </c>
      <c r="AY1553">
        <v>0</v>
      </c>
    </row>
    <row r="1554" spans="43:51">
      <c r="AQ1554" s="1286">
        <v>1762</v>
      </c>
      <c r="AR1554" s="1258">
        <f>'Abilities (2)'!B$1762</f>
        <v>0</v>
      </c>
      <c r="AS1554" s="1258">
        <f>'Abilities (2)'!C$1762</f>
        <v>0</v>
      </c>
      <c r="AT1554" s="1258">
        <f>'Abilities (2)'!D$1762</f>
        <v>0</v>
      </c>
      <c r="AW1554">
        <v>0</v>
      </c>
      <c r="AX1554">
        <v>0</v>
      </c>
      <c r="AY1554">
        <v>0</v>
      </c>
    </row>
    <row r="1555" spans="43:51">
      <c r="AQ1555" s="1286">
        <v>1763</v>
      </c>
      <c r="AR1555" s="1258">
        <f>'Abilities (2)'!B$1763</f>
        <v>0</v>
      </c>
      <c r="AS1555" s="1258">
        <f>'Abilities (2)'!C$1763</f>
        <v>0</v>
      </c>
      <c r="AT1555" s="1258">
        <f>'Abilities (2)'!D$1763</f>
        <v>0</v>
      </c>
      <c r="AW1555">
        <v>0</v>
      </c>
      <c r="AX1555">
        <v>0</v>
      </c>
      <c r="AY1555">
        <v>0</v>
      </c>
    </row>
    <row r="1556" spans="43:51">
      <c r="AQ1556" s="1286">
        <v>1764</v>
      </c>
      <c r="AR1556" s="1258">
        <f>'Abilities (2)'!B$1764</f>
        <v>0</v>
      </c>
      <c r="AS1556" s="1258">
        <f>'Abilities (2)'!C$1764</f>
        <v>0</v>
      </c>
      <c r="AT1556" s="1258">
        <f>'Abilities (2)'!D$1764</f>
        <v>0</v>
      </c>
      <c r="AW1556">
        <v>0</v>
      </c>
      <c r="AX1556">
        <v>0</v>
      </c>
      <c r="AY1556">
        <v>0</v>
      </c>
    </row>
    <row r="1557" spans="43:51">
      <c r="AQ1557" s="1286">
        <v>1765</v>
      </c>
      <c r="AR1557" s="1258">
        <f>'Abilities (2)'!B$1765</f>
        <v>0</v>
      </c>
      <c r="AS1557" s="1258">
        <f>'Abilities (2)'!C$1765</f>
        <v>0</v>
      </c>
      <c r="AT1557" s="1258">
        <f>'Abilities (2)'!D$1765</f>
        <v>0</v>
      </c>
      <c r="AW1557">
        <v>0</v>
      </c>
      <c r="AX1557">
        <v>0</v>
      </c>
      <c r="AY1557">
        <v>0</v>
      </c>
    </row>
    <row r="1558" spans="43:51">
      <c r="AQ1558" s="1286">
        <v>1766</v>
      </c>
      <c r="AR1558" s="1258">
        <f>'Abilities (2)'!B$1766</f>
        <v>0</v>
      </c>
      <c r="AS1558" s="1258">
        <f>'Abilities (2)'!C$1766</f>
        <v>0</v>
      </c>
      <c r="AT1558" s="1258">
        <f>'Abilities (2)'!D$1766</f>
        <v>0</v>
      </c>
      <c r="AW1558">
        <v>0</v>
      </c>
      <c r="AX1558">
        <v>0</v>
      </c>
      <c r="AY1558">
        <v>0</v>
      </c>
    </row>
    <row r="1559" spans="43:51">
      <c r="AQ1559" s="1286">
        <v>1767</v>
      </c>
      <c r="AR1559" s="1258">
        <f>'Abilities (2)'!B$1767</f>
        <v>0</v>
      </c>
      <c r="AS1559" s="1258">
        <f>'Abilities (2)'!C$1767</f>
        <v>0</v>
      </c>
      <c r="AT1559" s="1258">
        <f>'Abilities (2)'!D$1767</f>
        <v>0</v>
      </c>
      <c r="AW1559">
        <v>0</v>
      </c>
      <c r="AX1559">
        <v>0</v>
      </c>
      <c r="AY1559">
        <v>0</v>
      </c>
    </row>
    <row r="1560" spans="43:51">
      <c r="AQ1560" s="1286">
        <v>1768</v>
      </c>
      <c r="AR1560" s="1258">
        <f>'Abilities (2)'!B$1768</f>
        <v>0</v>
      </c>
      <c r="AS1560" s="1258">
        <f>'Abilities (2)'!C$1768</f>
        <v>0</v>
      </c>
      <c r="AT1560" s="1258">
        <f>'Abilities (2)'!D$1768</f>
        <v>0</v>
      </c>
      <c r="AW1560">
        <v>0</v>
      </c>
      <c r="AX1560">
        <v>0</v>
      </c>
      <c r="AY1560">
        <v>0</v>
      </c>
    </row>
    <row r="1561" spans="43:51">
      <c r="AQ1561">
        <v>1771</v>
      </c>
      <c r="AR1561" s="1258">
        <f>'Abilities (2)'!B$1771</f>
        <v>0</v>
      </c>
      <c r="AW1561">
        <v>0</v>
      </c>
    </row>
    <row r="1562" spans="43:51">
      <c r="AQ1562" s="1286">
        <v>1772</v>
      </c>
      <c r="AR1562" s="1258">
        <f>'Abilities (2)'!B$1772</f>
        <v>0</v>
      </c>
      <c r="AW1562">
        <v>0</v>
      </c>
    </row>
    <row r="1563" spans="43:51">
      <c r="AQ1563">
        <v>1773</v>
      </c>
      <c r="AR1563" s="1258" t="str">
        <f>'Abilities (2)'!B$1773</f>
        <v>(P) Hermit: You have a unique tea pot artifact,The tea pot can hold 3 drinks worth of a singular brew that can only be stored in the pot, before making a new brew you must either drink all of the tea pot or dump it;Gain Banished,Pathfinder &amp; Resolute Conditions, banished now stacks.</v>
      </c>
      <c r="AW1563" t="s">
        <v>6916</v>
      </c>
    </row>
    <row r="1564" spans="43:51">
      <c r="AQ1564">
        <v>1774</v>
      </c>
      <c r="AR1564" s="911">
        <f>'Abilities (2)'!B$1774</f>
        <v>0</v>
      </c>
      <c r="AS1564" s="911">
        <f>'Abilities (2)'!C$1774</f>
        <v>0</v>
      </c>
      <c r="AT1564" s="911">
        <f>'Abilities (2)'!D$1774</f>
        <v>0</v>
      </c>
      <c r="AW1564">
        <v>0</v>
      </c>
      <c r="AX1564">
        <v>0</v>
      </c>
      <c r="AY1564">
        <v>0</v>
      </c>
    </row>
    <row r="1565" spans="43:51">
      <c r="AQ1565">
        <v>1775</v>
      </c>
      <c r="AR1565" s="1258">
        <f>'Abilities (2)'!B$1775</f>
        <v>0</v>
      </c>
      <c r="AS1565" s="1258">
        <f>'Abilities (2)'!C$1775</f>
        <v>0</v>
      </c>
      <c r="AT1565" s="1258">
        <f>'Abilities (2)'!D$1775</f>
        <v>0</v>
      </c>
      <c r="AW1565">
        <v>0</v>
      </c>
      <c r="AX1565">
        <v>0</v>
      </c>
      <c r="AY1565">
        <v>0</v>
      </c>
    </row>
    <row r="1566" spans="43:51">
      <c r="AQ1566">
        <v>1776</v>
      </c>
      <c r="AR1566" s="1258">
        <f>'Abilities (2)'!B$1776</f>
        <v>0</v>
      </c>
      <c r="AS1566" s="1258">
        <f>'Abilities (2)'!C$1776</f>
        <v>0</v>
      </c>
      <c r="AT1566" s="1258">
        <f>'Abilities (2)'!D$1776</f>
        <v>0</v>
      </c>
      <c r="AW1566">
        <v>0</v>
      </c>
      <c r="AX1566">
        <v>0</v>
      </c>
      <c r="AY1566">
        <v>0</v>
      </c>
    </row>
    <row r="1567" spans="43:51">
      <c r="AQ1567" s="1286">
        <v>1777</v>
      </c>
      <c r="AR1567" s="1258">
        <f>'Abilities (2)'!B$1777</f>
        <v>0</v>
      </c>
      <c r="AS1567" s="1258">
        <f>'Abilities (2)'!C$1777</f>
        <v>0</v>
      </c>
      <c r="AT1567" s="1258">
        <f>'Abilities (2)'!D$1777</f>
        <v>0</v>
      </c>
      <c r="AW1567">
        <v>0</v>
      </c>
      <c r="AX1567">
        <v>0</v>
      </c>
      <c r="AY1567">
        <v>0</v>
      </c>
    </row>
    <row r="1568" spans="43:51">
      <c r="AQ1568" s="1286">
        <v>1778</v>
      </c>
      <c r="AR1568" s="1258">
        <f>'Abilities (2)'!B$1778</f>
        <v>0</v>
      </c>
      <c r="AS1568" s="1258">
        <f>'Abilities (2)'!C$1778</f>
        <v>0</v>
      </c>
      <c r="AT1568" s="1258">
        <f>'Abilities (2)'!D$1778</f>
        <v>0</v>
      </c>
      <c r="AW1568">
        <v>0</v>
      </c>
      <c r="AX1568">
        <v>0</v>
      </c>
      <c r="AY1568">
        <v>0</v>
      </c>
    </row>
    <row r="1569" spans="43:51">
      <c r="AQ1569" s="1286">
        <v>1779</v>
      </c>
      <c r="AR1569" s="1258" t="str">
        <f>'Abilities (2)'!B$1779</f>
        <v xml:space="preserve">(P) Loney guy syndrome: Become Banished: Resting with no entities within a 3 hex radius will restore an extra 30 Mana and HP. </v>
      </c>
      <c r="AS1569" s="1258" t="str">
        <f>'Abilities (2)'!C$1779</f>
        <v xml:space="preserve">(P) Loney guy syndrome: Gain a Banished stack: Resting with no entities within a 2 hex radius will restore an extra 30 Mana and HP. </v>
      </c>
      <c r="AT1569" s="1258">
        <f>'Abilities (2)'!D$1779</f>
        <v>0</v>
      </c>
      <c r="AW1569" t="s">
        <v>6917</v>
      </c>
      <c r="AX1569" t="s">
        <v>6918</v>
      </c>
      <c r="AY1569">
        <v>0</v>
      </c>
    </row>
    <row r="1570" spans="43:51">
      <c r="AQ1570" s="1286">
        <v>1780</v>
      </c>
      <c r="AR1570" s="1258">
        <f>'Abilities (2)'!B$1780</f>
        <v>0</v>
      </c>
      <c r="AS1570" s="1258">
        <f>'Abilities (2)'!C$1780</f>
        <v>0</v>
      </c>
      <c r="AT1570" s="1258">
        <f>'Abilities (2)'!D$1780</f>
        <v>0</v>
      </c>
      <c r="AW1570">
        <v>0</v>
      </c>
      <c r="AX1570">
        <v>0</v>
      </c>
      <c r="AY1570">
        <v>0</v>
      </c>
    </row>
    <row r="1571" spans="43:51">
      <c r="AQ1571" s="1286">
        <v>1781</v>
      </c>
      <c r="AR1571" s="1258">
        <f>'Abilities (2)'!B$1781</f>
        <v>0</v>
      </c>
      <c r="AS1571" s="1258">
        <f>'Abilities (2)'!C$1781</f>
        <v>0</v>
      </c>
      <c r="AT1571" s="1258">
        <f>'Abilities (2)'!D$1781</f>
        <v>0</v>
      </c>
      <c r="AW1571">
        <v>0</v>
      </c>
      <c r="AX1571">
        <v>0</v>
      </c>
      <c r="AY1571">
        <v>0</v>
      </c>
    </row>
    <row r="1572" spans="43:51">
      <c r="AQ1572" s="1286">
        <v>1782</v>
      </c>
      <c r="AR1572" s="1258" t="str">
        <f>'Abilities (2)'!B$1782</f>
        <v xml:space="preserve">(P) I just want to be alone man: If you have 3 instances of Banishment: Non-Hero/Elites or lower entities will no longer fight you and choose to flee instead and you now gain 200 Xp per day;  Active: Gain the banishment condition. (100 Mana) </v>
      </c>
      <c r="AS1572" s="1258" t="str">
        <f>'Abilities (2)'!C$1782</f>
        <v xml:space="preserve">(P) I just want to be alone man: If you have 3 instances of Banishment: Non-Hero/Elites or lower entities will no longer fight you and choose to flee instead gain 200 Xp per day;  Active Gain the banishment condition. (100 Mana) </v>
      </c>
      <c r="AT1572" s="1258">
        <f>'Abilities (2)'!D$1782</f>
        <v>0</v>
      </c>
      <c r="AW1572" t="s">
        <v>6919</v>
      </c>
      <c r="AX1572" t="s">
        <v>6920</v>
      </c>
      <c r="AY1572">
        <v>0</v>
      </c>
    </row>
    <row r="1573" spans="43:51">
      <c r="AQ1573" s="1286">
        <v>1783</v>
      </c>
      <c r="AR1573" s="1258">
        <f>'Abilities (2)'!B$1783</f>
        <v>0</v>
      </c>
      <c r="AS1573" s="1258">
        <f>'Abilities (2)'!C$1783</f>
        <v>0</v>
      </c>
      <c r="AT1573" s="1258">
        <f>'Abilities (2)'!D$1783</f>
        <v>0</v>
      </c>
      <c r="AW1573">
        <v>0</v>
      </c>
      <c r="AX1573">
        <v>0</v>
      </c>
      <c r="AY1573">
        <v>0</v>
      </c>
    </row>
    <row r="1574" spans="43:51">
      <c r="AQ1574" s="1286">
        <v>1784</v>
      </c>
      <c r="AR1574" s="1258">
        <f>'Abilities (2)'!B$1784</f>
        <v>0</v>
      </c>
      <c r="AS1574" s="1258">
        <f>'Abilities (2)'!C$1784</f>
        <v>0</v>
      </c>
      <c r="AT1574" s="1258">
        <f>'Abilities (2)'!D$1784</f>
        <v>0</v>
      </c>
      <c r="AW1574">
        <v>0</v>
      </c>
      <c r="AX1574">
        <v>0</v>
      </c>
      <c r="AY1574">
        <v>0</v>
      </c>
    </row>
    <row r="1575" spans="43:51">
      <c r="AQ1575" s="1286">
        <v>1785</v>
      </c>
      <c r="AR1575" s="1258" t="str">
        <f>'Abilities (2)'!B$1785</f>
        <v>(P) The ultimate Hermit: If you have more than 2 stacks of banished, all entities will be permantly hostile to you; Powerplay: For every stack of banished gain 1 stat point, 1 attribute point and 20% elemental resistance of your choice.</v>
      </c>
      <c r="AS1575" s="1258" t="str">
        <f>'Abilities (2)'!C$1785</f>
        <v>(P) The ultimate Hermit: If you have more than 2 stacks of banished, all entities will be permantly hostile to you; Powerplay: For every stack of banished gain 1 stat point, 1 attribute point and 20% elemental resistance of your choice.</v>
      </c>
      <c r="AT1575" s="1258">
        <f>'Abilities (2)'!D$1785</f>
        <v>0</v>
      </c>
      <c r="AW1575" t="s">
        <v>6921</v>
      </c>
      <c r="AX1575" t="s">
        <v>6921</v>
      </c>
      <c r="AY1575">
        <v>0</v>
      </c>
    </row>
    <row r="1576" spans="43:51">
      <c r="AQ1576">
        <v>1788</v>
      </c>
      <c r="AR1576" s="1258" t="str">
        <f>'Abilities (2)'!B$1788</f>
        <v>(P) Master Handling: Gain +0.5 Scaling on all Weapons.</v>
      </c>
      <c r="AW1576" t="s">
        <v>6922</v>
      </c>
    </row>
    <row r="1577" spans="43:51">
      <c r="AQ1577" s="1286">
        <v>1789</v>
      </c>
      <c r="AR1577" s="1258" t="str">
        <f>'Abilities (2)'!B$1789</f>
        <v>(P) Pure Talent: You can always switch your Base Attribute Points between themselves.</v>
      </c>
      <c r="AW1577" t="s">
        <v>6923</v>
      </c>
    </row>
    <row r="1578" spans="43:51">
      <c r="AQ1578">
        <v>1790</v>
      </c>
      <c r="AR1578" s="1258" t="str">
        <f>'Abilities (2)'!B$1790</f>
        <v>(P) Critical Accuracy: Gain +0.5 Critical Multiplier.</v>
      </c>
      <c r="AW1578" t="s">
        <v>6924</v>
      </c>
    </row>
    <row r="1579" spans="43:51">
      <c r="AQ1579">
        <v>1791</v>
      </c>
      <c r="AR1579" s="911" t="str">
        <f>'Abilities (2)'!B$1791</f>
        <v>(P) Raw Talent: Gain 1 Extra Stat Point and 1 Extra Attribute Point per Level up.</v>
      </c>
      <c r="AS1579" s="911" t="str">
        <f>'Abilities (2)'!C$1791</f>
        <v>(P) Raw Talent II: Gain 2 Extra Stat Points and 2 Extra Attribute Points per Level up.</v>
      </c>
      <c r="AT1579" s="911" t="str">
        <f>'Abilities (2)'!D$1791</f>
        <v>(P) Raw Talent III: Gain 3 Extra Stat Points and 3 Extra Attribute Points per Level up.</v>
      </c>
      <c r="AW1579" t="s">
        <v>6925</v>
      </c>
      <c r="AX1579" t="s">
        <v>6926</v>
      </c>
      <c r="AY1579" t="s">
        <v>6927</v>
      </c>
    </row>
    <row r="1580" spans="43:51">
      <c r="AQ1580">
        <v>1792</v>
      </c>
      <c r="AR1580" s="1258" t="str">
        <f>'Abilities (2)'!B$1792</f>
        <v>(P) Discipline, Ambition and Agility: Gain the Disciplined Condition.</v>
      </c>
      <c r="AS1580" s="1258" t="str">
        <f>'Abilities (2)'!C$1792</f>
        <v>(P) Discipline, Ambition and Agility II: Gain the Disciplined and Ambitious Condition.</v>
      </c>
      <c r="AT1580" s="1258" t="str">
        <f>'Abilities (2)'!D$1792</f>
        <v>(P) Discipline, Ambition and Agility III: Gain the Disciplined, Ambitious and Agile Condition.</v>
      </c>
      <c r="AW1580" t="s">
        <v>6928</v>
      </c>
      <c r="AX1580" t="s">
        <v>6929</v>
      </c>
      <c r="AY1580" t="s">
        <v>6930</v>
      </c>
    </row>
    <row r="1581" spans="43:51">
      <c r="AQ1581">
        <v>1793</v>
      </c>
      <c r="AR1581" s="1258" t="str">
        <f>'Abilities (2)'!B$1793</f>
        <v>(P) Mastery of Weaponry: Always deal the Highest amount of Damage with a Basic Attack. (On the Damage Range)</v>
      </c>
      <c r="AS1581" s="1258" t="str">
        <f>'Abilities (2)'!C$1793</f>
        <v>(P) Mastery of Weaponry II: Always deal the Highest amount of Damage with a Basic Attack; +1 Crit Multiplier. (On the Damage Range)</v>
      </c>
      <c r="AT1581" s="1258" t="str">
        <f>'Abilities (2)'!D$1793</f>
        <v>(P) Mastery of Weaponry II: Always deal the Highest amount of Damage with a Basic Attack; +2 Crit Multiplier. (On the Damage Range)</v>
      </c>
      <c r="AW1581" t="s">
        <v>6931</v>
      </c>
      <c r="AX1581" t="s">
        <v>6932</v>
      </c>
      <c r="AY1581" t="s">
        <v>6933</v>
      </c>
    </row>
    <row r="1582" spans="43:51">
      <c r="AQ1582" s="1286">
        <v>1794</v>
      </c>
      <c r="AR1582" s="1258" t="str">
        <f>'Abilities (2)'!B$1794</f>
        <v>(P) Raw Talent: Gain 1 Extra Stat Point and 1 Extra Attribute Point per Level up.</v>
      </c>
      <c r="AS1582" s="1258" t="str">
        <f>'Abilities (2)'!C$1794</f>
        <v>(P) Raw Talent II: Gain 2 Extra Stat Points and 2 Extra Attribute Points per Level up.</v>
      </c>
      <c r="AT1582" s="1258" t="str">
        <f>'Abilities (2)'!D$1794</f>
        <v>(P) Raw Talent III: Gain 3 Extra Stat Points and 3 Extra Attribute Points per Level up.</v>
      </c>
      <c r="AW1582" t="s">
        <v>6925</v>
      </c>
      <c r="AX1582" t="s">
        <v>6926</v>
      </c>
      <c r="AY1582" t="s">
        <v>6927</v>
      </c>
    </row>
    <row r="1583" spans="43:51">
      <c r="AQ1583" s="1286">
        <v>1795</v>
      </c>
      <c r="AR1583" s="1258" t="str">
        <f>'Abilities (2)'!B$1795</f>
        <v>(P) Social Manipulator: Gain the Seducer Condition.</v>
      </c>
      <c r="AS1583" s="1258" t="str">
        <f>'Abilities (2)'!C$1795</f>
        <v>(P) Social Manipulator II: Gain the Seducer Condition; Entities you talk with now have a 75% Chance to be charmed for 2 Turns Instead.</v>
      </c>
      <c r="AT1583" s="1258" t="str">
        <f>'Abilities (2)'!D$1795</f>
        <v>(P) Social Manipulator III: Gain the Seducer Condition; Entities you talk with now have a 100% Chance to be charmed for 3 Turns Instead.</v>
      </c>
      <c r="AW1583" t="s">
        <v>6934</v>
      </c>
      <c r="AX1583" t="s">
        <v>6935</v>
      </c>
      <c r="AY1583" t="s">
        <v>6936</v>
      </c>
    </row>
    <row r="1584" spans="43:51">
      <c r="AQ1584" s="1286">
        <v>1796</v>
      </c>
      <c r="AR1584" s="1258" t="str">
        <f>'Abilities (2)'!B$1796</f>
        <v>(❖:&gt;) Arcanic Talent: Deal X/2 Magic Damage to Target. (X Mana)</v>
      </c>
      <c r="AS1584" s="1258" t="str">
        <f>'Abilities (2)'!C$1796</f>
        <v>(❖:&gt;) Arcanic Talent II: Deal X/1.5 Magic Damage to Target. (X Mana)</v>
      </c>
      <c r="AT1584" s="1258" t="str">
        <f>'Abilities (2)'!D$1796</f>
        <v>(❖:&gt;) Arcanic Talent III: Deal X Magic Damage to Target. (X Mana)</v>
      </c>
      <c r="AW1584" t="s">
        <v>6937</v>
      </c>
      <c r="AX1584" t="s">
        <v>6938</v>
      </c>
      <c r="AY1584" t="s">
        <v>6939</v>
      </c>
    </row>
    <row r="1585" spans="43:51">
      <c r="AQ1585" s="1286">
        <v>1797</v>
      </c>
      <c r="AR1585" s="1258" t="str">
        <f>'Abilities (2)'!B$1797</f>
        <v>(P) Raw Talent: Gain 1 Extra Stat Point and 1 Extra Attribute Point per Level up.</v>
      </c>
      <c r="AS1585" s="1258" t="str">
        <f>'Abilities (2)'!C$1797</f>
        <v>(P) Raw Talent II: Gain 2 Extra Stat Points and 2 Extra Attribute Points per Level up.</v>
      </c>
      <c r="AT1585" s="1258" t="str">
        <f>'Abilities (2)'!D$1797</f>
        <v>(P) Raw Talent III: Gain 3 Extra Stat Points and 3 Extra Attribute Points per Level up.</v>
      </c>
      <c r="AW1585" t="s">
        <v>6925</v>
      </c>
      <c r="AX1585" t="s">
        <v>6926</v>
      </c>
      <c r="AY1585" t="s">
        <v>6927</v>
      </c>
    </row>
    <row r="1586" spans="43:51">
      <c r="AQ1586" s="1286">
        <v>1798</v>
      </c>
      <c r="AR1586" s="1258" t="str">
        <f>'Abilities (2)'!B$1798</f>
        <v>(P) Redirection Expert: Gain the Reflector Condition.</v>
      </c>
      <c r="AS1586" s="1258" t="str">
        <f>'Abilities (2)'!C$1798</f>
        <v>(P) Redirection Expert II: Gain the Reflector Condition; Gain 10% Deflection.</v>
      </c>
      <c r="AT1586" s="1258" t="str">
        <f>'Abilities (2)'!D$1798</f>
        <v>(P) Redirection Expert III: Gain the Reflector Condition; Gain 20% Deflection.</v>
      </c>
      <c r="AW1586" t="s">
        <v>6940</v>
      </c>
      <c r="AX1586" t="s">
        <v>6941</v>
      </c>
      <c r="AY1586" t="s">
        <v>6942</v>
      </c>
    </row>
    <row r="1587" spans="43:51">
      <c r="AQ1587" s="1286">
        <v>1799</v>
      </c>
      <c r="AR1587" s="1258" t="str">
        <f>'Abilities (2)'!B$1799</f>
        <v>(≈) Practice Makes Perfect: Gain 4 Attribute Points. (100 Mana)</v>
      </c>
      <c r="AS1587" s="1258" t="str">
        <f>'Abilities (2)'!C$1799</f>
        <v>(❖:≈) Practice Makes Perfect II: Gain 6 Attribute Points. (100 Mana)</v>
      </c>
      <c r="AT1587" s="1258" t="str">
        <f>'Abilities (2)'!D$1799</f>
        <v>(❖:≈) Practice Makes Perfect III: Gain 8 Attribute Points. (100 Mana)</v>
      </c>
      <c r="AW1587" t="s">
        <v>6943</v>
      </c>
      <c r="AX1587" t="s">
        <v>6944</v>
      </c>
      <c r="AY1587" t="s">
        <v>6945</v>
      </c>
    </row>
    <row r="1588" spans="43:51">
      <c r="AQ1588" s="1286">
        <v>1800</v>
      </c>
      <c r="AR1588" s="1258" t="str">
        <f>'Abilities (2)'!B$1800</f>
        <v>(P) Limitless: Remove your Level limit; Leveling up above 12 now costs 2500 Xp Flat.</v>
      </c>
      <c r="AS1588" s="1258" t="str">
        <f>'Abilities (2)'!C$1800</f>
        <v>(P) Limitless II: Remove your Level limit; Leveling up above 12 now costs 2000 Xp Flat.</v>
      </c>
      <c r="AT1588" s="1258" t="str">
        <f>'Abilities (2)'!D$1800</f>
        <v>(P) Limitless III: Remove your Level limit; Leveling up above 12 now costs 1500 Xp.</v>
      </c>
      <c r="AW1588" t="s">
        <v>6946</v>
      </c>
      <c r="AX1588" t="s">
        <v>6947</v>
      </c>
      <c r="AY1588" t="s">
        <v>6948</v>
      </c>
    </row>
    <row r="1589" spans="43:51">
      <c r="AQ1589" s="1286">
        <v>1801</v>
      </c>
      <c r="AR1589" s="1258" t="str">
        <f>'Abilities (2)'!B$1801</f>
        <v>(P) True Display of Skill: Your Critical strikes now hit Vitals, and your Basic attacks have Precise.</v>
      </c>
      <c r="AS1589" s="1258" t="str">
        <f>'Abilities (2)'!C$1801</f>
        <v>(P) True Display of Skill II: Your Critical strikes now hit Vitals, and your Basic attacks have Precise; Gain 0.5 Critical Multiplier and Scaling.</v>
      </c>
      <c r="AT1589" s="1258" t="str">
        <f>'Abilities (2)'!D$1801</f>
        <v>(P) True Display of Skill III: All Basic attacks are Nat 20 Vital hits; Gain 1 Critical Multiplier and Scaling.</v>
      </c>
      <c r="AW1589" t="s">
        <v>6949</v>
      </c>
      <c r="AX1589" t="s">
        <v>6950</v>
      </c>
      <c r="AY1589" t="s">
        <v>6951</v>
      </c>
    </row>
    <row r="1590" spans="43:51">
      <c r="AQ1590" s="1286">
        <v>1802</v>
      </c>
      <c r="AR1590" s="1258" t="str">
        <f>'Abilities (2)'!B$1802</f>
        <v>(P) Bundle of Talent: Your Ranged Damage Pentalty over Hexes is removed; Your Throwable Damage Penalty is removed; Your Miss Range is always 1-3 regardless of Weapon; Gain +1 Roll Modifier on your D20's and -1 on your D10's; Gain 2 Mobility; 2 Might and 2 Wisdom.</v>
      </c>
      <c r="AS1590" s="1258" t="str">
        <f>'Abilities (2)'!C$1802</f>
        <v>(P) Bundle of Talent II: Your Ranged Damage Pentalty over Hexes is removed; Your Throwable Damage Penalty is removed; Your Miss Range is always 1-2 regardless of Weapon; Gain +2 Roll Modifier on your D20's and -2 on your D10's; Gain 3 Mobility; 3 Might and 3 Wisdom.</v>
      </c>
      <c r="AT1590" s="1258" t="str">
        <f>'Abilities (2)'!D$1802</f>
        <v>(P) Bundle of Talent III: Your Ranged Damage Pentalty over Hexes is removed; Your Throwable Damage Penalty is removed; Your Miss Range is always 1 regardless of Weapon; Gain +3 Roll Modifier on your D20's and -3 on your D10's; Gain 4 Mobility; 4 Might and 4 Wisdom.</v>
      </c>
      <c r="AW1590" t="s">
        <v>6952</v>
      </c>
      <c r="AX1590" t="s">
        <v>6953</v>
      </c>
      <c r="AY1590" t="s">
        <v>6954</v>
      </c>
    </row>
    <row r="1591" spans="43:51">
      <c r="AQ1591">
        <v>1805</v>
      </c>
      <c r="AR1591" s="1258" t="str">
        <f>'Abilities (2)'!B$1805</f>
        <v>(P) Faceless Form: Start the game as a Random Class at Level 2 and Affinity and relearn your innate; You may choose to keep the skills of the new Class or Deprived.</v>
      </c>
      <c r="AW1591" t="s">
        <v>6955</v>
      </c>
    </row>
    <row r="1592" spans="43:51">
      <c r="AQ1592" s="1286">
        <v>1806</v>
      </c>
      <c r="AR1592" s="1258" t="str">
        <f>'Abilities (2)'!B$1806</f>
        <v>(P) Faceless Duality: Die and Revive upon Learning this Ability at 50% of Max Health; Your Attunements are locked at 1; You get the Starting Bonus and Skills of Deprived; Choose 2 Classes; Choose 1 Affinity and Gain a Random Affinity from the other Class; 1 Mastery from either Class; Relearn your Innate ability.</v>
      </c>
      <c r="AW1592" t="s">
        <v>6956</v>
      </c>
    </row>
    <row r="1593" spans="43:51">
      <c r="AQ1593">
        <v>1807</v>
      </c>
      <c r="AR1593" s="1258" t="str">
        <f>'Abilities (2)'!B$1807</f>
        <v>(P) Faceless Wanderer: Instead of an Ability Point or Ultimate Ability Points you gain 1 extra Attunement Point.</v>
      </c>
      <c r="AW1593" t="s">
        <v>6957</v>
      </c>
    </row>
    <row r="1594" spans="43:51">
      <c r="AQ1594">
        <v>1808</v>
      </c>
      <c r="AR1594" s="911">
        <f>'Abilities (2)'!B$1808</f>
        <v>0</v>
      </c>
      <c r="AS1594" s="911">
        <f>'Abilities (2)'!C$1808</f>
        <v>0</v>
      </c>
      <c r="AT1594" s="911">
        <f>'Abilities (2)'!D$1808</f>
        <v>0</v>
      </c>
      <c r="AW1594">
        <v>0</v>
      </c>
      <c r="AX1594">
        <v>0</v>
      </c>
      <c r="AY1594">
        <v>0</v>
      </c>
    </row>
    <row r="1595" spans="43:51">
      <c r="AQ1595">
        <v>1809</v>
      </c>
      <c r="AR1595" s="1258">
        <f>'Abilities (2)'!B$1809</f>
        <v>0</v>
      </c>
      <c r="AS1595" s="1258">
        <f>'Abilities (2)'!C$1809</f>
        <v>0</v>
      </c>
      <c r="AT1595" s="1258">
        <f>'Abilities (2)'!D$1809</f>
        <v>0</v>
      </c>
      <c r="AW1595">
        <v>0</v>
      </c>
      <c r="AX1595">
        <v>0</v>
      </c>
      <c r="AY1595">
        <v>0</v>
      </c>
    </row>
    <row r="1596" spans="43:51">
      <c r="AQ1596">
        <v>1810</v>
      </c>
      <c r="AR1596" s="1258">
        <f>'Abilities (2)'!B$1810</f>
        <v>0</v>
      </c>
      <c r="AS1596" s="1258">
        <f>'Abilities (2)'!C$1810</f>
        <v>0</v>
      </c>
      <c r="AT1596" s="1258">
        <f>'Abilities (2)'!D$1810</f>
        <v>0</v>
      </c>
      <c r="AW1596">
        <v>0</v>
      </c>
      <c r="AX1596">
        <v>0</v>
      </c>
      <c r="AY1596">
        <v>0</v>
      </c>
    </row>
    <row r="1597" spans="43:51">
      <c r="AQ1597" s="1286">
        <v>1811</v>
      </c>
      <c r="AR1597" s="1258">
        <f>'Abilities (2)'!B$1811</f>
        <v>0</v>
      </c>
      <c r="AS1597" s="1258">
        <f>'Abilities (2)'!C$1811</f>
        <v>0</v>
      </c>
      <c r="AT1597" s="1258">
        <f>'Abilities (2)'!D$1811</f>
        <v>0</v>
      </c>
      <c r="AW1597">
        <v>0</v>
      </c>
      <c r="AX1597">
        <v>0</v>
      </c>
      <c r="AY1597">
        <v>0</v>
      </c>
    </row>
    <row r="1598" spans="43:51">
      <c r="AQ1598" s="1286">
        <v>1812</v>
      </c>
      <c r="AR1598" s="1258">
        <f>'Abilities (2)'!B$1812</f>
        <v>0</v>
      </c>
      <c r="AS1598" s="1258">
        <f>'Abilities (2)'!C$1812</f>
        <v>0</v>
      </c>
      <c r="AT1598" s="1258">
        <f>'Abilities (2)'!D$1812</f>
        <v>0</v>
      </c>
      <c r="AW1598">
        <v>0</v>
      </c>
      <c r="AX1598">
        <v>0</v>
      </c>
      <c r="AY1598">
        <v>0</v>
      </c>
    </row>
    <row r="1599" spans="43:51">
      <c r="AQ1599" s="1286">
        <v>1813</v>
      </c>
      <c r="AR1599" s="1258">
        <f>'Abilities (2)'!B$1813</f>
        <v>0</v>
      </c>
      <c r="AS1599" s="1258">
        <f>'Abilities (2)'!C$1813</f>
        <v>0</v>
      </c>
      <c r="AT1599" s="1258">
        <f>'Abilities (2)'!D$1813</f>
        <v>0</v>
      </c>
      <c r="AW1599">
        <v>0</v>
      </c>
      <c r="AX1599">
        <v>0</v>
      </c>
      <c r="AY1599">
        <v>0</v>
      </c>
    </row>
    <row r="1600" spans="43:51">
      <c r="AQ1600" s="1286">
        <v>1814</v>
      </c>
      <c r="AR1600" s="1258">
        <f>'Abilities (2)'!B$1814</f>
        <v>0</v>
      </c>
      <c r="AS1600" s="1258">
        <f>'Abilities (2)'!C$1814</f>
        <v>0</v>
      </c>
      <c r="AT1600" s="1258">
        <f>'Abilities (2)'!D$1814</f>
        <v>0</v>
      </c>
      <c r="AW1600">
        <v>0</v>
      </c>
      <c r="AX1600">
        <v>0</v>
      </c>
      <c r="AY1600">
        <v>0</v>
      </c>
    </row>
    <row r="1601" spans="43:51">
      <c r="AQ1601" s="1286">
        <v>1815</v>
      </c>
      <c r="AR1601" s="1258">
        <f>'Abilities (2)'!B$1815</f>
        <v>0</v>
      </c>
      <c r="AS1601" s="1258">
        <f>'Abilities (2)'!C$1815</f>
        <v>0</v>
      </c>
      <c r="AT1601" s="1258">
        <f>'Abilities (2)'!D$1815</f>
        <v>0</v>
      </c>
      <c r="AW1601">
        <v>0</v>
      </c>
      <c r="AX1601">
        <v>0</v>
      </c>
      <c r="AY1601">
        <v>0</v>
      </c>
    </row>
    <row r="1602" spans="43:51">
      <c r="AQ1602" s="1286">
        <v>1816</v>
      </c>
      <c r="AR1602" s="1258">
        <f>'Abilities (2)'!B$1816</f>
        <v>0</v>
      </c>
      <c r="AS1602" s="1258">
        <f>'Abilities (2)'!C$1816</f>
        <v>0</v>
      </c>
      <c r="AT1602" s="1258">
        <f>'Abilities (2)'!D$1816</f>
        <v>0</v>
      </c>
      <c r="AW1602">
        <v>0</v>
      </c>
      <c r="AX1602">
        <v>0</v>
      </c>
      <c r="AY1602">
        <v>0</v>
      </c>
    </row>
    <row r="1603" spans="43:51">
      <c r="AQ1603" s="1286">
        <v>1817</v>
      </c>
      <c r="AR1603" s="1258">
        <f>'Abilities (2)'!B$1817</f>
        <v>0</v>
      </c>
      <c r="AS1603" s="1258">
        <f>'Abilities (2)'!C$1817</f>
        <v>0</v>
      </c>
      <c r="AT1603" s="1258">
        <f>'Abilities (2)'!D$1817</f>
        <v>0</v>
      </c>
      <c r="AW1603">
        <v>0</v>
      </c>
      <c r="AX1603">
        <v>0</v>
      </c>
      <c r="AY1603">
        <v>0</v>
      </c>
    </row>
    <row r="1604" spans="43:51">
      <c r="AQ1604" s="1286">
        <v>1818</v>
      </c>
      <c r="AR1604" s="1258">
        <f>'Abilities (2)'!B$1818</f>
        <v>0</v>
      </c>
      <c r="AS1604" s="1258">
        <f>'Abilities (2)'!C$1818</f>
        <v>0</v>
      </c>
      <c r="AT1604" s="1258">
        <f>'Abilities (2)'!D$1818</f>
        <v>0</v>
      </c>
      <c r="AW1604">
        <v>0</v>
      </c>
      <c r="AX1604">
        <v>0</v>
      </c>
      <c r="AY1604">
        <v>0</v>
      </c>
    </row>
    <row r="1605" spans="43:51">
      <c r="AQ1605" s="1286">
        <v>1819</v>
      </c>
      <c r="AR1605" s="1258">
        <f>'Abilities (2)'!B$1819</f>
        <v>0</v>
      </c>
      <c r="AS1605" s="1258">
        <f>'Abilities (2)'!C$1819</f>
        <v>0</v>
      </c>
      <c r="AT1605" s="1258">
        <f>'Abilities (2)'!D$1819</f>
        <v>0</v>
      </c>
      <c r="AW1605">
        <v>0</v>
      </c>
      <c r="AX1605">
        <v>0</v>
      </c>
      <c r="AY1605">
        <v>0</v>
      </c>
    </row>
    <row r="1606" spans="43:51">
      <c r="AQ1606">
        <v>1822</v>
      </c>
      <c r="AR1606" s="1258" t="str">
        <f>'Abilities (2)'!B$1822</f>
        <v>(P) Gain Fate: You Start the Game with 1 Faith.</v>
      </c>
      <c r="AW1606" t="s">
        <v>6958</v>
      </c>
    </row>
    <row r="1607" spans="43:51">
      <c r="AQ1607" s="1286">
        <v>1823</v>
      </c>
      <c r="AR1607" s="1258" t="str">
        <f>'Abilities (2)'!B$1823</f>
        <v>(P) (+) Reverse Fate: Powerplay; Cast a Prayer of the Dark (80 Mana)</v>
      </c>
      <c r="AW1607" t="s">
        <v>6959</v>
      </c>
    </row>
    <row r="1608" spans="43:51">
      <c r="AQ1608">
        <v>1824</v>
      </c>
      <c r="AR1608" s="1258" t="str">
        <f>'Abilities (2)'!B$1824</f>
        <v>(P) Fate of Gods: Ask the Gods a Yes or No Question. (1/Day)</v>
      </c>
      <c r="AW1608" t="s">
        <v>6960</v>
      </c>
    </row>
    <row r="1609" spans="43:51">
      <c r="AQ1609">
        <v>1825</v>
      </c>
      <c r="AR1609" s="911" t="str">
        <f>'Abilities (2)'!B$1825</f>
        <v>(+) Gain Fate: Powerplay; Gain a Faith.</v>
      </c>
      <c r="AS1609" s="911" t="str">
        <f>'Abilities (2)'!C$1825</f>
        <v>(+) Gain Fate II: Powerplay; Gain 2 Faith.</v>
      </c>
      <c r="AT1609" s="911" t="str">
        <f>'Abilities (2)'!D$1825</f>
        <v>(+) Gain Fate III: Powerplay; Gain 3 Faith.</v>
      </c>
      <c r="AW1609" t="s">
        <v>6961</v>
      </c>
      <c r="AX1609" t="s">
        <v>6962</v>
      </c>
      <c r="AY1609" t="s">
        <v>6963</v>
      </c>
    </row>
    <row r="1610" spans="43:51">
      <c r="AQ1610">
        <v>1826</v>
      </c>
      <c r="AR1610" s="1258" t="str">
        <f>'Abilities (2)'!B$1826</f>
        <v>(o) Reverse Fate: Powerplay; Cast a Prayer of the Dark. (80 Mana)</v>
      </c>
      <c r="AS1610" s="1258" t="str">
        <f>'Abilities (2)'!C$1826</f>
        <v>(o) Reverse Fate II: Powerplay; Cast 2 Prayers of the Dark (100 Mana)</v>
      </c>
      <c r="AT1610" s="1258" t="str">
        <f>'Abilities (2)'!D$1826</f>
        <v>(o) Reverse Fate III: Powerplay; Cast 3 Prayers of the Dark. (120 Mana)</v>
      </c>
      <c r="AW1610" t="s">
        <v>6964</v>
      </c>
      <c r="AX1610" t="s">
        <v>6965</v>
      </c>
      <c r="AY1610" t="s">
        <v>6966</v>
      </c>
    </row>
    <row r="1611" spans="43:51">
      <c r="AQ1611">
        <v>1827</v>
      </c>
      <c r="AR1611" s="1258" t="str">
        <f>'Abilities (2)'!B$1827</f>
        <v>(P) Fate of Gods: Ask the Gods a Yes or No Question. (1/Day)</v>
      </c>
      <c r="AS1611" s="1258" t="str">
        <f>'Abilities (2)'!C$1827</f>
        <v>(P) Fate of Gods II: Ask the Gods 2 Yes or No Questions. (1/Day)</v>
      </c>
      <c r="AT1611" s="1258" t="str">
        <f>'Abilities (2)'!D$1827</f>
        <v>(P) Fate of Gods III: Ask the Gods 3 Yes or No Questions. (1/Day)</v>
      </c>
      <c r="AW1611" t="s">
        <v>6960</v>
      </c>
      <c r="AX1611" t="s">
        <v>6967</v>
      </c>
      <c r="AY1611" t="s">
        <v>6968</v>
      </c>
    </row>
    <row r="1612" spans="43:51">
      <c r="AQ1612" s="1286">
        <v>1828</v>
      </c>
      <c r="AR1612" s="1258" t="str">
        <f>'Abilities (2)'!B$1828</f>
        <v>(+) Gain Fate: Powerplay; Gain a Faith.</v>
      </c>
      <c r="AS1612" s="1258" t="str">
        <f>'Abilities (2)'!C$1828</f>
        <v>(+) Gain Fate II: Powerplay; Gain 2 Faith.</v>
      </c>
      <c r="AT1612" s="1258" t="str">
        <f>'Abilities (2)'!D$1828</f>
        <v>(+) Gain Fate III: Powerplay; Gain 3 Faith.</v>
      </c>
      <c r="AW1612" t="s">
        <v>6961</v>
      </c>
      <c r="AX1612" t="s">
        <v>6962</v>
      </c>
      <c r="AY1612" t="s">
        <v>6963</v>
      </c>
    </row>
    <row r="1613" spans="43:51">
      <c r="AQ1613" s="1286">
        <v>1829</v>
      </c>
      <c r="AR1613" s="1258" t="str">
        <f>'Abilities (2)'!B$1829</f>
        <v>(o) Reverse Fate: Powerplay; Cast a Prayer of the Dark. (80 Mana)</v>
      </c>
      <c r="AS1613" s="1258" t="str">
        <f>'Abilities (2)'!C$1829</f>
        <v>(o) Reverse Fate II: Powerplay; Cast 2 Prayers of the Dark (100 Mana)</v>
      </c>
      <c r="AT1613" s="1258" t="str">
        <f>'Abilities (2)'!D$1829</f>
        <v>(o) Reverse Fate III: Powerplay; Cast 3 Prayers of the Dark. (120 Mana)</v>
      </c>
      <c r="AW1613" t="s">
        <v>6964</v>
      </c>
      <c r="AX1613" t="s">
        <v>6965</v>
      </c>
      <c r="AY1613" t="s">
        <v>6966</v>
      </c>
    </row>
    <row r="1614" spans="43:51">
      <c r="AQ1614" s="1286">
        <v>1830</v>
      </c>
      <c r="AR1614" s="1258" t="str">
        <f>'Abilities (2)'!B$1830</f>
        <v>(P) Fate of Gods: Ask the Gods a Yes or No Question. (1/Day)</v>
      </c>
      <c r="AS1614" s="1258" t="str">
        <f>'Abilities (2)'!C$1830</f>
        <v>(P) Fate of Gods II: Ask the Gods 2 Yes or No Questions. (1/Day)</v>
      </c>
      <c r="AT1614" s="1258" t="str">
        <f>'Abilities (2)'!D$1830</f>
        <v>(P) Fate of Gods III: Ask the Gods 3 Yes or No Questions. (1/Day)</v>
      </c>
      <c r="AW1614" t="s">
        <v>6960</v>
      </c>
      <c r="AX1614" t="s">
        <v>6967</v>
      </c>
      <c r="AY1614" t="s">
        <v>6968</v>
      </c>
    </row>
    <row r="1615" spans="43:51">
      <c r="AQ1615" s="1286">
        <v>1831</v>
      </c>
      <c r="AR1615" s="1258" t="str">
        <f>'Abilities (2)'!B$1831</f>
        <v>(+) Gain Fate: Powerplay; Gain a Faith.</v>
      </c>
      <c r="AS1615" s="1258" t="str">
        <f>'Abilities (2)'!C$1831</f>
        <v>(+) Gain Fate II: Powerplay; Gain 2 Faith.</v>
      </c>
      <c r="AT1615" s="1258" t="str">
        <f>'Abilities (2)'!D$1831</f>
        <v>(+) Gain Fate III: Powerplay; Gain 3 Faith.</v>
      </c>
      <c r="AW1615" t="s">
        <v>6961</v>
      </c>
      <c r="AX1615" t="s">
        <v>6962</v>
      </c>
      <c r="AY1615" t="s">
        <v>6963</v>
      </c>
    </row>
    <row r="1616" spans="43:51">
      <c r="AQ1616" s="1286">
        <v>1832</v>
      </c>
      <c r="AR1616" s="1258" t="str">
        <f>'Abilities (2)'!B$1832</f>
        <v>(o) Reverse Fate: Powerplay; Cast a Prayer of the Dark. (80 Mana)</v>
      </c>
      <c r="AS1616" s="1258" t="str">
        <f>'Abilities (2)'!C$1832</f>
        <v>(o) Reverse Fate II: Powerplay; Cast 2 Prayers of the Dark (100 Mana)</v>
      </c>
      <c r="AT1616" s="1258" t="str">
        <f>'Abilities (2)'!D$1832</f>
        <v>(o) Reverse Fate III: Powerplay; Cast 3 Prayers of the Dark. (120 Mana)</v>
      </c>
      <c r="AW1616" t="s">
        <v>6964</v>
      </c>
      <c r="AX1616" t="s">
        <v>6965</v>
      </c>
      <c r="AY1616" t="s">
        <v>6966</v>
      </c>
    </row>
    <row r="1617" spans="43:51">
      <c r="AQ1617" s="1286">
        <v>1833</v>
      </c>
      <c r="AR1617" s="1258" t="str">
        <f>'Abilities (2)'!B$1833</f>
        <v>(P) Fate of Gods: Ask the Gods a Yes or No Question. (1/Day)</v>
      </c>
      <c r="AS1617" s="1258" t="str">
        <f>'Abilities (2)'!C$1833</f>
        <v>(P) Fate of Gods II: Ask the Gods 2 Yes or No Questions. (1/Day)</v>
      </c>
      <c r="AT1617" s="1258" t="str">
        <f>'Abilities (2)'!D$1833</f>
        <v>(P) Fate of Gods III: Ask the Gods 3 Yes or No Questions. (1/Day)</v>
      </c>
      <c r="AW1617" t="s">
        <v>6960</v>
      </c>
      <c r="AX1617" t="s">
        <v>6967</v>
      </c>
      <c r="AY1617" t="s">
        <v>6968</v>
      </c>
    </row>
    <row r="1618" spans="43:51">
      <c r="AQ1618" s="1286">
        <v>1834</v>
      </c>
      <c r="AR1618" s="1258" t="str">
        <f>'Abilities (2)'!B$1834</f>
        <v>(P) Gain Fate Totality: If you used all 4 Gain Fate Abilities: Remove your Faith Limit and Gain 4 Faith per Day.</v>
      </c>
      <c r="AS1618" s="1258" t="str">
        <f>'Abilities (2)'!C$1834</f>
        <v>(P) Gain Fate Totality: If you used all 4 Gain Fate Abilities: Remove your Faith Limit and Gain 6 Faith per Day.</v>
      </c>
      <c r="AT1618" s="1258" t="str">
        <f>'Abilities (2)'!D$1834</f>
        <v>(P) Gain Fate Totality: If you used all 4 Gain Fate Abilities: Remove your Faith Limit and Gain 8 Faith per Day.</v>
      </c>
      <c r="AW1618" t="s">
        <v>6969</v>
      </c>
      <c r="AX1618" t="s">
        <v>6970</v>
      </c>
      <c r="AY1618" t="s">
        <v>6971</v>
      </c>
    </row>
    <row r="1619" spans="43:51">
      <c r="AQ1619" s="1286">
        <v>1835</v>
      </c>
      <c r="AR1619" s="1258" t="str">
        <f>'Abilities (2)'!B$1835</f>
        <v>(P) Reverse Fate Totality: If you used all 4 Reverse Fate Abilities, Immediately Steal the Gold of all other Entities on the Planes and remove this Ability.</v>
      </c>
      <c r="AS1619" s="1258" t="str">
        <f>'Abilities (2)'!C$1835</f>
        <v>(P) Reverse Fate Totality II: If you used all 4 Reverse Fate Abilities, Immediately Steal the Gold of all other Entities on the Planes, Summon a Shrine with Infinite amounts of Dark Prayers Available for Purchase and Remove this Ability.</v>
      </c>
      <c r="AT1619" s="1258" t="str">
        <f>'Abilities (2)'!D$1835</f>
        <v>(P) Reverse Fate Totality III: If you used all 4 Reverse Fate Abilities, Set all other Heroes to -10 Faith; Gain 1 Attribute of your choice per Negative Faith of other Heroes(Dead or Alive).</v>
      </c>
      <c r="AW1619" t="s">
        <v>6972</v>
      </c>
      <c r="AX1619" t="s">
        <v>6973</v>
      </c>
      <c r="AY1619" t="s">
        <v>6974</v>
      </c>
    </row>
    <row r="1620" spans="43:51">
      <c r="AQ1620" s="1286">
        <v>1836</v>
      </c>
      <c r="AR1620" s="1258" t="str">
        <f>'Abilities (2)'!B$1836</f>
        <v>(P) Fate of Gods Totality: If you have all 4 Fate of Gods Abilities, Remove them and you can no longer learn new abilities, Gain an Astral and Mythic Gear (non artifact) Chosen for you by the Gods in such a way that it would benefit you.</v>
      </c>
      <c r="AS1620" s="1258" t="str">
        <f>'Abilities (2)'!C$1836</f>
        <v>(P) Fate of Gods Totality: If had all 3 have no Innate/Tier I/Tier II/Tier III Abilities, Gain 1 Astral and 1 mythic (non artifact) gear of your choice.</v>
      </c>
      <c r="AT1620" s="1258" t="str">
        <f>'Abilities (2)'!D$1836</f>
        <v>(P) Fate of Gods Totality III: If you have no Innate/Tier I/Tier II/Tier III Abilities, Gain 2 Mythic or Higher Gears of your choice.</v>
      </c>
      <c r="AW1620" t="s">
        <v>6975</v>
      </c>
      <c r="AX1620" t="s">
        <v>6976</v>
      </c>
      <c r="AY1620" t="s">
        <v>6977</v>
      </c>
    </row>
    <row r="1621" spans="43:51">
      <c r="AQ1621">
        <v>1839</v>
      </c>
      <c r="AR1621" s="1258" t="str">
        <f>'Abilities (2)'!B$1839</f>
        <v>(P) Whip Master: Your Whips gain +1 Crit Multiplier.</v>
      </c>
      <c r="AW1621" t="s">
        <v>2698</v>
      </c>
    </row>
    <row r="1622" spans="43:51">
      <c r="AQ1622" s="1286">
        <v>1840</v>
      </c>
      <c r="AR1622" s="1258" t="str">
        <f>'Abilities (2)'!B$1840</f>
        <v>(P) Sonic Boom: Your Whips now Deal an Extra 5(+200% Level) Wind Damage On Hit.</v>
      </c>
      <c r="AW1622" t="s">
        <v>2731</v>
      </c>
    </row>
    <row r="1623" spans="43:51">
      <c r="AQ1623">
        <v>1841</v>
      </c>
      <c r="AR1623" s="1258" t="str">
        <f>'Abilities (2)'!B$1841</f>
        <v>(P) Repentence: Basic Attacking yourself with a Whip cures a Random Status Effect; You take 25% Less Damage from Basic Attacking yourself and On Hit Effects are not applied.</v>
      </c>
      <c r="AW1623" t="s">
        <v>6978</v>
      </c>
    </row>
    <row r="1624" spans="43:51">
      <c r="AQ1624">
        <v>1842</v>
      </c>
      <c r="AR1624" s="911" t="str">
        <f>'Abilities (2)'!B$1842</f>
        <v>(≈) Whiplash: [Requires Whip] Basic Attack Target; If Target has been Successfully hit 3 Consecutive times by This Ability, they Suffer 20 Bleed Damage Per Tick Over 2 Turns. (10 Mana)</v>
      </c>
      <c r="AS1624" s="911" t="str">
        <f>'Abilities (2)'!C$1842</f>
        <v>(≈) Whiplash II: [Requires Whip]Basic Attack Target; If Target has been Successfully hit 3 Consecutive times by This Ability, they Suffer 40 Bleed Damage Per Tick Over 2 Turns. (10 Mana)</v>
      </c>
      <c r="AT1624" s="911" t="str">
        <f>'Abilities (2)'!D$1842</f>
        <v>(≈) Whiplash III: [Requires Whip] Basic Attack Target; If Target has been Successfully hit 3 Consecutive times by This Ability, they Suffer 50 Bleed Damage Per Tick Over 3 Turns. (10 Mana)</v>
      </c>
      <c r="AW1624" t="s">
        <v>2792</v>
      </c>
      <c r="AX1624" t="s">
        <v>6979</v>
      </c>
      <c r="AY1624" t="s">
        <v>6980</v>
      </c>
    </row>
    <row r="1625" spans="43:51">
      <c r="AQ1625">
        <v>1843</v>
      </c>
      <c r="AR1625" s="1258" t="str">
        <f>'Abilities (2)'!B$1843</f>
        <v>(+) Steam Drainage: [Requires Bleeding Target] Cause Target to suffer 20 Bleed Damage. (15 Mana)</v>
      </c>
      <c r="AS1625" s="1258" t="str">
        <f>'Abilities (2)'!C$1843</f>
        <v>(+) Steam Drainage II: [Requires Bleeding Target] Cause Target to suffer 25 Bleed Damage. (20 Mana)</v>
      </c>
      <c r="AT1625" s="1258" t="str">
        <f>'Abilities (2)'!D$1843</f>
        <v>(+) Steam Drainage III: [Requires Bleeding Target] Cause Target to suffer 30 Bleed Damage. (20 Mana)</v>
      </c>
      <c r="AW1625" t="s">
        <v>2830</v>
      </c>
      <c r="AX1625" t="s">
        <v>6981</v>
      </c>
      <c r="AY1625" t="s">
        <v>6982</v>
      </c>
    </row>
    <row r="1626" spans="43:51">
      <c r="AQ1626">
        <v>1844</v>
      </c>
      <c r="AR1626" s="1258" t="str">
        <f>'Abilities (2)'!B$1844</f>
        <v>(P) Second Whip Stripe: On Hit Damage caused by Basic Attacks is applied Twice. (Locks 30 Mana)</v>
      </c>
      <c r="AS1626" s="1258" t="str">
        <f>'Abilities (2)'!C$1844</f>
        <v>(P) Second Whip Stripe II: On Hit Damage caused by Basic Attacks is applied Twice. (Locks 20 Mana)</v>
      </c>
      <c r="AT1626" s="1258" t="str">
        <f>'Abilities (2)'!D$1844</f>
        <v>(P) Second Whip Stripe III: On Hit Damage caused by Basic Attacks is applied Twice.</v>
      </c>
      <c r="AW1626" t="s">
        <v>2864</v>
      </c>
      <c r="AX1626" t="s">
        <v>6983</v>
      </c>
      <c r="AY1626" t="s">
        <v>6984</v>
      </c>
    </row>
    <row r="1627" spans="43:51">
      <c r="AQ1627" s="1286">
        <v>1845</v>
      </c>
      <c r="AR1627" s="1258" t="str">
        <f>'Abilities (2)'!B$1845</f>
        <v>(P) Roaring Reach: Your Whips cause the wind Itself to move at incredible speeds, Your whips can be used as Ranged Weapons but doing so will Convert Total Damage to Wind and not Apply On-hit Effects.</v>
      </c>
      <c r="AS1627" s="1258" t="str">
        <f>'Abilities (2)'!C$1845</f>
        <v>(P) Roaring Reach II: Your Whips cause the wind Itself to move at incredible speeds, Your whips can be used as Ranged Weapons but doing so will Convert Total Damage to Wind.</v>
      </c>
      <c r="AT1627" s="1258" t="str">
        <f>'Abilities (2)'!D$1845</f>
        <v>(P) Roaring Reach III Your Whips cause the wind Itself to move at incredible speeds, Your whips can be used as Ranged Weapons but doing so will increase the Damage by x1.5 Convert your Basic Attack Damage to Wind.</v>
      </c>
      <c r="AW1627" t="s">
        <v>2899</v>
      </c>
      <c r="AX1627" t="s">
        <v>6985</v>
      </c>
      <c r="AY1627" t="s">
        <v>6986</v>
      </c>
    </row>
    <row r="1628" spans="43:51">
      <c r="AQ1628" s="1286">
        <v>1846</v>
      </c>
      <c r="AR1628" s="1258" t="str">
        <f>'Abilities (2)'!B$1846</f>
        <v>(❖:≈) Strangling Pull: Whip the air itself around Targets Neck, pulling them 1 Move Closer and Dealing 20 Wind Damage to Them. (25 Mana)</v>
      </c>
      <c r="AS1628" s="1258" t="str">
        <f>'Abilities (2)'!C$1846</f>
        <v>(❖:≈) Strangling Pull II: Whip the air itself around Targets Neck, pulling them 1 Move Closer and Dealing 30 Wind Damage to Them. (25 Mana)</v>
      </c>
      <c r="AT1628" s="1258" t="str">
        <f>'Abilities (2)'!D$1846</f>
        <v>(❖:≈) Strangling Pull III: Whip the air itself around Targets Neck, Moving Target 1 Move Closer or Further and Dealing 30 Wind Damage to Them. (25 Mana)</v>
      </c>
      <c r="AW1628" t="s">
        <v>2935</v>
      </c>
      <c r="AX1628" t="s">
        <v>6987</v>
      </c>
      <c r="AY1628" t="s">
        <v>6988</v>
      </c>
    </row>
    <row r="1629" spans="43:51">
      <c r="AQ1629" s="1286">
        <v>1847</v>
      </c>
      <c r="AR1629" s="1258" t="str">
        <f>'Abilities (2)'!B$1847</f>
        <v>(❖:≈) Crazy Experimental Whips: Take a Weapon apart and Upgrade a Current Whip to the Targeted Weapons Rarity. (30 Mana)</v>
      </c>
      <c r="AS1629" s="1258" t="str">
        <f>'Abilities (2)'!C$1847</f>
        <v>(❖:≈) Crazy Experimental Whips II: Take a Weapon apart and Upgrade a Current Whip to the Targeted Weapons Rarity. (15 Mana)</v>
      </c>
      <c r="AT1629" s="1258" t="str">
        <f>'Abilities (2)'!D$1847</f>
        <v>(❖:≈) Crazy Experimental Whips III: Take a Weapon apart and Upgrade a Current Whip to the Targeted Weapons Rarity or spend 100 Mana and Upgrade the Rarity of Target Whip.</v>
      </c>
      <c r="AW1629" t="s">
        <v>6989</v>
      </c>
      <c r="AX1629" t="s">
        <v>6990</v>
      </c>
      <c r="AY1629" t="s">
        <v>6991</v>
      </c>
    </row>
    <row r="1630" spans="43:51">
      <c r="AQ1630" s="1286">
        <v>1848</v>
      </c>
      <c r="AR1630" s="1258" t="str">
        <f>'Abilities (2)'!B$1848</f>
        <v>(❖:≈) Whipping Afterimage: Strike Target having the Wind Behind the Whip Hit as well, dealing Basic Attack Damage with 50% of the Total Damage dealt again as Wind Damage On Hit. (20 Mana)</v>
      </c>
      <c r="AS1630" s="1258" t="str">
        <f>'Abilities (2)'!C$1848</f>
        <v>(❖:≈) Whipping Afterimage II: Strike Target having the Wind Behind the Whip Hit as well, dealing Basic Attack Damage with 75% of the Total Damage dealt again as Wind Damage On Hit. (30 Mana)</v>
      </c>
      <c r="AT1630" s="1258" t="str">
        <f>'Abilities (2)'!D$1848</f>
        <v>(❖:≈) Whipping Afterimage III: Strike Target having the Wind Behind the Whip Hit as well, dealing Basic Attack Damage with 100% of the Total Damage dealt again as Wind Damage On Hit. (40 Mana)</v>
      </c>
      <c r="AW1630" t="s">
        <v>3007</v>
      </c>
      <c r="AX1630" t="s">
        <v>6992</v>
      </c>
      <c r="AY1630" t="s">
        <v>6993</v>
      </c>
    </row>
    <row r="1631" spans="43:51">
      <c r="AQ1631" s="1286">
        <v>1849</v>
      </c>
      <c r="AR1631" s="1258" t="str">
        <f>'Abilities (2)'!B$1849</f>
        <v>(+) Vacuum Snap: Create a Vacuum by pulling the Wind with your Whip from Target dealing 30 Vacuum Damage. (30 Mana)</v>
      </c>
      <c r="AS1631" s="1258" t="str">
        <f>'Abilities (2)'!C$1849</f>
        <v>(+) Vacuum Snap II: Create a Vacuum by pulling the Wind with your Whip from Target dealing 40 Vacuum Damage. (40 Mana)</v>
      </c>
      <c r="AT1631" s="1258" t="str">
        <f>'Abilities (2)'!D$1849</f>
        <v>(+) Vacuum Snap III: Create a Vacuum by pulling the Wind with your Whip from Target dealing 50 Vacuum Damage. (50 Mana)</v>
      </c>
      <c r="AW1631" t="s">
        <v>3039</v>
      </c>
      <c r="AX1631" t="s">
        <v>6994</v>
      </c>
      <c r="AY1631" t="s">
        <v>6995</v>
      </c>
    </row>
    <row r="1632" spans="43:51">
      <c r="AQ1632" s="1286">
        <v>1850</v>
      </c>
      <c r="AR1632" s="1258" t="str">
        <f>'Abilities (2)'!B$1850</f>
        <v>(≈) Punishment: Strike Target for Basic Attack Damage; If the Attack lands Inflict Torment for 2 Turns. (10 Mana)</v>
      </c>
      <c r="AS1632" s="1258" t="str">
        <f>'Abilities (2)'!C$1850</f>
        <v>(≈) Punishment II: Strike Target for Basic Attack Damage; If the Attack lands Inflict Torment for 3 Turns. (10 Mana)</v>
      </c>
      <c r="AT1632" s="1258" t="str">
        <f>'Abilities (2)'!D$1850</f>
        <v>(≈) Punishment III: Strike Target for Basic Attack Damage; If the Attack lands Inflict Torment for 4 Turns. (10 Mana)</v>
      </c>
      <c r="AW1632" t="s">
        <v>3071</v>
      </c>
      <c r="AX1632" t="s">
        <v>6996</v>
      </c>
      <c r="AY1632" t="s">
        <v>6997</v>
      </c>
    </row>
    <row r="1633" spans="43:51">
      <c r="AQ1633" s="1286">
        <v>1851</v>
      </c>
      <c r="AR1633" s="1258" t="str">
        <f>'Abilities (2)'!B$1851</f>
        <v>(❖:&gt;) Pressure Tap: Push the Air at incredible speeds, going throguh the Target, Slashing him, and pushing out most of his Blood, dealing Vacuum Damage Equal to 50% Of his Current Health. (20% Max Health; 80 Mana)</v>
      </c>
      <c r="AS1633" s="1258" t="str">
        <f>'Abilities (2)'!C$1851</f>
        <v>(❖:&gt;) Pressure Tap II: Push the Air at incredible speeds, going throguh the Target, Slashing him, and pushing out most of his Blood, dealing Vacuum Damage Equal to 75% Of his Current Health. (40% Max Health; 120 Mana)</v>
      </c>
      <c r="AT1633" s="1258" t="str">
        <f>'Abilities (2)'!D$1851</f>
        <v>(❖:&gt;) Pressure Tap III: Push the Air at incredible speeds, going throguh the Target, Slashing him, and pushing out most of his Blood, dealing Vacuum Damage Equal to 90% Of his Current Health. (50% Max Health; 200 Mana)</v>
      </c>
      <c r="AW1633" t="s">
        <v>6998</v>
      </c>
      <c r="AX1633" t="s">
        <v>6999</v>
      </c>
      <c r="AY1633" t="s">
        <v>7000</v>
      </c>
    </row>
    <row r="1634" spans="43:51">
      <c r="AQ1634" s="1286">
        <v>1852</v>
      </c>
      <c r="AR1634" s="1258" t="str">
        <f>'Abilities (2)'!B$1852</f>
        <v>(❖:≈) Whip Crack: [Requires Whip] Strike Target with your Whip, creating a shockwave so Loud, that it destroys the Targets Ears, Dealing 40 Wind Damage, After which they Bleed for 15 Bleed Damage Per Tick Over 5 Turns. (100 Mana)</v>
      </c>
      <c r="AS1634" s="1258" t="str">
        <f>'Abilities (2)'!C$1852</f>
        <v>(❖:≈) Whip Crack II: [Requires Whip] Strike Target with your Whip, creating a shockwave so Loud, that it destroys the Targets Ears, Dealing 80 Wind Damage, After which they Bleed for 30 Bleed Damage Per Tick Over 10 Turns. (150 Mana)</v>
      </c>
      <c r="AT1634" s="1258" t="str">
        <f>'Abilities (2)'!D$1852</f>
        <v>(❖:≈) Whip Crack III: [Requires Whip] Strike Target with your Whip, creating a shockwave so Loud, that it destroys the Targets Ears, Dealing 200 Wind Damage, After which they Bleed for 60 Bleed Damage Per Tick Over 10 Turns. (200 Mana)</v>
      </c>
      <c r="AW1634" t="s">
        <v>3144</v>
      </c>
      <c r="AX1634" t="s">
        <v>7001</v>
      </c>
      <c r="AY1634" t="s">
        <v>7002</v>
      </c>
    </row>
    <row r="1635" spans="43:51">
      <c r="AQ1635" s="1286">
        <v>1853</v>
      </c>
      <c r="AR1635" s="1258" t="str">
        <f>'Abilities (2)'!B$1853</f>
        <v>(P) Enslavement: If you Reduce a Non-Heroic Entity to 10% or lower Health they will join your Banner. (Locks 60 Mana)</v>
      </c>
      <c r="AS1635" s="1258" t="str">
        <f>'Abilities (2)'!C$1853</f>
        <v>(P) Enslavement II: If you Reduce a Non-Hero Entity to 20% or lower Health they will join your Banner. (Locks 30 Mana)</v>
      </c>
      <c r="AT1635" s="1258" t="str">
        <f>'Abilities (2)'!D$1853</f>
        <v>(P) Enslavement III: If you Reduce a Non-Hero Entity to 40% or lower Health they will join your Banner.</v>
      </c>
      <c r="AW1635" t="s">
        <v>7003</v>
      </c>
      <c r="AX1635" t="s">
        <v>7004</v>
      </c>
      <c r="AY1635" t="s">
        <v>7005</v>
      </c>
    </row>
    <row r="1636" spans="43:51">
      <c r="AQ1636">
        <v>1856</v>
      </c>
      <c r="AR1636" s="1258" t="str">
        <f>'Abilities (2)'!B$1856</f>
        <v>(P) Sadism: For each 20% of missing Lowest Hostile Entity's Health On Hex, gain +1 on every roll in combat</v>
      </c>
      <c r="AW1636" t="s">
        <v>7006</v>
      </c>
    </row>
    <row r="1637" spans="43:51">
      <c r="AQ1637" s="1286">
        <v>1857</v>
      </c>
      <c r="AR1637" s="1258" t="str">
        <f>'Abilities (2)'!B$1857</f>
        <v>(P) Masochism: For each 20% of your missing health, gain +1 on every roll in combat</v>
      </c>
      <c r="AW1637" t="s">
        <v>7007</v>
      </c>
    </row>
    <row r="1638" spans="43:51">
      <c r="AQ1638">
        <v>1858</v>
      </c>
      <c r="AR1638" s="1258">
        <f>'Abilities (2)'!B$1858</f>
        <v>0</v>
      </c>
      <c r="AW1638">
        <v>0</v>
      </c>
    </row>
    <row r="1639" spans="43:51">
      <c r="AQ1639">
        <v>1859</v>
      </c>
      <c r="AR1639" s="911" t="str">
        <f>'Abilities (2)'!B$1859</f>
        <v>(≈) Whirling Laceration:[Requires Target in Melee Range] Inflict Bleeding on yourself for 10 Bleed Damage over 3 Ticks to Inflict Bleeding for 10 Bleed Damage over 3 Ticks to Target Entity. (20 Mana)</v>
      </c>
      <c r="AS1639" s="911">
        <f>'Abilities (2)'!C$1859</f>
        <v>0</v>
      </c>
      <c r="AT1639" s="911">
        <f>'Abilities (2)'!D$1859</f>
        <v>0</v>
      </c>
      <c r="AW1639" t="s">
        <v>7010</v>
      </c>
      <c r="AX1639">
        <v>0</v>
      </c>
      <c r="AY1639">
        <v>0</v>
      </c>
    </row>
    <row r="1640" spans="43:51">
      <c r="AQ1640">
        <v>1860</v>
      </c>
      <c r="AR1640" s="1258" t="str">
        <f>'Abilities (2)'!B$1860</f>
        <v>(+) Unknown Traumas: You and Target both Receive 2 Negative Random Status Effects that last 2 Turns. (40 Mana)</v>
      </c>
      <c r="AS1640" s="1258" t="str">
        <f>'Abilities (2)'!C$1860</f>
        <v>(+) Unknown Traumas II: You and Target both Receive 3 Negative Random Status Effects that last 2 Turns. (40 Mana)</v>
      </c>
      <c r="AT1640" s="1258" t="str">
        <f>'Abilities (2)'!D$1860</f>
        <v>(+) Unknown Traumas III: You and Target both Receive 4 Negative Random Status Effects that last 2 Turns. (40 Mana)</v>
      </c>
      <c r="AW1640" t="s">
        <v>7011</v>
      </c>
      <c r="AX1640" t="s">
        <v>7012</v>
      </c>
      <c r="AY1640" t="s">
        <v>7013</v>
      </c>
    </row>
    <row r="1641" spans="43:51">
      <c r="AQ1641">
        <v>1861</v>
      </c>
      <c r="AR1641" s="1258">
        <f>'Abilities (2)'!B$1861</f>
        <v>0</v>
      </c>
      <c r="AS1641" s="1258" t="str">
        <f>'Abilities (2)'!C$1861</f>
        <v>(❖:≈) It's all about Perspective II: Flash; Transfer all your Statuses to Target Entity. (40 Mana)</v>
      </c>
      <c r="AT1641" s="1258" t="str">
        <f>'Abilities (2)'!D$1861</f>
        <v>(❖:≈) It's all about Perspective III: Flash; Reflex; Transfer all your Statuses to Target Entity. (40 Mana)</v>
      </c>
      <c r="AW1641">
        <v>0</v>
      </c>
      <c r="AX1641" t="s">
        <v>7014</v>
      </c>
      <c r="AY1641" t="s">
        <v>7015</v>
      </c>
    </row>
    <row r="1642" spans="43:51">
      <c r="AQ1642" s="1286">
        <v>1862</v>
      </c>
      <c r="AR1642" s="1258" t="str">
        <f>'Abilities (2)'!B$1862</f>
        <v>(❖:≈) It's all about Perspective: Transfer all your Statuses to Target Entity. (40 Mana)</v>
      </c>
      <c r="AS1642" s="1258">
        <f>'Abilities (2)'!C$1862</f>
        <v>0</v>
      </c>
      <c r="AT1642" s="1258">
        <f>'Abilities (2)'!D$1862</f>
        <v>0</v>
      </c>
      <c r="AW1642" t="s">
        <v>7016</v>
      </c>
      <c r="AX1642">
        <v>0</v>
      </c>
      <c r="AY1642">
        <v>0</v>
      </c>
    </row>
    <row r="1643" spans="43:51">
      <c r="AQ1643" s="1286">
        <v>1863</v>
      </c>
      <c r="AR1643" s="1258" t="str">
        <f>'Abilities (2)'!B$1863</f>
        <v>(P) Live to Suffer: After 5 Turns in Combat, Regenerate 50% Missing Health. (Locks 50 Health and 50 Mana)</v>
      </c>
      <c r="AS1643" s="1258" t="str">
        <f>'Abilities (2)'!C$1863</f>
        <v>(P) Live to Suffer II: Each 5 Turns in Combat, Regenerate 50% Missing Health. (Locks 60 Health and 60 Mana)</v>
      </c>
      <c r="AT1643" s="1258" t="str">
        <f>'Abilities (2)'!D$1863</f>
        <v>(P) Live to Suffer III: Each 4 Turns in Combat, Regenerate 50% Missing Health. (Locks 70 Health and 70 Mana)</v>
      </c>
      <c r="AW1643" t="s">
        <v>7017</v>
      </c>
      <c r="AX1643" t="s">
        <v>7018</v>
      </c>
      <c r="AY1643" t="s">
        <v>7019</v>
      </c>
    </row>
    <row r="1644" spans="43:51">
      <c r="AQ1644" s="1286">
        <v>1864</v>
      </c>
      <c r="AR1644" s="1258">
        <f>'Abilities (2)'!B$1864</f>
        <v>0</v>
      </c>
      <c r="AS1644" s="1258" t="str">
        <f>'Abilities (2)'!C$1864</f>
        <v>(≈) Double the Pain, Double the Gain II: Toggle; Tripple Your Total Damage; You Take 150% More Damage. (10 Mana/Turn)</v>
      </c>
      <c r="AT1644" s="1258" t="str">
        <f>'Abilities (2)'!D$1864</f>
        <v>(≈) Double the Pain, Double the Gain III: Toggle; Quadrouple Your Total Damage; You Take 200% More Damage. (20 Mana/Turn)</v>
      </c>
      <c r="AW1644">
        <v>0</v>
      </c>
      <c r="AX1644" t="s">
        <v>7020</v>
      </c>
      <c r="AY1644" t="s">
        <v>7021</v>
      </c>
    </row>
    <row r="1645" spans="43:51">
      <c r="AQ1645" s="1286">
        <v>1865</v>
      </c>
      <c r="AR1645" s="1258" t="str">
        <f>'Abilities (2)'!B$1865</f>
        <v>(≈) Double the Pain, Double the Gain: Toggle; Double Your Total Damage; You Take 100% More Damage.</v>
      </c>
      <c r="AS1645" s="1258">
        <f>'Abilities (2)'!C$1865</f>
        <v>0</v>
      </c>
      <c r="AT1645" s="1258">
        <f>'Abilities (2)'!D$1865</f>
        <v>0</v>
      </c>
      <c r="AW1645" t="s">
        <v>7022</v>
      </c>
      <c r="AX1645">
        <v>0</v>
      </c>
      <c r="AY1645">
        <v>0</v>
      </c>
    </row>
    <row r="1646" spans="43:51">
      <c r="AQ1646" s="1286">
        <v>1866</v>
      </c>
      <c r="AR1646" s="1258" t="str">
        <f>'Abilities (2)'!B$1866</f>
        <v>(❖:≈) Bloodlost: Lose 100 Health; Entities on Hex Lose 50 Health. (20 Mana)</v>
      </c>
      <c r="AS1646" s="1258" t="str">
        <f>'Abilities (2)'!C$1866</f>
        <v>(❖:≈) Bloodlost II: Lose 150 Health; Entities on Hex Lose 100 Health. (40 Mana)</v>
      </c>
      <c r="AT1646" s="1258" t="str">
        <f>'Abilities (2)'!D$1866</f>
        <v>(❖:≈) Bloodlost III: Lose 150 Health; Entities on Hex Lose 150 Health. (50 Mana)</v>
      </c>
      <c r="AW1646" t="s">
        <v>7023</v>
      </c>
      <c r="AX1646" t="s">
        <v>7024</v>
      </c>
      <c r="AY1646" t="s">
        <v>7025</v>
      </c>
    </row>
    <row r="1647" spans="43:51">
      <c r="AQ1647" s="1286">
        <v>1867</v>
      </c>
      <c r="AR1647" s="1258">
        <f>'Abilities (2)'!B$1867</f>
        <v>0</v>
      </c>
      <c r="AS1647" s="1258" t="str">
        <f>'Abilities (2)'!C$1867</f>
        <v>(+) Mirroring Pain II: Curse Target; Curse: Whenever the Source Inflicts Damage on itself; You Take Double the amount of Damage. (200 Mana)</v>
      </c>
      <c r="AT1647" s="1258" t="str">
        <f>'Abilities (2)'!D$1867</f>
        <v>(+) Mirroring Pain III: Curse Target; Curse: Whenever the Source Inflicts Damage on itself; You Take Tripple the amount of Damage. (300 Mana)</v>
      </c>
      <c r="AW1647">
        <v>0</v>
      </c>
      <c r="AX1647" t="s">
        <v>7026</v>
      </c>
      <c r="AY1647" t="s">
        <v>7027</v>
      </c>
    </row>
    <row r="1648" spans="43:51">
      <c r="AQ1648" s="1286">
        <v>1868</v>
      </c>
      <c r="AR1648" s="1258" t="str">
        <f>'Abilities (2)'!B$1868</f>
        <v>(+) Mirroring Pain: Curse Target; Curse: Whenever the Source Inflicts Damage on itself; You Take the same amount of Damage. (100 Mana)</v>
      </c>
      <c r="AS1648" s="1258">
        <f>'Abilities (2)'!C$1868</f>
        <v>0</v>
      </c>
      <c r="AT1648" s="1258">
        <f>'Abilities (2)'!D$1868</f>
        <v>0</v>
      </c>
      <c r="AW1648" t="s">
        <v>7028</v>
      </c>
      <c r="AX1648">
        <v>0</v>
      </c>
      <c r="AY1648">
        <v>0</v>
      </c>
    </row>
    <row r="1649" spans="43:51">
      <c r="AQ1649" s="1286">
        <v>1869</v>
      </c>
      <c r="AR1649" s="1258" t="str">
        <f>'Abilities (2)'!B$1869</f>
        <v>(❖:≈) Welcome to the Torture Room:[Requires both you and Target to be below 50% Max Health; 2 Turns of Preparation] Both Players Take Turns Rolling D100 Losing Health equal to the Outcome until 1 Dies; The One who cast this ability starts the Dice Roll. (100 Mana)</v>
      </c>
      <c r="AS1649" s="1258" t="str">
        <f>'Abilities (2)'!C$1869</f>
        <v>(❖:≈) Welcome to the Torture Room II:[1 Turn of Preparation] Both Players Take Turns Rolling D100 Losing Health equal to the Outcome until 1 Dies; The One who cast this ability starts the Dice Roll. (100 Mana)</v>
      </c>
      <c r="AT1649" s="1258" t="str">
        <f>'Abilities (2)'!D$1869</f>
        <v>(❖:≈) Welcome to the Torture Room III: Blitz; Powerplay; Both Players Take Turns Rolling D100 Losing Health equal to the Outcome until 1 Dies; The Target starts the Dice Roll by rolling Twice in a row.</v>
      </c>
      <c r="AW1649" t="s">
        <v>7029</v>
      </c>
      <c r="AX1649" t="s">
        <v>7030</v>
      </c>
      <c r="AY1649" t="s">
        <v>7031</v>
      </c>
    </row>
    <row r="1650" spans="43:51">
      <c r="AQ1650" s="1286">
        <v>1870</v>
      </c>
      <c r="AR1650" s="1258">
        <f>'Abilities (2)'!B$1870</f>
        <v>0</v>
      </c>
      <c r="AS1650" s="1258">
        <f>'Abilities (2)'!C$1870</f>
        <v>0</v>
      </c>
      <c r="AT1650" s="1258">
        <f>'Abilities (2)'!D$1870</f>
        <v>0</v>
      </c>
      <c r="AW1650">
        <v>0</v>
      </c>
      <c r="AX1650">
        <v>0</v>
      </c>
      <c r="AY1650">
        <v>0</v>
      </c>
    </row>
    <row r="1651" spans="43:51">
      <c r="AQ1651">
        <v>1873</v>
      </c>
      <c r="AR1651" s="1258" t="str">
        <f>'Abilities (2)'!B$1873</f>
        <v>(P) Necrotic Devourer: Devouring Corpses now gives different Effects Based on their Kin; Living Restores 25 Health; Faerie Grants 2 Dispersion; Undead Grants 2 Dark Damage on Hit; Construct Grants 2 Defense; Demon Grants 2 Fire Damage on Hit; Divine Grants 2 Light Damage on Hit.</v>
      </c>
      <c r="AW1651" t="s">
        <v>7032</v>
      </c>
    </row>
    <row r="1652" spans="43:51">
      <c r="AQ1652" s="1286">
        <v>1874</v>
      </c>
      <c r="AR1652" s="1258" t="str">
        <f>'Abilities (2)'!B$1874</f>
        <v>(P) Urging Cannibalism: At the Start of Turn you have 50% Chance to take a Bite out of an Enemy Lifedraining them of 2(+200% Level) Health.</v>
      </c>
      <c r="AW1652" t="s">
        <v>7033</v>
      </c>
    </row>
    <row r="1653" spans="43:51">
      <c r="AQ1653">
        <v>1875</v>
      </c>
      <c r="AR1653" s="1258">
        <f>'Abilities (2)'!B$1875</f>
        <v>0</v>
      </c>
      <c r="AW1653">
        <v>0</v>
      </c>
    </row>
    <row r="1654" spans="43:51">
      <c r="AQ1654">
        <v>1876</v>
      </c>
      <c r="AR1654" s="911" t="str">
        <f>'Abilities (2)'!B$1876</f>
        <v>(≈) Flesh Bite: Lifedrain; Bite Target Dealing 10(+200% Strength) Physical Damage. (20 Mana)</v>
      </c>
      <c r="AS1654" s="911">
        <f>'Abilities (2)'!C$1876</f>
        <v>0</v>
      </c>
      <c r="AT1654" s="911">
        <f>'Abilities (2)'!D$1876</f>
        <v>0</v>
      </c>
      <c r="AW1654" t="s">
        <v>7036</v>
      </c>
      <c r="AX1654">
        <v>0</v>
      </c>
      <c r="AY1654">
        <v>0</v>
      </c>
    </row>
    <row r="1655" spans="43:51">
      <c r="AQ1655">
        <v>1877</v>
      </c>
      <c r="AR1655" s="1258" t="str">
        <f>'Abilities (2)'!B$1877</f>
        <v>(≈) Serrated Tongue: Lifedrain; Lick Target Leeching off 10% Of their Current Health. (25 Mana)</v>
      </c>
      <c r="AS1655" s="1258" t="str">
        <f>'Abilities (2)'!C$1877</f>
        <v>(≈) Serrated Tongue II: Lifedrain; Lick Target Leeching off 12% Of their Current Health. (25 Mana)</v>
      </c>
      <c r="AT1655" s="1258" t="str">
        <f>'Abilities (2)'!D$1877</f>
        <v>(≈) Serrated Tongue III: Lifedrain; Lick Target Leeching off 15% Of their Current Health. (25 Mana)</v>
      </c>
      <c r="AW1655" t="s">
        <v>7037</v>
      </c>
      <c r="AX1655" t="s">
        <v>7038</v>
      </c>
      <c r="AY1655" t="s">
        <v>7039</v>
      </c>
    </row>
    <row r="1656" spans="43:51">
      <c r="AQ1656">
        <v>1878</v>
      </c>
      <c r="AR1656" s="1258">
        <f>'Abilities (2)'!B$1878</f>
        <v>0</v>
      </c>
      <c r="AS1656" s="1258" t="str">
        <f>'Abilities (2)'!C$1878</f>
        <v>(≈) Unsatiated Devour II: Devour Target Corpse; Gain Max Health Equal to 15% of Targets Base Health. (10 Mana)</v>
      </c>
      <c r="AT1656" s="1258" t="str">
        <f>'Abilities (2)'!D$1878</f>
        <v>(≈) Unsatiated Devour III: Devour Target Corpse; Gain Max Health Equal to 20% of Targets Base Health.</v>
      </c>
      <c r="AW1656">
        <v>0</v>
      </c>
      <c r="AX1656" t="s">
        <v>7040</v>
      </c>
      <c r="AY1656" t="s">
        <v>7041</v>
      </c>
    </row>
    <row r="1657" spans="43:51">
      <c r="AQ1657" s="1286">
        <v>1879</v>
      </c>
      <c r="AR1657" s="1258" t="str">
        <f>'Abilities (2)'!B$1879</f>
        <v>(≈) Unsatiated Devour: Devour Target Corpse; Gain Max Health Equal to 10% of Targets Base Health. (15 Mana)</v>
      </c>
      <c r="AS1657" s="1258">
        <f>'Abilities (2)'!C$1879</f>
        <v>0</v>
      </c>
      <c r="AT1657" s="1258">
        <f>'Abilities (2)'!D$1879</f>
        <v>0</v>
      </c>
      <c r="AW1657" t="s">
        <v>7042</v>
      </c>
      <c r="AX1657">
        <v>0</v>
      </c>
      <c r="AY1657">
        <v>0</v>
      </c>
    </row>
    <row r="1658" spans="43:51">
      <c r="AQ1658" s="1286">
        <v>1880</v>
      </c>
      <c r="AR1658" s="1258" t="str">
        <f>'Abilities (2)'!B$1880</f>
        <v>(≈) Raging Devour: Devour Target Corpse; Restore 20 Health; For the Rest of the Day your Basic Attacks always Critical Hit. (20 Mana)</v>
      </c>
      <c r="AS1658" s="1258" t="str">
        <f>'Abilities (2)'!C$1880</f>
        <v>(≈) Raging Devour II: Devour Target Corpse; Restore 40 Health; For the Rest of the Day your Basic Attacks always Critical Hit. (20 Mana)</v>
      </c>
      <c r="AT1658" s="1258" t="str">
        <f>'Abilities (2)'!D$1880</f>
        <v>(≈) Raging Devour III: Devour Target Corpse; Restore 60 Health; For the Rest of the Day your Basic Attacks always Critical Hit. (20 Mana)</v>
      </c>
      <c r="AW1658" t="s">
        <v>7043</v>
      </c>
      <c r="AX1658" t="s">
        <v>7044</v>
      </c>
      <c r="AY1658" t="s">
        <v>7045</v>
      </c>
    </row>
    <row r="1659" spans="43:51">
      <c r="AQ1659" s="1286">
        <v>1881</v>
      </c>
      <c r="AR1659" s="1258">
        <f>'Abilities (2)'!B$1881</f>
        <v>0</v>
      </c>
      <c r="AS1659" s="1258" t="str">
        <f>'Abilities (2)'!C$1881</f>
        <v>(P) Smells like Food II: Your Nose can now detect Entities in your vicinity; Any Entity in a 2 Hex Vision will be Revealed; +2 Mobility. (Locks 20 Mana)</v>
      </c>
      <c r="AT1659" s="1258" t="str">
        <f>'Abilities (2)'!D$1881</f>
        <v>(P) Smells like Food III: Your Nose can now detect Entities in your vicinity; Any Entity in a 3 Hex Vision will be Revealed; +3 Mobility. (Locks 20 Mana)</v>
      </c>
      <c r="AW1659">
        <v>0</v>
      </c>
      <c r="AX1659" t="s">
        <v>7046</v>
      </c>
      <c r="AY1659" t="s">
        <v>7047</v>
      </c>
    </row>
    <row r="1660" spans="43:51">
      <c r="AQ1660" s="1286">
        <v>1882</v>
      </c>
      <c r="AR1660" s="1258" t="str">
        <f>'Abilities (2)'!B$1882</f>
        <v>(P) Smells like Food: Your Nose can now detect Entities in your vicinity; Any Entity in a 2 Hex Vision will be Revealed; +1 Mobility. (Locks 20 Mana)</v>
      </c>
      <c r="AS1660" s="1258">
        <f>'Abilities (2)'!C$1882</f>
        <v>0</v>
      </c>
      <c r="AT1660" s="1258">
        <f>'Abilities (2)'!D$1882</f>
        <v>0</v>
      </c>
      <c r="AW1660" t="s">
        <v>7048</v>
      </c>
      <c r="AX1660">
        <v>0</v>
      </c>
      <c r="AY1660">
        <v>0</v>
      </c>
    </row>
    <row r="1661" spans="43:51">
      <c r="AQ1661" s="1286">
        <v>1883</v>
      </c>
      <c r="AR1661" s="1258" t="str">
        <f>'Abilities (2)'!B$1883</f>
        <v>(P) Corpse Hoarder: You may now Carry a Corpse with you at the cost of 3 Empty Inventory Slots.</v>
      </c>
      <c r="AS1661" s="1258" t="str">
        <f>'Abilities (2)'!C$1883</f>
        <v>(P) Corpse Hoarder II: You may now Carry a Corpse with you at the cost of 2 Empty Inventory Slots.</v>
      </c>
      <c r="AT1661" s="1258" t="str">
        <f>'Abilities (2)'!D$1883</f>
        <v>(P) Corpse Hoarder III: You may now Carry a Corpse with you at the cost of 1 Empty Inventory Slot.</v>
      </c>
      <c r="AW1661" t="s">
        <v>7049</v>
      </c>
      <c r="AX1661" t="s">
        <v>7050</v>
      </c>
      <c r="AY1661" t="s">
        <v>7051</v>
      </c>
    </row>
    <row r="1662" spans="43:51">
      <c r="AQ1662" s="1286">
        <v>1884</v>
      </c>
      <c r="AR1662" s="1258">
        <f>'Abilities (2)'!B$1884</f>
        <v>0</v>
      </c>
      <c r="AS1662" s="1258" t="str">
        <f>'Abilities (2)'!C$1884</f>
        <v>(≈) Jaw Clenching Apetite II:[Prepare for 1 Turn] Sink your Teeth in Target Limb, dealing 100(+150% Strengh) Physical Damage with 50% Chance to Dismember; If Target is Dismembered, They take 30 Bleed Damage Per Tick over 2 Turns and You Heal for That Amount. (100 Mana)</v>
      </c>
      <c r="AT1662" s="1258" t="str">
        <f>'Abilities (2)'!D$1884</f>
        <v>(≈) Jaw Clenching Apetite III: Sink your Teeth in Target Limb, dealing 200(+200% Strengh) Physical Damage with 50% Chance to Dismember; If Target is Dismembered, They take 100 Bleed Damage Per Tick over 2 Turns and You Heal for That Amount. (100 Mana)</v>
      </c>
      <c r="AW1662">
        <v>0</v>
      </c>
      <c r="AX1662" t="s">
        <v>7052</v>
      </c>
      <c r="AY1662" t="s">
        <v>7053</v>
      </c>
    </row>
    <row r="1663" spans="43:51">
      <c r="AQ1663" s="1286">
        <v>1885</v>
      </c>
      <c r="AR1663" s="1258" t="str">
        <f>'Abilities (2)'!B$1885</f>
        <v>(≈) Jaw Clenching Apetite:[Prepare for 1 Turn] Sink your Teeth in Target Limb, dealing 50(+100% Strengh) Physical Damage with 50% Chance to Dismember; If Target is Dismembered, They take 20 Bleed Damage Per Tick over 2 Turns and You Heal for That Amount. (100 Mana)</v>
      </c>
      <c r="AS1663" s="1258">
        <f>'Abilities (2)'!C$1885</f>
        <v>0</v>
      </c>
      <c r="AT1663" s="1258">
        <f>'Abilities (2)'!D$1885</f>
        <v>0</v>
      </c>
      <c r="AW1663" t="s">
        <v>7054</v>
      </c>
      <c r="AX1663">
        <v>0</v>
      </c>
      <c r="AY1663">
        <v>0</v>
      </c>
    </row>
    <row r="1664" spans="43:51">
      <c r="AQ1664" s="1286">
        <v>1886</v>
      </c>
      <c r="AR1664" s="1258" t="str">
        <f>'Abilities (2)'!B$1886</f>
        <v>(P:≈) The Hunger of the Ages: You Gain 100 Max Health; At the end of the Day, if you have not Devoured an Entity, You Die; Devouring Entities Refreshes 2 Stamina; Active: Devour Yourself for 50 Health.</v>
      </c>
      <c r="AS1664" s="1258" t="str">
        <f>'Abilities (2)'!C$1886</f>
        <v>(P:≈) The Hunger of the Ages II: You Gain 200 Max Health; At the end of the Day, if you have not Devoured an Entity, You Die; Devouring Entities Refreshes Stamina; Active: Devour Yourself for 50 Health.</v>
      </c>
      <c r="AT1664" s="1258" t="str">
        <f>'Abilities (2)'!D$1886</f>
        <v>(P:≈) The Hunger of the Ages III: You Gain 1000 Max Health; At the end of the Day, if you have not Devoured an Entity, You Die; Devouring Entities Refreshes Stamina; Active: Devour Yourself for 100 Health.</v>
      </c>
      <c r="AW1664" t="s">
        <v>7055</v>
      </c>
      <c r="AX1664" t="s">
        <v>7056</v>
      </c>
      <c r="AY1664" t="s">
        <v>7057</v>
      </c>
    </row>
    <row r="1665" spans="43:51">
      <c r="AQ1665" s="1286">
        <v>1887</v>
      </c>
      <c r="AR1665" s="1258">
        <f>'Abilities (2)'!B$1887</f>
        <v>0</v>
      </c>
      <c r="AS1665" s="1258">
        <f>'Abilities (2)'!C$1887</f>
        <v>0</v>
      </c>
      <c r="AT1665" s="1258">
        <f>'Abilities (2)'!D$1887</f>
        <v>0</v>
      </c>
      <c r="AW1665">
        <v>0</v>
      </c>
      <c r="AX1665">
        <v>0</v>
      </c>
      <c r="AY1665">
        <v>0</v>
      </c>
    </row>
    <row r="1666" spans="43:51">
      <c r="AQ1666">
        <v>1890</v>
      </c>
      <c r="AR1666" s="1258" t="str">
        <f>'Abilities (2)'!B$1890</f>
        <v>(P) I'VE COMPLETELY LOST IT: Missing 3 times in a Row makes your Next Attack extremely Violent but Focused, It will be a Blitz and Precise; Crit.</v>
      </c>
      <c r="AW1666" t="s">
        <v>7058</v>
      </c>
    </row>
    <row r="1667" spans="43:51">
      <c r="AQ1667" s="1286">
        <v>1891</v>
      </c>
      <c r="AR1667" s="1258" t="str">
        <f>'Abilities (2)'!B$1891</f>
        <v>(P) Have i ever told you the definition of insanity?: If the Opponent Does the Same action 3 Times in a Row, Instantly Land a Critical Hit on him, and stun him for 1 Turn, in which you explain to him the Definition of Insanity.</v>
      </c>
      <c r="AW1667" t="s">
        <v>7059</v>
      </c>
    </row>
    <row r="1668" spans="43:51">
      <c r="AQ1668">
        <v>1892</v>
      </c>
      <c r="AR1668" s="1258">
        <f>'Abilities (2)'!B$1892</f>
        <v>0</v>
      </c>
      <c r="AW1668">
        <v>0</v>
      </c>
    </row>
    <row r="1669" spans="43:51">
      <c r="AQ1669">
        <v>1893</v>
      </c>
      <c r="AR1669" s="911" t="str">
        <f>'Abilities (2)'!B$1893</f>
        <v>(P) Violence, Drugs and Insanity: Replace your Mana with Insanity; Insanity will be at 0 outside of Combat; Landed Strikes Raise Insanity by 20, Taking Drugs Raises it by 100; Insanity has no Cap, and you gain 1 Str and Dex per 20 Insanity.</v>
      </c>
      <c r="AS1669" s="911">
        <f>'Abilities (2)'!C$1893</f>
        <v>0</v>
      </c>
      <c r="AT1669" s="911">
        <f>'Abilities (2)'!D$1893</f>
        <v>0</v>
      </c>
      <c r="AW1669" t="s">
        <v>7062</v>
      </c>
      <c r="AX1669">
        <v>0</v>
      </c>
      <c r="AY1669">
        <v>0</v>
      </c>
    </row>
    <row r="1670" spans="43:51">
      <c r="AQ1670">
        <v>1894</v>
      </c>
      <c r="AR1670" s="1258" t="str">
        <f>'Abilities (2)'!B$1894</f>
        <v>(P) Philosophical Insanity: Replace your Mana with Insanity; Insanity will be at 0 outside of Combat; Saying Stuff only you really Grasp raises Insanity by 20 Per Turn; Insanity has no Cap, and you gain 1 Str and Dex per 20 Insanity.</v>
      </c>
      <c r="AS1670" s="1258" t="str">
        <f>'Abilities (2)'!C$1894</f>
        <v>(P) Philosophical Insanity II: Replace your Mana with Insanity; Insanity will be at 0 outside of Combat; Saying Stuff only you really Grasp raises Insanity by 30 Per Turn; Insanity has no Cap, and you gain 1 Str and Dex per 20 Insanity.</v>
      </c>
      <c r="AT1670" s="1258" t="str">
        <f>'Abilities (2)'!D$1894</f>
        <v>(P) Philosophical Insanity III: Replace your Mana with Insanity; Insanity will be at 0 outside of Combat; Saying Stuff only you really Grasp raises Insanity by 40 Per Turn; Insanity has no Cap, and you gain 1 Str and Dex per 20 Insanity.</v>
      </c>
      <c r="AW1670" t="s">
        <v>7063</v>
      </c>
      <c r="AX1670" t="s">
        <v>7064</v>
      </c>
      <c r="AY1670" t="s">
        <v>7065</v>
      </c>
    </row>
    <row r="1671" spans="43:51">
      <c r="AQ1671">
        <v>1895</v>
      </c>
      <c r="AR1671" s="1258">
        <f>'Abilities (2)'!B$1895</f>
        <v>0</v>
      </c>
      <c r="AS1671" s="1258" t="str">
        <f>'Abilities (2)'!C$1895</f>
        <v>(❖:≈) Miss And Hit II: Miss a Strike on Target, after which you Land a Blitz and Precise; Crit. (20 Health/20 Insanity)</v>
      </c>
      <c r="AT1671" s="1258" t="str">
        <f>'Abilities (2)'!D$1895</f>
        <v>(❖:≈) Miss And Hit III: Miss a Strike on Target, after which you Land a Blitz and Precise; Crit. (10 Health/10 Insanity)</v>
      </c>
      <c r="AW1671">
        <v>0</v>
      </c>
      <c r="AX1671" t="s">
        <v>7066</v>
      </c>
      <c r="AY1671" t="s">
        <v>7067</v>
      </c>
    </row>
    <row r="1672" spans="43:51">
      <c r="AQ1672" s="1286">
        <v>1896</v>
      </c>
      <c r="AR1672" s="1258" t="str">
        <f>'Abilities (2)'!B$1896</f>
        <v>(❖:≈) Miss And Hit: Miss a Strike on Target, after which you Land a Blitz and Precise; Crit. (20 Health)</v>
      </c>
      <c r="AS1672" s="1258">
        <f>'Abilities (2)'!C$1896</f>
        <v>0</v>
      </c>
      <c r="AT1672" s="1258">
        <f>'Abilities (2)'!D$1896</f>
        <v>0</v>
      </c>
      <c r="AW1672" t="s">
        <v>7068</v>
      </c>
      <c r="AX1672">
        <v>0</v>
      </c>
      <c r="AY1672">
        <v>0</v>
      </c>
    </row>
    <row r="1673" spans="43:51">
      <c r="AQ1673" s="1286">
        <v>1897</v>
      </c>
      <c r="AR1673" s="1258" t="str">
        <f>'Abilities (2)'!B$1897</f>
        <v>(❖:≈) Bashing Sequence: Bash your Head into Target Entity for 10(+200% Strength) Physical Damage, while you take 5 True Damage; Roll D2, if you Roll 2, Strike Again; Each Strike Raises Insanity by 20.</v>
      </c>
      <c r="AS1673" s="1258" t="str">
        <f>'Abilities (2)'!C$1897</f>
        <v>(❖:≈) Bashing Sequence II: Bash your Head into Target Entity for 10(+300% Strength) Physical Damage, while you take 5 True Damage; Roll D2, if you Roll 2, Strike Again; Each Strike Raises Insanity by 20.</v>
      </c>
      <c r="AT1673" s="1258" t="str">
        <f>'Abilities (2)'!D$1897</f>
        <v>(❖:≈) Bashing Sequence III: Bash your Head into Target Entity for 10(+400% Strength) Physical Damage, while you take 5 True Damage; Roll D2, if you Roll 2, Strike Again; Each Strike Raises Insanity by 20.</v>
      </c>
      <c r="AW1673" t="s">
        <v>7069</v>
      </c>
      <c r="AX1673" t="s">
        <v>7070</v>
      </c>
      <c r="AY1673" t="s">
        <v>7071</v>
      </c>
    </row>
    <row r="1674" spans="43:51">
      <c r="AQ1674" s="1286">
        <v>1898</v>
      </c>
      <c r="AR1674" s="1258">
        <f>'Abilities (2)'!B$1898</f>
        <v>0</v>
      </c>
      <c r="AS1674" s="1258" t="str">
        <f>'Abilities (2)'!C$1898</f>
        <v>(❖:≈) Urge To Kill II: Gain 20 Str and Dex until end of Combat; If you do not kill an Entity in the Next 3 Turns, Lose 100 Health. (100 Insanity)</v>
      </c>
      <c r="AT1674" s="1258" t="str">
        <f>'Abilities (2)'!D$1898</f>
        <v>(❖:≈) Urge To Kill III: Gain 20 Str and Dex until end of Combat; If you do not kill an Entity in the Next 4 Turns, Lose 100 Health. (100 Insanity)</v>
      </c>
      <c r="AW1674">
        <v>0</v>
      </c>
      <c r="AX1674" t="s">
        <v>7072</v>
      </c>
      <c r="AY1674" t="s">
        <v>7073</v>
      </c>
    </row>
    <row r="1675" spans="43:51">
      <c r="AQ1675" s="1286">
        <v>1899</v>
      </c>
      <c r="AR1675" s="1258" t="str">
        <f>'Abilities (2)'!B$1899</f>
        <v>(❖:≈) Urge To Kill: Gain 20 Str and Dex until end of Combat; If you do not kill an Entity in the Next 2 Turns, Lose 100 Health. (100 Insanity)</v>
      </c>
      <c r="AS1675" s="1258">
        <f>'Abilities (2)'!C$1899</f>
        <v>0</v>
      </c>
      <c r="AT1675" s="1258">
        <f>'Abilities (2)'!D$1899</f>
        <v>0</v>
      </c>
      <c r="AW1675" t="s">
        <v>7074</v>
      </c>
      <c r="AX1675">
        <v>0</v>
      </c>
      <c r="AY1675">
        <v>0</v>
      </c>
    </row>
    <row r="1676" spans="43:51">
      <c r="AQ1676" s="1286">
        <v>1900</v>
      </c>
      <c r="AR1676" s="1258" t="str">
        <f>'Abilities (2)'!B$1900</f>
        <v>(!|≈) Screw Society: Drop All of your Armorand Jewlery on the Floor and Lock all those Slots Until End of Combat; Gain 20 Str, 20 Dex and +5 Mobility while this Ability is in effect. (100 Insanity)</v>
      </c>
      <c r="AS1676" s="1258" t="str">
        <f>'Abilities (2)'!C$1900</f>
        <v>(!|≈) Screw Society II: Drop All of your Armorand Jewlery on the Floor and Lock all those Slots Until End of Combat; Gain 30 Str, 30 Dex and +6 Mobility while this Ability is in effect. (100 Insanity)</v>
      </c>
      <c r="AT1676" s="1258" t="str">
        <f>'Abilities (2)'!D$1900</f>
        <v>(!|≈) Screw Society III: Drop All of your Armorand Jewlery on the Floor and Lock all those Slots Until End of Combat; Gain 40 Str, 40 Dex and +7 Mobility while this Ability is in effect. (100 Insanity)</v>
      </c>
      <c r="AW1676" t="s">
        <v>7075</v>
      </c>
      <c r="AX1676" t="s">
        <v>7076</v>
      </c>
      <c r="AY1676" t="s">
        <v>7077</v>
      </c>
    </row>
    <row r="1677" spans="43:51">
      <c r="AQ1677" s="1286">
        <v>1901</v>
      </c>
      <c r="AR1677" s="1258">
        <f>'Abilities (2)'!B$1901</f>
        <v>0</v>
      </c>
      <c r="AS1677" s="1258" t="str">
        <f>'Abilities (2)'!C$1901</f>
        <v>(❖:≈) Come Give Papa some CUDDLES II: Sprint to Target 1 Move away and Strike them 18 Times in a Row with 50% Chance to Miss; Consumes Insanity after Turn Ends, If you go into Negative Insanity, you take 100 True Damage but gain 200 Insanity. (200 Insanity; 1/Day)</v>
      </c>
      <c r="AT1677" s="1258" t="str">
        <f>'Abilities (2)'!D$1901</f>
        <v>(❖:≈) Come Give Papa some CUDDLES III: Sprint to Target 1 Move away and Strike them 40 Times in a Row with 50% Chance to Miss; Consumes Insanity after Turn Ends, If you go into Negative Insanity, you take 200 True Damage but gain 400 Insanity. (400 Insanity; 1/Day)</v>
      </c>
      <c r="AW1677">
        <v>0</v>
      </c>
      <c r="AX1677" t="s">
        <v>7078</v>
      </c>
      <c r="AY1677" t="s">
        <v>7079</v>
      </c>
    </row>
    <row r="1678" spans="43:51">
      <c r="AQ1678" s="1286">
        <v>1902</v>
      </c>
      <c r="AR1678" s="1258" t="str">
        <f>'Abilities (2)'!B$1902</f>
        <v>(❖:≈) Come Give Papa some CUDDLES: Sprint to Target 1 Move away and Strike them 9 Times in a Row with 50% Chance to Miss; Consumes Insanity after Turn Ends, If you go into Negative Insanity, you take 100 True Damage but gain 100 Insanity. (100 Insanity; 1/Day)</v>
      </c>
      <c r="AS1678" s="1258">
        <f>'Abilities (2)'!C$1902</f>
        <v>0</v>
      </c>
      <c r="AT1678" s="1258">
        <f>'Abilities (2)'!D$1902</f>
        <v>0</v>
      </c>
      <c r="AW1678" t="s">
        <v>7080</v>
      </c>
      <c r="AX1678">
        <v>0</v>
      </c>
      <c r="AY1678">
        <v>0</v>
      </c>
    </row>
    <row r="1679" spans="43:51">
      <c r="AQ1679" s="1286">
        <v>1903</v>
      </c>
      <c r="AR1679" s="1258" t="str">
        <f>'Abilities (2)'!B$1903</f>
        <v>(❖:≈) Now you've CROSSED THE LINE: [Requires you to be below 20% Health] Smash targets Leg giving them Slow Status and -3 Mobility for 3 turns Inflicting 40 Bleed Damage Per Tick Over 3 Turns and 40 Physical Damage. (200 Insanity)</v>
      </c>
      <c r="AS1679" s="1258" t="str">
        <f>'Abilities (2)'!C$1903</f>
        <v>(❖:≈) Now you've CROSSED THE LINE II: [Requires you to be below 40% Health] Smash targets Leg giving them Slow Status and -6 Mobility for 6 turns Inflicting 60 Bleed Damage Per Tick Over 6 Turns and 60 Physical Damage. (260 Insanity)</v>
      </c>
      <c r="AT1679" s="1258" t="str">
        <f>'Abilities (2)'!D$1903</f>
        <v>(❖:≈) Now you've CROSSED THE LINE III: Smash targets Leg giving them Root Status and -20 Mobility for 20 turns Inflicting 100 Bleed Damage Per Tick Over 10 Turns and 100 Physical Damage. (300 Insanity)</v>
      </c>
      <c r="AW1679" t="s">
        <v>7081</v>
      </c>
      <c r="AX1679" t="s">
        <v>7082</v>
      </c>
      <c r="AY1679" t="s">
        <v>7083</v>
      </c>
    </row>
    <row r="1680" spans="43:51">
      <c r="AQ1680" s="1286">
        <v>1904</v>
      </c>
      <c r="AR1680" s="1258">
        <f>'Abilities (2)'!B$1904</f>
        <v>0</v>
      </c>
      <c r="AS1680" s="1258">
        <f>'Abilities (2)'!C$1904</f>
        <v>0</v>
      </c>
      <c r="AT1680" s="1258">
        <f>'Abilities (2)'!D$1904</f>
        <v>0</v>
      </c>
      <c r="AW1680">
        <v>0</v>
      </c>
      <c r="AX1680">
        <v>0</v>
      </c>
      <c r="AY1680">
        <v>0</v>
      </c>
    </row>
    <row r="1681" spans="43:51">
      <c r="AQ1681">
        <v>1907</v>
      </c>
      <c r="AR1681" s="1258" t="str">
        <f>'Abilities (2)'!B$1907</f>
        <v>(P) Tormenting Satisfaction: After you Torment or Fear a Target, heal 10% of your Missing Health.</v>
      </c>
      <c r="AW1681" t="s">
        <v>7084</v>
      </c>
    </row>
    <row r="1682" spans="43:51">
      <c r="AQ1682" s="1286">
        <v>1908</v>
      </c>
      <c r="AR1682" s="1258" t="str">
        <f>'Abilities (2)'!B$1908</f>
        <v>(P) Tormenting Cryout: Targets Afflicted by Fear and Torment no longer Flee the Combat, instead they fall down crying being stunned for 1 Turn.</v>
      </c>
      <c r="AW1682" t="s">
        <v>7085</v>
      </c>
    </row>
    <row r="1683" spans="43:51">
      <c r="AQ1683">
        <v>1909</v>
      </c>
      <c r="AR1683" s="1258">
        <f>'Abilities (2)'!B$1909</f>
        <v>0</v>
      </c>
      <c r="AW1683">
        <v>0</v>
      </c>
    </row>
    <row r="1684" spans="43:51">
      <c r="AQ1684">
        <v>1910</v>
      </c>
      <c r="AR1684" s="911" t="str">
        <f>'Abilities (2)'!B$1910</f>
        <v>(≈) Choke: [Requires whip/1 Empty hand] Choke target. Deal 10(+100% Strength) Dark Damage. If you have a whip equipped, deal Terror Damage instead. (25 Mana)</v>
      </c>
      <c r="AS1684" s="911">
        <f>'Abilities (2)'!C$1910</f>
        <v>0</v>
      </c>
      <c r="AT1684" s="911">
        <f>'Abilities (2)'!D$1910</f>
        <v>0</v>
      </c>
      <c r="AW1684" t="s">
        <v>7088</v>
      </c>
      <c r="AX1684">
        <v>0</v>
      </c>
      <c r="AY1684">
        <v>0</v>
      </c>
    </row>
    <row r="1685" spans="43:51">
      <c r="AQ1685">
        <v>1911</v>
      </c>
      <c r="AR1685" s="1258" t="str">
        <f>'Abilities (2)'!B$1911</f>
        <v>(≈) Torturers Tool Shack: Prepare to Torture Target, causing your Physical Damage against the Target to become Torment Damage Instead. (25 Mana)</v>
      </c>
      <c r="AS1685" s="1258" t="str">
        <f>'Abilities (2)'!C$1911</f>
        <v>(≈) Torturers Tool Shack II: Prepare to Torture Target, causing your Physical Damage against the Target to become Torment Damage Instead. (15 Mana)</v>
      </c>
      <c r="AT1685" s="1258" t="str">
        <f>'Abilities (2)'!D$1911</f>
        <v>(≈) Torturers Tool Shack III: Prepare to Torture Target, causing your Physical Damage against the Target to become Torment Damage Instead. (15 Mana)</v>
      </c>
      <c r="AW1685" t="s">
        <v>7089</v>
      </c>
      <c r="AX1685" t="s">
        <v>7090</v>
      </c>
      <c r="AY1685" t="s">
        <v>7091</v>
      </c>
    </row>
    <row r="1686" spans="43:51">
      <c r="AQ1686">
        <v>1912</v>
      </c>
      <c r="AR1686" s="1258">
        <f>'Abilities (2)'!B$1912</f>
        <v>0</v>
      </c>
      <c r="AS1686" s="1258" t="str">
        <f>'Abilities (2)'!C$1912</f>
        <v>(P) The Agonizing Delivery II: Whenever you deal damage to a Target it has 20% Chance to be inflicted with Torment for 1 Turn.</v>
      </c>
      <c r="AT1686" s="1258" t="str">
        <f>'Abilities (2)'!D$1912</f>
        <v>(P) The Agonizing Delivery III: Whenever you deal damage to a Target it has 20% Chance to be inflicted with Torment for 2 Turn.</v>
      </c>
      <c r="AW1686">
        <v>0</v>
      </c>
      <c r="AX1686" t="s">
        <v>7092</v>
      </c>
      <c r="AY1686" t="s">
        <v>7093</v>
      </c>
    </row>
    <row r="1687" spans="43:51">
      <c r="AQ1687" s="1286">
        <v>1913</v>
      </c>
      <c r="AR1687" s="1258" t="str">
        <f>'Abilities (2)'!B$1913</f>
        <v>(P) The Agonizing Delivery: Whenever you deal damage to a Target it has 10% Chance to be inflicted with Torment for 1 Turn.</v>
      </c>
      <c r="AS1687" s="1258">
        <f>'Abilities (2)'!C$1913</f>
        <v>0</v>
      </c>
      <c r="AT1687" s="1258">
        <f>'Abilities (2)'!D$1913</f>
        <v>0</v>
      </c>
      <c r="AW1687" t="s">
        <v>7094</v>
      </c>
      <c r="AX1687">
        <v>0</v>
      </c>
      <c r="AY1687">
        <v>0</v>
      </c>
    </row>
    <row r="1688" spans="43:51">
      <c r="AQ1688" s="1286">
        <v>1914</v>
      </c>
      <c r="AR1688" s="1258" t="str">
        <f>'Abilities (2)'!B$1914</f>
        <v>(P) The Agonizing Unknown: Whenever you deal damage to a Target it has 10% Chance to be inflicted with Fear for 1 Turn.</v>
      </c>
      <c r="AS1688" s="1258" t="str">
        <f>'Abilities (2)'!C$1914</f>
        <v>(P) The Agonizing Unknown II: Whenever you deal damage to a Target it has 20% Chance to be inflicted with Fear for 1 Turn.</v>
      </c>
      <c r="AT1688" s="1258" t="str">
        <f>'Abilities (2)'!D$1914</f>
        <v>(P) The Agonizing Unknown III: Whenever you deal damage to a Target it has 20% Chance to be inflicted with Fear for 2 Turn.</v>
      </c>
      <c r="AW1688" t="s">
        <v>7095</v>
      </c>
      <c r="AX1688" t="s">
        <v>7096</v>
      </c>
      <c r="AY1688" t="s">
        <v>7097</v>
      </c>
    </row>
    <row r="1689" spans="43:51">
      <c r="AQ1689" s="1286">
        <v>1915</v>
      </c>
      <c r="AR1689" s="1258">
        <f>'Abilities (2)'!B$1915</f>
        <v>0</v>
      </c>
      <c r="AS1689" s="1258" t="str">
        <f>'Abilities (2)'!C$1915</f>
        <v>(❖:≈) Neverending Unsettle II: Target is dealt 2 True Damage per Turn for the Rest of the Combat. (20 Mana)</v>
      </c>
      <c r="AT1689" s="1258" t="str">
        <f>'Abilities (2)'!D$1915</f>
        <v>(❖:≈) Neverending Unsettle III: Target is dealt 4 True Damage per Turn for the Rest of the Combat. (20 Mana)</v>
      </c>
      <c r="AW1689">
        <v>0</v>
      </c>
      <c r="AX1689" t="s">
        <v>7098</v>
      </c>
      <c r="AY1689" t="s">
        <v>7099</v>
      </c>
    </row>
    <row r="1690" spans="43:51">
      <c r="AQ1690" s="1286">
        <v>1916</v>
      </c>
      <c r="AR1690" s="1258" t="str">
        <f>'Abilities (2)'!B$1916</f>
        <v>(❖:≈) Neverending Unsettle: Target is dealt 1 True Damage per Turn for the Rest of the Combat. (20 Mana)</v>
      </c>
      <c r="AS1690" s="1258">
        <f>'Abilities (2)'!C$1916</f>
        <v>0</v>
      </c>
      <c r="AT1690" s="1258">
        <f>'Abilities (2)'!D$1916</f>
        <v>0</v>
      </c>
      <c r="AW1690" t="s">
        <v>7100</v>
      </c>
      <c r="AX1690">
        <v>0</v>
      </c>
      <c r="AY1690">
        <v>0</v>
      </c>
    </row>
    <row r="1691" spans="43:51">
      <c r="AQ1691" s="1286">
        <v>1917</v>
      </c>
      <c r="AR1691" s="1258" t="str">
        <f>'Abilities (2)'!B$1917</f>
        <v>(≈) Laceration:[Requires Whip or Sharp Weapon] Strike Target Inflicting Bleeding for 10 Bleed Damage per Tick Over 3 Turns. (30 Mana)</v>
      </c>
      <c r="AS1691" s="1258" t="str">
        <f>'Abilities (2)'!C$1917</f>
        <v>(≈) Laceration II:[Requires Whip or Sharp Weapon] Strike Target Inflicting Bleeding for 15 Bleed Damage per Tick Over 3 Turns. (30 Mana)</v>
      </c>
      <c r="AT1691" s="1258" t="str">
        <f>'Abilities (2)'!D$1917</f>
        <v>(≈) Laceration III:[Requires Whip or Sharp Weapon] Strike Target Inflicting Bleeding for 20 Bleed Damage per Tick Over 4 Turns. (40 Mana)</v>
      </c>
      <c r="AW1691" t="s">
        <v>7101</v>
      </c>
      <c r="AX1691" t="s">
        <v>7102</v>
      </c>
      <c r="AY1691" t="s">
        <v>7103</v>
      </c>
    </row>
    <row r="1692" spans="43:51">
      <c r="AQ1692" s="1286">
        <v>1918</v>
      </c>
      <c r="AR1692" s="1258">
        <f>'Abilities (2)'!B$1918</f>
        <v>0</v>
      </c>
      <c r="AS1692" s="1258" t="str">
        <f>'Abilities (2)'!C$1918</f>
        <v>(+) Screams From hell II: [Requires Tormented and Feared Target] Deal 80 Magic Damage; 80 Terror Damage and force Target to Drop their Weapons. (100 Mana)</v>
      </c>
      <c r="AT1692" s="1258" t="str">
        <f>'Abilities (2)'!D$1918</f>
        <v>(+) Screams From hell III: [Requires Tormented or Feared Target] Deal 100 Magic Damage; 100 Terror Damage and force Target to Drop their Weapons. (50 Mana)</v>
      </c>
      <c r="AW1692">
        <v>0</v>
      </c>
      <c r="AX1692" t="s">
        <v>7104</v>
      </c>
      <c r="AY1692" t="s">
        <v>7105</v>
      </c>
    </row>
    <row r="1693" spans="43:51">
      <c r="AQ1693" s="1286">
        <v>1919</v>
      </c>
      <c r="AR1693" s="1258" t="str">
        <f>'Abilities (2)'!B$1919</f>
        <v>(+) Screams From hell: [Requires Tormented and Feared Target] Dealt 40 Magic Damage; 40 Terror Damage and they Drop their Weapons. (100 Mana)</v>
      </c>
      <c r="AS1693" s="1258">
        <f>'Abilities (2)'!C$1919</f>
        <v>0</v>
      </c>
      <c r="AT1693" s="1258">
        <f>'Abilities (2)'!D$1919</f>
        <v>0</v>
      </c>
      <c r="AW1693" t="s">
        <v>7106</v>
      </c>
      <c r="AX1693">
        <v>0</v>
      </c>
      <c r="AY1693">
        <v>0</v>
      </c>
    </row>
    <row r="1694" spans="43:51">
      <c r="AQ1694" s="1286">
        <v>1920</v>
      </c>
      <c r="AR1694" s="1258" t="str">
        <f>'Abilities (2)'!B$1920</f>
        <v>(P) Pure Pain: Your Torment Status now Increases the Ability cost of Targets by 100%. (Locks 50 Mana)</v>
      </c>
      <c r="AS1694" s="1258" t="str">
        <f>'Abilities (2)'!C$1920</f>
        <v>(P) Pure Pain II: Your Torment Status now Increases the Ability cost of Targets by 200%.</v>
      </c>
      <c r="AT1694" s="1258" t="str">
        <f>'Abilities (2)'!D$1920</f>
        <v>(P) Pure Pain III: Your Torment Status now Increases the Ability cost of Targets by 400%.</v>
      </c>
      <c r="AW1694" t="s">
        <v>7107</v>
      </c>
      <c r="AX1694" t="s">
        <v>7108</v>
      </c>
      <c r="AY1694" t="s">
        <v>7109</v>
      </c>
    </row>
    <row r="1695" spans="43:51">
      <c r="AQ1695" s="1286">
        <v>1921</v>
      </c>
      <c r="AR1695" s="1258">
        <f>'Abilities (2)'!B$1921</f>
        <v>0</v>
      </c>
      <c r="AS1695" s="1258">
        <f>'Abilities (2)'!C$1921</f>
        <v>0</v>
      </c>
      <c r="AT1695" s="1258">
        <f>'Abilities (2)'!D$1921</f>
        <v>0</v>
      </c>
      <c r="AW1695">
        <v>0</v>
      </c>
      <c r="AX1695">
        <v>0</v>
      </c>
      <c r="AY1695">
        <v>0</v>
      </c>
    </row>
    <row r="1696" spans="43:51">
      <c r="AQ1696">
        <v>1924</v>
      </c>
      <c r="AR1696" s="1258" t="str">
        <f>'Abilities (2)'!B$1924</f>
        <v xml:space="preserve"> (P) Lust for new ingrediants: When you loot a Corpse gain 1 meat, killing a new Kin type and harvesting their meat will gain 25 Max HP.</v>
      </c>
      <c r="AW1696" t="s">
        <v>7110</v>
      </c>
    </row>
    <row r="1697" spans="43:51">
      <c r="AQ1697" s="1286">
        <v>1925</v>
      </c>
      <c r="AR1697" s="1258" t="str">
        <f>'Abilities (2)'!B$1925</f>
        <v>(P) Seasoning: When you loot a Corpse gain 1 meat, adding an ingrediant to the Meat will cause it to restore an additional 10(+10 Per Rarity of ingredient starting with 10 at common and 40 at Legendary) Health when Consumed.</v>
      </c>
      <c r="AW1697" t="s">
        <v>7111</v>
      </c>
    </row>
    <row r="1698" spans="43:51">
      <c r="AQ1698">
        <v>1926</v>
      </c>
      <c r="AR1698" s="1258">
        <f>'Abilities (2)'!B$1926</f>
        <v>0</v>
      </c>
      <c r="AW1698">
        <v>0</v>
      </c>
    </row>
    <row r="1699" spans="43:51">
      <c r="AQ1699">
        <v>1927</v>
      </c>
      <c r="AR1699" s="911" t="str">
        <f>'Abilities (2)'!B$1927</f>
        <v>(≈) Steak: Gain 4 strength until the end of combat and restore 20 Health. (1 Meat; 25 Mana)</v>
      </c>
      <c r="AS1699" s="911">
        <f>'Abilities (2)'!C$1927</f>
        <v>0</v>
      </c>
      <c r="AT1699" s="911">
        <f>'Abilities (2)'!D$1927</f>
        <v>0</v>
      </c>
      <c r="AW1699" t="s">
        <v>7114</v>
      </c>
      <c r="AX1699">
        <v>0</v>
      </c>
      <c r="AY1699">
        <v>0</v>
      </c>
    </row>
    <row r="1700" spans="43:51">
      <c r="AQ1700">
        <v>1928</v>
      </c>
      <c r="AR1700" s="1258" t="str">
        <f>'Abilities (2)'!B$1928</f>
        <v>(≈) Barbecue: Gain 1 crit multipler and + 1 to your basic attack rolls until the end of combat (3 Meat; 40 Mana)</v>
      </c>
      <c r="AS1700" s="1258" t="str">
        <f>'Abilities (2)'!C$1928</f>
        <v>(≈) Barbecue II: Gain 1 crit multiplier and +1 to your basic attack rolls until the end of combat (2 Meat; 50 Mana)</v>
      </c>
      <c r="AT1700" s="1258" t="str">
        <f>'Abilities (2)'!D$1928</f>
        <v>(≈) Barbecue III: Gain 1 crit multiplier and +2 to your basic attack rolls until the end of combat (2 Meat; 50 Mana)</v>
      </c>
      <c r="AW1700" t="s">
        <v>7115</v>
      </c>
      <c r="AX1700" t="s">
        <v>7116</v>
      </c>
      <c r="AY1700" t="s">
        <v>7117</v>
      </c>
    </row>
    <row r="1701" spans="43:51">
      <c r="AQ1701">
        <v>1929</v>
      </c>
      <c r="AR1701" s="1258">
        <f>'Abilities (2)'!B$1929</f>
        <v>0</v>
      </c>
      <c r="AS1701" s="1258" t="str">
        <f>'Abilities (2)'!C$1929</f>
        <v>(P) Protien Diet II: Gain 2 strength for each day you have eaten Meat, if you have not eaten meat in two days lose this bonus.</v>
      </c>
      <c r="AT1701" s="1258" t="str">
        <f>'Abilities (2)'!D$1929</f>
        <v>(P) Protien Diet III: Gain 3 strength for each day you have eaten Meat, if you have not eaten meat in two days lose this bonus.</v>
      </c>
      <c r="AW1701">
        <v>0</v>
      </c>
      <c r="AX1701" t="s">
        <v>7118</v>
      </c>
      <c r="AY1701" t="s">
        <v>7119</v>
      </c>
    </row>
    <row r="1702" spans="43:51">
      <c r="AQ1702" s="1286">
        <v>1930</v>
      </c>
      <c r="AR1702" s="1258" t="str">
        <f>'Abilities (2)'!B$1930</f>
        <v>(P) Protien Diet: Gain 1 strength for each day you have eaten Meat, if you have not eaten meat in two days lose this bonus.</v>
      </c>
      <c r="AS1702" s="1258">
        <f>'Abilities (2)'!C$1930</f>
        <v>0</v>
      </c>
      <c r="AT1702" s="1258">
        <f>'Abilities (2)'!D$1930</f>
        <v>0</v>
      </c>
      <c r="AW1702" t="s">
        <v>7120</v>
      </c>
      <c r="AX1702">
        <v>0</v>
      </c>
      <c r="AY1702">
        <v>0</v>
      </c>
    </row>
    <row r="1703" spans="43:51">
      <c r="AQ1703" s="1286">
        <v>1931</v>
      </c>
      <c r="AR1703" s="1258" t="str">
        <f>'Abilities (2)'!B$1931</f>
        <v>(≈) Chop Chop: [Requires a two handed weapon] Gain 1 extra meat from a Corpse. (30 Mana)</v>
      </c>
      <c r="AS1703" s="1258" t="str">
        <f>'Abilities (2)'!C$1931</f>
        <v>(≈) Chop Chop II: [Requires a two handed weapon] Gain 2 extra Meat from a Corpse. (20 Mana)</v>
      </c>
      <c r="AT1703" s="1258" t="str">
        <f>'Abilities (2)'!D$1931</f>
        <v>(≈) Chop Chop III: [Requires a two handed weapon] Gain 3 extra meat from a Corpse. (20 Mana)</v>
      </c>
      <c r="AW1703" t="s">
        <v>7121</v>
      </c>
      <c r="AX1703" t="s">
        <v>7122</v>
      </c>
      <c r="AY1703" t="s">
        <v>7123</v>
      </c>
    </row>
    <row r="1704" spans="43:51">
      <c r="AQ1704" s="1286">
        <v>1932</v>
      </c>
      <c r="AR1704" s="1258">
        <f>'Abilities (2)'!B$1932</f>
        <v>0</v>
      </c>
      <c r="AS1704" s="1258" t="str">
        <f>'Abilities (2)'!C$1932</f>
        <v>(P): Cook Showdown II: You will always be the first in combat but you must cook a meat without Mana cost, if you cannot cook anything you are stunned for 1 turn. (Locks 20 Mana)</v>
      </c>
      <c r="AT1704" s="1258" t="str">
        <f>'Abilities (2)'!D$1932</f>
        <v>(P) Cook Showdown III: You will always be the first in combat but you must cook a meat without Mana cost.</v>
      </c>
      <c r="AW1704">
        <v>0</v>
      </c>
      <c r="AX1704" t="s">
        <v>7124</v>
      </c>
      <c r="AY1704" t="s">
        <v>7125</v>
      </c>
    </row>
    <row r="1705" spans="43:51">
      <c r="AQ1705" s="1286">
        <v>1933</v>
      </c>
      <c r="AR1705" s="1258" t="str">
        <f>'Abilities (2)'!B$1933</f>
        <v>(P): Cook Showdown: You will always be the first in combat but you must cook a meat without Mana cost, if you cannot cook anything you are stunned for 1 turn. (Locks 40 Mana)</v>
      </c>
      <c r="AS1705" s="1258">
        <f>'Abilities (2)'!C$1933</f>
        <v>0</v>
      </c>
      <c r="AT1705" s="1258">
        <f>'Abilities (2)'!D$1933</f>
        <v>0</v>
      </c>
      <c r="AW1705" t="s">
        <v>7126</v>
      </c>
      <c r="AX1705">
        <v>0</v>
      </c>
      <c r="AY1705">
        <v>0</v>
      </c>
    </row>
    <row r="1706" spans="43:51">
      <c r="AQ1706" s="1286">
        <v>1934</v>
      </c>
      <c r="AR1706" s="1258" t="str">
        <f>'Abilities (2)'!B$1934</f>
        <v>(≈) Secret Family Sauce: Powerplay; The next meat you cook and eat will restore all stamina and  50% Missing Health and Mana. (50 Mana)</v>
      </c>
      <c r="AS1706" s="1258" t="str">
        <f>'Abilities (2)'!C$1934</f>
        <v>(≈) Secret Family Sauce II: Powerplay; The next meat you cook and eat will restore all stamina and 75% Missing Health and Mana. (50 Mana)</v>
      </c>
      <c r="AT1706" s="1258" t="str">
        <f>'Abilities (2)'!D$1934</f>
        <v>(≈) Secret Family Sauce III: Powerplay; The next meat you cook and eat will restore all stamina and 100% missing health/Mana. (50 Mana)</v>
      </c>
      <c r="AW1706" t="s">
        <v>7127</v>
      </c>
      <c r="AX1706" t="s">
        <v>7128</v>
      </c>
      <c r="AY1706" t="s">
        <v>7129</v>
      </c>
    </row>
    <row r="1707" spans="43:51">
      <c r="AQ1707" s="1286">
        <v>1935</v>
      </c>
      <c r="AR1707" s="1258">
        <f>'Abilities (2)'!B$1935</f>
        <v>0</v>
      </c>
      <c r="AS1707" s="1258" t="str">
        <f>'Abilities (2)'!C$1935</f>
        <v>(≈) I must eat now II: Stun a target for 3 turns, if the target was already stunned amputate a random limb and eat it Triggering your Tier I Ability. (100 Mana)</v>
      </c>
      <c r="AT1707" s="1258" t="str">
        <f>'Abilities (2)'!D$1935</f>
        <v>(≈) I must eat now III: Stun a target for 3 turns, if the target was already stunned amputate a random limb Twice and eat them Triggering your Tier I Ability Twice. (100 Mana)</v>
      </c>
      <c r="AW1707">
        <v>0</v>
      </c>
      <c r="AX1707" t="s">
        <v>7130</v>
      </c>
      <c r="AY1707" t="s">
        <v>7131</v>
      </c>
    </row>
    <row r="1708" spans="43:51">
      <c r="AQ1708" s="1286">
        <v>1936</v>
      </c>
      <c r="AR1708" s="1258" t="str">
        <f>'Abilities (2)'!B$1936</f>
        <v>(≈) I must eat now: Stun a target for 2 turns, if the target was already stunned amputate a random limb and eat it Triggering your Tier I Ability. (100 Mana)</v>
      </c>
      <c r="AS1708" s="1258">
        <f>'Abilities (2)'!C$1936</f>
        <v>0</v>
      </c>
      <c r="AT1708" s="1258">
        <f>'Abilities (2)'!D$1936</f>
        <v>0</v>
      </c>
      <c r="AW1708" t="s">
        <v>7132</v>
      </c>
      <c r="AX1708">
        <v>0</v>
      </c>
      <c r="AY1708">
        <v>0</v>
      </c>
    </row>
    <row r="1709" spans="43:51">
      <c r="AQ1709" s="1286">
        <v>1937</v>
      </c>
      <c r="AR1709" s="1258" t="str">
        <f>'Abilities (2)'!B$1937</f>
        <v>(P) Top Rated Chef: You can sell your meat for 250 gold, if an ingrediant was added the value of the meat goes to 400(+100 per Rarity of the ingrediant)</v>
      </c>
      <c r="AS1709" s="1258" t="str">
        <f>'Abilities (2)'!C$1937</f>
        <v>(P) Top Rated Chef II: You can sell your meat for 500 gold, if an ingrediant was added the value of the meat goes to 800(+150 per Rarity of the ingrediant)</v>
      </c>
      <c r="AT1709" s="1258" t="str">
        <f>'Abilities (2)'!D$1937</f>
        <v>(P) Top Rated Chef III: You can sell your meat for 1000 gold, if an ingrediant was added the value of the meat goes to 1500(+200 per Rarity of the ingrediant)</v>
      </c>
      <c r="AW1709" t="s">
        <v>7133</v>
      </c>
      <c r="AX1709" t="s">
        <v>7134</v>
      </c>
      <c r="AY1709" t="s">
        <v>7135</v>
      </c>
    </row>
    <row r="1710" spans="43:51">
      <c r="AQ1710" s="1286">
        <v>1938</v>
      </c>
      <c r="AR1710" s="1258">
        <f>'Abilities (2)'!B$1938</f>
        <v>0</v>
      </c>
      <c r="AS1710" s="1258">
        <f>'Abilities (2)'!C$1938</f>
        <v>0</v>
      </c>
      <c r="AT1710" s="1258">
        <f>'Abilities (2)'!D$1938</f>
        <v>0</v>
      </c>
      <c r="AW1710">
        <v>0</v>
      </c>
      <c r="AX1710">
        <v>0</v>
      </c>
      <c r="AY1710">
        <v>0</v>
      </c>
    </row>
    <row r="1711" spans="43:51">
      <c r="AQ1711">
        <v>1941</v>
      </c>
      <c r="AR1711" s="1258" t="str">
        <f>'Abilities (2)'!B$1941</f>
        <v>(P) Poisoned Wire: Your Wire Traps deal an Extra 10 Poison Damage per Tick over 3 Turns.</v>
      </c>
      <c r="AW1711" t="s">
        <v>7136</v>
      </c>
    </row>
    <row r="1712" spans="43:51">
      <c r="AQ1712" s="1286">
        <v>1942</v>
      </c>
      <c r="AR1712" s="1258" t="str">
        <f>'Abilities (2)'!B$1942</f>
        <v>(P) Warding Traps: Placing Traps also places a Common 1 Hex Vision Ward on Hex, allowing you to see around them.</v>
      </c>
      <c r="AW1712" t="s">
        <v>7137</v>
      </c>
    </row>
    <row r="1713" spans="43:51">
      <c r="AQ1713">
        <v>1943</v>
      </c>
      <c r="AR1713" s="1258">
        <f>'Abilities (2)'!B$1943</f>
        <v>0</v>
      </c>
      <c r="AW1713">
        <v>0</v>
      </c>
    </row>
    <row r="1714" spans="43:51">
      <c r="AQ1714">
        <v>1944</v>
      </c>
      <c r="AR1714" s="911" t="str">
        <f>'Abilities (2)'!B$1944</f>
        <v>(≈) Explosive Wire-Trap:[Outside of Combat] Set up an Explosvie Wire Trap on Hex; Entities that Traverse Trapped Hex are met with an Explosion which deals 25 Blast Damage (20 Mana)</v>
      </c>
      <c r="AS1714" s="911" t="str">
        <f>'Abilities (2)'!C$1944</f>
        <v>(≈) Explosive Wire-Trap II: [Outside of Combat] Set up an Explosvie Wire Trap on Hex; Entities that Traverse Trapped Hex are met with an Explosion which deals 30 Blast Damage (25 Mana)</v>
      </c>
      <c r="AT1714" s="911" t="str">
        <f>'Abilities (2)'!D$1944</f>
        <v>(≈) Explosive Wire-Trap III: [Outside of Combat] Set up an Explosvie Wire Trap on Hex; Entities that Traverse Trapped Hex are met with an Explosion which deals 40 Blast Damage (30 Mana)</v>
      </c>
      <c r="AW1714" t="s">
        <v>7138</v>
      </c>
      <c r="AX1714" t="s">
        <v>7139</v>
      </c>
      <c r="AY1714" t="s">
        <v>7140</v>
      </c>
    </row>
    <row r="1715" spans="43:51">
      <c r="AQ1715">
        <v>1945</v>
      </c>
      <c r="AR1715" s="1258" t="str">
        <f>'Abilities (2)'!B$1945</f>
        <v>(≈) Underground Spike Wire-Trap: [Outside of Combat] Set up Spike Wire-Trap on Hex; Entities that Traverse Trapped Hex are met with Spikes emerging from the Ground dealing 35(+100% Dexterity) Physical Damage. (30 Mana)</v>
      </c>
      <c r="AS1715" s="1258" t="str">
        <f>'Abilities (2)'!C$1945</f>
        <v>(≈) Underground Spike Wire-Trap II: [Outside of Combat] Set up Spike Wire-Trap on Hex; Entities that Traverse Trapped Hex are met with Spikes emerging from the Ground dealing 40(+100% Dexterity) Physical Damage. (35 Mana)</v>
      </c>
      <c r="AT1715" s="1258" t="str">
        <f>'Abilities (2)'!D$1945</f>
        <v>(≈) Underground Spike Wire-Trap III: [Outside of Combat] Set up Spike Wire-Trap on Hex; Entities that Traverse Trapped Hex are met with Spikes emerging from the Ground dealing 40(+200% Dexterity) Physical Damage. (40 Mana)</v>
      </c>
      <c r="AW1715" t="s">
        <v>7141</v>
      </c>
      <c r="AX1715" t="s">
        <v>7142</v>
      </c>
      <c r="AY1715" t="s">
        <v>7143</v>
      </c>
    </row>
    <row r="1716" spans="43:51">
      <c r="AQ1716">
        <v>1946</v>
      </c>
      <c r="AR1716" s="1258">
        <f>'Abilities (2)'!B$1946</f>
        <v>0</v>
      </c>
      <c r="AS1716" s="1258">
        <f>'Abilities (2)'!C$1946</f>
        <v>0</v>
      </c>
      <c r="AT1716" s="1258">
        <f>'Abilities (2)'!D$1946</f>
        <v>0</v>
      </c>
      <c r="AW1716">
        <v>0</v>
      </c>
      <c r="AX1716">
        <v>0</v>
      </c>
      <c r="AY1716">
        <v>0</v>
      </c>
    </row>
    <row r="1717" spans="43:51">
      <c r="AQ1717" s="1286">
        <v>1947</v>
      </c>
      <c r="AR1717" s="1258" t="str">
        <f>'Abilities (2)'!B$1947</f>
        <v>(❖:&gt;) Wire Slice: This Ability counts as a Wire-Trap; Slice Target by launching Mana Controlled Wires at them dealing 20(+100% Dexterity) True Damage. (30 Mana)</v>
      </c>
      <c r="AS1717" s="1258" t="str">
        <f>'Abilities (2)'!C$1947</f>
        <v>(❖:&gt;) Wire Slice II: This Ability counts as a Wire-Trap; Slice Target by launching Mana Controlled Wires at them dealing 20(+200% Dexterity) True Damage. (30 Mana)</v>
      </c>
      <c r="AT1717" s="1258" t="str">
        <f>'Abilities (2)'!D$1947</f>
        <v>(❖:&gt;) Wire Slice III: This Ability counts as a Wire-Trap; Slice Target by launching Mana Controlled Wires at them dealing 20(+300% Dexterity) True Damage. (30 Mana)</v>
      </c>
      <c r="AW1717" t="s">
        <v>7144</v>
      </c>
      <c r="AX1717" t="s">
        <v>7145</v>
      </c>
      <c r="AY1717" t="s">
        <v>7146</v>
      </c>
    </row>
    <row r="1718" spans="43:51">
      <c r="AQ1718" s="1286">
        <v>1948</v>
      </c>
      <c r="AR1718" s="1258" t="str">
        <f>'Abilities (2)'!B$1948</f>
        <v>(P) Walking Wire-Trap: Entities Traversing your Hex or Moving towards in Combat you will Trigger your Tier I Ability; This ability Stacks with the Tier I Ability. (Locks 30 Mana; 1/Day)</v>
      </c>
      <c r="AS1718" s="1258" t="str">
        <f>'Abilities (2)'!C$1948</f>
        <v>(P) Walking Wire-Trap II: Entities Traversing your Hex or Moving towards in Combat you will Trigger your Tier I Ability; This ability Stacks with the Tier I Ability. (1/Day)</v>
      </c>
      <c r="AT1718" s="1258" t="str">
        <f>'Abilities (2)'!D$1948</f>
        <v>(P) Walking Wire-Trap III: Entities Traversing your Hex or Moving towards in Combat you will Trigger your Tier I Ability; This ability Stacks with the Tier I Ability. (2/Day)</v>
      </c>
      <c r="AW1718" t="s">
        <v>7147</v>
      </c>
      <c r="AX1718" t="s">
        <v>7148</v>
      </c>
      <c r="AY1718" t="s">
        <v>7149</v>
      </c>
    </row>
    <row r="1719" spans="43:51">
      <c r="AQ1719" s="1286">
        <v>1949</v>
      </c>
      <c r="AR1719" s="1258">
        <f>'Abilities (2)'!B$1949</f>
        <v>0</v>
      </c>
      <c r="AS1719" s="1258">
        <f>'Abilities (2)'!C$1949</f>
        <v>0</v>
      </c>
      <c r="AT1719" s="1258">
        <f>'Abilities (2)'!D$1949</f>
        <v>0</v>
      </c>
      <c r="AW1719">
        <v>0</v>
      </c>
      <c r="AX1719">
        <v>0</v>
      </c>
      <c r="AY1719">
        <v>0</v>
      </c>
    </row>
    <row r="1720" spans="43:51">
      <c r="AQ1720" s="1286">
        <v>1950</v>
      </c>
      <c r="AR1720" s="1258" t="str">
        <f>'Abilities (2)'!B$1950</f>
        <v>(≈) Wire-Defense: Surround yourself in Mana Controlled Trip Wire, increasing your Defense by 10 and Dispersion by 5 until end of Combat. (20 Mana)</v>
      </c>
      <c r="AS1720" s="1258" t="str">
        <f>'Abilities (2)'!C$1950</f>
        <v>(≈) Wire-Defense II: Surround yourself in Mana Controlled Trip Wire, increasing your Defense by 15 and Dispersion by 10 until end of Combat. (30 Mana)</v>
      </c>
      <c r="AT1720" s="1258" t="str">
        <f>'Abilities (2)'!D$1950</f>
        <v>(≈) Wire-Defense III: Surround yourself in Mana Controlled Trip Wire, increasing your Defense by 20 and Dispersion by 15 until end of Combat. (40 Mana)</v>
      </c>
      <c r="AW1720" t="s">
        <v>7150</v>
      </c>
      <c r="AX1720" t="s">
        <v>7151</v>
      </c>
      <c r="AY1720" t="s">
        <v>7152</v>
      </c>
    </row>
    <row r="1721" spans="43:51">
      <c r="AQ1721" s="1286">
        <v>1951</v>
      </c>
      <c r="AR1721" s="1258" t="str">
        <f>'Abilities (2)'!B$1951</f>
        <v>(P) Deep Wounds: Your Wire Traps Also Inflict Bleeding For 10 Damage Per Tick over 3 Turns.</v>
      </c>
      <c r="AS1721" s="1258" t="str">
        <f>'Abilities (2)'!C$1951</f>
        <v>(P) Deep Wounds II: Your Wire Traps Also Inflict Bleeding For 15 Damage Per Tick over 3 Turns.</v>
      </c>
      <c r="AT1721" s="1258" t="str">
        <f>'Abilities (2)'!D$1951</f>
        <v>(P) Deep Wounds III: Your Wire Traps Also Inflict Bleeding For 20 Damage Per Tick over 3 Turns.</v>
      </c>
      <c r="AW1721" t="s">
        <v>7153</v>
      </c>
      <c r="AX1721" t="s">
        <v>7154</v>
      </c>
      <c r="AY1721" t="s">
        <v>7155</v>
      </c>
    </row>
    <row r="1722" spans="43:51">
      <c r="AQ1722" s="1286">
        <v>1952</v>
      </c>
      <c r="AR1722" s="1258">
        <f>'Abilities (2)'!B$1952</f>
        <v>0</v>
      </c>
      <c r="AS1722" s="1258">
        <f>'Abilities (2)'!C$1952</f>
        <v>0</v>
      </c>
      <c r="AT1722" s="1258">
        <f>'Abilities (2)'!D$1952</f>
        <v>0</v>
      </c>
      <c r="AW1722">
        <v>0</v>
      </c>
      <c r="AX1722">
        <v>0</v>
      </c>
      <c r="AY1722">
        <v>0</v>
      </c>
    </row>
    <row r="1723" spans="43:51">
      <c r="AQ1723" s="1286">
        <v>1953</v>
      </c>
      <c r="AR1723" s="1258" t="str">
        <f>'Abilities (2)'!B$1953</f>
        <v>(❖:+) Subjugation: This Ability Counts as a Wire-Trap; Use your Mana Controlled Wires to surround and Root Target for 2(+1 Turn Per 5 Dexterity) Turns, slowly cutting deeper in their skin; Causing them to take 30(+100% Power) Bleed Damage Per Tick of Root. (100 Mana)</v>
      </c>
      <c r="AS1723" s="1258" t="str">
        <f>'Abilities (2)'!C$1953</f>
        <v>(❖:+) Subjugation II: This Ability Counts as a Wire-Trap; Use your Mana Controlled Wires to surround and Root Target for 3(+1 Turn Per 5 Dexterity) Turns, slowly cutting deeper in their skin; Causing them to take 60(+100% Power) Bleed Damage Per Tick of Root. (120 Mana)</v>
      </c>
      <c r="AT1723" s="1258" t="str">
        <f>'Abilities (2)'!D$1953</f>
        <v>(❖:+) Subjugation III: This Ability Counts as a Wire-Trap; Use your Mana Controlled Wires to surround and Root Target for 3(+3 Turn Per 5 Dexterity) Turns, slowly cutting deeper in their skin; Causing them to take 100(+1000% Power) Bleed Damage Per Tick of Root. (150 Mana)</v>
      </c>
      <c r="AW1723" t="s">
        <v>7156</v>
      </c>
      <c r="AX1723" t="s">
        <v>7157</v>
      </c>
      <c r="AY1723" t="s">
        <v>7158</v>
      </c>
    </row>
    <row r="1724" spans="43:51">
      <c r="AQ1724" s="1286">
        <v>1954</v>
      </c>
      <c r="AR1724" s="1258" t="str">
        <f>'Abilities (2)'!B$1954</f>
        <v>(≈) The Perfect Encasing:[Outside of Combat] Toggle; Lay a set of wires on your Trail; For Each Hex Trapped by this ability, the Damage is increased by 20(+50% Dexterity) Physical Damage; You may choose to instantly pull Trapped Target into Combat. (20 Mana Per Hex Traversed)</v>
      </c>
      <c r="AS1724" s="1258" t="str">
        <f>'Abilities (2)'!C$1954</f>
        <v>(≈) The Perfect Encasing II: [Outside of Combat] Toggle; Lay a set of wires on your Trail; For Each Hex Trapped by this ability, the Damage is increased by 30(+100% Dexterity) Physical Damage; You may choose to instantly pull Trapped Target into Combat. (25 Mana Per Hex Traversed)</v>
      </c>
      <c r="AT1724" s="1258" t="str">
        <f>'Abilities (2)'!D$1954</f>
        <v>(≈) The Perfect Encasing III: [Outside of Combat] Toggle; Lay a set of wires on your Trail; For Each Hex Trapped by this ability, the Damage is increased by 100(+200% Dexterity) Physical Damage; You may choose to instantly pull Trapped Target into Combat. (30 Mana Per Hex Traversed)</v>
      </c>
      <c r="AW1724" t="s">
        <v>7159</v>
      </c>
      <c r="AX1724" t="s">
        <v>7160</v>
      </c>
      <c r="AY1724" t="s">
        <v>7161</v>
      </c>
    </row>
    <row r="1725" spans="43:51">
      <c r="AQ1725" s="1286">
        <v>1955</v>
      </c>
      <c r="AR1725" s="1258">
        <f>'Abilities (2)'!B$1955</f>
        <v>0</v>
      </c>
      <c r="AS1725" s="1258">
        <f>'Abilities (2)'!C$1955</f>
        <v>0</v>
      </c>
      <c r="AT1725" s="1258">
        <f>'Abilities (2)'!D$1955</f>
        <v>0</v>
      </c>
      <c r="AW1725">
        <v>0</v>
      </c>
      <c r="AX1725">
        <v>0</v>
      </c>
      <c r="AY1725">
        <v>0</v>
      </c>
    </row>
    <row r="1726" spans="43:51">
      <c r="AQ1726">
        <v>1958</v>
      </c>
      <c r="AR1726" s="1258" t="str">
        <f>'Abilities (2)'!B$1958</f>
        <v>(P) Headshot: Gain 0.5 Crit Multiplier on Ranged Attacks.</v>
      </c>
      <c r="AW1726" t="s">
        <v>2703</v>
      </c>
    </row>
    <row r="1727" spans="43:51">
      <c r="AQ1727" s="1286">
        <v>1959</v>
      </c>
      <c r="AR1727" s="1258" t="str">
        <f>'Abilities (2)'!B$1959</f>
        <v>(P) Perfect Aim: Your Basic Attacks have Precise.</v>
      </c>
      <c r="AW1727" t="s">
        <v>2736</v>
      </c>
    </row>
    <row r="1728" spans="43:51">
      <c r="AQ1728">
        <v>1960</v>
      </c>
      <c r="AR1728" s="1258" t="str">
        <f>'Abilities (2)'!B$1960</f>
        <v>(P) Prepped First-load: The first Reload in Combat has Flash.</v>
      </c>
      <c r="AW1728" t="s">
        <v>2762</v>
      </c>
    </row>
    <row r="1729" spans="43:51">
      <c r="AQ1729">
        <v>1961</v>
      </c>
      <c r="AR1729" s="911" t="str">
        <f>'Abilities (2)'!B$1961</f>
        <v>(≈) Steady Aim: The Next shot you fire will Crit as long as it lands and will have +0.5(+0.5 Crit Multiplier Per 6 Dexterity) Crit Multiplier (25 Mana)</v>
      </c>
      <c r="AS1729" s="911" t="str">
        <f>'Abilities (2)'!C$1961</f>
        <v>(≈) Steady Aim II: The Next shot you fire will Crit as long as it lands and will have +0.5(+0.5 Crit Multiplier Per 5 Dexterity) Crit Multiplier (25 Mana)</v>
      </c>
      <c r="AT1729" s="911" t="str">
        <f>'Abilities (2)'!D$1961</f>
        <v>(≈) Steady Aim III: The Next shot you fire will Crit as long as it lands and will have +0.5(+0.5 Crit Multiplier Per 4 Dexterity) Crit Multiplier (25 Mana)</v>
      </c>
      <c r="AW1729" t="s">
        <v>2797</v>
      </c>
      <c r="AX1729" t="s">
        <v>7162</v>
      </c>
      <c r="AY1729" t="s">
        <v>7163</v>
      </c>
    </row>
    <row r="1730" spans="43:51">
      <c r="AQ1730">
        <v>1962</v>
      </c>
      <c r="AR1730" s="1258" t="str">
        <f>'Abilities (2)'!B$1962</f>
        <v>(&gt;) Quickdraw: [Requires Gun] Flash: Basic Attack Target with -8 Base Damage. (10 Mana)</v>
      </c>
      <c r="AS1730" s="1258" t="str">
        <f>'Abilities (2)'!C$1962</f>
        <v>(&gt;) Quickdraw II: [Requires Gun] Flash: Basic Attack Target with -5 Base Damage. (10 Mana)</v>
      </c>
      <c r="AT1730" s="1258" t="str">
        <f>'Abilities (2)'!D$1962</f>
        <v>(&gt;) Quickdraw III: [Requires Gun] Flash: Basic Attack Target. (10 Mana)</v>
      </c>
      <c r="AW1730" t="s">
        <v>2833</v>
      </c>
      <c r="AX1730" t="s">
        <v>7164</v>
      </c>
      <c r="AY1730" t="s">
        <v>7165</v>
      </c>
    </row>
    <row r="1731" spans="43:51">
      <c r="AQ1731">
        <v>1963</v>
      </c>
      <c r="AR1731" s="1258" t="str">
        <f>'Abilities (2)'!B$1963</f>
        <v>(&gt;) Line Breaker: Shoot your gun in a Straight line across Tiles; The first Target in its path is hit for Basic Attack Damage(+150% Dexterity); If an Armor Piercing Round is Loaded in your Gun then the Damage Pierces through dealing the Damage to all Entities in a line. (20 Mana)</v>
      </c>
      <c r="AS1731" s="1258" t="str">
        <f>'Abilities (2)'!C$1963</f>
        <v>(&gt;) Line Breaker II: Shoot your gun in a Straight line across Tiles; The first Target in its path is hit for Basic Attack Damage(+200% Dexterity); If an Armor Piercing Round is Loaded in your Gun then the Damage Pierces through dealing the Damage to all Entities in a line. (25 Mana)</v>
      </c>
      <c r="AT1731" s="1258" t="str">
        <f>'Abilities (2)'!D$1963</f>
        <v>(&gt;) Line Breaker III: Shoot your gun in a Straight line across Tiles; The first Target in its path is hit for Basic Attack Damage(+300% Dexterity); If an Armor Piercing Round is Loaded in your Gun then the Damage Pierces through dealing the Damage to all Entities in a line. (30 Mana)</v>
      </c>
      <c r="AW1731" t="s">
        <v>2867</v>
      </c>
      <c r="AX1731" t="s">
        <v>7166</v>
      </c>
      <c r="AY1731" t="s">
        <v>7167</v>
      </c>
    </row>
    <row r="1732" spans="43:51">
      <c r="AQ1732" s="1286">
        <v>1964</v>
      </c>
      <c r="AR1732" s="1258" t="str">
        <f>'Abilities (2)'!B$1964</f>
        <v>(&gt;) Crippling Shot: [Requires Loaded Rifle] Basic Attack Target Causing them to be Stunned for 1 Turn. (20 Mana)</v>
      </c>
      <c r="AS1732" s="1258" t="str">
        <f>'Abilities (2)'!C$1964</f>
        <v>(&gt;) Crippling Shot II: [Requires Loaded Rifle] Basic Attack Target Causing them to be Stunned for 2 Turn. (40 Mana)</v>
      </c>
      <c r="AT1732" s="1258" t="str">
        <f>'Abilities (2)'!D$1964</f>
        <v>(&gt;) Crippling Shot III: [Requires Loaded Rifle] Basic Attack Target Causing them to be Stunned for 3 Turn. (50 Mana)</v>
      </c>
      <c r="AW1732" t="s">
        <v>2904</v>
      </c>
      <c r="AX1732" t="s">
        <v>7168</v>
      </c>
      <c r="AY1732" t="s">
        <v>7169</v>
      </c>
    </row>
    <row r="1733" spans="43:51">
      <c r="AQ1733" s="1286">
        <v>1965</v>
      </c>
      <c r="AR1733" s="1258" t="str">
        <f>'Abilities (2)'!B$1965</f>
        <v>(≈) Portal to the Ammo Dump: [Requires Gun/Rifle] Toggle; When your Ammo Capacity reaches 0, Instead of Reloading your Weapon you may keep on Firing at the Cost of Mana. (9 Mana per Pellet)</v>
      </c>
      <c r="AS1733" s="1258" t="str">
        <f>'Abilities (2)'!C$1965</f>
        <v>(≈) Portal to the Ammo Dump II: [Requires Gun/Rifle] Toggle; When your Ammo Capacity reaches 0, Instead of Reloading your Weapon you may keep on Firing at the Cost of Mana. (6 Mana per Pellet)</v>
      </c>
      <c r="AT1733" s="1258" t="str">
        <f>'Abilities (2)'!D$1965</f>
        <v>(≈) Portal to the Ammo Dump III: [Requires Gun/Rifle] Toggle; When your Ammo Capacity reaches 0, Instead of Reloading your Weapon you may keep on Firing at the Cost of Mana. (3 Mana per Pellet)</v>
      </c>
      <c r="AW1733" t="s">
        <v>7170</v>
      </c>
      <c r="AX1733" t="s">
        <v>7171</v>
      </c>
      <c r="AY1733" t="s">
        <v>7172</v>
      </c>
    </row>
    <row r="1734" spans="43:51">
      <c r="AQ1734" s="1286">
        <v>1966</v>
      </c>
      <c r="AR1734" s="1258" t="str">
        <f>'Abilities (2)'!B$1966</f>
        <v>(≈) Hold your Breath: Counter; Prepare. (20 Mana; 3 Turn Cooldown)</v>
      </c>
      <c r="AS1734" s="1258" t="str">
        <f>'Abilities (2)'!C$1966</f>
        <v>(≈) Hold your Breath II: Counter; Prepare. (20 Mana; 2 Turn Cooldown)</v>
      </c>
      <c r="AT1734" s="1258" t="str">
        <f>'Abilities (2)'!D$1966</f>
        <v>(≈) Hold your Breath III: Counter; Prepare. (15 Mana; 2 Turn Cooldown)</v>
      </c>
      <c r="AW1734" t="s">
        <v>2973</v>
      </c>
      <c r="AX1734" t="s">
        <v>7173</v>
      </c>
      <c r="AY1734" t="s">
        <v>7174</v>
      </c>
    </row>
    <row r="1735" spans="43:51">
      <c r="AQ1735" s="1286">
        <v>1967</v>
      </c>
      <c r="AR1735" s="1258" t="str">
        <f>'Abilities (2)'!B$1967</f>
        <v>(&gt;) Snipe Shot: [Requires Loaded Rifle] Basic Attack Target in your Hex Vision. (15 Mana)</v>
      </c>
      <c r="AS1735" s="1258" t="str">
        <f>'Abilities (2)'!C$1967</f>
        <v>(&gt;) Snipe Shot II: [Requires Loaded Rifle] Basic Attack Target in your Hex Vision. (10 Mana)</v>
      </c>
      <c r="AT1735" s="1258" t="str">
        <f>'Abilities (2)'!D$1967</f>
        <v>(&gt;) Snipe Shot III: [Requires Loaded Rifle] Basic Attack Target in your Hex Vision.</v>
      </c>
      <c r="AW1735" t="s">
        <v>3012</v>
      </c>
      <c r="AX1735" t="s">
        <v>7175</v>
      </c>
      <c r="AY1735" t="s">
        <v>7176</v>
      </c>
    </row>
    <row r="1736" spans="43:51">
      <c r="AQ1736" s="1286">
        <v>1968</v>
      </c>
      <c r="AR1736" s="1258" t="str">
        <f>'Abilities (2)'!B$1968</f>
        <v>(≈) Armor Piercing Round: [Requires Rifle] Your Next Basic Attack will Ignore Defense. (30 Mana)</v>
      </c>
      <c r="AS1736" s="1258" t="str">
        <f>'Abilities (2)'!C$1968</f>
        <v>(≈) Armor Piercing Round II: [Requires Rifle] Your Next Basic Attack will Ignore Defense. (20 Mana)</v>
      </c>
      <c r="AT1736" s="1258" t="str">
        <f>'Abilities (2)'!D$1968</f>
        <v>(≈) Armor Piercing Round III: [Requires Rifle] Your Next Basic Attack will Ignore Defense. (10 Mana)</v>
      </c>
      <c r="AW1736" t="s">
        <v>7177</v>
      </c>
      <c r="AX1736" t="s">
        <v>7178</v>
      </c>
      <c r="AY1736" t="s">
        <v>7179</v>
      </c>
    </row>
    <row r="1737" spans="43:51">
      <c r="AQ1737" s="1286">
        <v>1969</v>
      </c>
      <c r="AR1737" s="1258" t="str">
        <f>'Abilities (2)'!B$1969</f>
        <v>(+) Focus Fire Whistle: [Requires Combat] Whistle Marking Target Entity; Marked Target will receive 20% more Total Damage from all sources; Your Banner is unable to Target other Entities while the Marked Target is still Alive; Lasts until End of Combat. (20 Mana)</v>
      </c>
      <c r="AS1737" s="1258" t="str">
        <f>'Abilities (2)'!C$1969</f>
        <v>(+) Focus Fire Whistle II: [Requires Combat] Whistle Marking Target Entity; Marked Target will receive 30% more Total Damage from all sources; Your Banner is unable to Target other Entities while the Marked Target is still Alive; Lasts until End of Combat. (25 Mana)</v>
      </c>
      <c r="AT1737" s="1258" t="str">
        <f>'Abilities (2)'!D$1969</f>
        <v>(+) Focus Fire Whistle III: [Requires Combat] Whistle Marking Target Entity; Marked Target will receive 40% more Total Damage from all sources; Your Banner is unable to Target other Entities while the Marked Target is still Alive; Lasts until End of Combat. (30 Mana)</v>
      </c>
      <c r="AW1737" t="s">
        <v>3076</v>
      </c>
      <c r="AX1737" t="s">
        <v>7180</v>
      </c>
      <c r="AY1737" t="s">
        <v>7181</v>
      </c>
    </row>
    <row r="1738" spans="43:51">
      <c r="AQ1738" s="1286">
        <v>1970</v>
      </c>
      <c r="AR1738" s="1258" t="str">
        <f>'Abilities (2)'!B$1970</f>
        <v>(&gt;) Execute: [Require Loaded Rifle; Target below 25% Health; Prepare for 1 Turn] Basic Attack Firing a Perfectly aimed Shot at Targets Vitals, it can not Miss and will deal an extra 20(+100% Dex; +100% Power) Physical Damage; Critical Strikes will Deal 400 Physical Damage Instead. (100 Mana)</v>
      </c>
      <c r="AS1738" s="1258" t="str">
        <f>'Abilities (2)'!C$1970</f>
        <v>(&gt;) Execute II: [Require Loaded Rifle; Target below 30% Health; Prepare for 1 Turn] Basic Attack Firing a Perfectly aimed Shot at Targets Vitals, it can not Miss and will deal an extra 40(+200% Dex; +200% Power) Physical Damage; Critical Strikes will Deal 600 Physical Damage Instead. (150 Mana)</v>
      </c>
      <c r="AT1738" s="1258" t="str">
        <f>'Abilities (2)'!D$1970</f>
        <v>(&gt;) Execute III: [Require Loaded Rifle; Target below 50% Health; Prepare for 1 Turn] Basic Attack Firing a Perfectly aimed Shot at Targets Vitals, it can not Miss and will deal an extra 40(+200% Dex; +200% Power) Physical Damage; Critical Strikes will Deal 600 Physical Damage Instead. (150 Mana)</v>
      </c>
      <c r="AW1738" t="s">
        <v>3115</v>
      </c>
      <c r="AX1738" t="s">
        <v>7182</v>
      </c>
      <c r="AY1738" t="s">
        <v>7183</v>
      </c>
    </row>
    <row r="1739" spans="43:51">
      <c r="AQ1739" s="1286">
        <v>1971</v>
      </c>
      <c r="AR1739" s="1258" t="str">
        <f>'Abilities (2)'!B$1971</f>
        <v>(P) Mana-Tech Magazine: You gain 5 Ammo Capacity on your Equipped Rifle/Guns. (Locks 50 Mana)</v>
      </c>
      <c r="AS1739" s="1258" t="str">
        <f>'Abilities (2)'!C$1971</f>
        <v>(P) Mana-Tech Magazine II: You gain 10 Ammo Capacity on your Equipped Rifle/Guns. (Locks 50 Mana)</v>
      </c>
      <c r="AT1739" s="1258" t="str">
        <f>'Abilities (2)'!D$1971</f>
        <v>(P) Mana-Tech Magazine III: You gain 20 Ammo Capacity on your Equipped Rifle/Guns.</v>
      </c>
      <c r="AW1739" t="s">
        <v>3149</v>
      </c>
      <c r="AX1739" t="s">
        <v>7184</v>
      </c>
      <c r="AY1739" t="s">
        <v>7185</v>
      </c>
    </row>
    <row r="1740" spans="43:51">
      <c r="AQ1740" s="1286">
        <v>1972</v>
      </c>
      <c r="AR1740" s="1258" t="str">
        <f>'Abilities (2)'!B$1972</f>
        <v>(P) In-between Heartbeats: You fire your shots in-between your Heartbeats gaining incredible Accuracy; You may use a Stack of Preparation to enhance your Basic Attack with a +6 Modifier; This Effect Stacks with multiple Stacks of Preparation. (You are able to use 3 Stacks of Preparation to Fire 2 Empowered Shots)</v>
      </c>
      <c r="AS1740" s="1258" t="str">
        <f>'Abilities (2)'!C$1972</f>
        <v>(P) In-between Heartbeats II: You fire your shots in-between your Heartbeats gaining incredible Accuracy; You may use a Stack of Preparation to enhance your Basic Attack with a +10 Modifier; This Effect Stacks with multiple Stacks of Preparation. (You are able to use 3 Stacks of Preparation to Fire 2 Empowered Shots)</v>
      </c>
      <c r="AT1740" s="1258" t="str">
        <f>'Abilities (2)'!D$1972</f>
        <v>(P) In-between Heartbeats III: You fire your shots in-between your Heartbeats gaining incredible Accuracy; You may use a Stack of Preparation to enhance your Basic Attack with a +20 Modifier; This Effect Stacks with multiple Stacks of Preparation. (You are able to use 3 Stacks of Preparation to Fire 2 Empowered Shots)</v>
      </c>
      <c r="AW1740" t="s">
        <v>3177</v>
      </c>
      <c r="AX1740" t="s">
        <v>7186</v>
      </c>
      <c r="AY1740" t="s">
        <v>7187</v>
      </c>
    </row>
    <row r="1741" spans="43:51">
      <c r="AQ1741">
        <v>1975</v>
      </c>
      <c r="AR1741" s="1258" t="str">
        <f>'Abilities (2)'!B$1975</f>
        <v>(P) Dual Reload: Reloading fills both Off- and Main-Hand Weapons.</v>
      </c>
      <c r="AW1741" t="s">
        <v>7188</v>
      </c>
    </row>
    <row r="1742" spans="43:51">
      <c r="AQ1742" s="1286">
        <v>1976</v>
      </c>
      <c r="AR1742" s="1258" t="str">
        <f>'Abilities (2)'!B$1976</f>
        <v>(P) Secret Chamber: Pistols in your Main and Off Hand gain 1 Ammo Capacity.</v>
      </c>
      <c r="AW1742" t="s">
        <v>7189</v>
      </c>
    </row>
    <row r="1743" spans="43:51">
      <c r="AQ1743">
        <v>1977</v>
      </c>
      <c r="AR1743" s="1258">
        <f>'Abilities (2)'!B$1977</f>
        <v>0</v>
      </c>
      <c r="AW1743">
        <v>0</v>
      </c>
    </row>
    <row r="1744" spans="43:51">
      <c r="AQ1744">
        <v>1978</v>
      </c>
      <c r="AR1744" s="911" t="str">
        <f>'Abilities (2)'!B$1978</f>
        <v>(❖:+) Detect Weakness: Attacks against Target Entity Randomly gain 1 of 3 Effects - 50% Defense Penetration/+1 Crit Multiplier/Can't Miss; Lasts Until End of Combat. (30 Mana)</v>
      </c>
      <c r="AS1744" s="911">
        <f>'Abilities (2)'!C$1978</f>
        <v>0</v>
      </c>
      <c r="AT1744" s="911">
        <f>'Abilities (2)'!D$1978</f>
        <v>0</v>
      </c>
      <c r="AW1744" t="s">
        <v>7192</v>
      </c>
      <c r="AX1744">
        <v>0</v>
      </c>
      <c r="AY1744">
        <v>0</v>
      </c>
    </row>
    <row r="1745" spans="43:51">
      <c r="AQ1745">
        <v>1979</v>
      </c>
      <c r="AR1745" s="1258" t="str">
        <f>'Abilities (2)'!B$1979</f>
        <v>(≈) Backslide: Counter; Dodge Target Strike. (20 Mana)</v>
      </c>
      <c r="AS1745" s="1258" t="str">
        <f>'Abilities (2)'!C$1979</f>
        <v>(≈) Backslide II: Counter; Dodge Target Strike while going back 1 Movement away. (25 Mana)</v>
      </c>
      <c r="AT1745" s="1258" t="str">
        <f>'Abilities (2)'!D$1979</f>
        <v>(≈) Backslide III: Counter; Dodge Target Strike while going back 1 Movement away; If you have a Loaded Rifle or Pistol Equipped fire it at the same Target. (30 Mana)</v>
      </c>
      <c r="AW1745" t="s">
        <v>7193</v>
      </c>
      <c r="AX1745" t="s">
        <v>7194</v>
      </c>
      <c r="AY1745" t="s">
        <v>7195</v>
      </c>
    </row>
    <row r="1746" spans="43:51">
      <c r="AQ1746">
        <v>1980</v>
      </c>
      <c r="AR1746" s="1258">
        <f>'Abilities (2)'!B$1980</f>
        <v>0</v>
      </c>
      <c r="AS1746" s="1258" t="str">
        <f>'Abilities (2)'!C$1980</f>
        <v>(≈) Gunsmith II: Transform Common/Rare/Epic Ore into a Pistol of equal Rarity. (20 Mana)</v>
      </c>
      <c r="AT1746" s="1258" t="str">
        <f>'Abilities (2)'!D$1980</f>
        <v>(≈) Gunsmith III: Transform Common/Rare/Epic/Legendary Ore into a Pistol of equal Rarity. (20 Mana)</v>
      </c>
      <c r="AW1746">
        <v>0</v>
      </c>
      <c r="AX1746" t="s">
        <v>7196</v>
      </c>
      <c r="AY1746" t="s">
        <v>7197</v>
      </c>
    </row>
    <row r="1747" spans="43:51">
      <c r="AQ1747" s="1286">
        <v>1981</v>
      </c>
      <c r="AR1747" s="1258" t="str">
        <f>'Abilities (2)'!B$1981</f>
        <v>(≈) Gunsmith: Transform Common or Rare Ore into a Pistol of equal Rarity. (20 Mana)</v>
      </c>
      <c r="AS1747" s="1258">
        <f>'Abilities (2)'!C$1981</f>
        <v>0</v>
      </c>
      <c r="AT1747" s="1258">
        <f>'Abilities (2)'!D$1981</f>
        <v>0</v>
      </c>
      <c r="AW1747" t="s">
        <v>7198</v>
      </c>
      <c r="AX1747">
        <v>0</v>
      </c>
      <c r="AY1747">
        <v>0</v>
      </c>
    </row>
    <row r="1748" spans="43:51">
      <c r="AQ1748" s="1286">
        <v>1982</v>
      </c>
      <c r="AR1748" s="1258" t="str">
        <f>'Abilities (2)'!B$1982</f>
        <v>(≈) Ammunitionsmith: Upgrade Pellets Rarity. (10 Mana; 2/Day)</v>
      </c>
      <c r="AS1748" s="1258" t="str">
        <f>'Abilities (2)'!C$1982</f>
        <v>(≈) Ammunitionsmith II: Upgrade Pellets Rarity. (7 Mana; 3/Day)</v>
      </c>
      <c r="AT1748" s="1258" t="str">
        <f>'Abilities (2)'!D$1982</f>
        <v>(≈) Ammunitionsmith III: Upgrade Pellets Rarity. (5 Mana; 5/Day)</v>
      </c>
      <c r="AW1748" t="s">
        <v>7199</v>
      </c>
      <c r="AX1748" t="s">
        <v>7200</v>
      </c>
      <c r="AY1748" t="s">
        <v>7201</v>
      </c>
    </row>
    <row r="1749" spans="43:51">
      <c r="AQ1749" s="1286">
        <v>1983</v>
      </c>
      <c r="AR1749" s="1258">
        <f>'Abilities (2)'!B$1983</f>
        <v>0</v>
      </c>
      <c r="AS1749" s="1258" t="str">
        <f>'Abilities (2)'!C$1983</f>
        <v>(&gt;) Speed Trigger II: [Gun/Pistol/Crossbow] Basic Attack until both Main Hand and Off Hand are out of ammo. (15 Mana Per Pellet Fired)</v>
      </c>
      <c r="AT1749" s="1258" t="str">
        <f>'Abilities (2)'!D$1983</f>
        <v>(&gt;) Speed Trigger III: [Gun/Pistol/Crossbow] Basic Attack until both Main Hand and Off Hand are out of ammo. (10 Mana Per Pellet Fired)</v>
      </c>
      <c r="AW1749">
        <v>0</v>
      </c>
      <c r="AX1749" t="s">
        <v>7202</v>
      </c>
      <c r="AY1749" t="s">
        <v>7203</v>
      </c>
    </row>
    <row r="1750" spans="43:51">
      <c r="AQ1750" s="1286">
        <v>1984</v>
      </c>
      <c r="AR1750" s="1258" t="str">
        <f>'Abilities (2)'!B$1984</f>
        <v>(&gt;) Speed Trigger: [Gun/Pistol/Crossbow] Basic Attack until both Main Hand and Off Hand are out of ammo. (20 Mana Per Pellet Fired)</v>
      </c>
      <c r="AS1750" s="1258">
        <f>'Abilities (2)'!C$1984</f>
        <v>0</v>
      </c>
      <c r="AT1750" s="1258">
        <f>'Abilities (2)'!D$1984</f>
        <v>0</v>
      </c>
      <c r="AW1750" t="s">
        <v>7204</v>
      </c>
      <c r="AX1750">
        <v>0</v>
      </c>
      <c r="AY1750">
        <v>0</v>
      </c>
    </row>
    <row r="1751" spans="43:51">
      <c r="AQ1751" s="1286">
        <v>1985</v>
      </c>
      <c r="AR1751" s="1258" t="str">
        <f>'Abilities (2)'!B$1985</f>
        <v>(P) Elemental Pockets II: At the Start of Combat choose 2 Elements; Your Main Hand Deals 5 Damage of the first Chosen Element On Hit and Off Hand 5 Damage of the Second Chosen Element On Hit. (Locks 20 Mana)</v>
      </c>
      <c r="AS1751" s="1258" t="str">
        <f>'Abilities (2)'!C$1985</f>
        <v>(P) Elemental Pockets II: At the Start of Combat choose 2 Elements; Your Main Hand Deals 10 Damage of the first Chosen Element On Hit and Off Hand 10 Damage of the Second Chosen Element On Hit. (Locks 20 Mana)</v>
      </c>
      <c r="AT1751" s="1258" t="str">
        <f>'Abilities (2)'!D$1985</f>
        <v>(P) Elemental Pockets II: At the Start of Combat choose 2 Elements; Your Main Hand Deals 15 Damage of the first Chosen Element On Hit and Off Hand 15 Damage of the Second Chosen Element On Hit. (Locks 20 Mana)</v>
      </c>
      <c r="AW1751" t="s">
        <v>7205</v>
      </c>
      <c r="AX1751" t="s">
        <v>7206</v>
      </c>
      <c r="AY1751" t="s">
        <v>7207</v>
      </c>
    </row>
    <row r="1752" spans="43:51">
      <c r="AQ1752" s="1286">
        <v>1986</v>
      </c>
      <c r="AR1752" s="1258">
        <f>'Abilities (2)'!B$1986</f>
        <v>0</v>
      </c>
      <c r="AS1752" s="1258" t="str">
        <f>'Abilities (2)'!C$1986</f>
        <v>(≈) Gun God Stance II: [Requires Dual Wield Pistols] Toggle; Enter a Stance in which you automatically Fire or Reload your Pistols after Each Non-Flash Action you take. (5 Mana/Turn)</v>
      </c>
      <c r="AT1752" s="1258" t="str">
        <f>'Abilities (2)'!D$1986</f>
        <v>(P) Gun God Stance III: [Requires Dual Wield Pistols] You automatically Fire or Reload your Pistols after Each Action you take.</v>
      </c>
      <c r="AW1752">
        <v>0</v>
      </c>
      <c r="AX1752" t="s">
        <v>7208</v>
      </c>
      <c r="AY1752" t="s">
        <v>7209</v>
      </c>
    </row>
    <row r="1753" spans="43:51">
      <c r="AQ1753" s="1286">
        <v>1987</v>
      </c>
      <c r="AR1753" s="1258" t="str">
        <f>'Abilities (2)'!B$1987</f>
        <v>(≈) Gun God Stance: [Requires Dual Wield Pistols] Toggle; Enter a Stance in which you automatically Fire or Reload your Pistols after Each Non-Flash Action you take. (10 Mana/Turn)</v>
      </c>
      <c r="AS1753" s="1258">
        <f>'Abilities (2)'!C$1987</f>
        <v>0</v>
      </c>
      <c r="AT1753" s="1258">
        <f>'Abilities (2)'!D$1987</f>
        <v>0</v>
      </c>
      <c r="AW1753" t="s">
        <v>7210</v>
      </c>
      <c r="AX1753">
        <v>0</v>
      </c>
      <c r="AY1753">
        <v>0</v>
      </c>
    </row>
    <row r="1754" spans="43:51">
      <c r="AQ1754" s="1286">
        <v>1988</v>
      </c>
      <c r="AR1754" s="1258" t="str">
        <f>'Abilities (2)'!B$1988</f>
        <v xml:space="preserve">(≈) Fatal Tale of the Sixth Heaven: Powerplay; Gain 6 Individual Astral Pellets which together occupy 1 Inventory Slot; They must be manually Loaded; 5 of these Pellets have assigned Kin(Living, Demon, etc.) on them that deal Double Total Damage to respective Kin; The Sixth pellet deals Tripple Damage to Anything. </v>
      </c>
      <c r="AS1754" s="1258" t="str">
        <f>'Abilities (2)'!C$1988</f>
        <v xml:space="preserve">(≈) Fatal Tale of the Sixth Heaven II: Powerplay; Gain 6 Individual Astral Pellets which together occupy 1 Inventory Slot; They must be manually Loaded; 5 of these Pellets have assigned Kin(Living, Demon, etc.) on them that deal Triple Total Damage to respective Kin; The Sixth pellet deals Quadrouple Damage to Anything. </v>
      </c>
      <c r="AT1754" s="1258" t="str">
        <f>'Abilities (2)'!D$1988</f>
        <v xml:space="preserve">(≈) Fatal Tale of the Sixth Heaven III: Powerplay; Gain 6 Individual Astral Pellets which together occupy 1 Inventory Slot; They must be manually Loaded; 5 of these Pellets have assigned Kin(Living, Demon, etc.) on them that kill respective Kin on Hit; The Sixth pellet deals 999 True Damage On Hit to Anything. </v>
      </c>
      <c r="AW1754" t="s">
        <v>7211</v>
      </c>
      <c r="AX1754" t="s">
        <v>7212</v>
      </c>
      <c r="AY1754" t="s">
        <v>7213</v>
      </c>
    </row>
    <row r="1755" spans="43:51">
      <c r="AQ1755" s="1286">
        <v>1989</v>
      </c>
      <c r="AR1755" s="1258">
        <f>'Abilities (2)'!B$1989</f>
        <v>0</v>
      </c>
      <c r="AS1755" s="1258">
        <f>'Abilities (2)'!C$1989</f>
        <v>0</v>
      </c>
      <c r="AT1755" s="1258">
        <f>'Abilities (2)'!D$1989</f>
        <v>0</v>
      </c>
      <c r="AW1755">
        <v>0</v>
      </c>
      <c r="AX1755">
        <v>0</v>
      </c>
      <c r="AY1755">
        <v>0</v>
      </c>
    </row>
    <row r="1756" spans="43:51">
      <c r="AQ1756">
        <v>1992</v>
      </c>
      <c r="AR1756" s="1258" t="str">
        <f>'Abilities (2)'!B$1992</f>
        <v>(P) Explosive Shells: Your Pellets Explode on Impact dealing 5 Blast Damage on Hit.</v>
      </c>
      <c r="AW1756" t="s">
        <v>7214</v>
      </c>
    </row>
    <row r="1757" spans="43:51">
      <c r="AQ1757" s="1286">
        <v>1993</v>
      </c>
      <c r="AR1757" s="1258" t="str">
        <f>'Abilities (2)'!B$1993</f>
        <v>(P) Safety is Number 1 Priority: Immune to Blast Damage.</v>
      </c>
      <c r="AW1757" t="s">
        <v>7215</v>
      </c>
    </row>
    <row r="1758" spans="43:51">
      <c r="AQ1758">
        <v>1994</v>
      </c>
      <c r="AR1758" s="1258" t="str">
        <f>'Abilities (2)'!B$1994</f>
        <v>(P) Matchsticks: All Blast Damage you deal reduces Targets Fire Resistance by 20% until End of Combat.</v>
      </c>
      <c r="AW1758" t="s">
        <v>7216</v>
      </c>
    </row>
    <row r="1759" spans="43:51">
      <c r="AQ1759">
        <v>1995</v>
      </c>
      <c r="AR1759" s="911" t="str">
        <f>'Abilities (2)'!B$1995</f>
        <v>(^) Stacks of Blackpowder: Summon a Bomb. (30 Mana)</v>
      </c>
      <c r="AS1759" s="911" t="str">
        <f>'Abilities (2)'!C$1995</f>
        <v>(❖:^) Stacks of Blackpowder II: Summon a Bomb. (25 Mana)</v>
      </c>
      <c r="AT1759" s="911" t="str">
        <f>'Abilities (2)'!D$1995</f>
        <v>(❖:^) Stacks of Blackpowder III: Summon a Bomb. (20 Mana)</v>
      </c>
      <c r="AW1759" t="s">
        <v>7217</v>
      </c>
      <c r="AX1759" t="s">
        <v>7218</v>
      </c>
      <c r="AY1759" t="s">
        <v>7219</v>
      </c>
    </row>
    <row r="1760" spans="43:51">
      <c r="AQ1760">
        <v>1996</v>
      </c>
      <c r="AR1760" s="1258" t="str">
        <f>'Abilities (2)'!B$1996</f>
        <v>(❖:&gt;) Magic Bomb: Throw a Magic Bomb at Target Dealing 20 Magic Damage; This Counts as a Throwable Explosive. (25 Mana)</v>
      </c>
      <c r="AS1760" s="1258" t="str">
        <f>'Abilities (2)'!C$1996</f>
        <v>(❖:&gt;) Magic Bomb II: Throw a Magic Bomb at Target Dealing 30(+100% Power) Magic Damage. (25 Mana)</v>
      </c>
      <c r="AT1760" s="1258" t="str">
        <f>'Abilities (2)'!D$1996</f>
        <v>(❖:&gt;) Magic Bomb III: Throw a Magic Bomb at Target Dealing 40(+100% Power) Magic Damage. (30 Mana)</v>
      </c>
      <c r="AW1760" t="s">
        <v>7220</v>
      </c>
      <c r="AX1760" t="s">
        <v>7221</v>
      </c>
      <c r="AY1760" t="s">
        <v>7222</v>
      </c>
    </row>
    <row r="1761" spans="43:51">
      <c r="AQ1761">
        <v>1997</v>
      </c>
      <c r="AR1761" s="1258" t="str">
        <f>'Abilities (2)'!B$1997</f>
        <v>(o) Ring Of Bomblets: Throw a ring of bomblets that deal 5(+50% Dexterity) blast damage upon contact with an Entity on each Empty Tile around Target Tile. (20 Mana)</v>
      </c>
      <c r="AS1761" s="1258" t="str">
        <f>'Abilities (2)'!C$1997</f>
        <v>(o) Ring Of Bomblets II: Throw a ring of bomblets that deal 10(+100% Dexterity) blast damage upon contact with an Entity on each Empty Tile around Target Tile. (25 Mana)</v>
      </c>
      <c r="AT1761" s="1258" t="str">
        <f>'Abilities (2)'!D$1997</f>
        <v>(o) Ring Of Bomblets III: Throw a ring of bomblets that deal 20(+100% Dexterity) blast damage upon contact with an Entity on each Empty Tile around Target Tile. (30 Mana)</v>
      </c>
      <c r="AW1761" t="s">
        <v>7223</v>
      </c>
      <c r="AX1761" t="s">
        <v>7224</v>
      </c>
      <c r="AY1761" t="s">
        <v>7225</v>
      </c>
    </row>
    <row r="1762" spans="43:51">
      <c r="AQ1762" s="1286">
        <v>1998</v>
      </c>
      <c r="AR1762" s="1258" t="str">
        <f>'Abilities (2)'!B$1998</f>
        <v>(❖:≈) Set the Fuse: Cause your next Throwable Explosive to have 50% Chance to Critical Strike for 300% of its Damage; Does not Stack. (20 Mana)</v>
      </c>
      <c r="AS1762" s="1258" t="str">
        <f>'Abilities (2)'!C$1998</f>
        <v>(❖:≈) Set the Fuse II: Cause your next Throwable Explosive to have 50% Chance to Critical Strike for 400% of its Damage; Does not Stack. (30 Mana)</v>
      </c>
      <c r="AT1762" s="1258" t="str">
        <f>'Abilities (2)'!D$1998</f>
        <v>(❖:≈) Set the Fuse III: Cause your next Throwable Explosive to have 50% Chance to Critical Strike for 500% of its Damage; Does not Stack. (40 Mana)</v>
      </c>
      <c r="AW1762" t="s">
        <v>7226</v>
      </c>
      <c r="AX1762" t="s">
        <v>7227</v>
      </c>
      <c r="AY1762" t="s">
        <v>7228</v>
      </c>
    </row>
    <row r="1763" spans="43:51">
      <c r="AQ1763" s="1286">
        <v>1999</v>
      </c>
      <c r="AR1763" s="1258" t="str">
        <f>'Abilities (2)'!B$1999</f>
        <v>(≈) Minefield: Set a minefield on current Hex that lasts Until End of Combat; Whenever another Entity Moves in Combat they have a 20%(+50% Dexterity) Chance to detonate a mine taking 25 Blast Damage. (40 Mana)</v>
      </c>
      <c r="AS1763" s="1258" t="str">
        <f>'Abilities (2)'!C$1999</f>
        <v>(❖:≈) Minefield II: Set a minefield on current Hex that lasts Until End of Combat; Whenever another Entity Moves in Combat they have a 20%(+100% Dexterity) Chance to detonate a mine taking 25 Blast Damage. (40 Mana)</v>
      </c>
      <c r="AT1763" s="1258" t="str">
        <f>'Abilities (2)'!D$1999</f>
        <v>(❖:≈) Minefield III: Set a minefield on current Hex that lasts Until End of Combat; Whenever another Entity Moves in Combat they have a 20%(+200% Dexterity) Chance to detonate a mine taking 25 Blast Damage. (40 Mana)</v>
      </c>
      <c r="AW1763" t="s">
        <v>7229</v>
      </c>
      <c r="AX1763" t="s">
        <v>7230</v>
      </c>
      <c r="AY1763" t="s">
        <v>7231</v>
      </c>
    </row>
    <row r="1764" spans="43:51">
      <c r="AQ1764" s="1286">
        <v>2000</v>
      </c>
      <c r="AR1764" s="1258" t="str">
        <f>'Abilities (2)'!B$2000</f>
        <v>(o) Kinetic Explosive: [Requires Loaded Pistol or Rifle] Shoot Target Tile causing Entities adjacent to said Tile to move away from it. (25 Mana)</v>
      </c>
      <c r="AS1764" s="1258" t="str">
        <f>'Abilities (2)'!C$2000</f>
        <v>(❖:o) Kinetic Explosive II: [Requires Loaded Pistol or Rifle] Shoot Target Tile causing Entities adjacent to said Tile to move away from it. (20 Mana)</v>
      </c>
      <c r="AT1764" s="1258" t="str">
        <f>'Abilities (2)'!D$2000</f>
        <v>(❖:o) Kinetic Explosive III: [Requires Loaded Pistol or Rifle] Shoot Target Tile causing Entities adjacent to said Tile to move away from it. (15 Mana)</v>
      </c>
      <c r="AW1764" t="s">
        <v>7232</v>
      </c>
      <c r="AX1764" t="s">
        <v>7233</v>
      </c>
      <c r="AY1764" t="s">
        <v>7234</v>
      </c>
    </row>
    <row r="1765" spans="43:51">
      <c r="AQ1765" s="1286">
        <v>2001</v>
      </c>
      <c r="AR1765" s="1258" t="str">
        <f>'Abilities (2)'!B$2001</f>
        <v>(❖:≈) Explosive Experimenter: Convert Target Explosive into another Random Non-Mythic one. (20 Mana)</v>
      </c>
      <c r="AS1765" s="1258" t="str">
        <f>'Abilities (2)'!C$2001</f>
        <v>(❖:≈) Explosive Experimenter II: Convert Target Explosive into another Random Non-Mythic one. (15 Mana)</v>
      </c>
      <c r="AT1765" s="1258" t="str">
        <f>'Abilities (2)'!D$2001</f>
        <v>(❖:≈) Explosive Experimenter III: Convert Target Explosive into another Random Non-Mythic one. (10 Mana)</v>
      </c>
      <c r="AW1765" t="s">
        <v>7235</v>
      </c>
      <c r="AX1765" t="s">
        <v>7236</v>
      </c>
      <c r="AY1765" t="s">
        <v>7237</v>
      </c>
    </row>
    <row r="1766" spans="43:51">
      <c r="AQ1766" s="1286">
        <v>2002</v>
      </c>
      <c r="AR1766" s="1258" t="str">
        <f>'Abilities (2)'!B$2002</f>
        <v>(P) Detonator: Your Bombs No Longer Explode on Impact, But deal 10 Extra Blast Damage; they will remain on the Ground where Thrown. Active: Detonate all Bombs thrown this Combat. (10 Mana)</v>
      </c>
      <c r="AS1766" s="1258" t="str">
        <f>'Abilities (2)'!C$2002</f>
        <v>(P) Detonator II: Your Bombs No Longer Explode on Impact, But deal 15 Extra Blast Damage; they will remain on the Ground where Thrown. Active: Detonate all Bombs thrown this Combat. (5 Mana)</v>
      </c>
      <c r="AT1766" s="1258" t="str">
        <f>'Abilities (2)'!D$2002</f>
        <v>(P) Detonator III: Your Bombs No Longer Explode on Impact, But deal 20 Extra Blast Damage; they will remain on the Ground where Thrown. Active: Detonate all Bombs thrown this Combat.</v>
      </c>
      <c r="AW1766" t="s">
        <v>7238</v>
      </c>
      <c r="AX1766" t="s">
        <v>7239</v>
      </c>
      <c r="AY1766" t="s">
        <v>7240</v>
      </c>
    </row>
    <row r="1767" spans="43:51">
      <c r="AQ1767" s="1286">
        <v>2003</v>
      </c>
      <c r="AR1767" s="1258" t="str">
        <f>'Abilities (2)'!B$2003</f>
        <v>(❖:o) Armageddon: [2 Stacks of Channel] Throw an Explosive Large Bomb dealing 50(+100% Dexterity) Blast Damage to all Entities in a 2x2 Tile Area. (50 Mana)</v>
      </c>
      <c r="AS1767" s="1258" t="str">
        <f>'Abilities (2)'!C$2003</f>
        <v>(❖:o) Armageddon II: [2 Stacks of Channel] Throw an Explosive Large Bomb dealing 50(+150% Dexterity) Blast Damage to all Entities in a 3x3 Tile Area. (50 Mana)</v>
      </c>
      <c r="AT1767" s="1258" t="str">
        <f>'Abilities (2)'!D$2003</f>
        <v>(❖:o) Armageddon III: [2 Stacks of Channel] Throw an Explosive Large Bomb dealing 50(+200% Dexterity) Blast Damage to all Entities in a 4x4 Tile Area. (50 Mana)</v>
      </c>
      <c r="AW1767" t="s">
        <v>7241</v>
      </c>
      <c r="AX1767" t="s">
        <v>7242</v>
      </c>
      <c r="AY1767" t="s">
        <v>7243</v>
      </c>
    </row>
    <row r="1768" spans="43:51">
      <c r="AQ1768" s="1286">
        <v>2004</v>
      </c>
      <c r="AR1768" s="1258" t="str">
        <f>'Abilities (2)'!B$2004</f>
        <v>(o) Nuke: Powerplay; 1 Hex range; Deal 50 Blast Damage (+20 Per Explosive Consumed) to Everything on Target Hex; If the Damage is 100 or More, Target Hex Becomes Plains; If the Damage is 400 or More, the Hex is Evaporated. (100 Mana; All Explosives)</v>
      </c>
      <c r="AS1768" s="1258" t="str">
        <f>'Abilities (2)'!C$2004</f>
        <v>(❖:o) Nuke II: Powerplay; 1 Hex range; Deal 100 Blast Damage (+30 Per Explosive Consumed) to Everything on Target Hex; If the Damage is 100 or More, Target Hex Becomes Plains; If the Damage is 400 or More, the Hex is Evaporated. (150 Mana; All Explosives)</v>
      </c>
      <c r="AT1768" s="1258" t="str">
        <f>'Abilities (2)'!D$2004</f>
        <v>(❖:o) Nuke III: Powerplay; 1 Hex range; Deal 1000 Blast Damage (+100 Per Explosive Consumed) to Everything on Target Hex; If the Damage is 100 or More, Target Hex Becomes Plains; If the Damage is 400 or More, the Hex is Evaporated. (200 Mana; All Explosives)</v>
      </c>
      <c r="AW1768" t="s">
        <v>7244</v>
      </c>
      <c r="AX1768" t="s">
        <v>7245</v>
      </c>
      <c r="AY1768" t="s">
        <v>7246</v>
      </c>
    </row>
    <row r="1769" spans="43:51">
      <c r="AQ1769" s="1286">
        <v>2005</v>
      </c>
      <c r="AR1769" s="1258" t="str">
        <f>'Abilities (2)'!B$2005</f>
        <v>(P) Suicide Bomber: Powerplay; Survive one instance of taking Lethal Damage and Explode Dealing 80(+25% Max Health) Blast Damage to Everything on this Hex.</v>
      </c>
      <c r="AS1769" s="1258" t="str">
        <f>'Abilities (2)'!C$2005</f>
        <v>(P) Suicide Bomber II: Powerplay; Survive one instance of taking Lethal Damage and Explode Dealing 100(+50% Max Health) Blast Damage to Everything on this Hex.</v>
      </c>
      <c r="AT1769" s="1258" t="str">
        <f>'Abilities (2)'!D$2005</f>
        <v>(P) Suicide Bomber III: Powerplay; Survive one instance of taking Lethal Damage and Explode Dealing 200(+100% Max Health) Blast Damage to Everything on this Hex.</v>
      </c>
      <c r="AW1769" t="s">
        <v>7247</v>
      </c>
      <c r="AX1769" t="s">
        <v>7248</v>
      </c>
      <c r="AY1769" t="s">
        <v>7249</v>
      </c>
    </row>
    <row r="1770" spans="43:51">
      <c r="AQ1770" s="1286">
        <v>2006</v>
      </c>
      <c r="AR1770" s="1258" t="str">
        <f>'Abilities (2)'!B$2006</f>
        <v>(P) Patience is Key: Start Combat with 1 Stack of Channel; Dealing Blast Damage in combat grants you 1 stack of Channel. (Locks 60 Mana)</v>
      </c>
      <c r="AS1770" s="1258" t="str">
        <f>'Abilities (2)'!C$2006</f>
        <v>(P) Patience is Key II: Start Combat with 2 Stacks of Channel; Dealing Blast Damage in combat grants you 1 stack of Channel. (Locks 30 Mana)</v>
      </c>
      <c r="AT1770" s="1258" t="str">
        <f>'Abilities (2)'!D$2006</f>
        <v>(P) Patience is Key III: Start Combat with 2 Stacks of Channel; Dealing Blast Damage in combat grants you 2 stacks of Channel.</v>
      </c>
      <c r="AW1770" t="s">
        <v>7250</v>
      </c>
      <c r="AX1770" t="s">
        <v>7251</v>
      </c>
      <c r="AY1770" t="s">
        <v>7252</v>
      </c>
    </row>
    <row r="1771" spans="43:51">
      <c r="AQ1771">
        <v>2009</v>
      </c>
      <c r="AR1771" s="1258">
        <f>'Abilities (2)'!B$2009</f>
        <v>0</v>
      </c>
      <c r="AW1771">
        <v>0</v>
      </c>
    </row>
    <row r="1772" spans="43:51">
      <c r="AQ1772" s="1286">
        <v>2010</v>
      </c>
      <c r="AR1772" s="1258">
        <f>'Abilities (2)'!B$2010</f>
        <v>0</v>
      </c>
      <c r="AW1772">
        <v>0</v>
      </c>
    </row>
    <row r="1773" spans="43:51">
      <c r="AQ1773">
        <v>2011</v>
      </c>
      <c r="AR1773" s="1258">
        <f>'Abilities (2)'!B$2011</f>
        <v>0</v>
      </c>
      <c r="AW1773">
        <v>0</v>
      </c>
    </row>
    <row r="1774" spans="43:51">
      <c r="AQ1774">
        <v>2012</v>
      </c>
      <c r="AR1774" s="911">
        <f>'Abilities (2)'!B$2012</f>
        <v>0</v>
      </c>
      <c r="AS1774" s="911">
        <f>'Abilities (2)'!C$2012</f>
        <v>0</v>
      </c>
      <c r="AT1774" s="911">
        <f>'Abilities (2)'!D$2012</f>
        <v>0</v>
      </c>
      <c r="AW1774">
        <v>0</v>
      </c>
      <c r="AX1774">
        <v>0</v>
      </c>
      <c r="AY1774">
        <v>0</v>
      </c>
    </row>
    <row r="1775" spans="43:51">
      <c r="AQ1775">
        <v>2013</v>
      </c>
      <c r="AR1775" s="1258">
        <f>'Abilities (2)'!B$2013</f>
        <v>0</v>
      </c>
      <c r="AS1775" s="1258">
        <f>'Abilities (2)'!C$2013</f>
        <v>0</v>
      </c>
      <c r="AT1775" s="1258">
        <f>'Abilities (2)'!D$2013</f>
        <v>0</v>
      </c>
      <c r="AW1775">
        <v>0</v>
      </c>
      <c r="AX1775">
        <v>0</v>
      </c>
      <c r="AY1775">
        <v>0</v>
      </c>
    </row>
    <row r="1776" spans="43:51">
      <c r="AQ1776">
        <v>2014</v>
      </c>
      <c r="AR1776" s="1258">
        <f>'Abilities (2)'!B$2014</f>
        <v>0</v>
      </c>
      <c r="AS1776" s="1258">
        <f>'Abilities (2)'!C$2014</f>
        <v>0</v>
      </c>
      <c r="AT1776" s="1258">
        <f>'Abilities (2)'!D$2014</f>
        <v>0</v>
      </c>
      <c r="AW1776">
        <v>0</v>
      </c>
      <c r="AX1776">
        <v>0</v>
      </c>
      <c r="AY1776">
        <v>0</v>
      </c>
    </row>
    <row r="1777" spans="43:51">
      <c r="AQ1777" s="1286">
        <v>2015</v>
      </c>
      <c r="AR1777" s="1258">
        <f>'Abilities (2)'!B$2015</f>
        <v>0</v>
      </c>
      <c r="AS1777" s="1258">
        <f>'Abilities (2)'!C$2015</f>
        <v>0</v>
      </c>
      <c r="AT1777" s="1258">
        <f>'Abilities (2)'!D$2015</f>
        <v>0</v>
      </c>
      <c r="AW1777">
        <v>0</v>
      </c>
      <c r="AX1777">
        <v>0</v>
      </c>
      <c r="AY1777">
        <v>0</v>
      </c>
    </row>
    <row r="1778" spans="43:51">
      <c r="AQ1778" s="1286">
        <v>2016</v>
      </c>
      <c r="AR1778" s="1258">
        <f>'Abilities (2)'!B$2016</f>
        <v>0</v>
      </c>
      <c r="AS1778" s="1258">
        <f>'Abilities (2)'!C$2016</f>
        <v>0</v>
      </c>
      <c r="AT1778" s="1258">
        <f>'Abilities (2)'!D$2016</f>
        <v>0</v>
      </c>
      <c r="AW1778">
        <v>0</v>
      </c>
      <c r="AX1778">
        <v>0</v>
      </c>
      <c r="AY1778">
        <v>0</v>
      </c>
    </row>
    <row r="1779" spans="43:51">
      <c r="AQ1779" s="1286">
        <v>2017</v>
      </c>
      <c r="AR1779" s="1258">
        <f>'Abilities (2)'!B$2017</f>
        <v>0</v>
      </c>
      <c r="AS1779" s="1258">
        <f>'Abilities (2)'!C$2017</f>
        <v>0</v>
      </c>
      <c r="AT1779" s="1258">
        <f>'Abilities (2)'!D$2017</f>
        <v>0</v>
      </c>
      <c r="AW1779">
        <v>0</v>
      </c>
      <c r="AX1779">
        <v>0</v>
      </c>
      <c r="AY1779">
        <v>0</v>
      </c>
    </row>
    <row r="1780" spans="43:51">
      <c r="AQ1780" s="1286">
        <v>2018</v>
      </c>
      <c r="AR1780" s="1258">
        <f>'Abilities (2)'!B$2018</f>
        <v>0</v>
      </c>
      <c r="AS1780" s="1258">
        <f>'Abilities (2)'!C$2018</f>
        <v>0</v>
      </c>
      <c r="AT1780" s="1258">
        <f>'Abilities (2)'!D$2018</f>
        <v>0</v>
      </c>
      <c r="AW1780">
        <v>0</v>
      </c>
      <c r="AX1780">
        <v>0</v>
      </c>
      <c r="AY1780">
        <v>0</v>
      </c>
    </row>
    <row r="1781" spans="43:51">
      <c r="AQ1781" s="1286">
        <v>2019</v>
      </c>
      <c r="AR1781" s="1258">
        <f>'Abilities (2)'!B$2019</f>
        <v>0</v>
      </c>
      <c r="AS1781" s="1258">
        <f>'Abilities (2)'!C$2019</f>
        <v>0</v>
      </c>
      <c r="AT1781" s="1258">
        <f>'Abilities (2)'!D$2019</f>
        <v>0</v>
      </c>
      <c r="AW1781">
        <v>0</v>
      </c>
      <c r="AX1781">
        <v>0</v>
      </c>
      <c r="AY1781">
        <v>0</v>
      </c>
    </row>
    <row r="1782" spans="43:51">
      <c r="AQ1782" s="1286">
        <v>2020</v>
      </c>
      <c r="AR1782" s="1258">
        <f>'Abilities (2)'!B$2020</f>
        <v>0</v>
      </c>
      <c r="AS1782" s="1258">
        <f>'Abilities (2)'!C$2020</f>
        <v>0</v>
      </c>
      <c r="AT1782" s="1258">
        <f>'Abilities (2)'!D$2020</f>
        <v>0</v>
      </c>
      <c r="AW1782">
        <v>0</v>
      </c>
      <c r="AX1782">
        <v>0</v>
      </c>
      <c r="AY1782">
        <v>0</v>
      </c>
    </row>
    <row r="1783" spans="43:51">
      <c r="AQ1783" s="1286">
        <v>2021</v>
      </c>
      <c r="AR1783" s="1258">
        <f>'Abilities (2)'!B$2021</f>
        <v>0</v>
      </c>
      <c r="AS1783" s="1258">
        <f>'Abilities (2)'!C$2021</f>
        <v>0</v>
      </c>
      <c r="AT1783" s="1258">
        <f>'Abilities (2)'!D$2021</f>
        <v>0</v>
      </c>
      <c r="AW1783">
        <v>0</v>
      </c>
      <c r="AX1783">
        <v>0</v>
      </c>
      <c r="AY1783">
        <v>0</v>
      </c>
    </row>
    <row r="1784" spans="43:51">
      <c r="AQ1784" s="1286">
        <v>2022</v>
      </c>
      <c r="AR1784" s="1258">
        <f>'Abilities (2)'!B$2022</f>
        <v>0</v>
      </c>
      <c r="AS1784" s="1258">
        <f>'Abilities (2)'!C$2022</f>
        <v>0</v>
      </c>
      <c r="AT1784" s="1258">
        <f>'Abilities (2)'!D$2022</f>
        <v>0</v>
      </c>
      <c r="AW1784">
        <v>0</v>
      </c>
      <c r="AX1784">
        <v>0</v>
      </c>
      <c r="AY1784">
        <v>0</v>
      </c>
    </row>
    <row r="1785" spans="43:51">
      <c r="AQ1785" s="1286">
        <v>2023</v>
      </c>
      <c r="AR1785" s="1258">
        <f>'Abilities (2)'!B$2023</f>
        <v>0</v>
      </c>
      <c r="AS1785" s="1258">
        <f>'Abilities (2)'!C$2023</f>
        <v>0</v>
      </c>
      <c r="AT1785" s="1258">
        <f>'Abilities (2)'!D$2023</f>
        <v>0</v>
      </c>
      <c r="AW1785">
        <v>0</v>
      </c>
      <c r="AX1785">
        <v>0</v>
      </c>
      <c r="AY1785">
        <v>0</v>
      </c>
    </row>
    <row r="1786" spans="43:51">
      <c r="AQ1786">
        <v>2026</v>
      </c>
      <c r="AR1786" s="1258" t="str">
        <f>'Abilities (2)'!B$2026</f>
        <v>(P) The Immovable Object: You are Immune to Slow; Root and Fear Statuses.</v>
      </c>
      <c r="AW1786" t="s">
        <v>7253</v>
      </c>
    </row>
    <row r="1787" spans="43:51">
      <c r="AQ1787" s="1286">
        <v>2027</v>
      </c>
      <c r="AR1787" s="1258" t="str">
        <f>'Abilities (2)'!B$2027</f>
        <v>(P) The Unflinching: The First Negative Status that would affect you in Combat is nullified.</v>
      </c>
      <c r="AW1787" t="s">
        <v>7254</v>
      </c>
    </row>
    <row r="1788" spans="43:51">
      <c r="AQ1788">
        <v>2028</v>
      </c>
      <c r="AR1788" s="1258" t="str">
        <f>'Abilities (2)'!B$2028</f>
        <v>(P) Titan Bones: Reduce the Damage from Critical Hits by 25%.</v>
      </c>
      <c r="AW1788" t="s">
        <v>7255</v>
      </c>
    </row>
    <row r="1789" spans="43:51">
      <c r="AQ1789">
        <v>2029</v>
      </c>
      <c r="AR1789" s="911" t="str">
        <f>'Abilities (2)'!B$2029</f>
        <v>(≈) Bull Charge: Move in Melee Range of Target; If the Target is In Melee Range Charge in them dealing 10(+10% Health) Physical Damage. (25 Mana)</v>
      </c>
      <c r="AS1789" s="911" t="str">
        <f>'Abilities (2)'!C$2029</f>
        <v>(≈) Bull Charge II: Move in Melee Range of Target; If the Target is In Melee Range Charge in them dealing 15(+15% Health) Physical Damage. (30 Mana)</v>
      </c>
      <c r="AT1789" s="911" t="str">
        <f>'Abilities (2)'!D$2029</f>
        <v>(≈) Bull Charge III: Move in Melee Range of Target; If the Target is In Melee Range Charge in them dealing 20(+20% Health) Physical Damage. (30 Mana)</v>
      </c>
      <c r="AW1789" t="s">
        <v>7256</v>
      </c>
      <c r="AX1789" t="s">
        <v>7257</v>
      </c>
      <c r="AY1789" t="s">
        <v>7258</v>
      </c>
    </row>
    <row r="1790" spans="43:51">
      <c r="AQ1790">
        <v>2030</v>
      </c>
      <c r="AR1790" s="1258" t="str">
        <f>'Abilities (2)'!B$2030</f>
        <v>(P) Irrelevance: Gain 4 Defense and 4 Dispersion while in Combat. (Locks 50 Mana)</v>
      </c>
      <c r="AS1790" s="1258" t="str">
        <f>'Abilities (2)'!C$2030</f>
        <v>(P) Irrelevance II: Gain 6 Defense and 6 Dispersion while in Combat. (Locks 50 Mana)</v>
      </c>
      <c r="AT1790" s="1258" t="str">
        <f>'Abilities (2)'!D$2030</f>
        <v>(P) Irrelevance III: Gain 8 Defense and 8 Dispersion while in Combat. (Locks 50 Mana)</v>
      </c>
      <c r="AW1790" t="s">
        <v>7259</v>
      </c>
      <c r="AX1790" t="s">
        <v>7260</v>
      </c>
      <c r="AY1790" t="s">
        <v>7261</v>
      </c>
    </row>
    <row r="1791" spans="43:51">
      <c r="AQ1791">
        <v>2031</v>
      </c>
      <c r="AR1791" s="1258" t="str">
        <f>'Abilities (2)'!B$2031</f>
        <v>(P) Living Shield: You gain +5 on Tanking Rolls.</v>
      </c>
      <c r="AS1791" s="1258" t="str">
        <f>'Abilities (2)'!C$2031</f>
        <v>(P) Living Shield II: You gain +7 on Tanking Rolls.</v>
      </c>
      <c r="AT1791" s="1258" t="str">
        <f>'Abilities (2)'!D$2031</f>
        <v>(P) Living Shield III: You gain +10 on Tanking Rolls.</v>
      </c>
      <c r="AW1791" t="s">
        <v>7262</v>
      </c>
      <c r="AX1791" t="s">
        <v>7263</v>
      </c>
      <c r="AY1791" t="s">
        <v>7264</v>
      </c>
    </row>
    <row r="1792" spans="43:51">
      <c r="AQ1792" s="1286">
        <v>2032</v>
      </c>
      <c r="AR1792" s="1258" t="str">
        <f>'Abilities (2)'!B$2032</f>
        <v>(≈) Trample: Trample over Target Dealing 10%(+50% Strength) of Their Max Health as Physical Damage. (30 Mana)</v>
      </c>
      <c r="AS1792" s="1258" t="str">
        <f>'Abilities (2)'!C$2032</f>
        <v>(≈) Trample II: Trample over Target Dealing 10%(+75% Strength) of Their Max Health as Physical Damage. (40 Mana)</v>
      </c>
      <c r="AT1792" s="1258" t="str">
        <f>'Abilities (2)'!D$2032</f>
        <v>(≈) Trample III: Trample over Target Dealing 10%(+100% Strength) of Their Max Health as Physical Damage. (50 Mana)</v>
      </c>
      <c r="AW1792" t="s">
        <v>7265</v>
      </c>
      <c r="AX1792" t="s">
        <v>7266</v>
      </c>
      <c r="AY1792" t="s">
        <v>7267</v>
      </c>
    </row>
    <row r="1793" spans="43:51">
      <c r="AQ1793" s="1286">
        <v>2033</v>
      </c>
      <c r="AR1793" s="1258" t="str">
        <f>'Abilities (2)'!B$2033</f>
        <v>(❖:≈) Constant Enlargement: Gain 10 Max Health. (1 Stamina; 10 Mana)</v>
      </c>
      <c r="AS1793" s="1258" t="str">
        <f>'Abilities (2)'!C$2033</f>
        <v>(❖:≈) Constant Enlargement II: Gain 20 Max Health. (1 Stamina; 20 Mana)</v>
      </c>
      <c r="AT1793" s="1258" t="str">
        <f>'Abilities (2)'!D$2033</f>
        <v>(❖:≈) Constant Enlargement III: Gain 30 Max Health. (1 Stamina; 30 Mana)</v>
      </c>
      <c r="AW1793" t="s">
        <v>7268</v>
      </c>
      <c r="AX1793" t="s">
        <v>7269</v>
      </c>
      <c r="AY1793" t="s">
        <v>7270</v>
      </c>
    </row>
    <row r="1794" spans="43:51">
      <c r="AQ1794" s="1286">
        <v>2034</v>
      </c>
      <c r="AR1794" s="1258" t="str">
        <f>'Abilities (2)'!B$2034</f>
        <v>(≈) Resilient Core: Become Resilient for 3 Turns. (25 Mana)</v>
      </c>
      <c r="AS1794" s="1258" t="str">
        <f>'Abilities (2)'!C$2034</f>
        <v>(≈) Resilient Core II: Become Resilient for 4 Turns. (30 Mana)</v>
      </c>
      <c r="AT1794" s="1258" t="str">
        <f>'Abilities (2)'!D$2034</f>
        <v>(≈) Resilient Core III: Become Resilient for 5 Turns. (35 Mana)</v>
      </c>
      <c r="AW1794" t="s">
        <v>7271</v>
      </c>
      <c r="AX1794" t="s">
        <v>7272</v>
      </c>
      <c r="AY1794" t="s">
        <v>7273</v>
      </c>
    </row>
    <row r="1795" spans="43:51">
      <c r="AQ1795" s="1286">
        <v>2035</v>
      </c>
      <c r="AR1795" s="1258" t="str">
        <f>'Abilities (2)'!B$2035</f>
        <v>(≈) Muscle Flex: Gain 6 Strength Until End of Combat. (20 Mana)</v>
      </c>
      <c r="AS1795" s="1258" t="str">
        <f>'Abilities (2)'!C$2035</f>
        <v>(≈) Muscle Flex II: Gain 10 Strength Until End of Combat. (30 Mana)</v>
      </c>
      <c r="AT1795" s="1258" t="str">
        <f>'Abilities (2)'!D$2035</f>
        <v>(≈) Muscle Flex III: Gain 20 Strength Until End of Combat. (40 Mana)</v>
      </c>
      <c r="AW1795" t="s">
        <v>7274</v>
      </c>
      <c r="AX1795" t="s">
        <v>7275</v>
      </c>
      <c r="AY1795" t="s">
        <v>7276</v>
      </c>
    </row>
    <row r="1796" spans="43:51">
      <c r="AQ1796" s="1286">
        <v>2036</v>
      </c>
      <c r="AR1796" s="1258" t="str">
        <f>'Abilities (2)'!B$2036</f>
        <v>(P) Restless Tank: While below 30% Max Health, Gain 20% Damage Reduction.</v>
      </c>
      <c r="AS1796" s="1258" t="str">
        <f>'Abilities (2)'!C$2036</f>
        <v>(P) Restless Tank II: While below 40% Max Health, Gain 20% Damage Reduction.</v>
      </c>
      <c r="AT1796" s="1258" t="str">
        <f>'Abilities (2)'!D$2036</f>
        <v>(P) Restless Tank III: While below 50% Max Health, Gain 30% Damage Reduction.</v>
      </c>
      <c r="AW1796" t="s">
        <v>7277</v>
      </c>
      <c r="AX1796" t="s">
        <v>7278</v>
      </c>
      <c r="AY1796" t="s">
        <v>7279</v>
      </c>
    </row>
    <row r="1797" spans="43:51">
      <c r="AQ1797" s="1286">
        <v>2037</v>
      </c>
      <c r="AR1797" s="1258" t="str">
        <f>'Abilities (2)'!B$2037</f>
        <v>(o) Powerclap: Stun all other Entities for 1 Turn. (25 Mana; 1/Day)</v>
      </c>
      <c r="AS1797" s="1258" t="str">
        <f>'Abilities (2)'!C$2037</f>
        <v>(o) Powerclap II: Stun all other Entities for 1 Turn. (1/Day)</v>
      </c>
      <c r="AT1797" s="1258" t="str">
        <f>'Abilities (2)'!D$2037</f>
        <v>(o) Powerclap III: Stun all other Entities for 2 Turns. (1/Day)</v>
      </c>
      <c r="AW1797" t="s">
        <v>7280</v>
      </c>
      <c r="AX1797" t="s">
        <v>7281</v>
      </c>
      <c r="AY1797" t="s">
        <v>7282</v>
      </c>
    </row>
    <row r="1798" spans="43:51">
      <c r="AQ1798" s="1286">
        <v>2038</v>
      </c>
      <c r="AR1798" s="1258" t="str">
        <f>'Abilities (2)'!B$2038</f>
        <v>(P) Death Denial: Your Health can now go below 0 Up to -100; While below 0 Health you gain 5 Strength. (Locks 50 Mana)</v>
      </c>
      <c r="AS1798" s="1258" t="str">
        <f>'Abilities (2)'!C$2038</f>
        <v>(P) Death Denial II: Your Health can now go below 0 Up to -200; While below 0 Health you gain 10 Strength. (Locks 100 Mana)</v>
      </c>
      <c r="AT1798" s="1258" t="str">
        <f>'Abilities (2)'!D$2038</f>
        <v>(P) Death Denial III: Your Health can now go below 0 Up to -400; While below 0 Health you gain 20 Strength. (Locks 200 Mana)</v>
      </c>
      <c r="AW1798" t="s">
        <v>7283</v>
      </c>
      <c r="AX1798" t="s">
        <v>7284</v>
      </c>
      <c r="AY1798" t="s">
        <v>7285</v>
      </c>
    </row>
    <row r="1799" spans="43:51">
      <c r="AQ1799" s="1286">
        <v>2039</v>
      </c>
      <c r="AR1799" s="1258" t="str">
        <f>'Abilities (2)'!B$2039</f>
        <v>(≈) The Absolute Unit: Counter; Gain 100 Barrier until End of Day; You are Immune to Statuses Until End of Combat. (100 Mana)</v>
      </c>
      <c r="AS1799" s="1258" t="str">
        <f>'Abilities (2)'!C$2039</f>
        <v>(≈) The Absolute Unit II: Counter; Gain 200 Barrier until End of Day; You are Immune to Statuses Until End of Combat. (100 Mana)</v>
      </c>
      <c r="AT1799" s="1258" t="str">
        <f>'Abilities (2)'!D$2039</f>
        <v xml:space="preserve">(P) The Absolute Unit III: When Entering Combat Gain 400 Barrier until End of Combat; You are Immune to Status Effects. </v>
      </c>
      <c r="AW1799" t="s">
        <v>7286</v>
      </c>
      <c r="AX1799" t="s">
        <v>7287</v>
      </c>
      <c r="AY1799" t="s">
        <v>7288</v>
      </c>
    </row>
    <row r="1800" spans="43:51">
      <c r="AQ1800" s="1286">
        <v>2040</v>
      </c>
      <c r="AR1800" s="1258" t="str">
        <f>'Abilities (2)'!B$2040</f>
        <v>(≈) The Unstoppable Force: Toggle; Become Unstoppable. (20 Mana/Turn)</v>
      </c>
      <c r="AS1800" s="1258" t="str">
        <f>'Abilities (2)'!C$2040</f>
        <v>(≈) The Unstoppable Force II: Toggle; Become Unstoppable. (10 Mana/Turn)</v>
      </c>
      <c r="AT1800" s="1258" t="str">
        <f>'Abilities (2)'!D$2040</f>
        <v>(≈) The Unstoppable Force III: Toggle; Become Unstoppable.</v>
      </c>
      <c r="AW1800" t="s">
        <v>7289</v>
      </c>
      <c r="AX1800" t="s">
        <v>7290</v>
      </c>
      <c r="AY1800" t="s">
        <v>7291</v>
      </c>
    </row>
    <row r="1801" spans="43:51">
      <c r="AQ1801">
        <v>2043</v>
      </c>
      <c r="AR1801" s="1258" t="str">
        <f>'Abilities (2)'!B$2043</f>
        <v>(P) Ground Bent to his Will: Traversing Hexes Always will Cost 1 Stamina.</v>
      </c>
      <c r="AW1801" t="s">
        <v>7292</v>
      </c>
    </row>
    <row r="1802" spans="43:51">
      <c r="AQ1802" s="1286">
        <v>2044</v>
      </c>
      <c r="AR1802" s="1258" t="str">
        <f>'Abilities (2)'!B$2044</f>
        <v>(P) Shaking Steps: Moving Towards an Entity in Combat will Stagger them.</v>
      </c>
      <c r="AW1802" t="s">
        <v>7293</v>
      </c>
    </row>
    <row r="1803" spans="43:51">
      <c r="AQ1803">
        <v>2045</v>
      </c>
      <c r="AR1803" s="1258">
        <f>'Abilities (2)'!B$2045</f>
        <v>0</v>
      </c>
      <c r="AW1803">
        <v>0</v>
      </c>
    </row>
    <row r="1804" spans="43:51">
      <c r="AQ1804">
        <v>2046</v>
      </c>
      <c r="AR1804" s="911" t="str">
        <f>'Abilities (2)'!B$2046</f>
        <v>(❖:o) Concrete Stomp: Stomp the ground, staggeting all entities on Hex, and dealing 18 Earth Damage up to 2 Targets. (20 Mana; 1/Day)</v>
      </c>
      <c r="AS1804" s="911">
        <f>'Abilities (2)'!C$2046</f>
        <v>0</v>
      </c>
      <c r="AT1804" s="911">
        <f>'Abilities (2)'!D$2046</f>
        <v>0</v>
      </c>
      <c r="AW1804" t="s">
        <v>7296</v>
      </c>
      <c r="AX1804">
        <v>0</v>
      </c>
      <c r="AY1804">
        <v>0</v>
      </c>
    </row>
    <row r="1805" spans="43:51">
      <c r="AQ1805">
        <v>2047</v>
      </c>
      <c r="AR1805" s="1258" t="str">
        <f>'Abilities (2)'!B$2047</f>
        <v>(P) Rock Solid: When entering Combat gain Barrier Equal to your Earth Resistance. (Locks 20 Mana)</v>
      </c>
      <c r="AS1805" s="1258" t="str">
        <f>'Abilities (2)'!C$2047</f>
        <v>(P) Rock Solid II: When entering Combat gain Barrier Equal to your Earth Resistance.</v>
      </c>
      <c r="AT1805" s="1258" t="str">
        <f>'Abilities (2)'!D$2047</f>
        <v>(P) Rock Solid III: When entering Combat gain Barrier Equal to your 1.5x Earth Resistance.</v>
      </c>
      <c r="AW1805" t="s">
        <v>7297</v>
      </c>
      <c r="AX1805" t="s">
        <v>7298</v>
      </c>
      <c r="AY1805" t="s">
        <v>7299</v>
      </c>
    </row>
    <row r="1806" spans="43:51">
      <c r="AQ1806">
        <v>2048</v>
      </c>
      <c r="AR1806" s="1258">
        <f>'Abilities (2)'!B$2048</f>
        <v>0</v>
      </c>
      <c r="AS1806" s="1258" t="str">
        <f>'Abilities (2)'!C$2048</f>
        <v>(❖:o) The Carpet Pull II: Pull the Earth beneath a target towards you, bringing them in Melee Range and Staggering them for 1 Turn. (40 Mana)</v>
      </c>
      <c r="AT1806" s="1258" t="str">
        <f>'Abilities (2)'!D$2048</f>
        <v>(❖:o) The Carpet Pull III: Pull the Earth beneath a target towards you, bringing them in Melee Range; Dealing 20 Earth Damage and Staggering them for 1 Turn. (45 Mana)</v>
      </c>
      <c r="AW1806">
        <v>0</v>
      </c>
      <c r="AX1806" t="s">
        <v>7300</v>
      </c>
      <c r="AY1806" t="s">
        <v>7301</v>
      </c>
    </row>
    <row r="1807" spans="43:51">
      <c r="AQ1807" s="1286">
        <v>2049</v>
      </c>
      <c r="AR1807" s="1258" t="str">
        <f>'Abilities (2)'!B$2049</f>
        <v>(❖:o) The Carpet Pull: Pull the Earth beneath a target towards you, bringing them in Melee Range. (35 Mana)</v>
      </c>
      <c r="AS1807" s="1258">
        <f>'Abilities (2)'!C$2049</f>
        <v>0</v>
      </c>
      <c r="AT1807" s="1258">
        <f>'Abilities (2)'!D$2049</f>
        <v>0</v>
      </c>
      <c r="AW1807" t="s">
        <v>7302</v>
      </c>
      <c r="AX1807">
        <v>0</v>
      </c>
      <c r="AY1807">
        <v>0</v>
      </c>
    </row>
    <row r="1808" spans="43:51">
      <c r="AQ1808" s="1286">
        <v>2050</v>
      </c>
      <c r="AR1808" s="1258" t="str">
        <f>'Abilities (2)'!B$2050</f>
        <v>(P) Aftershocking Tremours: Staggered and Stunned Ticks on Hostile Entities Deal 20 Earth Damage. (Locks 20 Mana)</v>
      </c>
      <c r="AS1808" s="1258" t="str">
        <f>'Abilities (2)'!C$2050</f>
        <v>(P) Aftershocking Tremours II: Staggered and Stunned Ticks on Hostile Entities Deal 25 Earth Damage. (Locks 25 Mana)</v>
      </c>
      <c r="AT1808" s="1258" t="str">
        <f>'Abilities (2)'!D$2050</f>
        <v>(P) Aftershocking Tremours III: Staggered and Stunned Ticks on Hostile Entities Deal 30 Earth Damage. (Locks 30 Mana)</v>
      </c>
      <c r="AW1808" t="s">
        <v>7303</v>
      </c>
      <c r="AX1808" t="s">
        <v>7304</v>
      </c>
      <c r="AY1808" t="s">
        <v>7305</v>
      </c>
    </row>
    <row r="1809" spans="43:51">
      <c r="AQ1809" s="1286">
        <v>2051</v>
      </c>
      <c r="AR1809" s="1258">
        <f>'Abilities (2)'!B$2051</f>
        <v>0</v>
      </c>
      <c r="AS1809" s="1258" t="str">
        <f>'Abilities (2)'!C$2051</f>
        <v>(❖:^) Mud Wall II: Counter; Summon a Wall in front of Target, Reducing Projectiles Total Damage by 40. (25 Mana)</v>
      </c>
      <c r="AT1809" s="1258" t="str">
        <f>'Abilities (2)'!D$2051</f>
        <v>(❖:^) Mud Wall III: Counter; Summon a Wall in front of Target, Reducing Projectiles Total Damage by 50. (25 Mana)</v>
      </c>
      <c r="AW1809">
        <v>0</v>
      </c>
      <c r="AX1809" t="s">
        <v>7306</v>
      </c>
      <c r="AY1809" t="s">
        <v>7307</v>
      </c>
    </row>
    <row r="1810" spans="43:51">
      <c r="AQ1810" s="1286">
        <v>2052</v>
      </c>
      <c r="AR1810" s="1258" t="str">
        <f>'Abilities (2)'!B$2052</f>
        <v>(❖:^) Mud Wall: Counter; Summon a Wall in front of Target, Reducing Projectiles Total Damage by 25. (20 Mana)</v>
      </c>
      <c r="AS1810" s="1258">
        <f>'Abilities (2)'!C$2052</f>
        <v>0</v>
      </c>
      <c r="AT1810" s="1258">
        <f>'Abilities (2)'!D$2052</f>
        <v>0</v>
      </c>
      <c r="AW1810" t="s">
        <v>7308</v>
      </c>
      <c r="AX1810">
        <v>0</v>
      </c>
      <c r="AY1810">
        <v>0</v>
      </c>
    </row>
    <row r="1811" spans="43:51">
      <c r="AQ1811" s="1286">
        <v>2053</v>
      </c>
      <c r="AR1811" s="1258" t="str">
        <f>'Abilities (2)'!B$2053</f>
        <v>(❖:≈) Mud Pool: Liquify the Ground Beneath yourself; Hidden; Once the Ground Beneath has been Liquified you may Retrigger this Ability(As Long as you don't Move) with Counter to Dodge Target Projectile. (40 Mana; 2/Day)</v>
      </c>
      <c r="AS1811" s="1258" t="str">
        <f>'Abilities (2)'!C$2053</f>
        <v>(❖:≈) Mud Pool II: Liquify the Ground Beneath yourself; Hidden; Once the Ground Beneath has been Liquified you may Retrigger this Ability(As Long as you don't Move) with Counter to Dodge Target Projectile. (30 Mana; 3/Day)</v>
      </c>
      <c r="AT1811" s="1258" t="str">
        <f>'Abilities (2)'!D$2053</f>
        <v>(❖:≈) Mud Pool III: Liquify the Ground Beneath yourself; Hidden; Once the Ground Beneath has been Liquified you may Retrigger this Ability(As Long as you don't Move) with Counter to Dodge Target Projectile. (30 Mana)</v>
      </c>
      <c r="AW1811" t="s">
        <v>7309</v>
      </c>
      <c r="AX1811" t="s">
        <v>7310</v>
      </c>
      <c r="AY1811" t="s">
        <v>7311</v>
      </c>
    </row>
    <row r="1812" spans="43:51">
      <c r="AQ1812" s="1286">
        <v>2054</v>
      </c>
      <c r="AR1812" s="1258">
        <f>'Abilities (2)'!B$2054</f>
        <v>0</v>
      </c>
      <c r="AS1812" s="1258" t="str">
        <f>'Abilities (2)'!C$2054</f>
        <v>(P) The Quaking Grounds II: All other Entities on your Hex have 75% Chance to be Staggered for a Turn on their Turn Start; Every Third Stagged Inflicted on Targets on your Hex is Transformed into Stun instead.</v>
      </c>
      <c r="AT1812" s="1258" t="str">
        <f>'Abilities (2)'!D$2054</f>
        <v>(P) The Quaking Grounds III: All other Entities on your Hex have 100% Chance to be Staggered for a Turn on their Turn Start; Every Second Stagged Inflicted on Targets on your Hex is Transformed into Stun instead.</v>
      </c>
      <c r="AW1812">
        <v>0</v>
      </c>
      <c r="AX1812" t="s">
        <v>7312</v>
      </c>
      <c r="AY1812" t="s">
        <v>7313</v>
      </c>
    </row>
    <row r="1813" spans="43:51">
      <c r="AQ1813" s="1286">
        <v>2055</v>
      </c>
      <c r="AR1813" s="1258" t="str">
        <f>'Abilities (2)'!B$2055</f>
        <v>(P) The Quaking Grounds: All other Entities on your Hex have 50% Chance to be Staggered for a Turn on their Turn Start; Every Third Stagged Inflicted on Targets on your Hex is Transformed into Stun instead. (Locks 25 Mana)</v>
      </c>
      <c r="AS1813" s="1258">
        <f>'Abilities (2)'!C$2055</f>
        <v>0</v>
      </c>
      <c r="AT1813" s="1258">
        <f>'Abilities (2)'!D$2055</f>
        <v>0</v>
      </c>
      <c r="AW1813" t="s">
        <v>7314</v>
      </c>
      <c r="AX1813">
        <v>0</v>
      </c>
      <c r="AY1813">
        <v>0</v>
      </c>
    </row>
    <row r="1814" spans="43:51">
      <c r="AQ1814" s="1286">
        <v>2056</v>
      </c>
      <c r="AR1814" s="1258" t="str">
        <f>'Abilities (2)'!B$2056</f>
        <v>(❖:^) Mountain Maker: Summon a Mountain on an Adjiacent Hex, Remaking Target Hex in the Process; If the Hex Selected is A Mountain Hex Collapse it instead onto a Hex Adjiacent to the Mountain; All Entities other than yourself on that Hex Take 250 Earth Damage. (100 Mana)</v>
      </c>
      <c r="AS1814" s="1258" t="str">
        <f>'Abilities (2)'!C$2056</f>
        <v>(❖:^) Mountain Maker II: Summon a Mountain on an Adjiacent Hex, Remaking Target Hex in the Process; If the Hex Selected is A Mountain Hex Collapse it instead onto a Hex Adjiacent to the Mountain; All Entities other than yourself on that Hex Take 500 Earth Damage. (150 Mana)</v>
      </c>
      <c r="AT1814" s="1258" t="str">
        <f>'Abilities (2)'!D$2056</f>
        <v>(❖:^) Mountain Maker III: Summon Mountains on all Adjiacent Hexes, Remaking Target Hexes in the Process; If Adjiacent Hexes are all Mountains, Collapse them instead onto your Hex; All Entities other than yourself on that Hex Take 500 Earth Damage for Each Collapsed Mountain. (200 Mana)</v>
      </c>
      <c r="AW1814" t="s">
        <v>7315</v>
      </c>
      <c r="AX1814" t="s">
        <v>7316</v>
      </c>
      <c r="AY1814" t="s">
        <v>7317</v>
      </c>
    </row>
    <row r="1815" spans="43:51">
      <c r="AQ1815" s="1286">
        <v>2057</v>
      </c>
      <c r="AR1815" s="1258">
        <f>'Abilities (2)'!B$2057</f>
        <v>0</v>
      </c>
      <c r="AS1815" s="1258">
        <f>'Abilities (2)'!C$2057</f>
        <v>0</v>
      </c>
      <c r="AT1815" s="1258">
        <f>'Abilities (2)'!D$2057</f>
        <v>0</v>
      </c>
      <c r="AW1815">
        <v>0</v>
      </c>
      <c r="AX1815">
        <v>0</v>
      </c>
      <c r="AY1815">
        <v>0</v>
      </c>
    </row>
    <row r="1816" spans="43:51">
      <c r="AQ1816">
        <v>2060</v>
      </c>
      <c r="AR1816" s="1258" t="str">
        <f>'Abilities (2)'!B$2060</f>
        <v>(P) 16 Tons: Your Stat Points that you invest into Health grant 10 Extra Base Health.</v>
      </c>
      <c r="AW1816" t="s">
        <v>7318</v>
      </c>
    </row>
    <row r="1817" spans="43:51">
      <c r="AQ1817" s="1286">
        <v>2061</v>
      </c>
      <c r="AR1817" s="1258" t="str">
        <f>'Abilities (2)'!B$2061</f>
        <v>(P) Bare Knuckle Monster: Locks your Main and Off-Hand; Your Unarmed Basic Attack is now 2 Strikes; Your Unarmed Basic Attack now scales only with Strength.</v>
      </c>
      <c r="AW1817" t="s">
        <v>7319</v>
      </c>
    </row>
    <row r="1818" spans="43:51">
      <c r="AQ1818">
        <v>2062</v>
      </c>
      <c r="AR1818" s="1258" t="str">
        <f>'Abilities (2)'!B$2062</f>
        <v>(P) Total Brute: Your Non-Unique Blunt Weapons have 25% to Selfdestruct on Hit and have +2 Crit Multiplier.</v>
      </c>
      <c r="AW1818" t="s">
        <v>7320</v>
      </c>
    </row>
    <row r="1819" spans="43:51">
      <c r="AQ1819">
        <v>2063</v>
      </c>
      <c r="AR1819" s="911" t="str">
        <f>'Abilities (2)'!B$2063</f>
        <v>(≈) Jawbreaker: Uppercut Target Entity Dealing Basic Attack Damage; If Target is below 25% Max Health this Ability Critical Strikes for double Damage. (5 Turn Cooldown)</v>
      </c>
      <c r="AS1819" s="911" t="str">
        <f>'Abilities (2)'!C$2063</f>
        <v>(≈) Jawbreaker II: Uppercut Target Entity Dealing Basic Attack Damage; If Target is below 25% Max Health this Ability Critical Strikes for double Damage. (4 Turn Cooldown)</v>
      </c>
      <c r="AT1819" s="911" t="str">
        <f>'Abilities (2)'!D$2063</f>
        <v>(≈) Jawbreaker III: Uppercut Target Entity Dealing Basic Attack Damage; If Target is below 25% Max Health this Ability Critical Strikes for double Damage. (3 Turn Cooldown)</v>
      </c>
      <c r="AW1819" t="s">
        <v>7321</v>
      </c>
      <c r="AX1819" t="s">
        <v>7322</v>
      </c>
      <c r="AY1819" t="s">
        <v>7323</v>
      </c>
    </row>
    <row r="1820" spans="43:51">
      <c r="AQ1820">
        <v>2064</v>
      </c>
      <c r="AR1820" s="1258" t="str">
        <f>'Abilities (2)'!B$2064</f>
        <v xml:space="preserve">(≈) Hammerstruck: [Requires Blunt Weapon or Unarmed] Blitz; Basic Attack Target; If the Attack Lands gain 3 Defense and Dispersion until End of Combat. (5 Turn Cooldown) </v>
      </c>
      <c r="AS1820" s="1258" t="str">
        <f>'Abilities (2)'!C$2064</f>
        <v xml:space="preserve">(≈) Hammerstruck II: [Requires Blunt Weapon or Unarmed] Blitz; Basic Attack Target; If the Attack Lands gain 4 Defense and Dispersion until End of Combat. (4 Turn Cooldown) </v>
      </c>
      <c r="AT1820" s="1258" t="str">
        <f>'Abilities (2)'!D$2064</f>
        <v xml:space="preserve">(≈) Hammerstruck III: [Requires Blunt Weapon or Unarmed] Blitz; Basic Attack Target; If the Attack Lands gain 5 Defense and Dispersion until End of Combat. (3 Turn Cooldown) </v>
      </c>
      <c r="AW1820" t="s">
        <v>7324</v>
      </c>
      <c r="AX1820" t="s">
        <v>7325</v>
      </c>
      <c r="AY1820" t="s">
        <v>7326</v>
      </c>
    </row>
    <row r="1821" spans="43:51">
      <c r="AQ1821">
        <v>2065</v>
      </c>
      <c r="AR1821" s="1258" t="str">
        <f>'Abilities (2)'!B$2065</f>
        <v>(&gt;) Powerthrow: Throw your equipped Weapon at Target Entity with a +1 Strength Scaling. (20 Mana)</v>
      </c>
      <c r="AS1821" s="1258" t="str">
        <f>'Abilities (2)'!C$2065</f>
        <v>(&gt;) Powerthrow II: Throw your equipped Weapon at Target Entity with a +1.5 Strength Scaling. (25 Mana)</v>
      </c>
      <c r="AT1821" s="1258" t="str">
        <f>'Abilities (2)'!D$2065</f>
        <v>(&gt;) Powerthrow III: Throw your equipped Weapon at Target Entity with a +2 Strength Scaling. (30 Mana)</v>
      </c>
      <c r="AW1821" t="s">
        <v>7327</v>
      </c>
      <c r="AX1821" t="s">
        <v>7328</v>
      </c>
      <c r="AY1821" t="s">
        <v>7329</v>
      </c>
    </row>
    <row r="1822" spans="43:51">
      <c r="AQ1822" s="1286">
        <v>2066</v>
      </c>
      <c r="AR1822" s="1258" t="str">
        <f>'Abilities (2)'!B$2066</f>
        <v>(≈) Iron Embrace: Grapple Target Entity squeezing them to the point their bones break; They take True Damage equal to your Strength; If they take more than 20 True Damage from this attack they are also Stunned for 1 Turn. (1/Combat)</v>
      </c>
      <c r="AS1822" s="1258" t="str">
        <f>'Abilities (2)'!C$2066</f>
        <v>(≈) Iron Embrace II: Grapple Target Entity squeezing them to the point their bones break; They take True Damage equal to your Strength; If they take more than 20 True Damage from this attack they are also Stunned for 2 Turns. (1/Combat)</v>
      </c>
      <c r="AT1822" s="1258" t="str">
        <f>'Abilities (2)'!D$2066</f>
        <v>(≈) Iron Embrace III: Grapple Target Entity squeezing them to the point their bones break; They take True Damage equal to your Strength; If they take more than 20 True Damage from this attack they are also Stunned for 3 Turns. (1/Combat)</v>
      </c>
      <c r="AW1822" t="s">
        <v>7330</v>
      </c>
      <c r="AX1822" t="s">
        <v>7331</v>
      </c>
      <c r="AY1822" t="s">
        <v>7332</v>
      </c>
    </row>
    <row r="1823" spans="43:51">
      <c r="AQ1823" s="1286">
        <v>2067</v>
      </c>
      <c r="AR1823" s="1258" t="str">
        <f>'Abilities (2)'!B$2067</f>
        <v>(≈) 6 Pack Flasher: Flash; Your next Strike Gains +20% Total Damage, Lasts Until End of Combat; Gain 1 Strength until End of Combat. (10 Mana; 3 Turn Cooldown)</v>
      </c>
      <c r="AS1823" s="1258" t="str">
        <f>'Abilities (2)'!C$2067</f>
        <v>(≈) 6 Pack Flasher II: Flash; Your next Strike Gains +20% Total Damage, Lasts Until End of Combat; Gain 2 Strength until End of Combat. (10 Mana; 3 Turn Cooldown)</v>
      </c>
      <c r="AT1823" s="1258" t="str">
        <f>'Abilities (2)'!D$2067</f>
        <v>(≈) 6 Pack Flasher III: Flash; Your next Strike Gains +20% Total Damage, Lasts Until End of Combat; Gain 2 Strength until End of Combat. (10 Mana; 2 Turn Cooldown)</v>
      </c>
      <c r="AW1823" t="s">
        <v>7333</v>
      </c>
      <c r="AX1823" t="s">
        <v>7334</v>
      </c>
      <c r="AY1823" t="s">
        <v>7335</v>
      </c>
    </row>
    <row r="1824" spans="43:51">
      <c r="AQ1824" s="1286">
        <v>2068</v>
      </c>
      <c r="AR1824" s="1258" t="str">
        <f>'Abilities (2)'!B$2068</f>
        <v>(P) Thrower of Sorts: Your Weapons no longer have a Throw Penalty; Your Thrown Weapons gain +1 Critical Multiplier.</v>
      </c>
      <c r="AS1824" s="1258" t="str">
        <f>'Abilities (2)'!C$2068</f>
        <v>(P) Thrower of Sorts II: Your Weapons no longer have a Throw Penalty; Your Thrown Weapons gain +1.5 Critical Multiplier.</v>
      </c>
      <c r="AT1824" s="1258" t="str">
        <f>'Abilities (2)'!D$2068</f>
        <v>(P) Thrower of Sorts III: Your Weapons no longer have a Throw Penalty; Your Thrown Weapons gain +2 Critical Multiplier.</v>
      </c>
      <c r="AW1824" t="s">
        <v>7336</v>
      </c>
      <c r="AX1824" t="s">
        <v>7337</v>
      </c>
      <c r="AY1824" t="s">
        <v>7338</v>
      </c>
    </row>
    <row r="1825" spans="43:51">
      <c r="AQ1825" s="1286">
        <v>2069</v>
      </c>
      <c r="AR1825" s="1258" t="str">
        <f>'Abilities (2)'!B$2069</f>
        <v>(P) If the right one don't get you: Missing an Unarmed Basic Attack causes your next Unarmed Basic Attack to have +5 on its roll. (Locks 50 Mana)</v>
      </c>
      <c r="AS1825" s="1258" t="str">
        <f>'Abilities (2)'!C$2069</f>
        <v>(P) If the right one don't get you II: Missing an Unarmed Basic Attack causes your next Unarmed Basic Attack to have +6 on its roll. (Locks 50 Mana)</v>
      </c>
      <c r="AT1825" s="1258" t="str">
        <f>'Abilities (2)'!D$2069</f>
        <v>(P) If the right one don't get you III: Missing an Unarmed Basic Attack causes your next Unarmed Basic Attack to have +7 on its roll. (Locks 50 Mana)</v>
      </c>
      <c r="AW1825" t="s">
        <v>7339</v>
      </c>
      <c r="AX1825" t="s">
        <v>7340</v>
      </c>
      <c r="AY1825" t="s">
        <v>7341</v>
      </c>
    </row>
    <row r="1826" spans="43:51">
      <c r="AQ1826" s="1286">
        <v>2070</v>
      </c>
      <c r="AR1826" s="1258" t="str">
        <f>'Abilities (2)'!B$2070</f>
        <v>(≈) Counterblow: [Requires Unarmed or Blunt Weapon] Counter; Basic Attack Target Attacking you. (4 Turn Cooldown)</v>
      </c>
      <c r="AS1826" s="1258" t="str">
        <f>'Abilities (2)'!C$2070</f>
        <v>(≈) Counterblow II: [Requires Unarmed or Blunt Weapon] Counter; Basic Attack Target Attacking you. (3 Turn Cooldown)</v>
      </c>
      <c r="AT1826" s="1258" t="str">
        <f>'Abilities (2)'!D$2070</f>
        <v>(≈) Counterblow III: [Requires Unarmed or Blunt Weapon] Counter; Basic Attack Target Attacking you. (2 Turn Cooldown)</v>
      </c>
      <c r="AW1826" t="s">
        <v>7342</v>
      </c>
      <c r="AX1826" t="s">
        <v>7343</v>
      </c>
      <c r="AY1826" t="s">
        <v>7344</v>
      </c>
    </row>
    <row r="1827" spans="43:51">
      <c r="AQ1827" s="1286">
        <v>2071</v>
      </c>
      <c r="AR1827" s="1258" t="str">
        <f>'Abilities (2)'!B$2071</f>
        <v>(o) Brawlstarter: Force all Entities on Hex to Basic Attack the Closest Entity at Random. (40 Mana; 1/Day)</v>
      </c>
      <c r="AS1827" s="1258" t="str">
        <f>'Abilities (2)'!C$2071</f>
        <v>(o) Brawlstarter II: Force all Entities on Hex to Basic Attack the Closest Entity at Random. (20 Mana; 1/Day)</v>
      </c>
      <c r="AT1827" s="1258" t="str">
        <f>'Abilities (2)'!D$2071</f>
        <v>(o) Brawlstarter III: Force all Entities on Hex to Basic Attack the Closest Entity at Random. (1/Day)</v>
      </c>
      <c r="AW1827" t="s">
        <v>7345</v>
      </c>
      <c r="AX1827" t="s">
        <v>7346</v>
      </c>
      <c r="AY1827" t="s">
        <v>7347</v>
      </c>
    </row>
    <row r="1828" spans="43:51">
      <c r="AQ1828" s="1286">
        <v>2072</v>
      </c>
      <c r="AR1828" s="1258" t="str">
        <f>'Abilities (2)'!B$2072</f>
        <v>(≈) Kingmaker: [2 Preparation Stacks] Place all your strength into one punch directed at Targets Head; Strike Dealing D20*(50% Strength) Physical Damage; This Attack Ignores Defense of Target equal to your % Missing Health where 1% = 1% Ignored Defense. (80 Mana; 1/Day)</v>
      </c>
      <c r="AS1828" s="1258" t="str">
        <f>'Abilities (2)'!C$2072</f>
        <v>(≈) Kingmaker II: [2 Preparation Stacks] Place all your strength into one punch directed at Targets Head; Strike Dealing D20*(100% Strength) Physical Damage; This Attack Ignores Defense of Target equal to your % Missing Health where 1% = 1% Ignored Defense. (100 Mana; 1/Day)</v>
      </c>
      <c r="AT1828" s="1258" t="str">
        <f>'Abilities (2)'!D$2072</f>
        <v>(≈) Kingmaker III: [1 Preparation Stacks] Place all your strength into one punch directed at Targets Head; Strike Dealing D20*(200% Strength) Physical Damage; This Attack Ignores Defense of Target equal to your % Missing Health where 1% = 1% Ignored Defense. (120 Mana; 1/Day)</v>
      </c>
      <c r="AW1828" t="s">
        <v>7348</v>
      </c>
      <c r="AX1828" t="s">
        <v>7349</v>
      </c>
      <c r="AY1828" t="s">
        <v>7350</v>
      </c>
    </row>
    <row r="1829" spans="43:51">
      <c r="AQ1829" s="1286">
        <v>2073</v>
      </c>
      <c r="AR1829" s="1258" t="str">
        <f>'Abilities (2)'!B$2073</f>
        <v>(≈) Meat Grinder: [Requires 2 Other Entities in Melee Range] Slam the Two Targets' Heads against each other Stunning them both for 1 Turn and Dealing 50(+200% Strength) Physical Damage. (50 Mana)</v>
      </c>
      <c r="AS1829" s="1258" t="str">
        <f>'Abilities (2)'!C$2073</f>
        <v>(≈) Meat Grinder II: [Requires 2 Other Entities in Melee Range] Slam the Two Targets' Heads against each other Stunning them both for 1 Turn and Dealing 50(+300% Strength) Physical Damage. (75 Mana)</v>
      </c>
      <c r="AT1829" s="1258" t="str">
        <f>'Abilities (2)'!D$2073</f>
        <v>(≈) Meat Grinder III: [Requires 2 Other Entities in Melee Range] Slam the Two Targets' Heads against each other Stunning them both for 2 Turns and Dealing 50(+400% Strength) Physical Damage. (100 Mana)</v>
      </c>
      <c r="AW1829" t="s">
        <v>7351</v>
      </c>
      <c r="AX1829" t="s">
        <v>7352</v>
      </c>
      <c r="AY1829" t="s">
        <v>7353</v>
      </c>
    </row>
    <row r="1830" spans="43:51">
      <c r="AQ1830" s="1286">
        <v>2074</v>
      </c>
      <c r="AR1830" s="1258" t="str">
        <f>'Abilities (2)'!B$2074</f>
        <v>(P) One Fist of Iron, the other of Steel: Your unarmed Basic Attacks have +1 Critical Multiplier. (Locks 50 Mana)</v>
      </c>
      <c r="AS1830" s="1258" t="str">
        <f>'Abilities (2)'!C$2074</f>
        <v>(P) One Fist of Iron, the other of Steel II: Your unarmed Basic Attacks have +2 Critical Multiplier. (Locks 25 Mana)</v>
      </c>
      <c r="AT1830" s="1258" t="str">
        <f>'Abilities (2)'!D$2074</f>
        <v>(P) One Fist of Iron, the other of Steel III: Your unarmed Basic Attacks have +3 Critical Multiplier.</v>
      </c>
      <c r="AW1830" t="s">
        <v>7354</v>
      </c>
      <c r="AX1830" t="s">
        <v>7355</v>
      </c>
      <c r="AY1830" t="s">
        <v>7356</v>
      </c>
    </row>
    <row r="1831" spans="43:51">
      <c r="AQ1831">
        <v>2077</v>
      </c>
      <c r="AR1831" s="1258" t="str">
        <f>'Abilities (2)'!B$2077</f>
        <v>(P) Fear naught: Become Immune to Fear.</v>
      </c>
      <c r="AW1831" t="s">
        <v>7357</v>
      </c>
    </row>
    <row r="1832" spans="43:51">
      <c r="AQ1832" s="1286">
        <v>2078</v>
      </c>
      <c r="AR1832" s="1258" t="str">
        <f>'Abilities (2)'!B$2078</f>
        <v>(P) Corals of Rust: Gain the Rusty Set Bonus. (+4 Defense and 5 Poison Damage on Hit)</v>
      </c>
      <c r="AW1832" t="s">
        <v>7358</v>
      </c>
    </row>
    <row r="1833" spans="43:51">
      <c r="AQ1833">
        <v>2079</v>
      </c>
      <c r="AR1833" s="1258">
        <f>'Abilities (2)'!B$2079</f>
        <v>0</v>
      </c>
      <c r="AW1833">
        <v>0</v>
      </c>
    </row>
    <row r="1834" spans="43:51">
      <c r="AQ1834">
        <v>2080</v>
      </c>
      <c r="AR1834" s="911" t="str">
        <f>'Abilities (2)'!B$2080</f>
        <v>(❖:o) Tidal Wave: Smash the Ground beneath you causing a Tital wave to hit Target dealing 10(+10 per 1 Movement Distance from Target) Water Damage. (20 Mana)</v>
      </c>
      <c r="AS1834" s="911">
        <f>'Abilities (2)'!C$2080</f>
        <v>0</v>
      </c>
      <c r="AT1834" s="911">
        <f>'Abilities (2)'!D$2080</f>
        <v>0</v>
      </c>
      <c r="AW1834" t="s">
        <v>7361</v>
      </c>
      <c r="AX1834">
        <v>0</v>
      </c>
      <c r="AY1834">
        <v>0</v>
      </c>
    </row>
    <row r="1835" spans="43:51">
      <c r="AQ1835">
        <v>2081</v>
      </c>
      <c r="AR1835" s="1258" t="str">
        <f>'Abilities (2)'!B$2081</f>
        <v>(❖:≈) Submerge: [Requires Target in Melee Range] Grab target by the Neck and Submerge them in a summoned Pond; Causing them to take 10 Dark Damage and 10 Water Damage; If the Target is Wet, they take 10 Terror Damage instead. (25 Mana)</v>
      </c>
      <c r="AS1835" s="1258" t="str">
        <f>'Abilities (2)'!C$2081</f>
        <v>(❖:≈) Submerge II: [Requires Target in Melee Range] Grab target by the Neck and Submerge them in a summoned Pond; Causing them to take 20 Dark Damage and 20 Water Damage; If the Target is Wet, they take 20 Terror Damage instead. (35 Mana)</v>
      </c>
      <c r="AT1835" s="1258" t="str">
        <f>'Abilities (2)'!D$2081</f>
        <v>(❖:≈) Submerge III: [Requires Target in Melee Range] Grab target by the Neck and Submerge them in a summoned Pond; Causing them to take 30 Dark Damage and 30 Water Damage; If the Target is Wet, they take 30 Terror Damage instead. (40 Mana)</v>
      </c>
      <c r="AW1835" t="s">
        <v>7362</v>
      </c>
      <c r="AX1835" t="s">
        <v>7363</v>
      </c>
      <c r="AY1835" t="s">
        <v>7364</v>
      </c>
    </row>
    <row r="1836" spans="43:51">
      <c r="AQ1836">
        <v>2082</v>
      </c>
      <c r="AR1836" s="1258">
        <f>'Abilities (2)'!B$2082</f>
        <v>0</v>
      </c>
      <c r="AS1836" s="1258" t="str">
        <f>'Abilities (2)'!C$2082</f>
        <v>(≈) Inwards Scream II: Pull all Entities on Hex 1 Move Closer to you, dealing 30 Dark Damage and Confusing them for 1 Turn; If the Target is Wet, they are Feared Instead. (40 Mana)</v>
      </c>
      <c r="AT1836" s="1258" t="str">
        <f>'Abilities (2)'!D$2082</f>
        <v>(≈) Inwards Scream III: Pull all Entities on Hex 2 Moves Closer to you, dealing 40 Dark Damage and Confusing them for 3 Turns; If the Target is Wet, they are Feared Instead. (50 Mana)</v>
      </c>
      <c r="AW1836">
        <v>0</v>
      </c>
      <c r="AX1836" t="s">
        <v>7365</v>
      </c>
      <c r="AY1836" t="s">
        <v>7366</v>
      </c>
    </row>
    <row r="1837" spans="43:51">
      <c r="AQ1837" s="1286">
        <v>2083</v>
      </c>
      <c r="AR1837" s="1258" t="str">
        <f>'Abilities (2)'!B$2083</f>
        <v>(≈) Inwards Scream: Pull all Entities on Hex 1 Move Closer to you, dealing 20 Dark Damage and Confusing them for 1 Turn; If the Target is Wet, they are Feared Instead. (40 Mana)</v>
      </c>
      <c r="AS1837" s="1258">
        <f>'Abilities (2)'!C$2083</f>
        <v>0</v>
      </c>
      <c r="AT1837" s="1258">
        <f>'Abilities (2)'!D$2083</f>
        <v>0</v>
      </c>
      <c r="AW1837" t="s">
        <v>7367</v>
      </c>
      <c r="AX1837">
        <v>0</v>
      </c>
      <c r="AY1837">
        <v>0</v>
      </c>
    </row>
    <row r="1838" spans="43:51">
      <c r="AQ1838" s="1286">
        <v>2084</v>
      </c>
      <c r="AR1838" s="1258" t="str">
        <f>'Abilities (2)'!B$2084</f>
        <v>(P) Rusted by blood: Your Critical Strikes deal 50% more damage to Wet Targets.</v>
      </c>
      <c r="AS1838" s="1258" t="str">
        <f>'Abilities (2)'!C$2084</f>
        <v>(P) Rusted by blood II: Your Critical Strikes deal 75% more damage to Wet Targets.</v>
      </c>
      <c r="AT1838" s="1258" t="str">
        <f>'Abilities (2)'!D$2084</f>
        <v>(P) Rusted by blood III: Your Critical Strikes deal 100% more damage to Wet Targets.</v>
      </c>
      <c r="AW1838" t="s">
        <v>7368</v>
      </c>
      <c r="AX1838" t="s">
        <v>7369</v>
      </c>
      <c r="AY1838" t="s">
        <v>7370</v>
      </c>
    </row>
    <row r="1839" spans="43:51">
      <c r="AQ1839" s="1286">
        <v>2085</v>
      </c>
      <c r="AR1839" s="1258">
        <f>'Abilities (2)'!B$2085</f>
        <v>0</v>
      </c>
      <c r="AS1839" s="1258" t="str">
        <f>'Abilities (2)'!C$2085</f>
        <v>(❖:≈) Skull Smasher II:[Requires target in Melee Range] Grab Target and hit their head with yours; You take Physical Damage equal to his 30% of his Current Health, Target Takes Physical damage equal to 30% of your Max Health and is confused for 2 turns. (50 Mana)</v>
      </c>
      <c r="AT1839" s="1258" t="str">
        <f>'Abilities (2)'!D$2085</f>
        <v>(❖:≈) Skull Smasher III:[Requires target in Melee Range] Grab Target and hit their head with yours; You take Physical Damage equal to his 50% of his Current Health, Target Takes Physical damage equal to 50% of your Max Health and is confused for 2 turns. (60 Mana)</v>
      </c>
      <c r="AW1839">
        <v>0</v>
      </c>
      <c r="AX1839" t="s">
        <v>7371</v>
      </c>
      <c r="AY1839" t="s">
        <v>7372</v>
      </c>
    </row>
    <row r="1840" spans="43:51">
      <c r="AQ1840" s="1286">
        <v>2086</v>
      </c>
      <c r="AR1840" s="1258" t="str">
        <f>'Abilities (2)'!B$2086</f>
        <v>(❖:≈) Skull Smasher:[Requires target in Melee Range] Grab Target and hit their head with yours; You take Physical Damage equal to his 20% of his Current Health, Target Takes Physical damage equal to 20% of your Max Health and is confused for 2 turns. (40 Mana)</v>
      </c>
      <c r="AS1840" s="1258">
        <f>'Abilities (2)'!C$2086</f>
        <v>0</v>
      </c>
      <c r="AT1840" s="1258">
        <f>'Abilities (2)'!D$2086</f>
        <v>0</v>
      </c>
      <c r="AW1840" t="s">
        <v>7373</v>
      </c>
      <c r="AX1840">
        <v>0</v>
      </c>
      <c r="AY1840">
        <v>0</v>
      </c>
    </row>
    <row r="1841" spans="43:51">
      <c r="AQ1841" s="1286">
        <v>2087</v>
      </c>
      <c r="AR1841" s="1258" t="str">
        <f>'Abilities (2)'!B$2087</f>
        <v>(P) The Constant Rain of Sorrow: All Wet, Feared and Confused Statuses Last 2 Turns Longer.</v>
      </c>
      <c r="AS1841" s="1258" t="str">
        <f>'Abilities (2)'!C$2087</f>
        <v>(P) The Constant Rain of Sorrow II: All Wet, Feared and Confused Statuses Last 3 Turns Longer.</v>
      </c>
      <c r="AT1841" s="1258" t="str">
        <f>'Abilities (2)'!D$2087</f>
        <v>(P) The Constant Rain of Sorrow III: All Wet, Feared and Confused Statuses you inflict Last 3 Turns Longer.</v>
      </c>
      <c r="AW1841" t="s">
        <v>7374</v>
      </c>
      <c r="AX1841" t="s">
        <v>7375</v>
      </c>
      <c r="AY1841" t="s">
        <v>7376</v>
      </c>
    </row>
    <row r="1842" spans="43:51">
      <c r="AQ1842" s="1286">
        <v>2088</v>
      </c>
      <c r="AR1842" s="1258">
        <f>'Abilities (2)'!B$2088</f>
        <v>0</v>
      </c>
      <c r="AS1842" s="1258" t="str">
        <f>'Abilities (2)'!C$2088</f>
        <v>(P) Depth Giant II: Take 10(+1 Per Level) Less Total Damage from any Source.</v>
      </c>
      <c r="AT1842" s="1258" t="str">
        <f>'Abilities (2)'!D$2088</f>
        <v>(P) Depth Giant III: Take 20(+2 Per Level) Less Total Damage from any Source.</v>
      </c>
      <c r="AW1842">
        <v>0</v>
      </c>
      <c r="AX1842" t="s">
        <v>7377</v>
      </c>
      <c r="AY1842" t="s">
        <v>7378</v>
      </c>
    </row>
    <row r="1843" spans="43:51">
      <c r="AQ1843" s="1286">
        <v>2089</v>
      </c>
      <c r="AR1843" s="1258" t="str">
        <f>'Abilities (2)'!B$2089</f>
        <v>(P) Depth Giant: Take 5(+1 Per Level) Less Total Damage from any Source.</v>
      </c>
      <c r="AS1843" s="1258">
        <f>'Abilities (2)'!C$2089</f>
        <v>0</v>
      </c>
      <c r="AT1843" s="1258">
        <f>'Abilities (2)'!D$2089</f>
        <v>0</v>
      </c>
      <c r="AW1843" t="s">
        <v>7379</v>
      </c>
      <c r="AX1843">
        <v>0</v>
      </c>
      <c r="AY1843">
        <v>0</v>
      </c>
    </row>
    <row r="1844" spans="43:51">
      <c r="AQ1844" s="1286">
        <v>2090</v>
      </c>
      <c r="AR1844" s="1258" t="str">
        <f>'Abilities (2)'!B$2090</f>
        <v>(≈) Beneath my Feet, the Tragic End: [Requires Wet, Feared and Confused Target in Melee Range] Grab Targets Arm, twist it bringing the Entity to the Ground, before Crushing their head with your Feet; They Take Damage Equal to 50% of your Max Health as Physical Damage. (80 Mana; 1/Day)</v>
      </c>
      <c r="AS1844" s="1258" t="str">
        <f>'Abilities (2)'!C$2090</f>
        <v>(≈) Beneath my Feet, the Tragic End II: [Requires Wet and Feared Target in Melee Range] Grab Targets Arm, twist it bringing the Entity to the Ground, before Crushing their head with your Feet; They Take Damage Equal to 75% of your Max Health as Physical Damage. (100 Mana; 1/Day)</v>
      </c>
      <c r="AT1844" s="1258" t="str">
        <f>'Abilities (2)'!D$2090</f>
        <v>(≈) Beneath my Feet, the Tragic End III: [Requires Wet Target in Melee Range] Grab Targets Arm, twist it bringing the Entity to the Ground, before Crushing their head with your Feet; They Take Damage Equal to 100% of your Max Health as Physical Damage. (100 Mana)</v>
      </c>
      <c r="AW1844" t="s">
        <v>7380</v>
      </c>
      <c r="AX1844" t="s">
        <v>7381</v>
      </c>
      <c r="AY1844" t="s">
        <v>7382</v>
      </c>
    </row>
    <row r="1845" spans="43:51">
      <c r="AQ1845" s="1286">
        <v>2091</v>
      </c>
      <c r="AR1845" s="1258">
        <f>'Abilities (2)'!B$2091</f>
        <v>0</v>
      </c>
      <c r="AS1845" s="1258">
        <f>'Abilities (2)'!C$2091</f>
        <v>0</v>
      </c>
      <c r="AT1845" s="1258">
        <f>'Abilities (2)'!D$2091</f>
        <v>0</v>
      </c>
      <c r="AW1845">
        <v>0</v>
      </c>
      <c r="AX1845">
        <v>0</v>
      </c>
      <c r="AY1845">
        <v>0</v>
      </c>
    </row>
    <row r="1846" spans="43:51">
      <c r="AQ1846">
        <v>2094</v>
      </c>
      <c r="AR1846" s="1258" t="str">
        <f>'Abilities (2)'!B$2094</f>
        <v>(≈) The Craftsman: Sell Target Gear/Item or Gain a Random Common Gear/Item. (1/Day)</v>
      </c>
      <c r="AS1846" s="1258" t="str">
        <f>'Abilities (2)'!C$2094</f>
        <v>(≈) The Craftsman II: Sell Target Gear/Item or Gain a Random Rare Gear/Item. (1/Day)</v>
      </c>
      <c r="AT1846" s="1258" t="str">
        <f>'Abilities (2)'!D$2094</f>
        <v>(≈) The Craftsman III: Sell Target Gear/Item or Gain a Random Epic Gear/Item. (1/Day)</v>
      </c>
      <c r="AW1846" t="s">
        <v>7383</v>
      </c>
      <c r="AX1846" t="s">
        <v>7384</v>
      </c>
      <c r="AY1846" t="s">
        <v>7385</v>
      </c>
    </row>
    <row r="1847" spans="43:51">
      <c r="AQ1847" s="1286">
        <v>2095</v>
      </c>
      <c r="AR1847" s="1258" t="str">
        <f>'Abilities (2)'!B$2095</f>
        <v>(≈) The Tax Evader: Gear that was never Equipped sells for full Value; Sell Target Gear/Item (1/Day)</v>
      </c>
      <c r="AW1847" t="s">
        <v>7386</v>
      </c>
    </row>
    <row r="1848" spans="43:51">
      <c r="AQ1848">
        <v>2096</v>
      </c>
      <c r="AR1848" s="1258" t="str">
        <f>'Abilities (2)'!B$2096</f>
        <v>(≈) The Bulk Trader: Passive: Start the Game with a Stash and 5 Common Gear; At the end of each Vendal you have to pay 1000 Gold for a Restock(5 Common Gear), if you fail to pay you will get banished; Sell Target Gear/Item. (1/Day)</v>
      </c>
      <c r="AW1848" t="s">
        <v>7389</v>
      </c>
    </row>
    <row r="1849" spans="43:51">
      <c r="AQ1849">
        <v>2097</v>
      </c>
      <c r="AR1849" s="911" t="str">
        <f>'Abilities (2)'!B$2097</f>
        <v>(≈) Sales Tax: The next sale you will grant you 25% more Gold. (30 Mana)</v>
      </c>
      <c r="AS1849" s="911" t="str">
        <f>'Abilities (2)'!C$2097</f>
        <v>(≈) Sales Tax II: The next sale you will grant you 50% more Gold. (35 Mana)</v>
      </c>
      <c r="AT1849" s="911" t="str">
        <f>'Abilities (2)'!D$2097</f>
        <v>(≈) Sales Tax III: The next sale you will grant you 75% more Gold. (40 Mana)</v>
      </c>
      <c r="AW1849" t="s">
        <v>7392</v>
      </c>
      <c r="AX1849" t="s">
        <v>7393</v>
      </c>
      <c r="AY1849" t="s">
        <v>7394</v>
      </c>
    </row>
    <row r="1850" spans="43:51">
      <c r="AQ1850">
        <v>2098</v>
      </c>
      <c r="AR1850" s="1258" t="str">
        <f>'Abilities (2)'!B$2098</f>
        <v>(≈) Watch and Learn: Everyone on Hex Randomly Gains 100 Experience or Gold. (20 Mana)</v>
      </c>
      <c r="AS1850" s="1258" t="str">
        <f>'Abilities (2)'!C$2098</f>
        <v>(≈) Watch and Learn II: Everyone on Hex Randomly Gains 200 Experience or Gold. (25 Mana)</v>
      </c>
      <c r="AT1850" s="1258" t="str">
        <f>'Abilities (2)'!D$2098</f>
        <v>(≈) Watch and Learn III: Everyone on Hex Randomly Gains 300 Experience or Gold. (30 Mana)</v>
      </c>
      <c r="AW1850" t="s">
        <v>7395</v>
      </c>
      <c r="AX1850" t="s">
        <v>7396</v>
      </c>
      <c r="AY1850" t="s">
        <v>7397</v>
      </c>
    </row>
    <row r="1851" spans="43:51">
      <c r="AQ1851">
        <v>2099</v>
      </c>
      <c r="AR1851" s="1258" t="str">
        <f>'Abilities (2)'!B$2099</f>
        <v>(≈) Successful Hagler: Add 250 Gold to the next Gear you Sell or Subtract 250 from the Next Gear you Buy at a Merchant. (30 Mana; 1/Day)</v>
      </c>
      <c r="AS1851" s="1258" t="str">
        <f>'Abilities (2)'!C$2099</f>
        <v>(≈) Succesful Hagler II: Add 500 Gold to the next Gear you Sell or Subtract 500 from the Next Gear you Buy at a Merchant. (40 Mana; 1/Day)</v>
      </c>
      <c r="AT1851" s="1258" t="str">
        <f>'Abilities (2)'!D$2099</f>
        <v>(≈) Succesful Hagler III: Add 750 Gold to the next Gear you Sell or Subtract 750 from the Next Gear you Buy at a Merchant. (50 Mana; 1/Day)</v>
      </c>
      <c r="AW1851" t="s">
        <v>7398</v>
      </c>
      <c r="AX1851" t="s">
        <v>7399</v>
      </c>
      <c r="AY1851" t="s">
        <v>7400</v>
      </c>
    </row>
    <row r="1852" spans="43:51">
      <c r="AQ1852" s="1286">
        <v>2100</v>
      </c>
      <c r="AR1852" s="1258" t="str">
        <f>'Abilities (2)'!B$2100</f>
        <v>(≈) Passionate Endulgences: Restore 25 Health or 25 Mana or 0.5 Stamina; You may not choose to Restore the same Stat twice in a row. (500 Gold; 2/Day)</v>
      </c>
      <c r="AS1852" s="1258" t="str">
        <f>'Abilities (2)'!C$2100</f>
        <v>(≈) Passionate Endulgences II: Restore 50 Health or 50 Mana or 1 Stamina; You may not choose to Restore the same Stat twice in a row. (1000 Gold; 3/Day)</v>
      </c>
      <c r="AT1852" s="1258" t="str">
        <f>'Abilities (2)'!D$2100</f>
        <v>(≈) Passionate Endulgences III: Restore 100 Health or 100 Mana or 2 Stamina; You may not choose to Restore the same Stat twice in a row. (2000 Gold; 4/Day)</v>
      </c>
      <c r="AW1852" t="s">
        <v>7401</v>
      </c>
      <c r="AX1852" t="s">
        <v>7402</v>
      </c>
      <c r="AY1852" t="s">
        <v>7403</v>
      </c>
    </row>
    <row r="1853" spans="43:51">
      <c r="AQ1853" s="1286">
        <v>2101</v>
      </c>
      <c r="AR1853" s="1258" t="str">
        <f>'Abilities (2)'!B$2101</f>
        <v>(P) Traders Connections: Every Zone has a hidden Market to which you have access; It does not Restock. (Locks 80 Mana)</v>
      </c>
      <c r="AS1853" s="1258" t="str">
        <f>'Abilities (2)'!C$2101</f>
        <v>(P) Traders Connections II: Every Zone has a hidden Market to which you have access; It does not Restock. (Locks 40 Mana)</v>
      </c>
      <c r="AT1853" s="1258" t="str">
        <f>'Abilities (2)'!D$2101</f>
        <v>(P) Traders Connections III: Every Zone has a hidden Market to which you have access; It does not Restock.</v>
      </c>
      <c r="AW1853" t="s">
        <v>7404</v>
      </c>
      <c r="AX1853" t="s">
        <v>7405</v>
      </c>
      <c r="AY1853" t="s">
        <v>7406</v>
      </c>
    </row>
    <row r="1854" spans="43:51">
      <c r="AQ1854" s="1286">
        <v>2102</v>
      </c>
      <c r="AR1854" s="1258" t="str">
        <f>'Abilities (2)'!B$2102</f>
        <v>(^) I know a Spot: Powerplay; Summon a Market Zone on your current Hex. (100 Mana; 1000 Gold)</v>
      </c>
      <c r="AS1854" s="1258" t="str">
        <f>'Abilities (2)'!C$2102</f>
        <v>(^) I know a Spot II: Powerplay; Summon a Market Zone on your current Hex. (50 Mana; 500 Gold)</v>
      </c>
      <c r="AT1854" s="1258" t="str">
        <f>'Abilities (2)'!D$2102</f>
        <v>(^) I know a Spot III: Summon a Market Zone on your current Hex. (75 Mana; 750 Gold)</v>
      </c>
      <c r="AW1854" t="s">
        <v>7407</v>
      </c>
      <c r="AX1854" t="s">
        <v>7408</v>
      </c>
      <c r="AY1854" t="s">
        <v>7409</v>
      </c>
    </row>
    <row r="1855" spans="43:51">
      <c r="AQ1855" s="1286">
        <v>2103</v>
      </c>
      <c r="AR1855" s="1258" t="str">
        <f>'Abilities (2)'!B$2103</f>
        <v>(≈) Trade Info: Powerplay; Permanently Gain 1 Hex Vision around all Markets. (40 Mana)</v>
      </c>
      <c r="AS1855" s="1258" t="str">
        <f>'Abilities (2)'!C$2103</f>
        <v>(≈) Trade Info II: Powerplay; Permanently Gain 2 Hex Vision around all Markets. (40 Mana)</v>
      </c>
      <c r="AT1855" s="1258" t="str">
        <f>'Abilities (2)'!D$2103</f>
        <v>(≈) Trade Info III: Powerplay; Permanently Gain 3 Hex Vision around all Markets. (40 Mana)</v>
      </c>
      <c r="AW1855" t="s">
        <v>7410</v>
      </c>
      <c r="AX1855" t="s">
        <v>7411</v>
      </c>
      <c r="AY1855" t="s">
        <v>7412</v>
      </c>
    </row>
    <row r="1856" spans="43:51">
      <c r="AQ1856" s="1286">
        <v>2104</v>
      </c>
      <c r="AR1856" s="1258" t="str">
        <f>'Abilities (2)'!B$2104</f>
        <v>(P) Deep Pockets: Gain another Stash Slot or Stash. (50 Mana)</v>
      </c>
      <c r="AS1856" s="1258" t="str">
        <f>'Abilities (2)'!C$2104</f>
        <v>(P) Deep Pockets II: Gain another Stash Slot or Stash. (40 Mana)</v>
      </c>
      <c r="AT1856" s="1258" t="str">
        <f>'Abilities (2)'!D$2104</f>
        <v>(P) Deep Pockets III: Gain another Stash Slot or Stash. (30 Mana)</v>
      </c>
      <c r="AW1856" t="s">
        <v>7413</v>
      </c>
      <c r="AX1856" t="s">
        <v>7414</v>
      </c>
      <c r="AY1856" t="s">
        <v>7415</v>
      </c>
    </row>
    <row r="1857" spans="43:51">
      <c r="AQ1857" s="1286">
        <v>2105</v>
      </c>
      <c r="AR1857" s="1258" t="str">
        <f>'Abilities (2)'!B$2105</f>
        <v>(P) Caravan: Appear as a Market on the Map.</v>
      </c>
      <c r="AS1857" s="1258" t="str">
        <f>'Abilities (2)'!C$2105</f>
        <v xml:space="preserve">(P) Caravan II: Appear as a Market on the Map; Other Heroes that Interact with you will be able to see your shop (You choose what to display) and won't be able to tell you are a Hero. </v>
      </c>
      <c r="AT1857" s="1258" t="str">
        <f>'Abilities (2)'!D$2105</f>
        <v>(P) Caravan III: Appear as a Market on the Map; Other Heroes that Interact with you will be able to see your shop (You choose what to display) and won't be able to tell you are a Hero; You are able to see their equipped Gear and Inventory.</v>
      </c>
      <c r="AW1857" t="s">
        <v>7416</v>
      </c>
      <c r="AX1857" t="s">
        <v>7417</v>
      </c>
      <c r="AY1857" t="s">
        <v>7418</v>
      </c>
    </row>
    <row r="1858" spans="43:51">
      <c r="AQ1858" s="1286">
        <v>2106</v>
      </c>
      <c r="AR1858" s="1258" t="str">
        <f>'Abilities (2)'!B$2106</f>
        <v>(P) Market Monopoly: You gain 25% of the Gold from all Market Sells from all other Heroes.</v>
      </c>
      <c r="AS1858" s="1258" t="str">
        <f>'Abilities (2)'!C$2106</f>
        <v>(P) Market Monopoly II: You gain 50% of the Gold from all Market Sells from all other Heroes.</v>
      </c>
      <c r="AT1858" s="1258" t="str">
        <f>'Abilities (2)'!D$2106</f>
        <v>(P) Market Monopoly III: You gain 100% of the Gold from all Market Sells from all other Heroes.</v>
      </c>
      <c r="AW1858" t="s">
        <v>7419</v>
      </c>
      <c r="AX1858" t="s">
        <v>7420</v>
      </c>
      <c r="AY1858" t="s">
        <v>7421</v>
      </c>
    </row>
    <row r="1859" spans="43:51">
      <c r="AQ1859" s="1286">
        <v>2107</v>
      </c>
      <c r="AR1859" s="1258" t="str">
        <f>'Abilities (2)'!B$2107</f>
        <v>(≈) Raven Trading: You now are in contact with all other Merchants; Swap gear of equal rarity, it takes 2 Days for the swaped Gear to arrive. (10 Mana)</v>
      </c>
      <c r="AS1859" s="1258" t="str">
        <f>'Abilities (2)'!C$2107</f>
        <v>(≈) Raven Trading II: You now are in contact with all other Merchants; Swap gear of equal rarity, it takes 1 Day for the swaped Gear to arrive. (10 Mana)</v>
      </c>
      <c r="AT1859" s="1258" t="str">
        <f>'Abilities (2)'!D$2107</f>
        <v>(≈) Raven Trading III: You now are in contact with all other Merchants; Swap gear of equal rarity. (10 Mana)</v>
      </c>
      <c r="AW1859" t="s">
        <v>7422</v>
      </c>
      <c r="AX1859" t="s">
        <v>7423</v>
      </c>
      <c r="AY1859" t="s">
        <v>7424</v>
      </c>
    </row>
    <row r="1860" spans="43:51">
      <c r="AQ1860" s="1286">
        <v>2108</v>
      </c>
      <c r="AR1860" s="1258" t="str">
        <f>'Abilities (2)'!B$2108</f>
        <v>(P) Quality Merchandise: Always Sell your Gear for Full Value. (Locks 100 Mana)</v>
      </c>
      <c r="AS1860" s="1258" t="str">
        <f>'Abilities (2)'!C$2108</f>
        <v>(P) Quality Merchandise II: Always Sell your Gear for Full Value.</v>
      </c>
      <c r="AT1860" s="1258" t="str">
        <f>'Abilities (2)'!D$2108</f>
        <v>(P) Quality Merchandise III: Always Sell your Gear and Items for Full Value.</v>
      </c>
      <c r="AW1860" t="s">
        <v>7425</v>
      </c>
      <c r="AX1860" t="s">
        <v>7426</v>
      </c>
      <c r="AY1860" t="s">
        <v>7427</v>
      </c>
    </row>
    <row r="1861" spans="43:51">
      <c r="AQ1861">
        <v>2111</v>
      </c>
      <c r="AR1861" s="1258" t="str">
        <f>'Abilities (2)'!B$2111</f>
        <v>(≈) The Consistent Fisherman: [Requires Water Hex in 1 Hex Range] Gain 1 Fish; Fish are considered Common Ingredients which can not be used for Potion Crafting. (1/Day)</v>
      </c>
      <c r="AS1861" s="1258" t="str">
        <f>'Abilities (2)'!C$2111</f>
        <v>(≈) The Consistent Fisherman II: [Requires Water Hex in 1 Hex Range] Gain 2 Fish; Fish are considered Common Ingredients which can not be used for Potion Crafting. (1/Day)</v>
      </c>
      <c r="AT1861" s="1258" t="str">
        <f>'Abilities (2)'!D$2111</f>
        <v>(≈) The Consistent Fisherman III: [Requires Water Hex in 1 Hex Range] Gain 3 Fish; Fish are considered Common Ingredients which can not be used for Potion Crafting. (1/Day)</v>
      </c>
      <c r="AW1861" t="s">
        <v>7428</v>
      </c>
      <c r="AX1861" t="s">
        <v>7429</v>
      </c>
      <c r="AY1861" t="s">
        <v>7430</v>
      </c>
    </row>
    <row r="1862" spans="43:51">
      <c r="AQ1862" s="1286">
        <v>2112</v>
      </c>
      <c r="AR1862" s="1258" t="str">
        <f>'Abilities (2)'!B$2112</f>
        <v>(≈) The Lucky Fisherman: [Requires Water Hex in 1 Hex Range] Roll a D20: 1 Lose 25 Health; 2-10 Nothing Happens; 11-15 Gain 2 Fish; 16-19 Gain 3 Fish; 20 Gain 4 Fish; Fish are considered Common Ingredients which can not be used for Potion Crafting. (1/Day)</v>
      </c>
      <c r="AW1862" t="s">
        <v>7431</v>
      </c>
    </row>
    <row r="1863" spans="43:51">
      <c r="AQ1863">
        <v>2113</v>
      </c>
      <c r="AR1863" s="1258" t="str">
        <f>'Abilities (2)'!B$2113</f>
        <v>(≈) The Boat Fisherman: [Requires you to be on a Water Hex] Gain 2 Fish; Fish are considered Common Ingredients; Fish are considered Common Ingredients which can not be used for Potion Crafting. (1/Day)</v>
      </c>
      <c r="AW1863" t="s">
        <v>7434</v>
      </c>
    </row>
    <row r="1864" spans="43:51">
      <c r="AQ1864">
        <v>2114</v>
      </c>
      <c r="AR1864" s="911" t="str">
        <f>'Abilities (2)'!B$2114</f>
        <v>(≈) What? That was a Fish?: Transform Target Gear from your Inventory into 1 Fish. (15 Mana)</v>
      </c>
      <c r="AS1864" s="911" t="str">
        <f>'Abilities (2)'!C$2114</f>
        <v>(≈) What? That was a Fish? II: Transform Target Gear from your Inventory into 1 Fish. (10 Mana)</v>
      </c>
      <c r="AT1864" s="911" t="str">
        <f>'Abilities (2)'!D$2114</f>
        <v>(≈) What? That was a Fish? III: Transform Target Gear from your Inventory into 1 Fish. (5 Mana)</v>
      </c>
      <c r="AW1864" t="s">
        <v>7437</v>
      </c>
      <c r="AX1864" t="s">
        <v>7438</v>
      </c>
      <c r="AY1864" t="s">
        <v>7439</v>
      </c>
    </row>
    <row r="1865" spans="43:51">
      <c r="AQ1865">
        <v>2115</v>
      </c>
      <c r="AR1865" s="1258" t="str">
        <f>'Abilities (2)'!B$2115</f>
        <v>(≈) Cook a Fish: Cook Target Fish tranforming it into a Cooked Fish; Cooked Fish take 1 Inventory Slots and Restore 25 Health upon consumption. (10 Mana; 1 Fish)</v>
      </c>
      <c r="AS1865" s="1258" t="str">
        <f>'Abilities (2)'!C$2115</f>
        <v>(≈) Cook a Fish II: Cook Target Fish tranforming it into a Cooked Fish; Cooked Fish take 1 Inventory Slots and Restore 25 Health upon consumption. (5 Mana; 1 Fish)</v>
      </c>
      <c r="AT1865" s="1258" t="str">
        <f>'Abilities (2)'!D$2115</f>
        <v>(≈) Cook a Fish III: Cook Target Fish tranforming it into a Cooked Fish; Cooked Fish take 1 Inventory Slots and Restore 25 Health upon consumption. (1 Fish)</v>
      </c>
      <c r="AW1865" t="s">
        <v>7440</v>
      </c>
      <c r="AX1865" t="s">
        <v>7441</v>
      </c>
      <c r="AY1865" t="s">
        <v>7442</v>
      </c>
    </row>
    <row r="1866" spans="43:51">
      <c r="AQ1866">
        <v>2116</v>
      </c>
      <c r="AR1866" s="1258" t="str">
        <f>'Abilities (2)'!B$2116</f>
        <v>(≈) Special Bait: Retrigger your Innate Ability. (20 Mana; 1 Ingredient of any Rarity; 1/Day)</v>
      </c>
      <c r="AS1866" s="1258" t="str">
        <f>'Abilities (2)'!C$2116</f>
        <v>(≈) Special Bait II: Retrigger your Innate Ability. (10 Mana; 1 Ingredient of any Rarity; 1/Day)</v>
      </c>
      <c r="AT1866" s="1258" t="str">
        <f>'Abilities (2)'!D$2116</f>
        <v>(≈) Special Bait III: Retrigger your Innate Ability. (1 Ingredient of any Rarity; 1/Day)</v>
      </c>
      <c r="AW1866" t="s">
        <v>7443</v>
      </c>
      <c r="AX1866" t="s">
        <v>7444</v>
      </c>
      <c r="AY1866" t="s">
        <v>7445</v>
      </c>
    </row>
    <row r="1867" spans="43:51">
      <c r="AQ1867" s="1286">
        <v>2117</v>
      </c>
      <c r="AR1867" s="1258" t="str">
        <f>'Abilities (2)'!B$2117</f>
        <v>(≈) Swordfish: Gain a Common Two-Handed Sword until End of Day; It has 15 Physical Damage and 15 Hydro Damage on Hit. (3 Fish)</v>
      </c>
      <c r="AS1867" s="1258" t="str">
        <f>'Abilities (2)'!C$2117</f>
        <v>(≈) Swordfish II: Gain a Rare Two-Handed Sword until End of Day; It has 20 Physical Damage and 20 Hydro Damage on Hit. (4 Fish)</v>
      </c>
      <c r="AT1867" s="1258" t="str">
        <f>'Abilities (2)'!D$2117</f>
        <v>(≈) Swordfish III: Gain an Epic Two-Handed Sword until End of Day; It has 25 Physical Damage and 25 Hydro Damage on Hit. (5 Fish)</v>
      </c>
      <c r="AW1867" t="s">
        <v>7446</v>
      </c>
      <c r="AX1867" t="s">
        <v>7447</v>
      </c>
      <c r="AY1867" t="s">
        <v>7448</v>
      </c>
    </row>
    <row r="1868" spans="43:51">
      <c r="AQ1868" s="1286">
        <v>2118</v>
      </c>
      <c r="AR1868" s="1258" t="str">
        <f>'Abilities (2)'!B$2118</f>
        <v>(P) The Boot: Whenever you Roll a 1 on a Landmark Roll you also Gain 1 Common Boots; Upon having 5 Common Boots in your Inventory immediately Destroy them, Gain the Pond Rod Legendary Flail and Remove this Ability.</v>
      </c>
      <c r="AS1868" s="1258" t="str">
        <f>'Abilities (2)'!C$2118</f>
        <v>(P) The Boot II: Whenever you Roll a 1 on a Landmark Roll you also Gain 2 Common Boots; Upon having 5 Common Boots in your Inventory immediately Destroy them, Gain the Pond Rod Legendary Flail and Remove this Ability.</v>
      </c>
      <c r="AT1868" s="1258" t="str">
        <f>'Abilities (2)'!D$2118</f>
        <v>(P) The Boot III: Whenever you Roll a 1 on a Landmark Roll you also Gain 3 Common Boots; Upon having 5 Common Boots in your Inventory immediately Destroy them, Gain the Pond Rod Legendary Flail and Remove this Ability.</v>
      </c>
      <c r="AW1868" t="s">
        <v>7449</v>
      </c>
      <c r="AX1868" t="s">
        <v>7450</v>
      </c>
      <c r="AY1868" t="s">
        <v>7451</v>
      </c>
    </row>
    <row r="1869" spans="43:51">
      <c r="AQ1869" s="1286">
        <v>2119</v>
      </c>
      <c r="AR1869" s="1258" t="str">
        <f>'Abilities (2)'!B$2119</f>
        <v>(≈) Pond Diggining: Passive: Exploring Water Hexes Grants you 1 Fish; Active: Transform Target adjacent Hex into a Water Hex. (30 Mana)</v>
      </c>
      <c r="AS1869" s="1258" t="str">
        <f>'Abilities (2)'!C$2119</f>
        <v>(≈) Pond Diggining II: Passive: Exploring Water Hexes Grants you 2 Fish; Active: Transform Target adjacent Hex into a Water Hex. (25 Mana)</v>
      </c>
      <c r="AT1869" s="1258" t="str">
        <f>'Abilities (2)'!D$2119</f>
        <v>(≈) Pond Diggining III: Passive: Exploring Water Hexes Grants you 3 Fish; Active: Transform Target adjacent Hex into a Water Hex. (20 Mana)</v>
      </c>
      <c r="AW1869" t="s">
        <v>7452</v>
      </c>
      <c r="AX1869" t="s">
        <v>7453</v>
      </c>
      <c r="AY1869" t="s">
        <v>7454</v>
      </c>
    </row>
    <row r="1870" spans="43:51">
      <c r="AQ1870" s="1286">
        <v>2120</v>
      </c>
      <c r="AR1870" s="1258" t="str">
        <f>'Abilities (2)'!B$2120</f>
        <v>(≈) The Bucket of Fish: Gain 1000 Gold. (10 Fish)</v>
      </c>
      <c r="AS1870" s="1258" t="str">
        <f>'Abilities (2)'!C$2120</f>
        <v>(≈) The Bucket of Fish II: Gain 1500 Gold. (10 Fish)</v>
      </c>
      <c r="AT1870" s="1258" t="str">
        <f>'Abilities (2)'!D$2120</f>
        <v>(≈) The Bucket of Fish III: Gain 2000 Gold. (10 Fish)</v>
      </c>
      <c r="AW1870" t="s">
        <v>7455</v>
      </c>
      <c r="AX1870" t="s">
        <v>7456</v>
      </c>
      <c r="AY1870" t="s">
        <v>7457</v>
      </c>
    </row>
    <row r="1871" spans="43:51">
      <c r="AQ1871" s="1286">
        <v>2121</v>
      </c>
      <c r="AR1871" s="1258" t="str">
        <f>'Abilities (2)'!B$2121</f>
        <v>(P) Fish for Luck: For Every 20 Fish in your Inventory you gain +1 Roll Modifier on your D20 Rolls; Up to +4 Roll Modifier.</v>
      </c>
      <c r="AS1871" s="1258" t="str">
        <f>'Abilities (2)'!C$2121</f>
        <v>(P) Fish for Luck II: For Every 20 Fish in your Inventory you gain +1 Roll Modifier on your D20 Rolls; Up to +6 Roll Modifier.</v>
      </c>
      <c r="AT1871" s="1258" t="str">
        <f>'Abilities (2)'!D$2121</f>
        <v>(P) Fish for Luck III: For Every 20 Fish in your Inventory you gain +1 Roll Modifier on your D20 Rolls; Up to +8 Roll Modifier.</v>
      </c>
      <c r="AW1871" t="s">
        <v>7458</v>
      </c>
      <c r="AX1871" t="s">
        <v>7459</v>
      </c>
      <c r="AY1871" t="s">
        <v>7460</v>
      </c>
    </row>
    <row r="1872" spans="43:51">
      <c r="AQ1872" s="1286">
        <v>2122</v>
      </c>
      <c r="AR1872" s="1258" t="str">
        <f>'Abilities (2)'!B$2122</f>
        <v>(≈) Weighing Scale and Fish Scaler: Passive: Whenever you Catch a Fish roll a D20 to determine its Rarity; 1-The Fish Disappears; 2-15 Common Fish; 16-19 Rare Fish; 20: Epic Fish; Active: Convert Target Fish to a Random Ingredient of equal Rarity. (15 Mana)</v>
      </c>
      <c r="AS1872" s="1258" t="str">
        <f>'Abilities (2)'!C$2122</f>
        <v>(≈) Weighing Scale and Fish Scaler II: Passive: Whenever you Catch a Fish roll a D20 to determine its Rarity; 1-The Fish Disappears; 2-15 Common Fish; 16-19 Rare Fish; 20: Epic Fish; Active: Convert Target Fish to a Random Ingredient of equal Rarity. (10 Mana)</v>
      </c>
      <c r="AT1872" s="1258" t="str">
        <f>'Abilities (2)'!D$2122</f>
        <v>(≈) Weighing Scale and Fish Scaler III: Passive: Whenever you Catch a Fish roll a D20 to determine its Rarity; 1-The Fish Disappears; 2-15 Common Fish; 16-19 Rare Fish; 20: Epic Fish; Active: Convert Target Fish to a Random Ingredient of equal Rarity. (5 Mana)</v>
      </c>
      <c r="AW1872" t="s">
        <v>7461</v>
      </c>
      <c r="AX1872" t="s">
        <v>7462</v>
      </c>
      <c r="AY1872" t="s">
        <v>7463</v>
      </c>
    </row>
    <row r="1873" spans="43:51">
      <c r="AQ1873" s="1286">
        <v>2123</v>
      </c>
      <c r="AR1873" s="1258" t="str">
        <f>'Abilities (2)'!B$2123</f>
        <v>(≈) Fish a Fish?: Gain 1 Fish. (1/Day)</v>
      </c>
      <c r="AS1873" s="1258" t="str">
        <f>'Abilities (2)'!C$2123</f>
        <v>(≈) Fish a Fish? II: Gain 2 Fish. (1/Day)</v>
      </c>
      <c r="AT1873" s="1258" t="str">
        <f>'Abilities (2)'!D$2123</f>
        <v>(≈) Fish a Fish? III: Gain 3 Fish. (1/Day)</v>
      </c>
      <c r="AW1873" t="s">
        <v>7464</v>
      </c>
      <c r="AX1873" t="s">
        <v>7465</v>
      </c>
      <c r="AY1873" t="s">
        <v>7466</v>
      </c>
    </row>
    <row r="1874" spans="43:51">
      <c r="AQ1874" s="1286">
        <v>2124</v>
      </c>
      <c r="AR1874" s="1258" t="str">
        <f>'Abilities (2)'!B$2124</f>
        <v>(&gt;) Hook'em Up: Cast your Fishing Rod at Target; Roll a D20; The Ability only lands on 16-20; Hooked Target takes 50 True Damage and at the Start of their Turn are pulled 1 Tile Closer to you, If they are already in Melee Range they Take 50 True Damage instead of being moved; Lasts Until End of Combat. (50 Mana)</v>
      </c>
      <c r="AS1874" s="1258" t="str">
        <f>'Abilities (2)'!C$2124</f>
        <v>(&gt;) Hook'em Up II: Cast your Fishing Rod at Target; Roll a D20; The Ability only lands on 16-20; Hooked Target takes 50 True Damage and at the Start of their Turn are pulled 1 Tile Closer to you, If they are already in Melee Range they Take 100 True Damage instead of being moved; Lasts Until End of Combat. (50 Mana)</v>
      </c>
      <c r="AT1874" s="1258" t="str">
        <f>'Abilities (2)'!D$2124</f>
        <v>(&gt;) Hook'em Up III: Cast your Fishing Rod at Target; Roll a D20; The Ability only lands on 16-20; Hooked Target takes 50 True Damage and at the Start of their Turn are pulled 1 Tile Closer to you, If they are already in Melee Range they Take 200 True Damage instead of being moved; Lasts Until End of Combat. (50 Mana)</v>
      </c>
      <c r="AW1874" t="s">
        <v>7467</v>
      </c>
      <c r="AX1874" t="s">
        <v>7468</v>
      </c>
      <c r="AY1874" t="s">
        <v>7469</v>
      </c>
    </row>
    <row r="1875" spans="43:51">
      <c r="AQ1875" s="1286">
        <v>2125</v>
      </c>
      <c r="AR1875" s="1258" t="str">
        <f>'Abilities (2)'!B$2125</f>
        <v>(^) Wooden Kayak: Summon a Boat; 1 Hex Range. (50 Mana; 1/Day)</v>
      </c>
      <c r="AS1875" s="1258" t="str">
        <f>'Abilities (2)'!C$2125</f>
        <v>(^) Wooden Kayak II: Summon a Boat; 2 Hex Range. (25 Mana; 2/Day)</v>
      </c>
      <c r="AT1875" s="1258" t="str">
        <f>'Abilities (2)'!D$2125</f>
        <v>(^) Wooden Kayak III: Summon a Boat; 3 Hex Range. (3/Day)</v>
      </c>
      <c r="AW1875" t="s">
        <v>7470</v>
      </c>
      <c r="AX1875" t="s">
        <v>7471</v>
      </c>
      <c r="AY1875" t="s">
        <v>7472</v>
      </c>
    </row>
    <row r="1876" spans="43:51">
      <c r="AQ1876">
        <v>2128</v>
      </c>
      <c r="AR1876" s="1258" t="str">
        <f>'Abilities (2)'!B$2128</f>
        <v>(≈) Map Awarness: Start the Game with a Layout of the Map; Gain a Random 1 Hex Vision Map. (1/Day)</v>
      </c>
      <c r="AS1876" s="1258" t="str">
        <f>'Abilities (2)'!C$2128</f>
        <v>(≈) Map Awarness II: Start the Game with a Layout of the Map; Gain a Random 2 Hex Vision Map. (1/Day)</v>
      </c>
      <c r="AT1876" s="1258" t="str">
        <f>'Abilities (2)'!D$2128</f>
        <v>(≈) Map Awarness III: Start the Game with a Layout of the Map; Gain a Random 3 Hex Vision Map. (1/Day)</v>
      </c>
      <c r="AW1876" t="s">
        <v>7473</v>
      </c>
      <c r="AX1876" t="s">
        <v>7474</v>
      </c>
      <c r="AY1876" t="s">
        <v>7475</v>
      </c>
    </row>
    <row r="1877" spans="43:51">
      <c r="AQ1877" s="1286">
        <v>2129</v>
      </c>
      <c r="AR1877" s="1258" t="str">
        <f>'Abilities (2)'!B$2129</f>
        <v>(≈) Warding Breadcrumbs: You have Permanent Vision of the Hexes you have Traversed Previously; Gain a Random 1 Hex Vision Map. (1/Day)</v>
      </c>
      <c r="AW1877" t="s">
        <v>7476</v>
      </c>
    </row>
    <row r="1878" spans="43:51">
      <c r="AQ1878">
        <v>2130</v>
      </c>
      <c r="AR1878" s="1258" t="str">
        <f>'Abilities (2)'!B$2130</f>
        <v>(≈) Dry Ink and Papyrus: Start the Game with a Random 1 Hex Vision Map; Gain a 1 Hex Vision Map of Target Hex revealed by your Innate. (1/Day)</v>
      </c>
      <c r="AW1878" t="s">
        <v>7479</v>
      </c>
    </row>
    <row r="1879" spans="43:51">
      <c r="AQ1879">
        <v>2131</v>
      </c>
      <c r="AR1879" s="911" t="str">
        <f>'Abilities (2)'!B$2131</f>
        <v>(&gt;) The Black Solution: Throw Ink in Targets Eyes Blinding them for 3 Turns. (30 Mana)</v>
      </c>
      <c r="AS1879" s="911" t="str">
        <f>'Abilities (2)'!C$2131</f>
        <v>(&gt;) The Black Solution II: Throw Ink in Targets Eyes Blinding them for 4 Turns. (30 Mana)</v>
      </c>
      <c r="AT1879" s="911" t="str">
        <f>'Abilities (2)'!D$2131</f>
        <v>(&gt;) The Black Solution III: Throw Ink in Targets Eyes Blinding them for 5 Turns. (30 Mana)</v>
      </c>
      <c r="AW1879" t="s">
        <v>7482</v>
      </c>
      <c r="AX1879" t="s">
        <v>7483</v>
      </c>
      <c r="AY1879" t="s">
        <v>7484</v>
      </c>
    </row>
    <row r="1880" spans="43:51">
      <c r="AQ1880">
        <v>2132</v>
      </c>
      <c r="AR1880" s="1258" t="str">
        <f>'Abilities (2)'!B$2132</f>
        <v>(&gt;) Papercut: Throw a magic Piece of Paper dealing 10 Magic Damage and 10 Bleed Damage. (15 Mana)</v>
      </c>
      <c r="AS1880" s="1258" t="str">
        <f>'Abilities (2)'!C$2132</f>
        <v>(&gt;) Papercut II: Throw a magic Piece of Paper dealing 15 Magic Damage and 10 Bleed Damage. (15 Mana)</v>
      </c>
      <c r="AT1880" s="1258" t="str">
        <f>'Abilities (2)'!D$2132</f>
        <v>(&gt;) Papercut III: Throw a magic Piece of Paper dealing 15 Magic Damage and 15 Bleed Damage. (15 Mana)</v>
      </c>
      <c r="AW1880" t="s">
        <v>3259</v>
      </c>
      <c r="AX1880" t="s">
        <v>7485</v>
      </c>
      <c r="AY1880" t="s">
        <v>7486</v>
      </c>
    </row>
    <row r="1881" spans="43:51">
      <c r="AQ1881">
        <v>2133</v>
      </c>
      <c r="AR1881" s="1258" t="str">
        <f>'Abilities (2)'!B$2133</f>
        <v>(❖:+) Brush of Death: Select up to 2 Targets and use your Brush to Paint on a Canvas the Limbs they will immediately lose. (100 Mana; 1/Day)</v>
      </c>
      <c r="AS1881" s="1258" t="str">
        <f>'Abilities (2)'!C$2133</f>
        <v>(❖:+) Brush of Death II: Select up to 3 Targets and use your Brush to Paint on a Canvas the Limbs they will immediately lose. (100 Mana; 1/Day)</v>
      </c>
      <c r="AT1881" s="1258" t="str">
        <f>'Abilities (2)'!D$2133</f>
        <v>(❖:+) Brush of Death III: Select up to 4 Targets and use your Brush to Paint on a Canvas the Limbs they will immediately lose. (100 Mana; 1/Day)</v>
      </c>
      <c r="AW1881" t="s">
        <v>3246</v>
      </c>
      <c r="AX1881" t="s">
        <v>7487</v>
      </c>
      <c r="AY1881" t="s">
        <v>7488</v>
      </c>
    </row>
    <row r="1882" spans="43:51">
      <c r="AQ1882" s="1286">
        <v>2134</v>
      </c>
      <c r="AR1882" s="1258" t="str">
        <f>'Abilities (2)'!B$2134</f>
        <v>(^) Ward Summon: Summon a Ward on Target Revealed Hex. (30 Mana)</v>
      </c>
      <c r="AS1882" s="1258" t="str">
        <f>'Abilities (2)'!C$2134</f>
        <v>(^) Ward Summon II: Summon a Ward on Target Revealed Hex. (25 Mana)</v>
      </c>
      <c r="AT1882" s="1258" t="str">
        <f>'Abilities (2)'!D$2134</f>
        <v>(^) Ward Summon III: Summon a Ward on Target Revealed Hex. (20 Mana)</v>
      </c>
      <c r="AW1882" t="s">
        <v>7489</v>
      </c>
      <c r="AX1882" t="s">
        <v>7490</v>
      </c>
      <c r="AY1882" t="s">
        <v>7491</v>
      </c>
    </row>
    <row r="1883" spans="43:51">
      <c r="AQ1883" s="1286">
        <v>2135</v>
      </c>
      <c r="AR1883" s="1258" t="str">
        <f>'Abilities (2)'!B$2135</f>
        <v>(≈) Sightseeing: Gain 1 Hex Vision until End of Day. (1 Stamina)</v>
      </c>
      <c r="AS1883" s="1258" t="str">
        <f>'Abilities (2)'!C$2135</f>
        <v>(≈) Sightseeing II: Gain 1 Hex Vision until End of Day. (0.5 Stamina)</v>
      </c>
      <c r="AT1883" s="1258" t="str">
        <f>'Abilities (2)'!D$2135</f>
        <v>(≈) Sightseeing III: Gain 2 Hex Vision until End of Day. (1 Stamina)</v>
      </c>
      <c r="AW1883" t="s">
        <v>7492</v>
      </c>
      <c r="AX1883" t="s">
        <v>7493</v>
      </c>
      <c r="AY1883" t="s">
        <v>7494</v>
      </c>
    </row>
    <row r="1884" spans="43:51">
      <c r="AQ1884" s="1286">
        <v>2136</v>
      </c>
      <c r="AR1884" s="1258" t="str">
        <f>'Abilities (2)'!B$2136</f>
        <v>(≈) Map Seller: Sell Maps; Gain 25 Gold per Hex you currently have Vision of. (25 Mana)</v>
      </c>
      <c r="AS1884" s="1258" t="str">
        <f>'Abilities (2)'!C$2136</f>
        <v>(≈) Map Seller II: Sell Maps; Gain 25 Gold per Hex you currently have Vision of or that was Revealed by you this Day. (25 Mana)</v>
      </c>
      <c r="AT1884" s="1258" t="str">
        <f>'Abilities (2)'!D$2136</f>
        <v>(≈) Map Seller III: Sell Maps; Gain 50 Gold per Hex you currently have Vision of or that was Revealed by you this Day. (25 Mana)</v>
      </c>
      <c r="AW1884" t="s">
        <v>7495</v>
      </c>
      <c r="AX1884" t="s">
        <v>7496</v>
      </c>
      <c r="AY1884" t="s">
        <v>7497</v>
      </c>
    </row>
    <row r="1885" spans="43:51">
      <c r="AQ1885" s="1286">
        <v>2137</v>
      </c>
      <c r="AR1885" s="1258" t="str">
        <f>'Abilities (2)'!B$2137</f>
        <v>(P) Thorough Explorer: Traversing Hexes Automatically Explores them as well. (Locks 2 Stamina)</v>
      </c>
      <c r="AS1885" s="1258" t="str">
        <f>'Abilities (2)'!C$2137</f>
        <v>(P) Explorer II: Traversing Hexes Automatically Explores them as well. (Locks 1.5 Stamina)</v>
      </c>
      <c r="AT1885" s="1258" t="str">
        <f>'Abilities (2)'!D$2137</f>
        <v>(P) Explorer III: Traversing Hexes Automatically Explores them as well. (Locks 1 Stamina)</v>
      </c>
      <c r="AW1885" t="s">
        <v>7498</v>
      </c>
      <c r="AX1885" t="s">
        <v>7499</v>
      </c>
      <c r="AY1885" t="s">
        <v>7500</v>
      </c>
    </row>
    <row r="1886" spans="43:51">
      <c r="AQ1886" s="1286">
        <v>2138</v>
      </c>
      <c r="AR1886" s="1258" t="str">
        <f>'Abilities (2)'!B$2138</f>
        <v>(❖:^) Living Origami: Bring Artistic Paper Creations to Life to fight for you; Summons 2 Paper Swan Weakling Followers with 20 Health, 10 Physical Damage Melee Basic Attack and 1 Stamina each; They can be moved as if you had Coordination; Up to 2 at a time. (50 Mana)</v>
      </c>
      <c r="AS1886" s="1258" t="str">
        <f>'Abilities (2)'!C$2138</f>
        <v>(❖:^) Living Origami II: Bring Artistic Paper Creations to Life to fight for you; Summons 2 Paper Swan Weakling Followers with 25 Health, 15 Physical Damage Melee Basic Attack and 2 Stamina each; They can be moved as if you had Coordination; Up to 2 at a time. (60 Mana)</v>
      </c>
      <c r="AT1886" s="1258" t="str">
        <f>'Abilities (2)'!D$2138</f>
        <v>(❖:^) Living Origami III: Bring Artistic Paper Creations to Life to fight for you; Summons 2 Paper Swan Weakling Followers with 30 Health, 20 Physical Damage Melee Basic Attack and 2 Stamina each; They can be moved as if you had Coordination; Up to 4 at a time. (70 Mana)</v>
      </c>
      <c r="AW1886" t="s">
        <v>3321</v>
      </c>
      <c r="AX1886" t="s">
        <v>7501</v>
      </c>
      <c r="AY1886" t="s">
        <v>7502</v>
      </c>
    </row>
    <row r="1887" spans="43:51">
      <c r="AQ1887" s="1286">
        <v>2139</v>
      </c>
      <c r="AR1887" s="1258" t="str">
        <f>'Abilities (2)'!B$2139</f>
        <v>(P) Explorers Thirst: Gain 1 Stamina. (Locks 60 Mana)</v>
      </c>
      <c r="AS1887" s="1258" t="str">
        <f>'Abilities (2)'!C$2139</f>
        <v>(P) Explorers Thirst II: Gain 1 Stamina. (Locks 30 Mana)</v>
      </c>
      <c r="AT1887" s="1258" t="str">
        <f>'Abilities (2)'!D$2139</f>
        <v>(P) Explorers Thirst III: Gain 1 Stamina.</v>
      </c>
      <c r="AW1887" t="s">
        <v>7503</v>
      </c>
      <c r="AX1887" t="s">
        <v>7504</v>
      </c>
      <c r="AY1887" t="s">
        <v>7505</v>
      </c>
    </row>
    <row r="1888" spans="43:51">
      <c r="AQ1888" s="1286">
        <v>2140</v>
      </c>
      <c r="AR1888" s="1258" t="str">
        <f>'Abilities (2)'!B$2140</f>
        <v>(≈) Complete the Work: Powerplay; Gain a Map with all the landmarks on it, you do not have vision over the hexes. (75 Mana)</v>
      </c>
      <c r="AS1888" s="1258" t="str">
        <f>'Abilities (2)'!C$2140</f>
        <v>(≈) Complete the Work II: Powerplay; Gain Vision of the Entire Map for 1 action.</v>
      </c>
      <c r="AT1888" s="1258" t="str">
        <f>'Abilities (2)'!D$2140</f>
        <v>(P) Complete the Work III: Gain Vision of the Map.</v>
      </c>
      <c r="AW1888" t="s">
        <v>7506</v>
      </c>
      <c r="AX1888" t="s">
        <v>7507</v>
      </c>
      <c r="AY1888" t="s">
        <v>7508</v>
      </c>
    </row>
    <row r="1889" spans="43:51">
      <c r="AQ1889" s="1286">
        <v>2141</v>
      </c>
      <c r="AR1889" s="1258" t="str">
        <f>'Abilities (2)'!B$2141</f>
        <v>(≈) Treasure Map: Powerplay; Gain a 1 Hex Vision Map of a Random Hex; Exploring that Hex will Award you a Legendary Chest.</v>
      </c>
      <c r="AS1889" s="1258" t="str">
        <f>'Abilities (2)'!C$2141</f>
        <v>(≈) Treasure Map II: Powerplay; Gain a 1 Hex Vision Map of a Random Hex; Exploring that Hex will Award you a Mythic Chest.</v>
      </c>
      <c r="AT1889" s="1258" t="str">
        <f>'Abilities (2)'!D$2141</f>
        <v>(≈) Treasure Map III: Powerplay; Gain a 1 Hex Vision Map of a Random Hex; Exploring that Hex will Award you an Astral Gear and Item.</v>
      </c>
      <c r="AW1889" t="s">
        <v>7509</v>
      </c>
      <c r="AX1889" t="s">
        <v>7510</v>
      </c>
      <c r="AY1889" t="s">
        <v>7511</v>
      </c>
    </row>
    <row r="1890" spans="43:51">
      <c r="AQ1890" s="1286">
        <v>2142</v>
      </c>
      <c r="AR1890" s="1258" t="str">
        <f>'Abilities (2)'!B$2142</f>
        <v>(o) Rain of Truth: Deal 1(+1 per Reavealed Hex from your Innate) True Damage to all other Entities on Hexes Revealed by your Innate. (25 Mana)</v>
      </c>
      <c r="AS1890" s="1258" t="str">
        <f>'Abilities (2)'!C$2142</f>
        <v>(o) Rain of Truth II: Deal 1(+2 per Reavealed Hex from your Innate) True Damage to all other Entities on Hexes Revealed by your Innate. (25 Mana)</v>
      </c>
      <c r="AT1890" s="1258" t="str">
        <f>'Abilities (2)'!D$2142</f>
        <v>(o) Rain of Truth III: Deal 1(+3 per Reavealed Hex from your Innate) True Damage to all other Entities on Hexes Revealed by your Innate. (25 Mana)</v>
      </c>
      <c r="AW1890" t="s">
        <v>7512</v>
      </c>
      <c r="AX1890" t="s">
        <v>7513</v>
      </c>
      <c r="AY1890" t="s">
        <v>7514</v>
      </c>
    </row>
    <row r="1891" spans="43:51">
      <c r="AQ1891">
        <v>2145</v>
      </c>
      <c r="AR1891" s="1258" t="str">
        <f>'Abilities (2)'!B$2145</f>
        <v>(P) Born Berzerk: Axes in Off-Hand now Scale; Wielding 2 Axes grants you a preparation Stack(Up to 1 Active at a time) on Basic Attacks.</v>
      </c>
      <c r="AW1891" t="s">
        <v>7516</v>
      </c>
    </row>
    <row r="1892" spans="43:51">
      <c r="AQ1892" s="1286">
        <v>2146</v>
      </c>
      <c r="AR1892" s="1258" t="str">
        <f>'Abilities (2)'!B$2146</f>
        <v>(P) Plunderer by Trait: Plundering Zones of their Goods will no longer cause you to be Banished; Plundering Zones will Grant you 400 Gold in addition.</v>
      </c>
      <c r="AW1892" t="s">
        <v>7517</v>
      </c>
    </row>
    <row r="1893" spans="43:51">
      <c r="AQ1893">
        <v>2147</v>
      </c>
      <c r="AR1893" s="1258" t="str">
        <f>'Abilities (2)'!B$2147</f>
        <v>(P) Plunder them at their Weakest: Zones are no longer Protected by a Boss.</v>
      </c>
      <c r="AW1893" t="s">
        <v>7518</v>
      </c>
    </row>
    <row r="1894" spans="43:51">
      <c r="AQ1894">
        <v>2148</v>
      </c>
      <c r="AR1894" s="911" t="str">
        <f>'Abilities (2)'!B$2148</f>
        <v>(&gt;) Axe Throw: [Requires Axe Equipped] Throw Axe at Target dealing Basic Attack[Calculated before throw](+100% Strength) Damage; Walking in Melee Range of the Axe automatically picks it up and Equips it. (25 Mana)</v>
      </c>
      <c r="AS1894" s="911" t="str">
        <f>'Abilities (2)'!C$2148</f>
        <v>(&gt;) Axe Throw II: [Requires Axe Equipped] Throw Axe at Target dealing Basic Attack[Calculated before throw](+200% Strength) Damage; Walking in Melee Range of the Axe automatically picks it up and Equips it. (25 Mana)</v>
      </c>
      <c r="AT1894" s="911" t="str">
        <f>'Abilities (2)'!D$2148</f>
        <v>(&gt;) Axe Throw III: [Requires Axe Equipped] Throw Axe at Target dealing Basic Attack[Calculated before throw](+400% Strength) Damage; Walking in Melee Range of the Axe automatically picks it up and Equips it. (25 Mana)</v>
      </c>
      <c r="AW1894" t="s">
        <v>7519</v>
      </c>
      <c r="AX1894" t="s">
        <v>7520</v>
      </c>
      <c r="AY1894" t="s">
        <v>7521</v>
      </c>
    </row>
    <row r="1895" spans="43:51">
      <c r="AQ1895">
        <v>2149</v>
      </c>
      <c r="AR1895" s="1258" t="str">
        <f>'Abilities (2)'!B$2149</f>
        <v>(P) Skull Splitter: Your Critical Strikes Deal 20 Bleed Damage on Hit.</v>
      </c>
      <c r="AS1895" s="1258" t="str">
        <f>'Abilities (2)'!C$2149</f>
        <v>(P) Skull Splitter II: Your Critical Strikes Deal 30 Bleed Damage on Hit.</v>
      </c>
      <c r="AT1895" s="1258" t="str">
        <f>'Abilities (2)'!D$2149</f>
        <v>(P) Skull Splitter III: Your Critical Strikes Deal 50 Bleed Damage on Hit.</v>
      </c>
      <c r="AW1895" t="s">
        <v>7522</v>
      </c>
      <c r="AX1895" t="s">
        <v>7523</v>
      </c>
      <c r="AY1895" t="s">
        <v>7524</v>
      </c>
    </row>
    <row r="1896" spans="43:51">
      <c r="AQ1896">
        <v>2150</v>
      </c>
      <c r="AR1896" s="1258">
        <f>'Abilities (2)'!B$2150</f>
        <v>0</v>
      </c>
      <c r="AS1896" s="1258">
        <f>'Abilities (2)'!C$2150</f>
        <v>0</v>
      </c>
      <c r="AT1896" s="1258">
        <f>'Abilities (2)'!D$2150</f>
        <v>0</v>
      </c>
      <c r="AW1896">
        <v>0</v>
      </c>
      <c r="AX1896">
        <v>0</v>
      </c>
      <c r="AY1896">
        <v>0</v>
      </c>
    </row>
    <row r="1897" spans="43:51">
      <c r="AQ1897" s="1286">
        <v>2151</v>
      </c>
      <c r="AR1897" s="1258" t="str">
        <f>'Abilities (2)'!B$2151</f>
        <v>(❖:≈) Ravens Sight: Gain a Ravensight Ward. (30 Mana)</v>
      </c>
      <c r="AS1897" s="1258" t="str">
        <f>'Abilities (2)'!C$2151</f>
        <v>(❖:≈) Ravens Sight II: Gain a Ravensight Ward. (20 Mana)</v>
      </c>
      <c r="AT1897" s="1258" t="str">
        <f>'Abilities (2)'!D$2151</f>
        <v>(❖:≈) Ravens Sight III: Gain a Ravensight Ward. (10 Mana)</v>
      </c>
      <c r="AW1897" t="s">
        <v>7525</v>
      </c>
      <c r="AX1897" t="s">
        <v>7526</v>
      </c>
      <c r="AY1897" t="s">
        <v>7527</v>
      </c>
    </row>
    <row r="1898" spans="43:51">
      <c r="AQ1898" s="1286">
        <v>2152</v>
      </c>
      <c r="AR1898" s="1258" t="str">
        <f>'Abilities (2)'!B$2152</f>
        <v>(❖:+) Thors Might: Call a Magic Hammer from the Sky to Strike Target for 20 Physical Damage, 20 Magic Damage and 20 Lightning Damage. (60 Mana)</v>
      </c>
      <c r="AS1898" s="1258" t="str">
        <f>'Abilities (2)'!C$2152</f>
        <v>(❖:+) Thors Might II: Call a Magic Hammer from the Sky to Strike Target for 25 Physical Damage; 25 Magic Damage; 25 Lightning Damage. (60 Mana)</v>
      </c>
      <c r="AT1898" s="1258" t="str">
        <f>'Abilities (2)'!D$2152</f>
        <v>(❖:+) Thors Might III: Call a Magic Hammer from the Sky to Strike Target for 30 Physical Damage; 30 Magic Damage; 30 Lightning Damage. (60 Mana)</v>
      </c>
      <c r="AW1898" t="s">
        <v>7528</v>
      </c>
      <c r="AX1898" t="s">
        <v>7529</v>
      </c>
      <c r="AY1898" t="s">
        <v>7530</v>
      </c>
    </row>
    <row r="1899" spans="43:51">
      <c r="AQ1899" s="1286">
        <v>2153</v>
      </c>
      <c r="AR1899" s="1258">
        <f>'Abilities (2)'!B$2153</f>
        <v>0</v>
      </c>
      <c r="AS1899" s="1258">
        <f>'Abilities (2)'!C$2153</f>
        <v>0</v>
      </c>
      <c r="AT1899" s="1258">
        <f>'Abilities (2)'!D$2153</f>
        <v>0</v>
      </c>
      <c r="AW1899">
        <v>0</v>
      </c>
      <c r="AX1899">
        <v>0</v>
      </c>
      <c r="AY1899">
        <v>0</v>
      </c>
    </row>
    <row r="1900" spans="43:51">
      <c r="AQ1900" s="1286">
        <v>2154</v>
      </c>
      <c r="AR1900" s="1258" t="str">
        <f>'Abilities (2)'!B$2154</f>
        <v>(≈) Mushroom Consumption:[Requires 3 Stacks of Preparation]: Restore 20 Health; Your Strikes can no longer miss for the remainder of the Combat. (40 Mana)</v>
      </c>
      <c r="AS1900" s="1258" t="str">
        <f>'Abilities (2)'!C$2154</f>
        <v>(≈) Mushroom Consumption II: [Requires 2 Stacks of Preparation]: Restore 30 Health; Your Strikes can no longer miss for the remainder of the Combat. (40 Mana)</v>
      </c>
      <c r="AT1900" s="1258" t="str">
        <f>'Abilities (2)'!D$2154</f>
        <v>(≈) Mushroom Consumption III: [Requires 1 Stack of Preparation]: Restore 40 Health; Your Strikes can no longer miss for the remainder of the Combat. (40 Mana)</v>
      </c>
      <c r="AW1900" t="s">
        <v>7531</v>
      </c>
      <c r="AX1900" t="s">
        <v>7532</v>
      </c>
      <c r="AY1900" t="s">
        <v>7533</v>
      </c>
    </row>
    <row r="1901" spans="43:51">
      <c r="AQ1901" s="1286">
        <v>2155</v>
      </c>
      <c r="AR1901" s="1258" t="str">
        <f>'Abilities (2)'!B$2155</f>
        <v>(P) Skal!: Let the Viking Ale bring you truth; Become Permanently Drunk; Critical Strikes while Drunk gain +2 Crit Multiplier.</v>
      </c>
      <c r="AS1901" s="1258" t="str">
        <f>'Abilities (2)'!C$2155</f>
        <v>(P) Skal! II: Let the Viking Ale bring you truth; Become Permanently Drunk; Critical Strikes while Drunk gain +2.5 Crit Multiplier.</v>
      </c>
      <c r="AT1901" s="1258" t="str">
        <f>'Abilities (2)'!D$2155</f>
        <v>(P) Skal! III: Let the Viking Ale bring you truth; Become Permanently Drunk; Critical Strikes while Drunk gain +3 Crit Multiplier.</v>
      </c>
      <c r="AW1901" t="s">
        <v>7534</v>
      </c>
      <c r="AX1901" t="s">
        <v>7535</v>
      </c>
      <c r="AY1901" t="s">
        <v>7536</v>
      </c>
    </row>
    <row r="1902" spans="43:51">
      <c r="AQ1902" s="1286">
        <v>2156</v>
      </c>
      <c r="AR1902" s="1258">
        <f>'Abilities (2)'!B$2156</f>
        <v>0</v>
      </c>
      <c r="AS1902" s="1258">
        <f>'Abilities (2)'!C$2156</f>
        <v>0</v>
      </c>
      <c r="AT1902" s="1258">
        <f>'Abilities (2)'!D$2156</f>
        <v>0</v>
      </c>
      <c r="AW1902">
        <v>0</v>
      </c>
      <c r="AX1902">
        <v>0</v>
      </c>
      <c r="AY1902">
        <v>0</v>
      </c>
    </row>
    <row r="1903" spans="43:51">
      <c r="AQ1903" s="1286">
        <v>2157</v>
      </c>
      <c r="AR1903" s="1258" t="str">
        <f>'Abilities (2)'!B$2157</f>
        <v>(≈) Power Plunder and Hard Work: Plunder Target Grass Hex transforming it into a Plains Hex and giving you 2 Ingredients from the respective Hex/Erradicate a Forest and Gain a Boat. (1 Stamina)</v>
      </c>
      <c r="AS1903" s="1258" t="str">
        <f>'Abilities (2)'!C$2157</f>
        <v>(≈) Power Plunder and Hard Work II: Plunder Target Grass Hex transforming it into a Plains Hex and giving you 3 Ingredients from the respective Hex/Erradicate a Forest and Gain a Boat and 1 Ingredient. (1 Stamina)</v>
      </c>
      <c r="AT1903" s="1258" t="str">
        <f>'Abilities (2)'!D$2157</f>
        <v>(≈) Power Plunder and Hard Work III: Plunder Target Grass Hex transforming it into a Plains Hex and giving you 4 Ingredients from the respective Hex/Erradicate a Forest and Gain a Boat and 2 Ingredients. (0.5 Stamina)</v>
      </c>
      <c r="AW1903" t="s">
        <v>7537</v>
      </c>
      <c r="AX1903" t="s">
        <v>7538</v>
      </c>
      <c r="AY1903" t="s">
        <v>7539</v>
      </c>
    </row>
    <row r="1904" spans="43:51">
      <c r="AQ1904" s="1286">
        <v>2158</v>
      </c>
      <c r="AR1904" s="1258" t="str">
        <f>'Abilities (2)'!B$2158</f>
        <v>(+) Ragnarok: Powerplay; The End is Upon the Plains; All forms of Healing are permanently suppressed. (100 Mana)</v>
      </c>
      <c r="AS1904" s="1258" t="str">
        <f>'Abilities (2)'!C$2158</f>
        <v>(+) Ragnarok II: Powerplay; The End is Upon the Plains; All forms of Healing are permanently suppressed; All Entities Take 10 True Damage At the Start of The Day. (100 Mana)</v>
      </c>
      <c r="AT1904" s="1258" t="str">
        <f>'Abilities (2)'!D$2158</f>
        <v>(+) Ragnarok III: Powerplay; The End is Upon the Plains; All forms of Healing are permanently suppressed; All Entities Take 100 True Damage At the Start of The Day.</v>
      </c>
      <c r="AW1904" t="s">
        <v>7540</v>
      </c>
      <c r="AX1904" t="s">
        <v>7541</v>
      </c>
      <c r="AY1904" t="s">
        <v>7542</v>
      </c>
    </row>
    <row r="1905" spans="43:51">
      <c r="AQ1905" s="1286">
        <v>2159</v>
      </c>
      <c r="AR1905" s="1258">
        <f>'Abilities (2)'!B$2159</f>
        <v>0</v>
      </c>
      <c r="AS1905" s="1258">
        <f>'Abilities (2)'!C$2159</f>
        <v>0</v>
      </c>
      <c r="AT1905" s="1258">
        <f>'Abilities (2)'!D$2159</f>
        <v>0</v>
      </c>
      <c r="AW1905">
        <v>0</v>
      </c>
      <c r="AX1905">
        <v>0</v>
      </c>
      <c r="AY1905">
        <v>0</v>
      </c>
    </row>
    <row r="1906" spans="43:51">
      <c r="AQ1906">
        <v>2162</v>
      </c>
      <c r="AR1906" s="1258" t="str">
        <f>'Abilities (2)'!B$2162</f>
        <v>(P) X marks the Treasure: A Random Hex on the world map will be marked with an X, if you Manage to find the X, you get a Legendary Chest; If the Hex is Destroyed the X moves to another Hex.</v>
      </c>
      <c r="AW1906" t="s">
        <v>7543</v>
      </c>
    </row>
    <row r="1907" spans="43:51">
      <c r="AQ1907" s="1286">
        <v>2163</v>
      </c>
      <c r="AR1907" s="1258" t="str">
        <f>'Abilities (2)'!B$2163</f>
        <v>(P) Jacks Compass: Start the game with Jacks Compass.</v>
      </c>
      <c r="AW1907" t="s">
        <v>7544</v>
      </c>
    </row>
    <row r="1908" spans="43:51">
      <c r="AQ1908">
        <v>2164</v>
      </c>
      <c r="AR1908" s="1258">
        <f>'Abilities (2)'!B$2164</f>
        <v>0</v>
      </c>
      <c r="AW1908">
        <v>0</v>
      </c>
    </row>
    <row r="1909" spans="43:51">
      <c r="AQ1909">
        <v>2165</v>
      </c>
      <c r="AR1909" s="911" t="str">
        <f>'Abilities (2)'!B$2165</f>
        <v>(&gt;) Fire the Cannons: Order a bombardment on Target Hex, dealing 20 Blast Damage to All Hostile Entities, 1 Hex Range. (20 Mana/20 Gold)</v>
      </c>
      <c r="AS1909" s="911">
        <f>'Abilities (2)'!C$2165</f>
        <v>0</v>
      </c>
      <c r="AT1909" s="911">
        <f>'Abilities (2)'!D$2165</f>
        <v>0</v>
      </c>
      <c r="AW1909" t="s">
        <v>7547</v>
      </c>
      <c r="AX1909">
        <v>0</v>
      </c>
      <c r="AY1909">
        <v>0</v>
      </c>
    </row>
    <row r="1910" spans="43:51">
      <c r="AQ1910">
        <v>2166</v>
      </c>
      <c r="AR1910" s="1258" t="str">
        <f>'Abilities (2)'!B$2166</f>
        <v>(&gt;) Blackpowder Revenge: [Requires 4 Turns to have passed this Combat] Fire your hidden Matchlock pistol at Target Dealing 20(+Damage Taken this Combat). Physical Damage (20 Mana; 20 Gold; 1/Day)</v>
      </c>
      <c r="AS1910" s="1258" t="str">
        <f>'Abilities (2)'!C$2166</f>
        <v>(≈) Share the Wealth II: Flash; Steal 75% of Targets Gold. (20 Mana)</v>
      </c>
      <c r="AT1910" s="1258" t="str">
        <f>'Abilities (2)'!D$2166</f>
        <v>(≈) Share the Wealth III: Flash; Steal 100% of Targets Gold. (20 Mana)</v>
      </c>
      <c r="AW1910" t="s">
        <v>7548</v>
      </c>
      <c r="AX1910" t="s">
        <v>7549</v>
      </c>
      <c r="AY1910" t="s">
        <v>7550</v>
      </c>
    </row>
    <row r="1911" spans="43:51">
      <c r="AQ1911">
        <v>2167</v>
      </c>
      <c r="AR1911" s="1258">
        <f>'Abilities (2)'!B$2167</f>
        <v>0</v>
      </c>
      <c r="AS1911" s="1258" t="str">
        <f>'Abilities (2)'!C$2167</f>
        <v>(&gt;) Blackpowder Revenge II: [Requires 3 Turns to have passed this Combat] Fire your hidden Matchlock pistol at Target Dealing 25(+Damage Taken this Combat). Physical Damage (20 Mana; 20 Gold; 1/Day)</v>
      </c>
      <c r="AT1911" s="1258" t="str">
        <f>'Abilities (2)'!D$2167</f>
        <v>(&gt;) Blackpowder Revenge III: Fire your hidden Matchlock pistol at Target Dealing 40(+Damage Taken this Combat). Physical Damage (20 Mana; 20 Gold; 1/Day)</v>
      </c>
      <c r="AW1911">
        <v>0</v>
      </c>
      <c r="AX1911" t="s">
        <v>7551</v>
      </c>
      <c r="AY1911" t="s">
        <v>7552</v>
      </c>
    </row>
    <row r="1912" spans="43:51">
      <c r="AQ1912" s="1286">
        <v>2168</v>
      </c>
      <c r="AR1912" s="1258" t="str">
        <f>'Abilities (2)'!B$2168</f>
        <v>(≈) Soulseeing Eyepatch: Toggle; You gain an Eyepatch over your left eye, While it is on you can see Targets Mana and Resistances; While it is off you gain 4 Dexterity. (Lock 10 Mana)</v>
      </c>
      <c r="AS1912" s="1258">
        <f>'Abilities (2)'!C$2168</f>
        <v>0</v>
      </c>
      <c r="AT1912" s="1258">
        <f>'Abilities (2)'!D$2168</f>
        <v>0</v>
      </c>
      <c r="AW1912" t="s">
        <v>7553</v>
      </c>
      <c r="AX1912">
        <v>0</v>
      </c>
      <c r="AY1912">
        <v>0</v>
      </c>
    </row>
    <row r="1913" spans="43:51">
      <c r="AQ1913" s="1286">
        <v>2169</v>
      </c>
      <c r="AR1913" s="1258" t="str">
        <f>'Abilities (2)'!B$2169</f>
        <v>(≈) Share the Wealth: Active: Steal 50% of Targets Gold. Passive: You may choose to spend 500 Gold to Craft a Golden Bullet; Golden Bullets Deal 20 True Damage on Hit and stagger Target. (30 Mana)</v>
      </c>
      <c r="AS1913" s="1258" t="str">
        <f>'Abilities (2)'!C$2169</f>
        <v>(≈) Share the Wealth II: Active: Flash; Steal 75% of Targets Gold. Passive: You may choose to spend 500 Gold to Craft a Golden Bullet; Golden Bullets Deal 20 True Damage on Hit and stagger Target. (20 Mana)</v>
      </c>
      <c r="AT1913" s="1258" t="str">
        <f>'Abilities (2)'!D$2169</f>
        <v>(≈) Share the Wealth III: Active: Flash; Steal 100% of Targets Gold. Passive: You may choose to spend 500 Gold to Craft a Golden Bullet; Golden Bullets Deal 20 True Damage on Hit and stagger Target. (10 Mana)</v>
      </c>
      <c r="AW1913" t="s">
        <v>7554</v>
      </c>
      <c r="AX1913" t="s">
        <v>7555</v>
      </c>
      <c r="AY1913" t="s">
        <v>7556</v>
      </c>
    </row>
    <row r="1914" spans="43:51">
      <c r="AQ1914" s="1286">
        <v>2170</v>
      </c>
      <c r="AR1914" s="1258">
        <f>'Abilities (2)'!B$2170</f>
        <v>0</v>
      </c>
      <c r="AS1914" s="1258" t="str">
        <f>'Abilities (2)'!C$2170</f>
        <v>(≈) Falseflag Operation: Passive: Appear as a Companion on the map; Active: Summon a Crew of 3 Pirates with 60 Health that have a sword and deal 16 Physical Damage until End of Combat. (50 Mana and 150 Gold)</v>
      </c>
      <c r="AT1914" s="1258" t="str">
        <f>'Abilities (2)'!D$2170</f>
        <v>(≈) Falseflag Operation III: Passive: Appear as a Companion on the map; Active: Summon a Crew of 4 Pirates with 60 Health that have a sword and deal 16 Physical Damage until End of Combat. (50 Mana and 200 Gold)</v>
      </c>
      <c r="AW1914">
        <v>0</v>
      </c>
      <c r="AX1914" t="s">
        <v>7557</v>
      </c>
      <c r="AY1914" t="s">
        <v>7558</v>
      </c>
    </row>
    <row r="1915" spans="43:51">
      <c r="AQ1915" s="1286">
        <v>2171</v>
      </c>
      <c r="AR1915" s="1258" t="str">
        <f>'Abilities (2)'!B$2171</f>
        <v>(≈) Falseflag Operation: Passive: Appear as a Companion on the map; Active: Summon a Crew of 2 Pirates with 60 Health that have a sword and deal 16 Physical Damage until End of Combat. (50 Mana and 100 Gold)</v>
      </c>
      <c r="AS1915" s="1258">
        <f>'Abilities (2)'!C$2171</f>
        <v>0</v>
      </c>
      <c r="AT1915" s="1258">
        <f>'Abilities (2)'!D$2171</f>
        <v>0</v>
      </c>
      <c r="AW1915" t="s">
        <v>7559</v>
      </c>
      <c r="AX1915">
        <v>0</v>
      </c>
      <c r="AY1915">
        <v>0</v>
      </c>
    </row>
    <row r="1916" spans="43:51">
      <c r="AQ1916" s="1286">
        <v>2172</v>
      </c>
      <c r="AR1916" s="1258" t="str">
        <f>'Abilities (2)'!B$2172</f>
        <v xml:space="preserve">(≈) I am the Captain now: Powerplay; Lose an Arm and a Leg, gain the Captain Set. </v>
      </c>
      <c r="AS1916" s="1258" t="str">
        <f>'Abilities (2)'!C$2172</f>
        <v>(≈) I am the Captain now II: Powerplay; Lose an Arm and a Leg, gain the Captain Set; Gain 500 Gold.</v>
      </c>
      <c r="AT1916" s="1258" t="str">
        <f>'Abilities (2)'!D$2172</f>
        <v>(≈) I am the Captain now III: Powerplay; Lose an Arm and a Leg, gain the Captain Set; Gain 1000 Gold.</v>
      </c>
      <c r="AW1916" t="s">
        <v>7560</v>
      </c>
      <c r="AX1916" t="s">
        <v>7561</v>
      </c>
      <c r="AY1916" t="s">
        <v>7562</v>
      </c>
    </row>
    <row r="1917" spans="43:51">
      <c r="AQ1917" s="1286">
        <v>2173</v>
      </c>
      <c r="AR1917" s="1258">
        <f>'Abilities (2)'!B$2173</f>
        <v>0</v>
      </c>
      <c r="AS1917" s="1258" t="str">
        <f>'Abilities (2)'!C$2173</f>
        <v xml:space="preserve"> (P) From the Cold Below: Powerplay, Upon being Killed Revive at 100% Max Health next day on the same Hex as the Entity that killed you; You only have equipped what your Dead Corpse has.</v>
      </c>
      <c r="AT1917" s="1258" t="str">
        <f>'Abilities (2)'!D$2173</f>
        <v xml:space="preserve"> (P) From the Cold Below: Powerplay, Upon being Killed Revive at 200% Max Health next day on the same Hex as the Entity that killed you; You only have equipped what your Dead Corpse has.</v>
      </c>
      <c r="AW1917">
        <v>0</v>
      </c>
      <c r="AX1917" t="s">
        <v>7563</v>
      </c>
      <c r="AY1917" t="s">
        <v>7564</v>
      </c>
    </row>
    <row r="1918" spans="43:51">
      <c r="AQ1918" s="1286">
        <v>2174</v>
      </c>
      <c r="AR1918" s="1258" t="str">
        <f>'Abilities (2)'!B$2174</f>
        <v xml:space="preserve"> (P) From the Cold Below: Powerplay, Upon being Killed Revive at 50% Max Health next day on the same Hex as the Entity that killed you; You only have equipped what your Dead Corpse has.</v>
      </c>
      <c r="AS1918" s="1258">
        <f>'Abilities (2)'!C$2174</f>
        <v>0</v>
      </c>
      <c r="AT1918" s="1258">
        <f>'Abilities (2)'!D$2174</f>
        <v>0</v>
      </c>
      <c r="AW1918" t="s">
        <v>7565</v>
      </c>
      <c r="AX1918">
        <v>0</v>
      </c>
      <c r="AY1918">
        <v>0</v>
      </c>
    </row>
    <row r="1919" spans="43:51">
      <c r="AQ1919" s="1286">
        <v>2175</v>
      </c>
      <c r="AR1919" s="1258" t="str">
        <f>'Abilities (2)'!B$2175</f>
        <v>(❖:^) Release the Kraken: Summon a 400 Health Kraken unto the battlefileld under no ones Control; It will Randomly Attack a Target for 20 Frost Damage and 20 Physical Damage(Both can crit); You are Immune to the first 3 Attacks from the Kraken. (80 Mana)</v>
      </c>
      <c r="AS1919" s="1258" t="str">
        <f>'Abilities (2)'!C$2175</f>
        <v>(❖:^) Release the Kraken: Summon a 800 Health Kraken unto the battlefileld under no ones Control; It will Randomly Attack a Target for 40 Frost Damage and 40 Physical Damage(Both can crit); You are Immune to the first 4 Attacks from the Kraken. (160 Mana)</v>
      </c>
      <c r="AT1919" s="1258" t="str">
        <f>'Abilities (2)'!D$2175</f>
        <v>(❖:^) Release the Kraken: Summon the Immortal Kraken unto the battlefileld under no ones Control; It will Randomly Attack a Target for 800 Frost Damage and 80 Physical Damage(Both can crit); You are Immune to the Krakens Attacks. (200 Mana)</v>
      </c>
      <c r="AW1919" t="s">
        <v>7566</v>
      </c>
      <c r="AX1919" t="s">
        <v>7567</v>
      </c>
      <c r="AY1919" t="s">
        <v>7568</v>
      </c>
    </row>
    <row r="1920" spans="43:51">
      <c r="AQ1920" s="1286">
        <v>2176</v>
      </c>
      <c r="AR1920" s="1258">
        <f>'Abilities (2)'!B$2176</f>
        <v>0</v>
      </c>
      <c r="AS1920" s="1258">
        <f>'Abilities (2)'!C$2176</f>
        <v>0</v>
      </c>
      <c r="AT1920" s="1258">
        <f>'Abilities (2)'!D$2176</f>
        <v>0</v>
      </c>
      <c r="AW1920">
        <v>0</v>
      </c>
      <c r="AX1920">
        <v>0</v>
      </c>
      <c r="AY1920">
        <v>0</v>
      </c>
    </row>
    <row r="1921" spans="43:51">
      <c r="AQ1921">
        <v>2179</v>
      </c>
      <c r="AR1921" s="1258">
        <f>'Abilities (2)'!B$2179</f>
        <v>0</v>
      </c>
      <c r="AW1921">
        <v>0</v>
      </c>
    </row>
    <row r="1922" spans="43:51">
      <c r="AQ1922" s="1286">
        <v>2180</v>
      </c>
      <c r="AR1922" s="1258">
        <f>'Abilities (2)'!B$2180</f>
        <v>0</v>
      </c>
      <c r="AW1922">
        <v>0</v>
      </c>
    </row>
    <row r="1923" spans="43:51">
      <c r="AQ1923">
        <v>2181</v>
      </c>
      <c r="AR1923" s="1258">
        <f>'Abilities (2)'!B$2181</f>
        <v>0</v>
      </c>
      <c r="AW1923">
        <v>0</v>
      </c>
    </row>
    <row r="1924" spans="43:51">
      <c r="AQ1924">
        <v>2182</v>
      </c>
      <c r="AR1924" s="911">
        <f>'Abilities (2)'!B$2182</f>
        <v>0</v>
      </c>
      <c r="AS1924" s="911">
        <f>'Abilities (2)'!C$2182</f>
        <v>0</v>
      </c>
      <c r="AT1924" s="911">
        <f>'Abilities (2)'!D$2182</f>
        <v>0</v>
      </c>
      <c r="AW1924">
        <v>0</v>
      </c>
      <c r="AX1924">
        <v>0</v>
      </c>
      <c r="AY1924">
        <v>0</v>
      </c>
    </row>
    <row r="1925" spans="43:51">
      <c r="AQ1925">
        <v>2183</v>
      </c>
      <c r="AR1925" s="1258">
        <f>'Abilities (2)'!B$2183</f>
        <v>0</v>
      </c>
      <c r="AS1925" s="1258">
        <f>'Abilities (2)'!C$2183</f>
        <v>0</v>
      </c>
      <c r="AT1925" s="1258">
        <f>'Abilities (2)'!D$2183</f>
        <v>0</v>
      </c>
      <c r="AW1925">
        <v>0</v>
      </c>
      <c r="AX1925">
        <v>0</v>
      </c>
      <c r="AY1925">
        <v>0</v>
      </c>
    </row>
    <row r="1926" spans="43:51">
      <c r="AQ1926">
        <v>2184</v>
      </c>
      <c r="AR1926" s="1258">
        <f>'Abilities (2)'!B$2184</f>
        <v>0</v>
      </c>
      <c r="AS1926" s="1258">
        <f>'Abilities (2)'!C$2184</f>
        <v>0</v>
      </c>
      <c r="AT1926" s="1258">
        <f>'Abilities (2)'!D$2184</f>
        <v>0</v>
      </c>
      <c r="AW1926">
        <v>0</v>
      </c>
      <c r="AX1926">
        <v>0</v>
      </c>
      <c r="AY1926">
        <v>0</v>
      </c>
    </row>
    <row r="1927" spans="43:51">
      <c r="AQ1927" s="1286">
        <v>2185</v>
      </c>
      <c r="AR1927" s="1258">
        <f>'Abilities (2)'!B$2185</f>
        <v>0</v>
      </c>
      <c r="AS1927" s="1258">
        <f>'Abilities (2)'!C$2185</f>
        <v>0</v>
      </c>
      <c r="AT1927" s="1258">
        <f>'Abilities (2)'!D$2185</f>
        <v>0</v>
      </c>
      <c r="AW1927">
        <v>0</v>
      </c>
      <c r="AX1927">
        <v>0</v>
      </c>
      <c r="AY1927">
        <v>0</v>
      </c>
    </row>
    <row r="1928" spans="43:51">
      <c r="AQ1928" s="1286">
        <v>2186</v>
      </c>
      <c r="AR1928" s="1258">
        <f>'Abilities (2)'!B$2186</f>
        <v>0</v>
      </c>
      <c r="AS1928" s="1258">
        <f>'Abilities (2)'!C$2186</f>
        <v>0</v>
      </c>
      <c r="AT1928" s="1258">
        <f>'Abilities (2)'!D$2186</f>
        <v>0</v>
      </c>
      <c r="AW1928">
        <v>0</v>
      </c>
      <c r="AX1928">
        <v>0</v>
      </c>
      <c r="AY1928">
        <v>0</v>
      </c>
    </row>
    <row r="1929" spans="43:51">
      <c r="AQ1929" s="1286">
        <v>2187</v>
      </c>
      <c r="AR1929" s="1258">
        <f>'Abilities (2)'!B$2187</f>
        <v>0</v>
      </c>
      <c r="AS1929" s="1258">
        <f>'Abilities (2)'!C$2187</f>
        <v>0</v>
      </c>
      <c r="AT1929" s="1258">
        <f>'Abilities (2)'!D$2187</f>
        <v>0</v>
      </c>
      <c r="AW1929">
        <v>0</v>
      </c>
      <c r="AX1929">
        <v>0</v>
      </c>
      <c r="AY1929">
        <v>0</v>
      </c>
    </row>
    <row r="1930" spans="43:51">
      <c r="AQ1930" s="1286">
        <v>2188</v>
      </c>
      <c r="AR1930" s="1258">
        <f>'Abilities (2)'!B$2188</f>
        <v>0</v>
      </c>
      <c r="AS1930" s="1258">
        <f>'Abilities (2)'!C$2188</f>
        <v>0</v>
      </c>
      <c r="AT1930" s="1258">
        <f>'Abilities (2)'!D$2188</f>
        <v>0</v>
      </c>
      <c r="AW1930">
        <v>0</v>
      </c>
      <c r="AX1930">
        <v>0</v>
      </c>
      <c r="AY1930">
        <v>0</v>
      </c>
    </row>
    <row r="1931" spans="43:51">
      <c r="AQ1931" s="1286">
        <v>2189</v>
      </c>
      <c r="AR1931" s="1258">
        <f>'Abilities (2)'!B$2189</f>
        <v>0</v>
      </c>
      <c r="AS1931" s="1258">
        <f>'Abilities (2)'!C$2189</f>
        <v>0</v>
      </c>
      <c r="AT1931" s="1258">
        <f>'Abilities (2)'!D$2189</f>
        <v>0</v>
      </c>
      <c r="AW1931">
        <v>0</v>
      </c>
      <c r="AX1931">
        <v>0</v>
      </c>
      <c r="AY1931">
        <v>0</v>
      </c>
    </row>
    <row r="1932" spans="43:51">
      <c r="AQ1932" s="1286">
        <v>2190</v>
      </c>
      <c r="AR1932" s="1258">
        <f>'Abilities (2)'!B$2190</f>
        <v>0</v>
      </c>
      <c r="AS1932" s="1258">
        <f>'Abilities (2)'!C$2190</f>
        <v>0</v>
      </c>
      <c r="AT1932" s="1258">
        <f>'Abilities (2)'!D$2190</f>
        <v>0</v>
      </c>
      <c r="AW1932">
        <v>0</v>
      </c>
      <c r="AX1932">
        <v>0</v>
      </c>
      <c r="AY1932">
        <v>0</v>
      </c>
    </row>
    <row r="1933" spans="43:51">
      <c r="AQ1933" s="1286">
        <v>2191</v>
      </c>
      <c r="AR1933" s="1258">
        <f>'Abilities (2)'!B$2191</f>
        <v>0</v>
      </c>
      <c r="AS1933" s="1258">
        <f>'Abilities (2)'!C$2191</f>
        <v>0</v>
      </c>
      <c r="AT1933" s="1258">
        <f>'Abilities (2)'!D$2191</f>
        <v>0</v>
      </c>
      <c r="AW1933">
        <v>0</v>
      </c>
      <c r="AX1933">
        <v>0</v>
      </c>
      <c r="AY1933">
        <v>0</v>
      </c>
    </row>
    <row r="1934" spans="43:51">
      <c r="AQ1934" s="1286">
        <v>2192</v>
      </c>
      <c r="AR1934" s="1258">
        <f>'Abilities (2)'!B$2192</f>
        <v>0</v>
      </c>
      <c r="AS1934" s="1258">
        <f>'Abilities (2)'!C$2192</f>
        <v>0</v>
      </c>
      <c r="AT1934" s="1258">
        <f>'Abilities (2)'!D$2192</f>
        <v>0</v>
      </c>
      <c r="AW1934">
        <v>0</v>
      </c>
      <c r="AX1934">
        <v>0</v>
      </c>
      <c r="AY1934">
        <v>0</v>
      </c>
    </row>
    <row r="1935" spans="43:51">
      <c r="AQ1935" s="1286">
        <v>2193</v>
      </c>
      <c r="AR1935" s="1258">
        <f>'Abilities (2)'!B$2193</f>
        <v>0</v>
      </c>
      <c r="AS1935" s="1258">
        <f>'Abilities (2)'!C$2193</f>
        <v>0</v>
      </c>
      <c r="AT1935" s="1258">
        <f>'Abilities (2)'!D$2193</f>
        <v>0</v>
      </c>
      <c r="AW1935">
        <v>0</v>
      </c>
      <c r="AX1935">
        <v>0</v>
      </c>
      <c r="AY1935">
        <v>0</v>
      </c>
    </row>
    <row r="1936" spans="43:51">
      <c r="AQ1936">
        <v>2196</v>
      </c>
      <c r="AR1936" s="1258" t="str">
        <f>'Abilities (2)'!B$2196</f>
        <v>(P) Shadow Reaver: Entities are reluctant to chase you; You may Flee Combat without needing to Roll; You gain 40% Dark Resistance.</v>
      </c>
      <c r="AW1936" t="s">
        <v>7569</v>
      </c>
    </row>
    <row r="1937" spans="43:51">
      <c r="AQ1937" s="1286">
        <v>2197</v>
      </c>
      <c r="AR1937" s="1258" t="str">
        <f>'Abilities (2)'!B$2197</f>
        <v>(P) Reaver of the Frozen Lakes: All Water Hexes Freeze in your presence; All Water Hexes in 1 Hex Range become Permafrost; You gain 40% Frost Resistance.</v>
      </c>
      <c r="AW1937" t="s">
        <v>7570</v>
      </c>
    </row>
    <row r="1938" spans="43:51">
      <c r="AQ1938">
        <v>2198</v>
      </c>
      <c r="AR1938" s="1258">
        <f>'Abilities (2)'!B$2198</f>
        <v>0</v>
      </c>
      <c r="AW1938">
        <v>0</v>
      </c>
    </row>
    <row r="1939" spans="43:51">
      <c r="AQ1939">
        <v>2199</v>
      </c>
      <c r="AR1939" s="911" t="str">
        <f>'Abilities (2)'!B$2199</f>
        <v>(P:+) Stripping them apart: You become able to See Entities Body/Head/Hands/Legs Piece Rarity; Destroy Target Common Body Piece. (30 Mana)</v>
      </c>
      <c r="AS1939" s="911">
        <f>'Abilities (2)'!C$2199</f>
        <v>0</v>
      </c>
      <c r="AT1939" s="911">
        <f>'Abilities (2)'!D$2199</f>
        <v>0</v>
      </c>
      <c r="AW1939" t="s">
        <v>7573</v>
      </c>
      <c r="AX1939">
        <v>0</v>
      </c>
      <c r="AY1939">
        <v>0</v>
      </c>
    </row>
    <row r="1940" spans="43:51">
      <c r="AQ1940">
        <v>2200</v>
      </c>
      <c r="AR1940" s="1258" t="str">
        <f>'Abilities (2)'!B$2200</f>
        <v>(P:+) Remove The Iron: You become able to See Entities Weapon Rarity; Destroy Target Common Weapon. (30 Mana)</v>
      </c>
      <c r="AS1940" s="1258" t="str">
        <f>'Abilities (2)'!C$2200</f>
        <v>(P:+) Remove The Iron II: You become able to See Entities Weapon Rarity; Destroy Target Rare Weapon. (30 Mana)</v>
      </c>
      <c r="AT1940" s="1258" t="str">
        <f>'Abilities (2)'!D$2200</f>
        <v>(P:+) Remove The Iron III: You become able to See Entities Weapon Rarity; Destroy Target Epic Weapon. (30 Mana)</v>
      </c>
      <c r="AW1940" t="s">
        <v>7574</v>
      </c>
      <c r="AX1940" t="s">
        <v>7575</v>
      </c>
      <c r="AY1940" t="s">
        <v>7576</v>
      </c>
    </row>
    <row r="1941" spans="43:51">
      <c r="AQ1941">
        <v>2201</v>
      </c>
      <c r="AR1941" s="1258">
        <f>'Abilities (2)'!B$2201</f>
        <v>0</v>
      </c>
      <c r="AS1941" s="1258" t="str">
        <f>'Abilities (2)'!C$2201</f>
        <v>(❖:&gt;) Terror Bolt II: Deal 40 Terror Damage To Target Entity. (40 Mana)</v>
      </c>
      <c r="AT1941" s="1258" t="str">
        <f>'Abilities (2)'!D$2201</f>
        <v>(❖:&gt;) Terror Bolt III: Deal 60 Terror Damage To Target Entity. (50 Mana)</v>
      </c>
      <c r="AW1941">
        <v>0</v>
      </c>
      <c r="AX1941" t="s">
        <v>7577</v>
      </c>
      <c r="AY1941" t="s">
        <v>7578</v>
      </c>
    </row>
    <row r="1942" spans="43:51">
      <c r="AQ1942" s="1286">
        <v>2202</v>
      </c>
      <c r="AR1942" s="1258" t="str">
        <f>'Abilities (2)'!B$2202</f>
        <v>(❖:&gt;) Terror Bolt: Deal 20 Terror Damage To Target Entity. (25 Mana)</v>
      </c>
      <c r="AS1942" s="1258">
        <f>'Abilities (2)'!C$2202</f>
        <v>0</v>
      </c>
      <c r="AT1942" s="1258">
        <f>'Abilities (2)'!D$2202</f>
        <v>0</v>
      </c>
      <c r="AW1942" t="s">
        <v>7579</v>
      </c>
      <c r="AX1942">
        <v>0</v>
      </c>
      <c r="AY1942">
        <v>0</v>
      </c>
    </row>
    <row r="1943" spans="43:51">
      <c r="AQ1943" s="1286">
        <v>2203</v>
      </c>
      <c r="AR1943" s="1258" t="str">
        <f>'Abilities (2)'!B$2203</f>
        <v>(P) Collapse in the Cold Embrace: Whenever you Destroy Targets Gear, they become Feared or Chilled for 1 Turn.</v>
      </c>
      <c r="AS1943" s="1258" t="str">
        <f>'Abilities (2)'!C$2203</f>
        <v>(P) Collapse in the Cold Embrace II: Whenever you Destroy Targets Gear, they become Feared or Chilled for 2 Turns.</v>
      </c>
      <c r="AT1943" s="1258" t="str">
        <f>'Abilities (2)'!D$2203</f>
        <v>(P) Collapse in the Cold Embrace III: Whenever you Destroy Targets Gear, they become Feared or Chilled for 3 Turns.</v>
      </c>
      <c r="AW1943" t="s">
        <v>7580</v>
      </c>
      <c r="AX1943" t="s">
        <v>7581</v>
      </c>
      <c r="AY1943" t="s">
        <v>7582</v>
      </c>
    </row>
    <row r="1944" spans="43:51">
      <c r="AQ1944" s="1286">
        <v>2204</v>
      </c>
      <c r="AR1944" s="1258">
        <f>'Abilities (2)'!B$2204</f>
        <v>0</v>
      </c>
      <c r="AS1944" s="1258" t="str">
        <f>'Abilities (2)'!C$2204</f>
        <v>(P) The Return II:[Requires Empty Inventory Space] At the end of Combat, Return all Destroyed Gear to your Inventory; You may upgrade the rarity of one of them.</v>
      </c>
      <c r="AT1944" s="1258" t="str">
        <f>'Abilities (2)'!D$2204</f>
        <v>(P) The Return III:[Requires Empty Inventory Space] At the end of Combat, Return all Destroyed Gear to your Inventory; You may upgrade the rarity of two of them.</v>
      </c>
      <c r="AW1944">
        <v>0</v>
      </c>
      <c r="AX1944" t="s">
        <v>7583</v>
      </c>
      <c r="AY1944" t="s">
        <v>7584</v>
      </c>
    </row>
    <row r="1945" spans="43:51">
      <c r="AQ1945" s="1286">
        <v>2205</v>
      </c>
      <c r="AR1945" s="1258" t="str">
        <f>'Abilities (2)'!B$2205</f>
        <v>(P) The Return:[Requires Empty Inventory Space] At the end of Combat, Return all Destroyed Gear to your Inventory.</v>
      </c>
      <c r="AS1945" s="1258">
        <f>'Abilities (2)'!C$2205</f>
        <v>0</v>
      </c>
      <c r="AT1945" s="1258">
        <f>'Abilities (2)'!D$2205</f>
        <v>0</v>
      </c>
      <c r="AW1945" t="s">
        <v>7585</v>
      </c>
      <c r="AX1945">
        <v>0</v>
      </c>
      <c r="AY1945">
        <v>0</v>
      </c>
    </row>
    <row r="1946" spans="43:51">
      <c r="AQ1946" s="1286">
        <v>2206</v>
      </c>
      <c r="AR1946" s="1258" t="str">
        <f>'Abilities (2)'!B$2206</f>
        <v>(P) Limitless Destruction: Your Tier I Ability is now You become able to See Entities Gear Rarity; Destroy Target Common(Scales with Tier I Rank) Gear Piece. (35 Mana)</v>
      </c>
      <c r="AS1946" s="1258" t="str">
        <f>'Abilities (2)'!C$2206</f>
        <v>(P) Limitless Destruction II: Your Tier I Ability is now You become able to See Entities Gear Rarity; Destroy 2 Target Common(Scales with Tier I Rank) Gear Pieces. (40 Mana)</v>
      </c>
      <c r="AT1946" s="1258" t="str">
        <f>'Abilities (2)'!D$2206</f>
        <v>(P) Limitless Destruction III: Your Tier I Ability is now You become able to See Entities Gear Rarity; Destroy 3 Target Common(Scales with Tier I Rank) Gear Pieces. (50 Mana)</v>
      </c>
      <c r="AW1946" t="s">
        <v>7586</v>
      </c>
      <c r="AX1946" t="s">
        <v>7587</v>
      </c>
      <c r="AY1946" t="s">
        <v>7588</v>
      </c>
    </row>
    <row r="1947" spans="43:51">
      <c r="AQ1947" s="1286">
        <v>2207</v>
      </c>
      <c r="AR1947" s="1258">
        <f>'Abilities (2)'!B$2207</f>
        <v>0</v>
      </c>
      <c r="AS1947" s="1258" t="str">
        <f>'Abilities (2)'!C$2207</f>
        <v>(+) Curse of the Frozen Lakes II: Curse Target Gear, Entities that have Target Gear Equipped Take 40 Frost and 40 Dark Damage per Turn; The Gear Selfdestructs upon being un-equipped. (1/Day)</v>
      </c>
      <c r="AT1947" s="1258" t="str">
        <f>'Abilities (2)'!D$2207</f>
        <v>(+) Curse of the Frozen Lakes III: Curse Target Gear, Entities that have Target Gear Equipped Take 100 Frost and 100 Dark Damage per Turn; The Gear Selfdestructs upon being un-equipped.</v>
      </c>
      <c r="AW1947">
        <v>0</v>
      </c>
      <c r="AX1947" t="s">
        <v>7589</v>
      </c>
      <c r="AY1947" t="s">
        <v>7590</v>
      </c>
    </row>
    <row r="1948" spans="43:51">
      <c r="AQ1948" s="1286">
        <v>2208</v>
      </c>
      <c r="AR1948" s="1258" t="str">
        <f>'Abilities (2)'!B$2208</f>
        <v>(+) Curse of the Frozen Lakes: Curse Target Gear, Entities that have Target Gear Equipped Take 20 Frost or Dark Damage per Turn; The Gear Selfdestructs upon being un-equipped. (1/Day)</v>
      </c>
      <c r="AS1948" s="1258">
        <f>'Abilities (2)'!C$2208</f>
        <v>0</v>
      </c>
      <c r="AT1948" s="1258">
        <f>'Abilities (2)'!D$2208</f>
        <v>0</v>
      </c>
      <c r="AW1948" t="s">
        <v>7591</v>
      </c>
      <c r="AX1948">
        <v>0</v>
      </c>
      <c r="AY1948">
        <v>0</v>
      </c>
    </row>
    <row r="1949" spans="43:51">
      <c r="AQ1949" s="1286">
        <v>2209</v>
      </c>
      <c r="AR1949" s="1258" t="str">
        <f>'Abilities (2)'!B$2209</f>
        <v>(❖:o) The Land of the Deprived: Powerplay; Destroy All Heroes Non-Unique Equipped Gear. (100 Mana; 100 Health)</v>
      </c>
      <c r="AS1949" s="1258" t="str">
        <f>'Abilities (2)'!C$2209</f>
        <v>(❖:o) The Land of the Deprived II: Powerplay; Destroy All Heroes Non-Mythic Equipped Gear. (100 Mana)</v>
      </c>
      <c r="AT1949" s="1258" t="str">
        <f>'Abilities (2)'!D$2209</f>
        <v>(❖:o) The Land of the Deprived III: Destroy All Heroes Gear. (100 Mana)</v>
      </c>
      <c r="AW1949" t="s">
        <v>7592</v>
      </c>
      <c r="AX1949" t="s">
        <v>7593</v>
      </c>
      <c r="AY1949" t="s">
        <v>7594</v>
      </c>
    </row>
    <row r="1950" spans="43:51">
      <c r="AQ1950" s="1286">
        <v>2210</v>
      </c>
      <c r="AR1950" s="1258">
        <f>'Abilities (2)'!B$2210</f>
        <v>0</v>
      </c>
      <c r="AS1950" s="1258">
        <f>'Abilities (2)'!C$2210</f>
        <v>0</v>
      </c>
      <c r="AT1950" s="1258">
        <f>'Abilities (2)'!D$2210</f>
        <v>0</v>
      </c>
      <c r="AW1950">
        <v>0</v>
      </c>
      <c r="AX1950">
        <v>0</v>
      </c>
      <c r="AY1950">
        <v>0</v>
      </c>
    </row>
    <row r="1951" spans="43:51">
      <c r="AQ1951">
        <v>2213</v>
      </c>
      <c r="AR1951" s="1258" t="str">
        <f>'Abilities (2)'!B$2213</f>
        <v>(≈) Hidden Visions of Treasures: Gain the 1 Hex Vision Map of Closest specified Landmark Type; This Ability may only be used once per Landmark Type. (1/Day)</v>
      </c>
      <c r="AW1951" t="s">
        <v>7595</v>
      </c>
    </row>
    <row r="1952" spans="43:51">
      <c r="AQ1952" s="1286">
        <v>2214</v>
      </c>
      <c r="AR1952" s="1258" t="str">
        <f>'Abilities (2)'!B$2214</f>
        <v>(P) The Revealer: All Hidden Abilities Cast by other Entities during Combat are Revealed to you.</v>
      </c>
      <c r="AW1952" t="s">
        <v>7596</v>
      </c>
    </row>
    <row r="1953" spans="43:51">
      <c r="AQ1953">
        <v>2215</v>
      </c>
      <c r="AR1953" s="1258" t="str">
        <f>'Abilities (2)'!B$2215</f>
        <v>(≈) Hidden Visions of Enemy: Gain the 1 Hex Vision Map of Closest specified Entity Type; This Ability may only be used once per Entity Type(Hero; Weakling; Elite; Boss; Guardian; God; Legend; Hand; Questgiver, Companion). (1/Day)</v>
      </c>
      <c r="AW1953" t="s">
        <v>7597</v>
      </c>
    </row>
    <row r="1954" spans="43:51">
      <c r="AQ1954">
        <v>2216</v>
      </c>
      <c r="AR1954" s="911" t="str">
        <f>'Abilities (2)'!B$2216</f>
        <v>(P) Seering Strikes: For the Rest of the Combat you forsee your own attacks; If you Predict your Basic Attack will Miss, it will Hit, if you Predict that it will Hit, it will Crit instead, if you predict it will Crit, it will Hit Vital Instead. (40 Mana)</v>
      </c>
      <c r="AS1954" s="911" t="str">
        <f>'Abilities (2)'!C$2216</f>
        <v>(≈) Seering Strikes II: For the Rest of the Combat you forsee your own attacks; If you Predict your Basic Attack will Miss, it will Hit, if you Predict that it will Hit, it will Crit instead, if you predict it will Crit, it will Hit Vital Instead. (30 Mana)</v>
      </c>
      <c r="AT1954" s="911" t="str">
        <f>'Abilities (2)'!D$2216</f>
        <v>(≈) Seering Strikes III: For the Rest of the Combat you forsee your own attacks; If you Predict your Basic Attack will Miss, it will Hit, if you Predict that it will Hit, it will Crit instead, if you predict it will Crit, it will Hit Vital Instead. (20 Mana)</v>
      </c>
      <c r="AW1954" t="s">
        <v>7598</v>
      </c>
      <c r="AX1954" t="s">
        <v>7599</v>
      </c>
      <c r="AY1954" t="s">
        <v>7600</v>
      </c>
    </row>
    <row r="1955" spans="43:51">
      <c r="AQ1955">
        <v>2217</v>
      </c>
      <c r="AR1955" s="1258" t="str">
        <f>'Abilities (2)'!B$2217</f>
        <v>(≈) Attributal: Predict which of Targets Attribute is the highest; If the Prediction is correct, Drain the Targets Predicted Attribute until End of Day. (40 Mana)</v>
      </c>
      <c r="AS1955" s="1258" t="str">
        <f>'Abilities (2)'!C$2217</f>
        <v>(≈) Attributal II: Predict which of Targets Attribute is the highest; If the Prediction is correct, Drain the Targets Predicted Attribute until End of Day. (30 Mana)</v>
      </c>
      <c r="AT1955" s="1258" t="str">
        <f>'Abilities (2)'!D$2217</f>
        <v>(≈) Attributal III: Predict which of Targets Attribute is the highest; If the Prediction is correct, Drain the Targets Predicted Attribute until End of Day. (20 Mana)</v>
      </c>
      <c r="AW1955" t="s">
        <v>7601</v>
      </c>
      <c r="AX1955" t="s">
        <v>7602</v>
      </c>
      <c r="AY1955" t="s">
        <v>7603</v>
      </c>
    </row>
    <row r="1956" spans="43:51">
      <c r="AQ1956">
        <v>2218</v>
      </c>
      <c r="AR1956" s="1258" t="str">
        <f>'Abilities (2)'!B$2218</f>
        <v>(&gt;) Philosofical Rock: Hidden; Throw a Stone at Target Entity for 10(+100% Power) Physical Damage and Predict the Damage Dealt; If you Predicted the Damage Correctly, the Hit Entity becomes Staggered for 1 Turn. (10 Mana)</v>
      </c>
      <c r="AS1956" s="1258" t="str">
        <f>'Abilities (2)'!C$2218</f>
        <v>(&gt;) Philosofical Rock II: Hidden; Throw a Stone at Target Entity for 10(+100% Power) Physical Damage and Predict the Damage Dealt; If you Predicted the Damage Correctly, the Hit Entity becomes Staggered for 2 Turns. (10 Mana)</v>
      </c>
      <c r="AT1956" s="1258" t="str">
        <f>'Abilities (2)'!D$2218</f>
        <v>(&gt;) Philosofical Rock III: Hidden; Throw a Stone at Target Entity for 10(+100% Power) Physical Damage and Predict the Damage Dealt; If you Predicted the Damage Correctly, the Hit Entity becomes Staggered for 3 Turns. (10 Mana)</v>
      </c>
      <c r="AW1956" t="s">
        <v>7604</v>
      </c>
      <c r="AX1956" t="s">
        <v>7605</v>
      </c>
      <c r="AY1956" t="s">
        <v>7606</v>
      </c>
    </row>
    <row r="1957" spans="43:51">
      <c r="AQ1957" s="1286">
        <v>2219</v>
      </c>
      <c r="AR1957" s="1258" t="str">
        <f>'Abilities (2)'!B$2219</f>
        <v>(P) Regenerative Predictor: Making Correct Predictions will Restores 10 Health. (Locks 20 Mana)</v>
      </c>
      <c r="AS1957" s="1258" t="str">
        <f>'Abilities (2)'!C$2219</f>
        <v>(P) Regenerative Predictor II: Making Correct Predictions will Restores 15 Health. (Locks 20 Mana)</v>
      </c>
      <c r="AT1957" s="1258" t="str">
        <f>'Abilities (2)'!D$2219</f>
        <v>(P) Regenerative Predictor III: Making Correct Predictions will Restores 20 Health. (Locks 20 Mana)</v>
      </c>
      <c r="AW1957" t="s">
        <v>7607</v>
      </c>
      <c r="AX1957" t="s">
        <v>7608</v>
      </c>
      <c r="AY1957" t="s">
        <v>7609</v>
      </c>
    </row>
    <row r="1958" spans="43:51">
      <c r="AQ1958" s="1286">
        <v>2220</v>
      </c>
      <c r="AR1958" s="1258" t="str">
        <f>'Abilities (2)'!B$2220</f>
        <v>(❖:≈) Revealer of Truths: See the Stat Sheet of Target Entity. (30 Mana)</v>
      </c>
      <c r="AS1958" s="1258" t="str">
        <f>'Abilities (2)'!C$2220</f>
        <v>(❖:≈) Revealer of Truths II: Flash; See the Stat Sheet of Target Entity. (30 Mana)</v>
      </c>
      <c r="AT1958" s="1258" t="str">
        <f>'Abilities (2)'!D$2220</f>
        <v>(❖:≈) Revealer of Truths III: Flash; See the Stat Sheet of Target Entity; This Ability counts as a Correct Prediction. (30 Mana)</v>
      </c>
      <c r="AW1958" t="s">
        <v>7610</v>
      </c>
      <c r="AX1958" t="s">
        <v>7611</v>
      </c>
      <c r="AY1958" t="s">
        <v>7612</v>
      </c>
    </row>
    <row r="1959" spans="43:51">
      <c r="AQ1959" s="1286">
        <v>2221</v>
      </c>
      <c r="AR1959" s="1258" t="str">
        <f>'Abilities (2)'!B$2221</f>
        <v>(P) Undisclosed Predictions: Whenever you cast a Hidden Ability, Trigger a Correct Prediction; Whenever you Fail a Prediction, Lose 20 Health.</v>
      </c>
      <c r="AS1959" s="1258" t="str">
        <f>'Abilities (2)'!C$2221</f>
        <v>(P) Undisclosed Predictions II: Whenever you cast a Hidden Ability, Trigger a Correct Prediction; Whenever you Fail a Prediction, Lose 10 Health.</v>
      </c>
      <c r="AT1959" s="1258" t="str">
        <f>'Abilities (2)'!D$2221</f>
        <v>(P) Undisclosed Predictions III: Whenever you cast a Hidden Ability, Trigger a Correct Prediction; Whenever you Fail a Prediction, Lose 5 Health.</v>
      </c>
      <c r="AW1959" t="s">
        <v>7613</v>
      </c>
      <c r="AX1959" t="s">
        <v>7614</v>
      </c>
      <c r="AY1959" t="s">
        <v>7615</v>
      </c>
    </row>
    <row r="1960" spans="43:51">
      <c r="AQ1960" s="1286">
        <v>2222</v>
      </c>
      <c r="AR1960" s="1258" t="str">
        <f>'Abilities (2)'!B$2222</f>
        <v>(❖:≈) Predict Fate: Flash; Hidden; Predict your Opponents next Action(Cast Ability/Move/Basic Attack/Use Item); If the Prediction is correct, their Action is Denied and they are Forced to do another action instead. (30 Mana)</v>
      </c>
      <c r="AS1960" s="1258" t="str">
        <f>'Abilities (2)'!C$2222</f>
        <v>(❖:≈) Predict Fate II: Flash; Hidden; Predict your Opponents next Action(Cast Ability/Move/Basic Attack/Use Item); If the Prediction is correct, their Action is Denied and they are Forced to do another action instead. (20 Mana)</v>
      </c>
      <c r="AT1960" s="1258" t="str">
        <f>'Abilities (2)'!D$2222</f>
        <v>(❖:≈) Predict Fate III: Flash; Hidden; Predict your Opponents next Action(Cast Ability/Move/Basic Attack/Use Item/Flee); If the Prediction is correct, their Action is Denied and they are Forced to do another action instead. (20 Mana)</v>
      </c>
      <c r="AW1960" t="s">
        <v>7616</v>
      </c>
      <c r="AX1960" t="s">
        <v>7617</v>
      </c>
      <c r="AY1960" t="s">
        <v>7618</v>
      </c>
    </row>
    <row r="1961" spans="43:51">
      <c r="AQ1961" s="1286">
        <v>2223</v>
      </c>
      <c r="AR1961" s="1258" t="str">
        <f>'Abilities (2)'!B$2223</f>
        <v>(P) Unfathomable Seering: For every Correct Prediction, Gain 1 Random Attribute until End of Day. (Locks 20 Mana)</v>
      </c>
      <c r="AS1961" s="1258" t="str">
        <f>'Abilities (2)'!C$2223</f>
        <v>(P) Unfathomable Seering II: For every Correct Prediction, Gain 2 Random Attributes until End of Day. (Locks 20 Mana)</v>
      </c>
      <c r="AT1961" s="1258" t="str">
        <f>'Abilities (2)'!D$2223</f>
        <v>(P) Unfathomable Seering III: For every Correct Prediction, Gain 3 Random Attributes until End of Day. (Locks 20 Mana)</v>
      </c>
      <c r="AW1961" t="s">
        <v>7619</v>
      </c>
      <c r="AX1961" t="s">
        <v>7620</v>
      </c>
      <c r="AY1961" t="s">
        <v>7621</v>
      </c>
    </row>
    <row r="1962" spans="43:51">
      <c r="AQ1962" s="1286">
        <v>2224</v>
      </c>
      <c r="AR1962" s="1258" t="str">
        <f>'Abilities (2)'!B$2224</f>
        <v>(P) Foretold Protection: Whenever you make a correct Prediction you gain 1 Barrier. (Locks 60 Mana)</v>
      </c>
      <c r="AS1962" s="1258" t="str">
        <f>'Abilities (2)'!C$2224</f>
        <v>(P) Foretold Protection II: Whenever you make a correct Prediction you gain 1 Barrier. (Locks 40 Mana)</v>
      </c>
      <c r="AT1962" s="1258" t="str">
        <f>'Abilities (2)'!D$2224</f>
        <v>(P) Foretold Protection III: Whenever you make a correct Prediction you gain 1 Barrier. (Locks 20 Mana)</v>
      </c>
      <c r="AW1962" t="s">
        <v>7622</v>
      </c>
      <c r="AX1962" t="s">
        <v>7623</v>
      </c>
      <c r="AY1962" t="s">
        <v>7624</v>
      </c>
    </row>
    <row r="1963" spans="43:51">
      <c r="AQ1963" s="1286">
        <v>2225</v>
      </c>
      <c r="AR1963" s="1258" t="str">
        <f>'Abilities (2)'!B$2225</f>
        <v>(❖:≈) I Already Knew: [Requires 1 Gold] Hidden; Flash; Toss a Coin and make a Prediction; 50% Chance to Trigger a Correct Prediction. (10 Mana)</v>
      </c>
      <c r="AS1963" s="1258" t="str">
        <f>'Abilities (2)'!C$2225</f>
        <v>(❖:≈) I Already Knew II: [Requires 1 Gold] Hidden; Flash; Toss a Coin and make a Prediction; 70% Chance to Trigger a Correct Prediction. (10 Mana)</v>
      </c>
      <c r="AT1963" s="1258" t="str">
        <f>'Abilities (2)'!D$2225</f>
        <v>(❖:≈) I Already Knew III: [Requires 1 Gold] Hidden; Flash; Toss a Coin and make a Prediction; 100% Chance to Trigger a Correct Prediction. (10 Mana)</v>
      </c>
      <c r="AW1963" t="s">
        <v>7625</v>
      </c>
      <c r="AX1963" t="s">
        <v>7626</v>
      </c>
      <c r="AY1963" t="s">
        <v>7627</v>
      </c>
    </row>
    <row r="1964" spans="43:51">
      <c r="AQ1964" s="1286">
        <v>2226</v>
      </c>
      <c r="AR1964" s="1258" t="str">
        <f>'Abilities (2)'!B$2226</f>
        <v>(P) Impartial Predictorate: Whenever you make a False Prediction, Trigger a Correct Prediction. (Locks 50 Mana)</v>
      </c>
      <c r="AS1964" s="1258" t="str">
        <f>'Abilities (2)'!C$2226</f>
        <v>(P) Impartial Predictorate II: Whenever you make a False Prediction, Trigger 2 Correct Predictions. (Locks 50 Mana)</v>
      </c>
      <c r="AT1964" s="1258" t="str">
        <f>'Abilities (2)'!D$2226</f>
        <v>(P) Impartial Predictorate III: Whenever you make a False Prediction, Trigger 4 Correct Predictions.</v>
      </c>
      <c r="AW1964" t="s">
        <v>7628</v>
      </c>
      <c r="AX1964" t="s">
        <v>7629</v>
      </c>
      <c r="AY1964" t="s">
        <v>7630</v>
      </c>
    </row>
    <row r="1965" spans="43:51">
      <c r="AQ1965" s="1286">
        <v>2227</v>
      </c>
      <c r="AR1965" s="1258" t="str">
        <f>'Abilities (2)'!B$2227</f>
        <v>(+) Ripple of Predictions: Predict that Target will die of a heart attack in X Turns; Target Takes 1 Fatal Damage for every Correct Predictiont Triggered this Day multiplied with X; If this Prediction is Correct, Trigger 5 Correct Prediction. (80 Mana)</v>
      </c>
      <c r="AS1965" s="1258" t="str">
        <f>'Abilities (2)'!C$2227</f>
        <v>(+) Ripple of Predictions II: Predict that Target will die of a heart attack in X Turns; Target Takes 2 Fatal Damage for every Correct Predictiont Triggered this Day multiplied with X; If this Prediction is Correct, Trigger 10 Correct Prediction. (100 Mana)</v>
      </c>
      <c r="AT1965" s="1258" t="str">
        <f>'Abilities (2)'!D$2227</f>
        <v>(+) Ripple of Predictions III: Predict that Target will die of a heart attack in X Turns; Target Takes 5 Fatal Damage for every Correct Predictiont Triggered this Day multiplied with X; If this Prediction is Correct, Trigger 20 Correct Prediction. (120 Mana)</v>
      </c>
      <c r="AW1965" t="s">
        <v>7631</v>
      </c>
      <c r="AX1965" t="s">
        <v>7632</v>
      </c>
      <c r="AY1965" t="s">
        <v>7633</v>
      </c>
    </row>
    <row r="1966" spans="43:51">
      <c r="AQ1966">
        <v>2230</v>
      </c>
      <c r="AR1966" s="1258">
        <f>'Abilities (2)'!B$2230</f>
        <v>0</v>
      </c>
      <c r="AW1966">
        <v>0</v>
      </c>
    </row>
    <row r="1967" spans="43:51">
      <c r="AQ1967" s="1286">
        <v>2231</v>
      </c>
      <c r="AR1967" s="1258">
        <f>'Abilities (2)'!B$2231</f>
        <v>0</v>
      </c>
      <c r="AW1967">
        <v>0</v>
      </c>
    </row>
    <row r="1968" spans="43:51">
      <c r="AQ1968">
        <v>2232</v>
      </c>
      <c r="AR1968" s="1258">
        <f>'Abilities (2)'!B$2232</f>
        <v>0</v>
      </c>
      <c r="AW1968">
        <v>0</v>
      </c>
    </row>
    <row r="1969" spans="43:51">
      <c r="AQ1969">
        <v>2233</v>
      </c>
      <c r="AR1969" s="911">
        <f>'Abilities (2)'!B$2233</f>
        <v>0</v>
      </c>
      <c r="AS1969" s="911">
        <f>'Abilities (2)'!C$2233</f>
        <v>0</v>
      </c>
      <c r="AT1969" s="911">
        <f>'Abilities (2)'!D$2233</f>
        <v>0</v>
      </c>
      <c r="AW1969">
        <v>0</v>
      </c>
      <c r="AX1969">
        <v>0</v>
      </c>
      <c r="AY1969">
        <v>0</v>
      </c>
    </row>
    <row r="1970" spans="43:51">
      <c r="AQ1970">
        <v>2234</v>
      </c>
      <c r="AR1970" s="1258">
        <f>'Abilities (2)'!B$2234</f>
        <v>0</v>
      </c>
      <c r="AS1970" s="1258">
        <f>'Abilities (2)'!C$2234</f>
        <v>0</v>
      </c>
      <c r="AT1970" s="1258">
        <f>'Abilities (2)'!D$2234</f>
        <v>0</v>
      </c>
      <c r="AW1970">
        <v>0</v>
      </c>
      <c r="AX1970">
        <v>0</v>
      </c>
      <c r="AY1970">
        <v>0</v>
      </c>
    </row>
    <row r="1971" spans="43:51">
      <c r="AQ1971">
        <v>2235</v>
      </c>
      <c r="AR1971" s="1258">
        <f>'Abilities (2)'!B$2235</f>
        <v>0</v>
      </c>
      <c r="AS1971" s="1258">
        <f>'Abilities (2)'!C$2235</f>
        <v>0</v>
      </c>
      <c r="AT1971" s="1258">
        <f>'Abilities (2)'!D$2235</f>
        <v>0</v>
      </c>
      <c r="AW1971">
        <v>0</v>
      </c>
      <c r="AX1971">
        <v>0</v>
      </c>
      <c r="AY1971">
        <v>0</v>
      </c>
    </row>
    <row r="1972" spans="43:51">
      <c r="AQ1972" s="1286">
        <v>2236</v>
      </c>
      <c r="AR1972" s="1258">
        <f>'Abilities (2)'!B$2236</f>
        <v>0</v>
      </c>
      <c r="AS1972" s="1258">
        <f>'Abilities (2)'!C$2236</f>
        <v>0</v>
      </c>
      <c r="AT1972" s="1258">
        <f>'Abilities (2)'!D$2236</f>
        <v>0</v>
      </c>
      <c r="AW1972">
        <v>0</v>
      </c>
      <c r="AX1972">
        <v>0</v>
      </c>
      <c r="AY1972">
        <v>0</v>
      </c>
    </row>
    <row r="1973" spans="43:51">
      <c r="AQ1973" s="1286">
        <v>2237</v>
      </c>
      <c r="AR1973" s="1258">
        <f>'Abilities (2)'!B$2237</f>
        <v>0</v>
      </c>
      <c r="AS1973" s="1258">
        <f>'Abilities (2)'!C$2237</f>
        <v>0</v>
      </c>
      <c r="AT1973" s="1258">
        <f>'Abilities (2)'!D$2237</f>
        <v>0</v>
      </c>
      <c r="AW1973">
        <v>0</v>
      </c>
      <c r="AX1973">
        <v>0</v>
      </c>
      <c r="AY1973">
        <v>0</v>
      </c>
    </row>
    <row r="1974" spans="43:51">
      <c r="AQ1974" s="1286">
        <v>2238</v>
      </c>
      <c r="AR1974" s="1258">
        <f>'Abilities (2)'!B$2238</f>
        <v>0</v>
      </c>
      <c r="AS1974" s="1258">
        <f>'Abilities (2)'!C$2238</f>
        <v>0</v>
      </c>
      <c r="AT1974" s="1258">
        <f>'Abilities (2)'!D$2238</f>
        <v>0</v>
      </c>
      <c r="AW1974">
        <v>0</v>
      </c>
      <c r="AX1974">
        <v>0</v>
      </c>
      <c r="AY1974">
        <v>0</v>
      </c>
    </row>
    <row r="1975" spans="43:51">
      <c r="AQ1975" s="1286">
        <v>2239</v>
      </c>
      <c r="AR1975" s="1258">
        <f>'Abilities (2)'!B$2239</f>
        <v>0</v>
      </c>
      <c r="AS1975" s="1258">
        <f>'Abilities (2)'!C$2239</f>
        <v>0</v>
      </c>
      <c r="AT1975" s="1258">
        <f>'Abilities (2)'!D$2239</f>
        <v>0</v>
      </c>
      <c r="AW1975">
        <v>0</v>
      </c>
      <c r="AX1975">
        <v>0</v>
      </c>
      <c r="AY1975">
        <v>0</v>
      </c>
    </row>
    <row r="1976" spans="43:51">
      <c r="AQ1976" s="1286">
        <v>2240</v>
      </c>
      <c r="AR1976" s="1258">
        <f>'Abilities (2)'!B$2240</f>
        <v>0</v>
      </c>
      <c r="AS1976" s="1258">
        <f>'Abilities (2)'!C$2240</f>
        <v>0</v>
      </c>
      <c r="AT1976" s="1258">
        <f>'Abilities (2)'!D$2240</f>
        <v>0</v>
      </c>
      <c r="AW1976">
        <v>0</v>
      </c>
      <c r="AX1976">
        <v>0</v>
      </c>
      <c r="AY1976">
        <v>0</v>
      </c>
    </row>
    <row r="1977" spans="43:51">
      <c r="AQ1977" s="1286">
        <v>2241</v>
      </c>
      <c r="AR1977" s="1258">
        <f>'Abilities (2)'!B$2241</f>
        <v>0</v>
      </c>
      <c r="AS1977" s="1258">
        <f>'Abilities (2)'!C$2241</f>
        <v>0</v>
      </c>
      <c r="AT1977" s="1258">
        <f>'Abilities (2)'!D$2241</f>
        <v>0</v>
      </c>
      <c r="AW1977">
        <v>0</v>
      </c>
      <c r="AX1977">
        <v>0</v>
      </c>
      <c r="AY1977">
        <v>0</v>
      </c>
    </row>
    <row r="1978" spans="43:51">
      <c r="AQ1978" s="1286">
        <v>2242</v>
      </c>
      <c r="AR1978" s="1258">
        <f>'Abilities (2)'!B$2242</f>
        <v>0</v>
      </c>
      <c r="AS1978" s="1258">
        <f>'Abilities (2)'!C$2242</f>
        <v>0</v>
      </c>
      <c r="AT1978" s="1258">
        <f>'Abilities (2)'!D$2242</f>
        <v>0</v>
      </c>
      <c r="AW1978">
        <v>0</v>
      </c>
      <c r="AX1978">
        <v>0</v>
      </c>
      <c r="AY1978">
        <v>0</v>
      </c>
    </row>
    <row r="1979" spans="43:51">
      <c r="AQ1979" s="1286">
        <v>2243</v>
      </c>
      <c r="AR1979" s="1258">
        <f>'Abilities (2)'!B$2243</f>
        <v>0</v>
      </c>
      <c r="AS1979" s="1258">
        <f>'Abilities (2)'!C$2243</f>
        <v>0</v>
      </c>
      <c r="AT1979" s="1258">
        <f>'Abilities (2)'!D$2243</f>
        <v>0</v>
      </c>
      <c r="AW1979">
        <v>0</v>
      </c>
      <c r="AX1979">
        <v>0</v>
      </c>
      <c r="AY1979">
        <v>0</v>
      </c>
    </row>
    <row r="1980" spans="43:51">
      <c r="AQ1980" s="1286">
        <v>2244</v>
      </c>
      <c r="AR1980" s="1258">
        <f>'Abilities (2)'!B$2244</f>
        <v>0</v>
      </c>
      <c r="AS1980" s="1258">
        <f>'Abilities (2)'!C$2244</f>
        <v>0</v>
      </c>
      <c r="AT1980" s="1258">
        <f>'Abilities (2)'!D$2244</f>
        <v>0</v>
      </c>
      <c r="AW1980">
        <v>0</v>
      </c>
      <c r="AX1980">
        <v>0</v>
      </c>
      <c r="AY1980">
        <v>0</v>
      </c>
    </row>
    <row r="1981" spans="43:51">
      <c r="AQ1981">
        <v>2247</v>
      </c>
      <c r="AR1981" s="1258">
        <f>'Abilities (2)'!B$2247</f>
        <v>0</v>
      </c>
      <c r="AW1981">
        <v>0</v>
      </c>
    </row>
    <row r="1982" spans="43:51">
      <c r="AQ1982" s="1286">
        <v>2248</v>
      </c>
      <c r="AR1982" s="1258">
        <f>'Abilities (2)'!B$2248</f>
        <v>0</v>
      </c>
      <c r="AW1982">
        <v>0</v>
      </c>
    </row>
    <row r="1983" spans="43:51">
      <c r="AQ1983">
        <v>2249</v>
      </c>
      <c r="AR1983" s="1258">
        <f>'Abilities (2)'!B$2249</f>
        <v>0</v>
      </c>
      <c r="AW1983">
        <v>0</v>
      </c>
    </row>
    <row r="1984" spans="43:51">
      <c r="AQ1984">
        <v>2250</v>
      </c>
      <c r="AR1984" s="911">
        <f>'Abilities (2)'!B$2250</f>
        <v>0</v>
      </c>
      <c r="AS1984" s="911">
        <f>'Abilities (2)'!C$2250</f>
        <v>0</v>
      </c>
      <c r="AT1984" s="911">
        <f>'Abilities (2)'!D$2250</f>
        <v>0</v>
      </c>
      <c r="AW1984">
        <v>0</v>
      </c>
      <c r="AX1984">
        <v>0</v>
      </c>
      <c r="AY1984">
        <v>0</v>
      </c>
    </row>
    <row r="1985" spans="43:51">
      <c r="AQ1985">
        <v>2251</v>
      </c>
      <c r="AR1985" s="1258">
        <f>'Abilities (2)'!B$2251</f>
        <v>0</v>
      </c>
      <c r="AS1985" s="1258">
        <f>'Abilities (2)'!C$2251</f>
        <v>0</v>
      </c>
      <c r="AT1985" s="1258">
        <f>'Abilities (2)'!D$2251</f>
        <v>0</v>
      </c>
      <c r="AW1985">
        <v>0</v>
      </c>
      <c r="AX1985">
        <v>0</v>
      </c>
      <c r="AY1985">
        <v>0</v>
      </c>
    </row>
    <row r="1986" spans="43:51">
      <c r="AQ1986">
        <v>2252</v>
      </c>
      <c r="AR1986" s="1258">
        <f>'Abilities (2)'!B$2252</f>
        <v>0</v>
      </c>
      <c r="AS1986" s="1258">
        <f>'Abilities (2)'!C$2252</f>
        <v>0</v>
      </c>
      <c r="AT1986" s="1258">
        <f>'Abilities (2)'!D$2252</f>
        <v>0</v>
      </c>
      <c r="AW1986">
        <v>0</v>
      </c>
      <c r="AX1986">
        <v>0</v>
      </c>
      <c r="AY1986">
        <v>0</v>
      </c>
    </row>
    <row r="1987" spans="43:51">
      <c r="AQ1987" s="1286">
        <v>2253</v>
      </c>
      <c r="AR1987" s="1258">
        <f>'Abilities (2)'!B$2253</f>
        <v>0</v>
      </c>
      <c r="AS1987" s="1258">
        <f>'Abilities (2)'!C$2253</f>
        <v>0</v>
      </c>
      <c r="AT1987" s="1258">
        <f>'Abilities (2)'!D$2253</f>
        <v>0</v>
      </c>
      <c r="AW1987">
        <v>0</v>
      </c>
      <c r="AX1987">
        <v>0</v>
      </c>
      <c r="AY1987">
        <v>0</v>
      </c>
    </row>
    <row r="1988" spans="43:51">
      <c r="AQ1988" s="1286">
        <v>2254</v>
      </c>
      <c r="AR1988" s="1258">
        <f>'Abilities (2)'!B$2254</f>
        <v>0</v>
      </c>
      <c r="AS1988" s="1258">
        <f>'Abilities (2)'!C$2254</f>
        <v>0</v>
      </c>
      <c r="AT1988" s="1258">
        <f>'Abilities (2)'!D$2254</f>
        <v>0</v>
      </c>
      <c r="AW1988">
        <v>0</v>
      </c>
      <c r="AX1988">
        <v>0</v>
      </c>
      <c r="AY1988">
        <v>0</v>
      </c>
    </row>
    <row r="1989" spans="43:51">
      <c r="AQ1989" s="1286">
        <v>2255</v>
      </c>
      <c r="AR1989" s="1258">
        <f>'Abilities (2)'!B$2255</f>
        <v>0</v>
      </c>
      <c r="AS1989" s="1258">
        <f>'Abilities (2)'!C$2255</f>
        <v>0</v>
      </c>
      <c r="AT1989" s="1258">
        <f>'Abilities (2)'!D$2255</f>
        <v>0</v>
      </c>
      <c r="AW1989">
        <v>0</v>
      </c>
      <c r="AX1989">
        <v>0</v>
      </c>
      <c r="AY1989">
        <v>0</v>
      </c>
    </row>
    <row r="1990" spans="43:51">
      <c r="AQ1990" s="1286">
        <v>2256</v>
      </c>
      <c r="AR1990" s="1258">
        <f>'Abilities (2)'!B$2256</f>
        <v>0</v>
      </c>
      <c r="AS1990" s="1258">
        <f>'Abilities (2)'!C$2256</f>
        <v>0</v>
      </c>
      <c r="AT1990" s="1258">
        <f>'Abilities (2)'!D$2256</f>
        <v>0</v>
      </c>
      <c r="AW1990">
        <v>0</v>
      </c>
      <c r="AX1990">
        <v>0</v>
      </c>
      <c r="AY1990">
        <v>0</v>
      </c>
    </row>
    <row r="1991" spans="43:51">
      <c r="AQ1991" s="1286">
        <v>2257</v>
      </c>
      <c r="AR1991" s="1258">
        <f>'Abilities (2)'!B$2257</f>
        <v>0</v>
      </c>
      <c r="AS1991" s="1258">
        <f>'Abilities (2)'!C$2257</f>
        <v>0</v>
      </c>
      <c r="AT1991" s="1258">
        <f>'Abilities (2)'!D$2257</f>
        <v>0</v>
      </c>
      <c r="AW1991">
        <v>0</v>
      </c>
      <c r="AX1991">
        <v>0</v>
      </c>
      <c r="AY1991">
        <v>0</v>
      </c>
    </row>
    <row r="1992" spans="43:51">
      <c r="AQ1992" s="1286">
        <v>2258</v>
      </c>
      <c r="AR1992" s="1258">
        <f>'Abilities (2)'!B$2258</f>
        <v>0</v>
      </c>
      <c r="AS1992" s="1258">
        <f>'Abilities (2)'!C$2258</f>
        <v>0</v>
      </c>
      <c r="AT1992" s="1258">
        <f>'Abilities (2)'!D$2258</f>
        <v>0</v>
      </c>
      <c r="AW1992">
        <v>0</v>
      </c>
      <c r="AX1992">
        <v>0</v>
      </c>
      <c r="AY1992">
        <v>0</v>
      </c>
    </row>
    <row r="1993" spans="43:51">
      <c r="AQ1993" s="1286">
        <v>2259</v>
      </c>
      <c r="AR1993" s="1258" t="str">
        <f>'Abilities (2)'!B$2259</f>
        <v>Apocalypse:</v>
      </c>
      <c r="AS1993" s="1258">
        <f>'Abilities (2)'!C$2259</f>
        <v>0</v>
      </c>
      <c r="AT1993" s="1258">
        <f>'Abilities (2)'!D$2259</f>
        <v>0</v>
      </c>
      <c r="AW1993" t="s">
        <v>7634</v>
      </c>
      <c r="AX1993">
        <v>0</v>
      </c>
      <c r="AY1993">
        <v>0</v>
      </c>
    </row>
    <row r="1994" spans="43:51">
      <c r="AQ1994" s="1286">
        <v>2260</v>
      </c>
      <c r="AR1994" s="1258" t="str">
        <f>'Abilities (2)'!B$2260</f>
        <v>Doomsday:</v>
      </c>
      <c r="AS1994" s="1258">
        <f>'Abilities (2)'!C$2260</f>
        <v>0</v>
      </c>
      <c r="AT1994" s="1258">
        <f>'Abilities (2)'!D$2260</f>
        <v>0</v>
      </c>
      <c r="AW1994" t="s">
        <v>7635</v>
      </c>
      <c r="AX1994">
        <v>0</v>
      </c>
      <c r="AY1994">
        <v>0</v>
      </c>
    </row>
    <row r="1995" spans="43:51">
      <c r="AQ1995" s="1286">
        <v>2261</v>
      </c>
      <c r="AR1995" s="1258">
        <f>'Abilities (2)'!B$2261</f>
        <v>0</v>
      </c>
      <c r="AS1995" s="1258">
        <f>'Abilities (2)'!C$2261</f>
        <v>0</v>
      </c>
      <c r="AT1995" s="1258">
        <f>'Abilities (2)'!D$2261</f>
        <v>0</v>
      </c>
      <c r="AW1995">
        <v>0</v>
      </c>
      <c r="AX1995">
        <v>0</v>
      </c>
      <c r="AY1995">
        <v>0</v>
      </c>
    </row>
    <row r="1996" spans="43:51">
      <c r="AQ1996">
        <v>2264</v>
      </c>
      <c r="AR1996" s="1258">
        <f>'Abilities (2)'!B$2264</f>
        <v>0</v>
      </c>
      <c r="AW1996">
        <v>0</v>
      </c>
    </row>
    <row r="1997" spans="43:51">
      <c r="AQ1997" s="1286">
        <v>2265</v>
      </c>
      <c r="AR1997" s="1258">
        <f>'Abilities (2)'!B$2265</f>
        <v>0</v>
      </c>
      <c r="AW1997">
        <v>0</v>
      </c>
    </row>
    <row r="1998" spans="43:51">
      <c r="AQ1998">
        <v>2266</v>
      </c>
      <c r="AR1998" s="1258">
        <f>'Abilities (2)'!B$2266</f>
        <v>0</v>
      </c>
      <c r="AW1998">
        <v>0</v>
      </c>
    </row>
    <row r="1999" spans="43:51">
      <c r="AQ1999">
        <v>2267</v>
      </c>
      <c r="AR1999" s="911">
        <f>'Abilities (2)'!B$2267</f>
        <v>0</v>
      </c>
      <c r="AS1999" s="911">
        <f>'Abilities (2)'!C$2267</f>
        <v>0</v>
      </c>
      <c r="AT1999" s="911">
        <f>'Abilities (2)'!D$2267</f>
        <v>0</v>
      </c>
      <c r="AW1999">
        <v>0</v>
      </c>
      <c r="AX1999">
        <v>0</v>
      </c>
      <c r="AY1999">
        <v>0</v>
      </c>
    </row>
    <row r="2000" spans="43:51">
      <c r="AQ2000">
        <v>2268</v>
      </c>
      <c r="AR2000" s="1258">
        <f>'Abilities (2)'!B$2268</f>
        <v>0</v>
      </c>
      <c r="AS2000" s="1258">
        <f>'Abilities (2)'!C$2268</f>
        <v>0</v>
      </c>
      <c r="AT2000" s="1258">
        <f>'Abilities (2)'!D$2268</f>
        <v>0</v>
      </c>
      <c r="AW2000">
        <v>0</v>
      </c>
      <c r="AX2000">
        <v>0</v>
      </c>
      <c r="AY2000">
        <v>0</v>
      </c>
    </row>
    <row r="2001" spans="43:51">
      <c r="AQ2001">
        <v>2269</v>
      </c>
      <c r="AR2001" s="1258">
        <f>'Abilities (2)'!B$2269</f>
        <v>0</v>
      </c>
      <c r="AS2001" s="1258">
        <f>'Abilities (2)'!C$2269</f>
        <v>0</v>
      </c>
      <c r="AT2001" s="1258">
        <f>'Abilities (2)'!D$2269</f>
        <v>0</v>
      </c>
      <c r="AW2001">
        <v>0</v>
      </c>
      <c r="AX2001">
        <v>0</v>
      </c>
      <c r="AY2001">
        <v>0</v>
      </c>
    </row>
    <row r="2002" spans="43:51">
      <c r="AQ2002" s="1286">
        <v>2270</v>
      </c>
      <c r="AR2002" s="1258">
        <f>'Abilities (2)'!B$2270</f>
        <v>0</v>
      </c>
      <c r="AS2002" s="1258">
        <f>'Abilities (2)'!C$2270</f>
        <v>0</v>
      </c>
      <c r="AT2002" s="1258">
        <f>'Abilities (2)'!D$2270</f>
        <v>0</v>
      </c>
      <c r="AW2002">
        <v>0</v>
      </c>
      <c r="AX2002">
        <v>0</v>
      </c>
      <c r="AY2002">
        <v>0</v>
      </c>
    </row>
    <row r="2003" spans="43:51">
      <c r="AQ2003" s="1286">
        <v>2271</v>
      </c>
      <c r="AR2003" s="1258">
        <f>'Abilities (2)'!B$2271</f>
        <v>0</v>
      </c>
      <c r="AS2003" s="1258">
        <f>'Abilities (2)'!C$2271</f>
        <v>0</v>
      </c>
      <c r="AT2003" s="1258">
        <f>'Abilities (2)'!D$2271</f>
        <v>0</v>
      </c>
      <c r="AW2003">
        <v>0</v>
      </c>
      <c r="AX2003">
        <v>0</v>
      </c>
      <c r="AY2003">
        <v>0</v>
      </c>
    </row>
    <row r="2004" spans="43:51">
      <c r="AQ2004" s="1286">
        <v>2272</v>
      </c>
      <c r="AR2004" s="1258">
        <f>'Abilities (2)'!B$2272</f>
        <v>0</v>
      </c>
      <c r="AS2004" s="1258">
        <f>'Abilities (2)'!C$2272</f>
        <v>0</v>
      </c>
      <c r="AT2004" s="1258">
        <f>'Abilities (2)'!D$2272</f>
        <v>0</v>
      </c>
      <c r="AW2004">
        <v>0</v>
      </c>
      <c r="AX2004">
        <v>0</v>
      </c>
      <c r="AY2004">
        <v>0</v>
      </c>
    </row>
    <row r="2005" spans="43:51">
      <c r="AQ2005" s="1286">
        <v>2273</v>
      </c>
      <c r="AR2005" s="1258">
        <f>'Abilities (2)'!B$2273</f>
        <v>0</v>
      </c>
      <c r="AS2005" s="1258">
        <f>'Abilities (2)'!C$2273</f>
        <v>0</v>
      </c>
      <c r="AT2005" s="1258">
        <f>'Abilities (2)'!D$2273</f>
        <v>0</v>
      </c>
      <c r="AW2005">
        <v>0</v>
      </c>
      <c r="AX2005">
        <v>0</v>
      </c>
      <c r="AY2005">
        <v>0</v>
      </c>
    </row>
    <row r="2006" spans="43:51">
      <c r="AQ2006" s="1286">
        <v>2274</v>
      </c>
      <c r="AR2006" s="1258">
        <f>'Abilities (2)'!B$2274</f>
        <v>0</v>
      </c>
      <c r="AS2006" s="1258">
        <f>'Abilities (2)'!C$2274</f>
        <v>0</v>
      </c>
      <c r="AT2006" s="1258">
        <f>'Abilities (2)'!D$2274</f>
        <v>0</v>
      </c>
      <c r="AW2006">
        <v>0</v>
      </c>
      <c r="AX2006">
        <v>0</v>
      </c>
      <c r="AY2006">
        <v>0</v>
      </c>
    </row>
    <row r="2007" spans="43:51">
      <c r="AQ2007" s="1286">
        <v>2275</v>
      </c>
      <c r="AR2007" s="1258">
        <f>'Abilities (2)'!B$2275</f>
        <v>0</v>
      </c>
      <c r="AS2007" s="1258">
        <f>'Abilities (2)'!C$2275</f>
        <v>0</v>
      </c>
      <c r="AT2007" s="1258">
        <f>'Abilities (2)'!D$2275</f>
        <v>0</v>
      </c>
      <c r="AW2007">
        <v>0</v>
      </c>
      <c r="AX2007">
        <v>0</v>
      </c>
      <c r="AY2007">
        <v>0</v>
      </c>
    </row>
    <row r="2008" spans="43:51">
      <c r="AQ2008" s="1286">
        <v>2276</v>
      </c>
      <c r="AR2008" s="1258">
        <f>'Abilities (2)'!B$2276</f>
        <v>0</v>
      </c>
      <c r="AS2008" s="1258">
        <f>'Abilities (2)'!C$2276</f>
        <v>0</v>
      </c>
      <c r="AT2008" s="1258">
        <f>'Abilities (2)'!D$2276</f>
        <v>0</v>
      </c>
      <c r="AW2008">
        <v>0</v>
      </c>
      <c r="AX2008">
        <v>0</v>
      </c>
      <c r="AY2008">
        <v>0</v>
      </c>
    </row>
    <row r="2009" spans="43:51">
      <c r="AQ2009" s="1286">
        <v>2277</v>
      </c>
      <c r="AR2009" s="1258">
        <f>'Abilities (2)'!B$2277</f>
        <v>0</v>
      </c>
      <c r="AS2009" s="1258">
        <f>'Abilities (2)'!C$2277</f>
        <v>0</v>
      </c>
      <c r="AT2009" s="1258">
        <f>'Abilities (2)'!D$2277</f>
        <v>0</v>
      </c>
      <c r="AW2009">
        <v>0</v>
      </c>
      <c r="AX2009">
        <v>0</v>
      </c>
      <c r="AY2009">
        <v>0</v>
      </c>
    </row>
    <row r="2010" spans="43:51">
      <c r="AQ2010" s="1286">
        <v>2278</v>
      </c>
      <c r="AR2010" s="1258">
        <f>'Abilities (2)'!B$2278</f>
        <v>0</v>
      </c>
      <c r="AS2010" s="1258">
        <f>'Abilities (2)'!C$2278</f>
        <v>0</v>
      </c>
      <c r="AT2010" s="1258">
        <f>'Abilities (2)'!D$2278</f>
        <v>0</v>
      </c>
      <c r="AW2010">
        <v>0</v>
      </c>
      <c r="AX2010">
        <v>0</v>
      </c>
      <c r="AY2010">
        <v>0</v>
      </c>
    </row>
    <row r="2011" spans="43:51">
      <c r="AQ2011">
        <v>2281</v>
      </c>
      <c r="AR2011" s="1258" t="str">
        <f>'Abilities (2)'!B$2281</f>
        <v>(P) Marrow of Power: You may Consume 1 Bone Marrow Ingredient in order to Gain 1 Power.</v>
      </c>
      <c r="AW2011" t="s">
        <v>7636</v>
      </c>
    </row>
    <row r="2012" spans="43:51">
      <c r="AQ2012" s="1286">
        <v>2282</v>
      </c>
      <c r="AR2012" s="1258" t="str">
        <f>'Abilities (2)'!B$2282</f>
        <v>(P) Bone Shatterer: Your Critical Hits Stagger Targets for 1 Turn and Deal 10(+200% Strength) Bleed Damage On Hit.</v>
      </c>
      <c r="AW2012" t="s">
        <v>7637</v>
      </c>
    </row>
    <row r="2013" spans="43:51">
      <c r="AQ2013">
        <v>2283</v>
      </c>
      <c r="AR2013" s="1258" t="str">
        <f>'Abilities (2)'!B$2283</f>
        <v>(P) Bound for life: The Skeleton of your long dead companion is bound to you for life; Start the Game with a Level 1 Skeleton Wight Companion of a Random Class and Affinity; He has a random Common starting Weapon; If either of you Die, the other Dies as well.</v>
      </c>
      <c r="AW2013" t="s">
        <v>7638</v>
      </c>
    </row>
    <row r="2014" spans="43:51">
      <c r="AQ2014">
        <v>2284</v>
      </c>
      <c r="AR2014" s="911" t="str">
        <f>'Abilities (2)'!B$2284</f>
        <v>(≈) Sharp Bones: Flash; Your next non-crit Basic Attack deals 5(+100% Power) Bleed damage and inflict Bleeding for 5 Bleed Damage Per Tick Over 2 turns; Does not Stack. (15 Mana)</v>
      </c>
      <c r="AS2014" s="911" t="str">
        <f>'Abilities (2)'!C$2284</f>
        <v>(≈) Sharp Bones II: Flash; Your next non-crit Basic Attack deals 10(+100% Power) Bleed damage and inflict Bleeding for 5 Bleed Damage Per Tick Over 3 turns; Does not Stack. (20 Mana)</v>
      </c>
      <c r="AT2014" s="911" t="str">
        <f>'Abilities (2)'!D$2284</f>
        <v>(≈) Sharp Bones III: Flash; Your next non-crit Basic Attack deals 15(+100% Power) Bleed damage and inflict Bleeding for 5 Bleed Damage Per Tick Over 4 turns. (25 Mana)</v>
      </c>
      <c r="AW2014" t="s">
        <v>7639</v>
      </c>
      <c r="AX2014" t="s">
        <v>7640</v>
      </c>
      <c r="AY2014" t="s">
        <v>7641</v>
      </c>
    </row>
    <row r="2015" spans="43:51">
      <c r="AQ2015">
        <v>2285</v>
      </c>
      <c r="AR2015" s="1258" t="str">
        <f>'Abilities (2)'!B$2285</f>
        <v>(≈) Broken Bones: [Requires Entity about to Critically Strike You] Counter; Target Attacker is Weakened for 1 Turn; Basic Attack; If the Basic Attack is a Crit restore 50% of the Damage dealt. (25 Mana)</v>
      </c>
      <c r="AS2015" s="1258" t="str">
        <f>'Abilities (2)'!C$2285</f>
        <v>(≈) Broken Bones II: [Requires Entity about to Critical Strike you] Counter; Target Attacker is Weakened for 1 Turns; Basic Attack; If the Basic Attack is a Crit restore 75% of the Damage dealt. (30 Mana)</v>
      </c>
      <c r="AT2015" s="1258" t="str">
        <f>'Abilities (2)'!D$2285</f>
        <v>(≈) Broken Bones III: [Requires Entity about to Critical Strike you] Counter; Target Attacker is Weakened for 2 Turns; Basic Attack; If the Basic Attack is a Crit restore 100% of the Damage dealt. (35 Mana)</v>
      </c>
      <c r="AW2015" t="s">
        <v>7642</v>
      </c>
      <c r="AX2015" t="s">
        <v>7643</v>
      </c>
      <c r="AY2015" t="s">
        <v>7644</v>
      </c>
    </row>
    <row r="2016" spans="43:51">
      <c r="AQ2016">
        <v>2286</v>
      </c>
      <c r="AR2016" s="1258" t="str">
        <f>'Abilities (2)'!B$2286</f>
        <v>(❖:^) Raise Skeleton: [Requires Corpse on Hex] Consume a Corpse to Summon a 50 Health Skeleton Creature Follower with a 15 Physical Damage Melee Basic Attack that has 10 Dark Damage on Hit; Up to 1. (50 Mana)</v>
      </c>
      <c r="AS2016" s="1258" t="str">
        <f>'Abilities (2)'!C$2286</f>
        <v>(❖:^) Raise Skeleton II: [Requires Corpse on Hex] Consume a Corpse to Summon a 50 Health Skeleton Creature Follower, It Deals 15 Physical Damage and has 10 Dark Damage on Hit; Up to 2. (40 Mana)</v>
      </c>
      <c r="AT2016" s="1258" t="str">
        <f>'Abilities (2)'!D$2286</f>
        <v>(❖:^) Raise Skeleton III: [Requires Corpse on Hex] Consume a Corpse to Summon a 50 Health Skeleton Creature Follower, It Deals 15 Physical Damage and has 10 Dark Damage on Hit; Up to 3. (30 Mana)</v>
      </c>
      <c r="AW2016" t="s">
        <v>7645</v>
      </c>
      <c r="AX2016" t="s">
        <v>7646</v>
      </c>
      <c r="AY2016" t="s">
        <v>7647</v>
      </c>
    </row>
    <row r="2017" spans="43:51">
      <c r="AQ2017" s="1286">
        <v>2287</v>
      </c>
      <c r="AR2017" s="1258" t="str">
        <f>'Abilities (2)'!B$2287</f>
        <v>(❖:^) Bone Wall: Summon a 3 Tile long 50 Health Bone Wall anywhere on the Battlefield; Hostile Entities Adjacent to the Bone wall have -1 Mobility and -1 to their Basic Attack Roll. (40 Mana; 1/Combat)</v>
      </c>
      <c r="AS2017" s="1258" t="str">
        <f>'Abilities (2)'!C$2287</f>
        <v>(❖:^) Bone Wall II: Summon a 3 or 4 Tile long 75 Health Bone Wall anywhere on the Battlefield; Hostile Entities Adjacent to the Bone wall have -2 Mobility and -2 to their Basic Attack Roll. (45 Mana; 1/Combat)</v>
      </c>
      <c r="AT2017" s="1258" t="str">
        <f>'Abilities (2)'!D$2287</f>
        <v>(❖:^) Bone Wall III: Summon a 3, 4 or 5 Tile long 100 Health Bone Wall anywhere on the Battlefield; Hostile Entities Adjacent to the Bone wall have -3 Mobility and -3 to their Basic Attack Roll. (50 Mana; 1/Combat)</v>
      </c>
      <c r="AW2017" t="s">
        <v>7648</v>
      </c>
      <c r="AX2017" t="s">
        <v>7649</v>
      </c>
      <c r="AY2017" t="s">
        <v>7650</v>
      </c>
    </row>
    <row r="2018" spans="43:51">
      <c r="AQ2018" s="1286">
        <v>2288</v>
      </c>
      <c r="AR2018" s="1258" t="str">
        <f>'Abilities (2)'!B$2288</f>
        <v>(❖:^) Bone Prison: Summon a 40 Health Bone Prison Object on any Tile; Entities trapped inside the Bone Prison are Rooted until the Prison is Destroyed. (40 Mana; 1/Combat)</v>
      </c>
      <c r="AS2018" s="1258" t="str">
        <f>'Abilities (2)'!C$2288</f>
        <v>(❖:^) Bone Prison II: Summon a 80 Health Bone Prison Object on any Tile; Entities trapped inside the Bone Prison are Rooted until the Prison is Destroyed. (45 Mana; 1/Combat)</v>
      </c>
      <c r="AT2018" s="1258" t="str">
        <f>'Abilities (2)'!D$2288</f>
        <v>(❖:^) Bone Prison III: Summon a 120 Health Bone Prison Object on any Tile; Entities trapped inside the Bone Prison are Rooted until the Prison is Destroyed. (50 Mana; 1/Combat)</v>
      </c>
      <c r="AW2018" t="s">
        <v>7651</v>
      </c>
      <c r="AX2018" t="s">
        <v>7652</v>
      </c>
      <c r="AY2018" t="s">
        <v>7653</v>
      </c>
    </row>
    <row r="2019" spans="43:51">
      <c r="AQ2019" s="1286">
        <v>2289</v>
      </c>
      <c r="AR2019" s="1258" t="str">
        <f>'Abilities (2)'!B$2289</f>
        <v>(❖:o) Boneyard Greeting: Convert current Hex into a Boneyard Hex; If it is already a Boneyard Hex then Impale all Hostile Entities with sharp Bones dealing 20 Physical Damage; Retrigger this Ability for each Skeleton Minion that died this Combat. (50 Mana)</v>
      </c>
      <c r="AS2019" s="1258" t="str">
        <f>'Abilities (2)'!C$2289</f>
        <v>(❖:o) Boneyard Greeting II: Convert current Hex into a Boneyard Hex; If it is already a Boneyard Hex then Impale all Hostile Entities with sharp Bones dealing 25 Physical Damage; Retrigger this Ability for each Skeleton Minion that died this Combat. (45 Mana)</v>
      </c>
      <c r="AT2019" s="1258" t="str">
        <f>'Abilities (2)'!D$2289</f>
        <v>(❖:o) Boneyard Greeting III: Convert current Hex into a Boneyard Hex; If it is already a Boneyard Hex then Impale all Hostile Entities with sharp Bones dealing 30 Physical Damage; Retrigger this Ability for each Skeleton Minion that died this Combat. (40 Mana)</v>
      </c>
      <c r="AW2019" t="s">
        <v>7654</v>
      </c>
      <c r="AX2019" t="s">
        <v>7655</v>
      </c>
      <c r="AY2019" t="s">
        <v>7656</v>
      </c>
    </row>
    <row r="2020" spans="43:51">
      <c r="AQ2020" s="1286">
        <v>2290</v>
      </c>
      <c r="AR2020" s="1258" t="str">
        <f>'Abilities (2)'!B$2290</f>
        <v>(❖:≈) Burial Mound: Consume Target Corpse creating a Burial Mound on Hex; Appears as a Gravestone to other Entities; Acts as a 1 Hex range Vision Ward; Other Entities will only see a lootless Corpse. (10 Mana)</v>
      </c>
      <c r="AS2020" s="1258" t="str">
        <f>'Abilities (2)'!C$2290</f>
        <v>(❖:≈) Burial Mound II: Consume Target Corpse creating a Burial Mound on Hex; Appears as a Gravestone to other Entities; Acts as a 2 Hex range Vision Ward; Other Entities will only see a lootless Corpse. (20 Mana)</v>
      </c>
      <c r="AT2020" s="1258" t="str">
        <f>'Abilities (2)'!D$2290</f>
        <v>(❖:≈) Burial Mound III: Consume Target Corpse creating a Burial Mound on Hex; Appears as a Gravestone to other Entities; Acts as a 3 Hex range Vision Ward; Other Entities will only see a lootless Corpse. (30 Mana)</v>
      </c>
      <c r="AW2020" t="s">
        <v>7657</v>
      </c>
      <c r="AX2020" t="s">
        <v>7658</v>
      </c>
      <c r="AY2020" t="s">
        <v>7659</v>
      </c>
    </row>
    <row r="2021" spans="43:51">
      <c r="AQ2021" s="1286">
        <v>2291</v>
      </c>
      <c r="AR2021" s="1258" t="str">
        <f>'Abilities (2)'!B$2291</f>
        <v>(❖:≈) Dark Aid: Powerplay; Summon a Skeletal hand attached to your body; The hand acts as an Extra Off-Hand Slot; You can now Three-Hand Two-Handed Weapons causing them to gain +1 Extra Attribute Scaling; If Dismembered Lose the Extra hand first. (30 Mana)</v>
      </c>
      <c r="AS2021" s="1258" t="str">
        <f>'Abilities (2)'!C$2291</f>
        <v>(❖:≈) Dark Aid II: Powerplay; Summon a Skeletal hand attached to your body; The hand acts as an Extra Main-Hand Slot; You can now Three-Hand Two-Handed Weapons causing them to gain +1 Extra Attribute Scaling; If Dismembered Lose the extra hand first. (30 Mana)</v>
      </c>
      <c r="AT2021" s="1258" t="str">
        <f>'Abilities (2)'!D$2291</f>
        <v>(❖:≈) Dark Aid III: Powerplay; Summon 2 Skeletal hands attached to your body; The Hands act as an Extra Main-Hand Slot and an extra Off-Hand Slot; You can now Three/Four-Hand Two-Handed Weapons causing them to gain +1/+2 Extra Attribute Scaling; If Dismembered Lose both extra hands first. (30 Mana)</v>
      </c>
      <c r="AW2021" t="s">
        <v>7660</v>
      </c>
      <c r="AX2021" t="s">
        <v>7661</v>
      </c>
      <c r="AY2021" t="s">
        <v>7662</v>
      </c>
    </row>
    <row r="2022" spans="43:51">
      <c r="AQ2022" s="1286">
        <v>2292</v>
      </c>
      <c r="AR2022" s="1258" t="str">
        <f>'Abilities (2)'!B$2292</f>
        <v>(P) Armies of Mir: All your Skeletons(Sentient or Creatures) including yourself if you are one, will Gain an Additional 10(+100% Power) Dark Damage on Hit; Whenever a Skeleton Creature Dies it has a 25% Chance to be Revived at full Health.</v>
      </c>
      <c r="AS2022" s="1258" t="str">
        <f>'Abilities (2)'!C$2292</f>
        <v>(P) Armies of Mir II: All your Skeletons(Sentient or Creatures) including yourself if you are one, will Gain an Additional 10(+150% Power) Dark Damage on Hit; Whenever a Skeleton Creature Dies it has a 50% Chance to be Revived at full Health.</v>
      </c>
      <c r="AT2022" s="1258" t="str">
        <f>'Abilities (2)'!D$2292</f>
        <v>(P) Armies of Mir III: All your Skeletons(Sentient or Creatures) including yourself if you are one, will Gain an Additional 10(+150% Power) Dark Damage on Hit; Whenever a Skeleton Creature Dies it has a 75% Chance to be Revived at full Health.</v>
      </c>
      <c r="AW2022" t="s">
        <v>7663</v>
      </c>
      <c r="AX2022" t="s">
        <v>7664</v>
      </c>
      <c r="AY2022" t="s">
        <v>7665</v>
      </c>
    </row>
    <row r="2023" spans="43:51">
      <c r="AQ2023" s="1286">
        <v>2293</v>
      </c>
      <c r="AR2023" s="1258" t="str">
        <f>'Abilities (2)'!B$2293</f>
        <v>(P) Seketon Overlord: Other Non-Skeleton Entities that Die in Combat are resurrected under your control as a 50 Health Skeleton Creature Minion with a 15 Physical Damage Melee Basic Attack that has 10 Dark Damage on Hit; Whenever a Skeleton Dies Restore 5 Mana.</v>
      </c>
      <c r="AS2023" s="1258" t="str">
        <f>'Abilities (2)'!C$2293</f>
        <v>(P) Seketon Overlord II: Other Non-Skeleton Entities that Die in Combat are resurrected under your control as Two 50 Health Skeleton Creature Minion with a 15 Physical Damage Melee Basic Attack that has 10 Dark Damage on Hit; Whenever a Skeleton Dies Restore 10 Mana.</v>
      </c>
      <c r="AT2023" s="1258" t="str">
        <f>'Abilities (2)'!D$2293</f>
        <v>(P) Seketon Overlord III: Other Non-Skeleton Entities that Die in Combat are resurrected under your control as Three 50 Health Skeleton Creature Minion with a 15 Physical Damage Melee Basic Attack that has 10 Dark Damage on Hit; Whenever a Skeleton Dies Restore 20 Mana.</v>
      </c>
      <c r="AW2023" t="s">
        <v>7666</v>
      </c>
      <c r="AX2023" t="s">
        <v>7667</v>
      </c>
      <c r="AY2023" t="s">
        <v>7668</v>
      </c>
    </row>
    <row r="2024" spans="43:51">
      <c r="AQ2024" s="1286">
        <v>2294</v>
      </c>
      <c r="AR2024" s="1258" t="str">
        <f>'Abilities (2)'!B$2294</f>
        <v>(≈) Bone Runes: Consume Target Corpse to gain a Random Rare Rune. (25 Health; 25 Mana)</v>
      </c>
      <c r="AS2024" s="1258" t="str">
        <f>'Abilities (2)'!C$2294</f>
        <v>(≈) Bone Runes II: Consume Target Corpse to gain a Random Epic Rune. (25 Health; 40 Mana)</v>
      </c>
      <c r="AT2024" s="1258" t="str">
        <f>'Abilities (2)'!D$2294</f>
        <v>(≈) Bone Runes III: Consume Target Corpse to gain a Random Legendary Rune. (25 Health; 80 Mana)</v>
      </c>
      <c r="AW2024" t="s">
        <v>7669</v>
      </c>
      <c r="AX2024" t="s">
        <v>7670</v>
      </c>
      <c r="AY2024" t="s">
        <v>7671</v>
      </c>
    </row>
    <row r="2025" spans="43:51">
      <c r="AQ2025" s="1286">
        <v>2295</v>
      </c>
      <c r="AR2025" s="1258" t="str">
        <f>'Abilities (2)'!B$2295</f>
        <v>(P) Calcium Harvester: All your Summon Abilities Cost 5 less Mana and cause all Hostile Entities to Lose 5 Health on Cast.</v>
      </c>
      <c r="AS2025" s="1258" t="str">
        <f>'Abilities (2)'!C$2295</f>
        <v>(P) Calcium Harvester II: All your Summon Abilities Cost 10 less Mana and cause all Hostile Entities to Lose 10 Health on Cast.</v>
      </c>
      <c r="AT2025" s="1258" t="str">
        <f>'Abilities (2)'!D$2295</f>
        <v>(P) Calcium Harvester III: All your Summon Abilities Cost 20 less Mana and cause all Hostile Entities to Lose 20 Health on Cast.</v>
      </c>
      <c r="AW2025" t="s">
        <v>7672</v>
      </c>
      <c r="AX2025" t="s">
        <v>7673</v>
      </c>
      <c r="AY2025" t="s">
        <v>7674</v>
      </c>
    </row>
    <row r="2026" spans="43:51">
      <c r="AQ2026">
        <v>2298</v>
      </c>
      <c r="AR2026" s="1258" t="str">
        <f>'Abilities (2)'!B$2298</f>
        <v>(P) Harvester of Souls: You Harvest the Souls of Entities you Kill [weakling: 1 Soul; Elite 2 Souls; Boss 4 Souls; Heroes and Guardians: 8 Souls]; Each Harvested Soul grants you 5 Max Mana.</v>
      </c>
      <c r="AW2026" t="s">
        <v>7675</v>
      </c>
    </row>
    <row r="2027" spans="43:51">
      <c r="AQ2027" s="1286">
        <v>2299</v>
      </c>
      <c r="AR2027" s="1258" t="str">
        <f>'Abilities (2)'!B$2299</f>
        <v>(P) Void Reaper: You Destroy Souls of Entities you Kill [weakling: 1 Soul; Elite 2 Souls; Boss 4 Souls; Heroes and Guardians: 8 Souls]; Each Destroyed Soul grants you 0.5 Power/Dex.</v>
      </c>
      <c r="AW2027" t="s">
        <v>7676</v>
      </c>
    </row>
    <row r="2028" spans="43:51">
      <c r="AQ2028">
        <v>2300</v>
      </c>
      <c r="AR2028" s="1258" t="str">
        <f>'Abilities (2)'!B$2300</f>
        <v>(P) Consumer of Souls: You Consume Souls of Entities you Kill [weakling: 1 Soul; Elite 2 Souls; Boss 4 Souls; Heroes and Guardians: 8 Souls] Each Consumed Soul grants you 5 Max Health.</v>
      </c>
      <c r="AW2028" t="s">
        <v>7677</v>
      </c>
    </row>
    <row r="2029" spans="43:51">
      <c r="AQ2029">
        <v>2301</v>
      </c>
      <c r="AR2029" s="911" t="str">
        <f>'Abilities (2)'!B$2301</f>
        <v>(o ≈) Reap: [Requires Scythe] Slice Every Entity in Melee Range Dealing 5(+Souls Harvested/Consumed/Destroyed) Extra Magic Damage On Hit. (20 Mana)</v>
      </c>
      <c r="AS2029" s="911" t="str">
        <f>'Abilities (2)'!C$2301</f>
        <v>(o) Reap: [Requires Scythe] Slice Every Entity in Melee Range Dealing 10(+Souls Harvested/Consumed/Destroyed) Extra Magic Damage On Hit. (20 Mana)</v>
      </c>
      <c r="AT2029" s="911" t="str">
        <f>'Abilities (2)'!D$2301</f>
        <v>(o) Reap: [Requires Scythe] Slice Every Entity in Melee Range Dealing 15(+Souls Harvested/Consumed/Destroyed) Extra Magic Damage On Hit. (20 Mana)</v>
      </c>
      <c r="AW2029" t="s">
        <v>7678</v>
      </c>
      <c r="AX2029" t="s">
        <v>7679</v>
      </c>
      <c r="AY2029" t="s">
        <v>7680</v>
      </c>
    </row>
    <row r="2030" spans="43:51">
      <c r="AQ2030">
        <v>2302</v>
      </c>
      <c r="AR2030" s="1258" t="str">
        <f>'Abilities (2)'!B$2302</f>
        <v>(❖:+) Flight Denial: Slow Target for 3(+10% Souls Harvested/Consumed) Turns. (20 Mana)</v>
      </c>
      <c r="AS2030" s="1258" t="str">
        <f>'Abilities (2)'!C$2302</f>
        <v>(❖:+) Flight Denial: Slow Target for 4(+10% Souls Harvested/Consumed) Turns. (25 Mana)</v>
      </c>
      <c r="AT2030" s="1258" t="str">
        <f>'Abilities (2)'!D$2302</f>
        <v>(❖:+) Flight Denial: Slow Target Until End of Combat. (30 Mana)</v>
      </c>
      <c r="AW2030" t="s">
        <v>7681</v>
      </c>
      <c r="AX2030" t="s">
        <v>7682</v>
      </c>
      <c r="AY2030" t="s">
        <v>7683</v>
      </c>
    </row>
    <row r="2031" spans="43:51">
      <c r="AQ2031">
        <v>2303</v>
      </c>
      <c r="AR2031" s="1258" t="str">
        <f>'Abilities (2)'!B$2303</f>
        <v>(≈) Parallel Slice: Strike Target up to 3 Tiles away from you for a total of Basic Attack(+50% Power; +50% Dexterity) Magic Damage; If the Target is in Melee the Damage is dealt as Physical instead. (20 Mana)</v>
      </c>
      <c r="AS2031" s="1258" t="str">
        <f>'Abilities (2)'!C$2303</f>
        <v>(≈) Parallel Slice II: Strike Target up to 3 Tiles away from you for a total of Basic Attack(+75% Power; +75% Dexterity) Magic Damage; If the Target is in Melee the Damage is dealt as Physical instead. (20 Mana)</v>
      </c>
      <c r="AT2031" s="1258" t="str">
        <f>'Abilities (2)'!D$2303</f>
        <v>(≈) Parallel Slice III: Strike Target up to 3 Tiles away from you for a total of Basic Attack(+100% Power; +100% Dexterity) Magic Damage; If the Target is in Melee the Damage is dealt as Physical instead. (20 Mana)</v>
      </c>
      <c r="AW2031" t="s">
        <v>7684</v>
      </c>
      <c r="AX2031" t="s">
        <v>7685</v>
      </c>
      <c r="AY2031" t="s">
        <v>7686</v>
      </c>
    </row>
    <row r="2032" spans="43:51">
      <c r="AQ2032" s="1286">
        <v>2304</v>
      </c>
      <c r="AR2032" s="1258" t="str">
        <f>'Abilities (2)'!B$2304</f>
        <v>(❖:≈) Swipe of Eternity: Strike Target with your Scythe Dealing Dark Damage Equal to Souls Harvested/Consumed/Destroyed; If the Strike Landed They will take the same amount of Damage every 3 Turns. (30 Mana; 1/Combat)</v>
      </c>
      <c r="AS2032" s="1258" t="str">
        <f>'Abilities (2)'!C$2304</f>
        <v>(❖:≈) Swipe of Eternity III: Strike Target with your Scythe Dealing Dark Damage Equal to Souls Harvested/Consumed/Destroyed; If the Strike Landed They will take the same amount of Damage every 2 Turns. (40 Mana; 1/Combat)</v>
      </c>
      <c r="AT2032" s="1258" t="str">
        <f>'Abilities (2)'!D$2304</f>
        <v>(❖:≈) Swipe of Eternity III: Strike Target with your Scythe Dealing Dark Damage Equal to Souls Harvested/Consumed/Destroyed; If the Strike Landed They will take the same amount of Damage at the Start of your every Turn. (50 Mana; 1/Combat)</v>
      </c>
      <c r="AW2032" t="s">
        <v>7687</v>
      </c>
      <c r="AX2032" t="s">
        <v>7688</v>
      </c>
      <c r="AY2032" t="s">
        <v>7689</v>
      </c>
    </row>
    <row r="2033" spans="43:51">
      <c r="AQ2033" s="1286">
        <v>2305</v>
      </c>
      <c r="AR2033" s="1258" t="str">
        <f>'Abilities (2)'!B$2305</f>
        <v>(P) Sharpened Edge: Your Scythes can now Crit.</v>
      </c>
      <c r="AS2033" s="1258" t="str">
        <f>'Abilities (2)'!C$2305</f>
        <v>(P) Sharpened Edge II: Your Scythes can now Crit; They Critical Strike from 14-20.</v>
      </c>
      <c r="AT2033" s="1258" t="str">
        <f>'Abilities (2)'!D$2305</f>
        <v>(P) Sharpened Edge III: Your Scythes can now Crit; They Critical Strike from 12-20.</v>
      </c>
      <c r="AW2033" t="s">
        <v>7690</v>
      </c>
      <c r="AX2033" t="s">
        <v>7691</v>
      </c>
      <c r="AY2033" t="s">
        <v>7692</v>
      </c>
    </row>
    <row r="2034" spans="43:51">
      <c r="AQ2034" s="1286">
        <v>2306</v>
      </c>
      <c r="AR2034" s="1258" t="str">
        <f>'Abilities (2)'!B$2306</f>
        <v>(❖:+) Reapers Mark: Mark Target in your Hex Vision; Marked Targets have will know they have been marked and have 1 Action before you may act again; The Mark Lasts Until End of Day. (10 Mana) / Time has Come: Teleport to Marked Target; You may choose the Tile if this Ability Starts Combat. (40 Mana)</v>
      </c>
      <c r="AS2034" s="1258" t="str">
        <f>'Abilities (2)'!C$2306</f>
        <v>(❖:+) Reapers Mark II: Mark Target in your Hex Vision; Marked Targets have will know they have been marked and have 1 Action before you may act again; The Mark Lasts 2 Days. (10 Mana) / Time has Come: Teleport to Marked Target; You may choose the Tile if this Ability Starts Combat. (40 Mana)</v>
      </c>
      <c r="AT2034" s="1258" t="str">
        <f>'Abilities (2)'!D$2306</f>
        <v>(❖:+) Reapers Mark III: Mark Target in your Hex Vision; Marked Targets have will know they have been marked and have 1 Action before you may act again; The Mark Lasts 3 Days. (10 Mana) / Time has Come: Teleport to Marked Target; You may choose the Tile if this Ability Starts Combat. (40 Mana)</v>
      </c>
      <c r="AW2034" t="s">
        <v>7693</v>
      </c>
      <c r="AX2034" t="s">
        <v>7694</v>
      </c>
      <c r="AY2034" t="s">
        <v>7695</v>
      </c>
    </row>
    <row r="2035" spans="43:51">
      <c r="AQ2035" s="1286">
        <v>2307</v>
      </c>
      <c r="AR2035" s="1258" t="str">
        <f>'Abilities (2)'!B$2307</f>
        <v>(❖:^) Magic Sickle: Summon a Magic Sickle on Target Tile that slices Target Entity on the same Tile for 22(+Harvested/Consumed/Destroyed Souls) Magic Damage at the End of your Turn; If there are no Targets the Sickle moves in a Random Direction; Lasts 3 Turns; Up to 1 per Tile. (30 Mana)</v>
      </c>
      <c r="AS2035" s="1258" t="str">
        <f>'Abilities (2)'!C$2307</f>
        <v>(❖:^) Magic Sickle II: Summon a Magic Sickle on Target Tile that slices Target Entity on the same Tile for 26(+Harvested/Consumed/Destroyed Souls) Magic Damage at the End of your Turn; If there are no Targets the Sickle moves in a Random Direction; Lasts 4 Turns; Up to 1 per Tile. (35 Mana)</v>
      </c>
      <c r="AT2035" s="1258" t="str">
        <f>'Abilities (2)'!D$2307</f>
        <v>(❖:^) Magic Sickle III: Summon a Magic Sickle on Target Tile that slices Target Entity on the same Tile for 30(+Harvested/Consumed/Destroyed Souls) Magic Damage at the End of your Turn; If there are no Targets the Sickle moves in a Random Direction; Lasts until End of Combat; Up to 2 per Tile. (40 Mana)</v>
      </c>
      <c r="AW2035" t="s">
        <v>7696</v>
      </c>
      <c r="AX2035" t="s">
        <v>7697</v>
      </c>
      <c r="AY2035" t="s">
        <v>7698</v>
      </c>
    </row>
    <row r="2036" spans="43:51">
      <c r="AQ2036" s="1286">
        <v>2308</v>
      </c>
      <c r="AR2036" s="1258" t="str">
        <f>'Abilities (2)'!B$2308</f>
        <v>(P) Binary Death: You may now Dual Wield Scythes as if they were 1 Handed. (Locks 50 Mana)</v>
      </c>
      <c r="AS2036" s="1258" t="str">
        <f>'Abilities (2)'!C$2308</f>
        <v>(P) Binary Death II: You may now Dual Wield Scythes as if they were 1 Handed. (Locks 30 Mana)</v>
      </c>
      <c r="AT2036" s="1258" t="str">
        <f>'Abilities (2)'!D$2308</f>
        <v>(P) Binary Death III: You may now Dual Wield Scythes as if they were 1 Handed.</v>
      </c>
      <c r="AW2036" t="s">
        <v>7699</v>
      </c>
      <c r="AX2036" t="s">
        <v>7700</v>
      </c>
      <c r="AY2036" t="s">
        <v>7701</v>
      </c>
    </row>
    <row r="2037" spans="43:51">
      <c r="AQ2037" s="1286">
        <v>2309</v>
      </c>
      <c r="AR2037" s="1258" t="str">
        <f>'Abilities (2)'!B$2309</f>
        <v>(&gt;) Reaper Lightning: Blitz; Deal 20(+Souls Harvested/Consumed/Destroyed) Lightning Damage; If the Target is a corpse it explodes dealing 20 Blast Damage and 20 Poison Damage to all Entities in its Melee Range. (20 Mana; 3 Turn Cooldown)</v>
      </c>
      <c r="AS2037" s="1258" t="str">
        <f>'Abilities (2)'!C$2309</f>
        <v>(&gt;) Reaper Lightning II: Blitz; Deal 25(+Souls Harvested/Consumed/Destroyed) Lightning Damage; If the Target is a corpse it explodes dealing 25 Blast Damage and 25 Poison Damage to all Entities in its Melee Range. (25 Mana; 3 Turn Cooldown)</v>
      </c>
      <c r="AT2037" s="1258" t="str">
        <f>'Abilities (2)'!D$2309</f>
        <v>(&gt;) Reaper Lightning III: Blitz; Deal 30(+Souls Harvested/Consumed/Destroyed) Lightning Damage; If the Target is a corpse it explodes dealing 30 Blast Damage and 30 Poison Damage to all Entities in its Melee Range. (30 Mana; 2 Turn Cooldown)</v>
      </c>
      <c r="AW2037" t="s">
        <v>7702</v>
      </c>
      <c r="AX2037" t="s">
        <v>7703</v>
      </c>
      <c r="AY2037" t="s">
        <v>7704</v>
      </c>
    </row>
    <row r="2038" spans="43:51">
      <c r="AQ2038" s="1286">
        <v>2310</v>
      </c>
      <c r="AR2038" s="1258" t="str">
        <f>'Abilities (2)'!B$2310</f>
        <v>(+) Void Bringer: For Each Destroyed Soul deal 5 Dark Damage to Target. (50 Mana)</v>
      </c>
      <c r="AS2038" s="1258" t="str">
        <f>'Abilities (2)'!C$2310</f>
        <v>(+) Void Bringer II: For Each Destroyed Soul deal 10 Dark Damage to Target. (50 Mana)</v>
      </c>
      <c r="AT2038" s="1258" t="str">
        <f>'Abilities (2)'!D$2310</f>
        <v>(+) Void Bringer III: For Each Destroyed Soul deal 20 Dark Damage to Target. (50 Mana)</v>
      </c>
      <c r="AW2038" t="s">
        <v>7705</v>
      </c>
      <c r="AX2038" t="s">
        <v>7706</v>
      </c>
      <c r="AY2038" t="s">
        <v>7707</v>
      </c>
    </row>
    <row r="2039" spans="43:51">
      <c r="AQ2039" s="1286">
        <v>2311</v>
      </c>
      <c r="AR2039" s="1258" t="str">
        <f>'Abilities (2)'!B$2311</f>
        <v>(❖:≈) Decapitation: [Requires you to be 25% Health or Lower] Attempt to Slice Targets Head off and instantly take their Soul Dealing 77 Fatal Damage. (120 Mana; 1 Stamina)</v>
      </c>
      <c r="AS2039" s="1258" t="str">
        <f>'Abilities (2)'!C$2311</f>
        <v>(❖:≈) Decapitation II: [Requires you to be 40% Health or Lower] Attempt to Slice Targets Head off and instantly take their Soul Dealing 177 Fatal Damage. (177 Mana; 1 Stamina)</v>
      </c>
      <c r="AT2039" s="1258" t="str">
        <f>'Abilities (2)'!D$2311</f>
        <v>(❖:≈) Decapitation III: [Requires you to be 50% Health or Lower] Attempt to Slice Targets Head off and instantly take their Soul Dealing 777 Fatal Damage. (200 Mana; 1 Stamina)</v>
      </c>
      <c r="AW2039" t="s">
        <v>7708</v>
      </c>
      <c r="AX2039" t="s">
        <v>7709</v>
      </c>
      <c r="AY2039" t="s">
        <v>7710</v>
      </c>
    </row>
    <row r="2040" spans="43:51">
      <c r="AQ2040" s="1286">
        <v>2312</v>
      </c>
      <c r="AR2040" s="1258" t="str">
        <f>'Abilities (2)'!B$2312</f>
        <v>(❖:o) Reap what you have Sown: Hidden; Destroy all Harvested or Consumed Souls; For each Soul a Random Tile in Combat becomes Sown; At the Start of your Turn choose to Trigger them; You may choose which Sown Tiles Explode for 20 Dark Damage per Stack and which Heal for 20 Health per Stack. (50 Mana)</v>
      </c>
      <c r="AS2040" s="1258" t="str">
        <f>'Abilities (2)'!C$2312</f>
        <v>(❖:o) Reap what you have Sown II: Hidden; Destroy all Harvested or Consumed Souls; For each Soul 2 Random Tiles in Combat become Sown; At the Start of your Turn choose to Trigger them; You may choose which Sown Tiles Explode for 20 Dark Damage per Stack and which Heal for 20 Health per Stack. (50 Mana)</v>
      </c>
      <c r="AT2040" s="1258" t="str">
        <f>'Abilities (2)'!D$2312</f>
        <v>(❖:o) Reap what you have Sown III: Hidden; Destroy all Harvested or Consumed Souls; For each Soul 3 Random Tiles in Combat become Sown; At the Start of your Turn choose to Trigger them; You may choose which Sown Tiles Explode for 40 Dark Damage per Stack and which Heal for 40 Health per Stack. (50 Mana)</v>
      </c>
      <c r="AW2040" t="s">
        <v>7711</v>
      </c>
      <c r="AX2040" t="s">
        <v>7712</v>
      </c>
      <c r="AY2040" t="s">
        <v>7713</v>
      </c>
    </row>
    <row r="2041" spans="43:51">
      <c r="AQ2041">
        <v>2315</v>
      </c>
      <c r="AR2041" s="1258" t="str">
        <f>'Abilities (2)'!B$2315</f>
        <v>(P) Bringing out the Dead: Start the Game with a Necromancy Stat; Whenever you Summon a Minion gain 1 Necromancy.</v>
      </c>
      <c r="AW2041" t="s">
        <v>7714</v>
      </c>
    </row>
    <row r="2042" spans="43:51">
      <c r="AQ2042" s="1286">
        <v>2316</v>
      </c>
      <c r="AR2042" s="1258" t="str">
        <f>'Abilities (2)'!B$2316</f>
        <v>(P) Resonating with the Dead: Start the Game with a Necromancy Stat; Undead Non-Hero Entities are no longer Hostile unless Provoked; Encountering Hostile Undead Entities grants you 2 Necromancy.</v>
      </c>
      <c r="AW2042" t="s">
        <v>7715</v>
      </c>
    </row>
    <row r="2043" spans="43:51">
      <c r="AQ2043">
        <v>2317</v>
      </c>
      <c r="AR2043" s="1258" t="str">
        <f>'Abilities (2)'!B$2317</f>
        <v>(P) Ritualborn Necromancer: Start the Game with a Necromancy Stat; Gain 5 Necromancy.</v>
      </c>
      <c r="AW2043" t="s">
        <v>7716</v>
      </c>
    </row>
    <row r="2044" spans="43:51">
      <c r="AQ2044">
        <v>2318</v>
      </c>
      <c r="AR2044" s="911" t="str">
        <f>'Abilities (2)'!B$2318</f>
        <v>(❖:^) Ghost Summoning: Summon a Ghost Minion with 20 Health; 10 Dark Damage Ranged Basic Attack; Up to 2 Ghosts; Lasts Until End of Combat. (20 Mana)</v>
      </c>
      <c r="AS2044" s="911" t="str">
        <f>'Abilities (2)'!C$2318</f>
        <v>(❖:^) Ghost Summoning II: Summon a Ghost Minion with 25 Health; 15 Dark Damage Ranged Basic Attack; You may use 1 Necromancy when Summoning to Grant it Ethereal; Up to 2 Ghosts; Lasts Until End of Combat. (25 Mana)</v>
      </c>
      <c r="AT2044" s="911" t="str">
        <f>'Abilities (2)'!D$2318</f>
        <v>(❖:^) Ghost Summoning III: Summon a Ghost Minion with 30 Health; 20 Dark Damage Ranged Basic Attack; You may use 1 Necromancy when Summoning to Grant it Ethereal; Up to 3 Ghosts; Lasts Until End of Combat. (30 Mana)</v>
      </c>
      <c r="AW2044" t="s">
        <v>7717</v>
      </c>
      <c r="AX2044" t="s">
        <v>7718</v>
      </c>
      <c r="AY2044" t="s">
        <v>7719</v>
      </c>
    </row>
    <row r="2045" spans="43:51">
      <c r="AQ2045">
        <v>2319</v>
      </c>
      <c r="AR2045" s="1258" t="str">
        <f>'Abilities (2)'!B$2319</f>
        <v>(❖:^) Ghoul Summoning: Summon a Ghoul Minion with 35 Health; 15 Physical Damage Melee Basic Attack; Up to 1 Ghoul; Lasts Until End of Combat. (20 Mana)</v>
      </c>
      <c r="AS2045" s="1258" t="str">
        <f>'Abilities (2)'!C$2319</f>
        <v>(❖:^) Ghoul Summoning II: Summon a Ghoul Minion with 40 Health; 15 Physical Damage Melee Basic Attack; You may use 1 Necromancy when Summoning to Grant it Brawn; up to 1 Ghoul; Lasts Until End of Combat. (25 Mana)</v>
      </c>
      <c r="AT2045" s="1258" t="str">
        <f>'Abilities (2)'!D$2319</f>
        <v>(❖:^) Ghoul Summoning III: Summon a Ghoul Minion with 45 Health; 25 Physical Damage Melee Basic Attack; You may use 1 Necromancy when Summoning to Grant it Brawn; Up to 2 Ghouls; Lasts Until End of Combat. (30 Mana)</v>
      </c>
      <c r="AW2045" t="s">
        <v>7720</v>
      </c>
      <c r="AX2045" t="s">
        <v>7721</v>
      </c>
      <c r="AY2045" t="s">
        <v>7722</v>
      </c>
    </row>
    <row r="2046" spans="43:51">
      <c r="AQ2046">
        <v>2320</v>
      </c>
      <c r="AR2046" s="1258" t="str">
        <f>'Abilities (2)'!B$2320</f>
        <v>(❖:^) Zombie Summoning: Summon a Zombie Minion with 50 Health; 6 Physical Damage Melee Basic Attack; Lasts Until End of Combat. (20 Mana)</v>
      </c>
      <c r="AS2046" s="1258" t="str">
        <f>'Abilities (2)'!C$2320</f>
        <v>(❖:^) Zombie Summoning II: Summon a Zombie Minion with 60 Health; 12 Physical Damage Melee Basic Attack; You may use 1 Necromancy when Summoning to Grant it Adaptive; Lasts Until End of Combat. (25 Mana)</v>
      </c>
      <c r="AT2046" s="1258" t="str">
        <f>'Abilities (2)'!D$2320</f>
        <v>(❖:^) Zombie Summoning III: Summon a Zombie Minion with 70 Health; 18 Physical Damage Melee Basic Attack; You may use 1 Necromancy when Summoning to Grant it Adaptive; Lasts Until End of Combat. (30 Mana)</v>
      </c>
      <c r="AW2046" t="s">
        <v>7723</v>
      </c>
      <c r="AX2046" t="s">
        <v>7724</v>
      </c>
      <c r="AY2046" t="s">
        <v>7725</v>
      </c>
    </row>
    <row r="2047" spans="43:51">
      <c r="AQ2047" s="1286">
        <v>2321</v>
      </c>
      <c r="AR2047" s="1258" t="str">
        <f>'Abilities (2)'!B$2321</f>
        <v>(P) Linked with the Dead: Passive: Your Summons deal an Extra 5 Dark Damage on Hit; You can now touch a Heroes Corpse to relive its Memories(Gain access to their Channel).</v>
      </c>
      <c r="AS2047" s="1258" t="str">
        <f>'Abilities (2)'!C$2321</f>
        <v>(P) Linked with the Dead II: Passive: Your Summons deal an Extra 10 Dark Damage on Hit; You can now touch a Heroes Corpse to relive its Memories(Gain access to their Channel).</v>
      </c>
      <c r="AT2047" s="1258" t="str">
        <f>'Abilities (2)'!D$2321</f>
        <v>(P) Linked with the Dead III: Passive: Your Summons deal an Extra 15 Dark Damage on Hit; You can now touch a Heroes Corpse to relive its Memories(Gain access to their Channel).</v>
      </c>
      <c r="AW2047" t="s">
        <v>7726</v>
      </c>
      <c r="AX2047" t="s">
        <v>7727</v>
      </c>
      <c r="AY2047" t="s">
        <v>7728</v>
      </c>
    </row>
    <row r="2048" spans="43:51">
      <c r="AQ2048" s="1286">
        <v>2322</v>
      </c>
      <c r="AR2048" s="1258" t="str">
        <f>'Abilities (2)'!B$2322</f>
        <v>(❖:o) Terror Miasma: Passive: When one of your Summons Die, they inflict 10 Terror Damage in Melee Range; You are Immune to this Damage.</v>
      </c>
      <c r="AS2048" s="1258" t="str">
        <f>'Abilities (2)'!C$2322</f>
        <v>(❖:o) Terror Miasma II: Passive: When one of your Summons Die, they Inflict 20 Terror Damage in Melee Range; You are Immune to this Damage.</v>
      </c>
      <c r="AT2048" s="1258" t="str">
        <f>'Abilities (2)'!D$2322</f>
        <v>(❖:o) Terror Miasma III: Passive: When one of your Summons Die, they Inflict 30 Terror Damage in Melee Range; You are Immune to this Damage.</v>
      </c>
      <c r="AW2048" t="s">
        <v>7729</v>
      </c>
      <c r="AX2048" t="s">
        <v>7730</v>
      </c>
      <c r="AY2048" t="s">
        <v>7731</v>
      </c>
    </row>
    <row r="2049" spans="43:51">
      <c r="AQ2049" s="1286">
        <v>2323</v>
      </c>
      <c r="AR2049" s="1258" t="str">
        <f>'Abilities (2)'!B$2323</f>
        <v>(≈) Unholy Practice: Destroy Target Entity under your Banner; Gain 2 Necromancy. (10 Mana)</v>
      </c>
      <c r="AS2049" s="1258" t="str">
        <f>'Abilities (2)'!C$2323</f>
        <v>(≈) Unholy Practice II: Destroy Target Entity under your Banner; Gain 3 Necromancy. (15 Mana)</v>
      </c>
      <c r="AT2049" s="1258" t="str">
        <f>'Abilities (2)'!D$2323</f>
        <v>(≈) Unholy Practice III: Destroy Target Entity under your Banner; Gain 4 Necromancy. (20 Mana)</v>
      </c>
      <c r="AW2049" t="s">
        <v>7732</v>
      </c>
      <c r="AX2049" t="s">
        <v>7733</v>
      </c>
      <c r="AY2049" t="s">
        <v>7734</v>
      </c>
    </row>
    <row r="2050" spans="43:51">
      <c r="AQ2050" s="1286">
        <v>2324</v>
      </c>
      <c r="AR2050" s="1258" t="str">
        <f>'Abilities (2)'!B$2324</f>
        <v>(❖:o) Hands of the Dead: Hands rise from the ground, grabbing up to 3 Targets that are in Melee Range of each other dealing 10(+100% Strength) Physical and 10(+100% Power) Dark Damage and Rooting them for 2 Turns. (30 Mana)</v>
      </c>
      <c r="AS2050" s="1258" t="str">
        <f>'Abilities (2)'!C$2324</f>
        <v>(❖:o) Hands of the Dead II: Hands rise from the ground, grabbing up to 3 Targets that are in Melee Range of each other dealing 15(+100% Strength) Physical and 15(+100% Power) Dark Damage and Rooting them for 2 Turns. (35 Mana)</v>
      </c>
      <c r="AT2050" s="1258" t="str">
        <f>'Abilities (2)'!D$2324</f>
        <v>(❖:o) Hands of the Dead III: Hands rise from the ground, grabbing up to 3 Targets that are in Melee Range of each other dealing 20(+100% Strength) Physical and 20(+100% Power) Dark Damage and Rooting them for 3 Turns; You may spend 2 Necromancy to Target any amount of Entities at any Range. (40 Mana)</v>
      </c>
      <c r="AW2050" t="s">
        <v>7735</v>
      </c>
      <c r="AX2050" t="s">
        <v>7736</v>
      </c>
      <c r="AY2050" t="s">
        <v>7737</v>
      </c>
    </row>
    <row r="2051" spans="43:51">
      <c r="AQ2051" s="1286">
        <v>2325</v>
      </c>
      <c r="AR2051" s="1258" t="str">
        <f>'Abilities (2)'!B$2325</f>
        <v>(❖:+) Set for Death: [Channel for 1 Turn] Cause Target Non-Minion Entity to Grant you 2 Necromancy upon their Death. (1/Entity)</v>
      </c>
      <c r="AS2051" s="1258" t="str">
        <f>'Abilities (2)'!C$2325</f>
        <v>(❖:+) Set for Death II: [Channel for 1 Turn] Cause Target Non-Minion Entity to Grant you 3 Necromancy upon their Death; Target also Takes 10% More total Damage until End of Combat. (1/Entity)</v>
      </c>
      <c r="AT2051" s="1258" t="str">
        <f>'Abilities (2)'!D$2325</f>
        <v>(❖:+) Set for Death III: [Channel for 1 Turn] Cause Target Non-Minion Entity to Grant you 4 Necromancy upon their Death; Target also Takes 20% More total Damage until End of Combat. (1/Entity)</v>
      </c>
      <c r="AW2051" t="s">
        <v>7738</v>
      </c>
      <c r="AX2051" t="s">
        <v>7739</v>
      </c>
      <c r="AY2051" t="s">
        <v>7740</v>
      </c>
    </row>
    <row r="2052" spans="43:51">
      <c r="AQ2052" s="1286">
        <v>2326</v>
      </c>
      <c r="AR2052" s="1258" t="str">
        <f>'Abilities (2)'!B$2326</f>
        <v>(P) Eternal Servitude: Killing a Non-Heroic Entity, allows you to bring them back to life under your Banner. (Weaklings take 1 Slot and 1 Necromancy; Elites take 2 Slots and 2 Necromancy; Bosses take 3 Slots and 3 Necromancy)</v>
      </c>
      <c r="AS2052" s="1258" t="str">
        <f>'Abilities (2)'!C$2326</f>
        <v>(P) Eternal Servitude II: Killing a Non-Hero Entity, allows you to bring them back to life under your Banner. (Weaklings/Elites take 1 Slot and 1 Necromancy; Bosses take 2 Slots and 2 Necromancy, Guardians take 3 Slots and 3 Necromancy)</v>
      </c>
      <c r="AT2052" s="1258" t="str">
        <f>'Abilities (2)'!D$2326</f>
        <v>(P) Eternal Servitude III: Killing a Non-Hero Entity, allows you to bring them back to life under your Banner. (Weaklings/Elites take 1 Slot and 1 Necromancy; Bosses take 1 Slot and 1 Necromancy, Guardians take 2 Slots and 2 Necromancy)</v>
      </c>
      <c r="AW2052" t="s">
        <v>7741</v>
      </c>
      <c r="AX2052" t="s">
        <v>7742</v>
      </c>
      <c r="AY2052" t="s">
        <v>7743</v>
      </c>
    </row>
    <row r="2053" spans="43:51">
      <c r="AQ2053" s="1286">
        <v>2327</v>
      </c>
      <c r="AR2053" s="1258" t="str">
        <f>'Abilities (2)'!B$2327</f>
        <v xml:space="preserve">(❖:^) Aspect of Death: Summon the Aspect of Death; 100 Health; 100 Mana; 15 Dark Damage; 15 Physical Damage Melee Basic Attack; It can cast (+) Terror Gaze: Deal 15 Terror Damage to Target for 50 Mana; 50% Darkness Resistance; 3/3 Stamina. (150 Mana) </v>
      </c>
      <c r="AS2053" s="1258" t="str">
        <f>'Abilities (2)'!C$2327</f>
        <v xml:space="preserve">(❖:^) Aspect of Death II: Summon the Aspect of Death; 200 Health; 200 Mana; 30 Dark Damage; 30 Physical Damage Melee Basic Attack; It can cast (+) Terror Gaze: Deals 30 Terror Damage to Target for 50 Mana; 50% Darkness Resistance; 4/4 Stamina. (200 Mana) </v>
      </c>
      <c r="AT2053" s="1258" t="str">
        <f>'Abilities (2)'!D$2327</f>
        <v xml:space="preserve">(❖:^) Aspect of Death III: Summon the Aspect of Death; 400 Health; 300 Mana; 60 Dark Damage; 60 Physical Damage Melee Basic Attack; It can cast Terror Gaze: Deals 60 Terror Damage to Target for 50 Mana; 50% Darkness Resistance; 6/6 Stamina. (250 Mana) </v>
      </c>
      <c r="AW2053" t="s">
        <v>7744</v>
      </c>
      <c r="AX2053" t="s">
        <v>7745</v>
      </c>
      <c r="AY2053" t="s">
        <v>7746</v>
      </c>
    </row>
    <row r="2054" spans="43:51">
      <c r="AQ2054" s="1286">
        <v>2328</v>
      </c>
      <c r="AR2054" s="1258" t="str">
        <f>'Abilities (2)'!B$2328</f>
        <v>(+) Death does Not Wait: Curse Target; Curse: Become Undead; Lose X% of your Max Health at the Start of your every Turn. (X Necromancy; 100 Mana)</v>
      </c>
      <c r="AS2054" s="1258" t="str">
        <f>'Abilities (2)'!C$2328</f>
        <v>(+) Death does Not Wait II: Curse Target; Curse: Become Undead; Lose X% of your Max Health at the Start of your every Turn. (X Necromancy)</v>
      </c>
      <c r="AT2054" s="1258" t="str">
        <f>'Abilities (2)'!D$2328</f>
        <v>(+) Death does Not Wait III: Curse Target; Curse: Become Undead; Lose X% of your Max Health at the Start of your every Turn; Lose X% of your Max Health at the End of your every Turn. (X Necromancy)</v>
      </c>
      <c r="AW2054" t="s">
        <v>7747</v>
      </c>
      <c r="AX2054" t="s">
        <v>7748</v>
      </c>
      <c r="AY2054" t="s">
        <v>7749</v>
      </c>
    </row>
    <row r="2055" spans="43:51">
      <c r="AQ2055" s="1286">
        <v>2329</v>
      </c>
      <c r="AR2055" s="1258" t="str">
        <f>'Abilities (2)'!B$2329</f>
        <v>(o) Recreation Pact: Cause all your Summoned Entities to Revive upon Death with 50% Max Health; Lasts Until end of Combat; Does not Stack. (1 Necromancy/Affected Entity; 10 Mana/Affected Entity)</v>
      </c>
      <c r="AS2055" s="1258" t="str">
        <f>'Abilities (2)'!C$2329</f>
        <v>(o) Recreation Pact II: Cause all your Summoned Entities and yourself to Revive upon Death with 50% Max Health; Lasts Until end of Combat; Does not Stack. (1 Necromancy/Affected Entity; 5 Mana/Affected Entity)</v>
      </c>
      <c r="AT2055" s="1258" t="str">
        <f>'Abilities (2)'!D$2329</f>
        <v>(o) Recreation Pact III: Cause all your Summoned Entities and yourself to Revive upon Death with 50% Max Health; Does not Stack. (1 Necromancy/Affected Entity)</v>
      </c>
      <c r="AW2055" t="s">
        <v>7750</v>
      </c>
      <c r="AX2055" t="s">
        <v>7751</v>
      </c>
      <c r="AY2055" t="s">
        <v>7752</v>
      </c>
    </row>
    <row r="2056" spans="43:51">
      <c r="AQ2056">
        <v>2332</v>
      </c>
      <c r="AR2056" s="1258">
        <f>'Abilities (2)'!B$2332</f>
        <v>0</v>
      </c>
      <c r="AW2056">
        <v>0</v>
      </c>
    </row>
    <row r="2057" spans="43:51">
      <c r="AQ2057" s="1286">
        <v>2333</v>
      </c>
      <c r="AR2057" s="1258">
        <f>'Abilities (2)'!B$2333</f>
        <v>0</v>
      </c>
      <c r="AW2057">
        <v>0</v>
      </c>
    </row>
    <row r="2058" spans="43:51">
      <c r="AQ2058">
        <v>2334</v>
      </c>
      <c r="AR2058" s="1258">
        <f>'Abilities (2)'!B$2334</f>
        <v>0</v>
      </c>
      <c r="AW2058">
        <v>0</v>
      </c>
    </row>
    <row r="2059" spans="43:51">
      <c r="AQ2059">
        <v>2335</v>
      </c>
      <c r="AR2059" s="911">
        <f>'Abilities (2)'!B$2335</f>
        <v>0</v>
      </c>
      <c r="AS2059" s="911">
        <f>'Abilities (2)'!C$2335</f>
        <v>0</v>
      </c>
      <c r="AT2059" s="911">
        <f>'Abilities (2)'!D$2335</f>
        <v>0</v>
      </c>
      <c r="AW2059">
        <v>0</v>
      </c>
      <c r="AX2059">
        <v>0</v>
      </c>
      <c r="AY2059">
        <v>0</v>
      </c>
    </row>
    <row r="2060" spans="43:51">
      <c r="AQ2060">
        <v>2336</v>
      </c>
      <c r="AR2060" s="1258">
        <f>'Abilities (2)'!B$2336</f>
        <v>0</v>
      </c>
      <c r="AS2060" s="1258">
        <f>'Abilities (2)'!C$2336</f>
        <v>0</v>
      </c>
      <c r="AT2060" s="1258">
        <f>'Abilities (2)'!D$2336</f>
        <v>0</v>
      </c>
      <c r="AW2060">
        <v>0</v>
      </c>
      <c r="AX2060">
        <v>0</v>
      </c>
      <c r="AY2060">
        <v>0</v>
      </c>
    </row>
    <row r="2061" spans="43:51">
      <c r="AQ2061">
        <v>2337</v>
      </c>
      <c r="AR2061" s="1258">
        <f>'Abilities (2)'!B$2337</f>
        <v>0</v>
      </c>
      <c r="AS2061" s="1258">
        <f>'Abilities (2)'!C$2337</f>
        <v>0</v>
      </c>
      <c r="AT2061" s="1258">
        <f>'Abilities (2)'!D$2337</f>
        <v>0</v>
      </c>
      <c r="AW2061">
        <v>0</v>
      </c>
      <c r="AX2061">
        <v>0</v>
      </c>
      <c r="AY2061">
        <v>0</v>
      </c>
    </row>
    <row r="2062" spans="43:51">
      <c r="AQ2062" s="1286">
        <v>2338</v>
      </c>
      <c r="AR2062" s="1258">
        <f>'Abilities (2)'!B$2338</f>
        <v>0</v>
      </c>
      <c r="AS2062" s="1258">
        <f>'Abilities (2)'!C$2338</f>
        <v>0</v>
      </c>
      <c r="AT2062" s="1258">
        <f>'Abilities (2)'!D$2338</f>
        <v>0</v>
      </c>
      <c r="AW2062">
        <v>0</v>
      </c>
      <c r="AX2062">
        <v>0</v>
      </c>
      <c r="AY2062">
        <v>0</v>
      </c>
    </row>
    <row r="2063" spans="43:51">
      <c r="AQ2063" s="1286">
        <v>2339</v>
      </c>
      <c r="AR2063" s="1258">
        <f>'Abilities (2)'!B$2339</f>
        <v>0</v>
      </c>
      <c r="AS2063" s="1258">
        <f>'Abilities (2)'!C$2339</f>
        <v>0</v>
      </c>
      <c r="AT2063" s="1258">
        <f>'Abilities (2)'!D$2339</f>
        <v>0</v>
      </c>
      <c r="AW2063">
        <v>0</v>
      </c>
      <c r="AX2063">
        <v>0</v>
      </c>
      <c r="AY2063">
        <v>0</v>
      </c>
    </row>
    <row r="2064" spans="43:51">
      <c r="AQ2064" s="1286">
        <v>2340</v>
      </c>
      <c r="AR2064" s="1258">
        <f>'Abilities (2)'!B$2340</f>
        <v>0</v>
      </c>
      <c r="AS2064" s="1258">
        <f>'Abilities (2)'!C$2340</f>
        <v>0</v>
      </c>
      <c r="AT2064" s="1258">
        <f>'Abilities (2)'!D$2340</f>
        <v>0</v>
      </c>
      <c r="AW2064">
        <v>0</v>
      </c>
      <c r="AX2064">
        <v>0</v>
      </c>
      <c r="AY2064">
        <v>0</v>
      </c>
    </row>
    <row r="2065" spans="43:51">
      <c r="AQ2065" s="1286">
        <v>2341</v>
      </c>
      <c r="AR2065" s="1258">
        <f>'Abilities (2)'!B$2341</f>
        <v>0</v>
      </c>
      <c r="AS2065" s="1258">
        <f>'Abilities (2)'!C$2341</f>
        <v>0</v>
      </c>
      <c r="AT2065" s="1258">
        <f>'Abilities (2)'!D$2341</f>
        <v>0</v>
      </c>
      <c r="AW2065">
        <v>0</v>
      </c>
      <c r="AX2065">
        <v>0</v>
      </c>
      <c r="AY2065">
        <v>0</v>
      </c>
    </row>
    <row r="2066" spans="43:51">
      <c r="AQ2066" s="1286">
        <v>2342</v>
      </c>
      <c r="AR2066" s="1258">
        <f>'Abilities (2)'!B$2342</f>
        <v>0</v>
      </c>
      <c r="AS2066" s="1258">
        <f>'Abilities (2)'!C$2342</f>
        <v>0</v>
      </c>
      <c r="AT2066" s="1258">
        <f>'Abilities (2)'!D$2342</f>
        <v>0</v>
      </c>
      <c r="AW2066">
        <v>0</v>
      </c>
      <c r="AX2066">
        <v>0</v>
      </c>
      <c r="AY2066">
        <v>0</v>
      </c>
    </row>
    <row r="2067" spans="43:51">
      <c r="AQ2067" s="1286">
        <v>2343</v>
      </c>
      <c r="AR2067" s="1258">
        <f>'Abilities (2)'!B$2343</f>
        <v>0</v>
      </c>
      <c r="AS2067" s="1258">
        <f>'Abilities (2)'!C$2343</f>
        <v>0</v>
      </c>
      <c r="AT2067" s="1258">
        <f>'Abilities (2)'!D$2343</f>
        <v>0</v>
      </c>
      <c r="AW2067">
        <v>0</v>
      </c>
      <c r="AX2067">
        <v>0</v>
      </c>
      <c r="AY2067">
        <v>0</v>
      </c>
    </row>
    <row r="2068" spans="43:51">
      <c r="AQ2068" s="1286">
        <v>2344</v>
      </c>
      <c r="AR2068" s="1258">
        <f>'Abilities (2)'!B$2344</f>
        <v>0</v>
      </c>
      <c r="AS2068" s="1258">
        <f>'Abilities (2)'!C$2344</f>
        <v>0</v>
      </c>
      <c r="AT2068" s="1258">
        <f>'Abilities (2)'!D$2344</f>
        <v>0</v>
      </c>
      <c r="AW2068">
        <v>0</v>
      </c>
      <c r="AX2068">
        <v>0</v>
      </c>
      <c r="AY2068">
        <v>0</v>
      </c>
    </row>
    <row r="2069" spans="43:51">
      <c r="AQ2069" s="1286">
        <v>2345</v>
      </c>
      <c r="AR2069" s="1258">
        <f>'Abilities (2)'!B$2345</f>
        <v>0</v>
      </c>
      <c r="AS2069" s="1258">
        <f>'Abilities (2)'!C$2345</f>
        <v>0</v>
      </c>
      <c r="AT2069" s="1258">
        <f>'Abilities (2)'!D$2345</f>
        <v>0</v>
      </c>
      <c r="AW2069">
        <v>0</v>
      </c>
      <c r="AX2069">
        <v>0</v>
      </c>
      <c r="AY2069">
        <v>0</v>
      </c>
    </row>
    <row r="2070" spans="43:51">
      <c r="AQ2070" s="1286">
        <v>2346</v>
      </c>
      <c r="AR2070" s="1258">
        <f>'Abilities (2)'!B$2346</f>
        <v>0</v>
      </c>
      <c r="AS2070" s="1258">
        <f>'Abilities (2)'!C$2346</f>
        <v>0</v>
      </c>
      <c r="AT2070" s="1258">
        <f>'Abilities (2)'!D$2346</f>
        <v>0</v>
      </c>
      <c r="AW2070">
        <v>0</v>
      </c>
      <c r="AX2070">
        <v>0</v>
      </c>
      <c r="AY2070">
        <v>0</v>
      </c>
    </row>
    <row r="2071" spans="43:51">
      <c r="AQ2071">
        <v>2349</v>
      </c>
      <c r="AR2071" s="1258" t="str">
        <f>'Abilities (2)'!B$2349</f>
        <v>(P) Weaponized Soulmancing: Your Soul manifests in the form of a Two-Handed Soul Blade; Each Attack with it will Consume 10 Soul; It deals 10(+100% Power; +100% Strength; +100% Dexterity) Physical Damage; It manifests in your hands and back into yourself on Will.</v>
      </c>
      <c r="AW2071" t="s">
        <v>7753</v>
      </c>
    </row>
    <row r="2072" spans="43:51">
      <c r="AQ2072" s="1286">
        <v>2350</v>
      </c>
      <c r="AR2072" s="1258" t="str">
        <f>'Abilities (2)'!B$2350</f>
        <v>(P) Soulnimbus: [Locks Main and Off Hand] Gain 2(+1 Per 100 Max Soul) Soul Blades orbiting you under your Control at Start of Combat; They can be Launched as a Projectile Dealing 14(+100% Power) Magic Damage or used to Strike for 14(+100% Strength/Dexterity) Physical Damage; All return at End of Combat.</v>
      </c>
      <c r="AW2072" t="s">
        <v>7754</v>
      </c>
    </row>
    <row r="2073" spans="43:51">
      <c r="AQ2073">
        <v>2351</v>
      </c>
      <c r="AR2073" s="1258" t="str">
        <f>'Abilities (2)'!B$2351</f>
        <v>(P) Archblades Everywhere: Your Soul Blades Gain 8(+100% Level) Base Damage.</v>
      </c>
      <c r="AW2073" t="s">
        <v>7755</v>
      </c>
    </row>
    <row r="2074" spans="43:51">
      <c r="AQ2074">
        <v>2352</v>
      </c>
      <c r="AR2074" s="911" t="str">
        <f>'Abilities (2)'!B$2352</f>
        <v>(≈) Magical Soul Blade: Materialize a Magic Soul Blade Behind Target to Strike them for 20(+100% Power) Physical Damage; It remains at its current Position until End of Combat. (20 Soul)</v>
      </c>
      <c r="AS2074" s="911" t="str">
        <f>'Abilities (2)'!C$2352</f>
        <v>(❖:≈) Magical Soul Blade II: Materialize a Magic Soul Blade Behind Target to Strike them for 30(+100% Power) Physical Damage; It remains at its current Position until End of Combat. (30 Soul)</v>
      </c>
      <c r="AT2074" s="911" t="str">
        <f>'Abilities (2)'!D$2352</f>
        <v>(❖:≈) Magical Soul Blade III: Materialize a Magic Soul Blade Behind Target to Strike them for 40(+150% Power) Physical Damage; It remains at its current Position until End of Combat. (40 Soul)</v>
      </c>
      <c r="AW2074" t="s">
        <v>7756</v>
      </c>
      <c r="AX2074" t="s">
        <v>7757</v>
      </c>
      <c r="AY2074" t="s">
        <v>7758</v>
      </c>
    </row>
    <row r="2075" spans="43:51">
      <c r="AQ2075">
        <v>2353</v>
      </c>
      <c r="AR2075" s="1258" t="str">
        <f>'Abilities (2)'!B$2353</f>
        <v>(+) Soul Lock: Root Target for X Turns. (X*10 Soul)</v>
      </c>
      <c r="AS2075" s="1258" t="str">
        <f>'Abilities (2)'!C$2353</f>
        <v>(+) Soul Lock II: Root Target for X+1 Turns. (X*10 Soul)</v>
      </c>
      <c r="AT2075" s="1258" t="str">
        <f>'Abilities (2)'!D$2353</f>
        <v>(+) Soul Lock III: Root Target for X+2 Turns. (X*10 Soul)</v>
      </c>
      <c r="AW2075" t="s">
        <v>7759</v>
      </c>
      <c r="AX2075" t="s">
        <v>7760</v>
      </c>
      <c r="AY2075" t="s">
        <v>7761</v>
      </c>
    </row>
    <row r="2076" spans="43:51">
      <c r="AQ2076">
        <v>2354</v>
      </c>
      <c r="AR2076" s="1258" t="str">
        <f>'Abilities (2)'!B$2354</f>
        <v>(o) Whirlblading: Consume Target Soul Blade and Deal its Damage to all Hostile Entities on Hex. (30 Soul)</v>
      </c>
      <c r="AS2076" s="1258" t="str">
        <f>'Abilities (2)'!C$2354</f>
        <v>(o) Whirlblading II: Consume Target Soul Blade and Deal its Damage to all Hostile Entities on Hex. (25 Soul)</v>
      </c>
      <c r="AT2076" s="1258" t="str">
        <f>'Abilities (2)'!D$2354</f>
        <v>(o) Whirlblading III: Consume Target Soul Blade and Deal its Damage to all Hostile Entities on Hex. (20 Soul)</v>
      </c>
      <c r="AW2076" t="s">
        <v>7762</v>
      </c>
      <c r="AX2076" t="s">
        <v>7763</v>
      </c>
      <c r="AY2076" t="s">
        <v>7764</v>
      </c>
    </row>
    <row r="2077" spans="43:51">
      <c r="AQ2077" s="1286">
        <v>2355</v>
      </c>
      <c r="AR2077" s="1258" t="str">
        <f>'Abilities (2)'!B$2355</f>
        <v>(P) Soul Consolidation: Each Soul Blade Damaging a Target will Restore 5 Soul. (Locks 20 Soul)</v>
      </c>
      <c r="AS2077" s="1258" t="str">
        <f>'Abilities (2)'!C$2355</f>
        <v>(P) Soul Consolidation II: Each Soul Blade Damaging a Target will Restore 10 Soul. (Locks 10 Soul)</v>
      </c>
      <c r="AT2077" s="1258" t="str">
        <f>'Abilities (2)'!D$2355</f>
        <v>(P) Soul Consolidation III: Each Soul Blade Damaging a Target will Restore 20 Soul.</v>
      </c>
      <c r="AW2077" t="s">
        <v>7765</v>
      </c>
      <c r="AX2077" t="s">
        <v>7766</v>
      </c>
      <c r="AY2077" t="s">
        <v>7767</v>
      </c>
    </row>
    <row r="2078" spans="43:51">
      <c r="AQ2078" s="1286">
        <v>2356</v>
      </c>
      <c r="AR2078" s="1258" t="str">
        <f>'Abilities (2)'!B$2356</f>
        <v>(P) True Soul Edge: Your Soul Blades now Deal True Damage. (Locks 40 Soul)</v>
      </c>
      <c r="AS2078" s="1258" t="str">
        <f>'Abilities (2)'!C$2356</f>
        <v>(P) True Soul Edge II:  Your Soul Blades now Deal True Damage. (Locks 20 Soul)</v>
      </c>
      <c r="AT2078" s="1258" t="str">
        <f>'Abilities (2)'!D$2356</f>
        <v>(P) True Soul Edge III: Your Soul Blades now Deal True Damage.</v>
      </c>
      <c r="AW2078" t="s">
        <v>7768</v>
      </c>
      <c r="AX2078" t="s">
        <v>7769</v>
      </c>
      <c r="AY2078" t="s">
        <v>7770</v>
      </c>
    </row>
    <row r="2079" spans="43:51">
      <c r="AQ2079" s="1286">
        <v>2357</v>
      </c>
      <c r="AR2079" s="1258" t="str">
        <f>'Abilities (2)'!B$2357</f>
        <v>(P) Inner Light: Your Soul Blades Deal 5(+100% Power) Light Damage On Hit.</v>
      </c>
      <c r="AS2079" s="1258" t="str">
        <f>'Abilities (2)'!C$2357</f>
        <v>(P) Inner Light II: Your Soul Blades Deal 5(+150% Power) Light Damage On Hit.</v>
      </c>
      <c r="AT2079" s="1258" t="str">
        <f>'Abilities (2)'!D$2357</f>
        <v>(P) Inner Light III: Your Soul Blades Deal 5(+200% Power) Light Damage On Hit.</v>
      </c>
      <c r="AW2079" t="s">
        <v>7771</v>
      </c>
      <c r="AX2079" t="s">
        <v>7772</v>
      </c>
      <c r="AY2079" t="s">
        <v>7773</v>
      </c>
    </row>
    <row r="2080" spans="43:51">
      <c r="AQ2080" s="1286">
        <v>2358</v>
      </c>
      <c r="AR2080" s="1258" t="str">
        <f>'Abilities (2)'!B$2358</f>
        <v>(^) Nimbus Control: Flash; Summon 1 Soul Blade Above you; It can be Launched as a Projectile Dealing 14(+100% Power) Magic Damage or used to Strike for 14(+100% Strength/Dexterity) Physical Damage. (20 Spirit)</v>
      </c>
      <c r="AS2080" s="1258" t="str">
        <f>'Abilities (2)'!C$2358</f>
        <v>(^) Nimbus Control II: Flash; Summon 2 Soul Blades Above you; Soul Blades can be Launched as a Projectile Dealing 14(+100% Power) Magic Damage or used to Strike for 14(+100% Strength/Dexterity) Physical Damage. (40 Soul)</v>
      </c>
      <c r="AT2080" s="1258" t="str">
        <f>'Abilities (2)'!D$2358</f>
        <v>(^) Nimbus Control III: Flash; Summon 3 Soul Blades Above you; Soul Blades can be Launched as a Projectile Dealing 14(+100% Power) Magic Damage or used to Strike for 14(+100% Strength/Dexterity) Physical Damage. (50 Spirit)</v>
      </c>
      <c r="AW2080" t="s">
        <v>7774</v>
      </c>
      <c r="AX2080" t="s">
        <v>7775</v>
      </c>
      <c r="AY2080" t="s">
        <v>7776</v>
      </c>
    </row>
    <row r="2081" spans="43:51">
      <c r="AQ2081" s="1286">
        <v>2359</v>
      </c>
      <c r="AR2081" s="1258" t="str">
        <f>'Abilities (2)'!B$2359</f>
        <v>(^) Soul Materializer: Your Soul Splits in two, half of it becoming a Controllable Soul Blade Object which strikes with 10(+100% Power) Magic Damage; It's Health is Equal to the Cost of this Ability; It can move; Lasts Until End of Combat. (50% of Current Soul)</v>
      </c>
      <c r="AS2081" s="1258" t="str">
        <f>'Abilities (2)'!C$2359</f>
        <v>(❖:^) Soul Materializer II: Your Soul Splits in two, half of it becoming a Controllable Soul Blade Object which strikes with 20(+100% Power) Magic Damage; It's Health is Equal to the Cost of this Ability; It can move; Lasts Until End of Combat. (50% of Current Soul)</v>
      </c>
      <c r="AT2081" s="1258" t="str">
        <f>'Abilities (2)'!D$2359</f>
        <v>(❖:^) Soul Materializer III: Your Soul Splits in two, half of it becoming a Controllable Soul Blade Object which strikes with 30(+100% Power) Magic Damage; It's Health is Equal to the Cost of this Ability; It can move; Lasts Until End of Combat. (50% of Current Soul)</v>
      </c>
      <c r="AW2081" t="s">
        <v>7777</v>
      </c>
      <c r="AX2081" t="s">
        <v>7778</v>
      </c>
      <c r="AY2081" t="s">
        <v>7779</v>
      </c>
    </row>
    <row r="2082" spans="43:51">
      <c r="AQ2082" s="1286">
        <v>2360</v>
      </c>
      <c r="AR2082" s="1258" t="str">
        <f>'Abilities (2)'!B$2360</f>
        <v>(&gt;) Ricochet: Launch a Soul Blade that is Currently on Hex at Target dealing its Damage. (10 Soul)</v>
      </c>
      <c r="AS2082" s="1258" t="str">
        <f>'Abilities (2)'!C$2360</f>
        <v>(&gt;) Ricochet II: Launch a Soul Blade that is Currently on Hex at Target dealing its Damage. (5 Soul)</v>
      </c>
      <c r="AT2082" s="1258" t="str">
        <f>'Abilities (2)'!D$2360</f>
        <v>(&gt;) Ricochet III: Launch a Soul Blade that is Currently on Hex at Target dealing its Damage.</v>
      </c>
      <c r="AW2082" t="s">
        <v>7780</v>
      </c>
      <c r="AX2082" t="s">
        <v>7781</v>
      </c>
      <c r="AY2082" t="s">
        <v>7782</v>
      </c>
    </row>
    <row r="2083" spans="43:51">
      <c r="AQ2083" s="1286">
        <v>2361</v>
      </c>
      <c r="AR2083" s="1258" t="str">
        <f>'Abilities (2)'!B$2361</f>
        <v>(&gt;) Bladestorm: [Requires 50 Soul or more] Raise all Soul Blades on Hex in the Air and Launch them at Target. (All Soul)</v>
      </c>
      <c r="AS2083" s="1258" t="str">
        <f>'Abilities (2)'!C$2361</f>
        <v>(&gt;) Bladestorm II: Raise all Soul Blades on Hex in the Air, and Launch them at Target; Each Sword deals an extra 10 True Damage. (All Soul)</v>
      </c>
      <c r="AT2083" s="1258" t="str">
        <f>'Abilities (2)'!D$2361</f>
        <v>(&gt;) Bladestorm III: Raise all Soul Blades on Hex in the Air, Double them and Launch them at Target; Each Sword deals an extra 20 True Damage. (All Soul)</v>
      </c>
      <c r="AW2083" t="s">
        <v>7783</v>
      </c>
      <c r="AX2083" t="s">
        <v>7784</v>
      </c>
      <c r="AY2083" t="s">
        <v>7785</v>
      </c>
    </row>
    <row r="2084" spans="43:51">
      <c r="AQ2084" s="1286">
        <v>2362</v>
      </c>
      <c r="AR2084" s="1258" t="str">
        <f>'Abilities (2)'!B$2362</f>
        <v>(≈) A Souls End: Powerplay; Absorb all Soul Blades on Hex into 1 Singular Two Handed Soul Blade; This Blade Deals Magic Damage Equal to 50% of your Max Soul(+20 Per Absorbed Soul Blade); At the End of the Day you Die. (All Soul)</v>
      </c>
      <c r="AS2084" s="1258" t="str">
        <f>'Abilities (2)'!C$2362</f>
        <v>(≈) A Souls End II: Powerplay; Absorb all Soul Blades on Hex into 1 Singular Two Handed Soul Blade; This Blade Deals Magic Damage Equal to 50% of your Max Soul(+40 Per Absorbed Soul Blade) (All Soul)</v>
      </c>
      <c r="AT2084" s="1258" t="str">
        <f>'Abilities (2)'!D$2362</f>
        <v>(≈) A Souls End III: Powerplay; Absorb all Soul Blades on Hex into 1 Singular Two Handed Soul Blade; This Blade Deals True Damage Equal to your Max Soul(+50 Per Absorbed Soul Blade) and has 100% Life Drain. (All Soul)</v>
      </c>
      <c r="AW2084" t="s">
        <v>7786</v>
      </c>
      <c r="AX2084" t="s">
        <v>7787</v>
      </c>
      <c r="AY2084" t="s">
        <v>7788</v>
      </c>
    </row>
    <row r="2085" spans="43:51">
      <c r="AQ2085" s="1286">
        <v>2363</v>
      </c>
      <c r="AR2085" s="1258" t="str">
        <f>'Abilities (2)'!B$2363</f>
        <v>(P) Calculated Throws: All launched Soul Blades remain on Tile of Target instead of being Consumed; Gain 100 Max Soul.</v>
      </c>
      <c r="AS2085" s="1258" t="str">
        <f>'Abilities (2)'!C$2363</f>
        <v>(P) Calculated Throws II: All launched Soul Blades remain on Tile of Target instead of being Consumed; Gain 200 Max Soul.</v>
      </c>
      <c r="AT2085" s="1258" t="str">
        <f>'Abilities (2)'!D$2363</f>
        <v>(P) Calculated Throws III: All launched Soul Blades remain on Tile of Target instead of being Consumed; Gain 400 Max Soul.</v>
      </c>
      <c r="AW2085" t="s">
        <v>7789</v>
      </c>
      <c r="AX2085" t="s">
        <v>7790</v>
      </c>
      <c r="AY2085" t="s">
        <v>7791</v>
      </c>
    </row>
    <row r="2086" spans="43:51">
      <c r="AQ2086">
        <v>2366</v>
      </c>
      <c r="AR2086" s="1258" t="str">
        <f>'Abilities (2)'!B$2366</f>
        <v>(P) Ethereal State: As long as your Soul is above 50% you gain the Ethereal Trait.</v>
      </c>
      <c r="AW2086" t="s">
        <v>7792</v>
      </c>
    </row>
    <row r="2087" spans="43:51">
      <c r="AQ2087" s="1286">
        <v>2367</v>
      </c>
      <c r="AR2087" s="1258" t="str">
        <f>'Abilities (2)'!B$2367</f>
        <v>(P) Phasing State: The First Two Basic Attacks in Combat will Phase through you.</v>
      </c>
      <c r="AW2087" t="s">
        <v>7793</v>
      </c>
    </row>
    <row r="2088" spans="43:51">
      <c r="AQ2088">
        <v>2368</v>
      </c>
      <c r="AR2088" s="1258">
        <f>'Abilities (2)'!B$2368</f>
        <v>0</v>
      </c>
      <c r="AW2088">
        <v>0</v>
      </c>
    </row>
    <row r="2089" spans="43:51">
      <c r="AQ2089">
        <v>2369</v>
      </c>
      <c r="AR2089" s="911" t="str">
        <f>'Abilities (2)'!B$2369</f>
        <v>(+) Soulphase: Shake Targets Soul between worlds, Dealing 20 Magic Damage and Making the Target Confused for 2 Turns. (30 Soul)</v>
      </c>
      <c r="AS2089" s="911">
        <f>'Abilities (2)'!C$2369</f>
        <v>0</v>
      </c>
      <c r="AT2089" s="911">
        <f>'Abilities (2)'!D$2369</f>
        <v>0</v>
      </c>
      <c r="AW2089" t="s">
        <v>7796</v>
      </c>
      <c r="AX2089">
        <v>0</v>
      </c>
      <c r="AY2089">
        <v>0</v>
      </c>
    </row>
    <row r="2090" spans="43:51">
      <c r="AQ2090">
        <v>2370</v>
      </c>
      <c r="AR2090" s="1258" t="str">
        <f>'Abilities (2)'!B$2370</f>
        <v>(≈) Between The Worlds: Traverse Hex without Triggering PvE Battles or Taking Damage from any Source. (20 Soul; 1 Stamina)</v>
      </c>
      <c r="AS2090" s="1258" t="str">
        <f>'Abilities (2)'!C$2370</f>
        <v>(≈) Between The Worlds II: Traverse Hex without Triggering PvE Battles or Taking Damage from any Source. (10 Soul 1 Stamina)</v>
      </c>
      <c r="AT2090" s="1258" t="str">
        <f>'Abilities (2)'!D$2370</f>
        <v>(≈) Between The Worlds III: Traverse Hex without Triggering PvE Battles or Taking Damage from any Source. (1 Stamina)</v>
      </c>
      <c r="AW2090" t="s">
        <v>7797</v>
      </c>
      <c r="AX2090" t="s">
        <v>7798</v>
      </c>
      <c r="AY2090" t="s">
        <v>7799</v>
      </c>
    </row>
    <row r="2091" spans="43:51">
      <c r="AQ2091">
        <v>2371</v>
      </c>
      <c r="AR2091" s="1258">
        <f>'Abilities (2)'!B$2371</f>
        <v>0</v>
      </c>
      <c r="AS2091" s="1258" t="str">
        <f>'Abilities (2)'!C$2371</f>
        <v>(≈) Intangibility II: Counter; Become Intangible, Having Target Non-Ultimate Ability or Basic Attack Phase Through you. (30 Soul)</v>
      </c>
      <c r="AT2091" s="1258" t="str">
        <f>'Abilities (2)'!D$2371</f>
        <v>(≈) Intangibility III: Counter; Become Intangible, Having Any form of Attack go straight through you. (60 Soul)</v>
      </c>
      <c r="AW2091">
        <v>0</v>
      </c>
      <c r="AX2091" t="s">
        <v>7800</v>
      </c>
      <c r="AY2091" t="s">
        <v>7801</v>
      </c>
    </row>
    <row r="2092" spans="43:51">
      <c r="AQ2092" s="1286">
        <v>2372</v>
      </c>
      <c r="AR2092" s="1258" t="str">
        <f>'Abilities (2)'!B$2372</f>
        <v>(≈) Intangibility: Counter; Become Intangible, Having Target Non-Ultimate Projectile or Strike Phase Through you. (25 Soul)</v>
      </c>
      <c r="AS2092" s="1258">
        <f>'Abilities (2)'!C$2372</f>
        <v>0</v>
      </c>
      <c r="AT2092" s="1258">
        <f>'Abilities (2)'!D$2372</f>
        <v>0</v>
      </c>
      <c r="AW2092" t="s">
        <v>7802</v>
      </c>
      <c r="AX2092">
        <v>0</v>
      </c>
      <c r="AY2092">
        <v>0</v>
      </c>
    </row>
    <row r="2093" spans="43:51">
      <c r="AQ2093" s="1286">
        <v>2373</v>
      </c>
      <c r="AR2093" s="1258" t="str">
        <f>'Abilities (2)'!B$2373</f>
        <v>(≈) Reverse Etherealism: Become Stunned for 1 Turn; Gain 40 Soul.</v>
      </c>
      <c r="AS2093" s="1258" t="str">
        <f>'Abilities (2)'!C$2373</f>
        <v>(≈) Reverse Etherealism II: Become Stunned for 1 Turn; Gain 60 Soul.</v>
      </c>
      <c r="AT2093" s="1258" t="str">
        <f>'Abilities (2)'!D$2373</f>
        <v>(≈) Reverse Etherealism III: Become Stunned for 1 Turn; Gain 80 Soul.</v>
      </c>
      <c r="AW2093" t="s">
        <v>7803</v>
      </c>
      <c r="AX2093" t="s">
        <v>7804</v>
      </c>
      <c r="AY2093" t="s">
        <v>7805</v>
      </c>
    </row>
    <row r="2094" spans="43:51">
      <c r="AQ2094" s="1286">
        <v>2374</v>
      </c>
      <c r="AR2094" s="1258">
        <f>'Abilities (2)'!B$2374</f>
        <v>0</v>
      </c>
      <c r="AS2094" s="1258" t="str">
        <f>'Abilities (2)'!C$2374</f>
        <v>(❖:+) Soulmind Disperse: Phase Targets Mind out of Reality for 2 Turns Stunning them for the Duration. (40 Soul)</v>
      </c>
      <c r="AT2094" s="1258" t="str">
        <f>'Abilities (2)'!D$2374</f>
        <v>(❖:+) Soulmind Disperse: Phase Targets Mind out of Reality for 3 Turns Stunning them for the Duration. (60 Soul)</v>
      </c>
      <c r="AW2094">
        <v>0</v>
      </c>
      <c r="AX2094" t="s">
        <v>7806</v>
      </c>
      <c r="AY2094" t="s">
        <v>7807</v>
      </c>
    </row>
    <row r="2095" spans="43:51">
      <c r="AQ2095" s="1286">
        <v>2375</v>
      </c>
      <c r="AR2095" s="1258" t="str">
        <f>'Abilities (2)'!B$2375</f>
        <v>(+) Soulmind Disperse: Phase Targets Mind out of Reality for 1 Turns Stunning them for the Duration. (20 Soul)</v>
      </c>
      <c r="AS2095" s="1258">
        <f>'Abilities (2)'!C$2375</f>
        <v>0</v>
      </c>
      <c r="AT2095" s="1258">
        <f>'Abilities (2)'!D$2375</f>
        <v>0</v>
      </c>
      <c r="AW2095" t="s">
        <v>7808</v>
      </c>
      <c r="AX2095">
        <v>0</v>
      </c>
      <c r="AY2095">
        <v>0</v>
      </c>
    </row>
    <row r="2096" spans="43:51">
      <c r="AQ2096" s="1286">
        <v>2376</v>
      </c>
      <c r="AR2096" s="1258" t="str">
        <f>'Abilities (2)'!B$2376</f>
        <v>(+) Offensive Etherealism: Phase Targets Limb out of Reality for 3 Turns; While it is Gone, they suffer the same effects as if it were Amputated. (30 Soul)</v>
      </c>
      <c r="AS2096" s="1258" t="str">
        <f>'Abilities (2)'!C$2376</f>
        <v>(+) Offensive Etherealism II: Phase Targets Limb out of Reality for 4 Turns; While it is Gone, they suffer the same effects as if it were Amputated. (40 Soul)</v>
      </c>
      <c r="AT2096" s="1258" t="str">
        <f>'Abilities (2)'!D$2376</f>
        <v>(+) Offensive Etherealism III: Phase Targets Limb out of Reality for 5 Turns; While it is Gone, they suffer the same effects as if it were Amputated. (50 Soul)</v>
      </c>
      <c r="AW2096" t="s">
        <v>7809</v>
      </c>
      <c r="AX2096" t="s">
        <v>7810</v>
      </c>
      <c r="AY2096" t="s">
        <v>7811</v>
      </c>
    </row>
    <row r="2097" spans="43:51">
      <c r="AQ2097" s="1286">
        <v>2377</v>
      </c>
      <c r="AR2097" s="1258">
        <f>'Abilities (2)'!B$2377</f>
        <v>0</v>
      </c>
      <c r="AS2097" s="1258" t="str">
        <f>'Abilities (2)'!C$2377</f>
        <v>(+) Worldswap II: Hidden; Force Target into an Ethereal State where they can no Longer Interact with you for 6 Turns but you can. (200 Soul)</v>
      </c>
      <c r="AT2097" s="1258" t="str">
        <f>'Abilities (2)'!D$2377</f>
        <v>(+) Worldswap III: Hidden; Force Target into an Ethereal State where they can no Longer Interact with you for 10 Turns but you can; they become Slowed for the same duration. (200 Soul)</v>
      </c>
      <c r="AW2097">
        <v>0</v>
      </c>
      <c r="AX2097" t="s">
        <v>7812</v>
      </c>
      <c r="AY2097" t="s">
        <v>7813</v>
      </c>
    </row>
    <row r="2098" spans="43:51">
      <c r="AQ2098" s="1286">
        <v>2378</v>
      </c>
      <c r="AR2098" s="1258" t="str">
        <f>'Abilities (2)'!B$2378</f>
        <v>(+) Worldswap: Hidden; Force Target into an Ethereal State where they can no Longer Interact with you for 3 Turns but you can. (100 Soul)</v>
      </c>
      <c r="AS2098" s="1258">
        <f>'Abilities (2)'!C$2378</f>
        <v>0</v>
      </c>
      <c r="AT2098" s="1258">
        <f>'Abilities (2)'!D$2378</f>
        <v>0</v>
      </c>
      <c r="AW2098" t="s">
        <v>7814</v>
      </c>
      <c r="AX2098">
        <v>0</v>
      </c>
      <c r="AY2098">
        <v>0</v>
      </c>
    </row>
    <row r="2099" spans="43:51">
      <c r="AQ2099" s="1286">
        <v>2379</v>
      </c>
      <c r="AR2099" s="1258" t="str">
        <f>'Abilities (2)'!B$2379</f>
        <v>(+) Soulwarp: Warp Target out of Existence for an entire Day. (100 Soul; 1/Day)</v>
      </c>
      <c r="AS2099" s="1258" t="str">
        <f>'Abilities (2)'!C$2379</f>
        <v>(+) Soulwarp II: Warp Target out of Existence for 2 Days. (200 Soul; 1/Day)</v>
      </c>
      <c r="AT2099" s="1258" t="str">
        <f>'Abilities (2)'!D$2379</f>
        <v>(+) Soulwarp III: Powerplay; Warp Target out of Existence. (300 Soul)</v>
      </c>
      <c r="AW2099" t="s">
        <v>7815</v>
      </c>
      <c r="AX2099" t="s">
        <v>7816</v>
      </c>
      <c r="AY2099" t="s">
        <v>7817</v>
      </c>
    </row>
    <row r="2100" spans="43:51">
      <c r="AQ2100" s="1286">
        <v>2380</v>
      </c>
      <c r="AR2100" s="1258">
        <f>'Abilities (2)'!B$2380</f>
        <v>0</v>
      </c>
      <c r="AS2100" s="1258">
        <f>'Abilities (2)'!C$2380</f>
        <v>0</v>
      </c>
      <c r="AT2100" s="1258">
        <f>'Abilities (2)'!D$2380</f>
        <v>0</v>
      </c>
      <c r="AW2100">
        <v>0</v>
      </c>
      <c r="AX2100">
        <v>0</v>
      </c>
      <c r="AY2100">
        <v>0</v>
      </c>
    </row>
    <row r="2101" spans="43:51">
      <c r="AQ2101">
        <v>2383</v>
      </c>
      <c r="AR2101" s="1258" t="str">
        <f>'Abilities (2)'!B$2383</f>
        <v>(P) Crushing Pressure: You gain a new Stat called Pressure which can be increased in Combat; Pressure will Kill all other Entities on Hex when reaching Thresholds; 100 Pressure - Weaklings, 200 Pressure - Elites/Summons, 300 Pressure - Bosses; 400 Pressure - Heroes and Guardians.</v>
      </c>
      <c r="AW2101" t="s">
        <v>7819</v>
      </c>
    </row>
    <row r="2102" spans="43:51">
      <c r="AQ2102" s="1286">
        <v>2384</v>
      </c>
      <c r="AR2102" s="1258" t="str">
        <f>'Abilities (2)'!B$2384</f>
        <v>(P) Constant Presure: You gain a new Stat called Pressure which can be increased in Combat; Pressure will Kill all other Entities on Hex when it reaches 400; Start Combat with 50 Pressure.</v>
      </c>
      <c r="AW2102" t="s">
        <v>7820</v>
      </c>
    </row>
    <row r="2103" spans="43:51">
      <c r="AQ2103">
        <v>2385</v>
      </c>
      <c r="AR2103" s="1258">
        <f>'Abilities (2)'!B$2385</f>
        <v>0</v>
      </c>
      <c r="AW2103">
        <v>0</v>
      </c>
    </row>
    <row r="2104" spans="43:51">
      <c r="AQ2104">
        <v>2386</v>
      </c>
      <c r="AR2104" s="911" t="str">
        <f>'Abilities (2)'!B$2386</f>
        <v>(+) Soul Squeeze: Deal 10(+100% Power) True Damage to Target Entity; Gain Pressure Equal to Damage Dealt. (20 Soul)</v>
      </c>
      <c r="AS2104" s="911">
        <f>'Abilities (2)'!C$2386</f>
        <v>0</v>
      </c>
      <c r="AT2104" s="911">
        <f>'Abilities (2)'!D$2386</f>
        <v>0</v>
      </c>
      <c r="AW2104" t="s">
        <v>7823</v>
      </c>
      <c r="AX2104">
        <v>0</v>
      </c>
      <c r="AY2104">
        <v>0</v>
      </c>
    </row>
    <row r="2105" spans="43:51">
      <c r="AQ2105">
        <v>2387</v>
      </c>
      <c r="AR2105" s="1258" t="str">
        <f>'Abilities (2)'!B$2387</f>
        <v>(≈) Constant Buildup: Gain 25 Pressure. (25 Soul)</v>
      </c>
      <c r="AS2105" s="1258" t="str">
        <f>'Abilities (2)'!C$2387</f>
        <v>(≈) Constant Buildup II: Gain 25 Pressure. (20 Soul)</v>
      </c>
      <c r="AT2105" s="1258" t="str">
        <f>'Abilities (2)'!D$2387</f>
        <v>(≈) Constant Buildup III: Flash; Gain 25 Pressure. (20 Soul)</v>
      </c>
      <c r="AW2105" t="s">
        <v>7824</v>
      </c>
      <c r="AX2105" t="s">
        <v>7825</v>
      </c>
      <c r="AY2105" t="s">
        <v>7826</v>
      </c>
    </row>
    <row r="2106" spans="43:51">
      <c r="AQ2106">
        <v>2388</v>
      </c>
      <c r="AR2106" s="1258">
        <f>'Abilities (2)'!B$2388</f>
        <v>0</v>
      </c>
      <c r="AS2106" s="1258" t="str">
        <f>'Abilities (2)'!C$2388</f>
        <v>(P) Soul Sharpening II: Whenever you Channel in Combat you gain 10 Pressure.</v>
      </c>
      <c r="AT2106" s="1258" t="str">
        <f>'Abilities (2)'!D$2388</f>
        <v>(P) Soul Sharpening III: Whenever you Channel in Combat you gain 15 Pressure.</v>
      </c>
      <c r="AW2106">
        <v>0</v>
      </c>
      <c r="AX2106" t="s">
        <v>7827</v>
      </c>
      <c r="AY2106" t="s">
        <v>7828</v>
      </c>
    </row>
    <row r="2107" spans="43:51">
      <c r="AQ2107" s="1286">
        <v>2389</v>
      </c>
      <c r="AR2107" s="1258" t="str">
        <f>'Abilities (2)'!B$2389</f>
        <v>(P) Soul Sharpening: Whenever you Channel in Combat you gain 5 Pressure.</v>
      </c>
      <c r="AS2107" s="1258">
        <f>'Abilities (2)'!C$2389</f>
        <v>0</v>
      </c>
      <c r="AT2107" s="1258">
        <f>'Abilities (2)'!D$2389</f>
        <v>0</v>
      </c>
      <c r="AW2107" t="s">
        <v>7829</v>
      </c>
      <c r="AX2107">
        <v>0</v>
      </c>
      <c r="AY2107">
        <v>0</v>
      </c>
    </row>
    <row r="2108" spans="43:51">
      <c r="AQ2108" s="1286">
        <v>2390</v>
      </c>
      <c r="AR2108" s="1258" t="str">
        <f>'Abilities (2)'!B$2390</f>
        <v>(P) The Worse it Gets: At certain Pressure Thresholds all other Entities will be affected by Statuses until End of Combat; 150 Pressure - Weakened; 250 - Tormented; 350 Pressure - Confused. [Locks 25 Soul]</v>
      </c>
      <c r="AS2108" s="1258" t="str">
        <f>'Abilities (2)'!C$2390</f>
        <v>(P) The Worse it Gets II: At certain Pressure Thresholds all other Entities will be affected by Statuses until End of Combat; 125 Pressure - Weakened; 225 - Tormented; 325 Pressure - Confused. [Locks 25 Soul]</v>
      </c>
      <c r="AT2108" s="1258" t="str">
        <f>'Abilities (2)'!D$2390</f>
        <v>(P) The Worse it Gets III: At certain Pressure Thresholds all other Entities will be affected by Statuses until End of Combat; 100 Pressure - Weakened; 200 - Tormented; 300 Pressure - Confused.</v>
      </c>
      <c r="AW2108" t="s">
        <v>7830</v>
      </c>
      <c r="AX2108" t="s">
        <v>7831</v>
      </c>
      <c r="AY2108" t="s">
        <v>7832</v>
      </c>
    </row>
    <row r="2109" spans="43:51">
      <c r="AQ2109" s="1286">
        <v>2391</v>
      </c>
      <c r="AR2109" s="1258">
        <f>'Abilities (2)'!B$2391</f>
        <v>0</v>
      </c>
      <c r="AS2109" s="1258" t="str">
        <f>'Abilities (2)'!C$2391</f>
        <v>(≈) Soul Barrier II: Counter; Form a Pressure Barrier using your Soul Gaining 10% Deflect Chance for every 5 Soul Used until your Turn Start; Gain Pressure Equal to Soul Consumed; Up to 100. (X Soul)</v>
      </c>
      <c r="AT2109" s="1258" t="str">
        <f>'Abilities (2)'!D$2391</f>
        <v>(≈) Soul Barrier III: Counter; Form a Pressure Barrier using your Soul Gaining 10% Deflect Chance for every 5 Soul Used for the next 3 Turns; Gain Pressure Equal to Soul Consumed; Up to 100. (X Soul)</v>
      </c>
      <c r="AW2109">
        <v>0</v>
      </c>
      <c r="AX2109" t="s">
        <v>7833</v>
      </c>
      <c r="AY2109" t="s">
        <v>7834</v>
      </c>
    </row>
    <row r="2110" spans="43:51">
      <c r="AQ2110" s="1286">
        <v>2392</v>
      </c>
      <c r="AR2110" s="1258" t="str">
        <f>'Abilities (2)'!B$2392</f>
        <v>(≈) Soul Barrier: Counter; Form a Pressure Barrier using your Soul Gaining 10% Deflect Chance for every 10 Soul Used until your Turn Start; Gain Pressure Equal to Soul Consumed; Up to 100. (X Soul)</v>
      </c>
      <c r="AS2110" s="1258">
        <f>'Abilities (2)'!C$2392</f>
        <v>0</v>
      </c>
      <c r="AT2110" s="1258">
        <f>'Abilities (2)'!D$2392</f>
        <v>0</v>
      </c>
      <c r="AW2110" t="s">
        <v>7835</v>
      </c>
      <c r="AX2110">
        <v>0</v>
      </c>
      <c r="AY2110">
        <v>0</v>
      </c>
    </row>
    <row r="2111" spans="43:51">
      <c r="AQ2111" s="1286">
        <v>2393</v>
      </c>
      <c r="AR2111" s="1258" t="str">
        <f>'Abilities (2)'!B$2393</f>
        <v xml:space="preserve">(≈) Sudden Jump: [Requires Less than 100 Pressure] Double Current Pressure. (60 Soul) </v>
      </c>
      <c r="AS2111" s="1258" t="str">
        <f>'Abilities (2)'!C$2393</f>
        <v xml:space="preserve">(≈) Sudden Jump II: [Requires Less than 125 Pressure] Double Current Pressure. (80 Soul) </v>
      </c>
      <c r="AT2111" s="1258" t="str">
        <f>'Abilities (2)'!D$2393</f>
        <v xml:space="preserve">(≈) Sudden Jump III: [Requires Less than 150 Pressure] Double Current Pressure. (100 Soul) </v>
      </c>
      <c r="AW2111" t="s">
        <v>7836</v>
      </c>
      <c r="AX2111" t="s">
        <v>7837</v>
      </c>
      <c r="AY2111" t="s">
        <v>7838</v>
      </c>
    </row>
    <row r="2112" spans="43:51">
      <c r="AQ2112" s="1286">
        <v>2394</v>
      </c>
      <c r="AR2112" s="1258">
        <f>'Abilities (2)'!B$2394</f>
        <v>0</v>
      </c>
      <c r="AS2112" s="1258" t="str">
        <f>'Abilities (2)'!C$2394</f>
        <v>(≈) Pressure Rerouting II: Toggle; Entities now die when Pressure is equal to or higher than their Current Health; You Lose Pressure Instead of Health when taking Damage; If an Entity Dies on Hex, this Ability automatically Toggles itself Off. (25 Soul/Turn)</v>
      </c>
      <c r="AT2112" s="1258" t="str">
        <f>'Abilities (2)'!D$2394</f>
        <v>(P) Pressure Rerouting III: Entities now die when Pressure is equal to or Higher than their Current Health; You Lose Pressure Instead of Health when taking Damage.</v>
      </c>
      <c r="AW2112">
        <v>0</v>
      </c>
      <c r="AX2112" t="s">
        <v>7839</v>
      </c>
      <c r="AY2112" t="s">
        <v>7840</v>
      </c>
    </row>
    <row r="2113" spans="43:51">
      <c r="AQ2113" s="1286">
        <v>2395</v>
      </c>
      <c r="AR2113" s="1258" t="str">
        <f>'Abilities (2)'!B$2395</f>
        <v>(≈) Pressure Rerouting: Toggle; Entities now die when Pressure is equal to or higher than their Max Health; You Lose Pressure Instead of Health when taking Damage; If an Entity Dies on Hex, this Ability automatically Toggles itself Off. (20 Soul/Turn)</v>
      </c>
      <c r="AS2113" s="1258">
        <f>'Abilities (2)'!C$2395</f>
        <v>0</v>
      </c>
      <c r="AT2113" s="1258">
        <f>'Abilities (2)'!D$2395</f>
        <v>0</v>
      </c>
      <c r="AW2113" t="s">
        <v>7841</v>
      </c>
      <c r="AX2113">
        <v>0</v>
      </c>
      <c r="AY2113">
        <v>0</v>
      </c>
    </row>
    <row r="2114" spans="43:51">
      <c r="AQ2114" s="1286">
        <v>2396</v>
      </c>
      <c r="AR2114" s="1258" t="str">
        <f>'Abilities (2)'!B$2396</f>
        <v>(+) Finishing Touch: [Requires Target in Melee Range] Deal True Damage Equal to Pressure to Target. (100 Soul; All Pressure)</v>
      </c>
      <c r="AS2114" s="1258" t="str">
        <f>'Abilities (2)'!C$2396</f>
        <v>(+) Finishing Touch II: [Requires Target in Melee Range] Deal True Damage Equal to Pressure to Target. (100 Soul)</v>
      </c>
      <c r="AT2114" s="1258" t="str">
        <f>'Abilities (2)'!D$2396</f>
        <v>(+) Finishing Touch III: [Requires Target in Melee Range] Deal True Damage Equal to Pressure to Target.</v>
      </c>
      <c r="AW2114" t="s">
        <v>7842</v>
      </c>
      <c r="AX2114" t="s">
        <v>7843</v>
      </c>
      <c r="AY2114" t="s">
        <v>7844</v>
      </c>
    </row>
    <row r="2115" spans="43:51">
      <c r="AQ2115" s="1286">
        <v>2397</v>
      </c>
      <c r="AR2115" s="1258">
        <f>'Abilities (2)'!B$2397</f>
        <v>0</v>
      </c>
      <c r="AS2115" s="1258">
        <f>'Abilities (2)'!C$2397</f>
        <v>0</v>
      </c>
      <c r="AT2115" s="1258">
        <f>'Abilities (2)'!D$2397</f>
        <v>0</v>
      </c>
      <c r="AW2115">
        <v>0</v>
      </c>
      <c r="AX2115">
        <v>0</v>
      </c>
      <c r="AY2115">
        <v>0</v>
      </c>
    </row>
    <row r="2116" spans="43:51">
      <c r="AQ2116">
        <v>2400</v>
      </c>
      <c r="AR2116" s="1258" t="str">
        <f>'Abilities (2)'!B$2400</f>
        <v>(≈) Time Jump:[Requires Hourglass] This counts as an Action; Allows you to jump back in time 1 Combat Turn/1 Movement. (1/Day; 1 Hourglass Charge)</v>
      </c>
      <c r="AW2116" t="s">
        <v>7845</v>
      </c>
    </row>
    <row r="2117" spans="43:51">
      <c r="AQ2117" s="1286">
        <v>2401</v>
      </c>
      <c r="AR2117" s="1258" t="str">
        <f>'Abilities (2)'!B$2401</f>
        <v>(P) Time waits for No One: Turning the Hourglass has Flash. (Locks 30 Mana)</v>
      </c>
      <c r="AW2117" t="s">
        <v>7846</v>
      </c>
    </row>
    <row r="2118" spans="43:51">
      <c r="AQ2118">
        <v>2402</v>
      </c>
      <c r="AR2118" s="1258">
        <f>'Abilities (2)'!B$2402</f>
        <v>0</v>
      </c>
      <c r="AW2118">
        <v>0</v>
      </c>
    </row>
    <row r="2119" spans="43:51">
      <c r="AQ2119">
        <v>2403</v>
      </c>
      <c r="AR2119" s="911" t="str">
        <f>'Abilities (2)'!B$2403</f>
        <v>(+) Time Freeze: Stun Target for X Turns. (X Hourglass Charges; 20 Mana)</v>
      </c>
      <c r="AS2119" s="911">
        <f>'Abilities (2)'!C$2403</f>
        <v>0</v>
      </c>
      <c r="AT2119" s="911">
        <f>'Abilities (2)'!D$2403</f>
        <v>0</v>
      </c>
      <c r="AW2119" t="s">
        <v>7849</v>
      </c>
      <c r="AX2119">
        <v>0</v>
      </c>
      <c r="AY2119">
        <v>0</v>
      </c>
    </row>
    <row r="2120" spans="43:51">
      <c r="AQ2120">
        <v>2404</v>
      </c>
      <c r="AR2120" s="1258" t="str">
        <f>'Abilities (2)'!B$2404</f>
        <v>(P) Speed Dial: Gating, Channeling and Preparation give you 2 Stacks. (Locks 40 Mana)</v>
      </c>
      <c r="AS2120" s="1258" t="str">
        <f>'Abilities (2)'!C$2404</f>
        <v>(P) Speed Dial II: Gating, Channeling and Preparation give you 2 Stacks. (Locks 20 Mana)</v>
      </c>
      <c r="AT2120" s="1258" t="str">
        <f>'Abilities (2)'!D$2404</f>
        <v>(P) Speed Dial II: Gating, Channeling and Preparation give you 2 Stacks.</v>
      </c>
      <c r="AW2120" t="s">
        <v>7850</v>
      </c>
      <c r="AX2120" t="s">
        <v>7851</v>
      </c>
      <c r="AY2120" t="s">
        <v>7852</v>
      </c>
    </row>
    <row r="2121" spans="43:51">
      <c r="AQ2121">
        <v>2405</v>
      </c>
      <c r="AR2121" s="1258">
        <f>'Abilities (2)'!B$2405</f>
        <v>0</v>
      </c>
      <c r="AS2121" s="1258" t="str">
        <f>'Abilities (2)'!C$2405</f>
        <v>(❖:≈) Slowdown II:[Requires Hourglass] Slow down up to 3 Targets and cause them to have an extra -6 Mobility Until End of Day. (35 Mana; 1 Hourglass Charge)</v>
      </c>
      <c r="AT2121" s="1258" t="str">
        <f>'Abilities (2)'!D$2405</f>
        <v>(❖:≈) Slowdown III:[Requires Hourglass] Slow down up to 3 Targets and cause them to have an extra -10 Mobility Until End of Day. (40 Mana; 1 Hourglass Charge)</v>
      </c>
      <c r="AW2121">
        <v>0</v>
      </c>
      <c r="AX2121" t="s">
        <v>7853</v>
      </c>
      <c r="AY2121" t="s">
        <v>7854</v>
      </c>
    </row>
    <row r="2122" spans="43:51">
      <c r="AQ2122" s="1286">
        <v>2406</v>
      </c>
      <c r="AR2122" s="1258" t="str">
        <f>'Abilities (2)'!B$2406</f>
        <v>(❖:≈) Slowdown:[Requires Hourglass] Slow down up to 3 Targets and cause them to have an extra -4 Mobility Until End of Day. (30 Mana; 1 Hourglass Charge)</v>
      </c>
      <c r="AS2122" s="1258">
        <f>'Abilities (2)'!C$2406</f>
        <v>0</v>
      </c>
      <c r="AT2122" s="1258">
        <f>'Abilities (2)'!D$2406</f>
        <v>0</v>
      </c>
      <c r="AW2122" t="s">
        <v>7855</v>
      </c>
      <c r="AX2122">
        <v>0</v>
      </c>
      <c r="AY2122">
        <v>0</v>
      </c>
    </row>
    <row r="2123" spans="43:51">
      <c r="AQ2123" s="1286">
        <v>2407</v>
      </c>
      <c r="AR2123" s="1258" t="str">
        <f>'Abilities (2)'!B$2407</f>
        <v>(P) Temporal Anomaly: Every Time you Twist the hourglass; All Entities on Hex without an Hourglass will Take 15 True Damage and become Confused for 1 Turn. (Locks 25 Mana)</v>
      </c>
      <c r="AS2123" s="1258" t="str">
        <f>'Abilities (2)'!C$2407</f>
        <v>(P) Temporal Anomaly II: Every Time you Twist the hourglass; All Entities on Hex without an Hourglass will Take 20 True Damage and become Confused for 1 Turn. (Locks 30 Mana)</v>
      </c>
      <c r="AT2123" s="1258" t="str">
        <f>'Abilities (2)'!D$2407</f>
        <v>(P) Temporal Anomaly III: Every Time you Twist the hourglass; All Entities on Hex without an Hourglass will Take 25 True Damage and become Confused for 2 Turns. (Locks 40 Mana)</v>
      </c>
      <c r="AW2123" t="s">
        <v>7856</v>
      </c>
      <c r="AX2123" t="s">
        <v>7857</v>
      </c>
      <c r="AY2123" t="s">
        <v>7858</v>
      </c>
    </row>
    <row r="2124" spans="43:51">
      <c r="AQ2124" s="1286">
        <v>2408</v>
      </c>
      <c r="AR2124" s="1258">
        <f>'Abilities (2)'!B$2408</f>
        <v>0</v>
      </c>
      <c r="AS2124" s="1258" t="str">
        <f>'Abilities (2)'!C$2408</f>
        <v>(❖:≈) Chrono Halt II:[Requires Hourglass] Stop Time allowing you to do 3 Actions before resuming time to its normal State. (60 Mana; 2 Hourglass Charges)</v>
      </c>
      <c r="AT2124" s="1258" t="str">
        <f>'Abilities (2)'!D$2408</f>
        <v>(❖:≈) Chrono Halt II:[Requires Hourglass] Stop Time allowing you to do 4 Actions before resuming time to its normal State. (80 Mana; 2 Hourglass Charges)</v>
      </c>
      <c r="AW2124">
        <v>0</v>
      </c>
      <c r="AX2124" t="s">
        <v>7859</v>
      </c>
      <c r="AY2124" t="s">
        <v>7860</v>
      </c>
    </row>
    <row r="2125" spans="43:51">
      <c r="AQ2125" s="1286">
        <v>2409</v>
      </c>
      <c r="AR2125" s="1258" t="str">
        <f>'Abilities (2)'!B$2409</f>
        <v>(❖:≈) Chrono Halt:[Requires Hourglass] Stop Time allowing you to do 2 Actions before resuming time to its normal State. (40 Mana; 2 Hourglass Charges)</v>
      </c>
      <c r="AS2125" s="1258">
        <f>'Abilities (2)'!C$2409</f>
        <v>0</v>
      </c>
      <c r="AT2125" s="1258">
        <f>'Abilities (2)'!D$2409</f>
        <v>0</v>
      </c>
      <c r="AW2125" t="s">
        <v>7861</v>
      </c>
      <c r="AX2125">
        <v>0</v>
      </c>
      <c r="AY2125">
        <v>0</v>
      </c>
    </row>
    <row r="2126" spans="43:51">
      <c r="AQ2126" s="1286">
        <v>2410</v>
      </c>
      <c r="AR2126" s="1258" t="str">
        <f>'Abilities (2)'!B$2410</f>
        <v>(P) Emergency Time-Load: Powerplay; Upon Dying Destroy your Hourglass and Revive 50% Health and 50% Mana.</v>
      </c>
      <c r="AS2126" s="1258" t="str">
        <f>'Abilities (2)'!C$2410</f>
        <v>(P) Emergency Time-Load II: Powerplay; Upon Dying Destroy your Hourglass and Revive Full Health and Full Mana.</v>
      </c>
      <c r="AT2126" s="1258" t="str">
        <f>'Abilities (2)'!D$2410</f>
        <v>(P) Emergency Time-Load III: Powerplay; Revive Full Health and Full Mana.</v>
      </c>
      <c r="AW2126" t="s">
        <v>7862</v>
      </c>
      <c r="AX2126" t="s">
        <v>7863</v>
      </c>
      <c r="AY2126" t="s">
        <v>7864</v>
      </c>
    </row>
    <row r="2127" spans="43:51">
      <c r="AQ2127" s="1286">
        <v>2411</v>
      </c>
      <c r="AR2127" s="1258">
        <f>'Abilities (2)'!B$2411</f>
        <v>0</v>
      </c>
      <c r="AS2127" s="1258" t="str">
        <f>'Abilities (2)'!C$2411</f>
        <v>(❖:≈) Aging Epoch II: Powerplay; Target Entity becomes Old, reducing all his Damage Output by 75%; Hourglass breaks in the process. (Costs 200 Mana)</v>
      </c>
      <c r="AT2127" s="1258" t="str">
        <f>'Abilities (2)'!D$2411</f>
        <v>(❖:≈) Aging Epoch III:[Channel for 1 Turn] Powerplay; Age Target to Death. (300 Mana; 2 Hourglass Charges)</v>
      </c>
      <c r="AW2127">
        <v>0</v>
      </c>
      <c r="AX2127" t="s">
        <v>7865</v>
      </c>
      <c r="AY2127" t="s">
        <v>7866</v>
      </c>
    </row>
    <row r="2128" spans="43:51">
      <c r="AQ2128" s="1286">
        <v>2412</v>
      </c>
      <c r="AR2128" s="1258" t="str">
        <f>'Abilities (2)'!B$2412</f>
        <v>(❖:≈) Aging Epoch: Powerplay; Target Entity becomes Old, reducing all his Damage Output by 50%; Hourglass breaks in the process. (Costs 120 Mana)</v>
      </c>
      <c r="AS2128" s="1258">
        <f>'Abilities (2)'!C$2412</f>
        <v>0</v>
      </c>
      <c r="AT2128" s="1258">
        <f>'Abilities (2)'!D$2412</f>
        <v>0</v>
      </c>
      <c r="AW2128" t="s">
        <v>7867</v>
      </c>
      <c r="AX2128">
        <v>0</v>
      </c>
      <c r="AY2128">
        <v>0</v>
      </c>
    </row>
    <row r="2129" spans="43:51">
      <c r="AQ2129" s="1286">
        <v>2413</v>
      </c>
      <c r="AR2129" s="1258" t="str">
        <f>'Abilities (2)'!B$2413</f>
        <v xml:space="preserve">(❖:≈) Time Scramble: Choose a Target, roll 10 d3's the results of the rolls will determine the subsequent turn order of player and target. (70 Mana + 2 Hourglass Charges) (1,2 = Player 3 = Target) </v>
      </c>
      <c r="AS2129" s="1258" t="str">
        <f>'Abilities (2)'!C$2413</f>
        <v xml:space="preserve">(❖:≈) Time Scramble II: Choose a Target, roll 10 d4's the results of the rolls will determine the subsequent turn order of player and target. (100 Mana + 2 Hourglass Charges) (1,2,3 = Player; 4 = Target) </v>
      </c>
      <c r="AT2129" s="1258" t="str">
        <f>'Abilities (2)'!D$2413</f>
        <v xml:space="preserve">(❖:≈) Time Scramble III: Choose a Target, roll 10 d5's the results of the rolls will determine the subsequent turn order of player and target. (100 Mana + 2 Hourglass Charges) (1,2,3,4 = Player; 5 = Target) </v>
      </c>
      <c r="AW2129" t="s">
        <v>7868</v>
      </c>
      <c r="AX2129" t="s">
        <v>7869</v>
      </c>
      <c r="AY2129" t="s">
        <v>7870</v>
      </c>
    </row>
    <row r="2130" spans="43:51">
      <c r="AQ2130" s="1286">
        <v>2414</v>
      </c>
      <c r="AR2130" s="1258">
        <f>'Abilities (2)'!B$2414</f>
        <v>0</v>
      </c>
      <c r="AS2130" s="1258">
        <f>'Abilities (2)'!C$2414</f>
        <v>0</v>
      </c>
      <c r="AT2130" s="1258">
        <f>'Abilities (2)'!D$2414</f>
        <v>0</v>
      </c>
      <c r="AW2130">
        <v>0</v>
      </c>
      <c r="AX2130">
        <v>0</v>
      </c>
      <c r="AY2130">
        <v>0</v>
      </c>
    </row>
    <row r="2131" spans="43:51">
      <c r="AQ2131">
        <v>2417</v>
      </c>
      <c r="AR2131" s="1258">
        <f>'Abilities (2)'!B$2417</f>
        <v>0</v>
      </c>
      <c r="AW2131">
        <v>0</v>
      </c>
    </row>
    <row r="2132" spans="43:51">
      <c r="AQ2132" s="1286">
        <v>2418</v>
      </c>
      <c r="AR2132" s="1258">
        <f>'Abilities (2)'!B$2418</f>
        <v>0</v>
      </c>
      <c r="AW2132">
        <v>0</v>
      </c>
    </row>
    <row r="2133" spans="43:51">
      <c r="AQ2133">
        <v>2419</v>
      </c>
      <c r="AR2133" s="1258">
        <f>'Abilities (2)'!B$2419</f>
        <v>0</v>
      </c>
      <c r="AW2133">
        <v>0</v>
      </c>
    </row>
    <row r="2134" spans="43:51">
      <c r="AQ2134">
        <v>2420</v>
      </c>
      <c r="AR2134" s="911">
        <f>'Abilities (2)'!B$2420</f>
        <v>0</v>
      </c>
      <c r="AS2134" s="911">
        <f>'Abilities (2)'!C$2420</f>
        <v>0</v>
      </c>
      <c r="AT2134" s="911">
        <f>'Abilities (2)'!D$2420</f>
        <v>0</v>
      </c>
      <c r="AW2134">
        <v>0</v>
      </c>
      <c r="AX2134">
        <v>0</v>
      </c>
      <c r="AY2134">
        <v>0</v>
      </c>
    </row>
    <row r="2135" spans="43:51">
      <c r="AQ2135">
        <v>2421</v>
      </c>
      <c r="AR2135" s="1258">
        <f>'Abilities (2)'!B$2421</f>
        <v>0</v>
      </c>
      <c r="AS2135" s="1258">
        <f>'Abilities (2)'!C$2421</f>
        <v>0</v>
      </c>
      <c r="AT2135" s="1258">
        <f>'Abilities (2)'!D$2421</f>
        <v>0</v>
      </c>
      <c r="AW2135">
        <v>0</v>
      </c>
      <c r="AX2135">
        <v>0</v>
      </c>
      <c r="AY2135">
        <v>0</v>
      </c>
    </row>
    <row r="2136" spans="43:51">
      <c r="AQ2136">
        <v>2422</v>
      </c>
      <c r="AR2136" s="1258">
        <f>'Abilities (2)'!B$2422</f>
        <v>0</v>
      </c>
      <c r="AS2136" s="1258">
        <f>'Abilities (2)'!C$2422</f>
        <v>0</v>
      </c>
      <c r="AT2136" s="1258">
        <f>'Abilities (2)'!D$2422</f>
        <v>0</v>
      </c>
      <c r="AW2136">
        <v>0</v>
      </c>
      <c r="AX2136">
        <v>0</v>
      </c>
      <c r="AY2136">
        <v>0</v>
      </c>
    </row>
    <row r="2137" spans="43:51">
      <c r="AQ2137" s="1286">
        <v>2423</v>
      </c>
      <c r="AR2137" s="1258">
        <f>'Abilities (2)'!B$2423</f>
        <v>0</v>
      </c>
      <c r="AS2137" s="1258">
        <f>'Abilities (2)'!C$2423</f>
        <v>0</v>
      </c>
      <c r="AT2137" s="1258">
        <f>'Abilities (2)'!D$2423</f>
        <v>0</v>
      </c>
      <c r="AW2137">
        <v>0</v>
      </c>
      <c r="AX2137">
        <v>0</v>
      </c>
      <c r="AY2137">
        <v>0</v>
      </c>
    </row>
    <row r="2138" spans="43:51">
      <c r="AQ2138" s="1286">
        <v>2424</v>
      </c>
      <c r="AR2138" s="1258">
        <f>'Abilities (2)'!B$2424</f>
        <v>0</v>
      </c>
      <c r="AS2138" s="1258">
        <f>'Abilities (2)'!C$2424</f>
        <v>0</v>
      </c>
      <c r="AT2138" s="1258">
        <f>'Abilities (2)'!D$2424</f>
        <v>0</v>
      </c>
      <c r="AW2138">
        <v>0</v>
      </c>
      <c r="AX2138">
        <v>0</v>
      </c>
      <c r="AY2138">
        <v>0</v>
      </c>
    </row>
    <row r="2139" spans="43:51">
      <c r="AQ2139" s="1286">
        <v>2425</v>
      </c>
      <c r="AR2139" s="1258">
        <f>'Abilities (2)'!B$2425</f>
        <v>0</v>
      </c>
      <c r="AS2139" s="1258">
        <f>'Abilities (2)'!C$2425</f>
        <v>0</v>
      </c>
      <c r="AT2139" s="1258">
        <f>'Abilities (2)'!D$2425</f>
        <v>0</v>
      </c>
      <c r="AW2139">
        <v>0</v>
      </c>
      <c r="AX2139">
        <v>0</v>
      </c>
      <c r="AY2139">
        <v>0</v>
      </c>
    </row>
    <row r="2140" spans="43:51">
      <c r="AQ2140" s="1286">
        <v>2426</v>
      </c>
      <c r="AR2140" s="1258">
        <f>'Abilities (2)'!B$2426</f>
        <v>0</v>
      </c>
      <c r="AS2140" s="1258">
        <f>'Abilities (2)'!C$2426</f>
        <v>0</v>
      </c>
      <c r="AT2140" s="1258">
        <f>'Abilities (2)'!D$2426</f>
        <v>0</v>
      </c>
      <c r="AW2140">
        <v>0</v>
      </c>
      <c r="AX2140">
        <v>0</v>
      </c>
      <c r="AY2140">
        <v>0</v>
      </c>
    </row>
    <row r="2141" spans="43:51">
      <c r="AQ2141" s="1286">
        <v>2427</v>
      </c>
      <c r="AR2141" s="1258">
        <f>'Abilities (2)'!B$2427</f>
        <v>0</v>
      </c>
      <c r="AS2141" s="1258">
        <f>'Abilities (2)'!C$2427</f>
        <v>0</v>
      </c>
      <c r="AT2141" s="1258">
        <f>'Abilities (2)'!D$2427</f>
        <v>0</v>
      </c>
      <c r="AW2141">
        <v>0</v>
      </c>
      <c r="AX2141">
        <v>0</v>
      </c>
      <c r="AY2141">
        <v>0</v>
      </c>
    </row>
    <row r="2142" spans="43:51">
      <c r="AQ2142" s="1286">
        <v>2428</v>
      </c>
      <c r="AR2142" s="1258">
        <f>'Abilities (2)'!B$2428</f>
        <v>0</v>
      </c>
      <c r="AS2142" s="1258">
        <f>'Abilities (2)'!C$2428</f>
        <v>0</v>
      </c>
      <c r="AT2142" s="1258">
        <f>'Abilities (2)'!D$2428</f>
        <v>0</v>
      </c>
      <c r="AW2142">
        <v>0</v>
      </c>
      <c r="AX2142">
        <v>0</v>
      </c>
      <c r="AY2142">
        <v>0</v>
      </c>
    </row>
    <row r="2143" spans="43:51">
      <c r="AQ2143" s="1286">
        <v>2429</v>
      </c>
      <c r="AR2143" s="1258">
        <f>'Abilities (2)'!B$2429</f>
        <v>0</v>
      </c>
      <c r="AS2143" s="1258">
        <f>'Abilities (2)'!C$2429</f>
        <v>0</v>
      </c>
      <c r="AT2143" s="1258">
        <f>'Abilities (2)'!D$2429</f>
        <v>0</v>
      </c>
      <c r="AW2143">
        <v>0</v>
      </c>
      <c r="AX2143">
        <v>0</v>
      </c>
      <c r="AY2143">
        <v>0</v>
      </c>
    </row>
    <row r="2144" spans="43:51">
      <c r="AQ2144" s="1286">
        <v>2430</v>
      </c>
      <c r="AR2144" s="1258">
        <f>'Abilities (2)'!B$2430</f>
        <v>0</v>
      </c>
      <c r="AS2144" s="1258">
        <f>'Abilities (2)'!C$2430</f>
        <v>0</v>
      </c>
      <c r="AT2144" s="1258">
        <f>'Abilities (2)'!D$2430</f>
        <v>0</v>
      </c>
      <c r="AW2144">
        <v>0</v>
      </c>
      <c r="AX2144">
        <v>0</v>
      </c>
      <c r="AY2144">
        <v>0</v>
      </c>
    </row>
    <row r="2145" spans="43:51">
      <c r="AQ2145" s="1286">
        <v>2431</v>
      </c>
      <c r="AR2145" s="1258">
        <f>'Abilities (2)'!B$2431</f>
        <v>0</v>
      </c>
      <c r="AS2145" s="1258">
        <f>'Abilities (2)'!C$2431</f>
        <v>0</v>
      </c>
      <c r="AT2145" s="1258">
        <f>'Abilities (2)'!D$2431</f>
        <v>0</v>
      </c>
      <c r="AW2145">
        <v>0</v>
      </c>
      <c r="AX2145">
        <v>0</v>
      </c>
      <c r="AY2145">
        <v>0</v>
      </c>
    </row>
    <row r="2146" spans="43:51">
      <c r="AQ2146">
        <v>2434</v>
      </c>
      <c r="AR2146" s="1258" t="str">
        <f>'Abilities (2)'!B$2434</f>
        <v>(P) Flashback:[Requires Hourglass] Upon being hit by a Critical, the Target Rerols once; Creating Time Paradoxes Result in your non-existance. (Once Per Turn)</v>
      </c>
      <c r="AW2146" t="s">
        <v>7871</v>
      </c>
    </row>
    <row r="2147" spans="43:51">
      <c r="AQ2147" s="1286">
        <v>2435</v>
      </c>
      <c r="AR2147" s="1258" t="str">
        <f>'Abilities (2)'!B$2435</f>
        <v>(P) Paradox Killer:[Requires Hourglass] You are Immune to Time Paradoxes.</v>
      </c>
      <c r="AW2147" t="s">
        <v>7872</v>
      </c>
    </row>
    <row r="2148" spans="43:51">
      <c r="AQ2148">
        <v>2436</v>
      </c>
      <c r="AR2148" s="1258">
        <f>'Abilities (2)'!B$2436</f>
        <v>0</v>
      </c>
      <c r="AW2148">
        <v>0</v>
      </c>
    </row>
    <row r="2149" spans="43:51">
      <c r="AQ2149">
        <v>2437</v>
      </c>
      <c r="AR2149" s="911" t="str">
        <f>'Abilities (2)'!B$2437</f>
        <v>(≈) Chrono-Point:[Requires Hourglass] Place a fixed(It will remain at that point in time) Time Portal in the Space Time Continuum for future or past references. (20 Mana)</v>
      </c>
      <c r="AS2149" s="911">
        <f>'Abilities (2)'!C$2437</f>
        <v>0</v>
      </c>
      <c r="AT2149" s="911">
        <f>'Abilities (2)'!D$2437</f>
        <v>0</v>
      </c>
      <c r="AW2149" t="s">
        <v>7873</v>
      </c>
      <c r="AX2149">
        <v>0</v>
      </c>
      <c r="AY2149">
        <v>0</v>
      </c>
    </row>
    <row r="2150" spans="43:51">
      <c r="AQ2150">
        <v>2438</v>
      </c>
      <c r="AR2150" s="1258" t="str">
        <f>'Abilities (2)'!B$2438</f>
        <v>(≈) Time-Shift-Point:[Requires Hourglass] Place a dynamic(It can be Moved 1 Day in Future or 1 Day in Past at the end fo the Day) Time Portal in the Space Time Continuum for future or past references. (30 Mana)</v>
      </c>
      <c r="AS2150" s="1258">
        <f>'Abilities (2)'!C$2438</f>
        <v>0</v>
      </c>
      <c r="AT2150" s="1258">
        <f>'Abilities (2)'!D$2438</f>
        <v>0</v>
      </c>
      <c r="AW2150" t="s">
        <v>7874</v>
      </c>
      <c r="AX2150">
        <v>0</v>
      </c>
      <c r="AY2150">
        <v>0</v>
      </c>
    </row>
    <row r="2151" spans="43:51">
      <c r="AQ2151">
        <v>2439</v>
      </c>
      <c r="AR2151" s="1258">
        <f>'Abilities (2)'!B$2439</f>
        <v>0</v>
      </c>
      <c r="AS2151" s="1258">
        <f>'Abilities (2)'!C$2439</f>
        <v>0</v>
      </c>
      <c r="AT2151" s="1258">
        <f>'Abilities (2)'!D$2439</f>
        <v>0</v>
      </c>
      <c r="AW2151">
        <v>0</v>
      </c>
      <c r="AX2151">
        <v>0</v>
      </c>
      <c r="AY2151">
        <v>0</v>
      </c>
    </row>
    <row r="2152" spans="43:51">
      <c r="AQ2152" s="1286">
        <v>2440</v>
      </c>
      <c r="AR2152" s="1258" t="str">
        <f>'Abilities (2)'!B$2440</f>
        <v>Time Shift-Past: Travel Back in time to a Time Portal; It has to be one that is in the Past or a a Time Paradox will Form; You will be reverted to everything you had at that point in time except for Level and Experience. [Requires Hourglass] (30 Mana; 1 Hourglass Charge)</v>
      </c>
      <c r="AS2152" s="1258">
        <f>'Abilities (2)'!C$2440</f>
        <v>0</v>
      </c>
      <c r="AT2152" s="1258">
        <f>'Abilities (2)'!D$2440</f>
        <v>0</v>
      </c>
      <c r="AW2152" t="s">
        <v>7875</v>
      </c>
      <c r="AX2152">
        <v>0</v>
      </c>
      <c r="AY2152">
        <v>0</v>
      </c>
    </row>
    <row r="2153" spans="43:51">
      <c r="AQ2153" s="1286">
        <v>2441</v>
      </c>
      <c r="AR2153" s="1258" t="str">
        <f>'Abilities (2)'!B$2441</f>
        <v>(+) Time Killer:[Requires Hourglass] Send targets Blood into the past, essentially removing it from his body; Target Loses 20 Health. (30 Mana; 1 Hourglass Charge)</v>
      </c>
      <c r="AS2153" s="1258">
        <f>'Abilities (2)'!C$2441</f>
        <v>0</v>
      </c>
      <c r="AT2153" s="1258">
        <f>'Abilities (2)'!D$2441</f>
        <v>0</v>
      </c>
      <c r="AW2153" t="s">
        <v>7876</v>
      </c>
      <c r="AX2153">
        <v>0</v>
      </c>
      <c r="AY2153">
        <v>0</v>
      </c>
    </row>
    <row r="2154" spans="43:51">
      <c r="AQ2154" s="1286">
        <v>2442</v>
      </c>
      <c r="AR2154" s="1258">
        <f>'Abilities (2)'!B$2442</f>
        <v>0</v>
      </c>
      <c r="AS2154" s="1258">
        <f>'Abilities (2)'!C$2442</f>
        <v>0</v>
      </c>
      <c r="AT2154" s="1258">
        <f>'Abilities (2)'!D$2442</f>
        <v>0</v>
      </c>
      <c r="AW2154">
        <v>0</v>
      </c>
      <c r="AX2154">
        <v>0</v>
      </c>
      <c r="AY2154">
        <v>0</v>
      </c>
    </row>
    <row r="2155" spans="43:51">
      <c r="AQ2155" s="1286">
        <v>2443</v>
      </c>
      <c r="AR2155" s="1258" t="str">
        <f>'Abilities (2)'!B$2443</f>
        <v>Time Shift-Future:[Requires Hourglass] Make a Plan, in which you travel a certain amount of Hexes and create a Time Portal; You can instantly teleport to it after the plan is made; However if there were Enemies on that path, you will have to Fight them upon being teleported into the future all at once. (40 Mana)</v>
      </c>
      <c r="AS2155" s="1258">
        <f>'Abilities (2)'!C$2443</f>
        <v>0</v>
      </c>
      <c r="AT2155" s="1258">
        <f>'Abilities (2)'!D$2443</f>
        <v>0</v>
      </c>
      <c r="AW2155" t="s">
        <v>7877</v>
      </c>
      <c r="AX2155">
        <v>0</v>
      </c>
      <c r="AY2155">
        <v>0</v>
      </c>
    </row>
    <row r="2156" spans="43:51">
      <c r="AQ2156" s="1286">
        <v>2444</v>
      </c>
      <c r="AR2156" s="1258" t="str">
        <f>'Abilities (2)'!B$2444</f>
        <v>(≈) Chorno-Absorb:[Requires Hourglass] Close all Time Portals; Restore 20 Health and Mana for each one that was Opened.</v>
      </c>
      <c r="AS2156" s="1258">
        <f>'Abilities (2)'!C$2444</f>
        <v>0</v>
      </c>
      <c r="AT2156" s="1258">
        <f>'Abilities (2)'!D$2444</f>
        <v>0</v>
      </c>
      <c r="AW2156" t="s">
        <v>7878</v>
      </c>
      <c r="AX2156">
        <v>0</v>
      </c>
      <c r="AY2156">
        <v>0</v>
      </c>
    </row>
    <row r="2157" spans="43:51">
      <c r="AQ2157" s="1286">
        <v>2445</v>
      </c>
      <c r="AR2157" s="1258">
        <f>'Abilities (2)'!B$2445</f>
        <v>0</v>
      </c>
      <c r="AS2157" s="1258">
        <f>'Abilities (2)'!C$2445</f>
        <v>0</v>
      </c>
      <c r="AT2157" s="1258">
        <f>'Abilities (2)'!D$2445</f>
        <v>0</v>
      </c>
      <c r="AW2157">
        <v>0</v>
      </c>
      <c r="AX2157">
        <v>0</v>
      </c>
      <c r="AY2157">
        <v>0</v>
      </c>
    </row>
    <row r="2158" spans="43:51">
      <c r="AQ2158" s="1286">
        <v>2446</v>
      </c>
      <c r="AR2158" s="1258" t="str">
        <f>'Abilities (2)'!B$2446</f>
        <v>(≈) Chrono-Phase:[Requires Hourglass and Time Portal on Hex] Bring your Future Self(From 3 Days into the future) to help Fight; You need come back once you are in the Future and help yourself; One of your current existing selves needs to Die; Failing to do so Makes a Time Paradox. (100 Mana)</v>
      </c>
      <c r="AS2158" s="1258">
        <f>'Abilities (2)'!C$2446</f>
        <v>0</v>
      </c>
      <c r="AT2158" s="1258">
        <f>'Abilities (2)'!D$2446</f>
        <v>0</v>
      </c>
      <c r="AW2158" t="s">
        <v>7879</v>
      </c>
      <c r="AX2158">
        <v>0</v>
      </c>
      <c r="AY2158">
        <v>0</v>
      </c>
    </row>
    <row r="2159" spans="43:51">
      <c r="AQ2159" s="1286">
        <v>2447</v>
      </c>
      <c r="AR2159" s="1258" t="str">
        <f>'Abilities (2)'!B$2447</f>
        <v>(P) Space Time Webway: All your Time Portals Connect to each other, allowing you to travel Physically in time with your current stats and gear, not just your mind, but doing so might create Time Paradoxes unless your other selves are killed by yourself upon meeting them.</v>
      </c>
      <c r="AS2159" s="1258">
        <f>'Abilities (2)'!C$2447</f>
        <v>0</v>
      </c>
      <c r="AT2159" s="1258">
        <f>'Abilities (2)'!D$2447</f>
        <v>0</v>
      </c>
      <c r="AW2159" t="s">
        <v>7880</v>
      </c>
      <c r="AX2159">
        <v>0</v>
      </c>
      <c r="AY2159">
        <v>0</v>
      </c>
    </row>
    <row r="2160" spans="43:51">
      <c r="AQ2160" s="1286">
        <v>2448</v>
      </c>
      <c r="AR2160" s="1258">
        <f>'Abilities (2)'!B$2448</f>
        <v>0</v>
      </c>
      <c r="AS2160" s="1258">
        <f>'Abilities (2)'!C$2448</f>
        <v>0</v>
      </c>
      <c r="AT2160" s="1258">
        <f>'Abilities (2)'!D$2448</f>
        <v>0</v>
      </c>
      <c r="AW2160">
        <v>0</v>
      </c>
      <c r="AX2160">
        <v>0</v>
      </c>
      <c r="AY2160">
        <v>0</v>
      </c>
    </row>
    <row r="2161" spans="43:51">
      <c r="AQ2161">
        <v>2451</v>
      </c>
      <c r="AR2161" s="1258" t="str">
        <f>'Abilities (2)'!B$2451</f>
        <v>(P) Magic Gears: All your Scraps Become ManaTech-Gears; You may Craft a ManaTech-Gear out of 40 Mana and 1 Stamina at all Times.</v>
      </c>
      <c r="AW2161" t="s">
        <v>7881</v>
      </c>
    </row>
    <row r="2162" spans="43:51">
      <c r="AQ2162" s="1286">
        <v>2452</v>
      </c>
      <c r="AR2162" s="1258" t="str">
        <f>'Abilities (2)'!B$2452</f>
        <v>(P) Bone Gears: All your Scraps Become ManaTech-Gears; You may Craft a ManaTech-Gear out of 20 Health at all Times.</v>
      </c>
      <c r="AW2162" t="s">
        <v>7882</v>
      </c>
    </row>
    <row r="2163" spans="43:51">
      <c r="AQ2163">
        <v>2453</v>
      </c>
      <c r="AR2163" s="1258">
        <f>'Abilities (2)'!B$2453</f>
        <v>0</v>
      </c>
      <c r="AW2163">
        <v>0</v>
      </c>
    </row>
    <row r="2164" spans="43:51">
      <c r="AQ2164">
        <v>2454</v>
      </c>
      <c r="AR2164" s="911" t="str">
        <f>'Abilities (2)'!B$2454</f>
        <v>(❖:≈) Elemental Tower: Consume 2 MT-Gears to Create a Tower Invention that deals 10 (Element of Choice) Damage and has 50 Health; It remains on Hex it was placed on until Destroyed. (25 Mana)</v>
      </c>
      <c r="AS2164" s="911">
        <f>'Abilities (2)'!C$2454</f>
        <v>0</v>
      </c>
      <c r="AT2164" s="911">
        <f>'Abilities (2)'!D$2454</f>
        <v>0</v>
      </c>
      <c r="AW2164" t="s">
        <v>7883</v>
      </c>
      <c r="AX2164">
        <v>0</v>
      </c>
      <c r="AY2164">
        <v>0</v>
      </c>
    </row>
    <row r="2165" spans="43:51">
      <c r="AQ2165">
        <v>2455</v>
      </c>
      <c r="AR2165" s="1258" t="str">
        <f>'Abilities (2)'!B$2455</f>
        <v>(❖:≈) ManaTech Evolution: Consume 2 MT-Gears to Upgrade The Rarity of Common Gear. (20 Mana)</v>
      </c>
      <c r="AS2165" s="1258">
        <f>'Abilities (2)'!C$2455</f>
        <v>0</v>
      </c>
      <c r="AT2165" s="1258">
        <f>'Abilities (2)'!D$2455</f>
        <v>0</v>
      </c>
      <c r="AW2165" t="s">
        <v>7884</v>
      </c>
      <c r="AX2165">
        <v>0</v>
      </c>
      <c r="AY2165">
        <v>0</v>
      </c>
    </row>
    <row r="2166" spans="43:51">
      <c r="AQ2166">
        <v>2456</v>
      </c>
      <c r="AR2166" s="1258">
        <f>'Abilities (2)'!B$2456</f>
        <v>0</v>
      </c>
      <c r="AS2166" s="1258">
        <f>'Abilities (2)'!C$2456</f>
        <v>0</v>
      </c>
      <c r="AT2166" s="1258">
        <f>'Abilities (2)'!D$2456</f>
        <v>0</v>
      </c>
      <c r="AW2166">
        <v>0</v>
      </c>
      <c r="AX2166">
        <v>0</v>
      </c>
      <c r="AY2166">
        <v>0</v>
      </c>
    </row>
    <row r="2167" spans="43:51">
      <c r="AQ2167" s="1286">
        <v>2457</v>
      </c>
      <c r="AR2167" s="1258" t="str">
        <f>'Abilities (2)'!B$2457</f>
        <v>(❖:&gt;) ManaTech Transition: Zap Target Dealing 20 Magnetic Damage and Draining 20 Mana. (1 MT-Gear)</v>
      </c>
      <c r="AS2167" s="1258">
        <f>'Abilities (2)'!C$2457</f>
        <v>0</v>
      </c>
      <c r="AT2167" s="1258">
        <f>'Abilities (2)'!D$2457</f>
        <v>0</v>
      </c>
      <c r="AW2167" t="s">
        <v>7885</v>
      </c>
      <c r="AX2167">
        <v>0</v>
      </c>
      <c r="AY2167">
        <v>0</v>
      </c>
    </row>
    <row r="2168" spans="43:51">
      <c r="AQ2168" s="1286">
        <v>2458</v>
      </c>
      <c r="AR2168" s="1258" t="str">
        <f>'Abilities (2)'!B$2458</f>
        <v>(❖:≈) ManaTech Deflect: Counter: Your Gears have the power to Generate a Shield Capable of Blocking Non-Ultimate Projectile Spells. (1 MT-Gear)</v>
      </c>
      <c r="AS2168" s="1258">
        <f>'Abilities (2)'!C$2458</f>
        <v>0</v>
      </c>
      <c r="AT2168" s="1258">
        <f>'Abilities (2)'!D$2458</f>
        <v>0</v>
      </c>
      <c r="AW2168" t="s">
        <v>7886</v>
      </c>
      <c r="AX2168">
        <v>0</v>
      </c>
      <c r="AY2168">
        <v>0</v>
      </c>
    </row>
    <row r="2169" spans="43:51">
      <c r="AQ2169" s="1286">
        <v>2459</v>
      </c>
      <c r="AR2169" s="1258">
        <f>'Abilities (2)'!B$2459</f>
        <v>0</v>
      </c>
      <c r="AS2169" s="1258">
        <f>'Abilities (2)'!C$2459</f>
        <v>0</v>
      </c>
      <c r="AT2169" s="1258">
        <f>'Abilities (2)'!D$2459</f>
        <v>0</v>
      </c>
      <c r="AW2169">
        <v>0</v>
      </c>
      <c r="AX2169">
        <v>0</v>
      </c>
      <c r="AY2169">
        <v>0</v>
      </c>
    </row>
    <row r="2170" spans="43:51">
      <c r="AQ2170" s="1286">
        <v>2460</v>
      </c>
      <c r="AR2170" s="1258" t="str">
        <f>'Abilities (2)'!B$2460</f>
        <v>(❖:≈) ManaTech Golem: Consume 3 MT-Gears; Create a ManaTech Golem to Follow you in Battle; Having 100 Health; 10 (Element of your Choice) Damage on Hit which has 1 Custom Ability of your choice. (GM Decides)</v>
      </c>
      <c r="AS2170" s="1258">
        <f>'Abilities (2)'!C$2460</f>
        <v>0</v>
      </c>
      <c r="AT2170" s="1258">
        <f>'Abilities (2)'!D$2460</f>
        <v>0</v>
      </c>
      <c r="AW2170" t="s">
        <v>7887</v>
      </c>
      <c r="AX2170">
        <v>0</v>
      </c>
      <c r="AY2170">
        <v>0</v>
      </c>
    </row>
    <row r="2171" spans="43:51">
      <c r="AQ2171" s="1286">
        <v>2461</v>
      </c>
      <c r="AR2171" s="1258" t="str">
        <f>'Abilities (2)'!B$2461</f>
        <v>(❖:&gt;) ManaTech Bombs: Throw a ManaTech Bomb at Target Dealing 20 Magnetic Damage, and then another 20 Magic Damage. (20 Mana; 1 MT-Gear)</v>
      </c>
      <c r="AS2171" s="1258">
        <f>'Abilities (2)'!C$2461</f>
        <v>0</v>
      </c>
      <c r="AT2171" s="1258">
        <f>'Abilities (2)'!D$2461</f>
        <v>0</v>
      </c>
      <c r="AW2171" t="s">
        <v>7888</v>
      </c>
      <c r="AX2171">
        <v>0</v>
      </c>
      <c r="AY2171">
        <v>0</v>
      </c>
    </row>
    <row r="2172" spans="43:51">
      <c r="AQ2172" s="1286">
        <v>2462</v>
      </c>
      <c r="AR2172" s="1258">
        <f>'Abilities (2)'!B$2462</f>
        <v>0</v>
      </c>
      <c r="AS2172" s="1258">
        <f>'Abilities (2)'!C$2462</f>
        <v>0</v>
      </c>
      <c r="AT2172" s="1258">
        <f>'Abilities (2)'!D$2462</f>
        <v>0</v>
      </c>
      <c r="AW2172">
        <v>0</v>
      </c>
      <c r="AX2172">
        <v>0</v>
      </c>
      <c r="AY2172">
        <v>0</v>
      </c>
    </row>
    <row r="2173" spans="43:51">
      <c r="AQ2173" s="1286">
        <v>2463</v>
      </c>
      <c r="AR2173" s="1258" t="str">
        <f>'Abilities (2)'!B$2463</f>
        <v>(P) Supplied by the Academy: Gain 2 ManaTech-Gears at Day Start.</v>
      </c>
      <c r="AS2173" s="1258">
        <f>'Abilities (2)'!C$2463</f>
        <v>0</v>
      </c>
      <c r="AT2173" s="1258">
        <f>'Abilities (2)'!D$2463</f>
        <v>0</v>
      </c>
      <c r="AW2173" t="s">
        <v>7889</v>
      </c>
      <c r="AX2173">
        <v>0</v>
      </c>
      <c r="AY2173">
        <v>0</v>
      </c>
    </row>
    <row r="2174" spans="43:51">
      <c r="AQ2174" s="1286">
        <v>2464</v>
      </c>
      <c r="AR2174" s="1258" t="str">
        <f>'Abilities (2)'!B$2464</f>
        <v>(❖:≈) Atomic ManaTech Fusion: Powerplay; Become Surged with Arcane, Consume all your Power; For Each Power Consumed gain 20 Health and Mana as well as 1 Strength and 1 Dexterity. (10 MT-Gears)</v>
      </c>
      <c r="AS2174" s="1258">
        <f>'Abilities (2)'!C$2464</f>
        <v>0</v>
      </c>
      <c r="AT2174" s="1258">
        <f>'Abilities (2)'!D$2464</f>
        <v>0</v>
      </c>
      <c r="AW2174" t="s">
        <v>7890</v>
      </c>
      <c r="AX2174">
        <v>0</v>
      </c>
      <c r="AY2174">
        <v>0</v>
      </c>
    </row>
    <row r="2175" spans="43:51">
      <c r="AQ2175" s="1286">
        <v>2465</v>
      </c>
      <c r="AR2175" s="1258">
        <f>'Abilities (2)'!B$2465</f>
        <v>0</v>
      </c>
      <c r="AS2175" s="1258">
        <f>'Abilities (2)'!C$2465</f>
        <v>0</v>
      </c>
      <c r="AT2175" s="1258">
        <f>'Abilities (2)'!D$2465</f>
        <v>0</v>
      </c>
      <c r="AW2175">
        <v>0</v>
      </c>
      <c r="AX2175">
        <v>0</v>
      </c>
      <c r="AY2175">
        <v>0</v>
      </c>
    </row>
    <row r="2176" spans="43:51">
      <c r="AQ2176">
        <v>2468</v>
      </c>
      <c r="AR2176" s="1258" t="str">
        <f>'Abilities (2)'!B$2468</f>
        <v>(P) Dismantler: You can Dismantle Gear Metal Type Gear into Scraps; Commons = 1 Scrap; Rare = 2 Scraps; Epic = 3 Scraps; Legendary = 4 Scraps.</v>
      </c>
      <c r="AW2176" t="s">
        <v>7891</v>
      </c>
    </row>
    <row r="2177" spans="43:51">
      <c r="AQ2177" s="1286">
        <v>2469</v>
      </c>
      <c r="AR2177" s="1258" t="str">
        <f>'Abilities (2)'!B$2469</f>
        <v>(P) Tinkmaster: Convert 2 Different Ingredients into 1 Scrap.</v>
      </c>
      <c r="AW2177" t="s">
        <v>7892</v>
      </c>
    </row>
    <row r="2178" spans="43:51">
      <c r="AQ2178">
        <v>2470</v>
      </c>
      <c r="AR2178" s="1258">
        <f>'Abilities (2)'!B$2470</f>
        <v>0</v>
      </c>
      <c r="AW2178">
        <v>0</v>
      </c>
    </row>
    <row r="2179" spans="43:51">
      <c r="AQ2179">
        <v>2471</v>
      </c>
      <c r="AR2179" s="911" t="str">
        <f>'Abilities (2)'!B$2471</f>
        <v>(❖:≈) Sparking Idea: Craft a Unique Invention for the cost of x Scraps and x times 10 Mana. (GM determines X based on Invention)</v>
      </c>
      <c r="AS2179" s="911">
        <f>'Abilities (2)'!C$2471</f>
        <v>0</v>
      </c>
      <c r="AT2179" s="911">
        <f>'Abilities (2)'!D$2471</f>
        <v>0</v>
      </c>
      <c r="AW2179" t="s">
        <v>7895</v>
      </c>
      <c r="AX2179">
        <v>0</v>
      </c>
      <c r="AY2179">
        <v>0</v>
      </c>
    </row>
    <row r="2180" spans="43:51">
      <c r="AQ2180">
        <v>2472</v>
      </c>
      <c r="AR2180" s="1258" t="str">
        <f>'Abilities (2)'!B$2472</f>
        <v>(≈) Homecrafted Bombs: Convert 4 Scraps into a Bomb. (30 Mana)</v>
      </c>
      <c r="AS2180" s="1258" t="str">
        <f>'Abilities (2)'!C$2472</f>
        <v>(≈) Homecrafted Bombs: Convert 3 Scraps into a Bomb. (20 Mana)</v>
      </c>
      <c r="AT2180" s="1258" t="str">
        <f>'Abilities (2)'!D$2472</f>
        <v>(≈) Homecrafted Bombs: Convert 3 Scraps into a Bomb. (10 Mana)</v>
      </c>
      <c r="AW2180" t="s">
        <v>7896</v>
      </c>
      <c r="AX2180" t="s">
        <v>7897</v>
      </c>
      <c r="AY2180" t="s">
        <v>7898</v>
      </c>
    </row>
    <row r="2181" spans="43:51">
      <c r="AQ2181">
        <v>2473</v>
      </c>
      <c r="AR2181" s="1258">
        <f>'Abilities (2)'!B$2473</f>
        <v>0</v>
      </c>
      <c r="AS2181" s="1258" t="str">
        <f>'Abilities (2)'!C$2473</f>
        <v>(P) Tink Faster II: You may Consume a Scrap at the start of your turn to Gain Flash and Blitz on all your actions until the start of your next Turn. (Locks 30 Mana)</v>
      </c>
      <c r="AT2181" s="1258" t="str">
        <f>'Abilities (2)'!D$2473</f>
        <v>(P) Tink Faster III: You may Consume a Scrap at the start of your turn to Gain Flash, Blitz and Counter on all your actions until the start of your next Turn. (Locks 40 Mana)</v>
      </c>
      <c r="AW2181">
        <v>0</v>
      </c>
      <c r="AX2181" t="s">
        <v>7899</v>
      </c>
      <c r="AY2181" t="s">
        <v>7900</v>
      </c>
    </row>
    <row r="2182" spans="43:51">
      <c r="AQ2182" s="1286">
        <v>2474</v>
      </c>
      <c r="AR2182" s="1258" t="str">
        <f>'Abilities (2)'!B$2474</f>
        <v>(P) Tink Faster: You may Consume a Scrap at the start of your turn to Gain Flash on all your actions. (Locks 20 Mana)</v>
      </c>
      <c r="AS2182" s="1258">
        <f>'Abilities (2)'!C$2474</f>
        <v>0</v>
      </c>
      <c r="AT2182" s="1258">
        <f>'Abilities (2)'!D$2474</f>
        <v>0</v>
      </c>
      <c r="AW2182" t="s">
        <v>7901</v>
      </c>
      <c r="AX2182">
        <v>0</v>
      </c>
      <c r="AY2182">
        <v>0</v>
      </c>
    </row>
    <row r="2183" spans="43:51">
      <c r="AQ2183" s="1286">
        <v>2475</v>
      </c>
      <c r="AR2183" s="1258" t="str">
        <f>'Abilities (2)'!B$2475</f>
        <v>(≈) Straight out of the Junkyard: Double your Current Scrap. (1 Stamina; 50 Mana; 1/Day)</v>
      </c>
      <c r="AS2183" s="1258" t="str">
        <f>'Abilities (2)'!C$2475</f>
        <v>(≈) Straight out of the Junkyard II: Tripple your Current Scrap. (1 Stamina; 75 Mana; 1/Day)</v>
      </c>
      <c r="AT2183" s="1258" t="str">
        <f>'Abilities (2)'!D$2475</f>
        <v>(≈) Straight out of the Junkyard III: Tripple your Current Scrap. (1 Stamina; 75 Mana)</v>
      </c>
      <c r="AW2183" t="s">
        <v>7902</v>
      </c>
      <c r="AX2183" t="s">
        <v>7903</v>
      </c>
      <c r="AY2183" t="s">
        <v>7904</v>
      </c>
    </row>
    <row r="2184" spans="43:51">
      <c r="AQ2184" s="1286">
        <v>2476</v>
      </c>
      <c r="AR2184" s="1258">
        <f>'Abilities (2)'!B$2476</f>
        <v>0</v>
      </c>
      <c r="AS2184" s="1258" t="str">
        <f>'Abilities (2)'!C$2476</f>
        <v>(P) Junk Food II: Every time you use a Scrap you regenerate 15 Health.</v>
      </c>
      <c r="AT2184" s="1258" t="str">
        <f>'Abilities (2)'!D$2476</f>
        <v>(P) Junk Food III: Every time you use a Scrap you regenerate 20 Health.</v>
      </c>
      <c r="AW2184">
        <v>0</v>
      </c>
      <c r="AX2184" t="s">
        <v>7905</v>
      </c>
      <c r="AY2184" t="s">
        <v>7906</v>
      </c>
    </row>
    <row r="2185" spans="43:51">
      <c r="AQ2185" s="1286">
        <v>2477</v>
      </c>
      <c r="AR2185" s="1258" t="str">
        <f>'Abilities (2)'!B$2477</f>
        <v>(P) Scraps: Every time you use a Scrap you regenerate 10 Health.</v>
      </c>
      <c r="AS2185" s="1258">
        <f>'Abilities (2)'!C$2477</f>
        <v>0</v>
      </c>
      <c r="AT2185" s="1258">
        <f>'Abilities (2)'!D$2477</f>
        <v>0</v>
      </c>
      <c r="AW2185" t="s">
        <v>7907</v>
      </c>
      <c r="AX2185">
        <v>0</v>
      </c>
      <c r="AY2185">
        <v>0</v>
      </c>
    </row>
    <row r="2186" spans="43:51">
      <c r="AQ2186" s="1286">
        <v>2478</v>
      </c>
      <c r="AR2186" s="1258" t="str">
        <f>'Abilities (2)'!B$2478</f>
        <v>(❖:^) Scrap Summoning: Summon 2 Scraps. (50 Mana)</v>
      </c>
      <c r="AS2186" s="1258" t="str">
        <f>'Abilities (2)'!C$2478</f>
        <v>(❖:^) Scrap Summoning II: Summon 3 Scraps. (50 Mana)</v>
      </c>
      <c r="AT2186" s="1258" t="str">
        <f>'Abilities (2)'!D$2478</f>
        <v>(❖:^) Scrap Summoning III: Summon 4 Scraps. (50 Mana)</v>
      </c>
      <c r="AW2186" t="s">
        <v>7908</v>
      </c>
      <c r="AX2186" t="s">
        <v>7909</v>
      </c>
      <c r="AY2186" t="s">
        <v>7910</v>
      </c>
    </row>
    <row r="2187" spans="43:51">
      <c r="AQ2187" s="1286">
        <v>2479</v>
      </c>
      <c r="AR2187" s="1258">
        <f>'Abilities (2)'!B$2479</f>
        <v>0</v>
      </c>
      <c r="AS2187" s="1258" t="str">
        <f>'Abilities (2)'!C$2479</f>
        <v>(≈) Mechanical Defense II: Build a Mechanical Defense Piece that will grant you 8 Defense; 8 Dispersion and 40 Health; Being fully Equipped with Mechanical Defenses(Head;Body;Arms;Legs) will Grant you Mechanical Status as well as a Bonus of 200 Health. (3 Scraps; 30 Mana)</v>
      </c>
      <c r="AT2187" s="1258" t="str">
        <f>'Abilities (2)'!D$2479</f>
        <v>(≈) Mechanical Defense III: Build a Mechanical Defense Piece that will grant you 16 Defense; 16 Dispersion and 100 Health; Being fully Equipped with Mechanical Defenses(Head;Body;Arms;Legs) will Grant you Mechanical Status as well as a Bonus of 500 Health. (3 Scraps)</v>
      </c>
      <c r="AW2187">
        <v>0</v>
      </c>
      <c r="AX2187" t="s">
        <v>7911</v>
      </c>
      <c r="AY2187" t="s">
        <v>7912</v>
      </c>
    </row>
    <row r="2188" spans="43:51">
      <c r="AQ2188" s="1286">
        <v>2480</v>
      </c>
      <c r="AR2188" s="1258" t="str">
        <f>'Abilities (2)'!B$2480</f>
        <v>(≈) Mechanical Defense: Build a Mechanical Defense Piece that will grant you 4 Defense; 4 Dispersion and 20 Health; Being fully Equipped with Mechanical Defenses(Head;Body;Arms;Legs) will Grant you Mechanical Status as well as a Bonus of 100 Health. (4 Scraps; 20 Mana)</v>
      </c>
      <c r="AS2188" s="1258">
        <f>'Abilities (2)'!C$2480</f>
        <v>0</v>
      </c>
      <c r="AT2188" s="1258">
        <f>'Abilities (2)'!D$2480</f>
        <v>0</v>
      </c>
      <c r="AW2188" t="s">
        <v>7913</v>
      </c>
      <c r="AX2188">
        <v>0</v>
      </c>
      <c r="AY2188">
        <v>0</v>
      </c>
    </row>
    <row r="2189" spans="43:51">
      <c r="AQ2189" s="1286">
        <v>2481</v>
      </c>
      <c r="AR2189" s="1258" t="str">
        <f>'Abilities (2)'!B$2481</f>
        <v>(^) Construct Creator: Powerplay; Build a 5000 Health Construct; The Construct can hold Scraps; For every Scrap he consumes he deals 25 Random Damage to Target Entity in Combat; He can consume up to 5 Scraps at once. (10 Scraps; 100 Mana)</v>
      </c>
      <c r="AS2189" s="1258" t="str">
        <f>'Abilities (2)'!C$2481</f>
        <v>(^) Construct Creator II: Powerplay; Build a 1000 Health Construct; The Construct can hold Scraps; For every Scrap he consumes he deals 50 Random Damage to Target Entity in Combat; He can consume up to 5 Scraps at once.  (15 Scraps; 150 Mana)</v>
      </c>
      <c r="AT2189" s="1258" t="str">
        <f>'Abilities (2)'!D$2481</f>
        <v>(^) Construct Creator III: Powerplay; Build a 4000 Health Construct; The Construct can hold Scraps; For every Scrap he consumes he deals 100 Random Damage to Target Entity in Combat; He can consume up to 5 Scraps at once.  (20 Scraps; 200 Mana)</v>
      </c>
      <c r="AW2189" t="s">
        <v>7914</v>
      </c>
      <c r="AX2189" t="s">
        <v>7915</v>
      </c>
      <c r="AY2189" t="s">
        <v>7916</v>
      </c>
    </row>
    <row r="2190" spans="43:51">
      <c r="AQ2190" s="1286">
        <v>2482</v>
      </c>
      <c r="AR2190" s="1258">
        <f>'Abilities (2)'!B$2482</f>
        <v>0</v>
      </c>
      <c r="AS2190" s="1258">
        <f>'Abilities (2)'!C$2482</f>
        <v>0</v>
      </c>
      <c r="AT2190" s="1258">
        <f>'Abilities (2)'!D$2482</f>
        <v>0</v>
      </c>
      <c r="AW2190">
        <v>0</v>
      </c>
      <c r="AX2190">
        <v>0</v>
      </c>
      <c r="AY2190">
        <v>0</v>
      </c>
    </row>
    <row r="2191" spans="43:51">
      <c r="AQ2191">
        <v>2485</v>
      </c>
      <c r="AR2191" s="1258">
        <f>'Abilities (2)'!B$2485</f>
        <v>0</v>
      </c>
      <c r="AW2191">
        <v>0</v>
      </c>
    </row>
    <row r="2192" spans="43:51">
      <c r="AQ2192" s="1286">
        <v>2486</v>
      </c>
      <c r="AR2192" s="1258">
        <f>'Abilities (2)'!B$2486</f>
        <v>0</v>
      </c>
      <c r="AW2192">
        <v>0</v>
      </c>
    </row>
    <row r="2193" spans="43:51">
      <c r="AQ2193">
        <v>2487</v>
      </c>
      <c r="AR2193" s="1258">
        <f>'Abilities (2)'!B$2487</f>
        <v>0</v>
      </c>
      <c r="AW2193">
        <v>0</v>
      </c>
    </row>
    <row r="2194" spans="43:51">
      <c r="AQ2194">
        <v>2488</v>
      </c>
      <c r="AR2194" s="911">
        <f>'Abilities (2)'!B$2488</f>
        <v>0</v>
      </c>
      <c r="AS2194" s="911">
        <f>'Abilities (2)'!C$2488</f>
        <v>0</v>
      </c>
      <c r="AT2194" s="911">
        <f>'Abilities (2)'!D$2488</f>
        <v>0</v>
      </c>
      <c r="AW2194">
        <v>0</v>
      </c>
      <c r="AX2194">
        <v>0</v>
      </c>
      <c r="AY2194">
        <v>0</v>
      </c>
    </row>
    <row r="2195" spans="43:51">
      <c r="AQ2195">
        <v>2489</v>
      </c>
      <c r="AR2195" s="1258">
        <f>'Abilities (2)'!B$2489</f>
        <v>0</v>
      </c>
      <c r="AS2195" s="1258">
        <f>'Abilities (2)'!C$2489</f>
        <v>0</v>
      </c>
      <c r="AT2195" s="1258">
        <f>'Abilities (2)'!D$2489</f>
        <v>0</v>
      </c>
      <c r="AW2195">
        <v>0</v>
      </c>
      <c r="AX2195">
        <v>0</v>
      </c>
      <c r="AY2195">
        <v>0</v>
      </c>
    </row>
    <row r="2196" spans="43:51">
      <c r="AQ2196">
        <v>2490</v>
      </c>
      <c r="AR2196" s="1258">
        <f>'Abilities (2)'!B$2490</f>
        <v>0</v>
      </c>
      <c r="AS2196" s="1258">
        <f>'Abilities (2)'!C$2490</f>
        <v>0</v>
      </c>
      <c r="AT2196" s="1258">
        <f>'Abilities (2)'!D$2490</f>
        <v>0</v>
      </c>
      <c r="AW2196">
        <v>0</v>
      </c>
      <c r="AX2196">
        <v>0</v>
      </c>
      <c r="AY2196">
        <v>0</v>
      </c>
    </row>
    <row r="2197" spans="43:51">
      <c r="AQ2197" s="1286">
        <v>2491</v>
      </c>
      <c r="AR2197" s="1258">
        <f>'Abilities (2)'!B$2491</f>
        <v>0</v>
      </c>
      <c r="AS2197" s="1258">
        <f>'Abilities (2)'!C$2491</f>
        <v>0</v>
      </c>
      <c r="AT2197" s="1258">
        <f>'Abilities (2)'!D$2491</f>
        <v>0</v>
      </c>
      <c r="AW2197">
        <v>0</v>
      </c>
      <c r="AX2197">
        <v>0</v>
      </c>
      <c r="AY2197">
        <v>0</v>
      </c>
    </row>
    <row r="2198" spans="43:51">
      <c r="AQ2198" s="1286">
        <v>2492</v>
      </c>
      <c r="AR2198" s="1258">
        <f>'Abilities (2)'!B$2492</f>
        <v>0</v>
      </c>
      <c r="AS2198" s="1258">
        <f>'Abilities (2)'!C$2492</f>
        <v>0</v>
      </c>
      <c r="AT2198" s="1258">
        <f>'Abilities (2)'!D$2492</f>
        <v>0</v>
      </c>
      <c r="AW2198">
        <v>0</v>
      </c>
      <c r="AX2198">
        <v>0</v>
      </c>
      <c r="AY2198">
        <v>0</v>
      </c>
    </row>
    <row r="2199" spans="43:51">
      <c r="AQ2199" s="1286">
        <v>2493</v>
      </c>
      <c r="AR2199" s="1258">
        <f>'Abilities (2)'!B$2493</f>
        <v>0</v>
      </c>
      <c r="AS2199" s="1258">
        <f>'Abilities (2)'!C$2493</f>
        <v>0</v>
      </c>
      <c r="AT2199" s="1258">
        <f>'Abilities (2)'!D$2493</f>
        <v>0</v>
      </c>
      <c r="AW2199">
        <v>0</v>
      </c>
      <c r="AX2199">
        <v>0</v>
      </c>
      <c r="AY2199">
        <v>0</v>
      </c>
    </row>
    <row r="2200" spans="43:51">
      <c r="AQ2200" s="1286">
        <v>2494</v>
      </c>
      <c r="AR2200" s="1258">
        <f>'Abilities (2)'!B$2494</f>
        <v>0</v>
      </c>
      <c r="AS2200" s="1258">
        <f>'Abilities (2)'!C$2494</f>
        <v>0</v>
      </c>
      <c r="AT2200" s="1258">
        <f>'Abilities (2)'!D$2494</f>
        <v>0</v>
      </c>
      <c r="AW2200">
        <v>0</v>
      </c>
      <c r="AX2200">
        <v>0</v>
      </c>
      <c r="AY2200">
        <v>0</v>
      </c>
    </row>
    <row r="2201" spans="43:51">
      <c r="AQ2201" s="1286">
        <v>2495</v>
      </c>
      <c r="AR2201" s="1258">
        <f>'Abilities (2)'!B$2495</f>
        <v>0</v>
      </c>
      <c r="AS2201" s="1258">
        <f>'Abilities (2)'!C$2495</f>
        <v>0</v>
      </c>
      <c r="AT2201" s="1258">
        <f>'Abilities (2)'!D$2495</f>
        <v>0</v>
      </c>
      <c r="AW2201">
        <v>0</v>
      </c>
      <c r="AX2201">
        <v>0</v>
      </c>
      <c r="AY2201">
        <v>0</v>
      </c>
    </row>
    <row r="2202" spans="43:51">
      <c r="AQ2202" s="1286">
        <v>2496</v>
      </c>
      <c r="AR2202" s="1258">
        <f>'Abilities (2)'!B$2496</f>
        <v>0</v>
      </c>
      <c r="AS2202" s="1258">
        <f>'Abilities (2)'!C$2496</f>
        <v>0</v>
      </c>
      <c r="AT2202" s="1258">
        <f>'Abilities (2)'!D$2496</f>
        <v>0</v>
      </c>
      <c r="AW2202">
        <v>0</v>
      </c>
      <c r="AX2202">
        <v>0</v>
      </c>
      <c r="AY2202">
        <v>0</v>
      </c>
    </row>
    <row r="2203" spans="43:51">
      <c r="AQ2203" s="1286">
        <v>2497</v>
      </c>
      <c r="AR2203" s="1258">
        <f>'Abilities (2)'!B$2497</f>
        <v>0</v>
      </c>
      <c r="AS2203" s="1258">
        <f>'Abilities (2)'!C$2497</f>
        <v>0</v>
      </c>
      <c r="AT2203" s="1258">
        <f>'Abilities (2)'!D$2497</f>
        <v>0</v>
      </c>
      <c r="AW2203">
        <v>0</v>
      </c>
      <c r="AX2203">
        <v>0</v>
      </c>
      <c r="AY2203">
        <v>0</v>
      </c>
    </row>
    <row r="2204" spans="43:51">
      <c r="AQ2204" s="1286">
        <v>2498</v>
      </c>
      <c r="AR2204" s="1258">
        <f>'Abilities (2)'!B$2498</f>
        <v>0</v>
      </c>
      <c r="AS2204" s="1258">
        <f>'Abilities (2)'!C$2498</f>
        <v>0</v>
      </c>
      <c r="AT2204" s="1258">
        <f>'Abilities (2)'!D$2498</f>
        <v>0</v>
      </c>
      <c r="AW2204">
        <v>0</v>
      </c>
      <c r="AX2204">
        <v>0</v>
      </c>
      <c r="AY2204">
        <v>0</v>
      </c>
    </row>
    <row r="2205" spans="43:51">
      <c r="AQ2205" s="1286">
        <v>2499</v>
      </c>
      <c r="AR2205" s="1258">
        <f>'Abilities (2)'!B$2499</f>
        <v>0</v>
      </c>
      <c r="AS2205" s="1258">
        <f>'Abilities (2)'!C$2499</f>
        <v>0</v>
      </c>
      <c r="AT2205" s="1258">
        <f>'Abilities (2)'!D$2499</f>
        <v>0</v>
      </c>
      <c r="AW2205">
        <v>0</v>
      </c>
      <c r="AX2205">
        <v>0</v>
      </c>
      <c r="AY2205">
        <v>0</v>
      </c>
    </row>
    <row r="2206" spans="43:51">
      <c r="AQ2206">
        <v>2502</v>
      </c>
      <c r="AR2206" s="1258">
        <f>'Abilities (2)'!B$2502</f>
        <v>0</v>
      </c>
      <c r="AW2206">
        <v>0</v>
      </c>
    </row>
    <row r="2207" spans="43:51">
      <c r="AQ2207" s="1286">
        <v>2503</v>
      </c>
      <c r="AR2207" s="1258">
        <f>'Abilities (2)'!B$2503</f>
        <v>0</v>
      </c>
      <c r="AW2207">
        <v>0</v>
      </c>
    </row>
    <row r="2208" spans="43:51">
      <c r="AQ2208">
        <v>2504</v>
      </c>
      <c r="AR2208" s="1258">
        <f>'Abilities (2)'!B$2504</f>
        <v>0</v>
      </c>
      <c r="AW2208">
        <v>0</v>
      </c>
    </row>
    <row r="2209" spans="43:51">
      <c r="AQ2209">
        <v>2505</v>
      </c>
      <c r="AR2209" s="911">
        <f>'Abilities (2)'!B$2505</f>
        <v>0</v>
      </c>
      <c r="AS2209" s="911">
        <f>'Abilities (2)'!C$2505</f>
        <v>0</v>
      </c>
      <c r="AT2209" s="911">
        <f>'Abilities (2)'!D$2505</f>
        <v>0</v>
      </c>
      <c r="AW2209">
        <v>0</v>
      </c>
      <c r="AX2209">
        <v>0</v>
      </c>
      <c r="AY2209">
        <v>0</v>
      </c>
    </row>
    <row r="2210" spans="43:51">
      <c r="AQ2210">
        <v>2506</v>
      </c>
      <c r="AR2210" s="1258">
        <f>'Abilities (2)'!B$2506</f>
        <v>0</v>
      </c>
      <c r="AS2210" s="1258">
        <f>'Abilities (2)'!C$2506</f>
        <v>0</v>
      </c>
      <c r="AT2210" s="1258">
        <f>'Abilities (2)'!D$2506</f>
        <v>0</v>
      </c>
      <c r="AW2210">
        <v>0</v>
      </c>
      <c r="AX2210">
        <v>0</v>
      </c>
      <c r="AY2210">
        <v>0</v>
      </c>
    </row>
    <row r="2211" spans="43:51">
      <c r="AQ2211">
        <v>2507</v>
      </c>
      <c r="AR2211" s="1258">
        <f>'Abilities (2)'!B$2507</f>
        <v>0</v>
      </c>
      <c r="AS2211" s="1258">
        <f>'Abilities (2)'!C$2507</f>
        <v>0</v>
      </c>
      <c r="AT2211" s="1258">
        <f>'Abilities (2)'!D$2507</f>
        <v>0</v>
      </c>
      <c r="AW2211">
        <v>0</v>
      </c>
      <c r="AX2211">
        <v>0</v>
      </c>
      <c r="AY2211">
        <v>0</v>
      </c>
    </row>
    <row r="2212" spans="43:51">
      <c r="AQ2212" s="1286">
        <v>2508</v>
      </c>
      <c r="AR2212" s="1258">
        <f>'Abilities (2)'!B$2508</f>
        <v>0</v>
      </c>
      <c r="AS2212" s="1258">
        <f>'Abilities (2)'!C$2508</f>
        <v>0</v>
      </c>
      <c r="AT2212" s="1258">
        <f>'Abilities (2)'!D$2508</f>
        <v>0</v>
      </c>
      <c r="AW2212">
        <v>0</v>
      </c>
      <c r="AX2212">
        <v>0</v>
      </c>
      <c r="AY2212">
        <v>0</v>
      </c>
    </row>
    <row r="2213" spans="43:51">
      <c r="AQ2213" s="1286">
        <v>2509</v>
      </c>
      <c r="AR2213" s="1258">
        <f>'Abilities (2)'!B$2509</f>
        <v>0</v>
      </c>
      <c r="AS2213" s="1258">
        <f>'Abilities (2)'!C$2509</f>
        <v>0</v>
      </c>
      <c r="AT2213" s="1258">
        <f>'Abilities (2)'!D$2509</f>
        <v>0</v>
      </c>
      <c r="AW2213">
        <v>0</v>
      </c>
      <c r="AX2213">
        <v>0</v>
      </c>
      <c r="AY2213">
        <v>0</v>
      </c>
    </row>
    <row r="2214" spans="43:51">
      <c r="AQ2214" s="1286">
        <v>2510</v>
      </c>
      <c r="AR2214" s="1258">
        <f>'Abilities (2)'!B$2510</f>
        <v>0</v>
      </c>
      <c r="AS2214" s="1258">
        <f>'Abilities (2)'!C$2510</f>
        <v>0</v>
      </c>
      <c r="AT2214" s="1258">
        <f>'Abilities (2)'!D$2510</f>
        <v>0</v>
      </c>
      <c r="AW2214">
        <v>0</v>
      </c>
      <c r="AX2214">
        <v>0</v>
      </c>
      <c r="AY2214">
        <v>0</v>
      </c>
    </row>
    <row r="2215" spans="43:51">
      <c r="AQ2215" s="1286">
        <v>2511</v>
      </c>
      <c r="AR2215" s="1258">
        <f>'Abilities (2)'!B$2511</f>
        <v>0</v>
      </c>
      <c r="AS2215" s="1258">
        <f>'Abilities (2)'!C$2511</f>
        <v>0</v>
      </c>
      <c r="AT2215" s="1258">
        <f>'Abilities (2)'!D$2511</f>
        <v>0</v>
      </c>
      <c r="AW2215">
        <v>0</v>
      </c>
      <c r="AX2215">
        <v>0</v>
      </c>
      <c r="AY2215">
        <v>0</v>
      </c>
    </row>
    <row r="2216" spans="43:51">
      <c r="AQ2216" s="1286">
        <v>2512</v>
      </c>
      <c r="AR2216" s="1258">
        <f>'Abilities (2)'!B$2512</f>
        <v>0</v>
      </c>
      <c r="AS2216" s="1258">
        <f>'Abilities (2)'!C$2512</f>
        <v>0</v>
      </c>
      <c r="AT2216" s="1258">
        <f>'Abilities (2)'!D$2512</f>
        <v>0</v>
      </c>
      <c r="AW2216">
        <v>0</v>
      </c>
      <c r="AX2216">
        <v>0</v>
      </c>
      <c r="AY2216">
        <v>0</v>
      </c>
    </row>
    <row r="2217" spans="43:51">
      <c r="AQ2217" s="1286">
        <v>2513</v>
      </c>
      <c r="AR2217" s="1258">
        <f>'Abilities (2)'!B$2513</f>
        <v>0</v>
      </c>
      <c r="AS2217" s="1258">
        <f>'Abilities (2)'!C$2513</f>
        <v>0</v>
      </c>
      <c r="AT2217" s="1258">
        <f>'Abilities (2)'!D$2513</f>
        <v>0</v>
      </c>
      <c r="AW2217">
        <v>0</v>
      </c>
      <c r="AX2217">
        <v>0</v>
      </c>
      <c r="AY2217">
        <v>0</v>
      </c>
    </row>
    <row r="2218" spans="43:51">
      <c r="AQ2218" s="1286">
        <v>2514</v>
      </c>
      <c r="AR2218" s="1258">
        <f>'Abilities (2)'!B$2514</f>
        <v>0</v>
      </c>
      <c r="AS2218" s="1258">
        <f>'Abilities (2)'!C$2514</f>
        <v>0</v>
      </c>
      <c r="AT2218" s="1258">
        <f>'Abilities (2)'!D$2514</f>
        <v>0</v>
      </c>
      <c r="AW2218">
        <v>0</v>
      </c>
      <c r="AX2218">
        <v>0</v>
      </c>
      <c r="AY2218">
        <v>0</v>
      </c>
    </row>
    <row r="2219" spans="43:51">
      <c r="AQ2219" s="1286">
        <v>2515</v>
      </c>
      <c r="AR2219" s="1258">
        <f>'Abilities (2)'!B$2515</f>
        <v>0</v>
      </c>
      <c r="AS2219" s="1258">
        <f>'Abilities (2)'!C$2515</f>
        <v>0</v>
      </c>
      <c r="AT2219" s="1258">
        <f>'Abilities (2)'!D$2515</f>
        <v>0</v>
      </c>
      <c r="AW2219">
        <v>0</v>
      </c>
      <c r="AX2219">
        <v>0</v>
      </c>
      <c r="AY2219">
        <v>0</v>
      </c>
    </row>
    <row r="2220" spans="43:51">
      <c r="AQ2220" s="1286">
        <v>2516</v>
      </c>
      <c r="AR2220" s="1258">
        <f>'Abilities (2)'!B$2516</f>
        <v>0</v>
      </c>
      <c r="AS2220" s="1258">
        <f>'Abilities (2)'!C$2516</f>
        <v>0</v>
      </c>
      <c r="AT2220" s="1258">
        <f>'Abilities (2)'!D$2516</f>
        <v>0</v>
      </c>
      <c r="AW2220">
        <v>0</v>
      </c>
      <c r="AX2220">
        <v>0</v>
      </c>
      <c r="AY2220">
        <v>0</v>
      </c>
    </row>
    <row r="2221" spans="43:51">
      <c r="AQ2221">
        <v>2519</v>
      </c>
      <c r="AR2221" s="1258" t="str">
        <f>'Abilities (2)'!B$2519</f>
        <v>(P) Sold a Plot of Land: Your Mana Regeneration and Max Mana are Converted to Gold at 1:5 Ratio; Start the Game with 5000 Extra Gold.</v>
      </c>
      <c r="AW2221" t="s">
        <v>7917</v>
      </c>
    </row>
    <row r="2222" spans="43:51">
      <c r="AQ2222" s="1286">
        <v>2520</v>
      </c>
      <c r="AR2222" s="1258" t="str">
        <f>'Abilities (2)'!B$2520</f>
        <v>(P) Investments of a Life Time: Your Mana Regeneration and Max Mana are Converted to Gold at 1:5 Ratio; Gain 400 Gold per Day.</v>
      </c>
      <c r="AW2222" t="s">
        <v>7918</v>
      </c>
    </row>
    <row r="2223" spans="43:51">
      <c r="AQ2223">
        <v>2521</v>
      </c>
      <c r="AR2223" s="1258">
        <f>'Abilities (2)'!B$2521</f>
        <v>0</v>
      </c>
      <c r="AW2223">
        <v>0</v>
      </c>
    </row>
    <row r="2224" spans="43:51">
      <c r="AQ2224">
        <v>2522</v>
      </c>
      <c r="AR2224" s="911" t="str">
        <f>'Abilities (2)'!B$2522</f>
        <v>(≈) Pay the Poor: Spend 500 Gold giving your gold to the Poor people of the Land to act as Scouts for you; Place a Common Ward on Current Hex.</v>
      </c>
      <c r="AS2224" s="911">
        <f>'Abilities (2)'!C$2522</f>
        <v>0</v>
      </c>
      <c r="AT2224" s="911">
        <f>'Abilities (2)'!D$2522</f>
        <v>0</v>
      </c>
      <c r="AW2224" t="s">
        <v>7921</v>
      </c>
      <c r="AX2224">
        <v>0</v>
      </c>
      <c r="AY2224">
        <v>0</v>
      </c>
    </row>
    <row r="2225" spans="43:51">
      <c r="AQ2225">
        <v>2523</v>
      </c>
      <c r="AR2225" s="1258" t="str">
        <f>'Abilities (2)'!B$2523</f>
        <v>(≈) Valuable Remembrence: Spend 1000 Gold to have a realistic statue built in your name on this Hex; The statue appears as you do on the Map.</v>
      </c>
      <c r="AS2225" s="1258" t="str">
        <f>'Abilities (2)'!C$2523</f>
        <v>(≈) Valuable Remembrence II: Spend 700 Gold to have a realistic statue built in your name on this Hex; The statue appears as you do on the Map.</v>
      </c>
      <c r="AT2225" s="1258" t="str">
        <f>'Abilities (2)'!D$2523</f>
        <v>(≈) Valuable Remembrence III: Spend 400 Gold to have a realistic statue built in your name on this Hex; The statue appears as you do on the Map.</v>
      </c>
      <c r="AW2225" t="s">
        <v>7922</v>
      </c>
      <c r="AX2225" t="s">
        <v>7923</v>
      </c>
      <c r="AY2225" t="s">
        <v>7924</v>
      </c>
    </row>
    <row r="2226" spans="43:51">
      <c r="AQ2226">
        <v>2524</v>
      </c>
      <c r="AR2226" s="1258">
        <f>'Abilities (2)'!B$2524</f>
        <v>0</v>
      </c>
      <c r="AS2226" s="1258" t="str">
        <f>'Abilities (2)'!C$2524</f>
        <v xml:space="preserve">(≈) Help for hire II: For the rest of the Day Hire 1 Mercanary for each 400 gold spent this Day. </v>
      </c>
      <c r="AT2226" s="1258" t="str">
        <f>'Abilities (2)'!D$2524</f>
        <v xml:space="preserve">(≈) Help for hire III: For the rest of the Day Hire 1 Mercanary for each 300 gold spent this Day. </v>
      </c>
      <c r="AW2226">
        <v>0</v>
      </c>
      <c r="AX2226" t="s">
        <v>7925</v>
      </c>
      <c r="AY2226" t="s">
        <v>7926</v>
      </c>
    </row>
    <row r="2227" spans="43:51">
      <c r="AQ2227" s="1286">
        <v>2525</v>
      </c>
      <c r="AR2227" s="1258" t="str">
        <f>'Abilities (2)'!B$2525</f>
        <v xml:space="preserve">(P) Help for hire: For the rest of the Day Hire 1 Mercanary for each 500 gold spent this Day. </v>
      </c>
      <c r="AS2227" s="1258">
        <f>'Abilities (2)'!C$2525</f>
        <v>0</v>
      </c>
      <c r="AT2227" s="1258">
        <f>'Abilities (2)'!D$2525</f>
        <v>0</v>
      </c>
      <c r="AW2227" t="s">
        <v>7927</v>
      </c>
      <c r="AX2227">
        <v>0</v>
      </c>
      <c r="AY2227">
        <v>0</v>
      </c>
    </row>
    <row r="2228" spans="43:51">
      <c r="AQ2228" s="1286">
        <v>2526</v>
      </c>
      <c r="AR2228" s="1258" t="str">
        <f>'Abilities (2)'!B$2526</f>
        <v>(P) Payed Title for a day: If you spend 1000 Gold you gain a level 6 Paladin Companion with Rare Chest Plate and Warhammer for the rest of the day; All Items he came with must go with him at the end of the day Unless Killed.</v>
      </c>
      <c r="AS2228" s="1258" t="str">
        <f>'Abilities (2)'!C$2526</f>
        <v>(P) Payed Title for a day II: If you spend 1500 Gold you gain a level 6 Paladin Companion with Epic Chest Plate and Warhammer for the rest of the day; All Items he came with must go with him at the end of the day Unless Killed.</v>
      </c>
      <c r="AT2228" s="1258" t="str">
        <f>'Abilities (2)'!D$2526</f>
        <v>(P) Payed Title for a day III: If you spend 1500 Gold you gain a level 6 Paladin Companion with Legendary Chest Plate and Warhammer for the rest of the day; All Items he came with must go with him at the end of the day Unless Killed.</v>
      </c>
      <c r="AW2228" t="s">
        <v>7928</v>
      </c>
      <c r="AX2228" t="s">
        <v>7929</v>
      </c>
      <c r="AY2228" t="s">
        <v>7930</v>
      </c>
    </row>
    <row r="2229" spans="43:51">
      <c r="AQ2229" s="1286">
        <v>2527</v>
      </c>
      <c r="AR2229" s="1258">
        <f>'Abilities (2)'!B$2527</f>
        <v>0</v>
      </c>
      <c r="AS2229" s="1258" t="str">
        <f>'Abilities (2)'!C$2527</f>
        <v>(P) Accidental Deaths and Testaments II: You have a 50% Chance to gain 750 Gold at the start of your turn.</v>
      </c>
      <c r="AT2229" s="1258" t="str">
        <f>'Abilities (2)'!D$2527</f>
        <v>(P) Accidental Deaths and Testaments III: You have a 50% Chance to gain 1000 Gold at the start of your turn.</v>
      </c>
      <c r="AW2229">
        <v>0</v>
      </c>
      <c r="AX2229" t="s">
        <v>7931</v>
      </c>
      <c r="AY2229" t="s">
        <v>7932</v>
      </c>
    </row>
    <row r="2230" spans="43:51">
      <c r="AQ2230" s="1286">
        <v>2528</v>
      </c>
      <c r="AR2230" s="1258" t="str">
        <f>'Abilities (2)'!B$2528</f>
        <v>(P) Accidental Deaths and Testaments: You have a 50% Chance to gain 500 Gold at the start of your turn.</v>
      </c>
      <c r="AS2230" s="1258">
        <f>'Abilities (2)'!C$2528</f>
        <v>0</v>
      </c>
      <c r="AT2230" s="1258">
        <f>'Abilities (2)'!D$2528</f>
        <v>0</v>
      </c>
      <c r="AW2230" t="s">
        <v>7933</v>
      </c>
      <c r="AX2230">
        <v>0</v>
      </c>
      <c r="AY2230">
        <v>0</v>
      </c>
    </row>
    <row r="2231" spans="43:51">
      <c r="AQ2231" s="1286">
        <v>2529</v>
      </c>
      <c r="AR2231" s="1258" t="str">
        <f>'Abilities (2)'!B$2529</f>
        <v>(≈) A Dent in the Finances: Powerplay; Spend all your Gold on worthless entertainment; Restore yourself to Full Health; If you already are full health, gain 1 Max Health for each 10 Gold Spent.</v>
      </c>
      <c r="AS2231" s="1258" t="str">
        <f>'Abilities (2)'!C$2529</f>
        <v>(≈) A Dent in the Finances II: Powerplay; Spend all your Gold on worthless entertainment; Restore yourself to Full Health; If you already are full health, gain 1 Max Health for each 5 Gold Spent.</v>
      </c>
      <c r="AT2231" s="1258" t="str">
        <f>'Abilities (2)'!D$2529</f>
        <v>(≈) A Dent in the Finances III: Powerplay; Spend all your Gold on worthless entertainment; Restore yourself to Full Health; If you already are full health, gain 2 Max Health for each 5 Gold Spent.</v>
      </c>
      <c r="AW2231" t="s">
        <v>7934</v>
      </c>
      <c r="AX2231" t="s">
        <v>7935</v>
      </c>
      <c r="AY2231" t="s">
        <v>7936</v>
      </c>
    </row>
    <row r="2232" spans="43:51">
      <c r="AQ2232" s="1286">
        <v>2530</v>
      </c>
      <c r="AR2232" s="1258">
        <f>'Abilities (2)'!B$2530</f>
        <v>0</v>
      </c>
      <c r="AS2232" s="1258" t="str">
        <f>'Abilities (2)'!C$2530</f>
        <v xml:space="preserve">(≈) Own the Land II: Buy Target Hex you have Vision of for 250 Gold; Entities other than yourself that want to Traverse Hex have to Pay 200 Gold; if they want to Loot anything on the Hex they will have to pay 750 Gold; If they refuse to pay they will become Banished. (4/Day) </v>
      </c>
      <c r="AT2232" s="1258" t="str">
        <f>'Abilities (2)'!D$2530</f>
        <v>(≈) Own the Land III: Buy Target Hex you have Vision of for 250 Gold; Entities other than yourself that want to Traverse Hex have to Pay 400 Gold; if they want to Loot anything on the Hex they will have to pay 1000 Gold; If they refuse to pay they will become Banished.</v>
      </c>
      <c r="AW2232">
        <v>0</v>
      </c>
      <c r="AX2232" t="s">
        <v>7937</v>
      </c>
      <c r="AY2232" t="s">
        <v>7938</v>
      </c>
    </row>
    <row r="2233" spans="43:51">
      <c r="AQ2233" s="1286">
        <v>2531</v>
      </c>
      <c r="AR2233" s="1258" t="str">
        <f>'Abilities (2)'!B$2531</f>
        <v xml:space="preserve">(≈) Own the Land: Buy Target Hex you have Vision of for 250 Gold; Entities other than yourself that want to Traverse Hex have to Pay 100 Gold; if they want to Loot anything on the Hex they will have to pay 500 Gold; If they refuse to pay they will become Banished. (2/Day) </v>
      </c>
      <c r="AS2233" s="1258">
        <f>'Abilities (2)'!C$2531</f>
        <v>0</v>
      </c>
      <c r="AT2233" s="1258">
        <f>'Abilities (2)'!D$2531</f>
        <v>0</v>
      </c>
      <c r="AW2233" t="s">
        <v>7939</v>
      </c>
      <c r="AX2233">
        <v>0</v>
      </c>
      <c r="AY2233">
        <v>0</v>
      </c>
    </row>
    <row r="2234" spans="43:51">
      <c r="AQ2234" s="1286">
        <v>2532</v>
      </c>
      <c r="AR2234" s="1258" t="str">
        <f>'Abilities (2)'!B$2532</f>
        <v>(≈) Own the People: Powerplay; Pay 2000 Gold; Banish all other Heroes; All Zone guards become mercanaries you control.</v>
      </c>
      <c r="AS2234" s="1258" t="str">
        <f>'Abilities (2)'!C$2532</f>
        <v>(≈) Own the People II: Powerplay; Pay 4000 Gold; Banish all other Heroes; All zones become Mercenaries you Control; All Weaklings and Elites are now under your Control.</v>
      </c>
      <c r="AT2234" s="1258" t="str">
        <f>'Abilities (2)'!D$2532</f>
        <v>(≈) Own the People III: Powerplay; Pay 8000 Gold; Banish all other Heroes; All zones become Mercenaries you Control; All Weaklings; Elites and Bosses are now under your Control.</v>
      </c>
      <c r="AW2234" t="s">
        <v>7940</v>
      </c>
      <c r="AX2234" t="s">
        <v>7941</v>
      </c>
      <c r="AY2234" t="s">
        <v>7942</v>
      </c>
    </row>
    <row r="2235" spans="43:51">
      <c r="AQ2235" s="1286">
        <v>2533</v>
      </c>
      <c r="AR2235" s="1258">
        <f>'Abilities (2)'!B$2533</f>
        <v>0</v>
      </c>
      <c r="AS2235" s="1258">
        <f>'Abilities (2)'!C$2533</f>
        <v>0</v>
      </c>
      <c r="AT2235" s="1258">
        <f>'Abilities (2)'!D$2533</f>
        <v>0</v>
      </c>
      <c r="AW2235">
        <v>0</v>
      </c>
      <c r="AX2235">
        <v>0</v>
      </c>
      <c r="AY2235">
        <v>0</v>
      </c>
    </row>
    <row r="2236" spans="43:51">
      <c r="AQ2236">
        <v>2536</v>
      </c>
      <c r="AR2236" s="1258">
        <f>'Abilities (2)'!B$2536</f>
        <v>0</v>
      </c>
      <c r="AW2236">
        <v>0</v>
      </c>
    </row>
    <row r="2237" spans="43:51">
      <c r="AQ2237" s="1286">
        <v>2537</v>
      </c>
      <c r="AR2237" s="1258">
        <f>'Abilities (2)'!B$2537</f>
        <v>0</v>
      </c>
      <c r="AW2237">
        <v>0</v>
      </c>
    </row>
    <row r="2238" spans="43:51">
      <c r="AQ2238">
        <v>2538</v>
      </c>
      <c r="AR2238" s="1258">
        <f>'Abilities (2)'!B$2538</f>
        <v>0</v>
      </c>
      <c r="AW2238">
        <v>0</v>
      </c>
    </row>
    <row r="2239" spans="43:51">
      <c r="AQ2239">
        <v>2539</v>
      </c>
      <c r="AR2239" s="911">
        <f>'Abilities (2)'!B$2539</f>
        <v>0</v>
      </c>
      <c r="AS2239" s="911">
        <f>'Abilities (2)'!C$2539</f>
        <v>0</v>
      </c>
      <c r="AT2239" s="911">
        <f>'Abilities (2)'!D$2539</f>
        <v>0</v>
      </c>
      <c r="AW2239">
        <v>0</v>
      </c>
      <c r="AX2239">
        <v>0</v>
      </c>
      <c r="AY2239">
        <v>0</v>
      </c>
    </row>
    <row r="2240" spans="43:51">
      <c r="AQ2240">
        <v>2540</v>
      </c>
      <c r="AR2240" s="1258">
        <f>'Abilities (2)'!B$2540</f>
        <v>0</v>
      </c>
      <c r="AS2240" s="1258">
        <f>'Abilities (2)'!C$2540</f>
        <v>0</v>
      </c>
      <c r="AT2240" s="1258">
        <f>'Abilities (2)'!D$2540</f>
        <v>0</v>
      </c>
      <c r="AW2240">
        <v>0</v>
      </c>
      <c r="AX2240">
        <v>0</v>
      </c>
      <c r="AY2240">
        <v>0</v>
      </c>
    </row>
    <row r="2241" spans="43:51">
      <c r="AQ2241">
        <v>2541</v>
      </c>
      <c r="AR2241" s="1258">
        <f>'Abilities (2)'!B$2541</f>
        <v>0</v>
      </c>
      <c r="AS2241" s="1258">
        <f>'Abilities (2)'!C$2541</f>
        <v>0</v>
      </c>
      <c r="AT2241" s="1258">
        <f>'Abilities (2)'!D$2541</f>
        <v>0</v>
      </c>
      <c r="AW2241">
        <v>0</v>
      </c>
      <c r="AX2241">
        <v>0</v>
      </c>
      <c r="AY2241">
        <v>0</v>
      </c>
    </row>
    <row r="2242" spans="43:51">
      <c r="AQ2242" s="1286">
        <v>2542</v>
      </c>
      <c r="AR2242" s="1258">
        <f>'Abilities (2)'!B$2542</f>
        <v>0</v>
      </c>
      <c r="AS2242" s="1258">
        <f>'Abilities (2)'!C$2542</f>
        <v>0</v>
      </c>
      <c r="AT2242" s="1258">
        <f>'Abilities (2)'!D$2542</f>
        <v>0</v>
      </c>
      <c r="AW2242">
        <v>0</v>
      </c>
      <c r="AX2242">
        <v>0</v>
      </c>
      <c r="AY2242">
        <v>0</v>
      </c>
    </row>
    <row r="2243" spans="43:51">
      <c r="AQ2243" s="1286">
        <v>2543</v>
      </c>
      <c r="AR2243" s="1258">
        <f>'Abilities (2)'!B$2543</f>
        <v>0</v>
      </c>
      <c r="AS2243" s="1258">
        <f>'Abilities (2)'!C$2543</f>
        <v>0</v>
      </c>
      <c r="AT2243" s="1258">
        <f>'Abilities (2)'!D$2543</f>
        <v>0</v>
      </c>
      <c r="AW2243">
        <v>0</v>
      </c>
      <c r="AX2243">
        <v>0</v>
      </c>
      <c r="AY2243">
        <v>0</v>
      </c>
    </row>
    <row r="2244" spans="43:51">
      <c r="AQ2244" s="1286">
        <v>2544</v>
      </c>
      <c r="AR2244" s="1258">
        <f>'Abilities (2)'!B$2544</f>
        <v>0</v>
      </c>
      <c r="AS2244" s="1258">
        <f>'Abilities (2)'!C$2544</f>
        <v>0</v>
      </c>
      <c r="AT2244" s="1258">
        <f>'Abilities (2)'!D$2544</f>
        <v>0</v>
      </c>
      <c r="AW2244">
        <v>0</v>
      </c>
      <c r="AX2244">
        <v>0</v>
      </c>
      <c r="AY2244">
        <v>0</v>
      </c>
    </row>
    <row r="2245" spans="43:51">
      <c r="AQ2245" s="1286">
        <v>2545</v>
      </c>
      <c r="AR2245" s="1258">
        <f>'Abilities (2)'!B$2545</f>
        <v>0</v>
      </c>
      <c r="AS2245" s="1258">
        <f>'Abilities (2)'!C$2545</f>
        <v>0</v>
      </c>
      <c r="AT2245" s="1258">
        <f>'Abilities (2)'!D$2545</f>
        <v>0</v>
      </c>
      <c r="AW2245">
        <v>0</v>
      </c>
      <c r="AX2245">
        <v>0</v>
      </c>
      <c r="AY2245">
        <v>0</v>
      </c>
    </row>
    <row r="2246" spans="43:51">
      <c r="AQ2246" s="1286">
        <v>2546</v>
      </c>
      <c r="AR2246" s="1258">
        <f>'Abilities (2)'!B$2546</f>
        <v>0</v>
      </c>
      <c r="AS2246" s="1258">
        <f>'Abilities (2)'!C$2546</f>
        <v>0</v>
      </c>
      <c r="AT2246" s="1258">
        <f>'Abilities (2)'!D$2546</f>
        <v>0</v>
      </c>
      <c r="AW2246">
        <v>0</v>
      </c>
      <c r="AX2246">
        <v>0</v>
      </c>
      <c r="AY2246">
        <v>0</v>
      </c>
    </row>
    <row r="2247" spans="43:51">
      <c r="AQ2247" s="1286">
        <v>2547</v>
      </c>
      <c r="AR2247" s="1258">
        <f>'Abilities (2)'!B$2547</f>
        <v>0</v>
      </c>
      <c r="AS2247" s="1258">
        <f>'Abilities (2)'!C$2547</f>
        <v>0</v>
      </c>
      <c r="AT2247" s="1258">
        <f>'Abilities (2)'!D$2547</f>
        <v>0</v>
      </c>
      <c r="AW2247">
        <v>0</v>
      </c>
      <c r="AX2247">
        <v>0</v>
      </c>
      <c r="AY2247">
        <v>0</v>
      </c>
    </row>
    <row r="2248" spans="43:51">
      <c r="AQ2248" s="1286">
        <v>2548</v>
      </c>
      <c r="AR2248" s="1258">
        <f>'Abilities (2)'!B$2548</f>
        <v>0</v>
      </c>
      <c r="AS2248" s="1258">
        <f>'Abilities (2)'!C$2548</f>
        <v>0</v>
      </c>
      <c r="AT2248" s="1258">
        <f>'Abilities (2)'!D$2548</f>
        <v>0</v>
      </c>
      <c r="AW2248">
        <v>0</v>
      </c>
      <c r="AX2248">
        <v>0</v>
      </c>
      <c r="AY2248">
        <v>0</v>
      </c>
    </row>
    <row r="2249" spans="43:51">
      <c r="AQ2249" s="1286">
        <v>2549</v>
      </c>
      <c r="AR2249" s="1258">
        <f>'Abilities (2)'!B$2549</f>
        <v>0</v>
      </c>
      <c r="AS2249" s="1258">
        <f>'Abilities (2)'!C$2549</f>
        <v>0</v>
      </c>
      <c r="AT2249" s="1258">
        <f>'Abilities (2)'!D$2549</f>
        <v>0</v>
      </c>
      <c r="AW2249">
        <v>0</v>
      </c>
      <c r="AX2249">
        <v>0</v>
      </c>
      <c r="AY2249">
        <v>0</v>
      </c>
    </row>
    <row r="2250" spans="43:51">
      <c r="AQ2250" s="1286">
        <v>2550</v>
      </c>
      <c r="AR2250" s="1258">
        <f>'Abilities (2)'!B$2550</f>
        <v>0</v>
      </c>
      <c r="AS2250" s="1258">
        <f>'Abilities (2)'!C$2550</f>
        <v>0</v>
      </c>
      <c r="AT2250" s="1258">
        <f>'Abilities (2)'!D$2550</f>
        <v>0</v>
      </c>
      <c r="AW2250">
        <v>0</v>
      </c>
      <c r="AX2250">
        <v>0</v>
      </c>
      <c r="AY2250">
        <v>0</v>
      </c>
    </row>
    <row r="2251" spans="43:51">
      <c r="AQ2251">
        <v>2553</v>
      </c>
      <c r="AR2251" s="1258">
        <f>'Abilities (2)'!B$2553</f>
        <v>0</v>
      </c>
      <c r="AW2251">
        <v>0</v>
      </c>
    </row>
    <row r="2252" spans="43:51">
      <c r="AQ2252" s="1286">
        <v>2554</v>
      </c>
      <c r="AR2252" s="1258">
        <f>'Abilities (2)'!B$2554</f>
        <v>0</v>
      </c>
      <c r="AW2252">
        <v>0</v>
      </c>
    </row>
    <row r="2253" spans="43:51">
      <c r="AQ2253">
        <v>2555</v>
      </c>
      <c r="AR2253" s="1258">
        <f>'Abilities (2)'!B$2555</f>
        <v>0</v>
      </c>
      <c r="AW2253">
        <v>0</v>
      </c>
    </row>
    <row r="2254" spans="43:51">
      <c r="AQ2254">
        <v>2556</v>
      </c>
      <c r="AR2254" s="911">
        <f>'Abilities (2)'!B$2556</f>
        <v>0</v>
      </c>
      <c r="AS2254" s="911">
        <f>'Abilities (2)'!C$2556</f>
        <v>0</v>
      </c>
      <c r="AT2254" s="911">
        <f>'Abilities (2)'!D$2556</f>
        <v>0</v>
      </c>
      <c r="AW2254">
        <v>0</v>
      </c>
      <c r="AX2254">
        <v>0</v>
      </c>
      <c r="AY2254">
        <v>0</v>
      </c>
    </row>
    <row r="2255" spans="43:51">
      <c r="AQ2255">
        <v>2557</v>
      </c>
      <c r="AR2255" s="1258">
        <f>'Abilities (2)'!B$2557</f>
        <v>0</v>
      </c>
      <c r="AS2255" s="1258">
        <f>'Abilities (2)'!C$2557</f>
        <v>0</v>
      </c>
      <c r="AT2255" s="1258">
        <f>'Abilities (2)'!D$2557</f>
        <v>0</v>
      </c>
      <c r="AW2255">
        <v>0</v>
      </c>
      <c r="AX2255">
        <v>0</v>
      </c>
      <c r="AY2255">
        <v>0</v>
      </c>
    </row>
    <row r="2256" spans="43:51">
      <c r="AQ2256">
        <v>2558</v>
      </c>
      <c r="AR2256" s="1258">
        <f>'Abilities (2)'!B$2558</f>
        <v>0</v>
      </c>
      <c r="AS2256" s="1258">
        <f>'Abilities (2)'!C$2558</f>
        <v>0</v>
      </c>
      <c r="AT2256" s="1258">
        <f>'Abilities (2)'!D$2558</f>
        <v>0</v>
      </c>
      <c r="AW2256">
        <v>0</v>
      </c>
      <c r="AX2256">
        <v>0</v>
      </c>
      <c r="AY2256">
        <v>0</v>
      </c>
    </row>
    <row r="2257" spans="43:51">
      <c r="AQ2257" s="1286">
        <v>2559</v>
      </c>
      <c r="AR2257" s="1258">
        <f>'Abilities (2)'!B$2559</f>
        <v>0</v>
      </c>
      <c r="AS2257" s="1258">
        <f>'Abilities (2)'!C$2559</f>
        <v>0</v>
      </c>
      <c r="AT2257" s="1258">
        <f>'Abilities (2)'!D$2559</f>
        <v>0</v>
      </c>
      <c r="AW2257">
        <v>0</v>
      </c>
      <c r="AX2257">
        <v>0</v>
      </c>
      <c r="AY2257">
        <v>0</v>
      </c>
    </row>
    <row r="2258" spans="43:51">
      <c r="AQ2258" s="1286">
        <v>2560</v>
      </c>
      <c r="AR2258" s="1258">
        <f>'Abilities (2)'!B$2560</f>
        <v>0</v>
      </c>
      <c r="AS2258" s="1258">
        <f>'Abilities (2)'!C$2560</f>
        <v>0</v>
      </c>
      <c r="AT2258" s="1258">
        <f>'Abilities (2)'!D$2560</f>
        <v>0</v>
      </c>
      <c r="AW2258">
        <v>0</v>
      </c>
      <c r="AX2258">
        <v>0</v>
      </c>
      <c r="AY2258">
        <v>0</v>
      </c>
    </row>
    <row r="2259" spans="43:51">
      <c r="AQ2259" s="1286">
        <v>2561</v>
      </c>
      <c r="AR2259" s="1258">
        <f>'Abilities (2)'!B$2561</f>
        <v>0</v>
      </c>
      <c r="AS2259" s="1258">
        <f>'Abilities (2)'!C$2561</f>
        <v>0</v>
      </c>
      <c r="AT2259" s="1258">
        <f>'Abilities (2)'!D$2561</f>
        <v>0</v>
      </c>
      <c r="AW2259">
        <v>0</v>
      </c>
      <c r="AX2259">
        <v>0</v>
      </c>
      <c r="AY2259">
        <v>0</v>
      </c>
    </row>
    <row r="2260" spans="43:51">
      <c r="AQ2260" s="1286">
        <v>2562</v>
      </c>
      <c r="AR2260" s="1258">
        <f>'Abilities (2)'!B$2562</f>
        <v>0</v>
      </c>
      <c r="AS2260" s="1258">
        <f>'Abilities (2)'!C$2562</f>
        <v>0</v>
      </c>
      <c r="AT2260" s="1258">
        <f>'Abilities (2)'!D$2562</f>
        <v>0</v>
      </c>
      <c r="AW2260">
        <v>0</v>
      </c>
      <c r="AX2260">
        <v>0</v>
      </c>
      <c r="AY2260">
        <v>0</v>
      </c>
    </row>
    <row r="2261" spans="43:51">
      <c r="AQ2261" s="1286">
        <v>2563</v>
      </c>
      <c r="AR2261" s="1258">
        <f>'Abilities (2)'!B$2563</f>
        <v>0</v>
      </c>
      <c r="AS2261" s="1258">
        <f>'Abilities (2)'!C$2563</f>
        <v>0</v>
      </c>
      <c r="AT2261" s="1258">
        <f>'Abilities (2)'!D$2563</f>
        <v>0</v>
      </c>
      <c r="AW2261">
        <v>0</v>
      </c>
      <c r="AX2261">
        <v>0</v>
      </c>
      <c r="AY2261">
        <v>0</v>
      </c>
    </row>
    <row r="2262" spans="43:51">
      <c r="AQ2262" s="1286">
        <v>2564</v>
      </c>
      <c r="AR2262" s="1258">
        <f>'Abilities (2)'!B$2564</f>
        <v>0</v>
      </c>
      <c r="AS2262" s="1258">
        <f>'Abilities (2)'!C$2564</f>
        <v>0</v>
      </c>
      <c r="AT2262" s="1258">
        <f>'Abilities (2)'!D$2564</f>
        <v>0</v>
      </c>
      <c r="AW2262">
        <v>0</v>
      </c>
      <c r="AX2262">
        <v>0</v>
      </c>
      <c r="AY2262">
        <v>0</v>
      </c>
    </row>
    <row r="2263" spans="43:51">
      <c r="AQ2263" s="1286">
        <v>2565</v>
      </c>
      <c r="AR2263" s="1258">
        <f>'Abilities (2)'!B$2565</f>
        <v>0</v>
      </c>
      <c r="AS2263" s="1258">
        <f>'Abilities (2)'!C$2565</f>
        <v>0</v>
      </c>
      <c r="AT2263" s="1258">
        <f>'Abilities (2)'!D$2565</f>
        <v>0</v>
      </c>
      <c r="AW2263">
        <v>0</v>
      </c>
      <c r="AX2263">
        <v>0</v>
      </c>
      <c r="AY2263">
        <v>0</v>
      </c>
    </row>
    <row r="2264" spans="43:51">
      <c r="AQ2264" s="1286">
        <v>2566</v>
      </c>
      <c r="AR2264" s="1258">
        <f>'Abilities (2)'!B$2566</f>
        <v>0</v>
      </c>
      <c r="AS2264" s="1258">
        <f>'Abilities (2)'!C$2566</f>
        <v>0</v>
      </c>
      <c r="AT2264" s="1258">
        <f>'Abilities (2)'!D$2566</f>
        <v>0</v>
      </c>
      <c r="AW2264">
        <v>0</v>
      </c>
      <c r="AX2264">
        <v>0</v>
      </c>
      <c r="AY2264">
        <v>0</v>
      </c>
    </row>
    <row r="2265" spans="43:51">
      <c r="AQ2265" s="1286">
        <v>2567</v>
      </c>
      <c r="AR2265" s="1258">
        <f>'Abilities (2)'!B$2567</f>
        <v>0</v>
      </c>
      <c r="AS2265" s="1258">
        <f>'Abilities (2)'!C$2567</f>
        <v>0</v>
      </c>
      <c r="AT2265" s="1258">
        <f>'Abilities (2)'!D$2567</f>
        <v>0</v>
      </c>
      <c r="AW2265">
        <v>0</v>
      </c>
      <c r="AX2265">
        <v>0</v>
      </c>
      <c r="AY2265">
        <v>0</v>
      </c>
    </row>
    <row r="2266" spans="43:51">
      <c r="AQ2266">
        <v>2570</v>
      </c>
      <c r="AR2266" s="1258" t="str">
        <f>'Abilities (2)'!B$2570</f>
        <v>(P) Born of the Soam Clan: Simple Plains Hexes Take 0.5 Stamina to Traverse, But not lower than 0.5 Stamina.</v>
      </c>
      <c r="AW2266" t="s">
        <v>7943</v>
      </c>
    </row>
    <row r="2267" spans="43:51">
      <c r="AQ2267" s="1286">
        <v>2571</v>
      </c>
      <c r="AR2267" s="1258" t="str">
        <f>'Abilities (2)'!B$2571</f>
        <v>(P) Waterwalker: You can Walk on Water allowing you to Traverse Water Hexes.</v>
      </c>
      <c r="AW2267" t="s">
        <v>7944</v>
      </c>
    </row>
    <row r="2268" spans="43:51">
      <c r="AQ2268">
        <v>2572</v>
      </c>
      <c r="AR2268" s="1258" t="str">
        <f>'Abilities (2)'!B$2572</f>
        <v>(P) Goat Adapter: You may Traverse Mountain Hexes.</v>
      </c>
      <c r="AW2268" t="s">
        <v>7945</v>
      </c>
    </row>
    <row r="2269" spans="43:51">
      <c r="AQ2269">
        <v>2573</v>
      </c>
      <c r="AR2269" s="911" t="str">
        <f>'Abilities (2)'!B$2573</f>
        <v>(≈) Movement Showdown: Successfully Dodging an Attack grants you a Stack of Preparation; Lasts Until End of Combat. (20 Mana)</v>
      </c>
      <c r="AS2269" s="911" t="str">
        <f>'Abilities (2)'!C$2573</f>
        <v>(≈) Movement Showdown II: Successfully Dodging an Attack grants you 1 Stacks of Preparation; +1 Mobility; Lasts Until End of Combat. (20 Mana)</v>
      </c>
      <c r="AT2269" s="911" t="str">
        <f>'Abilities (2)'!D$2573</f>
        <v>(≈) Movement Showdown III: Successfully Dodging an Attack grants you 2 Stacks of Preparation; +1 Mobility; Lasts Until End of Combat. (20 Mana)</v>
      </c>
      <c r="AW2269" t="s">
        <v>7946</v>
      </c>
      <c r="AX2269" t="s">
        <v>7947</v>
      </c>
      <c r="AY2269" t="s">
        <v>7948</v>
      </c>
    </row>
    <row r="2270" spans="43:51">
      <c r="AQ2270">
        <v>2574</v>
      </c>
      <c r="AR2270" s="1258" t="str">
        <f>'Abilities (2)'!B$2574</f>
        <v>(P) Born Agile: Gain the Agile Condition. (Locks 40 Mana)</v>
      </c>
      <c r="AS2270" s="1258" t="str">
        <f>'Abilities (2)'!C$2574</f>
        <v>(P) Born Agile II: Gain the Agile Condition. (Locks 20 Mana)</v>
      </c>
      <c r="AT2270" s="1258" t="str">
        <f>'Abilities (2)'!D$2574</f>
        <v>(P) Born Agile III: Gain the Agile Condition.</v>
      </c>
      <c r="AW2270" t="s">
        <v>7949</v>
      </c>
      <c r="AX2270" t="s">
        <v>7950</v>
      </c>
      <c r="AY2270" t="s">
        <v>7951</v>
      </c>
    </row>
    <row r="2271" spans="43:51">
      <c r="AQ2271">
        <v>2575</v>
      </c>
      <c r="AR2271" s="1258" t="str">
        <f>'Abilities (2)'!B$2575</f>
        <v>(≈) Running Spree: Move Two Tiles. (15 Mana; 3 Turn Cooldown)</v>
      </c>
      <c r="AS2271" s="1258" t="str">
        <f>'Abilities (2)'!C$2575</f>
        <v>(≈) Running Spree II: Move Two Tiles. (10 Mana; 3 Turn Cooldown)</v>
      </c>
      <c r="AT2271" s="1258" t="str">
        <f>'Abilities (2)'!D$2575</f>
        <v>(≈) Running Spree III: Move Two Tiles. (5 Mana; 3 Turn Cooldown)</v>
      </c>
      <c r="AW2271" t="s">
        <v>7952</v>
      </c>
      <c r="AX2271" t="s">
        <v>7953</v>
      </c>
      <c r="AY2271" t="s">
        <v>7954</v>
      </c>
    </row>
    <row r="2272" spans="43:51">
      <c r="AQ2272" s="1286">
        <v>2576</v>
      </c>
      <c r="AR2272" s="1258" t="str">
        <f>'Abilities (2)'!B$2576</f>
        <v>(≈) Mana Refill: Restore 1(+1 Per 10 Dexterity) Stamina. (40 Mana)</v>
      </c>
      <c r="AS2272" s="1258" t="str">
        <f>'Abilities (2)'!C$2576</f>
        <v>(≈) Mana Refill II: Restore 2(+1 Per 10 Dexterity) Stamina. (40 Mana)</v>
      </c>
      <c r="AT2272" s="1258" t="str">
        <f>'Abilities (2)'!D$2576</f>
        <v>(≈) Mana Refill II: Restore 2(+1 Per 5 Dexterity) Stamina. (40 Mana)</v>
      </c>
      <c r="AW2272" t="s">
        <v>7955</v>
      </c>
      <c r="AX2272" t="s">
        <v>7956</v>
      </c>
      <c r="AY2272" t="s">
        <v>7957</v>
      </c>
    </row>
    <row r="2273" spans="43:51">
      <c r="AQ2273" s="1286">
        <v>2577</v>
      </c>
      <c r="AR2273" s="1258" t="str">
        <f>'Abilities (2)'!B$2577</f>
        <v>(≈) Backtrack: [Requires Map Phase] Move to your Previously Traversed Hex at no Stamina Cost. (30 Mana; 3/Day)</v>
      </c>
      <c r="AS2273" s="1258" t="str">
        <f>'Abilities (2)'!C$2577</f>
        <v>(≈) Backtrack II: [Requires Map Phase] Move to your Previously Traversed Hex at no Stamina Cost. (20 Mana; 3/Day)</v>
      </c>
      <c r="AT2273" s="1258" t="str">
        <f>'Abilities (2)'!D$2577</f>
        <v>(≈) Backtrack III: [Requires Map Phase] Move to your Previously Traversed Hex at no Stamina Cost. (10 Mana; 3/Day)</v>
      </c>
      <c r="AW2273" t="s">
        <v>7958</v>
      </c>
      <c r="AX2273" t="s">
        <v>7959</v>
      </c>
      <c r="AY2273" t="s">
        <v>7960</v>
      </c>
    </row>
    <row r="2274" spans="43:51">
      <c r="AQ2274" s="1286">
        <v>2578</v>
      </c>
      <c r="AR2274" s="1258" t="str">
        <f>'Abilities (2)'!B$2578</f>
        <v>(P) Risky Manouver: You have 1 Extra Daily Movement Attempt; Your Movement Attempts have +1 to their Roll. (Locks 20 Mana)</v>
      </c>
      <c r="AS2274" s="1258" t="str">
        <f>'Abilities (2)'!C$2578</f>
        <v>(P) Risky Manouver II: You have 2 Extra Daily Movement Attempts; Your Movement Attempts have +2 to their Roll. (Locks 30 Mana)</v>
      </c>
      <c r="AT2274" s="1258" t="str">
        <f>'Abilities (2)'!D$2578</f>
        <v>(P) Risky Manouver III: You have 3 Extra Daily Movement Attempts; Your Movement Attempts have +3 to their Roll. (Locks 40 Mana)</v>
      </c>
      <c r="AW2274" t="s">
        <v>7961</v>
      </c>
      <c r="AX2274" t="s">
        <v>7962</v>
      </c>
      <c r="AY2274" t="s">
        <v>7963</v>
      </c>
    </row>
    <row r="2275" spans="43:51">
      <c r="AQ2275" s="1286">
        <v>2579</v>
      </c>
      <c r="AR2275" s="1258" t="str">
        <f>'Abilities (2)'!B$2579</f>
        <v>(≈) Path Fixing: For the Rest of the Day Chosen Hex Costs 0.5 Stamina to Traverse. (40 Mana; 1/Day)</v>
      </c>
      <c r="AS2275" s="1258" t="str">
        <f>'Abilities (2)'!C$2579</f>
        <v>(≈) Path Fixing II: For the Rest of the Day Chosen Hex Costs 0.5 Stamina to Traverse. (30 Mana; 1/Day)</v>
      </c>
      <c r="AT2275" s="1258" t="str">
        <f>'Abilities (2)'!D$2579</f>
        <v>(≈) Path Fixing III: For the Rest of the Day Chosen Hex Costs 0.5 Stamina to Traverse. (20 Mana; 1/Day)</v>
      </c>
      <c r="AW2275" t="s">
        <v>7964</v>
      </c>
      <c r="AX2275" t="s">
        <v>7965</v>
      </c>
      <c r="AY2275" t="s">
        <v>7966</v>
      </c>
    </row>
    <row r="2276" spans="43:51">
      <c r="AQ2276" s="1286">
        <v>2580</v>
      </c>
      <c r="AR2276" s="1258" t="str">
        <f>'Abilities (2)'!B$2580</f>
        <v>(≈) Speed Charger: [Requires Melee Weapon] 1 Hex Range; Move To Target Entity and Strike them Dealing 10(+10 For Each Individual Hex Traversed this Day) Extra Physical Damage on Hit. (40 Mana)</v>
      </c>
      <c r="AS2276" s="1258" t="str">
        <f>'Abilities (2)'!C$2580</f>
        <v>(≈) Speed Charger II: [Requires Melee Weapon] 1 Hex Range; Move To Target Entity and Strike them Dealing 10(+15 For Each Individual Hex Traversed this Day) Extra Physical Damage on Hit. (40 Mana)</v>
      </c>
      <c r="AT2276" s="1258" t="str">
        <f>'Abilities (2)'!D$2580</f>
        <v>(≈) Speed Charger III: [Requires Melee Weapon] 1 Hex Range; Move To Target Entity and Strike them Dealing 10(+20 For Each Individual Hex Traversed this Day) Extra Physical Damage on Hit. (40 Mana)</v>
      </c>
      <c r="AW2276" t="s">
        <v>7967</v>
      </c>
      <c r="AX2276" t="s">
        <v>7968</v>
      </c>
      <c r="AY2276" t="s">
        <v>7969</v>
      </c>
    </row>
    <row r="2277" spans="43:51">
      <c r="AQ2277" s="1286">
        <v>2581</v>
      </c>
      <c r="AR2277" s="1258" t="str">
        <f>'Abilities (2)'!B$2581</f>
        <v>(P) Directional Monowalker: Choose a Direction at the Start of Each Day(North-East, North-West, South-East, South-West, East, West); Movements in chosen direction cost 0.5 Stamina less for the reminder of the Day. (Locks 50 Mana)</v>
      </c>
      <c r="AS2277" s="1258" t="str">
        <f>'Abilities (2)'!C$2581</f>
        <v>(P) Directional Monowalker II: Choose a Direction at the Start of Each Day(North-East, North-West, South-East, South-West, East, West); Movements in chosen direction cost 1 Stamina less for the reminder of the Day. (Locks 75 Mana)</v>
      </c>
      <c r="AT2277" s="1258" t="str">
        <f>'Abilities (2)'!D$2581</f>
        <v>(P) Directional Monowalker III: Choose a Direction at the Start of Each Day(North-East, North-West, South-East, South-West, East, West); Movements in chosen direction cost 1.5 Stamina less for the reminder of the Day. (Locks 100 Mana)</v>
      </c>
      <c r="AW2277" t="s">
        <v>7970</v>
      </c>
      <c r="AX2277" t="s">
        <v>7971</v>
      </c>
      <c r="AY2277" t="s">
        <v>7972</v>
      </c>
    </row>
    <row r="2278" spans="43:51">
      <c r="AQ2278" s="1286">
        <v>2582</v>
      </c>
      <c r="AR2278" s="1258" t="str">
        <f>'Abilities (2)'!B$2582</f>
        <v>(≈) Speed Phase Buildup: [Requires you to be at Max Stamina] Double Your Max Stamina and set your current Stamina to 0. (50 Mana; All Stamina)</v>
      </c>
      <c r="AS2278" s="1258" t="str">
        <f>'Abilities (2)'!C$2582</f>
        <v>(≈) Speed Phase Buildup II: [Requires you to be at Max Stamina] Triple Your Max Stamina and set your current Stamina to 1. (100 Mana; All Stamina)</v>
      </c>
      <c r="AT2278" s="1258" t="str">
        <f>'Abilities (2)'!D$2582</f>
        <v>(≈) Speed Phase Buildup III: [Requires you to be at Max Stamina] Triple Your Max Stamina and set your current Stamina to 2. (All Stamina)</v>
      </c>
      <c r="AW2278" t="s">
        <v>7973</v>
      </c>
      <c r="AX2278" t="s">
        <v>7974</v>
      </c>
      <c r="AY2278" t="s">
        <v>7975</v>
      </c>
    </row>
    <row r="2279" spans="43:51">
      <c r="AQ2279" s="1286">
        <v>2583</v>
      </c>
      <c r="AR2279" s="1258" t="str">
        <f>'Abilities (2)'!B$2583</f>
        <v>(P) World Traversal Technique: As long as you have Vision of a Hex, you can instantly Move to it at the Cost of 1 Stamina; Moving Towards a Target in Combat will Instantly move you in Melee Range; Gain 4 Mobility. (Locks 100 Mana)</v>
      </c>
      <c r="AS2279" s="1258" t="str">
        <f>'Abilities (2)'!C$2583</f>
        <v>(P) World Traversal Technique II: As long as you have Vision of a Hex, you can instantly Move to it at the Cost of 1 Stamina; Moving Towards a Target in Combat will Instantly move you in Melee Range; Gain 8 Mobility.</v>
      </c>
      <c r="AT2279" s="1258" t="str">
        <f>'Abilities (2)'!D$2583</f>
        <v>(P) World Traversal Technique III: As long as you have Vision of a Hex, you can instantly Move to it for 0 Stamina; Moving Towards a Target in Combat will Instantly move you in Melee Range; Gain 10 Mobility.</v>
      </c>
      <c r="AW2279" t="s">
        <v>7976</v>
      </c>
      <c r="AX2279" t="s">
        <v>7977</v>
      </c>
      <c r="AY2279" t="s">
        <v>7978</v>
      </c>
    </row>
    <row r="2280" spans="43:51">
      <c r="AQ2280" s="1286">
        <v>2584</v>
      </c>
      <c r="AR2280" s="1258" t="str">
        <f>'Abilities (2)'!B$2584</f>
        <v>(P) Set in Motion: Every 5 Hexes Traversed gain 1 Attribute Point or Stat Point at Random; Every 20 Traversed Hexes Gain 1 Attunement Point. (Locks 50 Mana)</v>
      </c>
      <c r="AS2280" s="1258" t="str">
        <f>'Abilities (2)'!C$2584</f>
        <v>(P) Set in Motion II: Every 4 Hexes Traversed gain 1 Attribute Point or Stat Point at Random; Every 15 Traversed Hexes Gain 1 Attunement Point. (Locks 100 Mana)</v>
      </c>
      <c r="AT2280" s="1258" t="str">
        <f>'Abilities (2)'!D$2584</f>
        <v>(P) Set in Motion III: Every 3 Hexes Traversed gain 1 Attribute Point or Stat Point at Random; Every 10 Traversed Hexes Gain 1 Attunement Point. (Locks 150 Mana)</v>
      </c>
      <c r="AW2280" t="s">
        <v>7979</v>
      </c>
      <c r="AX2280" t="s">
        <v>7980</v>
      </c>
      <c r="AY2280" t="s">
        <v>7981</v>
      </c>
    </row>
    <row r="2281" spans="43:51">
      <c r="AQ2281">
        <v>2587</v>
      </c>
      <c r="AR2281" s="1258">
        <f>'Abilities (2)'!B$2587</f>
        <v>0</v>
      </c>
      <c r="AW2281">
        <v>0</v>
      </c>
    </row>
    <row r="2282" spans="43:51">
      <c r="AQ2282" s="1286">
        <v>2588</v>
      </c>
      <c r="AR2282" s="1258">
        <f>'Abilities (2)'!B$2588</f>
        <v>0</v>
      </c>
      <c r="AW2282">
        <v>0</v>
      </c>
    </row>
    <row r="2283" spans="43:51">
      <c r="AQ2283">
        <v>2589</v>
      </c>
      <c r="AR2283" s="1258">
        <f>'Abilities (2)'!B$2589</f>
        <v>0</v>
      </c>
      <c r="AW2283">
        <v>0</v>
      </c>
    </row>
    <row r="2284" spans="43:51">
      <c r="AQ2284">
        <v>2590</v>
      </c>
      <c r="AR2284" s="911">
        <f>'Abilities (2)'!B$2590</f>
        <v>0</v>
      </c>
      <c r="AS2284" s="911">
        <f>'Abilities (2)'!C$2590</f>
        <v>0</v>
      </c>
      <c r="AT2284" s="911">
        <f>'Abilities (2)'!D$2590</f>
        <v>0</v>
      </c>
      <c r="AW2284">
        <v>0</v>
      </c>
      <c r="AX2284">
        <v>0</v>
      </c>
      <c r="AY2284">
        <v>0</v>
      </c>
    </row>
    <row r="2285" spans="43:51">
      <c r="AQ2285">
        <v>2591</v>
      </c>
      <c r="AR2285" s="1258">
        <f>'Abilities (2)'!B$2591</f>
        <v>0</v>
      </c>
      <c r="AS2285" s="1258">
        <f>'Abilities (2)'!C$2591</f>
        <v>0</v>
      </c>
      <c r="AT2285" s="1258">
        <f>'Abilities (2)'!D$2591</f>
        <v>0</v>
      </c>
      <c r="AW2285">
        <v>0</v>
      </c>
      <c r="AX2285">
        <v>0</v>
      </c>
      <c r="AY2285">
        <v>0</v>
      </c>
    </row>
    <row r="2286" spans="43:51">
      <c r="AQ2286">
        <v>2592</v>
      </c>
      <c r="AR2286" s="1258">
        <f>'Abilities (2)'!B$2592</f>
        <v>0</v>
      </c>
      <c r="AS2286" s="1258">
        <f>'Abilities (2)'!C$2592</f>
        <v>0</v>
      </c>
      <c r="AT2286" s="1258">
        <f>'Abilities (2)'!D$2592</f>
        <v>0</v>
      </c>
      <c r="AW2286">
        <v>0</v>
      </c>
      <c r="AX2286">
        <v>0</v>
      </c>
      <c r="AY2286">
        <v>0</v>
      </c>
    </row>
    <row r="2287" spans="43:51">
      <c r="AQ2287" s="1286">
        <v>2593</v>
      </c>
      <c r="AR2287" s="1258">
        <f>'Abilities (2)'!B$2593</f>
        <v>0</v>
      </c>
      <c r="AS2287" s="1258">
        <f>'Abilities (2)'!C$2593</f>
        <v>0</v>
      </c>
      <c r="AT2287" s="1258">
        <f>'Abilities (2)'!D$2593</f>
        <v>0</v>
      </c>
      <c r="AW2287">
        <v>0</v>
      </c>
      <c r="AX2287">
        <v>0</v>
      </c>
      <c r="AY2287">
        <v>0</v>
      </c>
    </row>
    <row r="2288" spans="43:51">
      <c r="AQ2288" s="1286">
        <v>2594</v>
      </c>
      <c r="AR2288" s="1258">
        <f>'Abilities (2)'!B$2594</f>
        <v>0</v>
      </c>
      <c r="AS2288" s="1258">
        <f>'Abilities (2)'!C$2594</f>
        <v>0</v>
      </c>
      <c r="AT2288" s="1258">
        <f>'Abilities (2)'!D$2594</f>
        <v>0</v>
      </c>
      <c r="AW2288">
        <v>0</v>
      </c>
      <c r="AX2288">
        <v>0</v>
      </c>
      <c r="AY2288">
        <v>0</v>
      </c>
    </row>
    <row r="2289" spans="43:51">
      <c r="AQ2289" s="1286">
        <v>2595</v>
      </c>
      <c r="AR2289" s="1258">
        <f>'Abilities (2)'!B$2595</f>
        <v>0</v>
      </c>
      <c r="AS2289" s="1258">
        <f>'Abilities (2)'!C$2595</f>
        <v>0</v>
      </c>
      <c r="AT2289" s="1258">
        <f>'Abilities (2)'!D$2595</f>
        <v>0</v>
      </c>
      <c r="AW2289">
        <v>0</v>
      </c>
      <c r="AX2289">
        <v>0</v>
      </c>
      <c r="AY2289">
        <v>0</v>
      </c>
    </row>
    <row r="2290" spans="43:51">
      <c r="AQ2290" s="1286">
        <v>2596</v>
      </c>
      <c r="AR2290" s="1258">
        <f>'Abilities (2)'!B$2596</f>
        <v>0</v>
      </c>
      <c r="AS2290" s="1258">
        <f>'Abilities (2)'!C$2596</f>
        <v>0</v>
      </c>
      <c r="AT2290" s="1258">
        <f>'Abilities (2)'!D$2596</f>
        <v>0</v>
      </c>
      <c r="AW2290">
        <v>0</v>
      </c>
      <c r="AX2290">
        <v>0</v>
      </c>
      <c r="AY2290">
        <v>0</v>
      </c>
    </row>
    <row r="2291" spans="43:51">
      <c r="AQ2291" s="1286">
        <v>2597</v>
      </c>
      <c r="AR2291" s="1258">
        <f>'Abilities (2)'!B$2597</f>
        <v>0</v>
      </c>
      <c r="AS2291" s="1258">
        <f>'Abilities (2)'!C$2597</f>
        <v>0</v>
      </c>
      <c r="AT2291" s="1258">
        <f>'Abilities (2)'!D$2597</f>
        <v>0</v>
      </c>
      <c r="AW2291">
        <v>0</v>
      </c>
      <c r="AX2291">
        <v>0</v>
      </c>
      <c r="AY2291">
        <v>0</v>
      </c>
    </row>
    <row r="2292" spans="43:51">
      <c r="AQ2292" s="1286">
        <v>2598</v>
      </c>
      <c r="AR2292" s="1258">
        <f>'Abilities (2)'!B$2598</f>
        <v>0</v>
      </c>
      <c r="AS2292" s="1258">
        <f>'Abilities (2)'!C$2598</f>
        <v>0</v>
      </c>
      <c r="AT2292" s="1258">
        <f>'Abilities (2)'!D$2598</f>
        <v>0</v>
      </c>
      <c r="AW2292">
        <v>0</v>
      </c>
      <c r="AX2292">
        <v>0</v>
      </c>
      <c r="AY2292">
        <v>0</v>
      </c>
    </row>
    <row r="2293" spans="43:51">
      <c r="AQ2293" s="1286">
        <v>2599</v>
      </c>
      <c r="AR2293" s="1258">
        <f>'Abilities (2)'!B$2599</f>
        <v>0</v>
      </c>
      <c r="AS2293" s="1258">
        <f>'Abilities (2)'!C$2599</f>
        <v>0</v>
      </c>
      <c r="AT2293" s="1258">
        <f>'Abilities (2)'!D$2599</f>
        <v>0</v>
      </c>
      <c r="AW2293">
        <v>0</v>
      </c>
      <c r="AX2293">
        <v>0</v>
      </c>
      <c r="AY2293">
        <v>0</v>
      </c>
    </row>
    <row r="2294" spans="43:51">
      <c r="AQ2294" s="1286">
        <v>2600</v>
      </c>
      <c r="AR2294" s="1258">
        <f>'Abilities (2)'!B$2600</f>
        <v>0</v>
      </c>
      <c r="AS2294" s="1258">
        <f>'Abilities (2)'!C$2600</f>
        <v>0</v>
      </c>
      <c r="AT2294" s="1258">
        <f>'Abilities (2)'!D$2600</f>
        <v>0</v>
      </c>
      <c r="AW2294">
        <v>0</v>
      </c>
      <c r="AX2294">
        <v>0</v>
      </c>
      <c r="AY2294">
        <v>0</v>
      </c>
    </row>
    <row r="2295" spans="43:51">
      <c r="AQ2295" s="1286">
        <v>2601</v>
      </c>
      <c r="AR2295" s="1258">
        <f>'Abilities (2)'!B$2601</f>
        <v>0</v>
      </c>
      <c r="AS2295" s="1258">
        <f>'Abilities (2)'!C$2601</f>
        <v>0</v>
      </c>
      <c r="AT2295" s="1258">
        <f>'Abilities (2)'!D$2601</f>
        <v>0</v>
      </c>
      <c r="AW2295">
        <v>0</v>
      </c>
      <c r="AX2295">
        <v>0</v>
      </c>
      <c r="AY2295">
        <v>0</v>
      </c>
    </row>
    <row r="3055" spans="113:113">
      <c r="DI3055" s="1287"/>
    </row>
    <row r="3057" spans="113:266">
      <c r="DI3057" t="s">
        <v>9</v>
      </c>
      <c r="DJ3057" t="s">
        <v>10</v>
      </c>
      <c r="DK3057" t="s">
        <v>11</v>
      </c>
      <c r="DL3057" t="s">
        <v>12</v>
      </c>
      <c r="DM3057" t="s">
        <v>16</v>
      </c>
      <c r="DN3057" t="s">
        <v>1474</v>
      </c>
      <c r="DO3057" t="s">
        <v>18</v>
      </c>
      <c r="DP3057" t="s">
        <v>19</v>
      </c>
      <c r="DQ3057" t="s">
        <v>20</v>
      </c>
      <c r="DR3057" t="s">
        <v>21</v>
      </c>
      <c r="DS3057" t="s">
        <v>24</v>
      </c>
      <c r="DT3057" t="s">
        <v>25</v>
      </c>
      <c r="DU3057" t="s">
        <v>26</v>
      </c>
      <c r="DV3057" t="s">
        <v>27</v>
      </c>
      <c r="DW3057" t="s">
        <v>28</v>
      </c>
      <c r="DX3057" t="s">
        <v>29</v>
      </c>
      <c r="DY3057" t="s">
        <v>31</v>
      </c>
      <c r="DZ3057" t="s">
        <v>32</v>
      </c>
      <c r="EA3057" t="s">
        <v>33</v>
      </c>
      <c r="EB3057" t="s">
        <v>36</v>
      </c>
      <c r="EC3057" t="s">
        <v>37</v>
      </c>
      <c r="ED3057" t="s">
        <v>38</v>
      </c>
      <c r="EE3057" t="s">
        <v>39</v>
      </c>
      <c r="EF3057" t="s">
        <v>40</v>
      </c>
      <c r="EG3057" t="s">
        <v>42</v>
      </c>
      <c r="EH3057" t="s">
        <v>43</v>
      </c>
      <c r="EI3057" t="s">
        <v>44</v>
      </c>
      <c r="EJ3057" t="s">
        <v>47</v>
      </c>
      <c r="EK3057" t="s">
        <v>48</v>
      </c>
      <c r="EL3057" t="s">
        <v>49</v>
      </c>
      <c r="EM3057" t="s">
        <v>50</v>
      </c>
      <c r="EN3057" t="s">
        <v>52</v>
      </c>
      <c r="EO3057" t="s">
        <v>53</v>
      </c>
      <c r="EP3057" t="s">
        <v>54</v>
      </c>
      <c r="EQ3057" t="s">
        <v>55</v>
      </c>
      <c r="ER3057" t="s">
        <v>56</v>
      </c>
      <c r="ES3057" t="s">
        <v>58</v>
      </c>
      <c r="ET3057" t="s">
        <v>59</v>
      </c>
      <c r="EU3057" t="s">
        <v>60</v>
      </c>
      <c r="EV3057" t="s">
        <v>61</v>
      </c>
      <c r="EW3057" t="s">
        <v>64</v>
      </c>
      <c r="EX3057" t="s">
        <v>65</v>
      </c>
      <c r="EY3057" t="s">
        <v>66</v>
      </c>
      <c r="EZ3057" t="s">
        <v>69</v>
      </c>
      <c r="FA3057" t="s">
        <v>70</v>
      </c>
      <c r="FB3057" t="s">
        <v>71</v>
      </c>
      <c r="FC3057" t="s">
        <v>72</v>
      </c>
      <c r="FD3057" t="s">
        <v>73</v>
      </c>
      <c r="FE3057" t="s">
        <v>76</v>
      </c>
      <c r="FF3057" t="s">
        <v>77</v>
      </c>
      <c r="FG3057" t="s">
        <v>78</v>
      </c>
      <c r="FH3057" t="s">
        <v>79</v>
      </c>
      <c r="FI3057" t="s">
        <v>80</v>
      </c>
      <c r="FJ3057" t="s">
        <v>83</v>
      </c>
      <c r="FK3057" t="s">
        <v>84</v>
      </c>
      <c r="FL3057" t="s">
        <v>85</v>
      </c>
      <c r="FM3057" t="s">
        <v>86</v>
      </c>
      <c r="FN3057" t="s">
        <v>87</v>
      </c>
      <c r="FO3057" t="s">
        <v>88</v>
      </c>
      <c r="FP3057" t="s">
        <v>91</v>
      </c>
      <c r="FQ3057" t="s">
        <v>92</v>
      </c>
      <c r="FR3057" t="s">
        <v>93</v>
      </c>
      <c r="FS3057" t="s">
        <v>94</v>
      </c>
      <c r="FT3057" t="s">
        <v>95</v>
      </c>
      <c r="FU3057" t="s">
        <v>96</v>
      </c>
      <c r="FV3057" t="s">
        <v>97</v>
      </c>
      <c r="FW3057" t="s">
        <v>1482</v>
      </c>
      <c r="FX3057" t="s">
        <v>1483</v>
      </c>
      <c r="FY3057" t="s">
        <v>1484</v>
      </c>
      <c r="FZ3057" t="s">
        <v>1485</v>
      </c>
      <c r="GA3057" t="s">
        <v>87</v>
      </c>
      <c r="GB3057" t="s">
        <v>102</v>
      </c>
      <c r="GC3057" t="s">
        <v>103</v>
      </c>
      <c r="GD3057" t="s">
        <v>107</v>
      </c>
      <c r="GE3057" t="s">
        <v>108</v>
      </c>
      <c r="GF3057" t="s">
        <v>109</v>
      </c>
      <c r="GG3057" t="s">
        <v>110</v>
      </c>
      <c r="GH3057" t="s">
        <v>113</v>
      </c>
      <c r="GI3057" t="s">
        <v>115</v>
      </c>
      <c r="GJ3057" t="s">
        <v>114</v>
      </c>
      <c r="GK3057" t="s">
        <v>116</v>
      </c>
      <c r="GL3057" t="s">
        <v>120</v>
      </c>
      <c r="GM3057" t="s">
        <v>121</v>
      </c>
      <c r="GN3057" t="s">
        <v>122</v>
      </c>
      <c r="GO3057" t="s">
        <v>123</v>
      </c>
      <c r="GP3057" t="s">
        <v>124</v>
      </c>
      <c r="GQ3057" t="s">
        <v>125</v>
      </c>
      <c r="GR3057" t="s">
        <v>1486</v>
      </c>
      <c r="GS3057" t="s">
        <v>129</v>
      </c>
      <c r="GT3057" t="s">
        <v>130</v>
      </c>
      <c r="GU3057" t="s">
        <v>131</v>
      </c>
      <c r="GV3057" t="s">
        <v>134</v>
      </c>
      <c r="GW3057" t="s">
        <v>135</v>
      </c>
      <c r="GX3057" t="s">
        <v>136</v>
      </c>
      <c r="GY3057" t="s">
        <v>138</v>
      </c>
      <c r="GZ3057" t="s">
        <v>195</v>
      </c>
      <c r="HA3057" t="s">
        <v>1487</v>
      </c>
      <c r="HB3057" t="s">
        <v>1488</v>
      </c>
      <c r="HC3057" t="s">
        <v>141</v>
      </c>
      <c r="HD3057" t="s">
        <v>142</v>
      </c>
      <c r="HE3057" t="s">
        <v>1489</v>
      </c>
      <c r="HF3057" t="s">
        <v>146</v>
      </c>
      <c r="HG3057" t="s">
        <v>147</v>
      </c>
      <c r="HH3057" t="s">
        <v>148</v>
      </c>
      <c r="HI3057" t="s">
        <v>149</v>
      </c>
      <c r="HJ3057" t="s">
        <v>152</v>
      </c>
      <c r="HK3057" t="s">
        <v>153</v>
      </c>
      <c r="HL3057" t="s">
        <v>154</v>
      </c>
      <c r="HM3057" t="s">
        <v>157</v>
      </c>
      <c r="HN3057" t="s">
        <v>156</v>
      </c>
      <c r="HO3057" t="s">
        <v>159</v>
      </c>
      <c r="HP3057" t="s">
        <v>160</v>
      </c>
      <c r="HQ3057" t="s">
        <v>161</v>
      </c>
      <c r="HR3057" t="s">
        <v>212</v>
      </c>
      <c r="HS3057" t="s">
        <v>164</v>
      </c>
      <c r="HT3057" t="s">
        <v>1491</v>
      </c>
      <c r="HU3057" t="s">
        <v>166</v>
      </c>
      <c r="HV3057" t="s">
        <v>167</v>
      </c>
      <c r="HW3057" t="s">
        <v>1492</v>
      </c>
      <c r="HX3057" t="s">
        <v>170</v>
      </c>
      <c r="HY3057" t="s">
        <v>171</v>
      </c>
      <c r="HZ3057" t="s">
        <v>172</v>
      </c>
      <c r="IA3057" t="s">
        <v>173</v>
      </c>
      <c r="IB3057" t="s">
        <v>176</v>
      </c>
      <c r="IC3057" t="s">
        <v>1494</v>
      </c>
      <c r="ID3057" t="s">
        <v>179</v>
      </c>
      <c r="IE3057" t="s">
        <v>182</v>
      </c>
      <c r="IF3057" t="s">
        <v>183</v>
      </c>
      <c r="IG3057" t="s">
        <v>184</v>
      </c>
      <c r="IH3057" t="s">
        <v>185</v>
      </c>
      <c r="II3057" t="s">
        <v>187</v>
      </c>
      <c r="IJ3057" t="s">
        <v>188</v>
      </c>
      <c r="IK3057" t="s">
        <v>189</v>
      </c>
      <c r="IL3057" t="s">
        <v>190</v>
      </c>
      <c r="IM3057" t="s">
        <v>192</v>
      </c>
      <c r="IN3057" t="s">
        <v>193</v>
      </c>
      <c r="IO3057" t="s">
        <v>194</v>
      </c>
      <c r="IP3057" t="s">
        <v>117</v>
      </c>
      <c r="IQ3057" t="s">
        <v>197</v>
      </c>
      <c r="IR3057" t="s">
        <v>198</v>
      </c>
      <c r="IS3057" t="s">
        <v>199</v>
      </c>
      <c r="IT3057" t="s">
        <v>200</v>
      </c>
      <c r="IU3057" t="s">
        <v>202</v>
      </c>
      <c r="IV3057" t="s">
        <v>203</v>
      </c>
      <c r="IW3057" t="s">
        <v>204</v>
      </c>
      <c r="IX3057" t="s">
        <v>207</v>
      </c>
      <c r="IY3057" t="s">
        <v>208</v>
      </c>
      <c r="IZ3057" t="s">
        <v>209</v>
      </c>
      <c r="JA3057" t="s">
        <v>177</v>
      </c>
      <c r="JB3057" t="s">
        <v>178</v>
      </c>
      <c r="JC3057" t="s">
        <v>1496</v>
      </c>
      <c r="JD3057" t="s">
        <v>214</v>
      </c>
      <c r="JE3057" t="s">
        <v>215</v>
      </c>
      <c r="JF3057" t="s">
        <v>216</v>
      </c>
    </row>
    <row r="3063" spans="113:266">
      <c r="IK3063" t="s">
        <v>9</v>
      </c>
    </row>
    <row r="3064" spans="113:266">
      <c r="IK3064" t="s">
        <v>10</v>
      </c>
    </row>
    <row r="3065" spans="113:266">
      <c r="IK3065" t="s">
        <v>11</v>
      </c>
    </row>
    <row r="3066" spans="113:266">
      <c r="IK3066" t="s">
        <v>12</v>
      </c>
    </row>
    <row r="3067" spans="113:266">
      <c r="IK3067" t="s">
        <v>16</v>
      </c>
    </row>
    <row r="3068" spans="113:266">
      <c r="IK3068" t="s">
        <v>1474</v>
      </c>
    </row>
    <row r="3069" spans="113:266">
      <c r="IK3069" t="s">
        <v>18</v>
      </c>
    </row>
    <row r="3070" spans="113:266">
      <c r="IK3070" t="s">
        <v>19</v>
      </c>
    </row>
    <row r="3071" spans="113:266">
      <c r="IK3071" t="s">
        <v>20</v>
      </c>
    </row>
    <row r="3072" spans="113:266">
      <c r="IK3072" t="s">
        <v>21</v>
      </c>
    </row>
    <row r="3073" spans="245:245">
      <c r="IK3073" t="s">
        <v>24</v>
      </c>
    </row>
    <row r="3074" spans="245:245">
      <c r="IK3074" t="s">
        <v>25</v>
      </c>
    </row>
    <row r="3075" spans="245:245">
      <c r="IK3075" t="s">
        <v>26</v>
      </c>
    </row>
    <row r="3076" spans="245:245">
      <c r="IK3076" t="s">
        <v>27</v>
      </c>
    </row>
    <row r="3077" spans="245:245">
      <c r="IK3077" t="s">
        <v>28</v>
      </c>
    </row>
    <row r="3078" spans="245:245">
      <c r="IK3078" t="s">
        <v>29</v>
      </c>
    </row>
    <row r="3079" spans="245:245">
      <c r="IK3079" t="s">
        <v>31</v>
      </c>
    </row>
    <row r="3080" spans="245:245">
      <c r="IK3080" t="s">
        <v>32</v>
      </c>
    </row>
    <row r="3081" spans="245:245">
      <c r="IK3081" t="s">
        <v>33</v>
      </c>
    </row>
    <row r="3082" spans="245:245">
      <c r="IK3082" t="s">
        <v>36</v>
      </c>
    </row>
    <row r="3083" spans="245:245">
      <c r="IK3083" t="s">
        <v>37</v>
      </c>
    </row>
    <row r="3084" spans="245:245">
      <c r="IK3084" t="s">
        <v>38</v>
      </c>
    </row>
    <row r="3085" spans="245:245">
      <c r="IK3085" t="s">
        <v>39</v>
      </c>
    </row>
    <row r="3086" spans="245:245">
      <c r="IK3086" t="s">
        <v>40</v>
      </c>
    </row>
    <row r="3087" spans="245:245">
      <c r="IK3087" t="s">
        <v>42</v>
      </c>
    </row>
    <row r="3088" spans="245:245">
      <c r="IK3088" t="s">
        <v>43</v>
      </c>
    </row>
    <row r="3089" spans="245:245">
      <c r="IK3089" t="s">
        <v>44</v>
      </c>
    </row>
    <row r="3090" spans="245:245">
      <c r="IK3090" t="s">
        <v>47</v>
      </c>
    </row>
    <row r="3091" spans="245:245">
      <c r="IK3091" t="s">
        <v>48</v>
      </c>
    </row>
    <row r="3092" spans="245:245">
      <c r="IK3092" t="s">
        <v>49</v>
      </c>
    </row>
    <row r="3093" spans="245:245">
      <c r="IK3093" t="s">
        <v>50</v>
      </c>
    </row>
    <row r="3094" spans="245:245">
      <c r="IK3094" t="s">
        <v>52</v>
      </c>
    </row>
    <row r="3095" spans="245:245">
      <c r="IK3095" t="s">
        <v>53</v>
      </c>
    </row>
    <row r="3096" spans="245:245">
      <c r="IK3096" t="s">
        <v>54</v>
      </c>
    </row>
    <row r="3097" spans="245:245">
      <c r="IK3097" t="s">
        <v>55</v>
      </c>
    </row>
    <row r="3098" spans="245:245">
      <c r="IK3098" t="s">
        <v>56</v>
      </c>
    </row>
    <row r="3099" spans="245:245">
      <c r="IK3099" t="s">
        <v>58</v>
      </c>
    </row>
    <row r="3100" spans="245:245">
      <c r="IK3100" t="s">
        <v>59</v>
      </c>
    </row>
    <row r="3101" spans="245:245">
      <c r="IK3101" t="s">
        <v>60</v>
      </c>
    </row>
    <row r="3102" spans="245:245">
      <c r="IK3102" t="s">
        <v>61</v>
      </c>
    </row>
    <row r="3103" spans="245:245">
      <c r="IK3103" t="s">
        <v>64</v>
      </c>
    </row>
    <row r="3104" spans="245:245">
      <c r="IK3104" t="s">
        <v>65</v>
      </c>
    </row>
    <row r="3105" spans="245:245">
      <c r="IK3105" t="s">
        <v>66</v>
      </c>
    </row>
    <row r="3106" spans="245:245">
      <c r="IK3106" t="s">
        <v>69</v>
      </c>
    </row>
    <row r="3107" spans="245:245">
      <c r="IK3107" t="s">
        <v>70</v>
      </c>
    </row>
    <row r="3108" spans="245:245">
      <c r="IK3108" t="s">
        <v>71</v>
      </c>
    </row>
    <row r="3109" spans="245:245">
      <c r="IK3109" t="s">
        <v>72</v>
      </c>
    </row>
    <row r="3110" spans="245:245">
      <c r="IK3110" t="s">
        <v>73</v>
      </c>
    </row>
    <row r="3111" spans="245:245">
      <c r="IK3111" t="s">
        <v>76</v>
      </c>
    </row>
    <row r="3112" spans="245:245">
      <c r="IK3112" t="s">
        <v>77</v>
      </c>
    </row>
    <row r="3113" spans="245:245">
      <c r="IK3113" t="s">
        <v>78</v>
      </c>
    </row>
    <row r="3114" spans="245:245">
      <c r="IK3114" t="s">
        <v>79</v>
      </c>
    </row>
    <row r="3115" spans="245:245">
      <c r="IK3115" t="s">
        <v>80</v>
      </c>
    </row>
    <row r="3116" spans="245:245">
      <c r="IK3116" t="s">
        <v>83</v>
      </c>
    </row>
    <row r="3117" spans="245:245">
      <c r="IK3117" t="s">
        <v>84</v>
      </c>
    </row>
    <row r="3118" spans="245:245">
      <c r="IK3118" t="s">
        <v>85</v>
      </c>
    </row>
    <row r="3119" spans="245:245">
      <c r="IK3119" t="s">
        <v>86</v>
      </c>
    </row>
    <row r="3120" spans="245:245">
      <c r="IK3120" t="s">
        <v>87</v>
      </c>
    </row>
    <row r="3121" spans="245:245">
      <c r="IK3121" t="s">
        <v>88</v>
      </c>
    </row>
    <row r="3122" spans="245:245">
      <c r="IK3122" t="s">
        <v>91</v>
      </c>
    </row>
    <row r="3123" spans="245:245">
      <c r="IK3123" t="s">
        <v>92</v>
      </c>
    </row>
    <row r="3124" spans="245:245">
      <c r="IK3124" t="s">
        <v>93</v>
      </c>
    </row>
    <row r="3125" spans="245:245">
      <c r="IK3125" t="s">
        <v>94</v>
      </c>
    </row>
    <row r="3126" spans="245:245">
      <c r="IK3126" t="s">
        <v>95</v>
      </c>
    </row>
    <row r="3127" spans="245:245">
      <c r="IK3127" t="s">
        <v>96</v>
      </c>
    </row>
    <row r="3128" spans="245:245">
      <c r="IK3128" t="s">
        <v>97</v>
      </c>
    </row>
    <row r="3129" spans="245:245">
      <c r="IK3129" t="s">
        <v>1482</v>
      </c>
    </row>
    <row r="3130" spans="245:245">
      <c r="IK3130" t="s">
        <v>1483</v>
      </c>
    </row>
    <row r="3131" spans="245:245">
      <c r="IK3131" t="s">
        <v>1484</v>
      </c>
    </row>
    <row r="3132" spans="245:245">
      <c r="IK3132" t="s">
        <v>1485</v>
      </c>
    </row>
    <row r="3133" spans="245:245">
      <c r="IK3133" t="s">
        <v>87</v>
      </c>
    </row>
    <row r="3134" spans="245:245">
      <c r="IK3134" t="s">
        <v>102</v>
      </c>
    </row>
    <row r="3135" spans="245:245">
      <c r="IK3135" t="s">
        <v>103</v>
      </c>
    </row>
    <row r="3136" spans="245:245">
      <c r="IK3136" t="s">
        <v>107</v>
      </c>
    </row>
    <row r="3137" spans="245:245">
      <c r="IK3137" t="s">
        <v>108</v>
      </c>
    </row>
    <row r="3138" spans="245:245">
      <c r="IK3138" t="s">
        <v>109</v>
      </c>
    </row>
    <row r="3139" spans="245:245">
      <c r="IK3139" t="s">
        <v>110</v>
      </c>
    </row>
    <row r="3140" spans="245:245">
      <c r="IK3140" t="s">
        <v>113</v>
      </c>
    </row>
    <row r="3141" spans="245:245">
      <c r="IK3141" t="s">
        <v>115</v>
      </c>
    </row>
    <row r="3142" spans="245:245">
      <c r="IK3142" t="s">
        <v>114</v>
      </c>
    </row>
    <row r="3143" spans="245:245">
      <c r="IK3143" t="s">
        <v>116</v>
      </c>
    </row>
    <row r="3144" spans="245:245">
      <c r="IK3144" t="s">
        <v>120</v>
      </c>
    </row>
    <row r="3145" spans="245:245">
      <c r="IK3145" t="s">
        <v>121</v>
      </c>
    </row>
    <row r="3146" spans="245:245">
      <c r="IK3146" t="s">
        <v>122</v>
      </c>
    </row>
    <row r="3147" spans="245:245">
      <c r="IK3147" t="s">
        <v>123</v>
      </c>
    </row>
    <row r="3148" spans="245:245">
      <c r="IK3148" t="s">
        <v>124</v>
      </c>
    </row>
    <row r="3149" spans="245:245">
      <c r="IK3149" t="s">
        <v>125</v>
      </c>
    </row>
    <row r="3150" spans="245:245">
      <c r="IK3150" t="s">
        <v>1486</v>
      </c>
    </row>
    <row r="3151" spans="245:245">
      <c r="IK3151" t="s">
        <v>129</v>
      </c>
    </row>
    <row r="3152" spans="245:245">
      <c r="IK3152" t="s">
        <v>130</v>
      </c>
    </row>
    <row r="3153" spans="245:245">
      <c r="IK3153" t="s">
        <v>131</v>
      </c>
    </row>
    <row r="3154" spans="245:245">
      <c r="IK3154" t="s">
        <v>134</v>
      </c>
    </row>
    <row r="3155" spans="245:245">
      <c r="IK3155" t="s">
        <v>135</v>
      </c>
    </row>
    <row r="3156" spans="245:245">
      <c r="IK3156" t="s">
        <v>136</v>
      </c>
    </row>
    <row r="3157" spans="245:245">
      <c r="IK3157" t="s">
        <v>138</v>
      </c>
    </row>
    <row r="3158" spans="245:245">
      <c r="IK3158" t="s">
        <v>195</v>
      </c>
    </row>
    <row r="3159" spans="245:245">
      <c r="IK3159" t="s">
        <v>1487</v>
      </c>
    </row>
    <row r="3160" spans="245:245">
      <c r="IK3160" t="s">
        <v>1488</v>
      </c>
    </row>
    <row r="3161" spans="245:245">
      <c r="IK3161" t="s">
        <v>141</v>
      </c>
    </row>
    <row r="3162" spans="245:245">
      <c r="IK3162" t="s">
        <v>142</v>
      </c>
    </row>
    <row r="3163" spans="245:245">
      <c r="IK3163" t="s">
        <v>1489</v>
      </c>
    </row>
    <row r="3164" spans="245:245">
      <c r="IK3164" t="s">
        <v>146</v>
      </c>
    </row>
    <row r="3165" spans="245:245">
      <c r="IK3165" t="s">
        <v>147</v>
      </c>
    </row>
    <row r="3166" spans="245:245">
      <c r="IK3166" t="s">
        <v>148</v>
      </c>
    </row>
    <row r="3167" spans="245:245">
      <c r="IK3167" t="s">
        <v>149</v>
      </c>
    </row>
    <row r="3168" spans="245:245">
      <c r="IK3168" t="s">
        <v>152</v>
      </c>
    </row>
    <row r="3169" spans="245:245">
      <c r="IK3169" t="s">
        <v>153</v>
      </c>
    </row>
    <row r="3170" spans="245:245">
      <c r="IK3170" t="s">
        <v>154</v>
      </c>
    </row>
    <row r="3171" spans="245:245">
      <c r="IK3171" t="s">
        <v>157</v>
      </c>
    </row>
    <row r="3172" spans="245:245">
      <c r="IK3172" t="s">
        <v>156</v>
      </c>
    </row>
    <row r="3173" spans="245:245">
      <c r="IK3173" t="s">
        <v>159</v>
      </c>
    </row>
    <row r="3174" spans="245:245">
      <c r="IK3174" t="s">
        <v>160</v>
      </c>
    </row>
    <row r="3175" spans="245:245">
      <c r="IK3175" t="s">
        <v>161</v>
      </c>
    </row>
    <row r="3176" spans="245:245">
      <c r="IK3176" t="s">
        <v>212</v>
      </c>
    </row>
    <row r="3177" spans="245:245">
      <c r="IK3177" t="s">
        <v>164</v>
      </c>
    </row>
    <row r="3178" spans="245:245">
      <c r="IK3178" t="s">
        <v>1491</v>
      </c>
    </row>
    <row r="3179" spans="245:245">
      <c r="IK3179" t="s">
        <v>166</v>
      </c>
    </row>
    <row r="3180" spans="245:245">
      <c r="IK3180" t="s">
        <v>167</v>
      </c>
    </row>
    <row r="3181" spans="245:245">
      <c r="IK3181" t="s">
        <v>1492</v>
      </c>
    </row>
    <row r="3182" spans="245:245">
      <c r="IK3182" t="s">
        <v>170</v>
      </c>
    </row>
    <row r="3183" spans="245:245">
      <c r="IK3183" t="s">
        <v>171</v>
      </c>
    </row>
    <row r="3184" spans="245:245">
      <c r="IK3184" t="s">
        <v>172</v>
      </c>
    </row>
    <row r="3185" spans="245:245">
      <c r="IK3185" t="s">
        <v>173</v>
      </c>
    </row>
    <row r="3186" spans="245:245">
      <c r="IK3186" t="s">
        <v>176</v>
      </c>
    </row>
    <row r="3187" spans="245:245">
      <c r="IK3187" t="s">
        <v>1494</v>
      </c>
    </row>
    <row r="3188" spans="245:245">
      <c r="IK3188" t="s">
        <v>179</v>
      </c>
    </row>
    <row r="3189" spans="245:245">
      <c r="IK3189" t="s">
        <v>182</v>
      </c>
    </row>
    <row r="3190" spans="245:245">
      <c r="IK3190" t="s">
        <v>183</v>
      </c>
    </row>
    <row r="3191" spans="245:245">
      <c r="IK3191" t="s">
        <v>184</v>
      </c>
    </row>
    <row r="3192" spans="245:245">
      <c r="IK3192" t="s">
        <v>185</v>
      </c>
    </row>
    <row r="3193" spans="245:245">
      <c r="IK3193" t="s">
        <v>187</v>
      </c>
    </row>
    <row r="3194" spans="245:245">
      <c r="IK3194" t="s">
        <v>188</v>
      </c>
    </row>
    <row r="3195" spans="245:245">
      <c r="IK3195" t="s">
        <v>189</v>
      </c>
    </row>
    <row r="3196" spans="245:245">
      <c r="IK3196" t="s">
        <v>190</v>
      </c>
    </row>
    <row r="3197" spans="245:245">
      <c r="IK3197" t="s">
        <v>192</v>
      </c>
    </row>
    <row r="3198" spans="245:245">
      <c r="IK3198" t="s">
        <v>193</v>
      </c>
    </row>
    <row r="3199" spans="245:245">
      <c r="IK3199" t="s">
        <v>194</v>
      </c>
    </row>
    <row r="3200" spans="245:245">
      <c r="IK3200" t="s">
        <v>117</v>
      </c>
    </row>
    <row r="3201" spans="245:245">
      <c r="IK3201" t="s">
        <v>197</v>
      </c>
    </row>
    <row r="3202" spans="245:245">
      <c r="IK3202" t="s">
        <v>198</v>
      </c>
    </row>
    <row r="3203" spans="245:245">
      <c r="IK3203" t="s">
        <v>199</v>
      </c>
    </row>
    <row r="3204" spans="245:245">
      <c r="IK3204" t="s">
        <v>200</v>
      </c>
    </row>
    <row r="3205" spans="245:245">
      <c r="IK3205" t="s">
        <v>202</v>
      </c>
    </row>
    <row r="3206" spans="245:245">
      <c r="IK3206" t="s">
        <v>203</v>
      </c>
    </row>
    <row r="3207" spans="245:245">
      <c r="IK3207" t="s">
        <v>204</v>
      </c>
    </row>
    <row r="3208" spans="245:245">
      <c r="IK3208" t="s">
        <v>207</v>
      </c>
    </row>
    <row r="3209" spans="245:245">
      <c r="IK3209" t="s">
        <v>208</v>
      </c>
    </row>
    <row r="3210" spans="245:245">
      <c r="IK3210" t="s">
        <v>209</v>
      </c>
    </row>
    <row r="3211" spans="245:245">
      <c r="IK3211" t="s">
        <v>177</v>
      </c>
    </row>
    <row r="3212" spans="245:245">
      <c r="IK3212" t="s">
        <v>178</v>
      </c>
    </row>
    <row r="3213" spans="245:245">
      <c r="IK3213" t="s">
        <v>1496</v>
      </c>
    </row>
    <row r="3214" spans="245:245">
      <c r="IK3214" t="s">
        <v>214</v>
      </c>
    </row>
    <row r="3215" spans="245:245">
      <c r="IK3215" t="s">
        <v>215</v>
      </c>
    </row>
    <row r="3216" spans="245:245">
      <c r="IK3216" t="s">
        <v>216</v>
      </c>
    </row>
  </sheetData>
  <autoFilter ref="AQ1:AQ3216" xr:uid="{E738C8E0-6E70-43F0-A193-9D0B41E0B293}"/>
  <sortState xmlns:xlrd2="http://schemas.microsoft.com/office/spreadsheetml/2017/richdata2" ref="AQ1:AT1048576">
    <sortCondition ref="AQ1:AQ1048576"/>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3E375-039F-4188-9593-06FBA7567187}">
  <dimension ref="A1:G2701"/>
  <sheetViews>
    <sheetView workbookViewId="0">
      <selection activeCell="R782" sqref="R782"/>
    </sheetView>
  </sheetViews>
  <sheetFormatPr defaultRowHeight="14.25"/>
  <sheetData>
    <row r="1" spans="1:7" ht="15">
      <c r="A1" s="1285" t="s">
        <v>7984</v>
      </c>
      <c r="B1" s="1285" t="s">
        <v>7985</v>
      </c>
      <c r="C1" s="1285" t="s">
        <v>7986</v>
      </c>
      <c r="D1" s="1285" t="s">
        <v>7987</v>
      </c>
      <c r="E1" s="1285" t="s">
        <v>3511</v>
      </c>
      <c r="F1" s="1285" t="s">
        <v>3512</v>
      </c>
      <c r="G1" s="1285" t="s">
        <v>3513</v>
      </c>
    </row>
    <row r="2" spans="1:7" ht="15">
      <c r="A2" s="1284" t="s">
        <v>8</v>
      </c>
      <c r="B2" s="1284" t="s">
        <v>9</v>
      </c>
      <c r="C2" s="1284" t="s">
        <v>3254</v>
      </c>
      <c r="D2" s="1284">
        <v>1</v>
      </c>
      <c r="E2" s="1284" t="s">
        <v>3514</v>
      </c>
      <c r="F2" s="1284"/>
      <c r="G2" s="1284"/>
    </row>
    <row r="3" spans="1:7" ht="15">
      <c r="A3" s="1284" t="s">
        <v>8</v>
      </c>
      <c r="B3" s="1284" t="s">
        <v>9</v>
      </c>
      <c r="C3" s="1284" t="s">
        <v>3254</v>
      </c>
      <c r="D3" s="1284">
        <v>2</v>
      </c>
      <c r="E3" s="1284" t="s">
        <v>3515</v>
      </c>
      <c r="F3" s="1284"/>
      <c r="G3" s="1284"/>
    </row>
    <row r="4" spans="1:7" ht="15">
      <c r="A4" s="1284" t="s">
        <v>8</v>
      </c>
      <c r="B4" s="1284" t="s">
        <v>9</v>
      </c>
      <c r="C4" s="1284" t="s">
        <v>3254</v>
      </c>
      <c r="D4" s="1284">
        <v>3</v>
      </c>
      <c r="E4" s="1284" t="s">
        <v>3516</v>
      </c>
      <c r="F4" s="1284"/>
      <c r="G4" s="1284"/>
    </row>
    <row r="5" spans="1:7" ht="15">
      <c r="A5" s="1284" t="s">
        <v>8</v>
      </c>
      <c r="B5" s="1284" t="s">
        <v>9</v>
      </c>
      <c r="C5" s="1284" t="s">
        <v>1568</v>
      </c>
      <c r="D5" s="1284">
        <v>1</v>
      </c>
      <c r="E5" s="1284" t="s">
        <v>3517</v>
      </c>
      <c r="F5" s="1284" t="s">
        <v>3518</v>
      </c>
      <c r="G5" s="1284" t="s">
        <v>3519</v>
      </c>
    </row>
    <row r="6" spans="1:7" ht="15">
      <c r="A6" s="1284" t="s">
        <v>8</v>
      </c>
      <c r="B6" s="1284" t="s">
        <v>9</v>
      </c>
      <c r="C6" s="1284" t="s">
        <v>1568</v>
      </c>
      <c r="D6" s="1284">
        <v>2</v>
      </c>
      <c r="E6" s="1284" t="s">
        <v>3520</v>
      </c>
      <c r="F6" s="1284" t="s">
        <v>3521</v>
      </c>
      <c r="G6" s="1284" t="s">
        <v>3522</v>
      </c>
    </row>
    <row r="7" spans="1:7" ht="15">
      <c r="A7" s="1284" t="s">
        <v>8</v>
      </c>
      <c r="B7" s="1284" t="s">
        <v>9</v>
      </c>
      <c r="C7" s="1284" t="s">
        <v>1568</v>
      </c>
      <c r="D7" s="1284">
        <v>3</v>
      </c>
      <c r="E7" s="1284" t="s">
        <v>3523</v>
      </c>
      <c r="F7" s="1284" t="s">
        <v>3524</v>
      </c>
      <c r="G7" s="1284" t="s">
        <v>3525</v>
      </c>
    </row>
    <row r="8" spans="1:7" ht="15">
      <c r="A8" s="1284" t="s">
        <v>8</v>
      </c>
      <c r="B8" s="1284" t="s">
        <v>9</v>
      </c>
      <c r="C8" s="1284" t="s">
        <v>2262</v>
      </c>
      <c r="D8" s="1284">
        <v>1</v>
      </c>
      <c r="E8" s="1284" t="s">
        <v>3526</v>
      </c>
      <c r="F8" s="1284" t="s">
        <v>3527</v>
      </c>
      <c r="G8" s="1284" t="s">
        <v>3528</v>
      </c>
    </row>
    <row r="9" spans="1:7" ht="15">
      <c r="A9" s="1284" t="s">
        <v>8</v>
      </c>
      <c r="B9" s="1284" t="s">
        <v>9</v>
      </c>
      <c r="C9" s="1284" t="s">
        <v>2262</v>
      </c>
      <c r="D9" s="1284">
        <v>2</v>
      </c>
      <c r="E9" s="1284" t="s">
        <v>3529</v>
      </c>
      <c r="F9" s="1284" t="s">
        <v>3530</v>
      </c>
      <c r="G9" s="1284" t="s">
        <v>3531</v>
      </c>
    </row>
    <row r="10" spans="1:7" ht="15">
      <c r="A10" s="1284" t="s">
        <v>8</v>
      </c>
      <c r="B10" s="1284" t="s">
        <v>9</v>
      </c>
      <c r="C10" s="1284" t="s">
        <v>2262</v>
      </c>
      <c r="D10" s="1284">
        <v>3</v>
      </c>
      <c r="E10" s="1284" t="s">
        <v>3532</v>
      </c>
      <c r="F10" s="1284" t="s">
        <v>3533</v>
      </c>
      <c r="G10" s="1284" t="s">
        <v>3534</v>
      </c>
    </row>
    <row r="11" spans="1:7" ht="15">
      <c r="A11" s="1284" t="s">
        <v>8</v>
      </c>
      <c r="B11" s="1284" t="s">
        <v>9</v>
      </c>
      <c r="C11" s="1284" t="s">
        <v>2273</v>
      </c>
      <c r="D11" s="1284">
        <v>1</v>
      </c>
      <c r="E11" s="1284" t="s">
        <v>3535</v>
      </c>
      <c r="F11" s="1284" t="s">
        <v>3536</v>
      </c>
      <c r="G11" s="1284" t="s">
        <v>3537</v>
      </c>
    </row>
    <row r="12" spans="1:7" ht="15">
      <c r="A12" s="1284" t="s">
        <v>8</v>
      </c>
      <c r="B12" s="1284" t="s">
        <v>9</v>
      </c>
      <c r="C12" s="1284" t="s">
        <v>2273</v>
      </c>
      <c r="D12" s="1284">
        <v>2</v>
      </c>
      <c r="E12" s="1284" t="s">
        <v>3538</v>
      </c>
      <c r="F12" s="1284" t="s">
        <v>3539</v>
      </c>
      <c r="G12" s="1284" t="s">
        <v>3540</v>
      </c>
    </row>
    <row r="13" spans="1:7" ht="15">
      <c r="A13" s="1284" t="s">
        <v>8</v>
      </c>
      <c r="B13" s="1284" t="s">
        <v>9</v>
      </c>
      <c r="C13" s="1284" t="s">
        <v>2273</v>
      </c>
      <c r="D13" s="1284">
        <v>3</v>
      </c>
      <c r="E13" s="1284" t="s">
        <v>3541</v>
      </c>
      <c r="F13" s="1284" t="s">
        <v>3542</v>
      </c>
      <c r="G13" s="1284" t="s">
        <v>3543</v>
      </c>
    </row>
    <row r="14" spans="1:7" ht="15">
      <c r="A14" s="1284" t="s">
        <v>8</v>
      </c>
      <c r="B14" s="1284" t="s">
        <v>9</v>
      </c>
      <c r="C14" s="1284" t="s">
        <v>2284</v>
      </c>
      <c r="D14" s="1284">
        <v>1</v>
      </c>
      <c r="E14" s="1284" t="s">
        <v>3544</v>
      </c>
      <c r="F14" s="1284" t="s">
        <v>3545</v>
      </c>
      <c r="G14" s="1284" t="s">
        <v>3546</v>
      </c>
    </row>
    <row r="15" spans="1:7" ht="15">
      <c r="A15" s="1284" t="s">
        <v>8</v>
      </c>
      <c r="B15" s="1284" t="s">
        <v>9</v>
      </c>
      <c r="C15" s="1284" t="s">
        <v>2284</v>
      </c>
      <c r="D15" s="1284">
        <v>2</v>
      </c>
      <c r="E15" s="1284" t="s">
        <v>3547</v>
      </c>
      <c r="F15" s="1284" t="s">
        <v>3548</v>
      </c>
      <c r="G15" s="1284" t="s">
        <v>3549</v>
      </c>
    </row>
    <row r="16" spans="1:7" ht="15">
      <c r="A16" s="1284" t="s">
        <v>8</v>
      </c>
      <c r="B16" s="1284" t="s">
        <v>9</v>
      </c>
      <c r="C16" s="1284" t="s">
        <v>2284</v>
      </c>
      <c r="D16" s="1284">
        <v>3</v>
      </c>
      <c r="E16" s="1284" t="s">
        <v>3550</v>
      </c>
      <c r="F16" s="1284" t="s">
        <v>3551</v>
      </c>
      <c r="G16" s="1284" t="s">
        <v>3552</v>
      </c>
    </row>
    <row r="17" spans="1:7" ht="15">
      <c r="A17" s="1284" t="s">
        <v>8</v>
      </c>
      <c r="B17" s="1284" t="s">
        <v>10</v>
      </c>
      <c r="C17" s="1284" t="s">
        <v>3254</v>
      </c>
      <c r="D17" s="1284">
        <v>1</v>
      </c>
      <c r="E17" s="1284" t="s">
        <v>3553</v>
      </c>
      <c r="F17" s="1284"/>
      <c r="G17" s="1284"/>
    </row>
    <row r="18" spans="1:7" ht="15">
      <c r="A18" s="1284" t="s">
        <v>8</v>
      </c>
      <c r="B18" s="1284" t="s">
        <v>10</v>
      </c>
      <c r="C18" s="1284" t="s">
        <v>3254</v>
      </c>
      <c r="D18" s="1284">
        <v>2</v>
      </c>
      <c r="E18" s="1284" t="s">
        <v>3554</v>
      </c>
      <c r="F18" s="1284"/>
      <c r="G18" s="1284"/>
    </row>
    <row r="19" spans="1:7" ht="15">
      <c r="A19" s="1284" t="s">
        <v>8</v>
      </c>
      <c r="B19" s="1284" t="s">
        <v>10</v>
      </c>
      <c r="C19" s="1284" t="s">
        <v>3254</v>
      </c>
      <c r="D19" s="1284">
        <v>3</v>
      </c>
      <c r="E19" s="1284" t="s">
        <v>3555</v>
      </c>
      <c r="F19" s="1284"/>
      <c r="G19" s="1284"/>
    </row>
    <row r="20" spans="1:7" ht="15">
      <c r="A20" s="1284" t="s">
        <v>8</v>
      </c>
      <c r="B20" s="1284" t="s">
        <v>10</v>
      </c>
      <c r="C20" s="1284" t="s">
        <v>1568</v>
      </c>
      <c r="D20" s="1284">
        <v>1</v>
      </c>
      <c r="E20" s="1284" t="s">
        <v>3556</v>
      </c>
      <c r="F20" s="1284" t="s">
        <v>3557</v>
      </c>
      <c r="G20" s="1284" t="s">
        <v>3558</v>
      </c>
    </row>
    <row r="21" spans="1:7" ht="15">
      <c r="A21" s="1284" t="s">
        <v>8</v>
      </c>
      <c r="B21" s="1284" t="s">
        <v>10</v>
      </c>
      <c r="C21" s="1284" t="s">
        <v>1568</v>
      </c>
      <c r="D21" s="1284">
        <v>2</v>
      </c>
      <c r="E21" s="1284" t="s">
        <v>3559</v>
      </c>
      <c r="F21" s="1284" t="s">
        <v>3560</v>
      </c>
      <c r="G21" s="1284" t="s">
        <v>3561</v>
      </c>
    </row>
    <row r="22" spans="1:7" ht="15">
      <c r="A22" s="1284" t="s">
        <v>8</v>
      </c>
      <c r="B22" s="1284" t="s">
        <v>10</v>
      </c>
      <c r="C22" s="1284" t="s">
        <v>1568</v>
      </c>
      <c r="D22" s="1284">
        <v>3</v>
      </c>
      <c r="E22" s="1284" t="s">
        <v>3562</v>
      </c>
      <c r="F22" s="1284" t="s">
        <v>3563</v>
      </c>
      <c r="G22" s="1284" t="s">
        <v>3564</v>
      </c>
    </row>
    <row r="23" spans="1:7" ht="15">
      <c r="A23" s="1284" t="s">
        <v>8</v>
      </c>
      <c r="B23" s="1284" t="s">
        <v>10</v>
      </c>
      <c r="C23" s="1284" t="s">
        <v>2262</v>
      </c>
      <c r="D23" s="1284">
        <v>1</v>
      </c>
      <c r="E23" s="1284" t="s">
        <v>3565</v>
      </c>
      <c r="F23" s="1284" t="s">
        <v>3566</v>
      </c>
      <c r="G23" s="1284" t="s">
        <v>3567</v>
      </c>
    </row>
    <row r="24" spans="1:7" ht="15">
      <c r="A24" s="1284" t="s">
        <v>8</v>
      </c>
      <c r="B24" s="1284" t="s">
        <v>10</v>
      </c>
      <c r="C24" s="1284" t="s">
        <v>2262</v>
      </c>
      <c r="D24" s="1284">
        <v>2</v>
      </c>
      <c r="E24" s="1284" t="s">
        <v>3568</v>
      </c>
      <c r="F24" s="1284" t="s">
        <v>3569</v>
      </c>
      <c r="G24" s="1284" t="s">
        <v>3570</v>
      </c>
    </row>
    <row r="25" spans="1:7" ht="15">
      <c r="A25" s="1284" t="s">
        <v>8</v>
      </c>
      <c r="B25" s="1284" t="s">
        <v>10</v>
      </c>
      <c r="C25" s="1284" t="s">
        <v>2262</v>
      </c>
      <c r="D25" s="1284">
        <v>3</v>
      </c>
      <c r="E25" s="1284" t="s">
        <v>3571</v>
      </c>
      <c r="F25" s="1284" t="s">
        <v>3572</v>
      </c>
      <c r="G25" s="1284" t="s">
        <v>3573</v>
      </c>
    </row>
    <row r="26" spans="1:7" ht="15">
      <c r="A26" s="1284" t="s">
        <v>8</v>
      </c>
      <c r="B26" s="1284" t="s">
        <v>10</v>
      </c>
      <c r="C26" s="1284" t="s">
        <v>2273</v>
      </c>
      <c r="D26" s="1284">
        <v>1</v>
      </c>
      <c r="E26" s="1284" t="s">
        <v>3574</v>
      </c>
      <c r="F26" s="1284" t="s">
        <v>3575</v>
      </c>
      <c r="G26" s="1284" t="s">
        <v>3576</v>
      </c>
    </row>
    <row r="27" spans="1:7" ht="15">
      <c r="A27" s="1284" t="s">
        <v>8</v>
      </c>
      <c r="B27" s="1284" t="s">
        <v>10</v>
      </c>
      <c r="C27" s="1284" t="s">
        <v>2273</v>
      </c>
      <c r="D27" s="1284">
        <v>2</v>
      </c>
      <c r="E27" s="1284" t="s">
        <v>3577</v>
      </c>
      <c r="F27" s="1284" t="s">
        <v>3578</v>
      </c>
      <c r="G27" s="1284" t="s">
        <v>3579</v>
      </c>
    </row>
    <row r="28" spans="1:7" ht="15">
      <c r="A28" s="1284" t="s">
        <v>8</v>
      </c>
      <c r="B28" s="1284" t="s">
        <v>10</v>
      </c>
      <c r="C28" s="1284" t="s">
        <v>2273</v>
      </c>
      <c r="D28" s="1284">
        <v>3</v>
      </c>
      <c r="E28" s="1284" t="s">
        <v>3580</v>
      </c>
      <c r="F28" s="1284" t="s">
        <v>3581</v>
      </c>
      <c r="G28" s="1284" t="s">
        <v>3582</v>
      </c>
    </row>
    <row r="29" spans="1:7" ht="15">
      <c r="A29" s="1284" t="s">
        <v>8</v>
      </c>
      <c r="B29" s="1284" t="s">
        <v>10</v>
      </c>
      <c r="C29" s="1284" t="s">
        <v>2284</v>
      </c>
      <c r="D29" s="1284">
        <v>1</v>
      </c>
      <c r="E29" s="1284" t="s">
        <v>3583</v>
      </c>
      <c r="F29" s="1284" t="s">
        <v>3584</v>
      </c>
      <c r="G29" s="1284" t="s">
        <v>3585</v>
      </c>
    </row>
    <row r="30" spans="1:7" ht="15">
      <c r="A30" s="1284" t="s">
        <v>8</v>
      </c>
      <c r="B30" s="1284" t="s">
        <v>10</v>
      </c>
      <c r="C30" s="1284" t="s">
        <v>2284</v>
      </c>
      <c r="D30" s="1284">
        <v>2</v>
      </c>
      <c r="E30" s="1284" t="s">
        <v>3586</v>
      </c>
      <c r="F30" s="1284" t="s">
        <v>3587</v>
      </c>
      <c r="G30" s="1284" t="s">
        <v>3588</v>
      </c>
    </row>
    <row r="31" spans="1:7" ht="15">
      <c r="A31" s="1284" t="s">
        <v>8</v>
      </c>
      <c r="B31" s="1284" t="s">
        <v>10</v>
      </c>
      <c r="C31" s="1284" t="s">
        <v>2284</v>
      </c>
      <c r="D31" s="1284">
        <v>3</v>
      </c>
      <c r="E31" s="1284" t="s">
        <v>3589</v>
      </c>
      <c r="F31" s="1284" t="s">
        <v>3590</v>
      </c>
      <c r="G31" s="1284" t="s">
        <v>3591</v>
      </c>
    </row>
    <row r="32" spans="1:7" ht="15">
      <c r="A32" s="1284" t="s">
        <v>8</v>
      </c>
      <c r="B32" s="1284" t="s">
        <v>11</v>
      </c>
      <c r="C32" s="1284" t="s">
        <v>3254</v>
      </c>
      <c r="D32" s="1284">
        <v>1</v>
      </c>
      <c r="E32" s="1284" t="s">
        <v>3592</v>
      </c>
      <c r="F32" s="1284"/>
      <c r="G32" s="1284"/>
    </row>
    <row r="33" spans="1:7" ht="15">
      <c r="A33" s="1284" t="s">
        <v>8</v>
      </c>
      <c r="B33" s="1284" t="s">
        <v>11</v>
      </c>
      <c r="C33" s="1284" t="s">
        <v>3254</v>
      </c>
      <c r="D33" s="1284">
        <v>2</v>
      </c>
      <c r="E33" s="1284" t="s">
        <v>3593</v>
      </c>
      <c r="F33" s="1284"/>
      <c r="G33" s="1284"/>
    </row>
    <row r="34" spans="1:7" ht="15">
      <c r="A34" s="1284" t="s">
        <v>8</v>
      </c>
      <c r="B34" s="1284" t="s">
        <v>11</v>
      </c>
      <c r="C34" s="1284" t="s">
        <v>3254</v>
      </c>
      <c r="D34" s="1284">
        <v>3</v>
      </c>
      <c r="E34" s="1284" t="s">
        <v>3594</v>
      </c>
      <c r="F34" s="1284"/>
      <c r="G34" s="1284"/>
    </row>
    <row r="35" spans="1:7" ht="15">
      <c r="A35" s="1284" t="s">
        <v>8</v>
      </c>
      <c r="B35" s="1284" t="s">
        <v>11</v>
      </c>
      <c r="C35" s="1284" t="s">
        <v>1568</v>
      </c>
      <c r="D35" s="1284">
        <v>1</v>
      </c>
      <c r="E35" s="1284" t="s">
        <v>3595</v>
      </c>
      <c r="F35" s="1284" t="s">
        <v>3596</v>
      </c>
      <c r="G35" s="1284" t="s">
        <v>3597</v>
      </c>
    </row>
    <row r="36" spans="1:7" ht="15">
      <c r="A36" s="1284" t="s">
        <v>8</v>
      </c>
      <c r="B36" s="1284" t="s">
        <v>11</v>
      </c>
      <c r="C36" s="1284" t="s">
        <v>1568</v>
      </c>
      <c r="D36" s="1284">
        <v>2</v>
      </c>
      <c r="E36" s="1284" t="s">
        <v>3598</v>
      </c>
      <c r="F36" s="1284" t="s">
        <v>3599</v>
      </c>
      <c r="G36" s="1284" t="s">
        <v>3600</v>
      </c>
    </row>
    <row r="37" spans="1:7" ht="15">
      <c r="A37" s="1284" t="s">
        <v>8</v>
      </c>
      <c r="B37" s="1284" t="s">
        <v>11</v>
      </c>
      <c r="C37" s="1284" t="s">
        <v>1568</v>
      </c>
      <c r="D37" s="1284">
        <v>3</v>
      </c>
      <c r="E37" s="1284" t="s">
        <v>3601</v>
      </c>
      <c r="F37" s="1284" t="s">
        <v>3602</v>
      </c>
      <c r="G37" s="1284" t="s">
        <v>3603</v>
      </c>
    </row>
    <row r="38" spans="1:7" ht="15">
      <c r="A38" s="1284" t="s">
        <v>8</v>
      </c>
      <c r="B38" s="1284" t="s">
        <v>11</v>
      </c>
      <c r="C38" s="1284" t="s">
        <v>2262</v>
      </c>
      <c r="D38" s="1284">
        <v>1</v>
      </c>
      <c r="E38" s="1284" t="s">
        <v>3604</v>
      </c>
      <c r="F38" s="1284" t="s">
        <v>3605</v>
      </c>
      <c r="G38" s="1284" t="s">
        <v>3606</v>
      </c>
    </row>
    <row r="39" spans="1:7" ht="15">
      <c r="A39" s="1284" t="s">
        <v>8</v>
      </c>
      <c r="B39" s="1284" t="s">
        <v>11</v>
      </c>
      <c r="C39" s="1284" t="s">
        <v>2262</v>
      </c>
      <c r="D39" s="1284">
        <v>2</v>
      </c>
      <c r="E39" s="1284" t="s">
        <v>3607</v>
      </c>
      <c r="F39" s="1284" t="s">
        <v>3608</v>
      </c>
      <c r="G39" s="1284" t="s">
        <v>3609</v>
      </c>
    </row>
    <row r="40" spans="1:7" ht="15">
      <c r="A40" s="1284" t="s">
        <v>8</v>
      </c>
      <c r="B40" s="1284" t="s">
        <v>11</v>
      </c>
      <c r="C40" s="1284" t="s">
        <v>2262</v>
      </c>
      <c r="D40" s="1284">
        <v>3</v>
      </c>
      <c r="E40" s="1284" t="s">
        <v>3610</v>
      </c>
      <c r="F40" s="1284" t="s">
        <v>3611</v>
      </c>
      <c r="G40" s="1284" t="s">
        <v>3612</v>
      </c>
    </row>
    <row r="41" spans="1:7" ht="15">
      <c r="A41" s="1284" t="s">
        <v>8</v>
      </c>
      <c r="B41" s="1284" t="s">
        <v>11</v>
      </c>
      <c r="C41" s="1284" t="s">
        <v>2273</v>
      </c>
      <c r="D41" s="1284">
        <v>1</v>
      </c>
      <c r="E41" s="1284" t="s">
        <v>3613</v>
      </c>
      <c r="F41" s="1284" t="s">
        <v>3614</v>
      </c>
      <c r="G41" s="1284" t="s">
        <v>3615</v>
      </c>
    </row>
    <row r="42" spans="1:7" ht="15">
      <c r="A42" s="1284" t="s">
        <v>8</v>
      </c>
      <c r="B42" s="1284" t="s">
        <v>11</v>
      </c>
      <c r="C42" s="1284" t="s">
        <v>2273</v>
      </c>
      <c r="D42" s="1284">
        <v>2</v>
      </c>
      <c r="E42" s="1284" t="s">
        <v>3616</v>
      </c>
      <c r="F42" s="1284" t="s">
        <v>3617</v>
      </c>
      <c r="G42" s="1284" t="s">
        <v>3618</v>
      </c>
    </row>
    <row r="43" spans="1:7" ht="15">
      <c r="A43" s="1284" t="s">
        <v>8</v>
      </c>
      <c r="B43" s="1284" t="s">
        <v>11</v>
      </c>
      <c r="C43" s="1284" t="s">
        <v>2273</v>
      </c>
      <c r="D43" s="1284">
        <v>3</v>
      </c>
      <c r="E43" s="1284" t="s">
        <v>3619</v>
      </c>
      <c r="F43" s="1284" t="s">
        <v>3620</v>
      </c>
      <c r="G43" s="1284" t="s">
        <v>3621</v>
      </c>
    </row>
    <row r="44" spans="1:7" ht="15">
      <c r="A44" s="1284" t="s">
        <v>8</v>
      </c>
      <c r="B44" s="1284" t="s">
        <v>11</v>
      </c>
      <c r="C44" s="1284" t="s">
        <v>2284</v>
      </c>
      <c r="D44" s="1284">
        <v>1</v>
      </c>
      <c r="E44" s="1284" t="s">
        <v>3622</v>
      </c>
      <c r="F44" s="1284" t="s">
        <v>3623</v>
      </c>
      <c r="G44" s="1284" t="s">
        <v>3624</v>
      </c>
    </row>
    <row r="45" spans="1:7" ht="15">
      <c r="A45" s="1284" t="s">
        <v>8</v>
      </c>
      <c r="B45" s="1284" t="s">
        <v>11</v>
      </c>
      <c r="C45" s="1284" t="s">
        <v>2284</v>
      </c>
      <c r="D45" s="1284">
        <v>2</v>
      </c>
      <c r="E45" s="1284" t="s">
        <v>3625</v>
      </c>
      <c r="F45" s="1284" t="s">
        <v>3626</v>
      </c>
      <c r="G45" s="1284" t="s">
        <v>3627</v>
      </c>
    </row>
    <row r="46" spans="1:7" ht="15">
      <c r="A46" s="1284" t="s">
        <v>8</v>
      </c>
      <c r="B46" s="1284" t="s">
        <v>11</v>
      </c>
      <c r="C46" s="1284" t="s">
        <v>2284</v>
      </c>
      <c r="D46" s="1284">
        <v>3</v>
      </c>
      <c r="E46" s="1284" t="s">
        <v>3628</v>
      </c>
      <c r="F46" s="1284" t="s">
        <v>3629</v>
      </c>
      <c r="G46" s="1284" t="s">
        <v>3630</v>
      </c>
    </row>
    <row r="47" spans="1:7" ht="15">
      <c r="A47" s="1284" t="s">
        <v>8</v>
      </c>
      <c r="B47" s="1284" t="s">
        <v>12</v>
      </c>
      <c r="C47" s="1284" t="s">
        <v>3254</v>
      </c>
      <c r="D47" s="1284">
        <v>1</v>
      </c>
      <c r="E47" s="1284" t="s">
        <v>3631</v>
      </c>
      <c r="F47" s="1284"/>
      <c r="G47" s="1284"/>
    </row>
    <row r="48" spans="1:7" ht="15">
      <c r="A48" s="1284" t="s">
        <v>8</v>
      </c>
      <c r="B48" s="1284" t="s">
        <v>12</v>
      </c>
      <c r="C48" s="1284" t="s">
        <v>3254</v>
      </c>
      <c r="D48" s="1284">
        <v>2</v>
      </c>
      <c r="E48" s="1284" t="s">
        <v>3632</v>
      </c>
      <c r="F48" s="1284"/>
      <c r="G48" s="1284"/>
    </row>
    <row r="49" spans="1:7" ht="15">
      <c r="A49" s="1284" t="s">
        <v>8</v>
      </c>
      <c r="B49" s="1284" t="s">
        <v>12</v>
      </c>
      <c r="C49" s="1284" t="s">
        <v>3254</v>
      </c>
      <c r="D49" s="1284">
        <v>3</v>
      </c>
      <c r="E49" s="1284" t="s">
        <v>3633</v>
      </c>
      <c r="F49" s="1284"/>
      <c r="G49" s="1284"/>
    </row>
    <row r="50" spans="1:7" ht="15">
      <c r="A50" s="1284" t="s">
        <v>8</v>
      </c>
      <c r="B50" s="1284" t="s">
        <v>12</v>
      </c>
      <c r="C50" s="1284" t="s">
        <v>1568</v>
      </c>
      <c r="D50" s="1284">
        <v>1</v>
      </c>
      <c r="E50" s="1284" t="s">
        <v>3634</v>
      </c>
      <c r="F50" s="1284" t="s">
        <v>3635</v>
      </c>
      <c r="G50" s="1284" t="s">
        <v>3636</v>
      </c>
    </row>
    <row r="51" spans="1:7" ht="15">
      <c r="A51" s="1284" t="s">
        <v>8</v>
      </c>
      <c r="B51" s="1284" t="s">
        <v>12</v>
      </c>
      <c r="C51" s="1284" t="s">
        <v>1568</v>
      </c>
      <c r="D51" s="1284">
        <v>2</v>
      </c>
      <c r="E51" s="1284" t="s">
        <v>3637</v>
      </c>
      <c r="F51" s="1284" t="s">
        <v>3638</v>
      </c>
      <c r="G51" s="1284" t="s">
        <v>3639</v>
      </c>
    </row>
    <row r="52" spans="1:7" ht="15">
      <c r="A52" s="1284" t="s">
        <v>8</v>
      </c>
      <c r="B52" s="1284" t="s">
        <v>12</v>
      </c>
      <c r="C52" s="1284" t="s">
        <v>1568</v>
      </c>
      <c r="D52" s="1284">
        <v>3</v>
      </c>
      <c r="E52" s="1284" t="s">
        <v>3640</v>
      </c>
      <c r="F52" s="1284" t="s">
        <v>3641</v>
      </c>
      <c r="G52" s="1284" t="s">
        <v>3642</v>
      </c>
    </row>
    <row r="53" spans="1:7" ht="15">
      <c r="A53" s="1284" t="s">
        <v>8</v>
      </c>
      <c r="B53" s="1284" t="s">
        <v>12</v>
      </c>
      <c r="C53" s="1284" t="s">
        <v>2262</v>
      </c>
      <c r="D53" s="1284">
        <v>1</v>
      </c>
      <c r="E53" s="1284" t="s">
        <v>3643</v>
      </c>
      <c r="F53" s="1284" t="s">
        <v>3644</v>
      </c>
      <c r="G53" s="1284" t="s">
        <v>3645</v>
      </c>
    </row>
    <row r="54" spans="1:7" ht="15">
      <c r="A54" s="1284" t="s">
        <v>8</v>
      </c>
      <c r="B54" s="1284" t="s">
        <v>12</v>
      </c>
      <c r="C54" s="1284" t="s">
        <v>2262</v>
      </c>
      <c r="D54" s="1284">
        <v>2</v>
      </c>
      <c r="E54" s="1284" t="s">
        <v>3646</v>
      </c>
      <c r="F54" s="1284" t="s">
        <v>3647</v>
      </c>
      <c r="G54" s="1284" t="s">
        <v>3648</v>
      </c>
    </row>
    <row r="55" spans="1:7" ht="15">
      <c r="A55" s="1284" t="s">
        <v>8</v>
      </c>
      <c r="B55" s="1284" t="s">
        <v>12</v>
      </c>
      <c r="C55" s="1284" t="s">
        <v>2262</v>
      </c>
      <c r="D55" s="1284">
        <v>3</v>
      </c>
      <c r="E55" s="1284" t="s">
        <v>3649</v>
      </c>
      <c r="F55" s="1284" t="s">
        <v>3650</v>
      </c>
      <c r="G55" s="1284" t="s">
        <v>3651</v>
      </c>
    </row>
    <row r="56" spans="1:7" ht="15">
      <c r="A56" s="1284" t="s">
        <v>8</v>
      </c>
      <c r="B56" s="1284" t="s">
        <v>12</v>
      </c>
      <c r="C56" s="1284" t="s">
        <v>2273</v>
      </c>
      <c r="D56" s="1284">
        <v>1</v>
      </c>
      <c r="E56" s="1284" t="s">
        <v>3652</v>
      </c>
      <c r="F56" s="1284" t="s">
        <v>3653</v>
      </c>
      <c r="G56" s="1284" t="s">
        <v>3654</v>
      </c>
    </row>
    <row r="57" spans="1:7" ht="15">
      <c r="A57" s="1284" t="s">
        <v>8</v>
      </c>
      <c r="B57" s="1284" t="s">
        <v>12</v>
      </c>
      <c r="C57" s="1284" t="s">
        <v>2273</v>
      </c>
      <c r="D57" s="1284">
        <v>2</v>
      </c>
      <c r="E57" s="1284" t="s">
        <v>3655</v>
      </c>
      <c r="F57" s="1284" t="s">
        <v>3656</v>
      </c>
      <c r="G57" s="1284" t="s">
        <v>3657</v>
      </c>
    </row>
    <row r="58" spans="1:7" ht="15">
      <c r="A58" s="1284" t="s">
        <v>8</v>
      </c>
      <c r="B58" s="1284" t="s">
        <v>12</v>
      </c>
      <c r="C58" s="1284" t="s">
        <v>2273</v>
      </c>
      <c r="D58" s="1284">
        <v>3</v>
      </c>
      <c r="E58" s="1284" t="s">
        <v>3658</v>
      </c>
      <c r="F58" s="1284" t="s">
        <v>3659</v>
      </c>
      <c r="G58" s="1284" t="s">
        <v>3660</v>
      </c>
    </row>
    <row r="59" spans="1:7" ht="15">
      <c r="A59" s="1284" t="s">
        <v>8</v>
      </c>
      <c r="B59" s="1284" t="s">
        <v>12</v>
      </c>
      <c r="C59" s="1284" t="s">
        <v>2284</v>
      </c>
      <c r="D59" s="1284">
        <v>1</v>
      </c>
      <c r="E59" s="1284" t="s">
        <v>3661</v>
      </c>
      <c r="F59" s="1284" t="s">
        <v>3662</v>
      </c>
      <c r="G59" s="1284" t="s">
        <v>3663</v>
      </c>
    </row>
    <row r="60" spans="1:7" ht="15">
      <c r="A60" s="1284" t="s">
        <v>8</v>
      </c>
      <c r="B60" s="1284" t="s">
        <v>12</v>
      </c>
      <c r="C60" s="1284" t="s">
        <v>2284</v>
      </c>
      <c r="D60" s="1284">
        <v>2</v>
      </c>
      <c r="E60" s="1284" t="s">
        <v>3664</v>
      </c>
      <c r="F60" s="1284" t="s">
        <v>3665</v>
      </c>
      <c r="G60" s="1284" t="s">
        <v>3666</v>
      </c>
    </row>
    <row r="61" spans="1:7" ht="15">
      <c r="A61" s="1284" t="s">
        <v>8</v>
      </c>
      <c r="B61" s="1284" t="s">
        <v>12</v>
      </c>
      <c r="C61" s="1284" t="s">
        <v>2284</v>
      </c>
      <c r="D61" s="1284">
        <v>3</v>
      </c>
      <c r="E61" s="1284" t="s">
        <v>3667</v>
      </c>
      <c r="F61" s="1284" t="s">
        <v>3668</v>
      </c>
      <c r="G61" s="1284" t="s">
        <v>3669</v>
      </c>
    </row>
    <row r="62" spans="1:7" ht="15">
      <c r="A62" s="1284" t="s">
        <v>15</v>
      </c>
      <c r="B62" s="1284" t="s">
        <v>16</v>
      </c>
      <c r="C62" s="1284" t="s">
        <v>3254</v>
      </c>
      <c r="D62" s="1284">
        <v>1</v>
      </c>
      <c r="E62" s="1284" t="s">
        <v>3670</v>
      </c>
      <c r="F62" s="1284"/>
      <c r="G62" s="1284"/>
    </row>
    <row r="63" spans="1:7" ht="15">
      <c r="A63" s="1284" t="s">
        <v>15</v>
      </c>
      <c r="B63" s="1284" t="s">
        <v>16</v>
      </c>
      <c r="C63" s="1284" t="s">
        <v>3254</v>
      </c>
      <c r="D63" s="1284">
        <v>2</v>
      </c>
      <c r="E63" s="1284" t="s">
        <v>3671</v>
      </c>
      <c r="F63" s="1284"/>
      <c r="G63" s="1284"/>
    </row>
    <row r="64" spans="1:7" ht="15">
      <c r="A64" s="1284" t="s">
        <v>15</v>
      </c>
      <c r="B64" s="1284" t="s">
        <v>16</v>
      </c>
      <c r="C64" s="1284" t="s">
        <v>3254</v>
      </c>
      <c r="D64" s="1284">
        <v>3</v>
      </c>
      <c r="E64" s="1284" t="s">
        <v>2704</v>
      </c>
      <c r="F64" s="1284"/>
      <c r="G64" s="1284"/>
    </row>
    <row r="65" spans="1:7" ht="15">
      <c r="A65" s="1284" t="s">
        <v>15</v>
      </c>
      <c r="B65" s="1284" t="s">
        <v>16</v>
      </c>
      <c r="C65" s="1284" t="s">
        <v>1568</v>
      </c>
      <c r="D65" s="1284">
        <v>1</v>
      </c>
      <c r="E65" s="1284" t="s">
        <v>2798</v>
      </c>
      <c r="F65" s="1284" t="s">
        <v>3672</v>
      </c>
      <c r="G65" s="1284" t="s">
        <v>3673</v>
      </c>
    </row>
    <row r="66" spans="1:7" ht="15">
      <c r="A66" s="1284" t="s">
        <v>15</v>
      </c>
      <c r="B66" s="1284" t="s">
        <v>16</v>
      </c>
      <c r="C66" s="1284" t="s">
        <v>1568</v>
      </c>
      <c r="D66" s="1284">
        <v>2</v>
      </c>
      <c r="E66" s="1284" t="s">
        <v>2834</v>
      </c>
      <c r="F66" s="1284" t="s">
        <v>3674</v>
      </c>
      <c r="G66" s="1284" t="s">
        <v>3675</v>
      </c>
    </row>
    <row r="67" spans="1:7" ht="15">
      <c r="A67" s="1284" t="s">
        <v>15</v>
      </c>
      <c r="B67" s="1284" t="s">
        <v>16</v>
      </c>
      <c r="C67" s="1284" t="s">
        <v>1568</v>
      </c>
      <c r="D67" s="1284">
        <v>3</v>
      </c>
      <c r="E67" s="1284" t="s">
        <v>2868</v>
      </c>
      <c r="F67" s="1284" t="s">
        <v>3676</v>
      </c>
      <c r="G67" s="1284" t="s">
        <v>3677</v>
      </c>
    </row>
    <row r="68" spans="1:7" ht="15">
      <c r="A68" s="1284" t="s">
        <v>15</v>
      </c>
      <c r="B68" s="1284" t="s">
        <v>16</v>
      </c>
      <c r="C68" s="1284" t="s">
        <v>2262</v>
      </c>
      <c r="D68" s="1284">
        <v>1</v>
      </c>
      <c r="E68" s="1284" t="s">
        <v>2905</v>
      </c>
      <c r="F68" s="1284" t="s">
        <v>3678</v>
      </c>
      <c r="G68" s="1284" t="s">
        <v>3679</v>
      </c>
    </row>
    <row r="69" spans="1:7" ht="15">
      <c r="A69" s="1284" t="s">
        <v>15</v>
      </c>
      <c r="B69" s="1284" t="s">
        <v>16</v>
      </c>
      <c r="C69" s="1284" t="s">
        <v>2262</v>
      </c>
      <c r="D69" s="1284">
        <v>2</v>
      </c>
      <c r="E69" s="1284" t="s">
        <v>2941</v>
      </c>
      <c r="F69" s="1284" t="s">
        <v>3680</v>
      </c>
      <c r="G69" s="1284" t="s">
        <v>3681</v>
      </c>
    </row>
    <row r="70" spans="1:7" ht="15">
      <c r="A70" s="1284" t="s">
        <v>15</v>
      </c>
      <c r="B70" s="1284" t="s">
        <v>16</v>
      </c>
      <c r="C70" s="1284" t="s">
        <v>2262</v>
      </c>
      <c r="D70" s="1284">
        <v>3</v>
      </c>
      <c r="E70" s="1284" t="s">
        <v>2974</v>
      </c>
      <c r="F70" s="1284" t="s">
        <v>3682</v>
      </c>
      <c r="G70" s="1284" t="s">
        <v>3683</v>
      </c>
    </row>
    <row r="71" spans="1:7" ht="15">
      <c r="A71" s="1284" t="s">
        <v>15</v>
      </c>
      <c r="B71" s="1284" t="s">
        <v>16</v>
      </c>
      <c r="C71" s="1284" t="s">
        <v>2273</v>
      </c>
      <c r="D71" s="1284">
        <v>1</v>
      </c>
      <c r="E71" s="1284" t="s">
        <v>3013</v>
      </c>
      <c r="F71" s="1284" t="s">
        <v>3684</v>
      </c>
      <c r="G71" s="1284" t="s">
        <v>3685</v>
      </c>
    </row>
    <row r="72" spans="1:7" ht="15">
      <c r="A72" s="1284" t="s">
        <v>15</v>
      </c>
      <c r="B72" s="1284" t="s">
        <v>16</v>
      </c>
      <c r="C72" s="1284" t="s">
        <v>2273</v>
      </c>
      <c r="D72" s="1284">
        <v>2</v>
      </c>
      <c r="E72" s="1284" t="s">
        <v>3045</v>
      </c>
      <c r="F72" s="1284" t="s">
        <v>3686</v>
      </c>
      <c r="G72" s="1284" t="s">
        <v>3687</v>
      </c>
    </row>
    <row r="73" spans="1:7" ht="15">
      <c r="A73" s="1284" t="s">
        <v>15</v>
      </c>
      <c r="B73" s="1284" t="s">
        <v>16</v>
      </c>
      <c r="C73" s="1284" t="s">
        <v>2273</v>
      </c>
      <c r="D73" s="1284">
        <v>3</v>
      </c>
      <c r="E73" s="1284" t="s">
        <v>3077</v>
      </c>
      <c r="F73" s="1284" t="s">
        <v>3688</v>
      </c>
      <c r="G73" s="1284" t="s">
        <v>3689</v>
      </c>
    </row>
    <row r="74" spans="1:7" ht="15">
      <c r="A74" s="1284" t="s">
        <v>15</v>
      </c>
      <c r="B74" s="1284" t="s">
        <v>16</v>
      </c>
      <c r="C74" s="1284" t="s">
        <v>2284</v>
      </c>
      <c r="D74" s="1284">
        <v>1</v>
      </c>
      <c r="E74" s="1284" t="s">
        <v>3116</v>
      </c>
      <c r="F74" s="1284" t="s">
        <v>3690</v>
      </c>
      <c r="G74" s="1284" t="s">
        <v>3691</v>
      </c>
    </row>
    <row r="75" spans="1:7" ht="15">
      <c r="A75" s="1284" t="s">
        <v>15</v>
      </c>
      <c r="B75" s="1284" t="s">
        <v>16</v>
      </c>
      <c r="C75" s="1284" t="s">
        <v>2284</v>
      </c>
      <c r="D75" s="1284">
        <v>2</v>
      </c>
      <c r="E75" s="1284" t="s">
        <v>3692</v>
      </c>
      <c r="F75" s="1284" t="s">
        <v>3693</v>
      </c>
      <c r="G75" s="1284" t="s">
        <v>3694</v>
      </c>
    </row>
    <row r="76" spans="1:7" ht="15">
      <c r="A76" s="1284" t="s">
        <v>15</v>
      </c>
      <c r="B76" s="1284" t="s">
        <v>16</v>
      </c>
      <c r="C76" s="1284" t="s">
        <v>2284</v>
      </c>
      <c r="D76" s="1284">
        <v>3</v>
      </c>
      <c r="E76" s="1284" t="s">
        <v>3178</v>
      </c>
      <c r="F76" s="1284" t="s">
        <v>3695</v>
      </c>
      <c r="G76" s="1284" t="s">
        <v>3696</v>
      </c>
    </row>
    <row r="77" spans="1:7" ht="15">
      <c r="A77" s="1284" t="s">
        <v>15</v>
      </c>
      <c r="B77" s="1284" t="s">
        <v>1474</v>
      </c>
      <c r="C77" s="1284" t="s">
        <v>3254</v>
      </c>
      <c r="D77" s="1284">
        <v>1</v>
      </c>
      <c r="E77" s="1284" t="s">
        <v>3697</v>
      </c>
      <c r="F77" s="1284"/>
      <c r="G77" s="1284"/>
    </row>
    <row r="78" spans="1:7" ht="15">
      <c r="A78" s="1284" t="s">
        <v>15</v>
      </c>
      <c r="B78" s="1284" t="s">
        <v>1474</v>
      </c>
      <c r="C78" s="1284" t="s">
        <v>3254</v>
      </c>
      <c r="D78" s="1284">
        <v>2</v>
      </c>
      <c r="E78" s="1284" t="s">
        <v>3698</v>
      </c>
      <c r="F78" s="1284"/>
      <c r="G78" s="1284"/>
    </row>
    <row r="79" spans="1:7" ht="15">
      <c r="A79" s="1284" t="s">
        <v>15</v>
      </c>
      <c r="B79" s="1284" t="s">
        <v>1474</v>
      </c>
      <c r="C79" s="1284" t="s">
        <v>3254</v>
      </c>
      <c r="D79" s="1284">
        <v>3</v>
      </c>
      <c r="E79" s="1284" t="s">
        <v>3699</v>
      </c>
      <c r="F79" s="1284"/>
      <c r="G79" s="1284"/>
    </row>
    <row r="80" spans="1:7" ht="15">
      <c r="A80" s="1284" t="s">
        <v>15</v>
      </c>
      <c r="B80" s="1284" t="s">
        <v>1474</v>
      </c>
      <c r="C80" s="1284" t="s">
        <v>1568</v>
      </c>
      <c r="D80" s="1284">
        <v>1</v>
      </c>
      <c r="E80" s="1284" t="s">
        <v>3700</v>
      </c>
      <c r="F80" s="1284" t="s">
        <v>3701</v>
      </c>
      <c r="G80" s="1284" t="s">
        <v>3702</v>
      </c>
    </row>
    <row r="81" spans="1:7" ht="15">
      <c r="A81" s="1284" t="s">
        <v>15</v>
      </c>
      <c r="B81" s="1284" t="s">
        <v>1474</v>
      </c>
      <c r="C81" s="1284" t="s">
        <v>1568</v>
      </c>
      <c r="D81" s="1284">
        <v>2</v>
      </c>
      <c r="E81" s="1284" t="s">
        <v>3703</v>
      </c>
      <c r="F81" s="1284" t="s">
        <v>3704</v>
      </c>
      <c r="G81" s="1284" t="s">
        <v>3705</v>
      </c>
    </row>
    <row r="82" spans="1:7" ht="15">
      <c r="A82" s="1284" t="s">
        <v>15</v>
      </c>
      <c r="B82" s="1284" t="s">
        <v>1474</v>
      </c>
      <c r="C82" s="1284" t="s">
        <v>1568</v>
      </c>
      <c r="D82" s="1284">
        <v>3</v>
      </c>
      <c r="E82" s="1284" t="s">
        <v>3706</v>
      </c>
      <c r="F82" s="1284" t="s">
        <v>3707</v>
      </c>
      <c r="G82" s="1284" t="s">
        <v>3708</v>
      </c>
    </row>
    <row r="83" spans="1:7" ht="15">
      <c r="A83" s="1284" t="s">
        <v>15</v>
      </c>
      <c r="B83" s="1284" t="s">
        <v>1474</v>
      </c>
      <c r="C83" s="1284" t="s">
        <v>2262</v>
      </c>
      <c r="D83" s="1284">
        <v>1</v>
      </c>
      <c r="E83" s="1284" t="s">
        <v>3709</v>
      </c>
      <c r="F83" s="1284" t="s">
        <v>3710</v>
      </c>
      <c r="G83" s="1284" t="s">
        <v>3711</v>
      </c>
    </row>
    <row r="84" spans="1:7" ht="15">
      <c r="A84" s="1284" t="s">
        <v>15</v>
      </c>
      <c r="B84" s="1284" t="s">
        <v>1474</v>
      </c>
      <c r="C84" s="1284" t="s">
        <v>2262</v>
      </c>
      <c r="D84" s="1284">
        <v>2</v>
      </c>
      <c r="E84" s="1284" t="s">
        <v>3712</v>
      </c>
      <c r="F84" s="1284" t="s">
        <v>3713</v>
      </c>
      <c r="G84" s="1284" t="s">
        <v>3714</v>
      </c>
    </row>
    <row r="85" spans="1:7" ht="15">
      <c r="A85" s="1284" t="s">
        <v>15</v>
      </c>
      <c r="B85" s="1284" t="s">
        <v>1474</v>
      </c>
      <c r="C85" s="1284" t="s">
        <v>2262</v>
      </c>
      <c r="D85" s="1284">
        <v>3</v>
      </c>
      <c r="E85" s="1284" t="s">
        <v>3715</v>
      </c>
      <c r="F85" s="1284" t="s">
        <v>3716</v>
      </c>
      <c r="G85" s="1284" t="s">
        <v>3717</v>
      </c>
    </row>
    <row r="86" spans="1:7" ht="15">
      <c r="A86" s="1284" t="s">
        <v>15</v>
      </c>
      <c r="B86" s="1284" t="s">
        <v>1474</v>
      </c>
      <c r="C86" s="1284" t="s">
        <v>2273</v>
      </c>
      <c r="D86" s="1284">
        <v>1</v>
      </c>
      <c r="E86" s="1284" t="s">
        <v>3718</v>
      </c>
      <c r="F86" s="1284" t="s">
        <v>3719</v>
      </c>
      <c r="G86" s="1284" t="s">
        <v>3720</v>
      </c>
    </row>
    <row r="87" spans="1:7" ht="15">
      <c r="A87" s="1284" t="s">
        <v>15</v>
      </c>
      <c r="B87" s="1284" t="s">
        <v>1474</v>
      </c>
      <c r="C87" s="1284" t="s">
        <v>2273</v>
      </c>
      <c r="D87" s="1284">
        <v>2</v>
      </c>
      <c r="E87" s="1284" t="s">
        <v>3721</v>
      </c>
      <c r="F87" s="1284" t="s">
        <v>3722</v>
      </c>
      <c r="G87" s="1284" t="s">
        <v>3723</v>
      </c>
    </row>
    <row r="88" spans="1:7" ht="15">
      <c r="A88" s="1284" t="s">
        <v>15</v>
      </c>
      <c r="B88" s="1284" t="s">
        <v>1474</v>
      </c>
      <c r="C88" s="1284" t="s">
        <v>2273</v>
      </c>
      <c r="D88" s="1284">
        <v>3</v>
      </c>
      <c r="E88" s="1284" t="s">
        <v>3724</v>
      </c>
      <c r="F88" s="1284" t="s">
        <v>3725</v>
      </c>
      <c r="G88" s="1284" t="s">
        <v>3726</v>
      </c>
    </row>
    <row r="89" spans="1:7" ht="15">
      <c r="A89" s="1284" t="s">
        <v>15</v>
      </c>
      <c r="B89" s="1284" t="s">
        <v>1474</v>
      </c>
      <c r="C89" s="1284" t="s">
        <v>2284</v>
      </c>
      <c r="D89" s="1284">
        <v>1</v>
      </c>
      <c r="E89" s="1284" t="s">
        <v>3727</v>
      </c>
      <c r="F89" s="1284" t="s">
        <v>3728</v>
      </c>
      <c r="G89" s="1284" t="s">
        <v>3729</v>
      </c>
    </row>
    <row r="90" spans="1:7" ht="15">
      <c r="A90" s="1284" t="s">
        <v>15</v>
      </c>
      <c r="B90" s="1284" t="s">
        <v>1474</v>
      </c>
      <c r="C90" s="1284" t="s">
        <v>2284</v>
      </c>
      <c r="D90" s="1284">
        <v>2</v>
      </c>
      <c r="E90" s="1284" t="s">
        <v>3730</v>
      </c>
      <c r="F90" s="1284" t="s">
        <v>3731</v>
      </c>
      <c r="G90" s="1284" t="s">
        <v>3732</v>
      </c>
    </row>
    <row r="91" spans="1:7" ht="15">
      <c r="A91" s="1284" t="s">
        <v>15</v>
      </c>
      <c r="B91" s="1284" t="s">
        <v>1474</v>
      </c>
      <c r="C91" s="1284" t="s">
        <v>2284</v>
      </c>
      <c r="D91" s="1284">
        <v>3</v>
      </c>
      <c r="E91" s="1284" t="s">
        <v>3733</v>
      </c>
      <c r="F91" s="1284" t="s">
        <v>3734</v>
      </c>
      <c r="G91" s="1284" t="s">
        <v>3735</v>
      </c>
    </row>
    <row r="92" spans="1:7" ht="15">
      <c r="A92" s="1284" t="s">
        <v>15</v>
      </c>
      <c r="B92" s="1284" t="s">
        <v>18</v>
      </c>
      <c r="C92" s="1284" t="s">
        <v>3254</v>
      </c>
      <c r="D92" s="1284">
        <v>1</v>
      </c>
      <c r="E92" s="1284" t="s">
        <v>3736</v>
      </c>
      <c r="F92" s="1284"/>
      <c r="G92" s="1284"/>
    </row>
    <row r="93" spans="1:7" ht="15">
      <c r="A93" s="1284" t="s">
        <v>15</v>
      </c>
      <c r="B93" s="1284" t="s">
        <v>18</v>
      </c>
      <c r="C93" s="1284" t="s">
        <v>3254</v>
      </c>
      <c r="D93" s="1284">
        <v>2</v>
      </c>
      <c r="E93" s="1284" t="s">
        <v>3737</v>
      </c>
      <c r="F93" s="1284"/>
      <c r="G93" s="1284"/>
    </row>
    <row r="94" spans="1:7" ht="15">
      <c r="A94" s="1284" t="s">
        <v>15</v>
      </c>
      <c r="B94" s="1284" t="s">
        <v>18</v>
      </c>
      <c r="C94" s="1284" t="s">
        <v>3254</v>
      </c>
      <c r="D94" s="1284">
        <v>3</v>
      </c>
      <c r="E94" s="1284" t="s">
        <v>3738</v>
      </c>
      <c r="F94" s="1284"/>
      <c r="G94" s="1284"/>
    </row>
    <row r="95" spans="1:7" ht="15">
      <c r="A95" s="1284" t="s">
        <v>15</v>
      </c>
      <c r="B95" s="1284" t="s">
        <v>18</v>
      </c>
      <c r="C95" s="1284" t="s">
        <v>1568</v>
      </c>
      <c r="D95" s="1284">
        <v>1</v>
      </c>
      <c r="E95" s="1284" t="s">
        <v>3739</v>
      </c>
      <c r="F95" s="1284" t="s">
        <v>3740</v>
      </c>
      <c r="G95" s="1284" t="s">
        <v>3741</v>
      </c>
    </row>
    <row r="96" spans="1:7" ht="15">
      <c r="A96" s="1284" t="s">
        <v>15</v>
      </c>
      <c r="B96" s="1284" t="s">
        <v>18</v>
      </c>
      <c r="C96" s="1284" t="s">
        <v>1568</v>
      </c>
      <c r="D96" s="1284">
        <v>2</v>
      </c>
      <c r="E96" s="1284" t="s">
        <v>3742</v>
      </c>
      <c r="F96" s="1284" t="s">
        <v>3743</v>
      </c>
      <c r="G96" s="1284" t="s">
        <v>3744</v>
      </c>
    </row>
    <row r="97" spans="1:7" ht="15">
      <c r="A97" s="1284" t="s">
        <v>15</v>
      </c>
      <c r="B97" s="1284" t="s">
        <v>18</v>
      </c>
      <c r="C97" s="1284" t="s">
        <v>1568</v>
      </c>
      <c r="D97" s="1284">
        <v>3</v>
      </c>
      <c r="E97" s="1284" t="s">
        <v>3745</v>
      </c>
      <c r="F97" s="1284" t="s">
        <v>3746</v>
      </c>
      <c r="G97" s="1284" t="s">
        <v>3747</v>
      </c>
    </row>
    <row r="98" spans="1:7" ht="15">
      <c r="A98" s="1284" t="s">
        <v>15</v>
      </c>
      <c r="B98" s="1284" t="s">
        <v>18</v>
      </c>
      <c r="C98" s="1284" t="s">
        <v>2262</v>
      </c>
      <c r="D98" s="1284">
        <v>1</v>
      </c>
      <c r="E98" s="1284" t="s">
        <v>3748</v>
      </c>
      <c r="F98" s="1284" t="s">
        <v>3749</v>
      </c>
      <c r="G98" s="1284" t="s">
        <v>3750</v>
      </c>
    </row>
    <row r="99" spans="1:7" ht="15">
      <c r="A99" s="1284" t="s">
        <v>15</v>
      </c>
      <c r="B99" s="1284" t="s">
        <v>18</v>
      </c>
      <c r="C99" s="1284" t="s">
        <v>2262</v>
      </c>
      <c r="D99" s="1284">
        <v>2</v>
      </c>
      <c r="E99" s="1284" t="s">
        <v>3751</v>
      </c>
      <c r="F99" s="1284" t="s">
        <v>3752</v>
      </c>
      <c r="G99" s="1284" t="s">
        <v>3753</v>
      </c>
    </row>
    <row r="100" spans="1:7" ht="15">
      <c r="A100" s="1284" t="s">
        <v>15</v>
      </c>
      <c r="B100" s="1284" t="s">
        <v>18</v>
      </c>
      <c r="C100" s="1284" t="s">
        <v>2262</v>
      </c>
      <c r="D100" s="1284">
        <v>3</v>
      </c>
      <c r="E100" s="1284" t="s">
        <v>3754</v>
      </c>
      <c r="F100" s="1284" t="s">
        <v>3755</v>
      </c>
      <c r="G100" s="1284" t="s">
        <v>3756</v>
      </c>
    </row>
    <row r="101" spans="1:7" ht="15">
      <c r="A101" s="1284" t="s">
        <v>15</v>
      </c>
      <c r="B101" s="1284" t="s">
        <v>18</v>
      </c>
      <c r="C101" s="1284" t="s">
        <v>2273</v>
      </c>
      <c r="D101" s="1284">
        <v>1</v>
      </c>
      <c r="E101" s="1284" t="s">
        <v>3757</v>
      </c>
      <c r="F101" s="1284" t="s">
        <v>3758</v>
      </c>
      <c r="G101" s="1284" t="s">
        <v>3759</v>
      </c>
    </row>
    <row r="102" spans="1:7" ht="15">
      <c r="A102" s="1284" t="s">
        <v>15</v>
      </c>
      <c r="B102" s="1284" t="s">
        <v>18</v>
      </c>
      <c r="C102" s="1284" t="s">
        <v>2273</v>
      </c>
      <c r="D102" s="1284">
        <v>2</v>
      </c>
      <c r="E102" s="1284" t="s">
        <v>3760</v>
      </c>
      <c r="F102" s="1284" t="s">
        <v>3761</v>
      </c>
      <c r="G102" s="1284" t="s">
        <v>3762</v>
      </c>
    </row>
    <row r="103" spans="1:7" ht="15">
      <c r="A103" s="1284" t="s">
        <v>15</v>
      </c>
      <c r="B103" s="1284" t="s">
        <v>18</v>
      </c>
      <c r="C103" s="1284" t="s">
        <v>2273</v>
      </c>
      <c r="D103" s="1284">
        <v>3</v>
      </c>
      <c r="E103" s="1284" t="s">
        <v>3763</v>
      </c>
      <c r="F103" s="1284" t="s">
        <v>3764</v>
      </c>
      <c r="G103" s="1284" t="s">
        <v>3765</v>
      </c>
    </row>
    <row r="104" spans="1:7" ht="15">
      <c r="A104" s="1284" t="s">
        <v>15</v>
      </c>
      <c r="B104" s="1284" t="s">
        <v>18</v>
      </c>
      <c r="C104" s="1284" t="s">
        <v>2284</v>
      </c>
      <c r="D104" s="1284">
        <v>1</v>
      </c>
      <c r="E104" s="1284" t="s">
        <v>3766</v>
      </c>
      <c r="F104" s="1284" t="s">
        <v>3767</v>
      </c>
      <c r="G104" s="1284" t="s">
        <v>3768</v>
      </c>
    </row>
    <row r="105" spans="1:7" ht="15">
      <c r="A105" s="1284" t="s">
        <v>15</v>
      </c>
      <c r="B105" s="1284" t="s">
        <v>18</v>
      </c>
      <c r="C105" s="1284" t="s">
        <v>2284</v>
      </c>
      <c r="D105" s="1284">
        <v>2</v>
      </c>
      <c r="E105" s="1284" t="s">
        <v>3769</v>
      </c>
      <c r="F105" s="1284" t="s">
        <v>3770</v>
      </c>
      <c r="G105" s="1284" t="s">
        <v>3771</v>
      </c>
    </row>
    <row r="106" spans="1:7" ht="15">
      <c r="A106" s="1284" t="s">
        <v>15</v>
      </c>
      <c r="B106" s="1284" t="s">
        <v>18</v>
      </c>
      <c r="C106" s="1284" t="s">
        <v>2284</v>
      </c>
      <c r="D106" s="1284">
        <v>3</v>
      </c>
      <c r="E106" s="1284" t="s">
        <v>3772</v>
      </c>
      <c r="F106" s="1284" t="s">
        <v>3773</v>
      </c>
      <c r="G106" s="1284" t="s">
        <v>3774</v>
      </c>
    </row>
    <row r="107" spans="1:7" ht="15">
      <c r="A107" s="1284" t="s">
        <v>15</v>
      </c>
      <c r="B107" s="1284" t="s">
        <v>19</v>
      </c>
      <c r="C107" s="1284" t="s">
        <v>3254</v>
      </c>
      <c r="D107" s="1284">
        <v>1</v>
      </c>
      <c r="E107" s="1284" t="s">
        <v>3775</v>
      </c>
      <c r="F107" s="1284"/>
      <c r="G107" s="1284"/>
    </row>
    <row r="108" spans="1:7" ht="15">
      <c r="A108" s="1284" t="s">
        <v>15</v>
      </c>
      <c r="B108" s="1284" t="s">
        <v>19</v>
      </c>
      <c r="C108" s="1284" t="s">
        <v>3254</v>
      </c>
      <c r="D108" s="1284">
        <v>2</v>
      </c>
      <c r="E108" s="1284" t="s">
        <v>3776</v>
      </c>
      <c r="F108" s="1284"/>
      <c r="G108" s="1284"/>
    </row>
    <row r="109" spans="1:7" ht="15">
      <c r="A109" s="1284" t="s">
        <v>15</v>
      </c>
      <c r="B109" s="1284" t="s">
        <v>19</v>
      </c>
      <c r="C109" s="1284" t="s">
        <v>3254</v>
      </c>
      <c r="D109" s="1284">
        <v>3</v>
      </c>
      <c r="E109" s="1284" t="s">
        <v>3777</v>
      </c>
      <c r="F109" s="1284"/>
      <c r="G109" s="1284"/>
    </row>
    <row r="110" spans="1:7" ht="15">
      <c r="A110" s="1284" t="s">
        <v>15</v>
      </c>
      <c r="B110" s="1284" t="s">
        <v>19</v>
      </c>
      <c r="C110" s="1284" t="s">
        <v>1568</v>
      </c>
      <c r="D110" s="1284">
        <v>1</v>
      </c>
      <c r="E110" s="1284" t="s">
        <v>3778</v>
      </c>
      <c r="F110" s="1284" t="s">
        <v>3779</v>
      </c>
      <c r="G110" s="1284" t="s">
        <v>3780</v>
      </c>
    </row>
    <row r="111" spans="1:7" ht="15">
      <c r="A111" s="1284" t="s">
        <v>15</v>
      </c>
      <c r="B111" s="1284" t="s">
        <v>19</v>
      </c>
      <c r="C111" s="1284" t="s">
        <v>1568</v>
      </c>
      <c r="D111" s="1284">
        <v>2</v>
      </c>
      <c r="E111" s="1284" t="s">
        <v>3781</v>
      </c>
      <c r="F111" s="1284" t="s">
        <v>3782</v>
      </c>
      <c r="G111" s="1284" t="s">
        <v>3783</v>
      </c>
    </row>
    <row r="112" spans="1:7" ht="15">
      <c r="A112" s="1284" t="s">
        <v>15</v>
      </c>
      <c r="B112" s="1284" t="s">
        <v>19</v>
      </c>
      <c r="C112" s="1284" t="s">
        <v>1568</v>
      </c>
      <c r="D112" s="1284">
        <v>3</v>
      </c>
      <c r="E112" s="1284" t="s">
        <v>3784</v>
      </c>
      <c r="F112" s="1284" t="s">
        <v>3785</v>
      </c>
      <c r="G112" s="1284" t="s">
        <v>3786</v>
      </c>
    </row>
    <row r="113" spans="1:7" ht="15">
      <c r="A113" s="1284" t="s">
        <v>15</v>
      </c>
      <c r="B113" s="1284" t="s">
        <v>19</v>
      </c>
      <c r="C113" s="1284" t="s">
        <v>2262</v>
      </c>
      <c r="D113" s="1284">
        <v>1</v>
      </c>
      <c r="E113" s="1284" t="s">
        <v>3787</v>
      </c>
      <c r="F113" s="1284" t="s">
        <v>3788</v>
      </c>
      <c r="G113" s="1284" t="s">
        <v>3789</v>
      </c>
    </row>
    <row r="114" spans="1:7" ht="15">
      <c r="A114" s="1284" t="s">
        <v>15</v>
      </c>
      <c r="B114" s="1284" t="s">
        <v>19</v>
      </c>
      <c r="C114" s="1284" t="s">
        <v>2262</v>
      </c>
      <c r="D114" s="1284">
        <v>2</v>
      </c>
      <c r="E114" s="1284" t="s">
        <v>3790</v>
      </c>
      <c r="F114" s="1284" t="s">
        <v>3791</v>
      </c>
      <c r="G114" s="1284" t="s">
        <v>3792</v>
      </c>
    </row>
    <row r="115" spans="1:7" ht="15">
      <c r="A115" s="1284" t="s">
        <v>15</v>
      </c>
      <c r="B115" s="1284" t="s">
        <v>19</v>
      </c>
      <c r="C115" s="1284" t="s">
        <v>2262</v>
      </c>
      <c r="D115" s="1284">
        <v>3</v>
      </c>
      <c r="E115" s="1284" t="s">
        <v>3793</v>
      </c>
      <c r="F115" s="1284" t="s">
        <v>3794</v>
      </c>
      <c r="G115" s="1284" t="s">
        <v>3795</v>
      </c>
    </row>
    <row r="116" spans="1:7" ht="15">
      <c r="A116" s="1284" t="s">
        <v>15</v>
      </c>
      <c r="B116" s="1284" t="s">
        <v>19</v>
      </c>
      <c r="C116" s="1284" t="s">
        <v>2273</v>
      </c>
      <c r="D116" s="1284">
        <v>1</v>
      </c>
      <c r="E116" s="1284" t="s">
        <v>3796</v>
      </c>
      <c r="F116" s="1284" t="s">
        <v>3797</v>
      </c>
      <c r="G116" s="1284" t="s">
        <v>3798</v>
      </c>
    </row>
    <row r="117" spans="1:7" ht="15">
      <c r="A117" s="1284" t="s">
        <v>15</v>
      </c>
      <c r="B117" s="1284" t="s">
        <v>19</v>
      </c>
      <c r="C117" s="1284" t="s">
        <v>2273</v>
      </c>
      <c r="D117" s="1284">
        <v>2</v>
      </c>
      <c r="E117" s="1284" t="s">
        <v>3799</v>
      </c>
      <c r="F117" s="1284" t="s">
        <v>3800</v>
      </c>
      <c r="G117" s="1284" t="s">
        <v>3801</v>
      </c>
    </row>
    <row r="118" spans="1:7" ht="15">
      <c r="A118" s="1284" t="s">
        <v>15</v>
      </c>
      <c r="B118" s="1284" t="s">
        <v>19</v>
      </c>
      <c r="C118" s="1284" t="s">
        <v>2273</v>
      </c>
      <c r="D118" s="1284">
        <v>3</v>
      </c>
      <c r="E118" s="1284" t="s">
        <v>3802</v>
      </c>
      <c r="F118" s="1284" t="s">
        <v>3803</v>
      </c>
      <c r="G118" s="1284" t="s">
        <v>3804</v>
      </c>
    </row>
    <row r="119" spans="1:7" ht="15">
      <c r="A119" s="1284" t="s">
        <v>15</v>
      </c>
      <c r="B119" s="1284" t="s">
        <v>19</v>
      </c>
      <c r="C119" s="1284" t="s">
        <v>2284</v>
      </c>
      <c r="D119" s="1284">
        <v>1</v>
      </c>
      <c r="E119" s="1284" t="s">
        <v>3805</v>
      </c>
      <c r="F119" s="1284" t="s">
        <v>3806</v>
      </c>
      <c r="G119" s="1284" t="s">
        <v>3807</v>
      </c>
    </row>
    <row r="120" spans="1:7" ht="15">
      <c r="A120" s="1284" t="s">
        <v>15</v>
      </c>
      <c r="B120" s="1284" t="s">
        <v>19</v>
      </c>
      <c r="C120" s="1284" t="s">
        <v>2284</v>
      </c>
      <c r="D120" s="1284">
        <v>2</v>
      </c>
      <c r="E120" s="1284" t="s">
        <v>3808</v>
      </c>
      <c r="F120" s="1284" t="s">
        <v>3809</v>
      </c>
      <c r="G120" s="1284" t="s">
        <v>3810</v>
      </c>
    </row>
    <row r="121" spans="1:7" ht="15">
      <c r="A121" s="1284" t="s">
        <v>15</v>
      </c>
      <c r="B121" s="1284" t="s">
        <v>19</v>
      </c>
      <c r="C121" s="1284" t="s">
        <v>2284</v>
      </c>
      <c r="D121" s="1284">
        <v>3</v>
      </c>
      <c r="E121" s="1284" t="s">
        <v>3811</v>
      </c>
      <c r="F121" s="1284" t="s">
        <v>3812</v>
      </c>
      <c r="G121" s="1284" t="s">
        <v>3813</v>
      </c>
    </row>
    <row r="122" spans="1:7" ht="15">
      <c r="A122" s="1284" t="s">
        <v>15</v>
      </c>
      <c r="B122" s="1284" t="s">
        <v>20</v>
      </c>
      <c r="C122" s="1284" t="s">
        <v>3254</v>
      </c>
      <c r="D122" s="1284">
        <v>1</v>
      </c>
      <c r="E122" s="1284" t="s">
        <v>3814</v>
      </c>
      <c r="F122" s="1284"/>
      <c r="G122" s="1284"/>
    </row>
    <row r="123" spans="1:7" ht="15">
      <c r="A123" s="1284" t="s">
        <v>15</v>
      </c>
      <c r="B123" s="1284" t="s">
        <v>20</v>
      </c>
      <c r="C123" s="1284" t="s">
        <v>3254</v>
      </c>
      <c r="D123" s="1284">
        <v>2</v>
      </c>
      <c r="E123" s="1284" t="s">
        <v>3815</v>
      </c>
      <c r="F123" s="1284"/>
      <c r="G123" s="1284"/>
    </row>
    <row r="124" spans="1:7" ht="15">
      <c r="A124" s="1284" t="s">
        <v>15</v>
      </c>
      <c r="B124" s="1284" t="s">
        <v>20</v>
      </c>
      <c r="C124" s="1284" t="s">
        <v>3254</v>
      </c>
      <c r="D124" s="1284">
        <v>3</v>
      </c>
      <c r="E124" s="1284" t="s">
        <v>3816</v>
      </c>
      <c r="F124" s="1284"/>
      <c r="G124" s="1284"/>
    </row>
    <row r="125" spans="1:7" ht="15">
      <c r="A125" s="1284" t="s">
        <v>15</v>
      </c>
      <c r="B125" s="1284" t="s">
        <v>20</v>
      </c>
      <c r="C125" s="1284" t="s">
        <v>1568</v>
      </c>
      <c r="D125" s="1284">
        <v>1</v>
      </c>
      <c r="E125" s="1284" t="s">
        <v>3817</v>
      </c>
      <c r="F125" s="1284" t="s">
        <v>3818</v>
      </c>
      <c r="G125" s="1284" t="s">
        <v>3819</v>
      </c>
    </row>
    <row r="126" spans="1:7" ht="15">
      <c r="A126" s="1284" t="s">
        <v>15</v>
      </c>
      <c r="B126" s="1284" t="s">
        <v>20</v>
      </c>
      <c r="C126" s="1284" t="s">
        <v>1568</v>
      </c>
      <c r="D126" s="1284">
        <v>2</v>
      </c>
      <c r="E126" s="1284" t="s">
        <v>3820</v>
      </c>
      <c r="F126" s="1284" t="s">
        <v>3821</v>
      </c>
      <c r="G126" s="1284" t="s">
        <v>3822</v>
      </c>
    </row>
    <row r="127" spans="1:7" ht="15">
      <c r="A127" s="1284" t="s">
        <v>15</v>
      </c>
      <c r="B127" s="1284" t="s">
        <v>20</v>
      </c>
      <c r="C127" s="1284" t="s">
        <v>1568</v>
      </c>
      <c r="D127" s="1284">
        <v>3</v>
      </c>
      <c r="E127" s="1284" t="s">
        <v>3823</v>
      </c>
      <c r="F127" s="1284" t="s">
        <v>3824</v>
      </c>
      <c r="G127" s="1284" t="s">
        <v>3825</v>
      </c>
    </row>
    <row r="128" spans="1:7" ht="15">
      <c r="A128" s="1284" t="s">
        <v>15</v>
      </c>
      <c r="B128" s="1284" t="s">
        <v>20</v>
      </c>
      <c r="C128" s="1284" t="s">
        <v>2262</v>
      </c>
      <c r="D128" s="1284">
        <v>1</v>
      </c>
      <c r="E128" s="1284" t="s">
        <v>3826</v>
      </c>
      <c r="F128" s="1284" t="s">
        <v>3827</v>
      </c>
      <c r="G128" s="1284" t="s">
        <v>3828</v>
      </c>
    </row>
    <row r="129" spans="1:7" ht="15">
      <c r="A129" s="1284" t="s">
        <v>15</v>
      </c>
      <c r="B129" s="1284" t="s">
        <v>20</v>
      </c>
      <c r="C129" s="1284" t="s">
        <v>2262</v>
      </c>
      <c r="D129" s="1284">
        <v>2</v>
      </c>
      <c r="E129" s="1284" t="s">
        <v>3829</v>
      </c>
      <c r="F129" s="1284" t="s">
        <v>3830</v>
      </c>
      <c r="G129" s="1284" t="s">
        <v>3831</v>
      </c>
    </row>
    <row r="130" spans="1:7" ht="15">
      <c r="A130" s="1284" t="s">
        <v>15</v>
      </c>
      <c r="B130" s="1284" t="s">
        <v>20</v>
      </c>
      <c r="C130" s="1284" t="s">
        <v>2262</v>
      </c>
      <c r="D130" s="1284">
        <v>3</v>
      </c>
      <c r="E130" s="1284" t="s">
        <v>3832</v>
      </c>
      <c r="F130" s="1284" t="s">
        <v>3833</v>
      </c>
      <c r="G130" s="1284" t="s">
        <v>3834</v>
      </c>
    </row>
    <row r="131" spans="1:7" ht="15">
      <c r="A131" s="1284" t="s">
        <v>15</v>
      </c>
      <c r="B131" s="1284" t="s">
        <v>20</v>
      </c>
      <c r="C131" s="1284" t="s">
        <v>2273</v>
      </c>
      <c r="D131" s="1284">
        <v>1</v>
      </c>
      <c r="E131" s="1284" t="s">
        <v>3835</v>
      </c>
      <c r="F131" s="1284" t="s">
        <v>3836</v>
      </c>
      <c r="G131" s="1284" t="s">
        <v>3837</v>
      </c>
    </row>
    <row r="132" spans="1:7" ht="15">
      <c r="A132" s="1284" t="s">
        <v>15</v>
      </c>
      <c r="B132" s="1284" t="s">
        <v>20</v>
      </c>
      <c r="C132" s="1284" t="s">
        <v>2273</v>
      </c>
      <c r="D132" s="1284">
        <v>2</v>
      </c>
      <c r="E132" s="1284" t="s">
        <v>3838</v>
      </c>
      <c r="F132" s="1284" t="s">
        <v>3839</v>
      </c>
      <c r="G132" s="1284" t="s">
        <v>3840</v>
      </c>
    </row>
    <row r="133" spans="1:7" ht="15">
      <c r="A133" s="1284" t="s">
        <v>15</v>
      </c>
      <c r="B133" s="1284" t="s">
        <v>20</v>
      </c>
      <c r="C133" s="1284" t="s">
        <v>2273</v>
      </c>
      <c r="D133" s="1284">
        <v>3</v>
      </c>
      <c r="E133" s="1284" t="s">
        <v>3841</v>
      </c>
      <c r="F133" s="1284" t="s">
        <v>3842</v>
      </c>
      <c r="G133" s="1284" t="s">
        <v>3843</v>
      </c>
    </row>
    <row r="134" spans="1:7" ht="15">
      <c r="A134" s="1284" t="s">
        <v>15</v>
      </c>
      <c r="B134" s="1284" t="s">
        <v>20</v>
      </c>
      <c r="C134" s="1284" t="s">
        <v>2284</v>
      </c>
      <c r="D134" s="1284">
        <v>1</v>
      </c>
      <c r="E134" s="1284" t="s">
        <v>3844</v>
      </c>
      <c r="F134" s="1284" t="s">
        <v>3845</v>
      </c>
      <c r="G134" s="1284" t="s">
        <v>3846</v>
      </c>
    </row>
    <row r="135" spans="1:7" ht="15">
      <c r="A135" s="1284" t="s">
        <v>15</v>
      </c>
      <c r="B135" s="1284" t="s">
        <v>20</v>
      </c>
      <c r="C135" s="1284" t="s">
        <v>2284</v>
      </c>
      <c r="D135" s="1284">
        <v>2</v>
      </c>
      <c r="E135" s="1284" t="s">
        <v>3847</v>
      </c>
      <c r="F135" s="1284" t="s">
        <v>3848</v>
      </c>
      <c r="G135" s="1284" t="s">
        <v>3849</v>
      </c>
    </row>
    <row r="136" spans="1:7" ht="15">
      <c r="A136" s="1284" t="s">
        <v>15</v>
      </c>
      <c r="B136" s="1284" t="s">
        <v>20</v>
      </c>
      <c r="C136" s="1284" t="s">
        <v>2284</v>
      </c>
      <c r="D136" s="1284">
        <v>3</v>
      </c>
      <c r="E136" s="1284" t="s">
        <v>3850</v>
      </c>
      <c r="F136" s="1284" t="s">
        <v>3851</v>
      </c>
      <c r="G136" s="1284" t="s">
        <v>3852</v>
      </c>
    </row>
    <row r="137" spans="1:7" ht="15">
      <c r="A137" s="1284" t="s">
        <v>15</v>
      </c>
      <c r="B137" s="1284" t="s">
        <v>21</v>
      </c>
      <c r="C137" s="1284" t="s">
        <v>3254</v>
      </c>
      <c r="D137" s="1284">
        <v>1</v>
      </c>
      <c r="E137" s="1284" t="s">
        <v>3853</v>
      </c>
      <c r="F137" s="1284"/>
      <c r="G137" s="1284"/>
    </row>
    <row r="138" spans="1:7" ht="15">
      <c r="A138" s="1284" t="s">
        <v>15</v>
      </c>
      <c r="B138" s="1284" t="s">
        <v>21</v>
      </c>
      <c r="C138" s="1284" t="s">
        <v>3254</v>
      </c>
      <c r="D138" s="1284">
        <v>2</v>
      </c>
      <c r="E138" s="1284" t="s">
        <v>3854</v>
      </c>
      <c r="F138" s="1284"/>
      <c r="G138" s="1284"/>
    </row>
    <row r="139" spans="1:7" ht="15">
      <c r="A139" s="1284" t="s">
        <v>15</v>
      </c>
      <c r="B139" s="1284" t="s">
        <v>21</v>
      </c>
      <c r="C139" s="1284" t="s">
        <v>3254</v>
      </c>
      <c r="D139" s="1284">
        <v>3</v>
      </c>
      <c r="E139" s="1284" t="s">
        <v>3855</v>
      </c>
      <c r="F139" s="1284"/>
      <c r="G139" s="1284"/>
    </row>
    <row r="140" spans="1:7" ht="15">
      <c r="A140" s="1284" t="s">
        <v>15</v>
      </c>
      <c r="B140" s="1284" t="s">
        <v>21</v>
      </c>
      <c r="C140" s="1284" t="s">
        <v>1568</v>
      </c>
      <c r="D140" s="1284">
        <v>1</v>
      </c>
      <c r="E140" s="1284" t="s">
        <v>3856</v>
      </c>
      <c r="F140" s="1284" t="s">
        <v>3857</v>
      </c>
      <c r="G140" s="1284" t="s">
        <v>3858</v>
      </c>
    </row>
    <row r="141" spans="1:7" ht="15">
      <c r="A141" s="1284" t="s">
        <v>15</v>
      </c>
      <c r="B141" s="1284" t="s">
        <v>21</v>
      </c>
      <c r="C141" s="1284" t="s">
        <v>1568</v>
      </c>
      <c r="D141" s="1284">
        <v>2</v>
      </c>
      <c r="E141" s="1284" t="s">
        <v>3859</v>
      </c>
      <c r="F141" s="1284" t="s">
        <v>3860</v>
      </c>
      <c r="G141" s="1284" t="s">
        <v>3861</v>
      </c>
    </row>
    <row r="142" spans="1:7" ht="15">
      <c r="A142" s="1284" t="s">
        <v>15</v>
      </c>
      <c r="B142" s="1284" t="s">
        <v>21</v>
      </c>
      <c r="C142" s="1284" t="s">
        <v>1568</v>
      </c>
      <c r="D142" s="1284">
        <v>3</v>
      </c>
      <c r="E142" s="1284" t="s">
        <v>3862</v>
      </c>
      <c r="F142" s="1284" t="s">
        <v>3863</v>
      </c>
      <c r="G142" s="1284" t="s">
        <v>3864</v>
      </c>
    </row>
    <row r="143" spans="1:7" ht="15">
      <c r="A143" s="1284" t="s">
        <v>15</v>
      </c>
      <c r="B143" s="1284" t="s">
        <v>21</v>
      </c>
      <c r="C143" s="1284" t="s">
        <v>2262</v>
      </c>
      <c r="D143" s="1284">
        <v>1</v>
      </c>
      <c r="E143" s="1284" t="s">
        <v>3865</v>
      </c>
      <c r="F143" s="1284" t="s">
        <v>3866</v>
      </c>
      <c r="G143" s="1284" t="s">
        <v>3867</v>
      </c>
    </row>
    <row r="144" spans="1:7" ht="15">
      <c r="A144" s="1284" t="s">
        <v>15</v>
      </c>
      <c r="B144" s="1284" t="s">
        <v>21</v>
      </c>
      <c r="C144" s="1284" t="s">
        <v>2262</v>
      </c>
      <c r="D144" s="1284">
        <v>2</v>
      </c>
      <c r="E144" s="1284" t="s">
        <v>3868</v>
      </c>
      <c r="F144" s="1284" t="s">
        <v>3869</v>
      </c>
      <c r="G144" s="1284" t="s">
        <v>3870</v>
      </c>
    </row>
    <row r="145" spans="1:7" ht="15">
      <c r="A145" s="1284" t="s">
        <v>15</v>
      </c>
      <c r="B145" s="1284" t="s">
        <v>21</v>
      </c>
      <c r="C145" s="1284" t="s">
        <v>2262</v>
      </c>
      <c r="D145" s="1284">
        <v>3</v>
      </c>
      <c r="E145" s="1284" t="s">
        <v>3871</v>
      </c>
      <c r="F145" s="1284" t="s">
        <v>3872</v>
      </c>
      <c r="G145" s="1284" t="s">
        <v>3873</v>
      </c>
    </row>
    <row r="146" spans="1:7" ht="15">
      <c r="A146" s="1284" t="s">
        <v>15</v>
      </c>
      <c r="B146" s="1284" t="s">
        <v>21</v>
      </c>
      <c r="C146" s="1284" t="s">
        <v>2273</v>
      </c>
      <c r="D146" s="1284">
        <v>1</v>
      </c>
      <c r="E146" s="1284" t="s">
        <v>3874</v>
      </c>
      <c r="F146" s="1284" t="s">
        <v>3875</v>
      </c>
      <c r="G146" s="1284" t="s">
        <v>3876</v>
      </c>
    </row>
    <row r="147" spans="1:7" ht="15">
      <c r="A147" s="1284" t="s">
        <v>15</v>
      </c>
      <c r="B147" s="1284" t="s">
        <v>21</v>
      </c>
      <c r="C147" s="1284" t="s">
        <v>2273</v>
      </c>
      <c r="D147" s="1284">
        <v>2</v>
      </c>
      <c r="E147" s="1284" t="s">
        <v>3877</v>
      </c>
      <c r="F147" s="1284" t="s">
        <v>3878</v>
      </c>
      <c r="G147" s="1284" t="s">
        <v>3879</v>
      </c>
    </row>
    <row r="148" spans="1:7" ht="15">
      <c r="A148" s="1284" t="s">
        <v>15</v>
      </c>
      <c r="B148" s="1284" t="s">
        <v>21</v>
      </c>
      <c r="C148" s="1284" t="s">
        <v>2273</v>
      </c>
      <c r="D148" s="1284">
        <v>3</v>
      </c>
      <c r="E148" s="1284" t="s">
        <v>3880</v>
      </c>
      <c r="F148" s="1284" t="s">
        <v>3881</v>
      </c>
      <c r="G148" s="1284" t="s">
        <v>3882</v>
      </c>
    </row>
    <row r="149" spans="1:7" ht="15">
      <c r="A149" s="1284" t="s">
        <v>15</v>
      </c>
      <c r="B149" s="1284" t="s">
        <v>21</v>
      </c>
      <c r="C149" s="1284" t="s">
        <v>2284</v>
      </c>
      <c r="D149" s="1284">
        <v>1</v>
      </c>
      <c r="E149" s="1284" t="s">
        <v>3883</v>
      </c>
      <c r="F149" s="1284" t="s">
        <v>3884</v>
      </c>
      <c r="G149" s="1284" t="s">
        <v>3885</v>
      </c>
    </row>
    <row r="150" spans="1:7" ht="15">
      <c r="A150" s="1284" t="s">
        <v>15</v>
      </c>
      <c r="B150" s="1284" t="s">
        <v>21</v>
      </c>
      <c r="C150" s="1284" t="s">
        <v>2284</v>
      </c>
      <c r="D150" s="1284">
        <v>2</v>
      </c>
      <c r="E150" s="1284" t="s">
        <v>3886</v>
      </c>
      <c r="F150" s="1284" t="s">
        <v>3887</v>
      </c>
      <c r="G150" s="1284" t="s">
        <v>3888</v>
      </c>
    </row>
    <row r="151" spans="1:7" ht="15">
      <c r="A151" s="1284" t="s">
        <v>15</v>
      </c>
      <c r="B151" s="1284" t="s">
        <v>21</v>
      </c>
      <c r="C151" s="1284" t="s">
        <v>2284</v>
      </c>
      <c r="D151" s="1284">
        <v>3</v>
      </c>
      <c r="E151" s="1284" t="s">
        <v>3889</v>
      </c>
      <c r="F151" s="1284" t="s">
        <v>3890</v>
      </c>
      <c r="G151" s="1284" t="s">
        <v>3891</v>
      </c>
    </row>
    <row r="152" spans="1:7" ht="15">
      <c r="A152" s="1284" t="s">
        <v>23</v>
      </c>
      <c r="B152" s="1284" t="s">
        <v>24</v>
      </c>
      <c r="C152" s="1284" t="s">
        <v>3254</v>
      </c>
      <c r="D152" s="1284">
        <v>1</v>
      </c>
      <c r="E152" s="1284" t="s">
        <v>3216</v>
      </c>
      <c r="F152" s="1284"/>
      <c r="G152" s="1284"/>
    </row>
    <row r="153" spans="1:7" ht="15">
      <c r="A153" s="1284" t="s">
        <v>23</v>
      </c>
      <c r="B153" s="1284" t="s">
        <v>24</v>
      </c>
      <c r="C153" s="1284" t="s">
        <v>3254</v>
      </c>
      <c r="D153" s="1284">
        <v>2</v>
      </c>
      <c r="E153" s="1284" t="s">
        <v>3228</v>
      </c>
      <c r="F153" s="1284"/>
      <c r="G153" s="1284"/>
    </row>
    <row r="154" spans="1:7" ht="15">
      <c r="A154" s="1284" t="s">
        <v>23</v>
      </c>
      <c r="B154" s="1284" t="s">
        <v>24</v>
      </c>
      <c r="C154" s="1284" t="s">
        <v>3254</v>
      </c>
      <c r="D154" s="1284">
        <v>3</v>
      </c>
      <c r="E154" s="1284" t="s">
        <v>3237</v>
      </c>
      <c r="F154" s="1284"/>
      <c r="G154" s="1284"/>
    </row>
    <row r="155" spans="1:7" ht="15">
      <c r="A155" s="1284" t="s">
        <v>23</v>
      </c>
      <c r="B155" s="1284" t="s">
        <v>24</v>
      </c>
      <c r="C155" s="1284" t="s">
        <v>1568</v>
      </c>
      <c r="D155" s="1284">
        <v>1</v>
      </c>
      <c r="E155" s="1284" t="s">
        <v>3251</v>
      </c>
      <c r="F155" s="1284" t="s">
        <v>3892</v>
      </c>
      <c r="G155" s="1284" t="s">
        <v>3893</v>
      </c>
    </row>
    <row r="156" spans="1:7" ht="15">
      <c r="A156" s="1284" t="s">
        <v>23</v>
      </c>
      <c r="B156" s="1284" t="s">
        <v>24</v>
      </c>
      <c r="C156" s="1284" t="s">
        <v>1568</v>
      </c>
      <c r="D156" s="1284">
        <v>2</v>
      </c>
      <c r="E156" s="1284" t="s">
        <v>3264</v>
      </c>
      <c r="F156" s="1284" t="s">
        <v>3894</v>
      </c>
      <c r="G156" s="1284" t="s">
        <v>3895</v>
      </c>
    </row>
    <row r="157" spans="1:7" ht="15">
      <c r="A157" s="1284" t="s">
        <v>23</v>
      </c>
      <c r="B157" s="1284" t="s">
        <v>24</v>
      </c>
      <c r="C157" s="1284" t="s">
        <v>1568</v>
      </c>
      <c r="D157" s="1284">
        <v>3</v>
      </c>
      <c r="E157" s="1284" t="s">
        <v>3275</v>
      </c>
      <c r="F157" s="1284" t="s">
        <v>3896</v>
      </c>
      <c r="G157" s="1284" t="s">
        <v>3897</v>
      </c>
    </row>
    <row r="158" spans="1:7" ht="15">
      <c r="A158" s="1284" t="s">
        <v>23</v>
      </c>
      <c r="B158" s="1284" t="s">
        <v>24</v>
      </c>
      <c r="C158" s="1284" t="s">
        <v>2262</v>
      </c>
      <c r="D158" s="1284">
        <v>1</v>
      </c>
      <c r="E158" s="1284" t="s">
        <v>3287</v>
      </c>
      <c r="F158" s="1284" t="s">
        <v>3898</v>
      </c>
      <c r="G158" s="1284" t="s">
        <v>3899</v>
      </c>
    </row>
    <row r="159" spans="1:7" ht="15">
      <c r="A159" s="1284" t="s">
        <v>23</v>
      </c>
      <c r="B159" s="1284" t="s">
        <v>24</v>
      </c>
      <c r="C159" s="1284" t="s">
        <v>2262</v>
      </c>
      <c r="D159" s="1284">
        <v>2</v>
      </c>
      <c r="E159" s="1284" t="s">
        <v>3300</v>
      </c>
      <c r="F159" s="1284" t="s">
        <v>3900</v>
      </c>
      <c r="G159" s="1284" t="s">
        <v>3901</v>
      </c>
    </row>
    <row r="160" spans="1:7" ht="15">
      <c r="A160" s="1284" t="s">
        <v>23</v>
      </c>
      <c r="B160" s="1284" t="s">
        <v>24</v>
      </c>
      <c r="C160" s="1284" t="s">
        <v>2262</v>
      </c>
      <c r="D160" s="1284">
        <v>3</v>
      </c>
      <c r="E160" s="1284" t="s">
        <v>3311</v>
      </c>
      <c r="F160" s="1284" t="s">
        <v>3902</v>
      </c>
      <c r="G160" s="1284" t="s">
        <v>3903</v>
      </c>
    </row>
    <row r="161" spans="1:7" ht="15">
      <c r="A161" s="1284" t="s">
        <v>23</v>
      </c>
      <c r="B161" s="1284" t="s">
        <v>24</v>
      </c>
      <c r="C161" s="1284" t="s">
        <v>2273</v>
      </c>
      <c r="D161" s="1284">
        <v>1</v>
      </c>
      <c r="E161" s="1284" t="s">
        <v>3326</v>
      </c>
      <c r="F161" s="1284" t="s">
        <v>3904</v>
      </c>
      <c r="G161" s="1284" t="s">
        <v>3905</v>
      </c>
    </row>
    <row r="162" spans="1:7" ht="15">
      <c r="A162" s="1284" t="s">
        <v>23</v>
      </c>
      <c r="B162" s="1284" t="s">
        <v>24</v>
      </c>
      <c r="C162" s="1284" t="s">
        <v>2273</v>
      </c>
      <c r="D162" s="1284">
        <v>2</v>
      </c>
      <c r="E162" s="1284" t="s">
        <v>3338</v>
      </c>
      <c r="F162" s="1284" t="s">
        <v>3906</v>
      </c>
      <c r="G162" s="1284" t="s">
        <v>3907</v>
      </c>
    </row>
    <row r="163" spans="1:7" ht="15">
      <c r="A163" s="1284" t="s">
        <v>23</v>
      </c>
      <c r="B163" s="1284" t="s">
        <v>24</v>
      </c>
      <c r="C163" s="1284" t="s">
        <v>2273</v>
      </c>
      <c r="D163" s="1284">
        <v>3</v>
      </c>
      <c r="E163" s="1284" t="s">
        <v>3346</v>
      </c>
      <c r="F163" s="1284" t="s">
        <v>3908</v>
      </c>
      <c r="G163" s="1284" t="s">
        <v>3909</v>
      </c>
    </row>
    <row r="164" spans="1:7" ht="15">
      <c r="A164" s="1284" t="s">
        <v>23</v>
      </c>
      <c r="B164" s="1284" t="s">
        <v>24</v>
      </c>
      <c r="C164" s="1284" t="s">
        <v>2284</v>
      </c>
      <c r="D164" s="1284">
        <v>1</v>
      </c>
      <c r="E164" s="1284" t="s">
        <v>3362</v>
      </c>
      <c r="F164" s="1284" t="s">
        <v>3910</v>
      </c>
      <c r="G164" s="1284" t="s">
        <v>3911</v>
      </c>
    </row>
    <row r="165" spans="1:7" ht="15">
      <c r="A165" s="1284" t="s">
        <v>23</v>
      </c>
      <c r="B165" s="1284" t="s">
        <v>24</v>
      </c>
      <c r="C165" s="1284" t="s">
        <v>2284</v>
      </c>
      <c r="D165" s="1284">
        <v>2</v>
      </c>
      <c r="E165" s="1284" t="s">
        <v>3374</v>
      </c>
      <c r="F165" s="1284" t="s">
        <v>3912</v>
      </c>
      <c r="G165" s="1284" t="s">
        <v>3913</v>
      </c>
    </row>
    <row r="166" spans="1:7" ht="15">
      <c r="A166" s="1284" t="s">
        <v>23</v>
      </c>
      <c r="B166" s="1284" t="s">
        <v>24</v>
      </c>
      <c r="C166" s="1284" t="s">
        <v>2284</v>
      </c>
      <c r="D166" s="1284">
        <v>3</v>
      </c>
      <c r="E166" s="1284" t="s">
        <v>3384</v>
      </c>
      <c r="F166" s="1284" t="s">
        <v>3914</v>
      </c>
      <c r="G166" s="1284" t="s">
        <v>3915</v>
      </c>
    </row>
    <row r="167" spans="1:7" ht="15">
      <c r="A167" s="1284" t="s">
        <v>23</v>
      </c>
      <c r="B167" s="1284" t="s">
        <v>25</v>
      </c>
      <c r="C167" s="1284" t="s">
        <v>3254</v>
      </c>
      <c r="D167" s="1284">
        <v>1</v>
      </c>
      <c r="E167" s="1284" t="s">
        <v>3916</v>
      </c>
      <c r="F167" s="1284"/>
      <c r="G167" s="1284"/>
    </row>
    <row r="168" spans="1:7" ht="15">
      <c r="A168" s="1284" t="s">
        <v>23</v>
      </c>
      <c r="B168" s="1284" t="s">
        <v>25</v>
      </c>
      <c r="C168" s="1284" t="s">
        <v>3254</v>
      </c>
      <c r="D168" s="1284">
        <v>2</v>
      </c>
      <c r="E168" s="1284" t="s">
        <v>3917</v>
      </c>
      <c r="F168" s="1284"/>
      <c r="G168" s="1284"/>
    </row>
    <row r="169" spans="1:7" ht="15">
      <c r="A169" s="1284" t="s">
        <v>23</v>
      </c>
      <c r="B169" s="1284" t="s">
        <v>25</v>
      </c>
      <c r="C169" s="1284" t="s">
        <v>3254</v>
      </c>
      <c r="D169" s="1284">
        <v>3</v>
      </c>
      <c r="E169" s="1284" t="s">
        <v>3918</v>
      </c>
      <c r="F169" s="1284"/>
      <c r="G169" s="1284"/>
    </row>
    <row r="170" spans="1:7" ht="15">
      <c r="A170" s="1284" t="s">
        <v>23</v>
      </c>
      <c r="B170" s="1284" t="s">
        <v>25</v>
      </c>
      <c r="C170" s="1284" t="s">
        <v>1568</v>
      </c>
      <c r="D170" s="1284">
        <v>1</v>
      </c>
      <c r="E170" s="1284" t="s">
        <v>2799</v>
      </c>
      <c r="F170" s="1284" t="s">
        <v>3919</v>
      </c>
      <c r="G170" s="1284" t="s">
        <v>3920</v>
      </c>
    </row>
    <row r="171" spans="1:7" ht="15">
      <c r="A171" s="1284" t="s">
        <v>23</v>
      </c>
      <c r="B171" s="1284" t="s">
        <v>25</v>
      </c>
      <c r="C171" s="1284" t="s">
        <v>1568</v>
      </c>
      <c r="D171" s="1284">
        <v>2</v>
      </c>
      <c r="E171" s="1284" t="s">
        <v>2835</v>
      </c>
      <c r="F171" s="1284" t="s">
        <v>3921</v>
      </c>
      <c r="G171" s="1284" t="s">
        <v>3922</v>
      </c>
    </row>
    <row r="172" spans="1:7" ht="15">
      <c r="A172" s="1284" t="s">
        <v>23</v>
      </c>
      <c r="B172" s="1284" t="s">
        <v>25</v>
      </c>
      <c r="C172" s="1284" t="s">
        <v>1568</v>
      </c>
      <c r="D172" s="1284">
        <v>3</v>
      </c>
      <c r="E172" s="1284" t="s">
        <v>3923</v>
      </c>
      <c r="F172" s="1284" t="s">
        <v>3924</v>
      </c>
      <c r="G172" s="1284" t="s">
        <v>3925</v>
      </c>
    </row>
    <row r="173" spans="1:7" ht="15">
      <c r="A173" s="1284" t="s">
        <v>23</v>
      </c>
      <c r="B173" s="1284" t="s">
        <v>25</v>
      </c>
      <c r="C173" s="1284" t="s">
        <v>2262</v>
      </c>
      <c r="D173" s="1284">
        <v>1</v>
      </c>
      <c r="E173" s="1284" t="s">
        <v>3926</v>
      </c>
      <c r="F173" s="1284" t="s">
        <v>3927</v>
      </c>
      <c r="G173" s="1284" t="s">
        <v>3928</v>
      </c>
    </row>
    <row r="174" spans="1:7" ht="15">
      <c r="A174" s="1284" t="s">
        <v>23</v>
      </c>
      <c r="B174" s="1284" t="s">
        <v>25</v>
      </c>
      <c r="C174" s="1284" t="s">
        <v>2262</v>
      </c>
      <c r="D174" s="1284">
        <v>2</v>
      </c>
      <c r="E174" s="1284" t="s">
        <v>2942</v>
      </c>
      <c r="F174" s="1284" t="s">
        <v>3929</v>
      </c>
      <c r="G174" s="1284" t="s">
        <v>3930</v>
      </c>
    </row>
    <row r="175" spans="1:7" ht="15">
      <c r="A175" s="1284" t="s">
        <v>23</v>
      </c>
      <c r="B175" s="1284" t="s">
        <v>25</v>
      </c>
      <c r="C175" s="1284" t="s">
        <v>2262</v>
      </c>
      <c r="D175" s="1284">
        <v>3</v>
      </c>
      <c r="E175" s="1284" t="s">
        <v>3931</v>
      </c>
      <c r="F175" s="1284" t="s">
        <v>3932</v>
      </c>
      <c r="G175" s="1284" t="s">
        <v>3933</v>
      </c>
    </row>
    <row r="176" spans="1:7" ht="15">
      <c r="A176" s="1284" t="s">
        <v>23</v>
      </c>
      <c r="B176" s="1284" t="s">
        <v>25</v>
      </c>
      <c r="C176" s="1284" t="s">
        <v>2273</v>
      </c>
      <c r="D176" s="1284">
        <v>1</v>
      </c>
      <c r="E176" s="1284" t="s">
        <v>3014</v>
      </c>
      <c r="F176" s="1284" t="s">
        <v>3934</v>
      </c>
      <c r="G176" s="1284" t="s">
        <v>3935</v>
      </c>
    </row>
    <row r="177" spans="1:7" ht="15">
      <c r="A177" s="1284" t="s">
        <v>23</v>
      </c>
      <c r="B177" s="1284" t="s">
        <v>25</v>
      </c>
      <c r="C177" s="1284" t="s">
        <v>2273</v>
      </c>
      <c r="D177" s="1284">
        <v>2</v>
      </c>
      <c r="E177" s="1284" t="s">
        <v>3046</v>
      </c>
      <c r="F177" s="1284" t="s">
        <v>3936</v>
      </c>
      <c r="G177" s="1284" t="s">
        <v>3937</v>
      </c>
    </row>
    <row r="178" spans="1:7" ht="15">
      <c r="A178" s="1284" t="s">
        <v>23</v>
      </c>
      <c r="B178" s="1284" t="s">
        <v>25</v>
      </c>
      <c r="C178" s="1284" t="s">
        <v>2273</v>
      </c>
      <c r="D178" s="1284">
        <v>3</v>
      </c>
      <c r="E178" s="1284" t="s">
        <v>3078</v>
      </c>
      <c r="F178" s="1284" t="s">
        <v>3938</v>
      </c>
      <c r="G178" s="1284" t="s">
        <v>3939</v>
      </c>
    </row>
    <row r="179" spans="1:7" ht="15">
      <c r="A179" s="1284" t="s">
        <v>23</v>
      </c>
      <c r="B179" s="1284" t="s">
        <v>25</v>
      </c>
      <c r="C179" s="1284" t="s">
        <v>2284</v>
      </c>
      <c r="D179" s="1284">
        <v>1</v>
      </c>
      <c r="E179" s="1284" t="s">
        <v>3940</v>
      </c>
      <c r="F179" s="1284" t="s">
        <v>3941</v>
      </c>
      <c r="G179" s="1284" t="s">
        <v>3942</v>
      </c>
    </row>
    <row r="180" spans="1:7" ht="15">
      <c r="A180" s="1284" t="s">
        <v>23</v>
      </c>
      <c r="B180" s="1284" t="s">
        <v>25</v>
      </c>
      <c r="C180" s="1284" t="s">
        <v>2284</v>
      </c>
      <c r="D180" s="1284">
        <v>2</v>
      </c>
      <c r="E180" s="1284" t="s">
        <v>3943</v>
      </c>
      <c r="F180" s="1284" t="s">
        <v>3944</v>
      </c>
      <c r="G180" s="1284" t="s">
        <v>3945</v>
      </c>
    </row>
    <row r="181" spans="1:7" ht="15">
      <c r="A181" s="1284" t="s">
        <v>23</v>
      </c>
      <c r="B181" s="1284" t="s">
        <v>25</v>
      </c>
      <c r="C181" s="1284" t="s">
        <v>2284</v>
      </c>
      <c r="D181" s="1284">
        <v>3</v>
      </c>
      <c r="E181" s="1284" t="s">
        <v>3946</v>
      </c>
      <c r="F181" s="1284" t="s">
        <v>3947</v>
      </c>
      <c r="G181" s="1284" t="s">
        <v>3948</v>
      </c>
    </row>
    <row r="182" spans="1:7" ht="15">
      <c r="A182" s="1284" t="s">
        <v>23</v>
      </c>
      <c r="B182" s="1284" t="s">
        <v>26</v>
      </c>
      <c r="C182" s="1284" t="s">
        <v>3254</v>
      </c>
      <c r="D182" s="1284">
        <v>1</v>
      </c>
      <c r="E182" s="1284" t="s">
        <v>3949</v>
      </c>
      <c r="F182" s="1284"/>
      <c r="G182" s="1284"/>
    </row>
    <row r="183" spans="1:7" ht="15">
      <c r="A183" s="1284" t="s">
        <v>23</v>
      </c>
      <c r="B183" s="1284" t="s">
        <v>26</v>
      </c>
      <c r="C183" s="1284" t="s">
        <v>3254</v>
      </c>
      <c r="D183" s="1284">
        <v>2</v>
      </c>
      <c r="E183" s="1284" t="s">
        <v>3950</v>
      </c>
      <c r="F183" s="1284"/>
      <c r="G183" s="1284"/>
    </row>
    <row r="184" spans="1:7" ht="15">
      <c r="A184" s="1284" t="s">
        <v>23</v>
      </c>
      <c r="B184" s="1284" t="s">
        <v>26</v>
      </c>
      <c r="C184" s="1284" t="s">
        <v>3254</v>
      </c>
      <c r="D184" s="1284">
        <v>3</v>
      </c>
      <c r="E184" s="1284" t="s">
        <v>3951</v>
      </c>
      <c r="F184" s="1284"/>
      <c r="G184" s="1284"/>
    </row>
    <row r="185" spans="1:7" ht="15">
      <c r="A185" s="1284" t="s">
        <v>23</v>
      </c>
      <c r="B185" s="1284" t="s">
        <v>26</v>
      </c>
      <c r="C185" s="1284" t="s">
        <v>1568</v>
      </c>
      <c r="D185" s="1284">
        <v>1</v>
      </c>
      <c r="E185" s="1284" t="s">
        <v>3952</v>
      </c>
      <c r="F185" s="1284" t="s">
        <v>3953</v>
      </c>
      <c r="G185" s="1284" t="s">
        <v>3954</v>
      </c>
    </row>
    <row r="186" spans="1:7" ht="15">
      <c r="A186" s="1284" t="s">
        <v>23</v>
      </c>
      <c r="B186" s="1284" t="s">
        <v>26</v>
      </c>
      <c r="C186" s="1284" t="s">
        <v>1568</v>
      </c>
      <c r="D186" s="1284">
        <v>2</v>
      </c>
      <c r="E186" s="1284" t="s">
        <v>3955</v>
      </c>
      <c r="F186" s="1284" t="s">
        <v>3956</v>
      </c>
      <c r="G186" s="1284" t="s">
        <v>3957</v>
      </c>
    </row>
    <row r="187" spans="1:7" ht="15">
      <c r="A187" s="1284" t="s">
        <v>23</v>
      </c>
      <c r="B187" s="1284" t="s">
        <v>26</v>
      </c>
      <c r="C187" s="1284" t="s">
        <v>1568</v>
      </c>
      <c r="D187" s="1284">
        <v>3</v>
      </c>
      <c r="E187" s="1284" t="s">
        <v>3958</v>
      </c>
      <c r="F187" s="1284" t="s">
        <v>3959</v>
      </c>
      <c r="G187" s="1284" t="s">
        <v>3960</v>
      </c>
    </row>
    <row r="188" spans="1:7" ht="15">
      <c r="A188" s="1284" t="s">
        <v>23</v>
      </c>
      <c r="B188" s="1284" t="s">
        <v>26</v>
      </c>
      <c r="C188" s="1284" t="s">
        <v>2262</v>
      </c>
      <c r="D188" s="1284">
        <v>1</v>
      </c>
      <c r="E188" s="1284" t="s">
        <v>3961</v>
      </c>
      <c r="F188" s="1284" t="s">
        <v>3962</v>
      </c>
      <c r="G188" s="1284" t="s">
        <v>3963</v>
      </c>
    </row>
    <row r="189" spans="1:7" ht="15">
      <c r="A189" s="1284" t="s">
        <v>23</v>
      </c>
      <c r="B189" s="1284" t="s">
        <v>26</v>
      </c>
      <c r="C189" s="1284" t="s">
        <v>2262</v>
      </c>
      <c r="D189" s="1284">
        <v>2</v>
      </c>
      <c r="E189" s="1284" t="s">
        <v>3964</v>
      </c>
      <c r="F189" s="1284" t="s">
        <v>3965</v>
      </c>
      <c r="G189" s="1284" t="s">
        <v>3966</v>
      </c>
    </row>
    <row r="190" spans="1:7" ht="15">
      <c r="A190" s="1284" t="s">
        <v>23</v>
      </c>
      <c r="B190" s="1284" t="s">
        <v>26</v>
      </c>
      <c r="C190" s="1284" t="s">
        <v>2262</v>
      </c>
      <c r="D190" s="1284">
        <v>3</v>
      </c>
      <c r="E190" s="1284" t="s">
        <v>3967</v>
      </c>
      <c r="F190" s="1284" t="s">
        <v>3968</v>
      </c>
      <c r="G190" s="1284" t="s">
        <v>3969</v>
      </c>
    </row>
    <row r="191" spans="1:7" ht="15">
      <c r="A191" s="1284" t="s">
        <v>23</v>
      </c>
      <c r="B191" s="1284" t="s">
        <v>26</v>
      </c>
      <c r="C191" s="1284" t="s">
        <v>2273</v>
      </c>
      <c r="D191" s="1284">
        <v>1</v>
      </c>
      <c r="E191" s="1284" t="s">
        <v>3970</v>
      </c>
      <c r="F191" s="1284" t="s">
        <v>3971</v>
      </c>
      <c r="G191" s="1284" t="s">
        <v>3972</v>
      </c>
    </row>
    <row r="192" spans="1:7" ht="15">
      <c r="A192" s="1284" t="s">
        <v>23</v>
      </c>
      <c r="B192" s="1284" t="s">
        <v>26</v>
      </c>
      <c r="C192" s="1284" t="s">
        <v>2273</v>
      </c>
      <c r="D192" s="1284">
        <v>2</v>
      </c>
      <c r="E192" s="1284" t="s">
        <v>3973</v>
      </c>
      <c r="F192" s="1284" t="s">
        <v>3974</v>
      </c>
      <c r="G192" s="1284" t="s">
        <v>3975</v>
      </c>
    </row>
    <row r="193" spans="1:7" ht="15">
      <c r="A193" s="1284" t="s">
        <v>23</v>
      </c>
      <c r="B193" s="1284" t="s">
        <v>26</v>
      </c>
      <c r="C193" s="1284" t="s">
        <v>2273</v>
      </c>
      <c r="D193" s="1284">
        <v>3</v>
      </c>
      <c r="E193" s="1284" t="s">
        <v>3976</v>
      </c>
      <c r="F193" s="1284" t="s">
        <v>3977</v>
      </c>
      <c r="G193" s="1284" t="s">
        <v>3978</v>
      </c>
    </row>
    <row r="194" spans="1:7" ht="15">
      <c r="A194" s="1284" t="s">
        <v>23</v>
      </c>
      <c r="B194" s="1284" t="s">
        <v>26</v>
      </c>
      <c r="C194" s="1284" t="s">
        <v>2284</v>
      </c>
      <c r="D194" s="1284">
        <v>1</v>
      </c>
      <c r="E194" s="1284" t="s">
        <v>3979</v>
      </c>
      <c r="F194" s="1284" t="s">
        <v>3980</v>
      </c>
      <c r="G194" s="1284" t="s">
        <v>3981</v>
      </c>
    </row>
    <row r="195" spans="1:7" ht="15">
      <c r="A195" s="1284" t="s">
        <v>23</v>
      </c>
      <c r="B195" s="1284" t="s">
        <v>26</v>
      </c>
      <c r="C195" s="1284" t="s">
        <v>2284</v>
      </c>
      <c r="D195" s="1284">
        <v>2</v>
      </c>
      <c r="E195" s="1284" t="s">
        <v>3982</v>
      </c>
      <c r="F195" s="1284" t="s">
        <v>3983</v>
      </c>
      <c r="G195" s="1284" t="s">
        <v>3984</v>
      </c>
    </row>
    <row r="196" spans="1:7" ht="15">
      <c r="A196" s="1284" t="s">
        <v>23</v>
      </c>
      <c r="B196" s="1284" t="s">
        <v>26</v>
      </c>
      <c r="C196" s="1284" t="s">
        <v>2284</v>
      </c>
      <c r="D196" s="1284">
        <v>3</v>
      </c>
      <c r="E196" s="1284" t="s">
        <v>3985</v>
      </c>
      <c r="F196" s="1284" t="s">
        <v>3986</v>
      </c>
      <c r="G196" s="1284" t="s">
        <v>3987</v>
      </c>
    </row>
    <row r="197" spans="1:7" ht="15">
      <c r="A197" s="1284" t="s">
        <v>23</v>
      </c>
      <c r="B197" s="1284" t="s">
        <v>27</v>
      </c>
      <c r="C197" s="1284" t="s">
        <v>3254</v>
      </c>
      <c r="D197" s="1284">
        <v>1</v>
      </c>
      <c r="E197" s="1284" t="s">
        <v>3988</v>
      </c>
      <c r="F197" s="1284"/>
      <c r="G197" s="1284"/>
    </row>
    <row r="198" spans="1:7" ht="15">
      <c r="A198" s="1284" t="s">
        <v>23</v>
      </c>
      <c r="B198" s="1284" t="s">
        <v>27</v>
      </c>
      <c r="C198" s="1284" t="s">
        <v>3254</v>
      </c>
      <c r="D198" s="1284">
        <v>2</v>
      </c>
      <c r="E198" s="1284" t="s">
        <v>3989</v>
      </c>
      <c r="F198" s="1284"/>
      <c r="G198" s="1284"/>
    </row>
    <row r="199" spans="1:7" ht="15">
      <c r="A199" s="1284" t="s">
        <v>23</v>
      </c>
      <c r="B199" s="1284" t="s">
        <v>27</v>
      </c>
      <c r="C199" s="1284" t="s">
        <v>3254</v>
      </c>
      <c r="D199" s="1284">
        <v>3</v>
      </c>
      <c r="E199" s="1284" t="s">
        <v>3990</v>
      </c>
      <c r="F199" s="1284"/>
      <c r="G199" s="1284"/>
    </row>
    <row r="200" spans="1:7" ht="15">
      <c r="A200" s="1284" t="s">
        <v>23</v>
      </c>
      <c r="B200" s="1284" t="s">
        <v>27</v>
      </c>
      <c r="C200" s="1284" t="s">
        <v>1568</v>
      </c>
      <c r="D200" s="1284">
        <v>1</v>
      </c>
      <c r="E200" s="1284" t="s">
        <v>3991</v>
      </c>
      <c r="F200" s="1284" t="s">
        <v>3992</v>
      </c>
      <c r="G200" s="1284" t="s">
        <v>3993</v>
      </c>
    </row>
    <row r="201" spans="1:7" ht="15">
      <c r="A201" s="1284" t="s">
        <v>23</v>
      </c>
      <c r="B201" s="1284" t="s">
        <v>27</v>
      </c>
      <c r="C201" s="1284" t="s">
        <v>1568</v>
      </c>
      <c r="D201" s="1284">
        <v>2</v>
      </c>
      <c r="E201" s="1284" t="s">
        <v>3994</v>
      </c>
      <c r="F201" s="1284" t="s">
        <v>3995</v>
      </c>
      <c r="G201" s="1284" t="s">
        <v>3996</v>
      </c>
    </row>
    <row r="202" spans="1:7" ht="15">
      <c r="A202" s="1284" t="s">
        <v>23</v>
      </c>
      <c r="B202" s="1284" t="s">
        <v>27</v>
      </c>
      <c r="C202" s="1284" t="s">
        <v>1568</v>
      </c>
      <c r="D202" s="1284">
        <v>3</v>
      </c>
      <c r="E202" s="1284" t="s">
        <v>3997</v>
      </c>
      <c r="F202" s="1284" t="s">
        <v>3998</v>
      </c>
      <c r="G202" s="1284" t="s">
        <v>3999</v>
      </c>
    </row>
    <row r="203" spans="1:7" ht="15">
      <c r="A203" s="1284" t="s">
        <v>23</v>
      </c>
      <c r="B203" s="1284" t="s">
        <v>27</v>
      </c>
      <c r="C203" s="1284" t="s">
        <v>2262</v>
      </c>
      <c r="D203" s="1284">
        <v>1</v>
      </c>
      <c r="E203" s="1284" t="s">
        <v>4000</v>
      </c>
      <c r="F203" s="1284" t="s">
        <v>4001</v>
      </c>
      <c r="G203" s="1284" t="s">
        <v>4002</v>
      </c>
    </row>
    <row r="204" spans="1:7" ht="15">
      <c r="A204" s="1284" t="s">
        <v>23</v>
      </c>
      <c r="B204" s="1284" t="s">
        <v>27</v>
      </c>
      <c r="C204" s="1284" t="s">
        <v>2262</v>
      </c>
      <c r="D204" s="1284">
        <v>2</v>
      </c>
      <c r="E204" s="1284" t="s">
        <v>4003</v>
      </c>
      <c r="F204" s="1284" t="s">
        <v>4004</v>
      </c>
      <c r="G204" s="1284" t="s">
        <v>4005</v>
      </c>
    </row>
    <row r="205" spans="1:7" ht="15">
      <c r="A205" s="1284" t="s">
        <v>23</v>
      </c>
      <c r="B205" s="1284" t="s">
        <v>27</v>
      </c>
      <c r="C205" s="1284" t="s">
        <v>2262</v>
      </c>
      <c r="D205" s="1284">
        <v>3</v>
      </c>
      <c r="E205" s="1284" t="s">
        <v>4006</v>
      </c>
      <c r="F205" s="1284" t="s">
        <v>4007</v>
      </c>
      <c r="G205" s="1284" t="s">
        <v>4008</v>
      </c>
    </row>
    <row r="206" spans="1:7" ht="15">
      <c r="A206" s="1284" t="s">
        <v>23</v>
      </c>
      <c r="B206" s="1284" t="s">
        <v>27</v>
      </c>
      <c r="C206" s="1284" t="s">
        <v>2273</v>
      </c>
      <c r="D206" s="1284">
        <v>1</v>
      </c>
      <c r="E206" s="1284" t="s">
        <v>4009</v>
      </c>
      <c r="F206" s="1284" t="s">
        <v>4010</v>
      </c>
      <c r="G206" s="1284" t="s">
        <v>4011</v>
      </c>
    </row>
    <row r="207" spans="1:7" ht="15">
      <c r="A207" s="1284" t="s">
        <v>23</v>
      </c>
      <c r="B207" s="1284" t="s">
        <v>27</v>
      </c>
      <c r="C207" s="1284" t="s">
        <v>2273</v>
      </c>
      <c r="D207" s="1284">
        <v>2</v>
      </c>
      <c r="E207" s="1284" t="s">
        <v>4012</v>
      </c>
      <c r="F207" s="1284" t="s">
        <v>4013</v>
      </c>
      <c r="G207" s="1284" t="s">
        <v>4014</v>
      </c>
    </row>
    <row r="208" spans="1:7" ht="15">
      <c r="A208" s="1284" t="s">
        <v>23</v>
      </c>
      <c r="B208" s="1284" t="s">
        <v>27</v>
      </c>
      <c r="C208" s="1284" t="s">
        <v>2273</v>
      </c>
      <c r="D208" s="1284">
        <v>3</v>
      </c>
      <c r="E208" s="1284" t="s">
        <v>4015</v>
      </c>
      <c r="F208" s="1284" t="s">
        <v>4016</v>
      </c>
      <c r="G208" s="1284" t="s">
        <v>4017</v>
      </c>
    </row>
    <row r="209" spans="1:7" ht="15">
      <c r="A209" s="1284" t="s">
        <v>23</v>
      </c>
      <c r="B209" s="1284" t="s">
        <v>27</v>
      </c>
      <c r="C209" s="1284" t="s">
        <v>2284</v>
      </c>
      <c r="D209" s="1284">
        <v>1</v>
      </c>
      <c r="E209" s="1284" t="s">
        <v>4018</v>
      </c>
      <c r="F209" s="1284" t="s">
        <v>4019</v>
      </c>
      <c r="G209" s="1284" t="s">
        <v>4020</v>
      </c>
    </row>
    <row r="210" spans="1:7" ht="15">
      <c r="A210" s="1284" t="s">
        <v>23</v>
      </c>
      <c r="B210" s="1284" t="s">
        <v>27</v>
      </c>
      <c r="C210" s="1284" t="s">
        <v>2284</v>
      </c>
      <c r="D210" s="1284">
        <v>2</v>
      </c>
      <c r="E210" s="1284" t="s">
        <v>4021</v>
      </c>
      <c r="F210" s="1284" t="s">
        <v>4022</v>
      </c>
      <c r="G210" s="1284" t="s">
        <v>4023</v>
      </c>
    </row>
    <row r="211" spans="1:7" ht="15">
      <c r="A211" s="1284" t="s">
        <v>23</v>
      </c>
      <c r="B211" s="1284" t="s">
        <v>27</v>
      </c>
      <c r="C211" s="1284" t="s">
        <v>2284</v>
      </c>
      <c r="D211" s="1284">
        <v>3</v>
      </c>
      <c r="E211" s="1284" t="s">
        <v>4024</v>
      </c>
      <c r="F211" s="1284" t="s">
        <v>4025</v>
      </c>
      <c r="G211" s="1284" t="s">
        <v>4026</v>
      </c>
    </row>
    <row r="212" spans="1:7" ht="15">
      <c r="A212" s="1284" t="s">
        <v>23</v>
      </c>
      <c r="B212" s="1284" t="s">
        <v>28</v>
      </c>
      <c r="C212" s="1284" t="s">
        <v>3254</v>
      </c>
      <c r="D212" s="1284">
        <v>1</v>
      </c>
      <c r="E212" s="1284" t="s">
        <v>4027</v>
      </c>
      <c r="F212" s="1284"/>
      <c r="G212" s="1284"/>
    </row>
    <row r="213" spans="1:7" ht="15">
      <c r="A213" s="1284" t="s">
        <v>23</v>
      </c>
      <c r="B213" s="1284" t="s">
        <v>28</v>
      </c>
      <c r="C213" s="1284" t="s">
        <v>3254</v>
      </c>
      <c r="D213" s="1284">
        <v>2</v>
      </c>
      <c r="E213" s="1284" t="s">
        <v>4028</v>
      </c>
      <c r="F213" s="1284"/>
      <c r="G213" s="1284"/>
    </row>
    <row r="214" spans="1:7" ht="15">
      <c r="A214" s="1284" t="s">
        <v>23</v>
      </c>
      <c r="B214" s="1284" t="s">
        <v>28</v>
      </c>
      <c r="C214" s="1284" t="s">
        <v>3254</v>
      </c>
      <c r="D214" s="1284">
        <v>3</v>
      </c>
      <c r="E214" s="1284" t="s">
        <v>4029</v>
      </c>
      <c r="F214" s="1284"/>
      <c r="G214" s="1284"/>
    </row>
    <row r="215" spans="1:7" ht="15">
      <c r="A215" s="1284" t="s">
        <v>23</v>
      </c>
      <c r="B215" s="1284" t="s">
        <v>28</v>
      </c>
      <c r="C215" s="1284" t="s">
        <v>1568</v>
      </c>
      <c r="D215" s="1284">
        <v>1</v>
      </c>
      <c r="E215" s="1284" t="s">
        <v>4030</v>
      </c>
      <c r="F215" s="1284" t="s">
        <v>4031</v>
      </c>
      <c r="G215" s="1284" t="s">
        <v>4032</v>
      </c>
    </row>
    <row r="216" spans="1:7" ht="15">
      <c r="A216" s="1284" t="s">
        <v>23</v>
      </c>
      <c r="B216" s="1284" t="s">
        <v>28</v>
      </c>
      <c r="C216" s="1284" t="s">
        <v>1568</v>
      </c>
      <c r="D216" s="1284">
        <v>2</v>
      </c>
      <c r="E216" s="1284" t="s">
        <v>4033</v>
      </c>
      <c r="F216" s="1284" t="s">
        <v>4034</v>
      </c>
      <c r="G216" s="1284" t="s">
        <v>4035</v>
      </c>
    </row>
    <row r="217" spans="1:7" ht="15">
      <c r="A217" s="1284" t="s">
        <v>23</v>
      </c>
      <c r="B217" s="1284" t="s">
        <v>28</v>
      </c>
      <c r="C217" s="1284" t="s">
        <v>1568</v>
      </c>
      <c r="D217" s="1284">
        <v>3</v>
      </c>
      <c r="E217" s="1284" t="s">
        <v>4036</v>
      </c>
      <c r="F217" s="1284" t="s">
        <v>4037</v>
      </c>
      <c r="G217" s="1284" t="s">
        <v>4038</v>
      </c>
    </row>
    <row r="218" spans="1:7" ht="15">
      <c r="A218" s="1284" t="s">
        <v>23</v>
      </c>
      <c r="B218" s="1284" t="s">
        <v>28</v>
      </c>
      <c r="C218" s="1284" t="s">
        <v>2262</v>
      </c>
      <c r="D218" s="1284">
        <v>1</v>
      </c>
      <c r="E218" s="1284" t="s">
        <v>4039</v>
      </c>
      <c r="F218" s="1284" t="s">
        <v>4040</v>
      </c>
      <c r="G218" s="1284" t="s">
        <v>4041</v>
      </c>
    </row>
    <row r="219" spans="1:7" ht="15">
      <c r="A219" s="1284" t="s">
        <v>23</v>
      </c>
      <c r="B219" s="1284" t="s">
        <v>28</v>
      </c>
      <c r="C219" s="1284" t="s">
        <v>2262</v>
      </c>
      <c r="D219" s="1284">
        <v>2</v>
      </c>
      <c r="E219" s="1284" t="s">
        <v>4042</v>
      </c>
      <c r="F219" s="1284" t="s">
        <v>4043</v>
      </c>
      <c r="G219" s="1284" t="s">
        <v>4044</v>
      </c>
    </row>
    <row r="220" spans="1:7" ht="15">
      <c r="A220" s="1284" t="s">
        <v>23</v>
      </c>
      <c r="B220" s="1284" t="s">
        <v>28</v>
      </c>
      <c r="C220" s="1284" t="s">
        <v>2262</v>
      </c>
      <c r="D220" s="1284">
        <v>3</v>
      </c>
      <c r="E220" s="1284" t="s">
        <v>4045</v>
      </c>
      <c r="F220" s="1284" t="s">
        <v>4046</v>
      </c>
      <c r="G220" s="1284" t="s">
        <v>4047</v>
      </c>
    </row>
    <row r="221" spans="1:7" ht="15">
      <c r="A221" s="1284" t="s">
        <v>23</v>
      </c>
      <c r="B221" s="1284" t="s">
        <v>28</v>
      </c>
      <c r="C221" s="1284" t="s">
        <v>2273</v>
      </c>
      <c r="D221" s="1284">
        <v>1</v>
      </c>
      <c r="E221" s="1284" t="s">
        <v>4048</v>
      </c>
      <c r="F221" s="1284" t="s">
        <v>4049</v>
      </c>
      <c r="G221" s="1284" t="s">
        <v>4050</v>
      </c>
    </row>
    <row r="222" spans="1:7" ht="15">
      <c r="A222" s="1284" t="s">
        <v>23</v>
      </c>
      <c r="B222" s="1284" t="s">
        <v>28</v>
      </c>
      <c r="C222" s="1284" t="s">
        <v>2273</v>
      </c>
      <c r="D222" s="1284">
        <v>2</v>
      </c>
      <c r="E222" s="1284" t="s">
        <v>4051</v>
      </c>
      <c r="F222" s="1284" t="s">
        <v>4052</v>
      </c>
      <c r="G222" s="1284" t="s">
        <v>4053</v>
      </c>
    </row>
    <row r="223" spans="1:7" ht="15">
      <c r="A223" s="1284" t="s">
        <v>23</v>
      </c>
      <c r="B223" s="1284" t="s">
        <v>28</v>
      </c>
      <c r="C223" s="1284" t="s">
        <v>2273</v>
      </c>
      <c r="D223" s="1284">
        <v>3</v>
      </c>
      <c r="E223" s="1284" t="s">
        <v>4054</v>
      </c>
      <c r="F223" s="1284" t="s">
        <v>4055</v>
      </c>
      <c r="G223" s="1284" t="s">
        <v>4056</v>
      </c>
    </row>
    <row r="224" spans="1:7" ht="15">
      <c r="A224" s="1284" t="s">
        <v>23</v>
      </c>
      <c r="B224" s="1284" t="s">
        <v>28</v>
      </c>
      <c r="C224" s="1284" t="s">
        <v>2284</v>
      </c>
      <c r="D224" s="1284">
        <v>1</v>
      </c>
      <c r="E224" s="1284" t="s">
        <v>4057</v>
      </c>
      <c r="F224" s="1284" t="s">
        <v>4058</v>
      </c>
      <c r="G224" s="1284" t="s">
        <v>4059</v>
      </c>
    </row>
    <row r="225" spans="1:7" ht="15">
      <c r="A225" s="1284" t="s">
        <v>23</v>
      </c>
      <c r="B225" s="1284" t="s">
        <v>28</v>
      </c>
      <c r="C225" s="1284" t="s">
        <v>2284</v>
      </c>
      <c r="D225" s="1284">
        <v>2</v>
      </c>
      <c r="E225" s="1284" t="s">
        <v>4060</v>
      </c>
      <c r="F225" s="1284" t="s">
        <v>4061</v>
      </c>
      <c r="G225" s="1284" t="s">
        <v>4062</v>
      </c>
    </row>
    <row r="226" spans="1:7" ht="15">
      <c r="A226" s="1284" t="s">
        <v>23</v>
      </c>
      <c r="B226" s="1284" t="s">
        <v>28</v>
      </c>
      <c r="C226" s="1284" t="s">
        <v>2284</v>
      </c>
      <c r="D226" s="1284">
        <v>3</v>
      </c>
      <c r="E226" s="1284" t="s">
        <v>4063</v>
      </c>
      <c r="F226" s="1284" t="s">
        <v>4064</v>
      </c>
      <c r="G226" s="1284" t="s">
        <v>4065</v>
      </c>
    </row>
    <row r="227" spans="1:7" ht="15">
      <c r="A227" s="1284" t="s">
        <v>23</v>
      </c>
      <c r="B227" s="1284" t="s">
        <v>29</v>
      </c>
      <c r="C227" s="1284" t="s">
        <v>3254</v>
      </c>
      <c r="D227" s="1284">
        <v>1</v>
      </c>
      <c r="E227" s="1284" t="s">
        <v>4066</v>
      </c>
      <c r="F227" s="1284"/>
      <c r="G227" s="1284"/>
    </row>
    <row r="228" spans="1:7" ht="15">
      <c r="A228" s="1284" t="s">
        <v>23</v>
      </c>
      <c r="B228" s="1284" t="s">
        <v>29</v>
      </c>
      <c r="C228" s="1284" t="s">
        <v>3254</v>
      </c>
      <c r="D228" s="1284">
        <v>2</v>
      </c>
      <c r="E228" s="1284" t="s">
        <v>4067</v>
      </c>
      <c r="F228" s="1284"/>
      <c r="G228" s="1284"/>
    </row>
    <row r="229" spans="1:7" ht="15">
      <c r="A229" s="1284" t="s">
        <v>23</v>
      </c>
      <c r="B229" s="1284" t="s">
        <v>29</v>
      </c>
      <c r="C229" s="1284" t="s">
        <v>3254</v>
      </c>
      <c r="D229" s="1284">
        <v>3</v>
      </c>
      <c r="E229" s="1284" t="s">
        <v>4068</v>
      </c>
      <c r="F229" s="1284"/>
      <c r="G229" s="1284"/>
    </row>
    <row r="230" spans="1:7" ht="15">
      <c r="A230" s="1284" t="s">
        <v>23</v>
      </c>
      <c r="B230" s="1284" t="s">
        <v>29</v>
      </c>
      <c r="C230" s="1284" t="s">
        <v>1568</v>
      </c>
      <c r="D230" s="1284">
        <v>1</v>
      </c>
      <c r="E230" s="1284" t="s">
        <v>4069</v>
      </c>
      <c r="F230" s="1284" t="s">
        <v>4070</v>
      </c>
      <c r="G230" s="1284" t="s">
        <v>4071</v>
      </c>
    </row>
    <row r="231" spans="1:7" ht="15">
      <c r="A231" s="1284" t="s">
        <v>23</v>
      </c>
      <c r="B231" s="1284" t="s">
        <v>29</v>
      </c>
      <c r="C231" s="1284" t="s">
        <v>1568</v>
      </c>
      <c r="D231" s="1284">
        <v>2</v>
      </c>
      <c r="E231" s="1284" t="s">
        <v>4072</v>
      </c>
      <c r="F231" s="1284" t="s">
        <v>4073</v>
      </c>
      <c r="G231" s="1284" t="s">
        <v>4074</v>
      </c>
    </row>
    <row r="232" spans="1:7" ht="15">
      <c r="A232" s="1284" t="s">
        <v>23</v>
      </c>
      <c r="B232" s="1284" t="s">
        <v>29</v>
      </c>
      <c r="C232" s="1284" t="s">
        <v>1568</v>
      </c>
      <c r="D232" s="1284">
        <v>3</v>
      </c>
      <c r="E232" s="1284" t="s">
        <v>4075</v>
      </c>
      <c r="F232" s="1284" t="s">
        <v>4076</v>
      </c>
      <c r="G232" s="1284" t="s">
        <v>4077</v>
      </c>
    </row>
    <row r="233" spans="1:7" ht="15">
      <c r="A233" s="1284" t="s">
        <v>23</v>
      </c>
      <c r="B233" s="1284" t="s">
        <v>29</v>
      </c>
      <c r="C233" s="1284" t="s">
        <v>2262</v>
      </c>
      <c r="D233" s="1284">
        <v>1</v>
      </c>
      <c r="E233" s="1284" t="s">
        <v>4078</v>
      </c>
      <c r="F233" s="1284" t="s">
        <v>4079</v>
      </c>
      <c r="G233" s="1284" t="s">
        <v>4080</v>
      </c>
    </row>
    <row r="234" spans="1:7" ht="15">
      <c r="A234" s="1284" t="s">
        <v>23</v>
      </c>
      <c r="B234" s="1284" t="s">
        <v>29</v>
      </c>
      <c r="C234" s="1284" t="s">
        <v>2262</v>
      </c>
      <c r="D234" s="1284">
        <v>2</v>
      </c>
      <c r="E234" s="1284" t="s">
        <v>4081</v>
      </c>
      <c r="F234" s="1284" t="s">
        <v>4082</v>
      </c>
      <c r="G234" s="1284" t="s">
        <v>4083</v>
      </c>
    </row>
    <row r="235" spans="1:7" ht="15">
      <c r="A235" s="1284" t="s">
        <v>23</v>
      </c>
      <c r="B235" s="1284" t="s">
        <v>29</v>
      </c>
      <c r="C235" s="1284" t="s">
        <v>2262</v>
      </c>
      <c r="D235" s="1284">
        <v>3</v>
      </c>
      <c r="E235" s="1284" t="s">
        <v>4084</v>
      </c>
      <c r="F235" s="1284" t="s">
        <v>4085</v>
      </c>
      <c r="G235" s="1284" t="s">
        <v>4086</v>
      </c>
    </row>
    <row r="236" spans="1:7" ht="15">
      <c r="A236" s="1284" t="s">
        <v>23</v>
      </c>
      <c r="B236" s="1284" t="s">
        <v>29</v>
      </c>
      <c r="C236" s="1284" t="s">
        <v>2273</v>
      </c>
      <c r="D236" s="1284">
        <v>1</v>
      </c>
      <c r="E236" s="1284" t="s">
        <v>4087</v>
      </c>
      <c r="F236" s="1284" t="s">
        <v>4088</v>
      </c>
      <c r="G236" s="1284" t="s">
        <v>4089</v>
      </c>
    </row>
    <row r="237" spans="1:7" ht="15">
      <c r="A237" s="1284" t="s">
        <v>23</v>
      </c>
      <c r="B237" s="1284" t="s">
        <v>29</v>
      </c>
      <c r="C237" s="1284" t="s">
        <v>2273</v>
      </c>
      <c r="D237" s="1284">
        <v>2</v>
      </c>
      <c r="E237" s="1284" t="s">
        <v>4090</v>
      </c>
      <c r="F237" s="1284" t="s">
        <v>4091</v>
      </c>
      <c r="G237" s="1284" t="s">
        <v>4092</v>
      </c>
    </row>
    <row r="238" spans="1:7" ht="15">
      <c r="A238" s="1284" t="s">
        <v>23</v>
      </c>
      <c r="B238" s="1284" t="s">
        <v>29</v>
      </c>
      <c r="C238" s="1284" t="s">
        <v>2273</v>
      </c>
      <c r="D238" s="1284">
        <v>3</v>
      </c>
      <c r="E238" s="1284" t="s">
        <v>4093</v>
      </c>
      <c r="F238" s="1284" t="s">
        <v>4094</v>
      </c>
      <c r="G238" s="1284" t="s">
        <v>4095</v>
      </c>
    </row>
    <row r="239" spans="1:7" ht="15">
      <c r="A239" s="1284" t="s">
        <v>23</v>
      </c>
      <c r="B239" s="1284" t="s">
        <v>29</v>
      </c>
      <c r="C239" s="1284" t="s">
        <v>2284</v>
      </c>
      <c r="D239" s="1284">
        <v>1</v>
      </c>
      <c r="E239" s="1284" t="s">
        <v>4096</v>
      </c>
      <c r="F239" s="1284" t="s">
        <v>4097</v>
      </c>
      <c r="G239" s="1284" t="s">
        <v>4098</v>
      </c>
    </row>
    <row r="240" spans="1:7" ht="15">
      <c r="A240" s="1284" t="s">
        <v>23</v>
      </c>
      <c r="B240" s="1284" t="s">
        <v>29</v>
      </c>
      <c r="C240" s="1284" t="s">
        <v>2284</v>
      </c>
      <c r="D240" s="1284">
        <v>2</v>
      </c>
      <c r="E240" s="1284" t="s">
        <v>4099</v>
      </c>
      <c r="F240" s="1284" t="s">
        <v>4100</v>
      </c>
      <c r="G240" s="1284" t="s">
        <v>4101</v>
      </c>
    </row>
    <row r="241" spans="1:7" ht="15">
      <c r="A241" s="1284" t="s">
        <v>23</v>
      </c>
      <c r="B241" s="1284" t="s">
        <v>29</v>
      </c>
      <c r="C241" s="1284" t="s">
        <v>2284</v>
      </c>
      <c r="D241" s="1284">
        <v>3</v>
      </c>
      <c r="E241" s="1284" t="s">
        <v>4102</v>
      </c>
      <c r="F241" s="1284" t="s">
        <v>4103</v>
      </c>
      <c r="G241" s="1284" t="s">
        <v>4104</v>
      </c>
    </row>
    <row r="242" spans="1:7" ht="15">
      <c r="A242" s="1284" t="s">
        <v>30</v>
      </c>
      <c r="B242" s="1284" t="s">
        <v>31</v>
      </c>
      <c r="C242" s="1284" t="s">
        <v>3254</v>
      </c>
      <c r="D242" s="1284">
        <v>1</v>
      </c>
      <c r="E242" s="1284" t="s">
        <v>4105</v>
      </c>
      <c r="F242" s="1284"/>
      <c r="G242" s="1284"/>
    </row>
    <row r="243" spans="1:7" ht="15">
      <c r="A243" s="1284" t="s">
        <v>30</v>
      </c>
      <c r="B243" s="1284" t="s">
        <v>31</v>
      </c>
      <c r="C243" s="1284" t="s">
        <v>3254</v>
      </c>
      <c r="D243" s="1284">
        <v>2</v>
      </c>
      <c r="E243" s="1284" t="s">
        <v>4106</v>
      </c>
      <c r="F243" s="1284"/>
      <c r="G243" s="1284"/>
    </row>
    <row r="244" spans="1:7" ht="15">
      <c r="A244" s="1284" t="s">
        <v>30</v>
      </c>
      <c r="B244" s="1284" t="s">
        <v>31</v>
      </c>
      <c r="C244" s="1284" t="s">
        <v>3254</v>
      </c>
      <c r="D244" s="1284">
        <v>3</v>
      </c>
      <c r="E244" s="1284" t="s">
        <v>4107</v>
      </c>
      <c r="F244" s="1284"/>
      <c r="G244" s="1284"/>
    </row>
    <row r="245" spans="1:7" ht="15">
      <c r="A245" s="1284" t="s">
        <v>30</v>
      </c>
      <c r="B245" s="1284" t="s">
        <v>31</v>
      </c>
      <c r="C245" s="1284" t="s">
        <v>1568</v>
      </c>
      <c r="D245" s="1284">
        <v>1</v>
      </c>
      <c r="E245" s="1284" t="s">
        <v>4108</v>
      </c>
      <c r="F245" s="1284" t="s">
        <v>4109</v>
      </c>
      <c r="G245" s="1284" t="s">
        <v>4110</v>
      </c>
    </row>
    <row r="246" spans="1:7" ht="15">
      <c r="A246" s="1284" t="s">
        <v>30</v>
      </c>
      <c r="B246" s="1284" t="s">
        <v>31</v>
      </c>
      <c r="C246" s="1284" t="s">
        <v>1568</v>
      </c>
      <c r="D246" s="1284">
        <v>2</v>
      </c>
      <c r="E246" s="1284" t="s">
        <v>4111</v>
      </c>
      <c r="F246" s="1284" t="s">
        <v>4112</v>
      </c>
      <c r="G246" s="1284" t="s">
        <v>4113</v>
      </c>
    </row>
    <row r="247" spans="1:7" ht="15">
      <c r="A247" s="1284" t="s">
        <v>30</v>
      </c>
      <c r="B247" s="1284" t="s">
        <v>31</v>
      </c>
      <c r="C247" s="1284" t="s">
        <v>1568</v>
      </c>
      <c r="D247" s="1284">
        <v>3</v>
      </c>
      <c r="E247" s="1284" t="s">
        <v>4114</v>
      </c>
      <c r="F247" s="1284" t="s">
        <v>4115</v>
      </c>
      <c r="G247" s="1284" t="s">
        <v>4116</v>
      </c>
    </row>
    <row r="248" spans="1:7" ht="15">
      <c r="A248" s="1284" t="s">
        <v>30</v>
      </c>
      <c r="B248" s="1284" t="s">
        <v>31</v>
      </c>
      <c r="C248" s="1284" t="s">
        <v>2262</v>
      </c>
      <c r="D248" s="1284">
        <v>1</v>
      </c>
      <c r="E248" s="1284" t="s">
        <v>4117</v>
      </c>
      <c r="F248" s="1284" t="s">
        <v>4118</v>
      </c>
      <c r="G248" s="1284" t="s">
        <v>4119</v>
      </c>
    </row>
    <row r="249" spans="1:7" ht="15">
      <c r="A249" s="1284" t="s">
        <v>30</v>
      </c>
      <c r="B249" s="1284" t="s">
        <v>31</v>
      </c>
      <c r="C249" s="1284" t="s">
        <v>2262</v>
      </c>
      <c r="D249" s="1284">
        <v>2</v>
      </c>
      <c r="E249" s="1284" t="s">
        <v>4120</v>
      </c>
      <c r="F249" s="1284" t="s">
        <v>4121</v>
      </c>
      <c r="G249" s="1284" t="s">
        <v>4122</v>
      </c>
    </row>
    <row r="250" spans="1:7" ht="15">
      <c r="A250" s="1284" t="s">
        <v>30</v>
      </c>
      <c r="B250" s="1284" t="s">
        <v>31</v>
      </c>
      <c r="C250" s="1284" t="s">
        <v>2262</v>
      </c>
      <c r="D250" s="1284">
        <v>3</v>
      </c>
      <c r="E250" s="1284" t="s">
        <v>4123</v>
      </c>
      <c r="F250" s="1284" t="s">
        <v>4124</v>
      </c>
      <c r="G250" s="1284" t="s">
        <v>4125</v>
      </c>
    </row>
    <row r="251" spans="1:7" ht="15">
      <c r="A251" s="1284" t="s">
        <v>30</v>
      </c>
      <c r="B251" s="1284" t="s">
        <v>31</v>
      </c>
      <c r="C251" s="1284" t="s">
        <v>2273</v>
      </c>
      <c r="D251" s="1284">
        <v>1</v>
      </c>
      <c r="E251" s="1284" t="s">
        <v>4126</v>
      </c>
      <c r="F251" s="1284" t="s">
        <v>4127</v>
      </c>
      <c r="G251" s="1284" t="s">
        <v>4128</v>
      </c>
    </row>
    <row r="252" spans="1:7" ht="15">
      <c r="A252" s="1284" t="s">
        <v>30</v>
      </c>
      <c r="B252" s="1284" t="s">
        <v>31</v>
      </c>
      <c r="C252" s="1284" t="s">
        <v>2273</v>
      </c>
      <c r="D252" s="1284">
        <v>2</v>
      </c>
      <c r="E252" s="1284" t="s">
        <v>4129</v>
      </c>
      <c r="F252" s="1284" t="s">
        <v>4130</v>
      </c>
      <c r="G252" s="1284" t="s">
        <v>4131</v>
      </c>
    </row>
    <row r="253" spans="1:7" ht="15">
      <c r="A253" s="1284" t="s">
        <v>30</v>
      </c>
      <c r="B253" s="1284" t="s">
        <v>31</v>
      </c>
      <c r="C253" s="1284" t="s">
        <v>2273</v>
      </c>
      <c r="D253" s="1284">
        <v>3</v>
      </c>
      <c r="E253" s="1284" t="s">
        <v>4132</v>
      </c>
      <c r="F253" s="1284" t="s">
        <v>4133</v>
      </c>
      <c r="G253" s="1284" t="s">
        <v>4134</v>
      </c>
    </row>
    <row r="254" spans="1:7" ht="15">
      <c r="A254" s="1284" t="s">
        <v>30</v>
      </c>
      <c r="B254" s="1284" t="s">
        <v>31</v>
      </c>
      <c r="C254" s="1284" t="s">
        <v>2284</v>
      </c>
      <c r="D254" s="1284">
        <v>1</v>
      </c>
      <c r="E254" s="1284" t="s">
        <v>4135</v>
      </c>
      <c r="F254" s="1284" t="s">
        <v>4136</v>
      </c>
      <c r="G254" s="1284" t="s">
        <v>4137</v>
      </c>
    </row>
    <row r="255" spans="1:7" ht="15">
      <c r="A255" s="1284" t="s">
        <v>30</v>
      </c>
      <c r="B255" s="1284" t="s">
        <v>31</v>
      </c>
      <c r="C255" s="1284" t="s">
        <v>2284</v>
      </c>
      <c r="D255" s="1284">
        <v>2</v>
      </c>
      <c r="E255" s="1284" t="s">
        <v>4138</v>
      </c>
      <c r="F255" s="1284" t="s">
        <v>4139</v>
      </c>
      <c r="G255" s="1284" t="s">
        <v>4140</v>
      </c>
    </row>
    <row r="256" spans="1:7" ht="15">
      <c r="A256" s="1284" t="s">
        <v>30</v>
      </c>
      <c r="B256" s="1284" t="s">
        <v>31</v>
      </c>
      <c r="C256" s="1284" t="s">
        <v>2284</v>
      </c>
      <c r="D256" s="1284">
        <v>3</v>
      </c>
      <c r="E256" s="1284" t="s">
        <v>4141</v>
      </c>
      <c r="F256" s="1284" t="s">
        <v>4142</v>
      </c>
      <c r="G256" s="1284" t="s">
        <v>4143</v>
      </c>
    </row>
    <row r="257" spans="1:7" ht="15">
      <c r="A257" s="1284" t="s">
        <v>30</v>
      </c>
      <c r="B257" s="1284" t="s">
        <v>32</v>
      </c>
      <c r="C257" s="1284" t="s">
        <v>3254</v>
      </c>
      <c r="D257" s="1284">
        <v>1</v>
      </c>
      <c r="E257" s="1284" t="s">
        <v>4144</v>
      </c>
      <c r="F257" s="1284"/>
      <c r="G257" s="1284"/>
    </row>
    <row r="258" spans="1:7" ht="15">
      <c r="A258" s="1284" t="s">
        <v>30</v>
      </c>
      <c r="B258" s="1284" t="s">
        <v>32</v>
      </c>
      <c r="C258" s="1284" t="s">
        <v>3254</v>
      </c>
      <c r="D258" s="1284">
        <v>2</v>
      </c>
      <c r="E258" s="1284" t="s">
        <v>4145</v>
      </c>
      <c r="F258" s="1284"/>
      <c r="G258" s="1284"/>
    </row>
    <row r="259" spans="1:7" ht="15">
      <c r="A259" s="1284" t="s">
        <v>30</v>
      </c>
      <c r="B259" s="1284" t="s">
        <v>32</v>
      </c>
      <c r="C259" s="1284" t="s">
        <v>3254</v>
      </c>
      <c r="D259" s="1284">
        <v>3</v>
      </c>
      <c r="E259" s="1284" t="s">
        <v>4146</v>
      </c>
      <c r="F259" s="1284"/>
      <c r="G259" s="1284"/>
    </row>
    <row r="260" spans="1:7" ht="15">
      <c r="A260" s="1284" t="s">
        <v>30</v>
      </c>
      <c r="B260" s="1284" t="s">
        <v>32</v>
      </c>
      <c r="C260" s="1284" t="s">
        <v>1568</v>
      </c>
      <c r="D260" s="1284">
        <v>1</v>
      </c>
      <c r="E260" s="1284" t="s">
        <v>4147</v>
      </c>
      <c r="F260" s="1284" t="s">
        <v>4148</v>
      </c>
      <c r="G260" s="1284" t="s">
        <v>4149</v>
      </c>
    </row>
    <row r="261" spans="1:7" ht="15">
      <c r="A261" s="1284" t="s">
        <v>30</v>
      </c>
      <c r="B261" s="1284" t="s">
        <v>32</v>
      </c>
      <c r="C261" s="1284" t="s">
        <v>1568</v>
      </c>
      <c r="D261" s="1284">
        <v>2</v>
      </c>
      <c r="E261" s="1284" t="s">
        <v>4150</v>
      </c>
      <c r="F261" s="1284" t="s">
        <v>4151</v>
      </c>
      <c r="G261" s="1284" t="s">
        <v>4152</v>
      </c>
    </row>
    <row r="262" spans="1:7" ht="15">
      <c r="A262" s="1284" t="s">
        <v>30</v>
      </c>
      <c r="B262" s="1284" t="s">
        <v>32</v>
      </c>
      <c r="C262" s="1284" t="s">
        <v>1568</v>
      </c>
      <c r="D262" s="1284">
        <v>3</v>
      </c>
      <c r="E262" s="1284" t="s">
        <v>4153</v>
      </c>
      <c r="F262" s="1284" t="s">
        <v>4154</v>
      </c>
      <c r="G262" s="1284" t="s">
        <v>4155</v>
      </c>
    </row>
    <row r="263" spans="1:7" ht="15">
      <c r="A263" s="1284" t="s">
        <v>30</v>
      </c>
      <c r="B263" s="1284" t="s">
        <v>32</v>
      </c>
      <c r="C263" s="1284" t="s">
        <v>2262</v>
      </c>
      <c r="D263" s="1284">
        <v>1</v>
      </c>
      <c r="E263" s="1284" t="s">
        <v>4156</v>
      </c>
      <c r="F263" s="1284" t="s">
        <v>4157</v>
      </c>
      <c r="G263" s="1284" t="s">
        <v>4158</v>
      </c>
    </row>
    <row r="264" spans="1:7" ht="15">
      <c r="A264" s="1284" t="s">
        <v>30</v>
      </c>
      <c r="B264" s="1284" t="s">
        <v>32</v>
      </c>
      <c r="C264" s="1284" t="s">
        <v>2262</v>
      </c>
      <c r="D264" s="1284">
        <v>2</v>
      </c>
      <c r="E264" s="1284" t="s">
        <v>4159</v>
      </c>
      <c r="F264" s="1284" t="s">
        <v>4160</v>
      </c>
      <c r="G264" s="1284" t="s">
        <v>4161</v>
      </c>
    </row>
    <row r="265" spans="1:7" ht="15">
      <c r="A265" s="1284" t="s">
        <v>30</v>
      </c>
      <c r="B265" s="1284" t="s">
        <v>32</v>
      </c>
      <c r="C265" s="1284" t="s">
        <v>2262</v>
      </c>
      <c r="D265" s="1284">
        <v>3</v>
      </c>
      <c r="E265" s="1284" t="s">
        <v>4162</v>
      </c>
      <c r="F265" s="1284" t="s">
        <v>4163</v>
      </c>
      <c r="G265" s="1284" t="s">
        <v>4164</v>
      </c>
    </row>
    <row r="266" spans="1:7" ht="15">
      <c r="A266" s="1284" t="s">
        <v>30</v>
      </c>
      <c r="B266" s="1284" t="s">
        <v>32</v>
      </c>
      <c r="C266" s="1284" t="s">
        <v>2273</v>
      </c>
      <c r="D266" s="1284">
        <v>1</v>
      </c>
      <c r="E266" s="1284" t="s">
        <v>4165</v>
      </c>
      <c r="F266" s="1284" t="s">
        <v>4166</v>
      </c>
      <c r="G266" s="1284" t="s">
        <v>4167</v>
      </c>
    </row>
    <row r="267" spans="1:7" ht="15">
      <c r="A267" s="1284" t="s">
        <v>30</v>
      </c>
      <c r="B267" s="1284" t="s">
        <v>32</v>
      </c>
      <c r="C267" s="1284" t="s">
        <v>2273</v>
      </c>
      <c r="D267" s="1284">
        <v>2</v>
      </c>
      <c r="E267" s="1284" t="s">
        <v>4168</v>
      </c>
      <c r="F267" s="1284" t="s">
        <v>4169</v>
      </c>
      <c r="G267" s="1284" t="s">
        <v>4170</v>
      </c>
    </row>
    <row r="268" spans="1:7" ht="15">
      <c r="A268" s="1284" t="s">
        <v>30</v>
      </c>
      <c r="B268" s="1284" t="s">
        <v>32</v>
      </c>
      <c r="C268" s="1284" t="s">
        <v>2273</v>
      </c>
      <c r="D268" s="1284">
        <v>3</v>
      </c>
      <c r="E268" s="1284" t="s">
        <v>4171</v>
      </c>
      <c r="F268" s="1284" t="s">
        <v>4172</v>
      </c>
      <c r="G268" s="1284" t="s">
        <v>4173</v>
      </c>
    </row>
    <row r="269" spans="1:7" ht="15">
      <c r="A269" s="1284" t="s">
        <v>30</v>
      </c>
      <c r="B269" s="1284" t="s">
        <v>32</v>
      </c>
      <c r="C269" s="1284" t="s">
        <v>2284</v>
      </c>
      <c r="D269" s="1284">
        <v>1</v>
      </c>
      <c r="E269" s="1284" t="s">
        <v>4174</v>
      </c>
      <c r="F269" s="1284" t="s">
        <v>4175</v>
      </c>
      <c r="G269" s="1284" t="s">
        <v>4176</v>
      </c>
    </row>
    <row r="270" spans="1:7" ht="15">
      <c r="A270" s="1284" t="s">
        <v>30</v>
      </c>
      <c r="B270" s="1284" t="s">
        <v>32</v>
      </c>
      <c r="C270" s="1284" t="s">
        <v>2284</v>
      </c>
      <c r="D270" s="1284">
        <v>2</v>
      </c>
      <c r="E270" s="1284" t="s">
        <v>4177</v>
      </c>
      <c r="F270" s="1284" t="s">
        <v>4178</v>
      </c>
      <c r="G270" s="1284" t="s">
        <v>4179</v>
      </c>
    </row>
    <row r="271" spans="1:7" ht="15">
      <c r="A271" s="1284" t="s">
        <v>30</v>
      </c>
      <c r="B271" s="1284" t="s">
        <v>32</v>
      </c>
      <c r="C271" s="1284" t="s">
        <v>2284</v>
      </c>
      <c r="D271" s="1284">
        <v>3</v>
      </c>
      <c r="E271" s="1284" t="s">
        <v>4180</v>
      </c>
      <c r="F271" s="1284" t="s">
        <v>4181</v>
      </c>
      <c r="G271" s="1284" t="s">
        <v>4182</v>
      </c>
    </row>
    <row r="272" spans="1:7" ht="15">
      <c r="A272" s="1284" t="s">
        <v>30</v>
      </c>
      <c r="B272" s="1284" t="s">
        <v>33</v>
      </c>
      <c r="C272" s="1284" t="s">
        <v>3254</v>
      </c>
      <c r="D272" s="1284">
        <v>1</v>
      </c>
      <c r="E272" s="1284" t="s">
        <v>4183</v>
      </c>
      <c r="F272" s="1284"/>
      <c r="G272" s="1284"/>
    </row>
    <row r="273" spans="1:7" ht="15">
      <c r="A273" s="1284" t="s">
        <v>30</v>
      </c>
      <c r="B273" s="1284" t="s">
        <v>33</v>
      </c>
      <c r="C273" s="1284" t="s">
        <v>3254</v>
      </c>
      <c r="D273" s="1284">
        <v>2</v>
      </c>
      <c r="E273" s="1284" t="s">
        <v>4184</v>
      </c>
      <c r="F273" s="1284"/>
      <c r="G273" s="1284"/>
    </row>
    <row r="274" spans="1:7" ht="15">
      <c r="A274" s="1284" t="s">
        <v>30</v>
      </c>
      <c r="B274" s="1284" t="s">
        <v>33</v>
      </c>
      <c r="C274" s="1284" t="s">
        <v>3254</v>
      </c>
      <c r="D274" s="1284">
        <v>3</v>
      </c>
      <c r="E274" s="1284" t="s">
        <v>4185</v>
      </c>
      <c r="F274" s="1284"/>
      <c r="G274" s="1284"/>
    </row>
    <row r="275" spans="1:7" ht="15">
      <c r="A275" s="1284" t="s">
        <v>30</v>
      </c>
      <c r="B275" s="1284" t="s">
        <v>33</v>
      </c>
      <c r="C275" s="1284" t="s">
        <v>1568</v>
      </c>
      <c r="D275" s="1284">
        <v>1</v>
      </c>
      <c r="E275" s="1284" t="s">
        <v>4186</v>
      </c>
      <c r="F275" s="1284" t="s">
        <v>4187</v>
      </c>
      <c r="G275" s="1284" t="s">
        <v>4188</v>
      </c>
    </row>
    <row r="276" spans="1:7" ht="15">
      <c r="A276" s="1284" t="s">
        <v>30</v>
      </c>
      <c r="B276" s="1284" t="s">
        <v>33</v>
      </c>
      <c r="C276" s="1284" t="s">
        <v>1568</v>
      </c>
      <c r="D276" s="1284">
        <v>2</v>
      </c>
      <c r="E276" s="1284" t="s">
        <v>4189</v>
      </c>
      <c r="F276" s="1284" t="s">
        <v>4190</v>
      </c>
      <c r="G276" s="1284" t="s">
        <v>4191</v>
      </c>
    </row>
    <row r="277" spans="1:7" ht="15">
      <c r="A277" s="1284" t="s">
        <v>30</v>
      </c>
      <c r="B277" s="1284" t="s">
        <v>33</v>
      </c>
      <c r="C277" s="1284" t="s">
        <v>1568</v>
      </c>
      <c r="D277" s="1284">
        <v>3</v>
      </c>
      <c r="E277" s="1284" t="s">
        <v>4192</v>
      </c>
      <c r="F277" s="1284" t="s">
        <v>4193</v>
      </c>
      <c r="G277" s="1284" t="s">
        <v>4194</v>
      </c>
    </row>
    <row r="278" spans="1:7" ht="15">
      <c r="A278" s="1284" t="s">
        <v>30</v>
      </c>
      <c r="B278" s="1284" t="s">
        <v>33</v>
      </c>
      <c r="C278" s="1284" t="s">
        <v>2262</v>
      </c>
      <c r="D278" s="1284">
        <v>1</v>
      </c>
      <c r="E278" s="1284" t="s">
        <v>4195</v>
      </c>
      <c r="F278" s="1284" t="s">
        <v>4196</v>
      </c>
      <c r="G278" s="1284" t="s">
        <v>4197</v>
      </c>
    </row>
    <row r="279" spans="1:7" ht="15">
      <c r="A279" s="1284" t="s">
        <v>30</v>
      </c>
      <c r="B279" s="1284" t="s">
        <v>33</v>
      </c>
      <c r="C279" s="1284" t="s">
        <v>2262</v>
      </c>
      <c r="D279" s="1284">
        <v>2</v>
      </c>
      <c r="E279" s="1284" t="s">
        <v>4198</v>
      </c>
      <c r="F279" s="1284" t="s">
        <v>4199</v>
      </c>
      <c r="G279" s="1284" t="s">
        <v>4200</v>
      </c>
    </row>
    <row r="280" spans="1:7" ht="15">
      <c r="A280" s="1284" t="s">
        <v>30</v>
      </c>
      <c r="B280" s="1284" t="s">
        <v>33</v>
      </c>
      <c r="C280" s="1284" t="s">
        <v>2262</v>
      </c>
      <c r="D280" s="1284">
        <v>3</v>
      </c>
      <c r="E280" s="1284" t="s">
        <v>4201</v>
      </c>
      <c r="F280" s="1284" t="s">
        <v>4202</v>
      </c>
      <c r="G280" s="1284" t="s">
        <v>4203</v>
      </c>
    </row>
    <row r="281" spans="1:7" ht="15">
      <c r="A281" s="1284" t="s">
        <v>30</v>
      </c>
      <c r="B281" s="1284" t="s">
        <v>33</v>
      </c>
      <c r="C281" s="1284" t="s">
        <v>2273</v>
      </c>
      <c r="D281" s="1284">
        <v>1</v>
      </c>
      <c r="E281" s="1284" t="s">
        <v>4204</v>
      </c>
      <c r="F281" s="1284" t="s">
        <v>4205</v>
      </c>
      <c r="G281" s="1284" t="s">
        <v>4206</v>
      </c>
    </row>
    <row r="282" spans="1:7" ht="15">
      <c r="A282" s="1284" t="s">
        <v>30</v>
      </c>
      <c r="B282" s="1284" t="s">
        <v>33</v>
      </c>
      <c r="C282" s="1284" t="s">
        <v>2273</v>
      </c>
      <c r="D282" s="1284">
        <v>2</v>
      </c>
      <c r="E282" s="1284" t="s">
        <v>4207</v>
      </c>
      <c r="F282" s="1284" t="s">
        <v>4208</v>
      </c>
      <c r="G282" s="1284" t="s">
        <v>4209</v>
      </c>
    </row>
    <row r="283" spans="1:7" ht="15">
      <c r="A283" s="1284" t="s">
        <v>30</v>
      </c>
      <c r="B283" s="1284" t="s">
        <v>33</v>
      </c>
      <c r="C283" s="1284" t="s">
        <v>2273</v>
      </c>
      <c r="D283" s="1284">
        <v>3</v>
      </c>
      <c r="E283" s="1284" t="s">
        <v>4210</v>
      </c>
      <c r="F283" s="1284" t="s">
        <v>4211</v>
      </c>
      <c r="G283" s="1284" t="s">
        <v>4212</v>
      </c>
    </row>
    <row r="284" spans="1:7" ht="15">
      <c r="A284" s="1284" t="s">
        <v>30</v>
      </c>
      <c r="B284" s="1284" t="s">
        <v>33</v>
      </c>
      <c r="C284" s="1284" t="s">
        <v>2284</v>
      </c>
      <c r="D284" s="1284">
        <v>1</v>
      </c>
      <c r="E284" s="1284" t="s">
        <v>4213</v>
      </c>
      <c r="F284" s="1284" t="s">
        <v>4214</v>
      </c>
      <c r="G284" s="1284" t="s">
        <v>4215</v>
      </c>
    </row>
    <row r="285" spans="1:7" ht="15">
      <c r="A285" s="1284" t="s">
        <v>30</v>
      </c>
      <c r="B285" s="1284" t="s">
        <v>33</v>
      </c>
      <c r="C285" s="1284" t="s">
        <v>2284</v>
      </c>
      <c r="D285" s="1284">
        <v>2</v>
      </c>
      <c r="E285" s="1284" t="s">
        <v>4216</v>
      </c>
      <c r="F285" s="1284" t="s">
        <v>4217</v>
      </c>
      <c r="G285" s="1284" t="s">
        <v>4218</v>
      </c>
    </row>
    <row r="286" spans="1:7" ht="15">
      <c r="A286" s="1284" t="s">
        <v>30</v>
      </c>
      <c r="B286" s="1284" t="s">
        <v>33</v>
      </c>
      <c r="C286" s="1284" t="s">
        <v>2284</v>
      </c>
      <c r="D286" s="1284">
        <v>3</v>
      </c>
      <c r="E286" s="1284" t="s">
        <v>4219</v>
      </c>
      <c r="F286" s="1284" t="s">
        <v>4220</v>
      </c>
      <c r="G286" s="1284" t="s">
        <v>4221</v>
      </c>
    </row>
    <row r="287" spans="1:7" ht="15">
      <c r="A287" s="1284" t="s">
        <v>35</v>
      </c>
      <c r="B287" s="1284" t="s">
        <v>36</v>
      </c>
      <c r="C287" s="1284" t="s">
        <v>3254</v>
      </c>
      <c r="D287" s="1284">
        <v>1</v>
      </c>
      <c r="E287" s="1284" t="s">
        <v>4222</v>
      </c>
      <c r="F287" s="1284"/>
      <c r="G287" s="1284"/>
    </row>
    <row r="288" spans="1:7" ht="15">
      <c r="A288" s="1284" t="s">
        <v>35</v>
      </c>
      <c r="B288" s="1284" t="s">
        <v>36</v>
      </c>
      <c r="C288" s="1284" t="s">
        <v>3254</v>
      </c>
      <c r="D288" s="1284">
        <v>2</v>
      </c>
      <c r="E288" s="1284" t="s">
        <v>4223</v>
      </c>
      <c r="F288" s="1284"/>
      <c r="G288" s="1284"/>
    </row>
    <row r="289" spans="1:7" ht="15">
      <c r="A289" s="1284" t="s">
        <v>35</v>
      </c>
      <c r="B289" s="1284" t="s">
        <v>36</v>
      </c>
      <c r="C289" s="1284" t="s">
        <v>3254</v>
      </c>
      <c r="D289" s="1284">
        <v>3</v>
      </c>
      <c r="E289" s="1284" t="s">
        <v>4224</v>
      </c>
      <c r="F289" s="1284"/>
      <c r="G289" s="1284"/>
    </row>
    <row r="290" spans="1:7" ht="15">
      <c r="A290" s="1284" t="s">
        <v>35</v>
      </c>
      <c r="B290" s="1284" t="s">
        <v>36</v>
      </c>
      <c r="C290" s="1284" t="s">
        <v>1568</v>
      </c>
      <c r="D290" s="1284">
        <v>1</v>
      </c>
      <c r="E290" s="1284" t="s">
        <v>4225</v>
      </c>
      <c r="F290" s="1284" t="s">
        <v>4226</v>
      </c>
      <c r="G290" s="1284" t="s">
        <v>4227</v>
      </c>
    </row>
    <row r="291" spans="1:7" ht="15">
      <c r="A291" s="1284" t="s">
        <v>35</v>
      </c>
      <c r="B291" s="1284" t="s">
        <v>36</v>
      </c>
      <c r="C291" s="1284" t="s">
        <v>1568</v>
      </c>
      <c r="D291" s="1284">
        <v>2</v>
      </c>
      <c r="E291" s="1284" t="s">
        <v>4228</v>
      </c>
      <c r="F291" s="1284" t="s">
        <v>4229</v>
      </c>
      <c r="G291" s="1284" t="s">
        <v>4230</v>
      </c>
    </row>
    <row r="292" spans="1:7" ht="15">
      <c r="A292" s="1284" t="s">
        <v>35</v>
      </c>
      <c r="B292" s="1284" t="s">
        <v>36</v>
      </c>
      <c r="C292" s="1284" t="s">
        <v>1568</v>
      </c>
      <c r="D292" s="1284">
        <v>3</v>
      </c>
      <c r="E292" s="1284" t="s">
        <v>4231</v>
      </c>
      <c r="F292" s="1284" t="s">
        <v>4232</v>
      </c>
      <c r="G292" s="1284" t="s">
        <v>4233</v>
      </c>
    </row>
    <row r="293" spans="1:7" ht="15">
      <c r="A293" s="1284" t="s">
        <v>35</v>
      </c>
      <c r="B293" s="1284" t="s">
        <v>36</v>
      </c>
      <c r="C293" s="1284" t="s">
        <v>2262</v>
      </c>
      <c r="D293" s="1284">
        <v>1</v>
      </c>
      <c r="E293" s="1284" t="s">
        <v>4234</v>
      </c>
      <c r="F293" s="1284" t="s">
        <v>4235</v>
      </c>
      <c r="G293" s="1284" t="s">
        <v>4236</v>
      </c>
    </row>
    <row r="294" spans="1:7" ht="15">
      <c r="A294" s="1284" t="s">
        <v>35</v>
      </c>
      <c r="B294" s="1284" t="s">
        <v>36</v>
      </c>
      <c r="C294" s="1284" t="s">
        <v>2262</v>
      </c>
      <c r="D294" s="1284">
        <v>2</v>
      </c>
      <c r="E294" s="1284" t="s">
        <v>4237</v>
      </c>
      <c r="F294" s="1284" t="s">
        <v>4238</v>
      </c>
      <c r="G294" s="1284" t="s">
        <v>4239</v>
      </c>
    </row>
    <row r="295" spans="1:7" ht="15">
      <c r="A295" s="1284" t="s">
        <v>35</v>
      </c>
      <c r="B295" s="1284" t="s">
        <v>36</v>
      </c>
      <c r="C295" s="1284" t="s">
        <v>2262</v>
      </c>
      <c r="D295" s="1284">
        <v>3</v>
      </c>
      <c r="E295" s="1284" t="s">
        <v>4240</v>
      </c>
      <c r="F295" s="1284" t="s">
        <v>4241</v>
      </c>
      <c r="G295" s="1284" t="s">
        <v>4242</v>
      </c>
    </row>
    <row r="296" spans="1:7" ht="15">
      <c r="A296" s="1284" t="s">
        <v>35</v>
      </c>
      <c r="B296" s="1284" t="s">
        <v>36</v>
      </c>
      <c r="C296" s="1284" t="s">
        <v>2273</v>
      </c>
      <c r="D296" s="1284">
        <v>1</v>
      </c>
      <c r="E296" s="1284" t="s">
        <v>4243</v>
      </c>
      <c r="F296" s="1284" t="s">
        <v>4244</v>
      </c>
      <c r="G296" s="1284" t="s">
        <v>4245</v>
      </c>
    </row>
    <row r="297" spans="1:7" ht="15">
      <c r="A297" s="1284" t="s">
        <v>35</v>
      </c>
      <c r="B297" s="1284" t="s">
        <v>36</v>
      </c>
      <c r="C297" s="1284" t="s">
        <v>2273</v>
      </c>
      <c r="D297" s="1284">
        <v>2</v>
      </c>
      <c r="E297" s="1284" t="s">
        <v>4246</v>
      </c>
      <c r="F297" s="1284" t="s">
        <v>4247</v>
      </c>
      <c r="G297" s="1284" t="s">
        <v>4248</v>
      </c>
    </row>
    <row r="298" spans="1:7" ht="15">
      <c r="A298" s="1284" t="s">
        <v>35</v>
      </c>
      <c r="B298" s="1284" t="s">
        <v>36</v>
      </c>
      <c r="C298" s="1284" t="s">
        <v>2273</v>
      </c>
      <c r="D298" s="1284">
        <v>3</v>
      </c>
      <c r="E298" s="1284" t="s">
        <v>4249</v>
      </c>
      <c r="F298" s="1284" t="s">
        <v>4250</v>
      </c>
      <c r="G298" s="1284" t="s">
        <v>4251</v>
      </c>
    </row>
    <row r="299" spans="1:7" ht="15">
      <c r="A299" s="1284" t="s">
        <v>35</v>
      </c>
      <c r="B299" s="1284" t="s">
        <v>36</v>
      </c>
      <c r="C299" s="1284" t="s">
        <v>2284</v>
      </c>
      <c r="D299" s="1284">
        <v>1</v>
      </c>
      <c r="E299" s="1284" t="s">
        <v>4252</v>
      </c>
      <c r="F299" s="1284" t="s">
        <v>4253</v>
      </c>
      <c r="G299" s="1284" t="s">
        <v>4254</v>
      </c>
    </row>
    <row r="300" spans="1:7" ht="15">
      <c r="A300" s="1284" t="s">
        <v>35</v>
      </c>
      <c r="B300" s="1284" t="s">
        <v>36</v>
      </c>
      <c r="C300" s="1284" t="s">
        <v>2284</v>
      </c>
      <c r="D300" s="1284">
        <v>2</v>
      </c>
      <c r="E300" s="1284" t="s">
        <v>4255</v>
      </c>
      <c r="F300" s="1284" t="s">
        <v>4256</v>
      </c>
      <c r="G300" s="1284" t="s">
        <v>4257</v>
      </c>
    </row>
    <row r="301" spans="1:7" ht="15">
      <c r="A301" s="1284" t="s">
        <v>35</v>
      </c>
      <c r="B301" s="1284" t="s">
        <v>36</v>
      </c>
      <c r="C301" s="1284" t="s">
        <v>2284</v>
      </c>
      <c r="D301" s="1284">
        <v>3</v>
      </c>
      <c r="E301" s="1284" t="s">
        <v>4258</v>
      </c>
      <c r="F301" s="1284" t="s">
        <v>4259</v>
      </c>
      <c r="G301" s="1284" t="s">
        <v>4260</v>
      </c>
    </row>
    <row r="302" spans="1:7" ht="15">
      <c r="A302" s="1284" t="s">
        <v>35</v>
      </c>
      <c r="B302" s="1284" t="s">
        <v>37</v>
      </c>
      <c r="C302" s="1284" t="s">
        <v>3254</v>
      </c>
      <c r="D302" s="1284">
        <v>1</v>
      </c>
      <c r="E302" s="1284" t="s">
        <v>4261</v>
      </c>
      <c r="F302" s="1284"/>
      <c r="G302" s="1284"/>
    </row>
    <row r="303" spans="1:7" ht="15">
      <c r="A303" s="1284" t="s">
        <v>35</v>
      </c>
      <c r="B303" s="1284" t="s">
        <v>37</v>
      </c>
      <c r="C303" s="1284" t="s">
        <v>3254</v>
      </c>
      <c r="D303" s="1284">
        <v>2</v>
      </c>
      <c r="E303" s="1284" t="s">
        <v>4262</v>
      </c>
      <c r="F303" s="1284"/>
      <c r="G303" s="1284"/>
    </row>
    <row r="304" spans="1:7" ht="15">
      <c r="A304" s="1284" t="s">
        <v>35</v>
      </c>
      <c r="B304" s="1284" t="s">
        <v>37</v>
      </c>
      <c r="C304" s="1284" t="s">
        <v>3254</v>
      </c>
      <c r="D304" s="1284">
        <v>3</v>
      </c>
      <c r="E304" s="1284" t="s">
        <v>4263</v>
      </c>
      <c r="F304" s="1284"/>
      <c r="G304" s="1284"/>
    </row>
    <row r="305" spans="1:7" ht="15">
      <c r="A305" s="1284" t="s">
        <v>35</v>
      </c>
      <c r="B305" s="1284" t="s">
        <v>37</v>
      </c>
      <c r="C305" s="1284" t="s">
        <v>1568</v>
      </c>
      <c r="D305" s="1284">
        <v>1</v>
      </c>
      <c r="E305" s="1284" t="s">
        <v>4264</v>
      </c>
      <c r="F305" s="1284" t="s">
        <v>4265</v>
      </c>
      <c r="G305" s="1284" t="s">
        <v>4266</v>
      </c>
    </row>
    <row r="306" spans="1:7" ht="15">
      <c r="A306" s="1284" t="s">
        <v>35</v>
      </c>
      <c r="B306" s="1284" t="s">
        <v>37</v>
      </c>
      <c r="C306" s="1284" t="s">
        <v>1568</v>
      </c>
      <c r="D306" s="1284">
        <v>2</v>
      </c>
      <c r="E306" s="1284" t="s">
        <v>4267</v>
      </c>
      <c r="F306" s="1284" t="s">
        <v>4268</v>
      </c>
      <c r="G306" s="1284" t="s">
        <v>4269</v>
      </c>
    </row>
    <row r="307" spans="1:7" ht="15">
      <c r="A307" s="1284" t="s">
        <v>35</v>
      </c>
      <c r="B307" s="1284" t="s">
        <v>37</v>
      </c>
      <c r="C307" s="1284" t="s">
        <v>1568</v>
      </c>
      <c r="D307" s="1284">
        <v>3</v>
      </c>
      <c r="E307" s="1284" t="s">
        <v>4270</v>
      </c>
      <c r="F307" s="1284" t="s">
        <v>4271</v>
      </c>
      <c r="G307" s="1284" t="s">
        <v>4272</v>
      </c>
    </row>
    <row r="308" spans="1:7" ht="15">
      <c r="A308" s="1284" t="s">
        <v>35</v>
      </c>
      <c r="B308" s="1284" t="s">
        <v>37</v>
      </c>
      <c r="C308" s="1284" t="s">
        <v>2262</v>
      </c>
      <c r="D308" s="1284">
        <v>1</v>
      </c>
      <c r="E308" s="1284" t="s">
        <v>4273</v>
      </c>
      <c r="F308" s="1284" t="s">
        <v>4274</v>
      </c>
      <c r="G308" s="1284" t="s">
        <v>4275</v>
      </c>
    </row>
    <row r="309" spans="1:7" ht="15">
      <c r="A309" s="1284" t="s">
        <v>35</v>
      </c>
      <c r="B309" s="1284" t="s">
        <v>37</v>
      </c>
      <c r="C309" s="1284" t="s">
        <v>2262</v>
      </c>
      <c r="D309" s="1284">
        <v>2</v>
      </c>
      <c r="E309" s="1284" t="s">
        <v>4276</v>
      </c>
      <c r="F309" s="1284" t="s">
        <v>4277</v>
      </c>
      <c r="G309" s="1284" t="s">
        <v>4278</v>
      </c>
    </row>
    <row r="310" spans="1:7" ht="15">
      <c r="A310" s="1284" t="s">
        <v>35</v>
      </c>
      <c r="B310" s="1284" t="s">
        <v>37</v>
      </c>
      <c r="C310" s="1284" t="s">
        <v>2262</v>
      </c>
      <c r="D310" s="1284">
        <v>3</v>
      </c>
      <c r="E310" s="1284" t="s">
        <v>4279</v>
      </c>
      <c r="F310" s="1284" t="s">
        <v>4280</v>
      </c>
      <c r="G310" s="1284" t="s">
        <v>4281</v>
      </c>
    </row>
    <row r="311" spans="1:7" ht="15">
      <c r="A311" s="1284" t="s">
        <v>35</v>
      </c>
      <c r="B311" s="1284" t="s">
        <v>37</v>
      </c>
      <c r="C311" s="1284" t="s">
        <v>2273</v>
      </c>
      <c r="D311" s="1284">
        <v>1</v>
      </c>
      <c r="E311" s="1284" t="s">
        <v>4282</v>
      </c>
      <c r="F311" s="1284" t="s">
        <v>4283</v>
      </c>
      <c r="G311" s="1284" t="s">
        <v>4284</v>
      </c>
    </row>
    <row r="312" spans="1:7" ht="15">
      <c r="A312" s="1284" t="s">
        <v>35</v>
      </c>
      <c r="B312" s="1284" t="s">
        <v>37</v>
      </c>
      <c r="C312" s="1284" t="s">
        <v>2273</v>
      </c>
      <c r="D312" s="1284">
        <v>2</v>
      </c>
      <c r="E312" s="1284" t="s">
        <v>4285</v>
      </c>
      <c r="F312" s="1284" t="s">
        <v>4286</v>
      </c>
      <c r="G312" s="1284" t="s">
        <v>4287</v>
      </c>
    </row>
    <row r="313" spans="1:7" ht="15">
      <c r="A313" s="1284" t="s">
        <v>35</v>
      </c>
      <c r="B313" s="1284" t="s">
        <v>37</v>
      </c>
      <c r="C313" s="1284" t="s">
        <v>2273</v>
      </c>
      <c r="D313" s="1284">
        <v>3</v>
      </c>
      <c r="E313" s="1284" t="s">
        <v>4288</v>
      </c>
      <c r="F313" s="1284" t="s">
        <v>4289</v>
      </c>
      <c r="G313" s="1284" t="s">
        <v>4290</v>
      </c>
    </row>
    <row r="314" spans="1:7" ht="15">
      <c r="A314" s="1284" t="s">
        <v>35</v>
      </c>
      <c r="B314" s="1284" t="s">
        <v>37</v>
      </c>
      <c r="C314" s="1284" t="s">
        <v>2284</v>
      </c>
      <c r="D314" s="1284">
        <v>1</v>
      </c>
      <c r="E314" s="1284" t="s">
        <v>4291</v>
      </c>
      <c r="F314" s="1284" t="s">
        <v>4292</v>
      </c>
      <c r="G314" s="1284" t="s">
        <v>4293</v>
      </c>
    </row>
    <row r="315" spans="1:7" ht="15">
      <c r="A315" s="1284" t="s">
        <v>35</v>
      </c>
      <c r="B315" s="1284" t="s">
        <v>37</v>
      </c>
      <c r="C315" s="1284" t="s">
        <v>2284</v>
      </c>
      <c r="D315" s="1284">
        <v>2</v>
      </c>
      <c r="E315" s="1284" t="s">
        <v>4294</v>
      </c>
      <c r="F315" s="1284" t="s">
        <v>4295</v>
      </c>
      <c r="G315" s="1284" t="s">
        <v>4296</v>
      </c>
    </row>
    <row r="316" spans="1:7" ht="15">
      <c r="A316" s="1284" t="s">
        <v>35</v>
      </c>
      <c r="B316" s="1284" t="s">
        <v>37</v>
      </c>
      <c r="C316" s="1284" t="s">
        <v>2284</v>
      </c>
      <c r="D316" s="1284">
        <v>3</v>
      </c>
      <c r="E316" s="1284" t="s">
        <v>4297</v>
      </c>
      <c r="F316" s="1284" t="s">
        <v>4298</v>
      </c>
      <c r="G316" s="1284" t="s">
        <v>4299</v>
      </c>
    </row>
    <row r="317" spans="1:7" ht="15">
      <c r="A317" s="1284" t="s">
        <v>35</v>
      </c>
      <c r="B317" s="1284" t="s">
        <v>38</v>
      </c>
      <c r="C317" s="1284" t="s">
        <v>3254</v>
      </c>
      <c r="D317" s="1284">
        <v>1</v>
      </c>
      <c r="E317" s="1284" t="s">
        <v>4300</v>
      </c>
      <c r="F317" s="1284"/>
      <c r="G317" s="1284"/>
    </row>
    <row r="318" spans="1:7" ht="15">
      <c r="A318" s="1284" t="s">
        <v>35</v>
      </c>
      <c r="B318" s="1284" t="s">
        <v>38</v>
      </c>
      <c r="C318" s="1284" t="s">
        <v>3254</v>
      </c>
      <c r="D318" s="1284">
        <v>2</v>
      </c>
      <c r="E318" s="1284" t="s">
        <v>4301</v>
      </c>
      <c r="F318" s="1284"/>
      <c r="G318" s="1284"/>
    </row>
    <row r="319" spans="1:7" ht="15">
      <c r="A319" s="1284" t="s">
        <v>35</v>
      </c>
      <c r="B319" s="1284" t="s">
        <v>38</v>
      </c>
      <c r="C319" s="1284" t="s">
        <v>3254</v>
      </c>
      <c r="D319" s="1284">
        <v>3</v>
      </c>
      <c r="E319" s="1284" t="s">
        <v>4302</v>
      </c>
      <c r="F319" s="1284"/>
      <c r="G319" s="1284"/>
    </row>
    <row r="320" spans="1:7" ht="15">
      <c r="A320" s="1284" t="s">
        <v>35</v>
      </c>
      <c r="B320" s="1284" t="s">
        <v>38</v>
      </c>
      <c r="C320" s="1284" t="s">
        <v>1568</v>
      </c>
      <c r="D320" s="1284">
        <v>1</v>
      </c>
      <c r="E320" s="1284" t="s">
        <v>4303</v>
      </c>
      <c r="F320" s="1284" t="s">
        <v>4304</v>
      </c>
      <c r="G320" s="1284" t="s">
        <v>4305</v>
      </c>
    </row>
    <row r="321" spans="1:7" ht="15">
      <c r="A321" s="1284" t="s">
        <v>35</v>
      </c>
      <c r="B321" s="1284" t="s">
        <v>38</v>
      </c>
      <c r="C321" s="1284" t="s">
        <v>1568</v>
      </c>
      <c r="D321" s="1284">
        <v>2</v>
      </c>
      <c r="E321" s="1284" t="s">
        <v>4306</v>
      </c>
      <c r="F321" s="1284" t="s">
        <v>4307</v>
      </c>
      <c r="G321" s="1284" t="s">
        <v>4308</v>
      </c>
    </row>
    <row r="322" spans="1:7" ht="15">
      <c r="A322" s="1284" t="s">
        <v>35</v>
      </c>
      <c r="B322" s="1284" t="s">
        <v>38</v>
      </c>
      <c r="C322" s="1284" t="s">
        <v>1568</v>
      </c>
      <c r="D322" s="1284">
        <v>3</v>
      </c>
      <c r="E322" s="1284" t="s">
        <v>4309</v>
      </c>
      <c r="F322" s="1284" t="s">
        <v>4310</v>
      </c>
      <c r="G322" s="1284" t="s">
        <v>4311</v>
      </c>
    </row>
    <row r="323" spans="1:7" ht="15">
      <c r="A323" s="1284" t="s">
        <v>35</v>
      </c>
      <c r="B323" s="1284" t="s">
        <v>38</v>
      </c>
      <c r="C323" s="1284" t="s">
        <v>2262</v>
      </c>
      <c r="D323" s="1284">
        <v>1</v>
      </c>
      <c r="E323" s="1284" t="s">
        <v>4312</v>
      </c>
      <c r="F323" s="1284" t="s">
        <v>4313</v>
      </c>
      <c r="G323" s="1284" t="s">
        <v>4314</v>
      </c>
    </row>
    <row r="324" spans="1:7" ht="15">
      <c r="A324" s="1284" t="s">
        <v>35</v>
      </c>
      <c r="B324" s="1284" t="s">
        <v>38</v>
      </c>
      <c r="C324" s="1284" t="s">
        <v>2262</v>
      </c>
      <c r="D324" s="1284">
        <v>2</v>
      </c>
      <c r="E324" s="1284" t="s">
        <v>4315</v>
      </c>
      <c r="F324" s="1284" t="s">
        <v>4316</v>
      </c>
      <c r="G324" s="1284" t="s">
        <v>4317</v>
      </c>
    </row>
    <row r="325" spans="1:7" ht="15">
      <c r="A325" s="1284" t="s">
        <v>35</v>
      </c>
      <c r="B325" s="1284" t="s">
        <v>38</v>
      </c>
      <c r="C325" s="1284" t="s">
        <v>2262</v>
      </c>
      <c r="D325" s="1284">
        <v>3</v>
      </c>
      <c r="E325" s="1284" t="s">
        <v>4318</v>
      </c>
      <c r="F325" s="1284" t="s">
        <v>4319</v>
      </c>
      <c r="G325" s="1284" t="s">
        <v>4320</v>
      </c>
    </row>
    <row r="326" spans="1:7" ht="15">
      <c r="A326" s="1284" t="s">
        <v>35</v>
      </c>
      <c r="B326" s="1284" t="s">
        <v>38</v>
      </c>
      <c r="C326" s="1284" t="s">
        <v>2273</v>
      </c>
      <c r="D326" s="1284">
        <v>1</v>
      </c>
      <c r="E326" s="1284" t="s">
        <v>4321</v>
      </c>
      <c r="F326" s="1284" t="s">
        <v>4322</v>
      </c>
      <c r="G326" s="1284" t="s">
        <v>4323</v>
      </c>
    </row>
    <row r="327" spans="1:7" ht="15">
      <c r="A327" s="1284" t="s">
        <v>35</v>
      </c>
      <c r="B327" s="1284" t="s">
        <v>38</v>
      </c>
      <c r="C327" s="1284" t="s">
        <v>2273</v>
      </c>
      <c r="D327" s="1284">
        <v>2</v>
      </c>
      <c r="E327" s="1284" t="s">
        <v>4324</v>
      </c>
      <c r="F327" s="1284" t="s">
        <v>4325</v>
      </c>
      <c r="G327" s="1284" t="s">
        <v>4326</v>
      </c>
    </row>
    <row r="328" spans="1:7" ht="15">
      <c r="A328" s="1284" t="s">
        <v>35</v>
      </c>
      <c r="B328" s="1284" t="s">
        <v>38</v>
      </c>
      <c r="C328" s="1284" t="s">
        <v>2273</v>
      </c>
      <c r="D328" s="1284">
        <v>3</v>
      </c>
      <c r="E328" s="1284" t="s">
        <v>4327</v>
      </c>
      <c r="F328" s="1284" t="s">
        <v>4328</v>
      </c>
      <c r="G328" s="1284" t="s">
        <v>4329</v>
      </c>
    </row>
    <row r="329" spans="1:7" ht="15">
      <c r="A329" s="1284" t="s">
        <v>35</v>
      </c>
      <c r="B329" s="1284" t="s">
        <v>38</v>
      </c>
      <c r="C329" s="1284" t="s">
        <v>2284</v>
      </c>
      <c r="D329" s="1284">
        <v>1</v>
      </c>
      <c r="E329" s="1284" t="s">
        <v>4330</v>
      </c>
      <c r="F329" s="1284" t="s">
        <v>4331</v>
      </c>
      <c r="G329" s="1284" t="s">
        <v>4332</v>
      </c>
    </row>
    <row r="330" spans="1:7" ht="15">
      <c r="A330" s="1284" t="s">
        <v>35</v>
      </c>
      <c r="B330" s="1284" t="s">
        <v>38</v>
      </c>
      <c r="C330" s="1284" t="s">
        <v>2284</v>
      </c>
      <c r="D330" s="1284">
        <v>2</v>
      </c>
      <c r="E330" s="1284" t="s">
        <v>4333</v>
      </c>
      <c r="F330" s="1284" t="s">
        <v>4334</v>
      </c>
      <c r="G330" s="1284" t="s">
        <v>4335</v>
      </c>
    </row>
    <row r="331" spans="1:7" ht="15">
      <c r="A331" s="1284" t="s">
        <v>35</v>
      </c>
      <c r="B331" s="1284" t="s">
        <v>38</v>
      </c>
      <c r="C331" s="1284" t="s">
        <v>2284</v>
      </c>
      <c r="D331" s="1284">
        <v>3</v>
      </c>
      <c r="E331" s="1284" t="s">
        <v>4336</v>
      </c>
      <c r="F331" s="1284" t="s">
        <v>4337</v>
      </c>
      <c r="G331" s="1284" t="s">
        <v>4338</v>
      </c>
    </row>
    <row r="332" spans="1:7" ht="15">
      <c r="A332" s="1284" t="s">
        <v>35</v>
      </c>
      <c r="B332" s="1284" t="s">
        <v>39</v>
      </c>
      <c r="C332" s="1284" t="s">
        <v>3254</v>
      </c>
      <c r="D332" s="1284">
        <v>1</v>
      </c>
      <c r="E332" s="1284" t="s">
        <v>3217</v>
      </c>
      <c r="F332" s="1284"/>
      <c r="G332" s="1284"/>
    </row>
    <row r="333" spans="1:7" ht="15">
      <c r="A333" s="1284" t="s">
        <v>35</v>
      </c>
      <c r="B333" s="1284" t="s">
        <v>39</v>
      </c>
      <c r="C333" s="1284" t="s">
        <v>3254</v>
      </c>
      <c r="D333" s="1284">
        <v>2</v>
      </c>
      <c r="E333" s="1284" t="s">
        <v>3229</v>
      </c>
      <c r="F333" s="1284"/>
      <c r="G333" s="1284"/>
    </row>
    <row r="334" spans="1:7" ht="15">
      <c r="A334" s="1284" t="s">
        <v>35</v>
      </c>
      <c r="B334" s="1284" t="s">
        <v>39</v>
      </c>
      <c r="C334" s="1284" t="s">
        <v>3254</v>
      </c>
      <c r="D334" s="1284">
        <v>3</v>
      </c>
      <c r="E334" s="1284" t="s">
        <v>3238</v>
      </c>
      <c r="F334" s="1284"/>
      <c r="G334" s="1284"/>
    </row>
    <row r="335" spans="1:7" ht="15">
      <c r="A335" s="1284" t="s">
        <v>35</v>
      </c>
      <c r="B335" s="1284" t="s">
        <v>39</v>
      </c>
      <c r="C335" s="1284" t="s">
        <v>1568</v>
      </c>
      <c r="D335" s="1284">
        <v>1</v>
      </c>
      <c r="E335" s="1284" t="s">
        <v>3252</v>
      </c>
      <c r="F335" s="1284" t="s">
        <v>4339</v>
      </c>
      <c r="G335" s="1284" t="s">
        <v>4340</v>
      </c>
    </row>
    <row r="336" spans="1:7" ht="15">
      <c r="A336" s="1284" t="s">
        <v>35</v>
      </c>
      <c r="B336" s="1284" t="s">
        <v>39</v>
      </c>
      <c r="C336" s="1284" t="s">
        <v>1568</v>
      </c>
      <c r="D336" s="1284">
        <v>2</v>
      </c>
      <c r="E336" s="1284" t="s">
        <v>3265</v>
      </c>
      <c r="F336" s="1284" t="s">
        <v>4341</v>
      </c>
      <c r="G336" s="1284" t="s">
        <v>4342</v>
      </c>
    </row>
    <row r="337" spans="1:7" ht="15">
      <c r="A337" s="1284" t="s">
        <v>35</v>
      </c>
      <c r="B337" s="1284" t="s">
        <v>39</v>
      </c>
      <c r="C337" s="1284" t="s">
        <v>1568</v>
      </c>
      <c r="D337" s="1284">
        <v>3</v>
      </c>
      <c r="E337" s="1284" t="s">
        <v>3276</v>
      </c>
      <c r="F337" s="1284" t="s">
        <v>4343</v>
      </c>
      <c r="G337" s="1284" t="s">
        <v>4344</v>
      </c>
    </row>
    <row r="338" spans="1:7" ht="15">
      <c r="A338" s="1284" t="s">
        <v>35</v>
      </c>
      <c r="B338" s="1284" t="s">
        <v>39</v>
      </c>
      <c r="C338" s="1284" t="s">
        <v>2262</v>
      </c>
      <c r="D338" s="1284">
        <v>1</v>
      </c>
      <c r="E338" s="1284" t="s">
        <v>3288</v>
      </c>
      <c r="F338" s="1284" t="s">
        <v>4345</v>
      </c>
      <c r="G338" s="1284" t="s">
        <v>4346</v>
      </c>
    </row>
    <row r="339" spans="1:7" ht="15">
      <c r="A339" s="1284" t="s">
        <v>35</v>
      </c>
      <c r="B339" s="1284" t="s">
        <v>39</v>
      </c>
      <c r="C339" s="1284" t="s">
        <v>2262</v>
      </c>
      <c r="D339" s="1284">
        <v>2</v>
      </c>
      <c r="E339" s="1284" t="s">
        <v>3301</v>
      </c>
      <c r="F339" s="1284" t="s">
        <v>4347</v>
      </c>
      <c r="G339" s="1284" t="s">
        <v>4348</v>
      </c>
    </row>
    <row r="340" spans="1:7" ht="15">
      <c r="A340" s="1284" t="s">
        <v>35</v>
      </c>
      <c r="B340" s="1284" t="s">
        <v>39</v>
      </c>
      <c r="C340" s="1284" t="s">
        <v>2262</v>
      </c>
      <c r="D340" s="1284">
        <v>3</v>
      </c>
      <c r="E340" s="1284" t="s">
        <v>3312</v>
      </c>
      <c r="F340" s="1284" t="s">
        <v>4349</v>
      </c>
      <c r="G340" s="1284" t="s">
        <v>4350</v>
      </c>
    </row>
    <row r="341" spans="1:7" ht="15">
      <c r="A341" s="1284" t="s">
        <v>35</v>
      </c>
      <c r="B341" s="1284" t="s">
        <v>39</v>
      </c>
      <c r="C341" s="1284" t="s">
        <v>2273</v>
      </c>
      <c r="D341" s="1284">
        <v>1</v>
      </c>
      <c r="E341" s="1284" t="s">
        <v>3327</v>
      </c>
      <c r="F341" s="1284" t="s">
        <v>4351</v>
      </c>
      <c r="G341" s="1284" t="s">
        <v>4352</v>
      </c>
    </row>
    <row r="342" spans="1:7" ht="15">
      <c r="A342" s="1284" t="s">
        <v>35</v>
      </c>
      <c r="B342" s="1284" t="s">
        <v>39</v>
      </c>
      <c r="C342" s="1284" t="s">
        <v>2273</v>
      </c>
      <c r="D342" s="1284">
        <v>2</v>
      </c>
      <c r="E342" s="1284" t="s">
        <v>3339</v>
      </c>
      <c r="F342" s="1284" t="s">
        <v>4353</v>
      </c>
      <c r="G342" s="1284" t="s">
        <v>4354</v>
      </c>
    </row>
    <row r="343" spans="1:7" ht="15">
      <c r="A343" s="1284" t="s">
        <v>35</v>
      </c>
      <c r="B343" s="1284" t="s">
        <v>39</v>
      </c>
      <c r="C343" s="1284" t="s">
        <v>2273</v>
      </c>
      <c r="D343" s="1284">
        <v>3</v>
      </c>
      <c r="E343" s="1284" t="s">
        <v>3347</v>
      </c>
      <c r="F343" s="1284" t="s">
        <v>4355</v>
      </c>
      <c r="G343" s="1284" t="s">
        <v>4356</v>
      </c>
    </row>
    <row r="344" spans="1:7" ht="15">
      <c r="A344" s="1284" t="s">
        <v>35</v>
      </c>
      <c r="B344" s="1284" t="s">
        <v>39</v>
      </c>
      <c r="C344" s="1284" t="s">
        <v>2284</v>
      </c>
      <c r="D344" s="1284">
        <v>1</v>
      </c>
      <c r="E344" s="1284" t="s">
        <v>3363</v>
      </c>
      <c r="F344" s="1284" t="s">
        <v>4357</v>
      </c>
      <c r="G344" s="1284" t="s">
        <v>4358</v>
      </c>
    </row>
    <row r="345" spans="1:7" ht="15">
      <c r="A345" s="1284" t="s">
        <v>35</v>
      </c>
      <c r="B345" s="1284" t="s">
        <v>39</v>
      </c>
      <c r="C345" s="1284" t="s">
        <v>2284</v>
      </c>
      <c r="D345" s="1284">
        <v>2</v>
      </c>
      <c r="E345" s="1284" t="s">
        <v>3375</v>
      </c>
      <c r="F345" s="1284" t="s">
        <v>4359</v>
      </c>
      <c r="G345" s="1284" t="s">
        <v>4360</v>
      </c>
    </row>
    <row r="346" spans="1:7" ht="15">
      <c r="A346" s="1284" t="s">
        <v>35</v>
      </c>
      <c r="B346" s="1284" t="s">
        <v>39</v>
      </c>
      <c r="C346" s="1284" t="s">
        <v>2284</v>
      </c>
      <c r="D346" s="1284">
        <v>3</v>
      </c>
      <c r="E346" s="1284" t="s">
        <v>3385</v>
      </c>
      <c r="F346" s="1284" t="s">
        <v>4361</v>
      </c>
      <c r="G346" s="1284" t="s">
        <v>4362</v>
      </c>
    </row>
    <row r="347" spans="1:7" ht="15">
      <c r="A347" s="1284" t="s">
        <v>35</v>
      </c>
      <c r="B347" s="1284" t="s">
        <v>40</v>
      </c>
      <c r="C347" s="1284" t="s">
        <v>3254</v>
      </c>
      <c r="D347" s="1284">
        <v>1</v>
      </c>
      <c r="E347" s="1284" t="s">
        <v>2681</v>
      </c>
      <c r="F347" s="1284"/>
      <c r="G347" s="1284"/>
    </row>
    <row r="348" spans="1:7" ht="15">
      <c r="A348" s="1284" t="s">
        <v>35</v>
      </c>
      <c r="B348" s="1284" t="s">
        <v>40</v>
      </c>
      <c r="C348" s="1284" t="s">
        <v>3254</v>
      </c>
      <c r="D348" s="1284">
        <v>2</v>
      </c>
      <c r="E348" s="1284" t="s">
        <v>2721</v>
      </c>
      <c r="F348" s="1284"/>
      <c r="G348" s="1284"/>
    </row>
    <row r="349" spans="1:7" ht="15">
      <c r="A349" s="1284" t="s">
        <v>35</v>
      </c>
      <c r="B349" s="1284" t="s">
        <v>40</v>
      </c>
      <c r="C349" s="1284" t="s">
        <v>3254</v>
      </c>
      <c r="D349" s="1284">
        <v>3</v>
      </c>
      <c r="E349" s="1284" t="s">
        <v>2749</v>
      </c>
      <c r="F349" s="1284"/>
      <c r="G349" s="1284"/>
    </row>
    <row r="350" spans="1:7" ht="15">
      <c r="A350" s="1284" t="s">
        <v>35</v>
      </c>
      <c r="B350" s="1284" t="s">
        <v>40</v>
      </c>
      <c r="C350" s="1284" t="s">
        <v>1568</v>
      </c>
      <c r="D350" s="1284">
        <v>1</v>
      </c>
      <c r="E350" s="1284" t="s">
        <v>2775</v>
      </c>
      <c r="F350" s="1284" t="s">
        <v>4363</v>
      </c>
      <c r="G350" s="1284" t="s">
        <v>4364</v>
      </c>
    </row>
    <row r="351" spans="1:7" ht="15">
      <c r="A351" s="1284" t="s">
        <v>35</v>
      </c>
      <c r="B351" s="1284" t="s">
        <v>40</v>
      </c>
      <c r="C351" s="1284" t="s">
        <v>1568</v>
      </c>
      <c r="D351" s="1284">
        <v>2</v>
      </c>
      <c r="E351" s="1284" t="s">
        <v>2813</v>
      </c>
      <c r="F351" s="1284" t="s">
        <v>4365</v>
      </c>
      <c r="G351" s="1284" t="s">
        <v>4366</v>
      </c>
    </row>
    <row r="352" spans="1:7" ht="15">
      <c r="A352" s="1284" t="s">
        <v>35</v>
      </c>
      <c r="B352" s="1284" t="s">
        <v>40</v>
      </c>
      <c r="C352" s="1284" t="s">
        <v>1568</v>
      </c>
      <c r="D352" s="1284">
        <v>3</v>
      </c>
      <c r="E352" s="1284" t="s">
        <v>2849</v>
      </c>
      <c r="F352" s="1284" t="s">
        <v>4367</v>
      </c>
      <c r="G352" s="1284" t="s">
        <v>4368</v>
      </c>
    </row>
    <row r="353" spans="1:7" ht="15">
      <c r="A353" s="1284" t="s">
        <v>35</v>
      </c>
      <c r="B353" s="1284" t="s">
        <v>40</v>
      </c>
      <c r="C353" s="1284" t="s">
        <v>2262</v>
      </c>
      <c r="D353" s="1284">
        <v>1</v>
      </c>
      <c r="E353" s="1284" t="s">
        <v>2882</v>
      </c>
      <c r="F353" s="1284" t="s">
        <v>4369</v>
      </c>
      <c r="G353" s="1284" t="s">
        <v>4370</v>
      </c>
    </row>
    <row r="354" spans="1:7" ht="15">
      <c r="A354" s="1284" t="s">
        <v>35</v>
      </c>
      <c r="B354" s="1284" t="s">
        <v>40</v>
      </c>
      <c r="C354" s="1284" t="s">
        <v>2262</v>
      </c>
      <c r="D354" s="1284">
        <v>2</v>
      </c>
      <c r="E354" s="1284" t="s">
        <v>2919</v>
      </c>
      <c r="F354" s="1284" t="s">
        <v>4371</v>
      </c>
      <c r="G354" s="1284" t="s">
        <v>4372</v>
      </c>
    </row>
    <row r="355" spans="1:7" ht="15">
      <c r="A355" s="1284" t="s">
        <v>35</v>
      </c>
      <c r="B355" s="1284" t="s">
        <v>40</v>
      </c>
      <c r="C355" s="1284" t="s">
        <v>2262</v>
      </c>
      <c r="D355" s="1284">
        <v>3</v>
      </c>
      <c r="E355" s="1284" t="s">
        <v>2955</v>
      </c>
      <c r="F355" s="1284" t="s">
        <v>4373</v>
      </c>
      <c r="G355" s="1284" t="s">
        <v>4374</v>
      </c>
    </row>
    <row r="356" spans="1:7" ht="15">
      <c r="A356" s="1284" t="s">
        <v>35</v>
      </c>
      <c r="B356" s="1284" t="s">
        <v>40</v>
      </c>
      <c r="C356" s="1284" t="s">
        <v>2273</v>
      </c>
      <c r="D356" s="1284">
        <v>1</v>
      </c>
      <c r="E356" s="1284" t="s">
        <v>2990</v>
      </c>
      <c r="F356" s="1284" t="s">
        <v>4375</v>
      </c>
      <c r="G356" s="1284" t="s">
        <v>4376</v>
      </c>
    </row>
    <row r="357" spans="1:7" ht="15">
      <c r="A357" s="1284" t="s">
        <v>35</v>
      </c>
      <c r="B357" s="1284" t="s">
        <v>40</v>
      </c>
      <c r="C357" s="1284" t="s">
        <v>2273</v>
      </c>
      <c r="D357" s="1284">
        <v>2</v>
      </c>
      <c r="E357" s="1284" t="s">
        <v>3028</v>
      </c>
      <c r="F357" s="1284" t="s">
        <v>4377</v>
      </c>
      <c r="G357" s="1284" t="s">
        <v>4378</v>
      </c>
    </row>
    <row r="358" spans="1:7" ht="15">
      <c r="A358" s="1284" t="s">
        <v>35</v>
      </c>
      <c r="B358" s="1284" t="s">
        <v>40</v>
      </c>
      <c r="C358" s="1284" t="s">
        <v>2273</v>
      </c>
      <c r="D358" s="1284">
        <v>3</v>
      </c>
      <c r="E358" s="1284" t="s">
        <v>3058</v>
      </c>
      <c r="F358" s="1284" t="s">
        <v>4379</v>
      </c>
      <c r="G358" s="1284" t="s">
        <v>4380</v>
      </c>
    </row>
    <row r="359" spans="1:7" ht="15">
      <c r="A359" s="1284" t="s">
        <v>35</v>
      </c>
      <c r="B359" s="1284" t="s">
        <v>40</v>
      </c>
      <c r="C359" s="1284" t="s">
        <v>2284</v>
      </c>
      <c r="D359" s="1284">
        <v>1</v>
      </c>
      <c r="E359" s="1284" t="s">
        <v>3093</v>
      </c>
      <c r="F359" s="1284" t="s">
        <v>4381</v>
      </c>
      <c r="G359" s="1284" t="s">
        <v>4382</v>
      </c>
    </row>
    <row r="360" spans="1:7" ht="15">
      <c r="A360" s="1284" t="s">
        <v>35</v>
      </c>
      <c r="B360" s="1284" t="s">
        <v>40</v>
      </c>
      <c r="C360" s="1284" t="s">
        <v>2284</v>
      </c>
      <c r="D360" s="1284">
        <v>2</v>
      </c>
      <c r="E360" s="1284" t="s">
        <v>3132</v>
      </c>
      <c r="F360" s="1284" t="s">
        <v>4383</v>
      </c>
      <c r="G360" s="1284" t="s">
        <v>4384</v>
      </c>
    </row>
    <row r="361" spans="1:7" ht="15">
      <c r="A361" s="1284" t="s">
        <v>35</v>
      </c>
      <c r="B361" s="1284" t="s">
        <v>40</v>
      </c>
      <c r="C361" s="1284" t="s">
        <v>2284</v>
      </c>
      <c r="D361" s="1284">
        <v>3</v>
      </c>
      <c r="E361" s="1284" t="s">
        <v>3165</v>
      </c>
      <c r="F361" s="1284" t="s">
        <v>4385</v>
      </c>
      <c r="G361" s="1284" t="s">
        <v>4386</v>
      </c>
    </row>
    <row r="362" spans="1:7" ht="15">
      <c r="A362" s="1284" t="s">
        <v>41</v>
      </c>
      <c r="B362" s="1284" t="s">
        <v>42</v>
      </c>
      <c r="C362" s="1284" t="s">
        <v>3254</v>
      </c>
      <c r="D362" s="1284">
        <v>1</v>
      </c>
      <c r="E362" s="1284" t="s">
        <v>4387</v>
      </c>
      <c r="F362" s="1284"/>
      <c r="G362" s="1284"/>
    </row>
    <row r="363" spans="1:7" ht="15">
      <c r="A363" s="1284" t="s">
        <v>41</v>
      </c>
      <c r="B363" s="1284" t="s">
        <v>42</v>
      </c>
      <c r="C363" s="1284" t="s">
        <v>3254</v>
      </c>
      <c r="D363" s="1284">
        <v>2</v>
      </c>
      <c r="E363" s="1284" t="s">
        <v>4388</v>
      </c>
      <c r="F363" s="1284"/>
      <c r="G363" s="1284"/>
    </row>
    <row r="364" spans="1:7" ht="15">
      <c r="A364" s="1284" t="s">
        <v>41</v>
      </c>
      <c r="B364" s="1284" t="s">
        <v>42</v>
      </c>
      <c r="C364" s="1284" t="s">
        <v>3254</v>
      </c>
      <c r="D364" s="1284">
        <v>3</v>
      </c>
      <c r="E364" s="1284" t="s">
        <v>4389</v>
      </c>
      <c r="F364" s="1284"/>
      <c r="G364" s="1284"/>
    </row>
    <row r="365" spans="1:7" ht="15">
      <c r="A365" s="1284" t="s">
        <v>41</v>
      </c>
      <c r="B365" s="1284" t="s">
        <v>42</v>
      </c>
      <c r="C365" s="1284" t="s">
        <v>1568</v>
      </c>
      <c r="D365" s="1284">
        <v>1</v>
      </c>
      <c r="E365" s="1284" t="s">
        <v>4390</v>
      </c>
      <c r="F365" s="1284" t="s">
        <v>4391</v>
      </c>
      <c r="G365" s="1284" t="s">
        <v>4392</v>
      </c>
    </row>
    <row r="366" spans="1:7" ht="15">
      <c r="A366" s="1284" t="s">
        <v>41</v>
      </c>
      <c r="B366" s="1284" t="s">
        <v>42</v>
      </c>
      <c r="C366" s="1284" t="s">
        <v>1568</v>
      </c>
      <c r="D366" s="1284">
        <v>2</v>
      </c>
      <c r="E366" s="1284" t="s">
        <v>4393</v>
      </c>
      <c r="F366" s="1284" t="s">
        <v>4394</v>
      </c>
      <c r="G366" s="1284" t="s">
        <v>4395</v>
      </c>
    </row>
    <row r="367" spans="1:7" ht="15">
      <c r="A367" s="1284" t="s">
        <v>41</v>
      </c>
      <c r="B367" s="1284" t="s">
        <v>42</v>
      </c>
      <c r="C367" s="1284" t="s">
        <v>1568</v>
      </c>
      <c r="D367" s="1284">
        <v>3</v>
      </c>
      <c r="E367" s="1284" t="s">
        <v>4396</v>
      </c>
      <c r="F367" s="1284" t="s">
        <v>4397</v>
      </c>
      <c r="G367" s="1284" t="s">
        <v>4398</v>
      </c>
    </row>
    <row r="368" spans="1:7" ht="15">
      <c r="A368" s="1284" t="s">
        <v>41</v>
      </c>
      <c r="B368" s="1284" t="s">
        <v>42</v>
      </c>
      <c r="C368" s="1284" t="s">
        <v>2262</v>
      </c>
      <c r="D368" s="1284">
        <v>1</v>
      </c>
      <c r="E368" s="1284" t="s">
        <v>4399</v>
      </c>
      <c r="F368" s="1284" t="s">
        <v>4400</v>
      </c>
      <c r="G368" s="1284" t="s">
        <v>4401</v>
      </c>
    </row>
    <row r="369" spans="1:7" ht="15">
      <c r="A369" s="1284" t="s">
        <v>41</v>
      </c>
      <c r="B369" s="1284" t="s">
        <v>42</v>
      </c>
      <c r="C369" s="1284" t="s">
        <v>2262</v>
      </c>
      <c r="D369" s="1284">
        <v>2</v>
      </c>
      <c r="E369" s="1284" t="s">
        <v>4402</v>
      </c>
      <c r="F369" s="1284" t="s">
        <v>4403</v>
      </c>
      <c r="G369" s="1284" t="s">
        <v>4404</v>
      </c>
    </row>
    <row r="370" spans="1:7" ht="15">
      <c r="A370" s="1284" t="s">
        <v>41</v>
      </c>
      <c r="B370" s="1284" t="s">
        <v>42</v>
      </c>
      <c r="C370" s="1284" t="s">
        <v>2262</v>
      </c>
      <c r="D370" s="1284">
        <v>3</v>
      </c>
      <c r="E370" s="1284" t="s">
        <v>4405</v>
      </c>
      <c r="F370" s="1284" t="s">
        <v>4406</v>
      </c>
      <c r="G370" s="1284" t="s">
        <v>4407</v>
      </c>
    </row>
    <row r="371" spans="1:7" ht="15">
      <c r="A371" s="1284" t="s">
        <v>41</v>
      </c>
      <c r="B371" s="1284" t="s">
        <v>42</v>
      </c>
      <c r="C371" s="1284" t="s">
        <v>2273</v>
      </c>
      <c r="D371" s="1284">
        <v>1</v>
      </c>
      <c r="E371" s="1284" t="s">
        <v>4408</v>
      </c>
      <c r="F371" s="1284" t="s">
        <v>4409</v>
      </c>
      <c r="G371" s="1284" t="s">
        <v>4410</v>
      </c>
    </row>
    <row r="372" spans="1:7" ht="15">
      <c r="A372" s="1284" t="s">
        <v>41</v>
      </c>
      <c r="B372" s="1284" t="s">
        <v>42</v>
      </c>
      <c r="C372" s="1284" t="s">
        <v>2273</v>
      </c>
      <c r="D372" s="1284">
        <v>2</v>
      </c>
      <c r="E372" s="1284" t="s">
        <v>4411</v>
      </c>
      <c r="F372" s="1284" t="s">
        <v>4412</v>
      </c>
      <c r="G372" s="1284" t="s">
        <v>4413</v>
      </c>
    </row>
    <row r="373" spans="1:7" ht="15">
      <c r="A373" s="1284" t="s">
        <v>41</v>
      </c>
      <c r="B373" s="1284" t="s">
        <v>42</v>
      </c>
      <c r="C373" s="1284" t="s">
        <v>2273</v>
      </c>
      <c r="D373" s="1284">
        <v>3</v>
      </c>
      <c r="E373" s="1284" t="s">
        <v>4414</v>
      </c>
      <c r="F373" s="1284" t="s">
        <v>4415</v>
      </c>
      <c r="G373" s="1284" t="s">
        <v>4416</v>
      </c>
    </row>
    <row r="374" spans="1:7" ht="15">
      <c r="A374" s="1284" t="s">
        <v>41</v>
      </c>
      <c r="B374" s="1284" t="s">
        <v>42</v>
      </c>
      <c r="C374" s="1284" t="s">
        <v>2284</v>
      </c>
      <c r="D374" s="1284">
        <v>1</v>
      </c>
      <c r="E374" s="1284" t="s">
        <v>4417</v>
      </c>
      <c r="F374" s="1284" t="s">
        <v>4418</v>
      </c>
      <c r="G374" s="1284" t="s">
        <v>4419</v>
      </c>
    </row>
    <row r="375" spans="1:7" ht="15">
      <c r="A375" s="1284" t="s">
        <v>41</v>
      </c>
      <c r="B375" s="1284" t="s">
        <v>42</v>
      </c>
      <c r="C375" s="1284" t="s">
        <v>2284</v>
      </c>
      <c r="D375" s="1284">
        <v>2</v>
      </c>
      <c r="E375" s="1284" t="s">
        <v>4420</v>
      </c>
      <c r="F375" s="1284" t="s">
        <v>4421</v>
      </c>
      <c r="G375" s="1284" t="s">
        <v>4422</v>
      </c>
    </row>
    <row r="376" spans="1:7" ht="15">
      <c r="A376" s="1284" t="s">
        <v>41</v>
      </c>
      <c r="B376" s="1284" t="s">
        <v>42</v>
      </c>
      <c r="C376" s="1284" t="s">
        <v>2284</v>
      </c>
      <c r="D376" s="1284">
        <v>3</v>
      </c>
      <c r="E376" s="1284" t="s">
        <v>4423</v>
      </c>
      <c r="F376" s="1284" t="s">
        <v>4424</v>
      </c>
      <c r="G376" s="1284" t="s">
        <v>4425</v>
      </c>
    </row>
    <row r="377" spans="1:7" ht="15">
      <c r="A377" s="1284" t="s">
        <v>41</v>
      </c>
      <c r="B377" s="1284" t="s">
        <v>43</v>
      </c>
      <c r="C377" s="1284" t="s">
        <v>3254</v>
      </c>
      <c r="D377" s="1284">
        <v>1</v>
      </c>
      <c r="E377" s="1284" t="s">
        <v>2712</v>
      </c>
      <c r="F377" s="1284"/>
      <c r="G377" s="1284"/>
    </row>
    <row r="378" spans="1:7" ht="15">
      <c r="A378" s="1284" t="s">
        <v>41</v>
      </c>
      <c r="B378" s="1284" t="s">
        <v>43</v>
      </c>
      <c r="C378" s="1284" t="s">
        <v>3254</v>
      </c>
      <c r="D378" s="1284">
        <v>2</v>
      </c>
      <c r="E378" s="1284" t="s">
        <v>2740</v>
      </c>
      <c r="F378" s="1284"/>
      <c r="G378" s="1284"/>
    </row>
    <row r="379" spans="1:7" ht="15">
      <c r="A379" s="1284" t="s">
        <v>41</v>
      </c>
      <c r="B379" s="1284" t="s">
        <v>43</v>
      </c>
      <c r="C379" s="1284" t="s">
        <v>3254</v>
      </c>
      <c r="D379" s="1284">
        <v>3</v>
      </c>
      <c r="E379" s="1284" t="s">
        <v>2766</v>
      </c>
      <c r="F379" s="1284"/>
      <c r="G379" s="1284"/>
    </row>
    <row r="380" spans="1:7" ht="15">
      <c r="A380" s="1284" t="s">
        <v>41</v>
      </c>
      <c r="B380" s="1284" t="s">
        <v>43</v>
      </c>
      <c r="C380" s="1284" t="s">
        <v>1568</v>
      </c>
      <c r="D380" s="1284">
        <v>1</v>
      </c>
      <c r="E380" s="1284" t="s">
        <v>2806</v>
      </c>
      <c r="F380" s="1284" t="s">
        <v>4426</v>
      </c>
      <c r="G380" s="1284" t="s">
        <v>4427</v>
      </c>
    </row>
    <row r="381" spans="1:7" ht="15">
      <c r="A381" s="1284" t="s">
        <v>41</v>
      </c>
      <c r="B381" s="1284" t="s">
        <v>43</v>
      </c>
      <c r="C381" s="1284" t="s">
        <v>1568</v>
      </c>
      <c r="D381" s="1284">
        <v>2</v>
      </c>
      <c r="E381" s="1284" t="s">
        <v>2841</v>
      </c>
      <c r="F381" s="1284" t="s">
        <v>4428</v>
      </c>
      <c r="G381" s="1284" t="s">
        <v>4429</v>
      </c>
    </row>
    <row r="382" spans="1:7" ht="15">
      <c r="A382" s="1284" t="s">
        <v>41</v>
      </c>
      <c r="B382" s="1284" t="s">
        <v>43</v>
      </c>
      <c r="C382" s="1284" t="s">
        <v>1568</v>
      </c>
      <c r="D382" s="1284">
        <v>3</v>
      </c>
      <c r="E382" s="1284" t="s">
        <v>2874</v>
      </c>
      <c r="F382" s="1284" t="s">
        <v>4430</v>
      </c>
      <c r="G382" s="1284" t="s">
        <v>4431</v>
      </c>
    </row>
    <row r="383" spans="1:7" ht="15">
      <c r="A383" s="1284" t="s">
        <v>41</v>
      </c>
      <c r="B383" s="1284" t="s">
        <v>43</v>
      </c>
      <c r="C383" s="1284" t="s">
        <v>2262</v>
      </c>
      <c r="D383" s="1284">
        <v>1</v>
      </c>
      <c r="E383" s="1284" t="s">
        <v>2913</v>
      </c>
      <c r="F383" s="1284" t="s">
        <v>4432</v>
      </c>
      <c r="G383" s="1284" t="s">
        <v>4433</v>
      </c>
    </row>
    <row r="384" spans="1:7" ht="15">
      <c r="A384" s="1284" t="s">
        <v>41</v>
      </c>
      <c r="B384" s="1284" t="s">
        <v>43</v>
      </c>
      <c r="C384" s="1284" t="s">
        <v>2262</v>
      </c>
      <c r="D384" s="1284">
        <v>2</v>
      </c>
      <c r="E384" s="1284" t="s">
        <v>2948</v>
      </c>
      <c r="F384" s="1284" t="s">
        <v>4434</v>
      </c>
      <c r="G384" s="1284" t="s">
        <v>4435</v>
      </c>
    </row>
    <row r="385" spans="1:7" ht="15">
      <c r="A385" s="1284" t="s">
        <v>41</v>
      </c>
      <c r="B385" s="1284" t="s">
        <v>43</v>
      </c>
      <c r="C385" s="1284" t="s">
        <v>2262</v>
      </c>
      <c r="D385" s="1284">
        <v>3</v>
      </c>
      <c r="E385" s="1284" t="s">
        <v>2980</v>
      </c>
      <c r="F385" s="1284" t="s">
        <v>4436</v>
      </c>
      <c r="G385" s="1284" t="s">
        <v>4437</v>
      </c>
    </row>
    <row r="386" spans="1:7" ht="15">
      <c r="A386" s="1284" t="s">
        <v>41</v>
      </c>
      <c r="B386" s="1284" t="s">
        <v>43</v>
      </c>
      <c r="C386" s="1284" t="s">
        <v>2273</v>
      </c>
      <c r="D386" s="1284">
        <v>1</v>
      </c>
      <c r="E386" s="1284" t="s">
        <v>3021</v>
      </c>
      <c r="F386" s="1284" t="s">
        <v>4438</v>
      </c>
      <c r="G386" s="1284" t="s">
        <v>4439</v>
      </c>
    </row>
    <row r="387" spans="1:7" ht="15">
      <c r="A387" s="1284" t="s">
        <v>41</v>
      </c>
      <c r="B387" s="1284" t="s">
        <v>43</v>
      </c>
      <c r="C387" s="1284" t="s">
        <v>2273</v>
      </c>
      <c r="D387" s="1284">
        <v>2</v>
      </c>
      <c r="E387" s="1284" t="s">
        <v>3051</v>
      </c>
      <c r="F387" s="1284" t="s">
        <v>4440</v>
      </c>
      <c r="G387" s="1284" t="s">
        <v>4441</v>
      </c>
    </row>
    <row r="388" spans="1:7" ht="15">
      <c r="A388" s="1284" t="s">
        <v>41</v>
      </c>
      <c r="B388" s="1284" t="s">
        <v>43</v>
      </c>
      <c r="C388" s="1284" t="s">
        <v>2273</v>
      </c>
      <c r="D388" s="1284">
        <v>3</v>
      </c>
      <c r="E388" s="1284" t="s">
        <v>3084</v>
      </c>
      <c r="F388" s="1284" t="s">
        <v>4442</v>
      </c>
      <c r="G388" s="1284" t="s">
        <v>4443</v>
      </c>
    </row>
    <row r="389" spans="1:7" ht="15">
      <c r="A389" s="1284" t="s">
        <v>41</v>
      </c>
      <c r="B389" s="1284" t="s">
        <v>43</v>
      </c>
      <c r="C389" s="1284" t="s">
        <v>2284</v>
      </c>
      <c r="D389" s="1284">
        <v>1</v>
      </c>
      <c r="E389" s="1284" t="s">
        <v>3124</v>
      </c>
      <c r="F389" s="1284" t="s">
        <v>4444</v>
      </c>
      <c r="G389" s="1284" t="s">
        <v>4445</v>
      </c>
    </row>
    <row r="390" spans="1:7" ht="15">
      <c r="A390" s="1284" t="s">
        <v>41</v>
      </c>
      <c r="B390" s="1284" t="s">
        <v>43</v>
      </c>
      <c r="C390" s="1284" t="s">
        <v>2284</v>
      </c>
      <c r="D390" s="1284">
        <v>2</v>
      </c>
      <c r="E390" s="1284" t="s">
        <v>3157</v>
      </c>
      <c r="F390" s="1284" t="s">
        <v>4446</v>
      </c>
      <c r="G390" s="1284" t="s">
        <v>4447</v>
      </c>
    </row>
    <row r="391" spans="1:7" ht="15">
      <c r="A391" s="1284" t="s">
        <v>41</v>
      </c>
      <c r="B391" s="1284" t="s">
        <v>43</v>
      </c>
      <c r="C391" s="1284" t="s">
        <v>2284</v>
      </c>
      <c r="D391" s="1284">
        <v>3</v>
      </c>
      <c r="E391" s="1284" t="s">
        <v>3186</v>
      </c>
      <c r="F391" s="1284" t="s">
        <v>4448</v>
      </c>
      <c r="G391" s="1284" t="s">
        <v>4449</v>
      </c>
    </row>
    <row r="392" spans="1:7" ht="15">
      <c r="A392" s="1284" t="s">
        <v>41</v>
      </c>
      <c r="B392" s="1284" t="s">
        <v>44</v>
      </c>
      <c r="C392" s="1284" t="s">
        <v>3254</v>
      </c>
      <c r="D392" s="1284">
        <v>1</v>
      </c>
      <c r="E392" s="1284" t="s">
        <v>4450</v>
      </c>
      <c r="F392" s="1284"/>
      <c r="G392" s="1284"/>
    </row>
    <row r="393" spans="1:7" ht="15">
      <c r="A393" s="1284" t="s">
        <v>41</v>
      </c>
      <c r="B393" s="1284" t="s">
        <v>44</v>
      </c>
      <c r="C393" s="1284" t="s">
        <v>3254</v>
      </c>
      <c r="D393" s="1284">
        <v>2</v>
      </c>
      <c r="E393" s="1284" t="s">
        <v>4451</v>
      </c>
      <c r="F393" s="1284"/>
      <c r="G393" s="1284"/>
    </row>
    <row r="394" spans="1:7" ht="15">
      <c r="A394" s="1284" t="s">
        <v>41</v>
      </c>
      <c r="B394" s="1284" t="s">
        <v>44</v>
      </c>
      <c r="C394" s="1284" t="s">
        <v>3254</v>
      </c>
      <c r="D394" s="1284">
        <v>3</v>
      </c>
      <c r="E394" s="1284" t="s">
        <v>4452</v>
      </c>
      <c r="F394" s="1284"/>
      <c r="G394" s="1284"/>
    </row>
    <row r="395" spans="1:7" ht="15">
      <c r="A395" s="1284" t="s">
        <v>41</v>
      </c>
      <c r="B395" s="1284" t="s">
        <v>44</v>
      </c>
      <c r="C395" s="1284" t="s">
        <v>1568</v>
      </c>
      <c r="D395" s="1284">
        <v>1</v>
      </c>
      <c r="E395" s="1284" t="s">
        <v>4453</v>
      </c>
      <c r="F395" s="1284" t="s">
        <v>4454</v>
      </c>
      <c r="G395" s="1284" t="s">
        <v>4455</v>
      </c>
    </row>
    <row r="396" spans="1:7" ht="15">
      <c r="A396" s="1284" t="s">
        <v>41</v>
      </c>
      <c r="B396" s="1284" t="s">
        <v>44</v>
      </c>
      <c r="C396" s="1284" t="s">
        <v>1568</v>
      </c>
      <c r="D396" s="1284">
        <v>2</v>
      </c>
      <c r="E396" s="1284" t="s">
        <v>4456</v>
      </c>
      <c r="F396" s="1284" t="s">
        <v>4457</v>
      </c>
      <c r="G396" s="1284" t="s">
        <v>4458</v>
      </c>
    </row>
    <row r="397" spans="1:7" ht="15">
      <c r="A397" s="1284" t="s">
        <v>41</v>
      </c>
      <c r="B397" s="1284" t="s">
        <v>44</v>
      </c>
      <c r="C397" s="1284" t="s">
        <v>1568</v>
      </c>
      <c r="D397" s="1284">
        <v>3</v>
      </c>
      <c r="E397" s="1284" t="s">
        <v>4459</v>
      </c>
      <c r="F397" s="1284" t="s">
        <v>4460</v>
      </c>
      <c r="G397" s="1284" t="s">
        <v>4461</v>
      </c>
    </row>
    <row r="398" spans="1:7" ht="15">
      <c r="A398" s="1284" t="s">
        <v>41</v>
      </c>
      <c r="B398" s="1284" t="s">
        <v>44</v>
      </c>
      <c r="C398" s="1284" t="s">
        <v>2262</v>
      </c>
      <c r="D398" s="1284">
        <v>1</v>
      </c>
      <c r="E398" s="1284" t="s">
        <v>4462</v>
      </c>
      <c r="F398" s="1284" t="s">
        <v>4463</v>
      </c>
      <c r="G398" s="1284" t="s">
        <v>4464</v>
      </c>
    </row>
    <row r="399" spans="1:7" ht="15">
      <c r="A399" s="1284" t="s">
        <v>41</v>
      </c>
      <c r="B399" s="1284" t="s">
        <v>44</v>
      </c>
      <c r="C399" s="1284" t="s">
        <v>2262</v>
      </c>
      <c r="D399" s="1284">
        <v>2</v>
      </c>
      <c r="E399" s="1284" t="s">
        <v>4465</v>
      </c>
      <c r="F399" s="1284" t="s">
        <v>4466</v>
      </c>
      <c r="G399" s="1284" t="s">
        <v>4467</v>
      </c>
    </row>
    <row r="400" spans="1:7" ht="15">
      <c r="A400" s="1284" t="s">
        <v>41</v>
      </c>
      <c r="B400" s="1284" t="s">
        <v>44</v>
      </c>
      <c r="C400" s="1284" t="s">
        <v>2262</v>
      </c>
      <c r="D400" s="1284">
        <v>3</v>
      </c>
      <c r="E400" s="1284" t="s">
        <v>4468</v>
      </c>
      <c r="F400" s="1284" t="s">
        <v>4469</v>
      </c>
      <c r="G400" s="1284" t="s">
        <v>4470</v>
      </c>
    </row>
    <row r="401" spans="1:7" ht="15">
      <c r="A401" s="1284" t="s">
        <v>41</v>
      </c>
      <c r="B401" s="1284" t="s">
        <v>44</v>
      </c>
      <c r="C401" s="1284" t="s">
        <v>2273</v>
      </c>
      <c r="D401" s="1284">
        <v>1</v>
      </c>
      <c r="E401" s="1284" t="s">
        <v>4471</v>
      </c>
      <c r="F401" s="1284" t="s">
        <v>4472</v>
      </c>
      <c r="G401" s="1284" t="s">
        <v>4473</v>
      </c>
    </row>
    <row r="402" spans="1:7" ht="15">
      <c r="A402" s="1284" t="s">
        <v>41</v>
      </c>
      <c r="B402" s="1284" t="s">
        <v>44</v>
      </c>
      <c r="C402" s="1284" t="s">
        <v>2273</v>
      </c>
      <c r="D402" s="1284">
        <v>2</v>
      </c>
      <c r="E402" s="1284" t="s">
        <v>4474</v>
      </c>
      <c r="F402" s="1284" t="s">
        <v>4475</v>
      </c>
      <c r="G402" s="1284" t="s">
        <v>4476</v>
      </c>
    </row>
    <row r="403" spans="1:7" ht="15">
      <c r="A403" s="1284" t="s">
        <v>41</v>
      </c>
      <c r="B403" s="1284" t="s">
        <v>44</v>
      </c>
      <c r="C403" s="1284" t="s">
        <v>2273</v>
      </c>
      <c r="D403" s="1284">
        <v>3</v>
      </c>
      <c r="E403" s="1284" t="s">
        <v>4477</v>
      </c>
      <c r="F403" s="1284" t="s">
        <v>4478</v>
      </c>
      <c r="G403" s="1284" t="s">
        <v>4479</v>
      </c>
    </row>
    <row r="404" spans="1:7" ht="15">
      <c r="A404" s="1284" t="s">
        <v>41</v>
      </c>
      <c r="B404" s="1284" t="s">
        <v>44</v>
      </c>
      <c r="C404" s="1284" t="s">
        <v>2284</v>
      </c>
      <c r="D404" s="1284">
        <v>1</v>
      </c>
      <c r="E404" s="1284" t="s">
        <v>4480</v>
      </c>
      <c r="F404" s="1284" t="s">
        <v>4481</v>
      </c>
      <c r="G404" s="1284" t="s">
        <v>4482</v>
      </c>
    </row>
    <row r="405" spans="1:7" ht="15">
      <c r="A405" s="1284" t="s">
        <v>41</v>
      </c>
      <c r="B405" s="1284" t="s">
        <v>44</v>
      </c>
      <c r="C405" s="1284" t="s">
        <v>2284</v>
      </c>
      <c r="D405" s="1284">
        <v>2</v>
      </c>
      <c r="E405" s="1284" t="s">
        <v>4483</v>
      </c>
      <c r="F405" s="1284" t="s">
        <v>4484</v>
      </c>
      <c r="G405" s="1284" t="s">
        <v>4485</v>
      </c>
    </row>
    <row r="406" spans="1:7" ht="15">
      <c r="A406" s="1284" t="s">
        <v>41</v>
      </c>
      <c r="B406" s="1284" t="s">
        <v>44</v>
      </c>
      <c r="C406" s="1284" t="s">
        <v>2284</v>
      </c>
      <c r="D406" s="1284">
        <v>3</v>
      </c>
      <c r="E406" s="1284" t="s">
        <v>4486</v>
      </c>
      <c r="F406" s="1284" t="s">
        <v>4487</v>
      </c>
      <c r="G406" s="1284" t="s">
        <v>4488</v>
      </c>
    </row>
    <row r="407" spans="1:7" ht="15">
      <c r="A407" s="1284" t="s">
        <v>46</v>
      </c>
      <c r="B407" s="1284" t="s">
        <v>47</v>
      </c>
      <c r="C407" s="1284" t="s">
        <v>3254</v>
      </c>
      <c r="D407" s="1284">
        <v>1</v>
      </c>
      <c r="E407" s="1284" t="s">
        <v>4489</v>
      </c>
      <c r="F407" s="1284"/>
      <c r="G407" s="1284"/>
    </row>
    <row r="408" spans="1:7" ht="15">
      <c r="A408" s="1284" t="s">
        <v>46</v>
      </c>
      <c r="B408" s="1284" t="s">
        <v>47</v>
      </c>
      <c r="C408" s="1284" t="s">
        <v>3254</v>
      </c>
      <c r="D408" s="1284">
        <v>2</v>
      </c>
      <c r="E408" s="1284" t="s">
        <v>4490</v>
      </c>
      <c r="F408" s="1284"/>
      <c r="G408" s="1284"/>
    </row>
    <row r="409" spans="1:7" ht="15">
      <c r="A409" s="1284" t="s">
        <v>46</v>
      </c>
      <c r="B409" s="1284" t="s">
        <v>47</v>
      </c>
      <c r="C409" s="1284" t="s">
        <v>3254</v>
      </c>
      <c r="D409" s="1284">
        <v>3</v>
      </c>
      <c r="E409" s="1284" t="s">
        <v>4491</v>
      </c>
      <c r="F409" s="1284"/>
      <c r="G409" s="1284"/>
    </row>
    <row r="410" spans="1:7" ht="15">
      <c r="A410" s="1284" t="s">
        <v>46</v>
      </c>
      <c r="B410" s="1284" t="s">
        <v>47</v>
      </c>
      <c r="C410" s="1284" t="s">
        <v>1568</v>
      </c>
      <c r="D410" s="1284">
        <v>1</v>
      </c>
      <c r="E410" s="1284" t="s">
        <v>4492</v>
      </c>
      <c r="F410" s="1284" t="s">
        <v>4493</v>
      </c>
      <c r="G410" s="1284" t="s">
        <v>4494</v>
      </c>
    </row>
    <row r="411" spans="1:7" ht="15">
      <c r="A411" s="1284" t="s">
        <v>46</v>
      </c>
      <c r="B411" s="1284" t="s">
        <v>47</v>
      </c>
      <c r="C411" s="1284" t="s">
        <v>1568</v>
      </c>
      <c r="D411" s="1284">
        <v>2</v>
      </c>
      <c r="E411" s="1284" t="s">
        <v>4495</v>
      </c>
      <c r="F411" s="1284" t="s">
        <v>4496</v>
      </c>
      <c r="G411" s="1284" t="s">
        <v>4497</v>
      </c>
    </row>
    <row r="412" spans="1:7" ht="15">
      <c r="A412" s="1284" t="s">
        <v>46</v>
      </c>
      <c r="B412" s="1284" t="s">
        <v>47</v>
      </c>
      <c r="C412" s="1284" t="s">
        <v>1568</v>
      </c>
      <c r="D412" s="1284">
        <v>3</v>
      </c>
      <c r="E412" s="1284" t="s">
        <v>4498</v>
      </c>
      <c r="F412" s="1284" t="s">
        <v>4499</v>
      </c>
      <c r="G412" s="1284" t="s">
        <v>4500</v>
      </c>
    </row>
    <row r="413" spans="1:7" ht="15">
      <c r="A413" s="1284" t="s">
        <v>46</v>
      </c>
      <c r="B413" s="1284" t="s">
        <v>47</v>
      </c>
      <c r="C413" s="1284" t="s">
        <v>2262</v>
      </c>
      <c r="D413" s="1284">
        <v>1</v>
      </c>
      <c r="E413" s="1284" t="s">
        <v>4501</v>
      </c>
      <c r="F413" s="1284" t="s">
        <v>4502</v>
      </c>
      <c r="G413" s="1284" t="s">
        <v>4503</v>
      </c>
    </row>
    <row r="414" spans="1:7" ht="15">
      <c r="A414" s="1284" t="s">
        <v>46</v>
      </c>
      <c r="B414" s="1284" t="s">
        <v>47</v>
      </c>
      <c r="C414" s="1284" t="s">
        <v>2262</v>
      </c>
      <c r="D414" s="1284">
        <v>2</v>
      </c>
      <c r="E414" s="1284" t="s">
        <v>4504</v>
      </c>
      <c r="F414" s="1284" t="s">
        <v>4505</v>
      </c>
      <c r="G414" s="1284" t="s">
        <v>4506</v>
      </c>
    </row>
    <row r="415" spans="1:7" ht="15">
      <c r="A415" s="1284" t="s">
        <v>46</v>
      </c>
      <c r="B415" s="1284" t="s">
        <v>47</v>
      </c>
      <c r="C415" s="1284" t="s">
        <v>2262</v>
      </c>
      <c r="D415" s="1284">
        <v>3</v>
      </c>
      <c r="E415" s="1284" t="s">
        <v>4507</v>
      </c>
      <c r="F415" s="1284" t="s">
        <v>4508</v>
      </c>
      <c r="G415" s="1284" t="s">
        <v>4509</v>
      </c>
    </row>
    <row r="416" spans="1:7" ht="15">
      <c r="A416" s="1284" t="s">
        <v>46</v>
      </c>
      <c r="B416" s="1284" t="s">
        <v>47</v>
      </c>
      <c r="C416" s="1284" t="s">
        <v>2273</v>
      </c>
      <c r="D416" s="1284">
        <v>1</v>
      </c>
      <c r="E416" s="1284" t="s">
        <v>4510</v>
      </c>
      <c r="F416" s="1284" t="s">
        <v>4511</v>
      </c>
      <c r="G416" s="1284" t="s">
        <v>4512</v>
      </c>
    </row>
    <row r="417" spans="1:7" ht="15">
      <c r="A417" s="1284" t="s">
        <v>46</v>
      </c>
      <c r="B417" s="1284" t="s">
        <v>47</v>
      </c>
      <c r="C417" s="1284" t="s">
        <v>2273</v>
      </c>
      <c r="D417" s="1284">
        <v>2</v>
      </c>
      <c r="E417" s="1284" t="s">
        <v>4513</v>
      </c>
      <c r="F417" s="1284" t="s">
        <v>4514</v>
      </c>
      <c r="G417" s="1284" t="s">
        <v>4515</v>
      </c>
    </row>
    <row r="418" spans="1:7" ht="15">
      <c r="A418" s="1284" t="s">
        <v>46</v>
      </c>
      <c r="B418" s="1284" t="s">
        <v>47</v>
      </c>
      <c r="C418" s="1284" t="s">
        <v>2273</v>
      </c>
      <c r="D418" s="1284">
        <v>3</v>
      </c>
      <c r="E418" s="1284" t="s">
        <v>4516</v>
      </c>
      <c r="F418" s="1284" t="s">
        <v>4517</v>
      </c>
      <c r="G418" s="1284" t="s">
        <v>4518</v>
      </c>
    </row>
    <row r="419" spans="1:7" ht="15">
      <c r="A419" s="1284" t="s">
        <v>46</v>
      </c>
      <c r="B419" s="1284" t="s">
        <v>47</v>
      </c>
      <c r="C419" s="1284" t="s">
        <v>2284</v>
      </c>
      <c r="D419" s="1284">
        <v>1</v>
      </c>
      <c r="E419" s="1284" t="s">
        <v>4519</v>
      </c>
      <c r="F419" s="1284" t="s">
        <v>4520</v>
      </c>
      <c r="G419" s="1284" t="s">
        <v>4521</v>
      </c>
    </row>
    <row r="420" spans="1:7" ht="15">
      <c r="A420" s="1284" t="s">
        <v>46</v>
      </c>
      <c r="B420" s="1284" t="s">
        <v>47</v>
      </c>
      <c r="C420" s="1284" t="s">
        <v>2284</v>
      </c>
      <c r="D420" s="1284">
        <v>2</v>
      </c>
      <c r="E420" s="1284" t="s">
        <v>4522</v>
      </c>
      <c r="F420" s="1284" t="s">
        <v>4523</v>
      </c>
      <c r="G420" s="1284" t="s">
        <v>4524</v>
      </c>
    </row>
    <row r="421" spans="1:7" ht="15">
      <c r="A421" s="1284" t="s">
        <v>46</v>
      </c>
      <c r="B421" s="1284" t="s">
        <v>47</v>
      </c>
      <c r="C421" s="1284" t="s">
        <v>2284</v>
      </c>
      <c r="D421" s="1284">
        <v>3</v>
      </c>
      <c r="E421" s="1284" t="s">
        <v>4525</v>
      </c>
      <c r="F421" s="1284" t="s">
        <v>4526</v>
      </c>
      <c r="G421" s="1284" t="s">
        <v>4527</v>
      </c>
    </row>
    <row r="422" spans="1:7" ht="15">
      <c r="A422" s="1284" t="s">
        <v>46</v>
      </c>
      <c r="B422" s="1284" t="s">
        <v>48</v>
      </c>
      <c r="C422" s="1284" t="s">
        <v>3254</v>
      </c>
      <c r="D422" s="1284">
        <v>1</v>
      </c>
      <c r="E422" s="1284" t="s">
        <v>4528</v>
      </c>
      <c r="F422" s="1284"/>
      <c r="G422" s="1284"/>
    </row>
    <row r="423" spans="1:7" ht="15">
      <c r="A423" s="1284" t="s">
        <v>46</v>
      </c>
      <c r="B423" s="1284" t="s">
        <v>48</v>
      </c>
      <c r="C423" s="1284" t="s">
        <v>3254</v>
      </c>
      <c r="D423" s="1284">
        <v>2</v>
      </c>
      <c r="E423" s="1284" t="s">
        <v>4529</v>
      </c>
      <c r="F423" s="1284"/>
      <c r="G423" s="1284"/>
    </row>
    <row r="424" spans="1:7" ht="15">
      <c r="A424" s="1284" t="s">
        <v>46</v>
      </c>
      <c r="B424" s="1284" t="s">
        <v>48</v>
      </c>
      <c r="C424" s="1284" t="s">
        <v>3254</v>
      </c>
      <c r="D424" s="1284">
        <v>3</v>
      </c>
      <c r="E424" s="1284" t="s">
        <v>4530</v>
      </c>
      <c r="F424" s="1284"/>
      <c r="G424" s="1284"/>
    </row>
    <row r="425" spans="1:7" ht="15">
      <c r="A425" s="1284" t="s">
        <v>46</v>
      </c>
      <c r="B425" s="1284" t="s">
        <v>48</v>
      </c>
      <c r="C425" s="1284" t="s">
        <v>1568</v>
      </c>
      <c r="D425" s="1284">
        <v>1</v>
      </c>
      <c r="E425" s="1284" t="s">
        <v>4531</v>
      </c>
      <c r="F425" s="1284" t="s">
        <v>4532</v>
      </c>
      <c r="G425" s="1284" t="s">
        <v>4533</v>
      </c>
    </row>
    <row r="426" spans="1:7" ht="15">
      <c r="A426" s="1284" t="s">
        <v>46</v>
      </c>
      <c r="B426" s="1284" t="s">
        <v>48</v>
      </c>
      <c r="C426" s="1284" t="s">
        <v>1568</v>
      </c>
      <c r="D426" s="1284">
        <v>2</v>
      </c>
      <c r="E426" s="1284" t="s">
        <v>4534</v>
      </c>
      <c r="F426" s="1284" t="s">
        <v>4535</v>
      </c>
      <c r="G426" s="1284" t="s">
        <v>4536</v>
      </c>
    </row>
    <row r="427" spans="1:7" ht="15">
      <c r="A427" s="1284" t="s">
        <v>46</v>
      </c>
      <c r="B427" s="1284" t="s">
        <v>48</v>
      </c>
      <c r="C427" s="1284" t="s">
        <v>1568</v>
      </c>
      <c r="D427" s="1284">
        <v>3</v>
      </c>
      <c r="E427" s="1284" t="s">
        <v>4537</v>
      </c>
      <c r="F427" s="1284" t="s">
        <v>4538</v>
      </c>
      <c r="G427" s="1284" t="s">
        <v>4539</v>
      </c>
    </row>
    <row r="428" spans="1:7" ht="15">
      <c r="A428" s="1284" t="s">
        <v>46</v>
      </c>
      <c r="B428" s="1284" t="s">
        <v>48</v>
      </c>
      <c r="C428" s="1284" t="s">
        <v>2262</v>
      </c>
      <c r="D428" s="1284">
        <v>1</v>
      </c>
      <c r="E428" s="1284" t="s">
        <v>4540</v>
      </c>
      <c r="F428" s="1284" t="s">
        <v>4541</v>
      </c>
      <c r="G428" s="1284" t="s">
        <v>4542</v>
      </c>
    </row>
    <row r="429" spans="1:7" ht="15">
      <c r="A429" s="1284" t="s">
        <v>46</v>
      </c>
      <c r="B429" s="1284" t="s">
        <v>48</v>
      </c>
      <c r="C429" s="1284" t="s">
        <v>2262</v>
      </c>
      <c r="D429" s="1284">
        <v>2</v>
      </c>
      <c r="E429" s="1284" t="s">
        <v>4543</v>
      </c>
      <c r="F429" s="1284" t="s">
        <v>4544</v>
      </c>
      <c r="G429" s="1284" t="s">
        <v>4545</v>
      </c>
    </row>
    <row r="430" spans="1:7" ht="15">
      <c r="A430" s="1284" t="s">
        <v>46</v>
      </c>
      <c r="B430" s="1284" t="s">
        <v>48</v>
      </c>
      <c r="C430" s="1284" t="s">
        <v>2262</v>
      </c>
      <c r="D430" s="1284">
        <v>3</v>
      </c>
      <c r="E430" s="1284" t="s">
        <v>4546</v>
      </c>
      <c r="F430" s="1284" t="s">
        <v>4547</v>
      </c>
      <c r="G430" s="1284" t="s">
        <v>4548</v>
      </c>
    </row>
    <row r="431" spans="1:7" ht="15">
      <c r="A431" s="1284" t="s">
        <v>46</v>
      </c>
      <c r="B431" s="1284" t="s">
        <v>48</v>
      </c>
      <c r="C431" s="1284" t="s">
        <v>2273</v>
      </c>
      <c r="D431" s="1284">
        <v>1</v>
      </c>
      <c r="E431" s="1284" t="s">
        <v>4549</v>
      </c>
      <c r="F431" s="1284" t="s">
        <v>4550</v>
      </c>
      <c r="G431" s="1284" t="s">
        <v>4551</v>
      </c>
    </row>
    <row r="432" spans="1:7" ht="15">
      <c r="A432" s="1284" t="s">
        <v>46</v>
      </c>
      <c r="B432" s="1284" t="s">
        <v>48</v>
      </c>
      <c r="C432" s="1284" t="s">
        <v>2273</v>
      </c>
      <c r="D432" s="1284">
        <v>2</v>
      </c>
      <c r="E432" s="1284" t="s">
        <v>4552</v>
      </c>
      <c r="F432" s="1284" t="s">
        <v>4553</v>
      </c>
      <c r="G432" s="1284" t="s">
        <v>4554</v>
      </c>
    </row>
    <row r="433" spans="1:7" ht="15">
      <c r="A433" s="1284" t="s">
        <v>46</v>
      </c>
      <c r="B433" s="1284" t="s">
        <v>48</v>
      </c>
      <c r="C433" s="1284" t="s">
        <v>2273</v>
      </c>
      <c r="D433" s="1284">
        <v>3</v>
      </c>
      <c r="E433" s="1284" t="s">
        <v>4555</v>
      </c>
      <c r="F433" s="1284" t="s">
        <v>4556</v>
      </c>
      <c r="G433" s="1284" t="s">
        <v>4557</v>
      </c>
    </row>
    <row r="434" spans="1:7" ht="15">
      <c r="A434" s="1284" t="s">
        <v>46</v>
      </c>
      <c r="B434" s="1284" t="s">
        <v>48</v>
      </c>
      <c r="C434" s="1284" t="s">
        <v>2284</v>
      </c>
      <c r="D434" s="1284">
        <v>1</v>
      </c>
      <c r="E434" s="1284" t="s">
        <v>4558</v>
      </c>
      <c r="F434" s="1284" t="s">
        <v>4559</v>
      </c>
      <c r="G434" s="1284" t="s">
        <v>4560</v>
      </c>
    </row>
    <row r="435" spans="1:7" ht="15">
      <c r="A435" s="1284" t="s">
        <v>46</v>
      </c>
      <c r="B435" s="1284" t="s">
        <v>48</v>
      </c>
      <c r="C435" s="1284" t="s">
        <v>2284</v>
      </c>
      <c r="D435" s="1284">
        <v>2</v>
      </c>
      <c r="E435" s="1284" t="s">
        <v>4561</v>
      </c>
      <c r="F435" s="1284" t="s">
        <v>4562</v>
      </c>
      <c r="G435" s="1284" t="s">
        <v>4563</v>
      </c>
    </row>
    <row r="436" spans="1:7" ht="15">
      <c r="A436" s="1284" t="s">
        <v>46</v>
      </c>
      <c r="B436" s="1284" t="s">
        <v>48</v>
      </c>
      <c r="C436" s="1284" t="s">
        <v>2284</v>
      </c>
      <c r="D436" s="1284">
        <v>3</v>
      </c>
      <c r="E436" s="1284" t="s">
        <v>4564</v>
      </c>
      <c r="F436" s="1284" t="s">
        <v>4565</v>
      </c>
      <c r="G436" s="1284" t="s">
        <v>4566</v>
      </c>
    </row>
    <row r="437" spans="1:7" ht="15">
      <c r="A437" s="1284" t="s">
        <v>46</v>
      </c>
      <c r="B437" s="1284" t="s">
        <v>49</v>
      </c>
      <c r="C437" s="1284" t="s">
        <v>3254</v>
      </c>
      <c r="D437" s="1284">
        <v>1</v>
      </c>
      <c r="E437" s="1284" t="s">
        <v>3215</v>
      </c>
      <c r="F437" s="1284"/>
      <c r="G437" s="1284"/>
    </row>
    <row r="438" spans="1:7" ht="15">
      <c r="A438" s="1284" t="s">
        <v>46</v>
      </c>
      <c r="B438" s="1284" t="s">
        <v>49</v>
      </c>
      <c r="C438" s="1284" t="s">
        <v>3254</v>
      </c>
      <c r="D438" s="1284">
        <v>2</v>
      </c>
      <c r="E438" s="1284" t="s">
        <v>4567</v>
      </c>
      <c r="F438" s="1284"/>
      <c r="G438" s="1284"/>
    </row>
    <row r="439" spans="1:7" ht="15">
      <c r="A439" s="1284" t="s">
        <v>46</v>
      </c>
      <c r="B439" s="1284" t="s">
        <v>49</v>
      </c>
      <c r="C439" s="1284" t="s">
        <v>3254</v>
      </c>
      <c r="D439" s="1284">
        <v>3</v>
      </c>
      <c r="E439" s="1284" t="s">
        <v>4568</v>
      </c>
      <c r="F439" s="1284"/>
      <c r="G439" s="1284"/>
    </row>
    <row r="440" spans="1:7" ht="15">
      <c r="A440" s="1284" t="s">
        <v>46</v>
      </c>
      <c r="B440" s="1284" t="s">
        <v>49</v>
      </c>
      <c r="C440" s="1284" t="s">
        <v>1568</v>
      </c>
      <c r="D440" s="1284">
        <v>1</v>
      </c>
      <c r="E440" s="1284" t="s">
        <v>4569</v>
      </c>
      <c r="F440" s="1284" t="s">
        <v>4570</v>
      </c>
      <c r="G440" s="1284" t="s">
        <v>4571</v>
      </c>
    </row>
    <row r="441" spans="1:7" ht="15">
      <c r="A441" s="1284" t="s">
        <v>46</v>
      </c>
      <c r="B441" s="1284" t="s">
        <v>49</v>
      </c>
      <c r="C441" s="1284" t="s">
        <v>1568</v>
      </c>
      <c r="D441" s="1284">
        <v>2</v>
      </c>
      <c r="E441" s="1284" t="s">
        <v>4572</v>
      </c>
      <c r="F441" s="1284" t="s">
        <v>4573</v>
      </c>
      <c r="G441" s="1284" t="s">
        <v>4574</v>
      </c>
    </row>
    <row r="442" spans="1:7" ht="15">
      <c r="A442" s="1284" t="s">
        <v>46</v>
      </c>
      <c r="B442" s="1284" t="s">
        <v>49</v>
      </c>
      <c r="C442" s="1284" t="s">
        <v>1568</v>
      </c>
      <c r="D442" s="1284">
        <v>3</v>
      </c>
      <c r="E442" s="1284" t="s">
        <v>3274</v>
      </c>
      <c r="F442" s="1284" t="s">
        <v>4575</v>
      </c>
      <c r="G442" s="1284" t="s">
        <v>4576</v>
      </c>
    </row>
    <row r="443" spans="1:7" ht="15">
      <c r="A443" s="1284" t="s">
        <v>46</v>
      </c>
      <c r="B443" s="1284" t="s">
        <v>49</v>
      </c>
      <c r="C443" s="1284" t="s">
        <v>2262</v>
      </c>
      <c r="D443" s="1284">
        <v>1</v>
      </c>
      <c r="E443" s="1284" t="s">
        <v>4577</v>
      </c>
      <c r="F443" s="1284" t="s">
        <v>4578</v>
      </c>
      <c r="G443" s="1284" t="s">
        <v>4579</v>
      </c>
    </row>
    <row r="444" spans="1:7" ht="15">
      <c r="A444" s="1284" t="s">
        <v>46</v>
      </c>
      <c r="B444" s="1284" t="s">
        <v>49</v>
      </c>
      <c r="C444" s="1284" t="s">
        <v>2262</v>
      </c>
      <c r="D444" s="1284">
        <v>2</v>
      </c>
      <c r="E444" s="1284" t="s">
        <v>4580</v>
      </c>
      <c r="F444" s="1284" t="s">
        <v>4581</v>
      </c>
      <c r="G444" s="1284" t="s">
        <v>4582</v>
      </c>
    </row>
    <row r="445" spans="1:7" ht="15">
      <c r="A445" s="1284" t="s">
        <v>46</v>
      </c>
      <c r="B445" s="1284" t="s">
        <v>49</v>
      </c>
      <c r="C445" s="1284" t="s">
        <v>2262</v>
      </c>
      <c r="D445" s="1284">
        <v>3</v>
      </c>
      <c r="E445" s="1284" t="s">
        <v>4583</v>
      </c>
      <c r="F445" s="1284" t="s">
        <v>4584</v>
      </c>
      <c r="G445" s="1284" t="s">
        <v>4585</v>
      </c>
    </row>
    <row r="446" spans="1:7" ht="15">
      <c r="A446" s="1284" t="s">
        <v>46</v>
      </c>
      <c r="B446" s="1284" t="s">
        <v>49</v>
      </c>
      <c r="C446" s="1284" t="s">
        <v>2273</v>
      </c>
      <c r="D446" s="1284">
        <v>1</v>
      </c>
      <c r="E446" s="1284" t="s">
        <v>4586</v>
      </c>
      <c r="F446" s="1284" t="s">
        <v>4587</v>
      </c>
      <c r="G446" s="1284" t="s">
        <v>4588</v>
      </c>
    </row>
    <row r="447" spans="1:7" ht="15">
      <c r="A447" s="1284" t="s">
        <v>46</v>
      </c>
      <c r="B447" s="1284" t="s">
        <v>49</v>
      </c>
      <c r="C447" s="1284" t="s">
        <v>2273</v>
      </c>
      <c r="D447" s="1284">
        <v>2</v>
      </c>
      <c r="E447" s="1284" t="s">
        <v>4589</v>
      </c>
      <c r="F447" s="1284" t="s">
        <v>4590</v>
      </c>
      <c r="G447" s="1284" t="s">
        <v>4591</v>
      </c>
    </row>
    <row r="448" spans="1:7" ht="15">
      <c r="A448" s="1284" t="s">
        <v>46</v>
      </c>
      <c r="B448" s="1284" t="s">
        <v>49</v>
      </c>
      <c r="C448" s="1284" t="s">
        <v>2273</v>
      </c>
      <c r="D448" s="1284">
        <v>3</v>
      </c>
      <c r="E448" s="1284" t="s">
        <v>4592</v>
      </c>
      <c r="F448" s="1284" t="s">
        <v>4593</v>
      </c>
      <c r="G448" s="1284" t="s">
        <v>4594</v>
      </c>
    </row>
    <row r="449" spans="1:7" ht="15">
      <c r="A449" s="1284" t="s">
        <v>46</v>
      </c>
      <c r="B449" s="1284" t="s">
        <v>49</v>
      </c>
      <c r="C449" s="1284" t="s">
        <v>2284</v>
      </c>
      <c r="D449" s="1284">
        <v>1</v>
      </c>
      <c r="E449" s="1284" t="s">
        <v>4595</v>
      </c>
      <c r="F449" s="1284" t="s">
        <v>4596</v>
      </c>
      <c r="G449" s="1284" t="s">
        <v>4597</v>
      </c>
    </row>
    <row r="450" spans="1:7" ht="15">
      <c r="A450" s="1284" t="s">
        <v>46</v>
      </c>
      <c r="B450" s="1284" t="s">
        <v>49</v>
      </c>
      <c r="C450" s="1284" t="s">
        <v>2284</v>
      </c>
      <c r="D450" s="1284">
        <v>2</v>
      </c>
      <c r="E450" s="1284" t="s">
        <v>4598</v>
      </c>
      <c r="F450" s="1284" t="s">
        <v>4599</v>
      </c>
      <c r="G450" s="1284" t="s">
        <v>4600</v>
      </c>
    </row>
    <row r="451" spans="1:7" ht="15">
      <c r="A451" s="1284" t="s">
        <v>46</v>
      </c>
      <c r="B451" s="1284" t="s">
        <v>49</v>
      </c>
      <c r="C451" s="1284" t="s">
        <v>2284</v>
      </c>
      <c r="D451" s="1284">
        <v>3</v>
      </c>
      <c r="E451" s="1284" t="s">
        <v>4601</v>
      </c>
      <c r="F451" s="1284" t="s">
        <v>4602</v>
      </c>
      <c r="G451" s="1284" t="s">
        <v>4603</v>
      </c>
    </row>
    <row r="452" spans="1:7" ht="15">
      <c r="A452" s="1284" t="s">
        <v>46</v>
      </c>
      <c r="B452" s="1284" t="s">
        <v>50</v>
      </c>
      <c r="C452" s="1284" t="s">
        <v>3254</v>
      </c>
      <c r="D452" s="1284">
        <v>1</v>
      </c>
      <c r="E452" s="1284" t="s">
        <v>2692</v>
      </c>
      <c r="F452" s="1284"/>
      <c r="G452" s="1284"/>
    </row>
    <row r="453" spans="1:7" ht="15">
      <c r="A453" s="1284" t="s">
        <v>46</v>
      </c>
      <c r="B453" s="1284" t="s">
        <v>50</v>
      </c>
      <c r="C453" s="1284" t="s">
        <v>3254</v>
      </c>
      <c r="D453" s="1284">
        <v>2</v>
      </c>
      <c r="E453" s="1284" t="s">
        <v>2729</v>
      </c>
      <c r="F453" s="1284"/>
      <c r="G453" s="1284"/>
    </row>
    <row r="454" spans="1:7" ht="15">
      <c r="A454" s="1284" t="s">
        <v>46</v>
      </c>
      <c r="B454" s="1284" t="s">
        <v>50</v>
      </c>
      <c r="C454" s="1284" t="s">
        <v>3254</v>
      </c>
      <c r="D454" s="1284">
        <v>3</v>
      </c>
      <c r="E454" s="1284" t="s">
        <v>2756</v>
      </c>
      <c r="F454" s="1284"/>
      <c r="G454" s="1284"/>
    </row>
    <row r="455" spans="1:7" ht="15">
      <c r="A455" s="1284" t="s">
        <v>46</v>
      </c>
      <c r="B455" s="1284" t="s">
        <v>50</v>
      </c>
      <c r="C455" s="1284" t="s">
        <v>1568</v>
      </c>
      <c r="D455" s="1284">
        <v>1</v>
      </c>
      <c r="E455" s="1284" t="s">
        <v>2786</v>
      </c>
      <c r="F455" s="1284" t="s">
        <v>4604</v>
      </c>
      <c r="G455" s="1284" t="s">
        <v>4605</v>
      </c>
    </row>
    <row r="456" spans="1:7" ht="15">
      <c r="A456" s="1284" t="s">
        <v>46</v>
      </c>
      <c r="B456" s="1284" t="s">
        <v>50</v>
      </c>
      <c r="C456" s="1284" t="s">
        <v>1568</v>
      </c>
      <c r="D456" s="1284">
        <v>2</v>
      </c>
      <c r="E456" s="1284" t="s">
        <v>2824</v>
      </c>
      <c r="F456" s="1284" t="s">
        <v>4606</v>
      </c>
      <c r="G456" s="1284" t="s">
        <v>4607</v>
      </c>
    </row>
    <row r="457" spans="1:7" ht="15">
      <c r="A457" s="1284" t="s">
        <v>46</v>
      </c>
      <c r="B457" s="1284" t="s">
        <v>50</v>
      </c>
      <c r="C457" s="1284" t="s">
        <v>1568</v>
      </c>
      <c r="D457" s="1284">
        <v>3</v>
      </c>
      <c r="E457" s="1284" t="s">
        <v>2859</v>
      </c>
      <c r="F457" s="1284" t="s">
        <v>4608</v>
      </c>
      <c r="G457" s="1284" t="s">
        <v>4609</v>
      </c>
    </row>
    <row r="458" spans="1:7" ht="15">
      <c r="A458" s="1284" t="s">
        <v>46</v>
      </c>
      <c r="B458" s="1284" t="s">
        <v>50</v>
      </c>
      <c r="C458" s="1284" t="s">
        <v>2262</v>
      </c>
      <c r="D458" s="1284">
        <v>1</v>
      </c>
      <c r="E458" s="1284" t="s">
        <v>2893</v>
      </c>
      <c r="F458" s="1284" t="s">
        <v>4610</v>
      </c>
      <c r="G458" s="1284" t="s">
        <v>4611</v>
      </c>
    </row>
    <row r="459" spans="1:7" ht="15">
      <c r="A459" s="1284" t="s">
        <v>46</v>
      </c>
      <c r="B459" s="1284" t="s">
        <v>50</v>
      </c>
      <c r="C459" s="1284" t="s">
        <v>2262</v>
      </c>
      <c r="D459" s="1284">
        <v>2</v>
      </c>
      <c r="E459" s="1284" t="s">
        <v>4612</v>
      </c>
      <c r="F459" s="1284" t="s">
        <v>4613</v>
      </c>
      <c r="G459" s="1284" t="s">
        <v>4614</v>
      </c>
    </row>
    <row r="460" spans="1:7" ht="15">
      <c r="A460" s="1284" t="s">
        <v>46</v>
      </c>
      <c r="B460" s="1284" t="s">
        <v>50</v>
      </c>
      <c r="C460" s="1284" t="s">
        <v>2262</v>
      </c>
      <c r="D460" s="1284">
        <v>3</v>
      </c>
      <c r="E460" s="1284" t="s">
        <v>4615</v>
      </c>
      <c r="F460" s="1284" t="s">
        <v>4616</v>
      </c>
      <c r="G460" s="1284" t="s">
        <v>4617</v>
      </c>
    </row>
    <row r="461" spans="1:7" ht="15">
      <c r="A461" s="1284" t="s">
        <v>46</v>
      </c>
      <c r="B461" s="1284" t="s">
        <v>50</v>
      </c>
      <c r="C461" s="1284" t="s">
        <v>2273</v>
      </c>
      <c r="D461" s="1284">
        <v>1</v>
      </c>
      <c r="E461" s="1284" t="s">
        <v>3001</v>
      </c>
      <c r="F461" s="1284" t="s">
        <v>4618</v>
      </c>
      <c r="G461" s="1284" t="s">
        <v>4619</v>
      </c>
    </row>
    <row r="462" spans="1:7" ht="15">
      <c r="A462" s="1284" t="s">
        <v>46</v>
      </c>
      <c r="B462" s="1284" t="s">
        <v>50</v>
      </c>
      <c r="C462" s="1284" t="s">
        <v>2273</v>
      </c>
      <c r="D462" s="1284">
        <v>2</v>
      </c>
      <c r="E462" s="1284" t="s">
        <v>3037</v>
      </c>
      <c r="F462" s="1284" t="s">
        <v>4620</v>
      </c>
      <c r="G462" s="1284" t="s">
        <v>4621</v>
      </c>
    </row>
    <row r="463" spans="1:7" ht="15">
      <c r="A463" s="1284" t="s">
        <v>46</v>
      </c>
      <c r="B463" s="1284" t="s">
        <v>50</v>
      </c>
      <c r="C463" s="1284" t="s">
        <v>2273</v>
      </c>
      <c r="D463" s="1284">
        <v>3</v>
      </c>
      <c r="E463" s="1284" t="s">
        <v>4622</v>
      </c>
      <c r="F463" s="1284" t="s">
        <v>4623</v>
      </c>
      <c r="G463" s="1284" t="s">
        <v>4624</v>
      </c>
    </row>
    <row r="464" spans="1:7" ht="15">
      <c r="A464" s="1284" t="s">
        <v>46</v>
      </c>
      <c r="B464" s="1284" t="s">
        <v>50</v>
      </c>
      <c r="C464" s="1284" t="s">
        <v>2284</v>
      </c>
      <c r="D464" s="1284">
        <v>1</v>
      </c>
      <c r="E464" s="1284" t="s">
        <v>4625</v>
      </c>
      <c r="F464" s="1284" t="s">
        <v>4626</v>
      </c>
      <c r="G464" s="1284" t="s">
        <v>4627</v>
      </c>
    </row>
    <row r="465" spans="1:7" ht="15">
      <c r="A465" s="1284" t="s">
        <v>46</v>
      </c>
      <c r="B465" s="1284" t="s">
        <v>50</v>
      </c>
      <c r="C465" s="1284" t="s">
        <v>2284</v>
      </c>
      <c r="D465" s="1284">
        <v>2</v>
      </c>
      <c r="E465" s="1284" t="s">
        <v>4628</v>
      </c>
      <c r="F465" s="1284" t="s">
        <v>4629</v>
      </c>
      <c r="G465" s="1284" t="s">
        <v>4630</v>
      </c>
    </row>
    <row r="466" spans="1:7" ht="15">
      <c r="A466" s="1284" t="s">
        <v>46</v>
      </c>
      <c r="B466" s="1284" t="s">
        <v>50</v>
      </c>
      <c r="C466" s="1284" t="s">
        <v>2284</v>
      </c>
      <c r="D466" s="1284">
        <v>3</v>
      </c>
      <c r="E466" s="1284" t="s">
        <v>3139</v>
      </c>
      <c r="F466" s="1284" t="s">
        <v>4631</v>
      </c>
      <c r="G466" s="1284" t="s">
        <v>4632</v>
      </c>
    </row>
    <row r="467" spans="1:7" ht="15">
      <c r="A467" s="1284" t="s">
        <v>51</v>
      </c>
      <c r="B467" s="1284" t="s">
        <v>52</v>
      </c>
      <c r="C467" s="1284" t="s">
        <v>3254</v>
      </c>
      <c r="D467" s="1284">
        <v>1</v>
      </c>
      <c r="E467" s="1284" t="s">
        <v>2699</v>
      </c>
      <c r="F467" s="1284"/>
      <c r="G467" s="1284"/>
    </row>
    <row r="468" spans="1:7" ht="15">
      <c r="A468" s="1284" t="s">
        <v>51</v>
      </c>
      <c r="B468" s="1284" t="s">
        <v>52</v>
      </c>
      <c r="C468" s="1284" t="s">
        <v>3254</v>
      </c>
      <c r="D468" s="1284">
        <v>2</v>
      </c>
      <c r="E468" s="1284" t="s">
        <v>2732</v>
      </c>
      <c r="F468" s="1284"/>
      <c r="G468" s="1284"/>
    </row>
    <row r="469" spans="1:7" ht="15">
      <c r="A469" s="1284" t="s">
        <v>51</v>
      </c>
      <c r="B469" s="1284" t="s">
        <v>52</v>
      </c>
      <c r="C469" s="1284" t="s">
        <v>3254</v>
      </c>
      <c r="D469" s="1284">
        <v>3</v>
      </c>
      <c r="E469" s="1284" t="s">
        <v>2760</v>
      </c>
      <c r="F469" s="1284"/>
      <c r="G469" s="1284"/>
    </row>
    <row r="470" spans="1:7" ht="15">
      <c r="A470" s="1284" t="s">
        <v>51</v>
      </c>
      <c r="B470" s="1284" t="s">
        <v>52</v>
      </c>
      <c r="C470" s="1284" t="s">
        <v>1568</v>
      </c>
      <c r="D470" s="1284">
        <v>1</v>
      </c>
      <c r="E470" s="1284" t="s">
        <v>4633</v>
      </c>
      <c r="F470" s="1284" t="s">
        <v>4634</v>
      </c>
      <c r="G470" s="1284" t="s">
        <v>4635</v>
      </c>
    </row>
    <row r="471" spans="1:7" ht="15">
      <c r="A471" s="1284" t="s">
        <v>51</v>
      </c>
      <c r="B471" s="1284" t="s">
        <v>52</v>
      </c>
      <c r="C471" s="1284" t="s">
        <v>1568</v>
      </c>
      <c r="D471" s="1284">
        <v>2</v>
      </c>
      <c r="E471" s="1284" t="s">
        <v>2793</v>
      </c>
      <c r="F471" s="1284" t="s">
        <v>4636</v>
      </c>
      <c r="G471" s="1284" t="s">
        <v>4637</v>
      </c>
    </row>
    <row r="472" spans="1:7" ht="15">
      <c r="A472" s="1284" t="s">
        <v>51</v>
      </c>
      <c r="B472" s="1284" t="s">
        <v>52</v>
      </c>
      <c r="C472" s="1284" t="s">
        <v>1568</v>
      </c>
      <c r="D472" s="1284">
        <v>3</v>
      </c>
      <c r="E472" s="1284" t="s">
        <v>4638</v>
      </c>
      <c r="F472" s="1284" t="s">
        <v>4639</v>
      </c>
      <c r="G472" s="1284" t="s">
        <v>4640</v>
      </c>
    </row>
    <row r="473" spans="1:7" ht="15">
      <c r="A473" s="1284" t="s">
        <v>51</v>
      </c>
      <c r="B473" s="1284" t="s">
        <v>52</v>
      </c>
      <c r="C473" s="1284" t="s">
        <v>2262</v>
      </c>
      <c r="D473" s="1284">
        <v>1</v>
      </c>
      <c r="E473" s="1284" t="s">
        <v>2900</v>
      </c>
      <c r="F473" s="1284" t="s">
        <v>4641</v>
      </c>
      <c r="G473" s="1284" t="s">
        <v>4642</v>
      </c>
    </row>
    <row r="474" spans="1:7" ht="15">
      <c r="A474" s="1284" t="s">
        <v>51</v>
      </c>
      <c r="B474" s="1284" t="s">
        <v>52</v>
      </c>
      <c r="C474" s="1284" t="s">
        <v>2262</v>
      </c>
      <c r="D474" s="1284">
        <v>2</v>
      </c>
      <c r="E474" s="1284" t="s">
        <v>2936</v>
      </c>
      <c r="F474" s="1284" t="s">
        <v>4643</v>
      </c>
      <c r="G474" s="1284" t="s">
        <v>4644</v>
      </c>
    </row>
    <row r="475" spans="1:7" ht="15">
      <c r="A475" s="1284" t="s">
        <v>51</v>
      </c>
      <c r="B475" s="1284" t="s">
        <v>52</v>
      </c>
      <c r="C475" s="1284" t="s">
        <v>2262</v>
      </c>
      <c r="D475" s="1284">
        <v>3</v>
      </c>
      <c r="E475" s="1284" t="s">
        <v>2969</v>
      </c>
      <c r="F475" s="1284" t="s">
        <v>4645</v>
      </c>
      <c r="G475" s="1284" t="s">
        <v>4646</v>
      </c>
    </row>
    <row r="476" spans="1:7" ht="15">
      <c r="A476" s="1284" t="s">
        <v>51</v>
      </c>
      <c r="B476" s="1284" t="s">
        <v>52</v>
      </c>
      <c r="C476" s="1284" t="s">
        <v>2273</v>
      </c>
      <c r="D476" s="1284">
        <v>1</v>
      </c>
      <c r="E476" s="1284" t="s">
        <v>3008</v>
      </c>
      <c r="F476" s="1284" t="s">
        <v>4647</v>
      </c>
      <c r="G476" s="1284" t="s">
        <v>4648</v>
      </c>
    </row>
    <row r="477" spans="1:7" ht="15">
      <c r="A477" s="1284" t="s">
        <v>51</v>
      </c>
      <c r="B477" s="1284" t="s">
        <v>52</v>
      </c>
      <c r="C477" s="1284" t="s">
        <v>2273</v>
      </c>
      <c r="D477" s="1284">
        <v>2</v>
      </c>
      <c r="E477" s="1284" t="s">
        <v>3040</v>
      </c>
      <c r="F477" s="1284" t="s">
        <v>4649</v>
      </c>
      <c r="G477" s="1284" t="s">
        <v>4650</v>
      </c>
    </row>
    <row r="478" spans="1:7" ht="15">
      <c r="A478" s="1284" t="s">
        <v>51</v>
      </c>
      <c r="B478" s="1284" t="s">
        <v>52</v>
      </c>
      <c r="C478" s="1284" t="s">
        <v>2273</v>
      </c>
      <c r="D478" s="1284">
        <v>3</v>
      </c>
      <c r="E478" s="1284" t="s">
        <v>3072</v>
      </c>
      <c r="F478" s="1284" t="s">
        <v>4651</v>
      </c>
      <c r="G478" s="1284" t="s">
        <v>4652</v>
      </c>
    </row>
    <row r="479" spans="1:7" ht="15">
      <c r="A479" s="1284" t="s">
        <v>51</v>
      </c>
      <c r="B479" s="1284" t="s">
        <v>52</v>
      </c>
      <c r="C479" s="1284" t="s">
        <v>2284</v>
      </c>
      <c r="D479" s="1284">
        <v>1</v>
      </c>
      <c r="E479" s="1284" t="s">
        <v>3111</v>
      </c>
      <c r="F479" s="1284" t="s">
        <v>4653</v>
      </c>
      <c r="G479" s="1284" t="s">
        <v>4654</v>
      </c>
    </row>
    <row r="480" spans="1:7" ht="15">
      <c r="A480" s="1284" t="s">
        <v>51</v>
      </c>
      <c r="B480" s="1284" t="s">
        <v>52</v>
      </c>
      <c r="C480" s="1284" t="s">
        <v>2284</v>
      </c>
      <c r="D480" s="1284">
        <v>2</v>
      </c>
      <c r="E480" s="1284" t="s">
        <v>3145</v>
      </c>
      <c r="F480" s="1284" t="s">
        <v>4655</v>
      </c>
      <c r="G480" s="1284" t="s">
        <v>4656</v>
      </c>
    </row>
    <row r="481" spans="1:7" ht="15">
      <c r="A481" s="1284" t="s">
        <v>51</v>
      </c>
      <c r="B481" s="1284" t="s">
        <v>52</v>
      </c>
      <c r="C481" s="1284" t="s">
        <v>2284</v>
      </c>
      <c r="D481" s="1284">
        <v>3</v>
      </c>
      <c r="E481" s="1284" t="s">
        <v>3173</v>
      </c>
      <c r="F481" s="1284" t="s">
        <v>4657</v>
      </c>
      <c r="G481" s="1284" t="s">
        <v>4658</v>
      </c>
    </row>
    <row r="482" spans="1:7" ht="15">
      <c r="A482" s="1284" t="s">
        <v>51</v>
      </c>
      <c r="B482" s="1284" t="s">
        <v>53</v>
      </c>
      <c r="C482" s="1284" t="s">
        <v>3254</v>
      </c>
      <c r="D482" s="1284">
        <v>1</v>
      </c>
      <c r="E482" s="1284" t="s">
        <v>4659</v>
      </c>
      <c r="F482" s="1284"/>
      <c r="G482" s="1284"/>
    </row>
    <row r="483" spans="1:7" ht="15">
      <c r="A483" s="1284" t="s">
        <v>51</v>
      </c>
      <c r="B483" s="1284" t="s">
        <v>53</v>
      </c>
      <c r="C483" s="1284" t="s">
        <v>3254</v>
      </c>
      <c r="D483" s="1284">
        <v>2</v>
      </c>
      <c r="E483" s="1284" t="s">
        <v>4660</v>
      </c>
      <c r="F483" s="1284"/>
      <c r="G483" s="1284"/>
    </row>
    <row r="484" spans="1:7" ht="15">
      <c r="A484" s="1284" t="s">
        <v>51</v>
      </c>
      <c r="B484" s="1284" t="s">
        <v>53</v>
      </c>
      <c r="C484" s="1284" t="s">
        <v>3254</v>
      </c>
      <c r="D484" s="1284">
        <v>3</v>
      </c>
      <c r="E484" s="1284" t="s">
        <v>4661</v>
      </c>
      <c r="F484" s="1284"/>
      <c r="G484" s="1284"/>
    </row>
    <row r="485" spans="1:7" ht="15">
      <c r="A485" s="1284" t="s">
        <v>51</v>
      </c>
      <c r="B485" s="1284" t="s">
        <v>53</v>
      </c>
      <c r="C485" s="1284" t="s">
        <v>1568</v>
      </c>
      <c r="D485" s="1284">
        <v>1</v>
      </c>
      <c r="E485" s="1284" t="s">
        <v>4662</v>
      </c>
      <c r="F485" s="1284" t="s">
        <v>4663</v>
      </c>
      <c r="G485" s="1284" t="s">
        <v>4664</v>
      </c>
    </row>
    <row r="486" spans="1:7" ht="15">
      <c r="A486" s="1284" t="s">
        <v>51</v>
      </c>
      <c r="B486" s="1284" t="s">
        <v>53</v>
      </c>
      <c r="C486" s="1284" t="s">
        <v>1568</v>
      </c>
      <c r="D486" s="1284">
        <v>2</v>
      </c>
      <c r="E486" s="1284" t="s">
        <v>4665</v>
      </c>
      <c r="F486" s="1284" t="s">
        <v>4666</v>
      </c>
      <c r="G486" s="1284" t="s">
        <v>4667</v>
      </c>
    </row>
    <row r="487" spans="1:7" ht="15">
      <c r="A487" s="1284" t="s">
        <v>51</v>
      </c>
      <c r="B487" s="1284" t="s">
        <v>53</v>
      </c>
      <c r="C487" s="1284" t="s">
        <v>1568</v>
      </c>
      <c r="D487" s="1284">
        <v>3</v>
      </c>
      <c r="E487" s="1284" t="s">
        <v>4668</v>
      </c>
      <c r="F487" s="1284" t="s">
        <v>4669</v>
      </c>
      <c r="G487" s="1284" t="s">
        <v>4670</v>
      </c>
    </row>
    <row r="488" spans="1:7" ht="15">
      <c r="A488" s="1284" t="s">
        <v>51</v>
      </c>
      <c r="B488" s="1284" t="s">
        <v>53</v>
      </c>
      <c r="C488" s="1284" t="s">
        <v>2262</v>
      </c>
      <c r="D488" s="1284">
        <v>1</v>
      </c>
      <c r="E488" s="1284" t="s">
        <v>4671</v>
      </c>
      <c r="F488" s="1284" t="s">
        <v>4672</v>
      </c>
      <c r="G488" s="1284" t="s">
        <v>4673</v>
      </c>
    </row>
    <row r="489" spans="1:7" ht="15">
      <c r="A489" s="1284" t="s">
        <v>51</v>
      </c>
      <c r="B489" s="1284" t="s">
        <v>53</v>
      </c>
      <c r="C489" s="1284" t="s">
        <v>2262</v>
      </c>
      <c r="D489" s="1284">
        <v>2</v>
      </c>
      <c r="E489" s="1284" t="s">
        <v>4674</v>
      </c>
      <c r="F489" s="1284" t="s">
        <v>4675</v>
      </c>
      <c r="G489" s="1284" t="s">
        <v>4676</v>
      </c>
    </row>
    <row r="490" spans="1:7" ht="15">
      <c r="A490" s="1284" t="s">
        <v>51</v>
      </c>
      <c r="B490" s="1284" t="s">
        <v>53</v>
      </c>
      <c r="C490" s="1284" t="s">
        <v>2262</v>
      </c>
      <c r="D490" s="1284">
        <v>3</v>
      </c>
      <c r="E490" s="1284" t="s">
        <v>4677</v>
      </c>
      <c r="F490" s="1284" t="s">
        <v>4678</v>
      </c>
      <c r="G490" s="1284" t="s">
        <v>4679</v>
      </c>
    </row>
    <row r="491" spans="1:7" ht="15">
      <c r="A491" s="1284" t="s">
        <v>51</v>
      </c>
      <c r="B491" s="1284" t="s">
        <v>53</v>
      </c>
      <c r="C491" s="1284" t="s">
        <v>2273</v>
      </c>
      <c r="D491" s="1284">
        <v>1</v>
      </c>
      <c r="E491" s="1284" t="s">
        <v>4680</v>
      </c>
      <c r="F491" s="1284" t="s">
        <v>4681</v>
      </c>
      <c r="G491" s="1284" t="s">
        <v>4682</v>
      </c>
    </row>
    <row r="492" spans="1:7" ht="15">
      <c r="A492" s="1284" t="s">
        <v>51</v>
      </c>
      <c r="B492" s="1284" t="s">
        <v>53</v>
      </c>
      <c r="C492" s="1284" t="s">
        <v>2273</v>
      </c>
      <c r="D492" s="1284">
        <v>2</v>
      </c>
      <c r="E492" s="1284" t="s">
        <v>4683</v>
      </c>
      <c r="F492" s="1284" t="s">
        <v>4684</v>
      </c>
      <c r="G492" s="1284" t="s">
        <v>4685</v>
      </c>
    </row>
    <row r="493" spans="1:7" ht="15">
      <c r="A493" s="1284" t="s">
        <v>51</v>
      </c>
      <c r="B493" s="1284" t="s">
        <v>53</v>
      </c>
      <c r="C493" s="1284" t="s">
        <v>2273</v>
      </c>
      <c r="D493" s="1284">
        <v>3</v>
      </c>
      <c r="E493" s="1284" t="s">
        <v>4686</v>
      </c>
      <c r="F493" s="1284" t="s">
        <v>4687</v>
      </c>
      <c r="G493" s="1284" t="s">
        <v>4688</v>
      </c>
    </row>
    <row r="494" spans="1:7" ht="15">
      <c r="A494" s="1284" t="s">
        <v>51</v>
      </c>
      <c r="B494" s="1284" t="s">
        <v>53</v>
      </c>
      <c r="C494" s="1284" t="s">
        <v>2284</v>
      </c>
      <c r="D494" s="1284">
        <v>1</v>
      </c>
      <c r="E494" s="1284" t="s">
        <v>4689</v>
      </c>
      <c r="F494" s="1284" t="s">
        <v>4690</v>
      </c>
      <c r="G494" s="1284" t="s">
        <v>4691</v>
      </c>
    </row>
    <row r="495" spans="1:7" ht="15">
      <c r="A495" s="1284" t="s">
        <v>51</v>
      </c>
      <c r="B495" s="1284" t="s">
        <v>53</v>
      </c>
      <c r="C495" s="1284" t="s">
        <v>2284</v>
      </c>
      <c r="D495" s="1284">
        <v>2</v>
      </c>
      <c r="E495" s="1284" t="s">
        <v>4692</v>
      </c>
      <c r="F495" s="1284" t="s">
        <v>4693</v>
      </c>
      <c r="G495" s="1284" t="s">
        <v>4694</v>
      </c>
    </row>
    <row r="496" spans="1:7" ht="15">
      <c r="A496" s="1284" t="s">
        <v>51</v>
      </c>
      <c r="B496" s="1284" t="s">
        <v>53</v>
      </c>
      <c r="C496" s="1284" t="s">
        <v>2284</v>
      </c>
      <c r="D496" s="1284">
        <v>3</v>
      </c>
      <c r="E496" s="1284" t="s">
        <v>4695</v>
      </c>
      <c r="F496" s="1284" t="s">
        <v>4696</v>
      </c>
      <c r="G496" s="1284" t="s">
        <v>4697</v>
      </c>
    </row>
    <row r="497" spans="1:7" ht="15">
      <c r="A497" s="1284" t="s">
        <v>51</v>
      </c>
      <c r="B497" s="1284" t="s">
        <v>54</v>
      </c>
      <c r="C497" s="1284" t="s">
        <v>3254</v>
      </c>
      <c r="D497" s="1284">
        <v>1</v>
      </c>
      <c r="E497" s="1284" t="s">
        <v>4698</v>
      </c>
      <c r="F497" s="1284"/>
      <c r="G497" s="1284"/>
    </row>
    <row r="498" spans="1:7" ht="15">
      <c r="A498" s="1284" t="s">
        <v>51</v>
      </c>
      <c r="B498" s="1284" t="s">
        <v>54</v>
      </c>
      <c r="C498" s="1284" t="s">
        <v>3254</v>
      </c>
      <c r="D498" s="1284">
        <v>2</v>
      </c>
      <c r="E498" s="1284" t="s">
        <v>4699</v>
      </c>
      <c r="F498" s="1284"/>
      <c r="G498" s="1284"/>
    </row>
    <row r="499" spans="1:7" ht="15">
      <c r="A499" s="1284" t="s">
        <v>51</v>
      </c>
      <c r="B499" s="1284" t="s">
        <v>54</v>
      </c>
      <c r="C499" s="1284" t="s">
        <v>3254</v>
      </c>
      <c r="D499" s="1284">
        <v>3</v>
      </c>
      <c r="E499" s="1284" t="s">
        <v>4700</v>
      </c>
      <c r="F499" s="1284"/>
      <c r="G499" s="1284"/>
    </row>
    <row r="500" spans="1:7" ht="15">
      <c r="A500" s="1284" t="s">
        <v>51</v>
      </c>
      <c r="B500" s="1284" t="s">
        <v>54</v>
      </c>
      <c r="C500" s="1284" t="s">
        <v>1568</v>
      </c>
      <c r="D500" s="1284">
        <v>1</v>
      </c>
      <c r="E500" s="1284" t="s">
        <v>4701</v>
      </c>
      <c r="F500" s="1284" t="s">
        <v>4702</v>
      </c>
      <c r="G500" s="1284" t="s">
        <v>4703</v>
      </c>
    </row>
    <row r="501" spans="1:7" ht="15">
      <c r="A501" s="1284" t="s">
        <v>51</v>
      </c>
      <c r="B501" s="1284" t="s">
        <v>54</v>
      </c>
      <c r="C501" s="1284" t="s">
        <v>1568</v>
      </c>
      <c r="D501" s="1284">
        <v>2</v>
      </c>
      <c r="E501" s="1284" t="s">
        <v>4704</v>
      </c>
      <c r="F501" s="1284" t="s">
        <v>4705</v>
      </c>
      <c r="G501" s="1284" t="s">
        <v>4706</v>
      </c>
    </row>
    <row r="502" spans="1:7" ht="15">
      <c r="A502" s="1284" t="s">
        <v>51</v>
      </c>
      <c r="B502" s="1284" t="s">
        <v>54</v>
      </c>
      <c r="C502" s="1284" t="s">
        <v>1568</v>
      </c>
      <c r="D502" s="1284">
        <v>3</v>
      </c>
      <c r="E502" s="1284" t="s">
        <v>4707</v>
      </c>
      <c r="F502" s="1284" t="s">
        <v>4708</v>
      </c>
      <c r="G502" s="1284" t="s">
        <v>4709</v>
      </c>
    </row>
    <row r="503" spans="1:7" ht="15">
      <c r="A503" s="1284" t="s">
        <v>51</v>
      </c>
      <c r="B503" s="1284" t="s">
        <v>54</v>
      </c>
      <c r="C503" s="1284" t="s">
        <v>2262</v>
      </c>
      <c r="D503" s="1284">
        <v>1</v>
      </c>
      <c r="E503" s="1284" t="s">
        <v>4710</v>
      </c>
      <c r="F503" s="1284" t="s">
        <v>4711</v>
      </c>
      <c r="G503" s="1284" t="s">
        <v>4712</v>
      </c>
    </row>
    <row r="504" spans="1:7" ht="15">
      <c r="A504" s="1284" t="s">
        <v>51</v>
      </c>
      <c r="B504" s="1284" t="s">
        <v>54</v>
      </c>
      <c r="C504" s="1284" t="s">
        <v>2262</v>
      </c>
      <c r="D504" s="1284">
        <v>2</v>
      </c>
      <c r="E504" s="1284" t="s">
        <v>4713</v>
      </c>
      <c r="F504" s="1284" t="s">
        <v>4714</v>
      </c>
      <c r="G504" s="1284" t="s">
        <v>4715</v>
      </c>
    </row>
    <row r="505" spans="1:7" ht="15">
      <c r="A505" s="1284" t="s">
        <v>51</v>
      </c>
      <c r="B505" s="1284" t="s">
        <v>54</v>
      </c>
      <c r="C505" s="1284" t="s">
        <v>2262</v>
      </c>
      <c r="D505" s="1284">
        <v>3</v>
      </c>
      <c r="E505" s="1284" t="s">
        <v>4716</v>
      </c>
      <c r="F505" s="1284" t="s">
        <v>4717</v>
      </c>
      <c r="G505" s="1284" t="s">
        <v>4718</v>
      </c>
    </row>
    <row r="506" spans="1:7" ht="15">
      <c r="A506" s="1284" t="s">
        <v>51</v>
      </c>
      <c r="B506" s="1284" t="s">
        <v>54</v>
      </c>
      <c r="C506" s="1284" t="s">
        <v>2273</v>
      </c>
      <c r="D506" s="1284">
        <v>1</v>
      </c>
      <c r="E506" s="1284" t="s">
        <v>4719</v>
      </c>
      <c r="F506" s="1284" t="s">
        <v>4720</v>
      </c>
      <c r="G506" s="1284" t="s">
        <v>4721</v>
      </c>
    </row>
    <row r="507" spans="1:7" ht="15">
      <c r="A507" s="1284" t="s">
        <v>51</v>
      </c>
      <c r="B507" s="1284" t="s">
        <v>54</v>
      </c>
      <c r="C507" s="1284" t="s">
        <v>2273</v>
      </c>
      <c r="D507" s="1284">
        <v>2</v>
      </c>
      <c r="E507" s="1284" t="s">
        <v>4722</v>
      </c>
      <c r="F507" s="1284" t="s">
        <v>4723</v>
      </c>
      <c r="G507" s="1284" t="s">
        <v>4724</v>
      </c>
    </row>
    <row r="508" spans="1:7" ht="15">
      <c r="A508" s="1284" t="s">
        <v>51</v>
      </c>
      <c r="B508" s="1284" t="s">
        <v>54</v>
      </c>
      <c r="C508" s="1284" t="s">
        <v>2273</v>
      </c>
      <c r="D508" s="1284">
        <v>3</v>
      </c>
      <c r="E508" s="1284" t="s">
        <v>4725</v>
      </c>
      <c r="F508" s="1284" t="s">
        <v>4726</v>
      </c>
      <c r="G508" s="1284" t="s">
        <v>4727</v>
      </c>
    </row>
    <row r="509" spans="1:7" ht="15">
      <c r="A509" s="1284" t="s">
        <v>51</v>
      </c>
      <c r="B509" s="1284" t="s">
        <v>54</v>
      </c>
      <c r="C509" s="1284" t="s">
        <v>2284</v>
      </c>
      <c r="D509" s="1284">
        <v>1</v>
      </c>
      <c r="E509" s="1284" t="s">
        <v>4728</v>
      </c>
      <c r="F509" s="1284" t="s">
        <v>4729</v>
      </c>
      <c r="G509" s="1284" t="s">
        <v>4730</v>
      </c>
    </row>
    <row r="510" spans="1:7" ht="15">
      <c r="A510" s="1284" t="s">
        <v>51</v>
      </c>
      <c r="B510" s="1284" t="s">
        <v>54</v>
      </c>
      <c r="C510" s="1284" t="s">
        <v>2284</v>
      </c>
      <c r="D510" s="1284">
        <v>2</v>
      </c>
      <c r="E510" s="1284" t="s">
        <v>4731</v>
      </c>
      <c r="F510" s="1284" t="s">
        <v>4732</v>
      </c>
      <c r="G510" s="1284" t="s">
        <v>4733</v>
      </c>
    </row>
    <row r="511" spans="1:7" ht="15">
      <c r="A511" s="1284" t="s">
        <v>51</v>
      </c>
      <c r="B511" s="1284" t="s">
        <v>54</v>
      </c>
      <c r="C511" s="1284" t="s">
        <v>2284</v>
      </c>
      <c r="D511" s="1284">
        <v>3</v>
      </c>
      <c r="E511" s="1284" t="s">
        <v>4734</v>
      </c>
      <c r="F511" s="1284" t="s">
        <v>4735</v>
      </c>
      <c r="G511" s="1284" t="s">
        <v>4736</v>
      </c>
    </row>
    <row r="512" spans="1:7" ht="15">
      <c r="A512" s="1284" t="s">
        <v>51</v>
      </c>
      <c r="B512" s="1284" t="s">
        <v>55</v>
      </c>
      <c r="C512" s="1284" t="s">
        <v>3254</v>
      </c>
      <c r="D512" s="1284">
        <v>1</v>
      </c>
      <c r="E512" s="1284" t="s">
        <v>4737</v>
      </c>
      <c r="F512" s="1284"/>
      <c r="G512" s="1284"/>
    </row>
    <row r="513" spans="1:7" ht="15">
      <c r="A513" s="1284" t="s">
        <v>51</v>
      </c>
      <c r="B513" s="1284" t="s">
        <v>55</v>
      </c>
      <c r="C513" s="1284" t="s">
        <v>3254</v>
      </c>
      <c r="D513" s="1284">
        <v>2</v>
      </c>
      <c r="E513" s="1284" t="s">
        <v>4738</v>
      </c>
      <c r="F513" s="1284"/>
      <c r="G513" s="1284"/>
    </row>
    <row r="514" spans="1:7" ht="15">
      <c r="A514" s="1284" t="s">
        <v>51</v>
      </c>
      <c r="B514" s="1284" t="s">
        <v>55</v>
      </c>
      <c r="C514" s="1284" t="s">
        <v>3254</v>
      </c>
      <c r="D514" s="1284">
        <v>3</v>
      </c>
      <c r="E514" s="1284" t="s">
        <v>4739</v>
      </c>
      <c r="F514" s="1284"/>
      <c r="G514" s="1284"/>
    </row>
    <row r="515" spans="1:7" ht="15">
      <c r="A515" s="1284" t="s">
        <v>51</v>
      </c>
      <c r="B515" s="1284" t="s">
        <v>55</v>
      </c>
      <c r="C515" s="1284" t="s">
        <v>1568</v>
      </c>
      <c r="D515" s="1284">
        <v>1</v>
      </c>
      <c r="E515" s="1284" t="s">
        <v>4740</v>
      </c>
      <c r="F515" s="1284" t="s">
        <v>4741</v>
      </c>
      <c r="G515" s="1284" t="s">
        <v>4742</v>
      </c>
    </row>
    <row r="516" spans="1:7" ht="15">
      <c r="A516" s="1284" t="s">
        <v>51</v>
      </c>
      <c r="B516" s="1284" t="s">
        <v>55</v>
      </c>
      <c r="C516" s="1284" t="s">
        <v>1568</v>
      </c>
      <c r="D516" s="1284">
        <v>2</v>
      </c>
      <c r="E516" s="1284" t="s">
        <v>4743</v>
      </c>
      <c r="F516" s="1284" t="s">
        <v>4744</v>
      </c>
      <c r="G516" s="1284" t="s">
        <v>4745</v>
      </c>
    </row>
    <row r="517" spans="1:7" ht="15">
      <c r="A517" s="1284" t="s">
        <v>51</v>
      </c>
      <c r="B517" s="1284" t="s">
        <v>55</v>
      </c>
      <c r="C517" s="1284" t="s">
        <v>1568</v>
      </c>
      <c r="D517" s="1284">
        <v>3</v>
      </c>
      <c r="E517" s="1284" t="s">
        <v>4746</v>
      </c>
      <c r="F517" s="1284" t="s">
        <v>4747</v>
      </c>
      <c r="G517" s="1284" t="s">
        <v>4748</v>
      </c>
    </row>
    <row r="518" spans="1:7" ht="15">
      <c r="A518" s="1284" t="s">
        <v>51</v>
      </c>
      <c r="B518" s="1284" t="s">
        <v>55</v>
      </c>
      <c r="C518" s="1284" t="s">
        <v>2262</v>
      </c>
      <c r="D518" s="1284">
        <v>1</v>
      </c>
      <c r="E518" s="1284" t="s">
        <v>4749</v>
      </c>
      <c r="F518" s="1284" t="s">
        <v>4750</v>
      </c>
      <c r="G518" s="1284" t="s">
        <v>4751</v>
      </c>
    </row>
    <row r="519" spans="1:7" ht="15">
      <c r="A519" s="1284" t="s">
        <v>51</v>
      </c>
      <c r="B519" s="1284" t="s">
        <v>55</v>
      </c>
      <c r="C519" s="1284" t="s">
        <v>2262</v>
      </c>
      <c r="D519" s="1284">
        <v>2</v>
      </c>
      <c r="E519" s="1284" t="s">
        <v>4752</v>
      </c>
      <c r="F519" s="1284" t="s">
        <v>4753</v>
      </c>
      <c r="G519" s="1284" t="s">
        <v>4754</v>
      </c>
    </row>
    <row r="520" spans="1:7" ht="15">
      <c r="A520" s="1284" t="s">
        <v>51</v>
      </c>
      <c r="B520" s="1284" t="s">
        <v>55</v>
      </c>
      <c r="C520" s="1284" t="s">
        <v>2262</v>
      </c>
      <c r="D520" s="1284">
        <v>3</v>
      </c>
      <c r="E520" s="1284" t="s">
        <v>4755</v>
      </c>
      <c r="F520" s="1284" t="s">
        <v>4756</v>
      </c>
      <c r="G520" s="1284" t="s">
        <v>4757</v>
      </c>
    </row>
    <row r="521" spans="1:7" ht="15">
      <c r="A521" s="1284" t="s">
        <v>51</v>
      </c>
      <c r="B521" s="1284" t="s">
        <v>55</v>
      </c>
      <c r="C521" s="1284" t="s">
        <v>2273</v>
      </c>
      <c r="D521" s="1284">
        <v>1</v>
      </c>
      <c r="E521" s="1284" t="s">
        <v>4758</v>
      </c>
      <c r="F521" s="1284" t="s">
        <v>4759</v>
      </c>
      <c r="G521" s="1284" t="s">
        <v>4760</v>
      </c>
    </row>
    <row r="522" spans="1:7" ht="15">
      <c r="A522" s="1284" t="s">
        <v>51</v>
      </c>
      <c r="B522" s="1284" t="s">
        <v>55</v>
      </c>
      <c r="C522" s="1284" t="s">
        <v>2273</v>
      </c>
      <c r="D522" s="1284">
        <v>2</v>
      </c>
      <c r="E522" s="1284" t="s">
        <v>4761</v>
      </c>
      <c r="F522" s="1284" t="s">
        <v>4762</v>
      </c>
      <c r="G522" s="1284" t="s">
        <v>4763</v>
      </c>
    </row>
    <row r="523" spans="1:7" ht="15">
      <c r="A523" s="1284" t="s">
        <v>51</v>
      </c>
      <c r="B523" s="1284" t="s">
        <v>55</v>
      </c>
      <c r="C523" s="1284" t="s">
        <v>2273</v>
      </c>
      <c r="D523" s="1284">
        <v>3</v>
      </c>
      <c r="E523" s="1284" t="s">
        <v>4764</v>
      </c>
      <c r="F523" s="1284" t="s">
        <v>4765</v>
      </c>
      <c r="G523" s="1284" t="s">
        <v>4766</v>
      </c>
    </row>
    <row r="524" spans="1:7" ht="15">
      <c r="A524" s="1284" t="s">
        <v>51</v>
      </c>
      <c r="B524" s="1284" t="s">
        <v>55</v>
      </c>
      <c r="C524" s="1284" t="s">
        <v>2284</v>
      </c>
      <c r="D524" s="1284">
        <v>1</v>
      </c>
      <c r="E524" s="1284" t="s">
        <v>4767</v>
      </c>
      <c r="F524" s="1284" t="s">
        <v>4768</v>
      </c>
      <c r="G524" s="1284" t="s">
        <v>4769</v>
      </c>
    </row>
    <row r="525" spans="1:7" ht="15">
      <c r="A525" s="1284" t="s">
        <v>51</v>
      </c>
      <c r="B525" s="1284" t="s">
        <v>55</v>
      </c>
      <c r="C525" s="1284" t="s">
        <v>2284</v>
      </c>
      <c r="D525" s="1284">
        <v>2</v>
      </c>
      <c r="E525" s="1284" t="s">
        <v>4770</v>
      </c>
      <c r="F525" s="1284" t="s">
        <v>4771</v>
      </c>
      <c r="G525" s="1284" t="s">
        <v>4772</v>
      </c>
    </row>
    <row r="526" spans="1:7" ht="15">
      <c r="A526" s="1284" t="s">
        <v>51</v>
      </c>
      <c r="B526" s="1284" t="s">
        <v>55</v>
      </c>
      <c r="C526" s="1284" t="s">
        <v>2284</v>
      </c>
      <c r="D526" s="1284">
        <v>3</v>
      </c>
      <c r="E526" s="1284" t="s">
        <v>4773</v>
      </c>
      <c r="F526" s="1284" t="s">
        <v>4774</v>
      </c>
      <c r="G526" s="1284" t="s">
        <v>4775</v>
      </c>
    </row>
    <row r="527" spans="1:7" ht="15">
      <c r="A527" s="1284" t="s">
        <v>51</v>
      </c>
      <c r="B527" s="1284" t="s">
        <v>56</v>
      </c>
      <c r="C527" s="1284" t="s">
        <v>3254</v>
      </c>
      <c r="D527" s="1284">
        <v>1</v>
      </c>
      <c r="E527" s="1284" t="s">
        <v>4776</v>
      </c>
      <c r="F527" s="1284"/>
      <c r="G527" s="1284"/>
    </row>
    <row r="528" spans="1:7" ht="15">
      <c r="A528" s="1284" t="s">
        <v>51</v>
      </c>
      <c r="B528" s="1284" t="s">
        <v>56</v>
      </c>
      <c r="C528" s="1284" t="s">
        <v>3254</v>
      </c>
      <c r="D528" s="1284">
        <v>2</v>
      </c>
      <c r="E528" s="1284" t="s">
        <v>4777</v>
      </c>
      <c r="F528" s="1284"/>
      <c r="G528" s="1284"/>
    </row>
    <row r="529" spans="1:7" ht="15">
      <c r="A529" s="1284" t="s">
        <v>51</v>
      </c>
      <c r="B529" s="1284" t="s">
        <v>56</v>
      </c>
      <c r="C529" s="1284" t="s">
        <v>3254</v>
      </c>
      <c r="D529" s="1284">
        <v>3</v>
      </c>
      <c r="E529" s="1284" t="s">
        <v>4778</v>
      </c>
      <c r="F529" s="1284"/>
      <c r="G529" s="1284"/>
    </row>
    <row r="530" spans="1:7" ht="15">
      <c r="A530" s="1284" t="s">
        <v>51</v>
      </c>
      <c r="B530" s="1284" t="s">
        <v>56</v>
      </c>
      <c r="C530" s="1284" t="s">
        <v>1568</v>
      </c>
      <c r="D530" s="1284">
        <v>1</v>
      </c>
      <c r="E530" s="1284" t="s">
        <v>4779</v>
      </c>
      <c r="F530" s="1284" t="s">
        <v>4780</v>
      </c>
      <c r="G530" s="1284" t="s">
        <v>4781</v>
      </c>
    </row>
    <row r="531" spans="1:7" ht="15">
      <c r="A531" s="1284" t="s">
        <v>51</v>
      </c>
      <c r="B531" s="1284" t="s">
        <v>56</v>
      </c>
      <c r="C531" s="1284" t="s">
        <v>1568</v>
      </c>
      <c r="D531" s="1284">
        <v>2</v>
      </c>
      <c r="E531" s="1284" t="s">
        <v>4782</v>
      </c>
      <c r="F531" s="1284" t="s">
        <v>4783</v>
      </c>
      <c r="G531" s="1284" t="s">
        <v>4784</v>
      </c>
    </row>
    <row r="532" spans="1:7" ht="15">
      <c r="A532" s="1284" t="s">
        <v>51</v>
      </c>
      <c r="B532" s="1284" t="s">
        <v>56</v>
      </c>
      <c r="C532" s="1284" t="s">
        <v>1568</v>
      </c>
      <c r="D532" s="1284">
        <v>3</v>
      </c>
      <c r="E532" s="1284" t="s">
        <v>4785</v>
      </c>
      <c r="F532" s="1284" t="s">
        <v>4786</v>
      </c>
      <c r="G532" s="1284" t="s">
        <v>4787</v>
      </c>
    </row>
    <row r="533" spans="1:7" ht="15">
      <c r="A533" s="1284" t="s">
        <v>51</v>
      </c>
      <c r="B533" s="1284" t="s">
        <v>56</v>
      </c>
      <c r="C533" s="1284" t="s">
        <v>2262</v>
      </c>
      <c r="D533" s="1284">
        <v>1</v>
      </c>
      <c r="E533" s="1284" t="s">
        <v>4788</v>
      </c>
      <c r="F533" s="1284" t="s">
        <v>4789</v>
      </c>
      <c r="G533" s="1284" t="s">
        <v>4790</v>
      </c>
    </row>
    <row r="534" spans="1:7" ht="15">
      <c r="A534" s="1284" t="s">
        <v>51</v>
      </c>
      <c r="B534" s="1284" t="s">
        <v>56</v>
      </c>
      <c r="C534" s="1284" t="s">
        <v>2262</v>
      </c>
      <c r="D534" s="1284">
        <v>2</v>
      </c>
      <c r="E534" s="1284" t="s">
        <v>4791</v>
      </c>
      <c r="F534" s="1284" t="s">
        <v>4792</v>
      </c>
      <c r="G534" s="1284" t="s">
        <v>4793</v>
      </c>
    </row>
    <row r="535" spans="1:7" ht="15">
      <c r="A535" s="1284" t="s">
        <v>51</v>
      </c>
      <c r="B535" s="1284" t="s">
        <v>56</v>
      </c>
      <c r="C535" s="1284" t="s">
        <v>2262</v>
      </c>
      <c r="D535" s="1284">
        <v>3</v>
      </c>
      <c r="E535" s="1284" t="s">
        <v>4794</v>
      </c>
      <c r="F535" s="1284" t="s">
        <v>4795</v>
      </c>
      <c r="G535" s="1284" t="s">
        <v>4796</v>
      </c>
    </row>
    <row r="536" spans="1:7" ht="15">
      <c r="A536" s="1284" t="s">
        <v>51</v>
      </c>
      <c r="B536" s="1284" t="s">
        <v>56</v>
      </c>
      <c r="C536" s="1284" t="s">
        <v>2273</v>
      </c>
      <c r="D536" s="1284">
        <v>1</v>
      </c>
      <c r="E536" s="1284" t="s">
        <v>4797</v>
      </c>
      <c r="F536" s="1284" t="s">
        <v>4798</v>
      </c>
      <c r="G536" s="1284" t="s">
        <v>4799</v>
      </c>
    </row>
    <row r="537" spans="1:7" ht="15">
      <c r="A537" s="1284" t="s">
        <v>51</v>
      </c>
      <c r="B537" s="1284" t="s">
        <v>56</v>
      </c>
      <c r="C537" s="1284" t="s">
        <v>2273</v>
      </c>
      <c r="D537" s="1284">
        <v>2</v>
      </c>
      <c r="E537" s="1284" t="s">
        <v>4800</v>
      </c>
      <c r="F537" s="1284" t="s">
        <v>4801</v>
      </c>
      <c r="G537" s="1284" t="s">
        <v>4802</v>
      </c>
    </row>
    <row r="538" spans="1:7" ht="15">
      <c r="A538" s="1284" t="s">
        <v>51</v>
      </c>
      <c r="B538" s="1284" t="s">
        <v>56</v>
      </c>
      <c r="C538" s="1284" t="s">
        <v>2273</v>
      </c>
      <c r="D538" s="1284">
        <v>3</v>
      </c>
      <c r="E538" s="1284" t="s">
        <v>4803</v>
      </c>
      <c r="F538" s="1284" t="s">
        <v>4804</v>
      </c>
      <c r="G538" s="1284" t="s">
        <v>4805</v>
      </c>
    </row>
    <row r="539" spans="1:7" ht="15">
      <c r="A539" s="1284" t="s">
        <v>51</v>
      </c>
      <c r="B539" s="1284" t="s">
        <v>56</v>
      </c>
      <c r="C539" s="1284" t="s">
        <v>2284</v>
      </c>
      <c r="D539" s="1284">
        <v>1</v>
      </c>
      <c r="E539" s="1284" t="s">
        <v>4806</v>
      </c>
      <c r="F539" s="1284" t="s">
        <v>4807</v>
      </c>
      <c r="G539" s="1284" t="s">
        <v>4808</v>
      </c>
    </row>
    <row r="540" spans="1:7" ht="15">
      <c r="A540" s="1284" t="s">
        <v>51</v>
      </c>
      <c r="B540" s="1284" t="s">
        <v>56</v>
      </c>
      <c r="C540" s="1284" t="s">
        <v>2284</v>
      </c>
      <c r="D540" s="1284">
        <v>2</v>
      </c>
      <c r="E540" s="1284" t="s">
        <v>4809</v>
      </c>
      <c r="F540" s="1284" t="s">
        <v>4810</v>
      </c>
      <c r="G540" s="1284" t="s">
        <v>4811</v>
      </c>
    </row>
    <row r="541" spans="1:7" ht="15">
      <c r="A541" s="1284" t="s">
        <v>51</v>
      </c>
      <c r="B541" s="1284" t="s">
        <v>56</v>
      </c>
      <c r="C541" s="1284" t="s">
        <v>2284</v>
      </c>
      <c r="D541" s="1284">
        <v>3</v>
      </c>
      <c r="E541" s="1284" t="s">
        <v>4812</v>
      </c>
      <c r="F541" s="1284" t="s">
        <v>4813</v>
      </c>
      <c r="G541" s="1284" t="s">
        <v>4814</v>
      </c>
    </row>
    <row r="542" spans="1:7" ht="15">
      <c r="A542" s="1284" t="s">
        <v>57</v>
      </c>
      <c r="B542" s="1284" t="s">
        <v>58</v>
      </c>
      <c r="C542" s="1284" t="s">
        <v>3254</v>
      </c>
      <c r="D542" s="1284">
        <v>1</v>
      </c>
      <c r="E542" s="1284" t="s">
        <v>2689</v>
      </c>
      <c r="F542" s="1284"/>
      <c r="G542" s="1284"/>
    </row>
    <row r="543" spans="1:7" ht="15">
      <c r="A543" s="1284" t="s">
        <v>57</v>
      </c>
      <c r="B543" s="1284" t="s">
        <v>58</v>
      </c>
      <c r="C543" s="1284" t="s">
        <v>3254</v>
      </c>
      <c r="D543" s="1284">
        <v>2</v>
      </c>
      <c r="E543" s="1284" t="s">
        <v>2726</v>
      </c>
      <c r="F543" s="1284"/>
      <c r="G543" s="1284"/>
    </row>
    <row r="544" spans="1:7" ht="15">
      <c r="A544" s="1284" t="s">
        <v>57</v>
      </c>
      <c r="B544" s="1284" t="s">
        <v>58</v>
      </c>
      <c r="C544" s="1284" t="s">
        <v>3254</v>
      </c>
      <c r="D544" s="1284">
        <v>3</v>
      </c>
      <c r="E544" s="1284" t="s">
        <v>2754</v>
      </c>
      <c r="F544" s="1284"/>
      <c r="G544" s="1284"/>
    </row>
    <row r="545" spans="1:7" ht="15">
      <c r="A545" s="1284" t="s">
        <v>57</v>
      </c>
      <c r="B545" s="1284" t="s">
        <v>58</v>
      </c>
      <c r="C545" s="1284" t="s">
        <v>1568</v>
      </c>
      <c r="D545" s="1284">
        <v>1</v>
      </c>
      <c r="E545" s="1284" t="s">
        <v>4815</v>
      </c>
      <c r="F545" s="1284" t="s">
        <v>4816</v>
      </c>
      <c r="G545" s="1284" t="s">
        <v>4817</v>
      </c>
    </row>
    <row r="546" spans="1:7" ht="15">
      <c r="A546" s="1284" t="s">
        <v>57</v>
      </c>
      <c r="B546" s="1284" t="s">
        <v>58</v>
      </c>
      <c r="C546" s="1284" t="s">
        <v>1568</v>
      </c>
      <c r="D546" s="1284">
        <v>2</v>
      </c>
      <c r="E546" s="1284" t="s">
        <v>4818</v>
      </c>
      <c r="F546" s="1284" t="s">
        <v>4819</v>
      </c>
      <c r="G546" s="1284" t="s">
        <v>4820</v>
      </c>
    </row>
    <row r="547" spans="1:7" ht="15">
      <c r="A547" s="1284" t="s">
        <v>57</v>
      </c>
      <c r="B547" s="1284" t="s">
        <v>58</v>
      </c>
      <c r="C547" s="1284" t="s">
        <v>1568</v>
      </c>
      <c r="D547" s="1284">
        <v>3</v>
      </c>
      <c r="E547" s="1284" t="s">
        <v>4821</v>
      </c>
      <c r="F547" s="1284" t="s">
        <v>4822</v>
      </c>
      <c r="G547" s="1284" t="s">
        <v>4823</v>
      </c>
    </row>
    <row r="548" spans="1:7" ht="15">
      <c r="A548" s="1284" t="s">
        <v>57</v>
      </c>
      <c r="B548" s="1284" t="s">
        <v>58</v>
      </c>
      <c r="C548" s="1284" t="s">
        <v>2262</v>
      </c>
      <c r="D548" s="1284">
        <v>1</v>
      </c>
      <c r="E548" s="1284" t="s">
        <v>2890</v>
      </c>
      <c r="F548" s="1284" t="s">
        <v>4824</v>
      </c>
      <c r="G548" s="1284" t="s">
        <v>4825</v>
      </c>
    </row>
    <row r="549" spans="1:7" ht="15">
      <c r="A549" s="1284" t="s">
        <v>57</v>
      </c>
      <c r="B549" s="1284" t="s">
        <v>58</v>
      </c>
      <c r="C549" s="1284" t="s">
        <v>2262</v>
      </c>
      <c r="D549" s="1284">
        <v>2</v>
      </c>
      <c r="E549" s="1284" t="s">
        <v>2926</v>
      </c>
      <c r="F549" s="1284" t="s">
        <v>4826</v>
      </c>
      <c r="G549" s="1284" t="s">
        <v>4827</v>
      </c>
    </row>
    <row r="550" spans="1:7" ht="15">
      <c r="A550" s="1284" t="s">
        <v>57</v>
      </c>
      <c r="B550" s="1284" t="s">
        <v>58</v>
      </c>
      <c r="C550" s="1284" t="s">
        <v>2262</v>
      </c>
      <c r="D550" s="1284">
        <v>3</v>
      </c>
      <c r="E550" s="1284" t="s">
        <v>2963</v>
      </c>
      <c r="F550" s="1284" t="s">
        <v>4828</v>
      </c>
      <c r="G550" s="1284" t="s">
        <v>4829</v>
      </c>
    </row>
    <row r="551" spans="1:7" ht="15">
      <c r="A551" s="1284" t="s">
        <v>57</v>
      </c>
      <c r="B551" s="1284" t="s">
        <v>58</v>
      </c>
      <c r="C551" s="1284" t="s">
        <v>2273</v>
      </c>
      <c r="D551" s="1284">
        <v>1</v>
      </c>
      <c r="E551" s="1284" t="s">
        <v>4830</v>
      </c>
      <c r="F551" s="1284" t="s">
        <v>4831</v>
      </c>
      <c r="G551" s="1284" t="s">
        <v>4832</v>
      </c>
    </row>
    <row r="552" spans="1:7" ht="15">
      <c r="A552" s="1284" t="s">
        <v>57</v>
      </c>
      <c r="B552" s="1284" t="s">
        <v>58</v>
      </c>
      <c r="C552" s="1284" t="s">
        <v>2273</v>
      </c>
      <c r="D552" s="1284">
        <v>2</v>
      </c>
      <c r="E552" s="1284" t="s">
        <v>4833</v>
      </c>
      <c r="F552" s="1284" t="s">
        <v>4834</v>
      </c>
      <c r="G552" s="1284" t="s">
        <v>4835</v>
      </c>
    </row>
    <row r="553" spans="1:7" ht="15">
      <c r="A553" s="1284" t="s">
        <v>57</v>
      </c>
      <c r="B553" s="1284" t="s">
        <v>58</v>
      </c>
      <c r="C553" s="1284" t="s">
        <v>2273</v>
      </c>
      <c r="D553" s="1284">
        <v>3</v>
      </c>
      <c r="E553" s="1284" t="s">
        <v>4836</v>
      </c>
      <c r="F553" s="1284" t="s">
        <v>4837</v>
      </c>
      <c r="G553" s="1284" t="s">
        <v>4838</v>
      </c>
    </row>
    <row r="554" spans="1:7" ht="15">
      <c r="A554" s="1284" t="s">
        <v>57</v>
      </c>
      <c r="B554" s="1284" t="s">
        <v>58</v>
      </c>
      <c r="C554" s="1284" t="s">
        <v>2284</v>
      </c>
      <c r="D554" s="1284">
        <v>1</v>
      </c>
      <c r="E554" s="1284" t="s">
        <v>3101</v>
      </c>
      <c r="F554" s="1284" t="s">
        <v>4839</v>
      </c>
      <c r="G554" s="1284" t="s">
        <v>4840</v>
      </c>
    </row>
    <row r="555" spans="1:7" ht="15">
      <c r="A555" s="1284" t="s">
        <v>57</v>
      </c>
      <c r="B555" s="1284" t="s">
        <v>58</v>
      </c>
      <c r="C555" s="1284" t="s">
        <v>2284</v>
      </c>
      <c r="D555" s="1284">
        <v>2</v>
      </c>
      <c r="E555" s="1284" t="s">
        <v>3136</v>
      </c>
      <c r="F555" s="1284" t="s">
        <v>4841</v>
      </c>
      <c r="G555" s="1284" t="s">
        <v>4842</v>
      </c>
    </row>
    <row r="556" spans="1:7" ht="15">
      <c r="A556" s="1284" t="s">
        <v>57</v>
      </c>
      <c r="B556" s="1284" t="s">
        <v>58</v>
      </c>
      <c r="C556" s="1284" t="s">
        <v>2284</v>
      </c>
      <c r="D556" s="1284">
        <v>3</v>
      </c>
      <c r="E556" s="1284" t="s">
        <v>4843</v>
      </c>
      <c r="F556" s="1284" t="s">
        <v>4844</v>
      </c>
      <c r="G556" s="1284" t="s">
        <v>4845</v>
      </c>
    </row>
    <row r="557" spans="1:7" ht="15">
      <c r="A557" s="1284" t="s">
        <v>57</v>
      </c>
      <c r="B557" s="1284" t="s">
        <v>59</v>
      </c>
      <c r="C557" s="1284" t="s">
        <v>3254</v>
      </c>
      <c r="D557" s="1284">
        <v>1</v>
      </c>
      <c r="E557" s="1284" t="s">
        <v>2690</v>
      </c>
      <c r="F557" s="1284"/>
      <c r="G557" s="1284"/>
    </row>
    <row r="558" spans="1:7" ht="15">
      <c r="A558" s="1284" t="s">
        <v>57</v>
      </c>
      <c r="B558" s="1284" t="s">
        <v>59</v>
      </c>
      <c r="C558" s="1284" t="s">
        <v>3254</v>
      </c>
      <c r="D558" s="1284">
        <v>2</v>
      </c>
      <c r="E558" s="1284" t="s">
        <v>4846</v>
      </c>
      <c r="F558" s="1284"/>
      <c r="G558" s="1284"/>
    </row>
    <row r="559" spans="1:7" ht="15">
      <c r="A559" s="1284" t="s">
        <v>57</v>
      </c>
      <c r="B559" s="1284" t="s">
        <v>59</v>
      </c>
      <c r="C559" s="1284" t="s">
        <v>3254</v>
      </c>
      <c r="D559" s="1284">
        <v>3</v>
      </c>
      <c r="E559" s="1284" t="s">
        <v>4847</v>
      </c>
      <c r="F559" s="1284"/>
      <c r="G559" s="1284"/>
    </row>
    <row r="560" spans="1:7" ht="15">
      <c r="A560" s="1284" t="s">
        <v>57</v>
      </c>
      <c r="B560" s="1284" t="s">
        <v>59</v>
      </c>
      <c r="C560" s="1284" t="s">
        <v>1568</v>
      </c>
      <c r="D560" s="1284">
        <v>1</v>
      </c>
      <c r="E560" s="1284" t="s">
        <v>4848</v>
      </c>
      <c r="F560" s="1284" t="s">
        <v>4849</v>
      </c>
      <c r="G560" s="1284" t="s">
        <v>4850</v>
      </c>
    </row>
    <row r="561" spans="1:7" ht="15">
      <c r="A561" s="1284" t="s">
        <v>57</v>
      </c>
      <c r="B561" s="1284" t="s">
        <v>59</v>
      </c>
      <c r="C561" s="1284" t="s">
        <v>1568</v>
      </c>
      <c r="D561" s="1284">
        <v>2</v>
      </c>
      <c r="E561" s="1284" t="s">
        <v>4851</v>
      </c>
      <c r="F561" s="1284" t="s">
        <v>4852</v>
      </c>
      <c r="G561" s="1284" t="s">
        <v>4853</v>
      </c>
    </row>
    <row r="562" spans="1:7" ht="15">
      <c r="A562" s="1284" t="s">
        <v>57</v>
      </c>
      <c r="B562" s="1284" t="s">
        <v>59</v>
      </c>
      <c r="C562" s="1284" t="s">
        <v>1568</v>
      </c>
      <c r="D562" s="1284">
        <v>3</v>
      </c>
      <c r="E562" s="1284" t="s">
        <v>4854</v>
      </c>
      <c r="F562" s="1284" t="s">
        <v>4855</v>
      </c>
      <c r="G562" s="1284" t="s">
        <v>4856</v>
      </c>
    </row>
    <row r="563" spans="1:7" ht="15">
      <c r="A563" s="1284" t="s">
        <v>57</v>
      </c>
      <c r="B563" s="1284" t="s">
        <v>59</v>
      </c>
      <c r="C563" s="1284" t="s">
        <v>2262</v>
      </c>
      <c r="D563" s="1284">
        <v>1</v>
      </c>
      <c r="E563" s="1284" t="s">
        <v>4857</v>
      </c>
      <c r="F563" s="1284" t="s">
        <v>4858</v>
      </c>
      <c r="G563" s="1284" t="s">
        <v>4859</v>
      </c>
    </row>
    <row r="564" spans="1:7" ht="15">
      <c r="A564" s="1284" t="s">
        <v>57</v>
      </c>
      <c r="B564" s="1284" t="s">
        <v>59</v>
      </c>
      <c r="C564" s="1284" t="s">
        <v>2262</v>
      </c>
      <c r="D564" s="1284">
        <v>2</v>
      </c>
      <c r="E564" s="1284" t="s">
        <v>4860</v>
      </c>
      <c r="F564" s="1284" t="s">
        <v>4861</v>
      </c>
      <c r="G564" s="1284" t="s">
        <v>4862</v>
      </c>
    </row>
    <row r="565" spans="1:7" ht="15">
      <c r="A565" s="1284" t="s">
        <v>57</v>
      </c>
      <c r="B565" s="1284" t="s">
        <v>59</v>
      </c>
      <c r="C565" s="1284" t="s">
        <v>2262</v>
      </c>
      <c r="D565" s="1284">
        <v>3</v>
      </c>
      <c r="E565" s="1284" t="s">
        <v>2964</v>
      </c>
      <c r="F565" s="1284" t="s">
        <v>4863</v>
      </c>
      <c r="G565" s="1284" t="s">
        <v>4864</v>
      </c>
    </row>
    <row r="566" spans="1:7" ht="15">
      <c r="A566" s="1284" t="s">
        <v>57</v>
      </c>
      <c r="B566" s="1284" t="s">
        <v>59</v>
      </c>
      <c r="C566" s="1284" t="s">
        <v>2273</v>
      </c>
      <c r="D566" s="1284">
        <v>1</v>
      </c>
      <c r="E566" s="1284" t="s">
        <v>4865</v>
      </c>
      <c r="F566" s="1284" t="s">
        <v>4866</v>
      </c>
      <c r="G566" s="1284" t="s">
        <v>4867</v>
      </c>
    </row>
    <row r="567" spans="1:7" ht="15">
      <c r="A567" s="1284" t="s">
        <v>57</v>
      </c>
      <c r="B567" s="1284" t="s">
        <v>59</v>
      </c>
      <c r="C567" s="1284" t="s">
        <v>2273</v>
      </c>
      <c r="D567" s="1284">
        <v>2</v>
      </c>
      <c r="E567" s="1284" t="s">
        <v>4868</v>
      </c>
      <c r="F567" s="1284" t="s">
        <v>4869</v>
      </c>
      <c r="G567" s="1284" t="s">
        <v>4870</v>
      </c>
    </row>
    <row r="568" spans="1:7" ht="15">
      <c r="A568" s="1284" t="s">
        <v>57</v>
      </c>
      <c r="B568" s="1284" t="s">
        <v>59</v>
      </c>
      <c r="C568" s="1284" t="s">
        <v>2273</v>
      </c>
      <c r="D568" s="1284">
        <v>3</v>
      </c>
      <c r="E568" s="1284" t="s">
        <v>4871</v>
      </c>
      <c r="F568" s="1284" t="s">
        <v>4872</v>
      </c>
      <c r="G568" s="1284" t="s">
        <v>4873</v>
      </c>
    </row>
    <row r="569" spans="1:7" ht="15">
      <c r="A569" s="1284" t="s">
        <v>57</v>
      </c>
      <c r="B569" s="1284" t="s">
        <v>59</v>
      </c>
      <c r="C569" s="1284" t="s">
        <v>2284</v>
      </c>
      <c r="D569" s="1284">
        <v>1</v>
      </c>
      <c r="E569" s="1284" t="s">
        <v>4874</v>
      </c>
      <c r="F569" s="1284" t="s">
        <v>4875</v>
      </c>
      <c r="G569" s="1284" t="s">
        <v>4876</v>
      </c>
    </row>
    <row r="570" spans="1:7" ht="15">
      <c r="A570" s="1284" t="s">
        <v>57</v>
      </c>
      <c r="B570" s="1284" t="s">
        <v>59</v>
      </c>
      <c r="C570" s="1284" t="s">
        <v>2284</v>
      </c>
      <c r="D570" s="1284">
        <v>2</v>
      </c>
      <c r="E570" s="1284" t="s">
        <v>4877</v>
      </c>
      <c r="F570" s="1284" t="s">
        <v>4878</v>
      </c>
      <c r="G570" s="1284" t="s">
        <v>4879</v>
      </c>
    </row>
    <row r="571" spans="1:7" ht="15">
      <c r="A571" s="1284" t="s">
        <v>57</v>
      </c>
      <c r="B571" s="1284" t="s">
        <v>59</v>
      </c>
      <c r="C571" s="1284" t="s">
        <v>2284</v>
      </c>
      <c r="D571" s="1284">
        <v>3</v>
      </c>
      <c r="E571" s="1284" t="s">
        <v>4880</v>
      </c>
      <c r="F571" s="1284" t="s">
        <v>4881</v>
      </c>
      <c r="G571" s="1284" t="s">
        <v>4882</v>
      </c>
    </row>
    <row r="572" spans="1:7" ht="15">
      <c r="A572" s="1284" t="s">
        <v>57</v>
      </c>
      <c r="B572" s="1284" t="s">
        <v>60</v>
      </c>
      <c r="C572" s="1284" t="s">
        <v>3254</v>
      </c>
      <c r="D572" s="1284">
        <v>1</v>
      </c>
      <c r="E572" s="1284" t="s">
        <v>3213</v>
      </c>
      <c r="F572" s="1284"/>
      <c r="G572" s="1284"/>
    </row>
    <row r="573" spans="1:7" ht="15">
      <c r="A573" s="1284" t="s">
        <v>57</v>
      </c>
      <c r="B573" s="1284" t="s">
        <v>60</v>
      </c>
      <c r="C573" s="1284" t="s">
        <v>3254</v>
      </c>
      <c r="D573" s="1284">
        <v>2</v>
      </c>
      <c r="E573" s="1284" t="s">
        <v>4883</v>
      </c>
      <c r="F573" s="1284"/>
      <c r="G573" s="1284"/>
    </row>
    <row r="574" spans="1:7" ht="15">
      <c r="A574" s="1284" t="s">
        <v>57</v>
      </c>
      <c r="B574" s="1284" t="s">
        <v>60</v>
      </c>
      <c r="C574" s="1284" t="s">
        <v>3254</v>
      </c>
      <c r="D574" s="1284">
        <v>3</v>
      </c>
      <c r="E574" s="1284" t="s">
        <v>3236</v>
      </c>
      <c r="F574" s="1284"/>
      <c r="G574" s="1284"/>
    </row>
    <row r="575" spans="1:7" ht="15">
      <c r="A575" s="1284" t="s">
        <v>57</v>
      </c>
      <c r="B575" s="1284" t="s">
        <v>60</v>
      </c>
      <c r="C575" s="1284" t="s">
        <v>1568</v>
      </c>
      <c r="D575" s="1284">
        <v>1</v>
      </c>
      <c r="E575" s="1284" t="s">
        <v>3248</v>
      </c>
      <c r="F575" s="1284" t="s">
        <v>4884</v>
      </c>
      <c r="G575" s="1284" t="s">
        <v>4885</v>
      </c>
    </row>
    <row r="576" spans="1:7" ht="15">
      <c r="A576" s="1284" t="s">
        <v>57</v>
      </c>
      <c r="B576" s="1284" t="s">
        <v>60</v>
      </c>
      <c r="C576" s="1284" t="s">
        <v>1568</v>
      </c>
      <c r="D576" s="1284">
        <v>2</v>
      </c>
      <c r="E576" s="1284" t="s">
        <v>4886</v>
      </c>
      <c r="F576" s="1284" t="s">
        <v>4887</v>
      </c>
      <c r="G576" s="1284" t="s">
        <v>4888</v>
      </c>
    </row>
    <row r="577" spans="1:7" ht="15">
      <c r="A577" s="1284" t="s">
        <v>57</v>
      </c>
      <c r="B577" s="1284" t="s">
        <v>60</v>
      </c>
      <c r="C577" s="1284" t="s">
        <v>1568</v>
      </c>
      <c r="D577" s="1284">
        <v>3</v>
      </c>
      <c r="E577" s="1284" t="s">
        <v>4889</v>
      </c>
      <c r="F577" s="1284" t="s">
        <v>4890</v>
      </c>
      <c r="G577" s="1284" t="s">
        <v>4891</v>
      </c>
    </row>
    <row r="578" spans="1:7" ht="15">
      <c r="A578" s="1284" t="s">
        <v>57</v>
      </c>
      <c r="B578" s="1284" t="s">
        <v>60</v>
      </c>
      <c r="C578" s="1284" t="s">
        <v>2262</v>
      </c>
      <c r="D578" s="1284">
        <v>1</v>
      </c>
      <c r="E578" s="1284" t="s">
        <v>4892</v>
      </c>
      <c r="F578" s="1284" t="s">
        <v>4893</v>
      </c>
      <c r="G578" s="1284" t="s">
        <v>4894</v>
      </c>
    </row>
    <row r="579" spans="1:7" ht="15">
      <c r="A579" s="1284" t="s">
        <v>57</v>
      </c>
      <c r="B579" s="1284" t="s">
        <v>60</v>
      </c>
      <c r="C579" s="1284" t="s">
        <v>2262</v>
      </c>
      <c r="D579" s="1284">
        <v>2</v>
      </c>
      <c r="E579" s="1284" t="s">
        <v>4895</v>
      </c>
      <c r="F579" s="1284" t="s">
        <v>4896</v>
      </c>
      <c r="G579" s="1284" t="s">
        <v>4897</v>
      </c>
    </row>
    <row r="580" spans="1:7" ht="15">
      <c r="A580" s="1284" t="s">
        <v>57</v>
      </c>
      <c r="B580" s="1284" t="s">
        <v>60</v>
      </c>
      <c r="C580" s="1284" t="s">
        <v>2262</v>
      </c>
      <c r="D580" s="1284">
        <v>3</v>
      </c>
      <c r="E580" s="1284" t="s">
        <v>4898</v>
      </c>
      <c r="F580" s="1284" t="s">
        <v>4899</v>
      </c>
      <c r="G580" s="1284" t="s">
        <v>4900</v>
      </c>
    </row>
    <row r="581" spans="1:7" ht="15">
      <c r="A581" s="1284" t="s">
        <v>57</v>
      </c>
      <c r="B581" s="1284" t="s">
        <v>60</v>
      </c>
      <c r="C581" s="1284" t="s">
        <v>2273</v>
      </c>
      <c r="D581" s="1284">
        <v>1</v>
      </c>
      <c r="E581" s="1284" t="s">
        <v>4901</v>
      </c>
      <c r="F581" s="1284" t="s">
        <v>4902</v>
      </c>
      <c r="G581" s="1284" t="s">
        <v>4903</v>
      </c>
    </row>
    <row r="582" spans="1:7" ht="15">
      <c r="A582" s="1284" t="s">
        <v>57</v>
      </c>
      <c r="B582" s="1284" t="s">
        <v>60</v>
      </c>
      <c r="C582" s="1284" t="s">
        <v>2273</v>
      </c>
      <c r="D582" s="1284">
        <v>2</v>
      </c>
      <c r="E582" s="1284" t="s">
        <v>4904</v>
      </c>
      <c r="F582" s="1284" t="s">
        <v>4905</v>
      </c>
      <c r="G582" s="1284" t="s">
        <v>4906</v>
      </c>
    </row>
    <row r="583" spans="1:7" ht="15">
      <c r="A583" s="1284" t="s">
        <v>57</v>
      </c>
      <c r="B583" s="1284" t="s">
        <v>60</v>
      </c>
      <c r="C583" s="1284" t="s">
        <v>2273</v>
      </c>
      <c r="D583" s="1284">
        <v>3</v>
      </c>
      <c r="E583" s="1284" t="s">
        <v>4907</v>
      </c>
      <c r="F583" s="1284" t="s">
        <v>4908</v>
      </c>
      <c r="G583" s="1284" t="s">
        <v>4909</v>
      </c>
    </row>
    <row r="584" spans="1:7" ht="15">
      <c r="A584" s="1284" t="s">
        <v>57</v>
      </c>
      <c r="B584" s="1284" t="s">
        <v>60</v>
      </c>
      <c r="C584" s="1284" t="s">
        <v>2284</v>
      </c>
      <c r="D584" s="1284">
        <v>1</v>
      </c>
      <c r="E584" s="1284" t="s">
        <v>4910</v>
      </c>
      <c r="F584" s="1284" t="s">
        <v>4911</v>
      </c>
      <c r="G584" s="1284" t="s">
        <v>4912</v>
      </c>
    </row>
    <row r="585" spans="1:7" ht="15">
      <c r="A585" s="1284" t="s">
        <v>57</v>
      </c>
      <c r="B585" s="1284" t="s">
        <v>60</v>
      </c>
      <c r="C585" s="1284" t="s">
        <v>2284</v>
      </c>
      <c r="D585" s="1284">
        <v>2</v>
      </c>
      <c r="E585" s="1284" t="s">
        <v>4913</v>
      </c>
      <c r="F585" s="1284" t="s">
        <v>4914</v>
      </c>
      <c r="G585" s="1284" t="s">
        <v>4915</v>
      </c>
    </row>
    <row r="586" spans="1:7" ht="15">
      <c r="A586" s="1284" t="s">
        <v>57</v>
      </c>
      <c r="B586" s="1284" t="s">
        <v>60</v>
      </c>
      <c r="C586" s="1284" t="s">
        <v>2284</v>
      </c>
      <c r="D586" s="1284">
        <v>3</v>
      </c>
      <c r="E586" s="1284" t="s">
        <v>4916</v>
      </c>
      <c r="F586" s="1284" t="s">
        <v>4917</v>
      </c>
      <c r="G586" s="1284" t="s">
        <v>4918</v>
      </c>
    </row>
    <row r="587" spans="1:7" ht="15">
      <c r="A587" s="1284" t="s">
        <v>57</v>
      </c>
      <c r="B587" s="1284" t="s">
        <v>61</v>
      </c>
      <c r="C587" s="1284" t="s">
        <v>3254</v>
      </c>
      <c r="D587" s="1284">
        <v>1</v>
      </c>
      <c r="E587" s="1284" t="s">
        <v>4919</v>
      </c>
      <c r="F587" s="1284"/>
      <c r="G587" s="1284"/>
    </row>
    <row r="588" spans="1:7" ht="15">
      <c r="A588" s="1284" t="s">
        <v>57</v>
      </c>
      <c r="B588" s="1284" t="s">
        <v>61</v>
      </c>
      <c r="C588" s="1284" t="s">
        <v>3254</v>
      </c>
      <c r="D588" s="1284">
        <v>2</v>
      </c>
      <c r="E588" s="1284" t="s">
        <v>4920</v>
      </c>
      <c r="F588" s="1284"/>
      <c r="G588" s="1284"/>
    </row>
    <row r="589" spans="1:7" ht="15">
      <c r="A589" s="1284" t="s">
        <v>57</v>
      </c>
      <c r="B589" s="1284" t="s">
        <v>61</v>
      </c>
      <c r="C589" s="1284" t="s">
        <v>3254</v>
      </c>
      <c r="D589" s="1284">
        <v>3</v>
      </c>
      <c r="E589" s="1284" t="s">
        <v>4921</v>
      </c>
      <c r="F589" s="1284"/>
      <c r="G589" s="1284"/>
    </row>
    <row r="590" spans="1:7" ht="15">
      <c r="A590" s="1284" t="s">
        <v>57</v>
      </c>
      <c r="B590" s="1284" t="s">
        <v>61</v>
      </c>
      <c r="C590" s="1284" t="s">
        <v>1568</v>
      </c>
      <c r="D590" s="1284">
        <v>1</v>
      </c>
      <c r="E590" s="1284" t="s">
        <v>4922</v>
      </c>
      <c r="F590" s="1284" t="s">
        <v>4923</v>
      </c>
      <c r="G590" s="1284" t="s">
        <v>4924</v>
      </c>
    </row>
    <row r="591" spans="1:7" ht="15">
      <c r="A591" s="1284" t="s">
        <v>57</v>
      </c>
      <c r="B591" s="1284" t="s">
        <v>61</v>
      </c>
      <c r="C591" s="1284" t="s">
        <v>1568</v>
      </c>
      <c r="D591" s="1284">
        <v>2</v>
      </c>
      <c r="E591" s="1284" t="s">
        <v>4925</v>
      </c>
      <c r="F591" s="1284" t="s">
        <v>4926</v>
      </c>
      <c r="G591" s="1284" t="s">
        <v>4927</v>
      </c>
    </row>
    <row r="592" spans="1:7" ht="15">
      <c r="A592" s="1284" t="s">
        <v>57</v>
      </c>
      <c r="B592" s="1284" t="s">
        <v>61</v>
      </c>
      <c r="C592" s="1284" t="s">
        <v>1568</v>
      </c>
      <c r="D592" s="1284">
        <v>3</v>
      </c>
      <c r="E592" s="1284" t="s">
        <v>4928</v>
      </c>
      <c r="F592" s="1284" t="s">
        <v>4929</v>
      </c>
      <c r="G592" s="1284" t="s">
        <v>4930</v>
      </c>
    </row>
    <row r="593" spans="1:7" ht="15">
      <c r="A593" s="1284" t="s">
        <v>57</v>
      </c>
      <c r="B593" s="1284" t="s">
        <v>61</v>
      </c>
      <c r="C593" s="1284" t="s">
        <v>2262</v>
      </c>
      <c r="D593" s="1284">
        <v>1</v>
      </c>
      <c r="E593" s="1284" t="s">
        <v>4931</v>
      </c>
      <c r="F593" s="1284" t="s">
        <v>4932</v>
      </c>
      <c r="G593" s="1284" t="s">
        <v>4933</v>
      </c>
    </row>
    <row r="594" spans="1:7" ht="15">
      <c r="A594" s="1284" t="s">
        <v>57</v>
      </c>
      <c r="B594" s="1284" t="s">
        <v>61</v>
      </c>
      <c r="C594" s="1284" t="s">
        <v>2262</v>
      </c>
      <c r="D594" s="1284">
        <v>2</v>
      </c>
      <c r="E594" s="1284" t="s">
        <v>4934</v>
      </c>
      <c r="F594" s="1284" t="s">
        <v>4935</v>
      </c>
      <c r="G594" s="1284" t="s">
        <v>4936</v>
      </c>
    </row>
    <row r="595" spans="1:7" ht="15">
      <c r="A595" s="1284" t="s">
        <v>57</v>
      </c>
      <c r="B595" s="1284" t="s">
        <v>61</v>
      </c>
      <c r="C595" s="1284" t="s">
        <v>2262</v>
      </c>
      <c r="D595" s="1284">
        <v>3</v>
      </c>
      <c r="E595" s="1284" t="s">
        <v>2965</v>
      </c>
      <c r="F595" s="1284" t="s">
        <v>4937</v>
      </c>
      <c r="G595" s="1284" t="s">
        <v>4938</v>
      </c>
    </row>
    <row r="596" spans="1:7" ht="15">
      <c r="A596" s="1284" t="s">
        <v>57</v>
      </c>
      <c r="B596" s="1284" t="s">
        <v>61</v>
      </c>
      <c r="C596" s="1284" t="s">
        <v>2273</v>
      </c>
      <c r="D596" s="1284">
        <v>1</v>
      </c>
      <c r="E596" s="1284" t="s">
        <v>4939</v>
      </c>
      <c r="F596" s="1284" t="s">
        <v>4940</v>
      </c>
      <c r="G596" s="1284" t="s">
        <v>4941</v>
      </c>
    </row>
    <row r="597" spans="1:7" ht="15">
      <c r="A597" s="1284" t="s">
        <v>57</v>
      </c>
      <c r="B597" s="1284" t="s">
        <v>61</v>
      </c>
      <c r="C597" s="1284" t="s">
        <v>2273</v>
      </c>
      <c r="D597" s="1284">
        <v>2</v>
      </c>
      <c r="E597" s="1284" t="s">
        <v>4942</v>
      </c>
      <c r="F597" s="1284" t="s">
        <v>4943</v>
      </c>
      <c r="G597" s="1284" t="s">
        <v>4944</v>
      </c>
    </row>
    <row r="598" spans="1:7" ht="15">
      <c r="A598" s="1284" t="s">
        <v>57</v>
      </c>
      <c r="B598" s="1284" t="s">
        <v>61</v>
      </c>
      <c r="C598" s="1284" t="s">
        <v>2273</v>
      </c>
      <c r="D598" s="1284">
        <v>3</v>
      </c>
      <c r="E598" s="1284" t="s">
        <v>4945</v>
      </c>
      <c r="F598" s="1284" t="s">
        <v>4946</v>
      </c>
      <c r="G598" s="1284" t="s">
        <v>4947</v>
      </c>
    </row>
    <row r="599" spans="1:7" ht="15">
      <c r="A599" s="1284" t="s">
        <v>57</v>
      </c>
      <c r="B599" s="1284" t="s">
        <v>61</v>
      </c>
      <c r="C599" s="1284" t="s">
        <v>2284</v>
      </c>
      <c r="D599" s="1284">
        <v>1</v>
      </c>
      <c r="E599" s="1284" t="s">
        <v>3103</v>
      </c>
      <c r="F599" s="1284" t="s">
        <v>4948</v>
      </c>
      <c r="G599" s="1284" t="s">
        <v>4949</v>
      </c>
    </row>
    <row r="600" spans="1:7" ht="15">
      <c r="A600" s="1284" t="s">
        <v>57</v>
      </c>
      <c r="B600" s="1284" t="s">
        <v>61</v>
      </c>
      <c r="C600" s="1284" t="s">
        <v>2284</v>
      </c>
      <c r="D600" s="1284">
        <v>2</v>
      </c>
      <c r="E600" s="1284" t="s">
        <v>3138</v>
      </c>
      <c r="F600" s="1284" t="s">
        <v>4950</v>
      </c>
      <c r="G600" s="1284" t="s">
        <v>4951</v>
      </c>
    </row>
    <row r="601" spans="1:7" ht="15">
      <c r="A601" s="1284" t="s">
        <v>57</v>
      </c>
      <c r="B601" s="1284" t="s">
        <v>61</v>
      </c>
      <c r="C601" s="1284" t="s">
        <v>2284</v>
      </c>
      <c r="D601" s="1284">
        <v>3</v>
      </c>
      <c r="E601" s="1284" t="s">
        <v>4952</v>
      </c>
      <c r="F601" s="1284" t="s">
        <v>4953</v>
      </c>
      <c r="G601" s="1284" t="s">
        <v>4954</v>
      </c>
    </row>
    <row r="602" spans="1:7" ht="15">
      <c r="A602" s="1284" t="s">
        <v>63</v>
      </c>
      <c r="B602" s="1284" t="s">
        <v>64</v>
      </c>
      <c r="C602" s="1284" t="s">
        <v>3254</v>
      </c>
      <c r="D602" s="1284">
        <v>1</v>
      </c>
      <c r="E602" s="1284" t="s">
        <v>4955</v>
      </c>
      <c r="F602" s="1284"/>
      <c r="G602" s="1284"/>
    </row>
    <row r="603" spans="1:7" ht="15">
      <c r="A603" s="1284" t="s">
        <v>63</v>
      </c>
      <c r="B603" s="1284" t="s">
        <v>64</v>
      </c>
      <c r="C603" s="1284" t="s">
        <v>3254</v>
      </c>
      <c r="D603" s="1284">
        <v>2</v>
      </c>
      <c r="E603" s="1284" t="s">
        <v>4956</v>
      </c>
      <c r="F603" s="1284"/>
      <c r="G603" s="1284"/>
    </row>
    <row r="604" spans="1:7" ht="15">
      <c r="A604" s="1284" t="s">
        <v>63</v>
      </c>
      <c r="B604" s="1284" t="s">
        <v>64</v>
      </c>
      <c r="C604" s="1284" t="s">
        <v>3254</v>
      </c>
      <c r="D604" s="1284">
        <v>3</v>
      </c>
      <c r="E604" s="1284" t="s">
        <v>4957</v>
      </c>
      <c r="F604" s="1284"/>
      <c r="G604" s="1284"/>
    </row>
    <row r="605" spans="1:7" ht="15">
      <c r="A605" s="1284" t="s">
        <v>63</v>
      </c>
      <c r="B605" s="1284" t="s">
        <v>64</v>
      </c>
      <c r="C605" s="1284" t="s">
        <v>1568</v>
      </c>
      <c r="D605" s="1284">
        <v>1</v>
      </c>
      <c r="E605" s="1284" t="s">
        <v>4958</v>
      </c>
      <c r="F605" s="1284" t="s">
        <v>4959</v>
      </c>
      <c r="G605" s="1284" t="s">
        <v>4960</v>
      </c>
    </row>
    <row r="606" spans="1:7" ht="15">
      <c r="A606" s="1284" t="s">
        <v>63</v>
      </c>
      <c r="B606" s="1284" t="s">
        <v>64</v>
      </c>
      <c r="C606" s="1284" t="s">
        <v>1568</v>
      </c>
      <c r="D606" s="1284">
        <v>2</v>
      </c>
      <c r="E606" s="1284" t="s">
        <v>4961</v>
      </c>
      <c r="F606" s="1284" t="s">
        <v>4962</v>
      </c>
      <c r="G606" s="1284" t="s">
        <v>4963</v>
      </c>
    </row>
    <row r="607" spans="1:7" ht="15">
      <c r="A607" s="1284" t="s">
        <v>63</v>
      </c>
      <c r="B607" s="1284" t="s">
        <v>64</v>
      </c>
      <c r="C607" s="1284" t="s">
        <v>1568</v>
      </c>
      <c r="D607" s="1284">
        <v>3</v>
      </c>
      <c r="E607" s="1284" t="s">
        <v>4964</v>
      </c>
      <c r="F607" s="1284" t="s">
        <v>4965</v>
      </c>
      <c r="G607" s="1284" t="s">
        <v>4966</v>
      </c>
    </row>
    <row r="608" spans="1:7" ht="15">
      <c r="A608" s="1284" t="s">
        <v>63</v>
      </c>
      <c r="B608" s="1284" t="s">
        <v>64</v>
      </c>
      <c r="C608" s="1284" t="s">
        <v>2262</v>
      </c>
      <c r="D608" s="1284">
        <v>1</v>
      </c>
      <c r="E608" s="1284" t="s">
        <v>4967</v>
      </c>
      <c r="F608" s="1284" t="s">
        <v>4968</v>
      </c>
      <c r="G608" s="1284" t="s">
        <v>4969</v>
      </c>
    </row>
    <row r="609" spans="1:7" ht="15">
      <c r="A609" s="1284" t="s">
        <v>63</v>
      </c>
      <c r="B609" s="1284" t="s">
        <v>64</v>
      </c>
      <c r="C609" s="1284" t="s">
        <v>2262</v>
      </c>
      <c r="D609" s="1284">
        <v>2</v>
      </c>
      <c r="E609" s="1284" t="s">
        <v>4970</v>
      </c>
      <c r="F609" s="1284" t="s">
        <v>4971</v>
      </c>
      <c r="G609" s="1284" t="s">
        <v>4972</v>
      </c>
    </row>
    <row r="610" spans="1:7" ht="15">
      <c r="A610" s="1284" t="s">
        <v>63</v>
      </c>
      <c r="B610" s="1284" t="s">
        <v>64</v>
      </c>
      <c r="C610" s="1284" t="s">
        <v>2262</v>
      </c>
      <c r="D610" s="1284">
        <v>3</v>
      </c>
      <c r="E610" s="1284" t="s">
        <v>4973</v>
      </c>
      <c r="F610" s="1284" t="s">
        <v>4974</v>
      </c>
      <c r="G610" s="1284" t="s">
        <v>4975</v>
      </c>
    </row>
    <row r="611" spans="1:7" ht="15">
      <c r="A611" s="1284" t="s">
        <v>63</v>
      </c>
      <c r="B611" s="1284" t="s">
        <v>64</v>
      </c>
      <c r="C611" s="1284" t="s">
        <v>2273</v>
      </c>
      <c r="D611" s="1284">
        <v>1</v>
      </c>
      <c r="E611" s="1284" t="s">
        <v>4976</v>
      </c>
      <c r="F611" s="1284" t="s">
        <v>4977</v>
      </c>
      <c r="G611" s="1284" t="s">
        <v>4978</v>
      </c>
    </row>
    <row r="612" spans="1:7" ht="15">
      <c r="A612" s="1284" t="s">
        <v>63</v>
      </c>
      <c r="B612" s="1284" t="s">
        <v>64</v>
      </c>
      <c r="C612" s="1284" t="s">
        <v>2273</v>
      </c>
      <c r="D612" s="1284">
        <v>2</v>
      </c>
      <c r="E612" s="1284" t="s">
        <v>4979</v>
      </c>
      <c r="F612" s="1284" t="s">
        <v>4980</v>
      </c>
      <c r="G612" s="1284" t="s">
        <v>4981</v>
      </c>
    </row>
    <row r="613" spans="1:7" ht="15">
      <c r="A613" s="1284" t="s">
        <v>63</v>
      </c>
      <c r="B613" s="1284" t="s">
        <v>64</v>
      </c>
      <c r="C613" s="1284" t="s">
        <v>2273</v>
      </c>
      <c r="D613" s="1284">
        <v>3</v>
      </c>
      <c r="E613" s="1284" t="s">
        <v>4982</v>
      </c>
      <c r="F613" s="1284" t="s">
        <v>4983</v>
      </c>
      <c r="G613" s="1284" t="s">
        <v>4984</v>
      </c>
    </row>
    <row r="614" spans="1:7" ht="15">
      <c r="A614" s="1284" t="s">
        <v>63</v>
      </c>
      <c r="B614" s="1284" t="s">
        <v>64</v>
      </c>
      <c r="C614" s="1284" t="s">
        <v>2284</v>
      </c>
      <c r="D614" s="1284">
        <v>1</v>
      </c>
      <c r="E614" s="1284" t="s">
        <v>4985</v>
      </c>
      <c r="F614" s="1284" t="s">
        <v>4986</v>
      </c>
      <c r="G614" s="1284" t="s">
        <v>4987</v>
      </c>
    </row>
    <row r="615" spans="1:7" ht="15">
      <c r="A615" s="1284" t="s">
        <v>63</v>
      </c>
      <c r="B615" s="1284" t="s">
        <v>64</v>
      </c>
      <c r="C615" s="1284" t="s">
        <v>2284</v>
      </c>
      <c r="D615" s="1284">
        <v>2</v>
      </c>
      <c r="E615" s="1284" t="s">
        <v>4988</v>
      </c>
      <c r="F615" s="1284" t="s">
        <v>4989</v>
      </c>
      <c r="G615" s="1284" t="s">
        <v>4990</v>
      </c>
    </row>
    <row r="616" spans="1:7" ht="15">
      <c r="A616" s="1284" t="s">
        <v>63</v>
      </c>
      <c r="B616" s="1284" t="s">
        <v>64</v>
      </c>
      <c r="C616" s="1284" t="s">
        <v>2284</v>
      </c>
      <c r="D616" s="1284">
        <v>3</v>
      </c>
      <c r="E616" s="1284" t="s">
        <v>4991</v>
      </c>
      <c r="F616" s="1284" t="s">
        <v>4992</v>
      </c>
      <c r="G616" s="1284" t="s">
        <v>4993</v>
      </c>
    </row>
    <row r="617" spans="1:7" ht="15">
      <c r="A617" s="1284" t="s">
        <v>63</v>
      </c>
      <c r="B617" s="1284" t="s">
        <v>65</v>
      </c>
      <c r="C617" s="1284" t="s">
        <v>3254</v>
      </c>
      <c r="D617" s="1284">
        <v>1</v>
      </c>
      <c r="E617" s="1284" t="s">
        <v>4994</v>
      </c>
      <c r="F617" s="1284"/>
      <c r="G617" s="1284"/>
    </row>
    <row r="618" spans="1:7" ht="15">
      <c r="A618" s="1284" t="s">
        <v>63</v>
      </c>
      <c r="B618" s="1284" t="s">
        <v>65</v>
      </c>
      <c r="C618" s="1284" t="s">
        <v>3254</v>
      </c>
      <c r="D618" s="1284">
        <v>2</v>
      </c>
      <c r="E618" s="1284" t="s">
        <v>4995</v>
      </c>
      <c r="F618" s="1284"/>
      <c r="G618" s="1284"/>
    </row>
    <row r="619" spans="1:7" ht="15">
      <c r="A619" s="1284" t="s">
        <v>63</v>
      </c>
      <c r="B619" s="1284" t="s">
        <v>65</v>
      </c>
      <c r="C619" s="1284" t="s">
        <v>3254</v>
      </c>
      <c r="D619" s="1284">
        <v>3</v>
      </c>
      <c r="E619" s="1284" t="s">
        <v>4996</v>
      </c>
      <c r="F619" s="1284"/>
      <c r="G619" s="1284"/>
    </row>
    <row r="620" spans="1:7" ht="15">
      <c r="A620" s="1284" t="s">
        <v>63</v>
      </c>
      <c r="B620" s="1284" t="s">
        <v>65</v>
      </c>
      <c r="C620" s="1284" t="s">
        <v>1568</v>
      </c>
      <c r="D620" s="1284">
        <v>1</v>
      </c>
      <c r="E620" s="1284" t="s">
        <v>4997</v>
      </c>
      <c r="F620" s="1284" t="s">
        <v>4998</v>
      </c>
      <c r="G620" s="1284" t="s">
        <v>4999</v>
      </c>
    </row>
    <row r="621" spans="1:7" ht="15">
      <c r="A621" s="1284" t="s">
        <v>63</v>
      </c>
      <c r="B621" s="1284" t="s">
        <v>65</v>
      </c>
      <c r="C621" s="1284" t="s">
        <v>1568</v>
      </c>
      <c r="D621" s="1284">
        <v>2</v>
      </c>
      <c r="E621" s="1284" t="s">
        <v>5000</v>
      </c>
      <c r="F621" s="1284" t="s">
        <v>5001</v>
      </c>
      <c r="G621" s="1284" t="s">
        <v>5002</v>
      </c>
    </row>
    <row r="622" spans="1:7" ht="15">
      <c r="A622" s="1284" t="s">
        <v>63</v>
      </c>
      <c r="B622" s="1284" t="s">
        <v>65</v>
      </c>
      <c r="C622" s="1284" t="s">
        <v>1568</v>
      </c>
      <c r="D622" s="1284">
        <v>3</v>
      </c>
      <c r="E622" s="1284" t="s">
        <v>5003</v>
      </c>
      <c r="F622" s="1284" t="s">
        <v>5004</v>
      </c>
      <c r="G622" s="1284" t="s">
        <v>5005</v>
      </c>
    </row>
    <row r="623" spans="1:7" ht="15">
      <c r="A623" s="1284" t="s">
        <v>63</v>
      </c>
      <c r="B623" s="1284" t="s">
        <v>65</v>
      </c>
      <c r="C623" s="1284" t="s">
        <v>2262</v>
      </c>
      <c r="D623" s="1284">
        <v>1</v>
      </c>
      <c r="E623" s="1284" t="s">
        <v>5006</v>
      </c>
      <c r="F623" s="1284" t="s">
        <v>5007</v>
      </c>
      <c r="G623" s="1284" t="s">
        <v>5008</v>
      </c>
    </row>
    <row r="624" spans="1:7" ht="15">
      <c r="A624" s="1284" t="s">
        <v>63</v>
      </c>
      <c r="B624" s="1284" t="s">
        <v>65</v>
      </c>
      <c r="C624" s="1284" t="s">
        <v>2262</v>
      </c>
      <c r="D624" s="1284">
        <v>2</v>
      </c>
      <c r="E624" s="1284" t="s">
        <v>5009</v>
      </c>
      <c r="F624" s="1284" t="s">
        <v>5010</v>
      </c>
      <c r="G624" s="1284" t="s">
        <v>5011</v>
      </c>
    </row>
    <row r="625" spans="1:7" ht="15">
      <c r="A625" s="1284" t="s">
        <v>63</v>
      </c>
      <c r="B625" s="1284" t="s">
        <v>65</v>
      </c>
      <c r="C625" s="1284" t="s">
        <v>2262</v>
      </c>
      <c r="D625" s="1284">
        <v>3</v>
      </c>
      <c r="E625" s="1284" t="s">
        <v>5012</v>
      </c>
      <c r="F625" s="1284" t="s">
        <v>5013</v>
      </c>
      <c r="G625" s="1284" t="s">
        <v>5014</v>
      </c>
    </row>
    <row r="626" spans="1:7" ht="15">
      <c r="A626" s="1284" t="s">
        <v>63</v>
      </c>
      <c r="B626" s="1284" t="s">
        <v>65</v>
      </c>
      <c r="C626" s="1284" t="s">
        <v>2273</v>
      </c>
      <c r="D626" s="1284">
        <v>1</v>
      </c>
      <c r="E626" s="1284" t="s">
        <v>5015</v>
      </c>
      <c r="F626" s="1284" t="s">
        <v>5016</v>
      </c>
      <c r="G626" s="1284" t="s">
        <v>5017</v>
      </c>
    </row>
    <row r="627" spans="1:7" ht="15">
      <c r="A627" s="1284" t="s">
        <v>63</v>
      </c>
      <c r="B627" s="1284" t="s">
        <v>65</v>
      </c>
      <c r="C627" s="1284" t="s">
        <v>2273</v>
      </c>
      <c r="D627" s="1284">
        <v>2</v>
      </c>
      <c r="E627" s="1284" t="s">
        <v>5018</v>
      </c>
      <c r="F627" s="1284" t="s">
        <v>5019</v>
      </c>
      <c r="G627" s="1284" t="s">
        <v>5020</v>
      </c>
    </row>
    <row r="628" spans="1:7" ht="15">
      <c r="A628" s="1284" t="s">
        <v>63</v>
      </c>
      <c r="B628" s="1284" t="s">
        <v>65</v>
      </c>
      <c r="C628" s="1284" t="s">
        <v>2273</v>
      </c>
      <c r="D628" s="1284">
        <v>3</v>
      </c>
      <c r="E628" s="1284" t="s">
        <v>5021</v>
      </c>
      <c r="F628" s="1284" t="s">
        <v>5022</v>
      </c>
      <c r="G628" s="1284" t="s">
        <v>5023</v>
      </c>
    </row>
    <row r="629" spans="1:7" ht="15">
      <c r="A629" s="1284" t="s">
        <v>63</v>
      </c>
      <c r="B629" s="1284" t="s">
        <v>65</v>
      </c>
      <c r="C629" s="1284" t="s">
        <v>2284</v>
      </c>
      <c r="D629" s="1284">
        <v>1</v>
      </c>
      <c r="E629" s="1284" t="s">
        <v>5024</v>
      </c>
      <c r="F629" s="1284" t="s">
        <v>5025</v>
      </c>
      <c r="G629" s="1284" t="s">
        <v>5026</v>
      </c>
    </row>
    <row r="630" spans="1:7" ht="15">
      <c r="A630" s="1284" t="s">
        <v>63</v>
      </c>
      <c r="B630" s="1284" t="s">
        <v>65</v>
      </c>
      <c r="C630" s="1284" t="s">
        <v>2284</v>
      </c>
      <c r="D630" s="1284">
        <v>2</v>
      </c>
      <c r="E630" s="1284" t="s">
        <v>5027</v>
      </c>
      <c r="F630" s="1284" t="s">
        <v>5028</v>
      </c>
      <c r="G630" s="1284" t="s">
        <v>5029</v>
      </c>
    </row>
    <row r="631" spans="1:7" ht="15">
      <c r="A631" s="1284" t="s">
        <v>63</v>
      </c>
      <c r="B631" s="1284" t="s">
        <v>65</v>
      </c>
      <c r="C631" s="1284" t="s">
        <v>2284</v>
      </c>
      <c r="D631" s="1284">
        <v>3</v>
      </c>
      <c r="E631" s="1284" t="s">
        <v>5030</v>
      </c>
      <c r="F631" s="1284" t="s">
        <v>5031</v>
      </c>
      <c r="G631" s="1284" t="s">
        <v>5032</v>
      </c>
    </row>
    <row r="632" spans="1:7" ht="15">
      <c r="A632" s="1284" t="s">
        <v>63</v>
      </c>
      <c r="B632" s="1284" t="s">
        <v>66</v>
      </c>
      <c r="C632" s="1284" t="s">
        <v>3254</v>
      </c>
      <c r="D632" s="1284">
        <v>1</v>
      </c>
      <c r="E632" s="1284" t="s">
        <v>5033</v>
      </c>
      <c r="F632" s="1284"/>
      <c r="G632" s="1284"/>
    </row>
    <row r="633" spans="1:7" ht="15">
      <c r="A633" s="1284" t="s">
        <v>63</v>
      </c>
      <c r="B633" s="1284" t="s">
        <v>66</v>
      </c>
      <c r="C633" s="1284" t="s">
        <v>3254</v>
      </c>
      <c r="D633" s="1284">
        <v>2</v>
      </c>
      <c r="E633" s="1284" t="s">
        <v>5034</v>
      </c>
      <c r="F633" s="1284"/>
      <c r="G633" s="1284"/>
    </row>
    <row r="634" spans="1:7" ht="15">
      <c r="A634" s="1284" t="s">
        <v>63</v>
      </c>
      <c r="B634" s="1284" t="s">
        <v>66</v>
      </c>
      <c r="C634" s="1284" t="s">
        <v>3254</v>
      </c>
      <c r="D634" s="1284">
        <v>3</v>
      </c>
      <c r="E634" s="1284" t="s">
        <v>5035</v>
      </c>
      <c r="F634" s="1284"/>
      <c r="G634" s="1284"/>
    </row>
    <row r="635" spans="1:7" ht="15">
      <c r="A635" s="1284" t="s">
        <v>63</v>
      </c>
      <c r="B635" s="1284" t="s">
        <v>66</v>
      </c>
      <c r="C635" s="1284" t="s">
        <v>1568</v>
      </c>
      <c r="D635" s="1284">
        <v>1</v>
      </c>
      <c r="E635" s="1284" t="s">
        <v>5036</v>
      </c>
      <c r="F635" s="1284" t="s">
        <v>5037</v>
      </c>
      <c r="G635" s="1284" t="s">
        <v>5038</v>
      </c>
    </row>
    <row r="636" spans="1:7" ht="15">
      <c r="A636" s="1284" t="s">
        <v>63</v>
      </c>
      <c r="B636" s="1284" t="s">
        <v>66</v>
      </c>
      <c r="C636" s="1284" t="s">
        <v>1568</v>
      </c>
      <c r="D636" s="1284">
        <v>2</v>
      </c>
      <c r="E636" s="1284" t="s">
        <v>5039</v>
      </c>
      <c r="F636" s="1284" t="s">
        <v>5040</v>
      </c>
      <c r="G636" s="1284" t="s">
        <v>5041</v>
      </c>
    </row>
    <row r="637" spans="1:7" ht="15">
      <c r="A637" s="1284" t="s">
        <v>63</v>
      </c>
      <c r="B637" s="1284" t="s">
        <v>66</v>
      </c>
      <c r="C637" s="1284" t="s">
        <v>1568</v>
      </c>
      <c r="D637" s="1284">
        <v>3</v>
      </c>
      <c r="E637" s="1284" t="s">
        <v>5042</v>
      </c>
      <c r="F637" s="1284" t="s">
        <v>5043</v>
      </c>
      <c r="G637" s="1284" t="s">
        <v>5044</v>
      </c>
    </row>
    <row r="638" spans="1:7" ht="15">
      <c r="A638" s="1284" t="s">
        <v>63</v>
      </c>
      <c r="B638" s="1284" t="s">
        <v>66</v>
      </c>
      <c r="C638" s="1284" t="s">
        <v>2262</v>
      </c>
      <c r="D638" s="1284">
        <v>1</v>
      </c>
      <c r="E638" s="1284" t="s">
        <v>5045</v>
      </c>
      <c r="F638" s="1284" t="s">
        <v>5046</v>
      </c>
      <c r="G638" s="1284" t="s">
        <v>5047</v>
      </c>
    </row>
    <row r="639" spans="1:7" ht="15">
      <c r="A639" s="1284" t="s">
        <v>63</v>
      </c>
      <c r="B639" s="1284" t="s">
        <v>66</v>
      </c>
      <c r="C639" s="1284" t="s">
        <v>2262</v>
      </c>
      <c r="D639" s="1284">
        <v>2</v>
      </c>
      <c r="E639" s="1284" t="s">
        <v>5048</v>
      </c>
      <c r="F639" s="1284" t="s">
        <v>5049</v>
      </c>
      <c r="G639" s="1284" t="s">
        <v>5050</v>
      </c>
    </row>
    <row r="640" spans="1:7" ht="15">
      <c r="A640" s="1284" t="s">
        <v>63</v>
      </c>
      <c r="B640" s="1284" t="s">
        <v>66</v>
      </c>
      <c r="C640" s="1284" t="s">
        <v>2262</v>
      </c>
      <c r="D640" s="1284">
        <v>3</v>
      </c>
      <c r="E640" s="1284" t="s">
        <v>5051</v>
      </c>
      <c r="F640" s="1284" t="s">
        <v>5052</v>
      </c>
      <c r="G640" s="1284" t="s">
        <v>5053</v>
      </c>
    </row>
    <row r="641" spans="1:7" ht="15">
      <c r="A641" s="1284" t="s">
        <v>63</v>
      </c>
      <c r="B641" s="1284" t="s">
        <v>66</v>
      </c>
      <c r="C641" s="1284" t="s">
        <v>2273</v>
      </c>
      <c r="D641" s="1284">
        <v>1</v>
      </c>
      <c r="E641" s="1284" t="s">
        <v>5054</v>
      </c>
      <c r="F641" s="1284" t="s">
        <v>5055</v>
      </c>
      <c r="G641" s="1284" t="s">
        <v>5056</v>
      </c>
    </row>
    <row r="642" spans="1:7" ht="15">
      <c r="A642" s="1284" t="s">
        <v>63</v>
      </c>
      <c r="B642" s="1284" t="s">
        <v>66</v>
      </c>
      <c r="C642" s="1284" t="s">
        <v>2273</v>
      </c>
      <c r="D642" s="1284">
        <v>2</v>
      </c>
      <c r="E642" s="1284" t="s">
        <v>5057</v>
      </c>
      <c r="F642" s="1284" t="s">
        <v>5058</v>
      </c>
      <c r="G642" s="1284" t="s">
        <v>5059</v>
      </c>
    </row>
    <row r="643" spans="1:7" ht="15">
      <c r="A643" s="1284" t="s">
        <v>63</v>
      </c>
      <c r="B643" s="1284" t="s">
        <v>66</v>
      </c>
      <c r="C643" s="1284" t="s">
        <v>2273</v>
      </c>
      <c r="D643" s="1284">
        <v>3</v>
      </c>
      <c r="E643" s="1284" t="s">
        <v>5060</v>
      </c>
      <c r="F643" s="1284" t="s">
        <v>5061</v>
      </c>
      <c r="G643" s="1284" t="s">
        <v>5062</v>
      </c>
    </row>
    <row r="644" spans="1:7" ht="15">
      <c r="A644" s="1284" t="s">
        <v>63</v>
      </c>
      <c r="B644" s="1284" t="s">
        <v>66</v>
      </c>
      <c r="C644" s="1284" t="s">
        <v>2284</v>
      </c>
      <c r="D644" s="1284">
        <v>1</v>
      </c>
      <c r="E644" s="1284" t="s">
        <v>5063</v>
      </c>
      <c r="F644" s="1284" t="s">
        <v>5064</v>
      </c>
      <c r="G644" s="1284" t="s">
        <v>5065</v>
      </c>
    </row>
    <row r="645" spans="1:7" ht="15">
      <c r="A645" s="1284" t="s">
        <v>63</v>
      </c>
      <c r="B645" s="1284" t="s">
        <v>66</v>
      </c>
      <c r="C645" s="1284" t="s">
        <v>2284</v>
      </c>
      <c r="D645" s="1284">
        <v>2</v>
      </c>
      <c r="E645" s="1284" t="s">
        <v>5066</v>
      </c>
      <c r="F645" s="1284" t="s">
        <v>5067</v>
      </c>
      <c r="G645" s="1284" t="s">
        <v>5068</v>
      </c>
    </row>
    <row r="646" spans="1:7" ht="15">
      <c r="A646" s="1284" t="s">
        <v>63</v>
      </c>
      <c r="B646" s="1284" t="s">
        <v>66</v>
      </c>
      <c r="C646" s="1284" t="s">
        <v>2284</v>
      </c>
      <c r="D646" s="1284">
        <v>3</v>
      </c>
      <c r="E646" s="1284" t="s">
        <v>5069</v>
      </c>
      <c r="F646" s="1284" t="s">
        <v>5070</v>
      </c>
      <c r="G646" s="1284" t="s">
        <v>5071</v>
      </c>
    </row>
    <row r="647" spans="1:7" ht="15">
      <c r="A647" s="1284" t="s">
        <v>68</v>
      </c>
      <c r="B647" s="1284" t="s">
        <v>69</v>
      </c>
      <c r="C647" s="1284" t="s">
        <v>3254</v>
      </c>
      <c r="D647" s="1284">
        <v>1</v>
      </c>
      <c r="E647" s="1284" t="s">
        <v>5072</v>
      </c>
      <c r="F647" s="1284"/>
      <c r="G647" s="1284"/>
    </row>
    <row r="648" spans="1:7" ht="15">
      <c r="A648" s="1284" t="s">
        <v>68</v>
      </c>
      <c r="B648" s="1284" t="s">
        <v>69</v>
      </c>
      <c r="C648" s="1284" t="s">
        <v>3254</v>
      </c>
      <c r="D648" s="1284">
        <v>2</v>
      </c>
      <c r="E648" s="1284" t="s">
        <v>5073</v>
      </c>
      <c r="F648" s="1284"/>
      <c r="G648" s="1284"/>
    </row>
    <row r="649" spans="1:7" ht="15">
      <c r="A649" s="1284" t="s">
        <v>68</v>
      </c>
      <c r="B649" s="1284" t="s">
        <v>69</v>
      </c>
      <c r="C649" s="1284" t="s">
        <v>3254</v>
      </c>
      <c r="D649" s="1284">
        <v>3</v>
      </c>
      <c r="E649" s="1284" t="s">
        <v>2750</v>
      </c>
      <c r="F649" s="1284"/>
      <c r="G649" s="1284"/>
    </row>
    <row r="650" spans="1:7" ht="15">
      <c r="A650" s="1284" t="s">
        <v>68</v>
      </c>
      <c r="B650" s="1284" t="s">
        <v>69</v>
      </c>
      <c r="C650" s="1284" t="s">
        <v>1568</v>
      </c>
      <c r="D650" s="1284">
        <v>1</v>
      </c>
      <c r="E650" s="1284" t="s">
        <v>2776</v>
      </c>
      <c r="F650" s="1284" t="s">
        <v>5074</v>
      </c>
      <c r="G650" s="1284" t="s">
        <v>5075</v>
      </c>
    </row>
    <row r="651" spans="1:7" ht="15">
      <c r="A651" s="1284" t="s">
        <v>68</v>
      </c>
      <c r="B651" s="1284" t="s">
        <v>69</v>
      </c>
      <c r="C651" s="1284" t="s">
        <v>1568</v>
      </c>
      <c r="D651" s="1284">
        <v>2</v>
      </c>
      <c r="E651" s="1284" t="s">
        <v>2814</v>
      </c>
      <c r="F651" s="1284" t="s">
        <v>5076</v>
      </c>
      <c r="G651" s="1284" t="s">
        <v>5077</v>
      </c>
    </row>
    <row r="652" spans="1:7" ht="15">
      <c r="A652" s="1284" t="s">
        <v>68</v>
      </c>
      <c r="B652" s="1284" t="s">
        <v>69</v>
      </c>
      <c r="C652" s="1284" t="s">
        <v>1568</v>
      </c>
      <c r="D652" s="1284">
        <v>3</v>
      </c>
      <c r="E652" s="1284" t="s">
        <v>2850</v>
      </c>
      <c r="F652" s="1284" t="s">
        <v>5078</v>
      </c>
      <c r="G652" s="1284" t="s">
        <v>5079</v>
      </c>
    </row>
    <row r="653" spans="1:7" ht="15">
      <c r="A653" s="1284" t="s">
        <v>68</v>
      </c>
      <c r="B653" s="1284" t="s">
        <v>69</v>
      </c>
      <c r="C653" s="1284" t="s">
        <v>2262</v>
      </c>
      <c r="D653" s="1284">
        <v>1</v>
      </c>
      <c r="E653" s="1284" t="s">
        <v>5080</v>
      </c>
      <c r="F653" s="1284" t="s">
        <v>5081</v>
      </c>
      <c r="G653" s="1284" t="s">
        <v>5082</v>
      </c>
    </row>
    <row r="654" spans="1:7" ht="15">
      <c r="A654" s="1284" t="s">
        <v>68</v>
      </c>
      <c r="B654" s="1284" t="s">
        <v>69</v>
      </c>
      <c r="C654" s="1284" t="s">
        <v>2262</v>
      </c>
      <c r="D654" s="1284">
        <v>2</v>
      </c>
      <c r="E654" s="1284" t="s">
        <v>2920</v>
      </c>
      <c r="F654" s="1284" t="s">
        <v>5083</v>
      </c>
      <c r="G654" s="1284" t="s">
        <v>5084</v>
      </c>
    </row>
    <row r="655" spans="1:7" ht="15">
      <c r="A655" s="1284" t="s">
        <v>68</v>
      </c>
      <c r="B655" s="1284" t="s">
        <v>69</v>
      </c>
      <c r="C655" s="1284" t="s">
        <v>2262</v>
      </c>
      <c r="D655" s="1284">
        <v>3</v>
      </c>
      <c r="E655" s="1284" t="s">
        <v>5085</v>
      </c>
      <c r="F655" s="1284" t="s">
        <v>5086</v>
      </c>
      <c r="G655" s="1284" t="s">
        <v>5087</v>
      </c>
    </row>
    <row r="656" spans="1:7" ht="15">
      <c r="A656" s="1284" t="s">
        <v>68</v>
      </c>
      <c r="B656" s="1284" t="s">
        <v>69</v>
      </c>
      <c r="C656" s="1284" t="s">
        <v>2273</v>
      </c>
      <c r="D656" s="1284">
        <v>1</v>
      </c>
      <c r="E656" s="1284" t="s">
        <v>2991</v>
      </c>
      <c r="F656" s="1284" t="s">
        <v>5088</v>
      </c>
      <c r="G656" s="1284" t="s">
        <v>5089</v>
      </c>
    </row>
    <row r="657" spans="1:7" ht="15">
      <c r="A657" s="1284" t="s">
        <v>68</v>
      </c>
      <c r="B657" s="1284" t="s">
        <v>69</v>
      </c>
      <c r="C657" s="1284" t="s">
        <v>2273</v>
      </c>
      <c r="D657" s="1284">
        <v>2</v>
      </c>
      <c r="E657" s="1284" t="s">
        <v>3029</v>
      </c>
      <c r="F657" s="1284" t="s">
        <v>5090</v>
      </c>
      <c r="G657" s="1284" t="s">
        <v>5091</v>
      </c>
    </row>
    <row r="658" spans="1:7" ht="15">
      <c r="A658" s="1284" t="s">
        <v>68</v>
      </c>
      <c r="B658" s="1284" t="s">
        <v>69</v>
      </c>
      <c r="C658" s="1284" t="s">
        <v>2273</v>
      </c>
      <c r="D658" s="1284">
        <v>3</v>
      </c>
      <c r="E658" s="1284" t="s">
        <v>3059</v>
      </c>
      <c r="F658" s="1284" t="s">
        <v>5092</v>
      </c>
      <c r="G658" s="1284" t="s">
        <v>5093</v>
      </c>
    </row>
    <row r="659" spans="1:7" ht="15">
      <c r="A659" s="1284" t="s">
        <v>68</v>
      </c>
      <c r="B659" s="1284" t="s">
        <v>69</v>
      </c>
      <c r="C659" s="1284" t="s">
        <v>2284</v>
      </c>
      <c r="D659" s="1284">
        <v>1</v>
      </c>
      <c r="E659" s="1284" t="s">
        <v>3094</v>
      </c>
      <c r="F659" s="1284" t="s">
        <v>5094</v>
      </c>
      <c r="G659" s="1284" t="s">
        <v>5095</v>
      </c>
    </row>
    <row r="660" spans="1:7" ht="15">
      <c r="A660" s="1284" t="s">
        <v>68</v>
      </c>
      <c r="B660" s="1284" t="s">
        <v>69</v>
      </c>
      <c r="C660" s="1284" t="s">
        <v>2284</v>
      </c>
      <c r="D660" s="1284">
        <v>2</v>
      </c>
      <c r="E660" s="1284" t="s">
        <v>3133</v>
      </c>
      <c r="F660" s="1284" t="s">
        <v>5096</v>
      </c>
      <c r="G660" s="1284" t="s">
        <v>5097</v>
      </c>
    </row>
    <row r="661" spans="1:7" ht="15">
      <c r="A661" s="1284" t="s">
        <v>68</v>
      </c>
      <c r="B661" s="1284" t="s">
        <v>69</v>
      </c>
      <c r="C661" s="1284" t="s">
        <v>2284</v>
      </c>
      <c r="D661" s="1284">
        <v>3</v>
      </c>
      <c r="E661" s="1284" t="s">
        <v>3166</v>
      </c>
      <c r="F661" s="1284" t="s">
        <v>5098</v>
      </c>
      <c r="G661" s="1284" t="s">
        <v>5099</v>
      </c>
    </row>
    <row r="662" spans="1:7" ht="15">
      <c r="A662" s="1284" t="s">
        <v>68</v>
      </c>
      <c r="B662" s="1284" t="s">
        <v>70</v>
      </c>
      <c r="C662" s="1284" t="s">
        <v>3254</v>
      </c>
      <c r="D662" s="1284">
        <v>1</v>
      </c>
      <c r="E662" s="1284" t="s">
        <v>3212</v>
      </c>
      <c r="F662" s="1284"/>
      <c r="G662" s="1284"/>
    </row>
    <row r="663" spans="1:7" ht="15">
      <c r="A663" s="1284" t="s">
        <v>68</v>
      </c>
      <c r="B663" s="1284" t="s">
        <v>70</v>
      </c>
      <c r="C663" s="1284" t="s">
        <v>3254</v>
      </c>
      <c r="D663" s="1284">
        <v>2</v>
      </c>
      <c r="E663" s="1284" t="s">
        <v>3225</v>
      </c>
      <c r="F663" s="1284"/>
      <c r="G663" s="1284"/>
    </row>
    <row r="664" spans="1:7" ht="15">
      <c r="A664" s="1284" t="s">
        <v>68</v>
      </c>
      <c r="B664" s="1284" t="s">
        <v>70</v>
      </c>
      <c r="C664" s="1284" t="s">
        <v>3254</v>
      </c>
      <c r="D664" s="1284">
        <v>3</v>
      </c>
      <c r="E664" s="1284" t="s">
        <v>5100</v>
      </c>
      <c r="F664" s="1284"/>
      <c r="G664" s="1284"/>
    </row>
    <row r="665" spans="1:7" ht="15">
      <c r="A665" s="1284" t="s">
        <v>68</v>
      </c>
      <c r="B665" s="1284" t="s">
        <v>70</v>
      </c>
      <c r="C665" s="1284" t="s">
        <v>1568</v>
      </c>
      <c r="D665" s="1284">
        <v>1</v>
      </c>
      <c r="E665" s="1284" t="s">
        <v>3247</v>
      </c>
      <c r="F665" s="1284" t="s">
        <v>5101</v>
      </c>
      <c r="G665" s="1284" t="s">
        <v>5102</v>
      </c>
    </row>
    <row r="666" spans="1:7" ht="15">
      <c r="A666" s="1284" t="s">
        <v>68</v>
      </c>
      <c r="B666" s="1284" t="s">
        <v>70</v>
      </c>
      <c r="C666" s="1284" t="s">
        <v>1568</v>
      </c>
      <c r="D666" s="1284">
        <v>2</v>
      </c>
      <c r="E666" s="1284" t="s">
        <v>3260</v>
      </c>
      <c r="F666" s="1284" t="s">
        <v>5103</v>
      </c>
      <c r="G666" s="1284" t="s">
        <v>5104</v>
      </c>
    </row>
    <row r="667" spans="1:7" ht="15">
      <c r="A667" s="1284" t="s">
        <v>68</v>
      </c>
      <c r="B667" s="1284" t="s">
        <v>70</v>
      </c>
      <c r="C667" s="1284" t="s">
        <v>1568</v>
      </c>
      <c r="D667" s="1284">
        <v>3</v>
      </c>
      <c r="E667" s="1284" t="s">
        <v>3272</v>
      </c>
      <c r="F667" s="1284" t="s">
        <v>5105</v>
      </c>
      <c r="G667" s="1284" t="s">
        <v>5106</v>
      </c>
    </row>
    <row r="668" spans="1:7" ht="15">
      <c r="A668" s="1284" t="s">
        <v>68</v>
      </c>
      <c r="B668" s="1284" t="s">
        <v>70</v>
      </c>
      <c r="C668" s="1284" t="s">
        <v>2262</v>
      </c>
      <c r="D668" s="1284">
        <v>1</v>
      </c>
      <c r="E668" s="1284" t="s">
        <v>3283</v>
      </c>
      <c r="F668" s="1284" t="s">
        <v>5107</v>
      </c>
      <c r="G668" s="1284" t="s">
        <v>5108</v>
      </c>
    </row>
    <row r="669" spans="1:7" ht="15">
      <c r="A669" s="1284" t="s">
        <v>68</v>
      </c>
      <c r="B669" s="1284" t="s">
        <v>70</v>
      </c>
      <c r="C669" s="1284" t="s">
        <v>2262</v>
      </c>
      <c r="D669" s="1284">
        <v>2</v>
      </c>
      <c r="E669" s="1284" t="s">
        <v>3296</v>
      </c>
      <c r="F669" s="1284" t="s">
        <v>5109</v>
      </c>
      <c r="G669" s="1284" t="s">
        <v>5110</v>
      </c>
    </row>
    <row r="670" spans="1:7" ht="15">
      <c r="A670" s="1284" t="s">
        <v>68</v>
      </c>
      <c r="B670" s="1284" t="s">
        <v>70</v>
      </c>
      <c r="C670" s="1284" t="s">
        <v>2262</v>
      </c>
      <c r="D670" s="1284">
        <v>3</v>
      </c>
      <c r="E670" s="1284" t="s">
        <v>3309</v>
      </c>
      <c r="F670" s="1284" t="s">
        <v>5111</v>
      </c>
      <c r="G670" s="1284" t="s">
        <v>5112</v>
      </c>
    </row>
    <row r="671" spans="1:7" ht="15">
      <c r="A671" s="1284" t="s">
        <v>68</v>
      </c>
      <c r="B671" s="1284" t="s">
        <v>70</v>
      </c>
      <c r="C671" s="1284" t="s">
        <v>2273</v>
      </c>
      <c r="D671" s="1284">
        <v>1</v>
      </c>
      <c r="E671" s="1284" t="s">
        <v>3322</v>
      </c>
      <c r="F671" s="1284" t="s">
        <v>5113</v>
      </c>
      <c r="G671" s="1284" t="s">
        <v>5114</v>
      </c>
    </row>
    <row r="672" spans="1:7" ht="15">
      <c r="A672" s="1284" t="s">
        <v>68</v>
      </c>
      <c r="B672" s="1284" t="s">
        <v>70</v>
      </c>
      <c r="C672" s="1284" t="s">
        <v>2273</v>
      </c>
      <c r="D672" s="1284">
        <v>2</v>
      </c>
      <c r="E672" s="1284" t="s">
        <v>3335</v>
      </c>
      <c r="F672" s="1284" t="s">
        <v>5115</v>
      </c>
      <c r="G672" s="1284" t="s">
        <v>5116</v>
      </c>
    </row>
    <row r="673" spans="1:7" ht="15">
      <c r="A673" s="1284" t="s">
        <v>68</v>
      </c>
      <c r="B673" s="1284" t="s">
        <v>70</v>
      </c>
      <c r="C673" s="1284" t="s">
        <v>2273</v>
      </c>
      <c r="D673" s="1284">
        <v>3</v>
      </c>
      <c r="E673" s="1284" t="s">
        <v>3343</v>
      </c>
      <c r="F673" s="1284" t="s">
        <v>5117</v>
      </c>
      <c r="G673" s="1284" t="s">
        <v>5118</v>
      </c>
    </row>
    <row r="674" spans="1:7" ht="15">
      <c r="A674" s="1284" t="s">
        <v>68</v>
      </c>
      <c r="B674" s="1284" t="s">
        <v>70</v>
      </c>
      <c r="C674" s="1284" t="s">
        <v>2284</v>
      </c>
      <c r="D674" s="1284">
        <v>1</v>
      </c>
      <c r="E674" s="1284" t="s">
        <v>5119</v>
      </c>
      <c r="F674" s="1284" t="s">
        <v>5120</v>
      </c>
      <c r="G674" s="1284" t="s">
        <v>5121</v>
      </c>
    </row>
    <row r="675" spans="1:7" ht="15">
      <c r="A675" s="1284" t="s">
        <v>68</v>
      </c>
      <c r="B675" s="1284" t="s">
        <v>70</v>
      </c>
      <c r="C675" s="1284" t="s">
        <v>2284</v>
      </c>
      <c r="D675" s="1284">
        <v>2</v>
      </c>
      <c r="E675" s="1284" t="s">
        <v>3371</v>
      </c>
      <c r="F675" s="1284" t="s">
        <v>5122</v>
      </c>
      <c r="G675" s="1284" t="s">
        <v>5123</v>
      </c>
    </row>
    <row r="676" spans="1:7" ht="15">
      <c r="A676" s="1284" t="s">
        <v>68</v>
      </c>
      <c r="B676" s="1284" t="s">
        <v>70</v>
      </c>
      <c r="C676" s="1284" t="s">
        <v>2284</v>
      </c>
      <c r="D676" s="1284">
        <v>3</v>
      </c>
      <c r="E676" s="1284" t="s">
        <v>3381</v>
      </c>
      <c r="F676" s="1284" t="s">
        <v>5124</v>
      </c>
      <c r="G676" s="1284" t="s">
        <v>5125</v>
      </c>
    </row>
    <row r="677" spans="1:7" ht="15">
      <c r="A677" s="1284" t="s">
        <v>68</v>
      </c>
      <c r="B677" s="1284" t="s">
        <v>71</v>
      </c>
      <c r="C677" s="1284" t="s">
        <v>3254</v>
      </c>
      <c r="D677" s="1284">
        <v>1</v>
      </c>
      <c r="E677" s="1284" t="s">
        <v>5126</v>
      </c>
      <c r="F677" s="1284"/>
      <c r="G677" s="1284"/>
    </row>
    <row r="678" spans="1:7" ht="15">
      <c r="A678" s="1284" t="s">
        <v>68</v>
      </c>
      <c r="B678" s="1284" t="s">
        <v>71</v>
      </c>
      <c r="C678" s="1284" t="s">
        <v>3254</v>
      </c>
      <c r="D678" s="1284">
        <v>2</v>
      </c>
      <c r="E678" s="1284" t="s">
        <v>5127</v>
      </c>
      <c r="F678" s="1284"/>
      <c r="G678" s="1284"/>
    </row>
    <row r="679" spans="1:7" ht="15">
      <c r="A679" s="1284" t="s">
        <v>68</v>
      </c>
      <c r="B679" s="1284" t="s">
        <v>71</v>
      </c>
      <c r="C679" s="1284" t="s">
        <v>3254</v>
      </c>
      <c r="D679" s="1284">
        <v>3</v>
      </c>
      <c r="E679" s="1284" t="s">
        <v>5128</v>
      </c>
      <c r="F679" s="1284"/>
      <c r="G679" s="1284"/>
    </row>
    <row r="680" spans="1:7" ht="15">
      <c r="A680" s="1284" t="s">
        <v>68</v>
      </c>
      <c r="B680" s="1284" t="s">
        <v>71</v>
      </c>
      <c r="C680" s="1284" t="s">
        <v>1568</v>
      </c>
      <c r="D680" s="1284">
        <v>1</v>
      </c>
      <c r="E680" s="1284" t="s">
        <v>2780</v>
      </c>
      <c r="F680" s="1284" t="s">
        <v>5129</v>
      </c>
      <c r="G680" s="1284" t="s">
        <v>5130</v>
      </c>
    </row>
    <row r="681" spans="1:7" ht="15">
      <c r="A681" s="1284" t="s">
        <v>68</v>
      </c>
      <c r="B681" s="1284" t="s">
        <v>71</v>
      </c>
      <c r="C681" s="1284" t="s">
        <v>1568</v>
      </c>
      <c r="D681" s="1284">
        <v>2</v>
      </c>
      <c r="E681" s="1284" t="s">
        <v>2818</v>
      </c>
      <c r="F681" s="1284" t="s">
        <v>5131</v>
      </c>
      <c r="G681" s="1284" t="s">
        <v>5132</v>
      </c>
    </row>
    <row r="682" spans="1:7" ht="15">
      <c r="A682" s="1284" t="s">
        <v>68</v>
      </c>
      <c r="B682" s="1284" t="s">
        <v>71</v>
      </c>
      <c r="C682" s="1284" t="s">
        <v>1568</v>
      </c>
      <c r="D682" s="1284">
        <v>3</v>
      </c>
      <c r="E682" s="1284" t="s">
        <v>2853</v>
      </c>
      <c r="F682" s="1284" t="s">
        <v>5133</v>
      </c>
      <c r="G682" s="1284" t="s">
        <v>5134</v>
      </c>
    </row>
    <row r="683" spans="1:7" ht="15">
      <c r="A683" s="1284" t="s">
        <v>68</v>
      </c>
      <c r="B683" s="1284" t="s">
        <v>71</v>
      </c>
      <c r="C683" s="1284" t="s">
        <v>2262</v>
      </c>
      <c r="D683" s="1284">
        <v>1</v>
      </c>
      <c r="E683" s="1284" t="s">
        <v>2887</v>
      </c>
      <c r="F683" s="1284" t="s">
        <v>5135</v>
      </c>
      <c r="G683" s="1284" t="s">
        <v>5136</v>
      </c>
    </row>
    <row r="684" spans="1:7" ht="15">
      <c r="A684" s="1284" t="s">
        <v>68</v>
      </c>
      <c r="B684" s="1284" t="s">
        <v>71</v>
      </c>
      <c r="C684" s="1284" t="s">
        <v>2262</v>
      </c>
      <c r="D684" s="1284">
        <v>2</v>
      </c>
      <c r="E684" s="1284" t="s">
        <v>2924</v>
      </c>
      <c r="F684" s="1284" t="s">
        <v>5137</v>
      </c>
      <c r="G684" s="1284" t="s">
        <v>5138</v>
      </c>
    </row>
    <row r="685" spans="1:7" ht="15">
      <c r="A685" s="1284" t="s">
        <v>68</v>
      </c>
      <c r="B685" s="1284" t="s">
        <v>71</v>
      </c>
      <c r="C685" s="1284" t="s">
        <v>2262</v>
      </c>
      <c r="D685" s="1284">
        <v>3</v>
      </c>
      <c r="E685" s="1284" t="s">
        <v>2960</v>
      </c>
      <c r="F685" s="1284" t="s">
        <v>5139</v>
      </c>
      <c r="G685" s="1284" t="s">
        <v>5140</v>
      </c>
    </row>
    <row r="686" spans="1:7" ht="15">
      <c r="A686" s="1284" t="s">
        <v>68</v>
      </c>
      <c r="B686" s="1284" t="s">
        <v>71</v>
      </c>
      <c r="C686" s="1284" t="s">
        <v>2273</v>
      </c>
      <c r="D686" s="1284">
        <v>1</v>
      </c>
      <c r="E686" s="1284" t="s">
        <v>2995</v>
      </c>
      <c r="F686" s="1284" t="s">
        <v>5141</v>
      </c>
      <c r="G686" s="1284" t="s">
        <v>5142</v>
      </c>
    </row>
    <row r="687" spans="1:7" ht="15">
      <c r="A687" s="1284" t="s">
        <v>68</v>
      </c>
      <c r="B687" s="1284" t="s">
        <v>71</v>
      </c>
      <c r="C687" s="1284" t="s">
        <v>2273</v>
      </c>
      <c r="D687" s="1284">
        <v>2</v>
      </c>
      <c r="E687" s="1284" t="s">
        <v>3032</v>
      </c>
      <c r="F687" s="1284" t="s">
        <v>5143</v>
      </c>
      <c r="G687" s="1284" t="s">
        <v>5144</v>
      </c>
    </row>
    <row r="688" spans="1:7" ht="15">
      <c r="A688" s="1284" t="s">
        <v>68</v>
      </c>
      <c r="B688" s="1284" t="s">
        <v>71</v>
      </c>
      <c r="C688" s="1284" t="s">
        <v>2273</v>
      </c>
      <c r="D688" s="1284">
        <v>3</v>
      </c>
      <c r="E688" s="1284" t="s">
        <v>3062</v>
      </c>
      <c r="F688" s="1284" t="s">
        <v>5145</v>
      </c>
      <c r="G688" s="1284" t="s">
        <v>5146</v>
      </c>
    </row>
    <row r="689" spans="1:7" ht="15">
      <c r="A689" s="1284" t="s">
        <v>68</v>
      </c>
      <c r="B689" s="1284" t="s">
        <v>71</v>
      </c>
      <c r="C689" s="1284" t="s">
        <v>2284</v>
      </c>
      <c r="D689" s="1284">
        <v>1</v>
      </c>
      <c r="E689" s="1284" t="s">
        <v>3098</v>
      </c>
      <c r="F689" s="1284" t="s">
        <v>5147</v>
      </c>
      <c r="G689" s="1284" t="s">
        <v>5148</v>
      </c>
    </row>
    <row r="690" spans="1:7" ht="15">
      <c r="A690" s="1284" t="s">
        <v>68</v>
      </c>
      <c r="B690" s="1284" t="s">
        <v>71</v>
      </c>
      <c r="C690" s="1284" t="s">
        <v>2284</v>
      </c>
      <c r="D690" s="1284">
        <v>2</v>
      </c>
      <c r="E690" s="1284" t="s">
        <v>5149</v>
      </c>
      <c r="F690" s="1284" t="s">
        <v>5150</v>
      </c>
      <c r="G690" s="1284" t="s">
        <v>5151</v>
      </c>
    </row>
    <row r="691" spans="1:7" ht="15">
      <c r="A691" s="1284" t="s">
        <v>68</v>
      </c>
      <c r="B691" s="1284" t="s">
        <v>71</v>
      </c>
      <c r="C691" s="1284" t="s">
        <v>2284</v>
      </c>
      <c r="D691" s="1284">
        <v>3</v>
      </c>
      <c r="E691" s="1284" t="s">
        <v>5152</v>
      </c>
      <c r="F691" s="1284" t="s">
        <v>5153</v>
      </c>
      <c r="G691" s="1284" t="s">
        <v>5154</v>
      </c>
    </row>
    <row r="692" spans="1:7" ht="15">
      <c r="A692" s="1284" t="s">
        <v>68</v>
      </c>
      <c r="B692" s="1284" t="s">
        <v>72</v>
      </c>
      <c r="C692" s="1284" t="s">
        <v>3254</v>
      </c>
      <c r="D692" s="1284">
        <v>1</v>
      </c>
      <c r="E692" s="1284" t="s">
        <v>5155</v>
      </c>
      <c r="F692" s="1284"/>
      <c r="G692" s="1284"/>
    </row>
    <row r="693" spans="1:7" ht="15">
      <c r="A693" s="1284" t="s">
        <v>68</v>
      </c>
      <c r="B693" s="1284" t="s">
        <v>72</v>
      </c>
      <c r="C693" s="1284" t="s">
        <v>3254</v>
      </c>
      <c r="D693" s="1284">
        <v>2</v>
      </c>
      <c r="E693" s="1284" t="s">
        <v>2685</v>
      </c>
      <c r="F693" s="1284"/>
      <c r="G693" s="1284"/>
    </row>
    <row r="694" spans="1:7" ht="15">
      <c r="A694" s="1284" t="s">
        <v>68</v>
      </c>
      <c r="B694" s="1284" t="s">
        <v>72</v>
      </c>
      <c r="C694" s="1284" t="s">
        <v>3254</v>
      </c>
      <c r="D694" s="1284">
        <v>3</v>
      </c>
      <c r="E694" s="1284" t="s">
        <v>5156</v>
      </c>
      <c r="F694" s="1284"/>
      <c r="G694" s="1284"/>
    </row>
    <row r="695" spans="1:7" ht="15">
      <c r="A695" s="1284" t="s">
        <v>68</v>
      </c>
      <c r="B695" s="1284" t="s">
        <v>72</v>
      </c>
      <c r="C695" s="1284" t="s">
        <v>1568</v>
      </c>
      <c r="D695" s="1284">
        <v>1</v>
      </c>
      <c r="E695" s="1284" t="s">
        <v>2779</v>
      </c>
      <c r="F695" s="1284" t="s">
        <v>5157</v>
      </c>
      <c r="G695" s="1284" t="s">
        <v>5158</v>
      </c>
    </row>
    <row r="696" spans="1:7" ht="15">
      <c r="A696" s="1284" t="s">
        <v>68</v>
      </c>
      <c r="B696" s="1284" t="s">
        <v>72</v>
      </c>
      <c r="C696" s="1284" t="s">
        <v>1568</v>
      </c>
      <c r="D696" s="1284">
        <v>2</v>
      </c>
      <c r="E696" s="1284" t="s">
        <v>2817</v>
      </c>
      <c r="F696" s="1284" t="s">
        <v>5159</v>
      </c>
      <c r="G696" s="1284" t="s">
        <v>5160</v>
      </c>
    </row>
    <row r="697" spans="1:7" ht="15">
      <c r="A697" s="1284" t="s">
        <v>68</v>
      </c>
      <c r="B697" s="1284" t="s">
        <v>72</v>
      </c>
      <c r="C697" s="1284" t="s">
        <v>1568</v>
      </c>
      <c r="D697" s="1284">
        <v>3</v>
      </c>
      <c r="E697" s="1284" t="s">
        <v>2852</v>
      </c>
      <c r="F697" s="1284" t="s">
        <v>5161</v>
      </c>
      <c r="G697" s="1284" t="s">
        <v>5162</v>
      </c>
    </row>
    <row r="698" spans="1:7" ht="15">
      <c r="A698" s="1284" t="s">
        <v>68</v>
      </c>
      <c r="B698" s="1284" t="s">
        <v>72</v>
      </c>
      <c r="C698" s="1284" t="s">
        <v>2262</v>
      </c>
      <c r="D698" s="1284">
        <v>1</v>
      </c>
      <c r="E698" s="1284" t="s">
        <v>2886</v>
      </c>
      <c r="F698" s="1284" t="s">
        <v>5163</v>
      </c>
      <c r="G698" s="1284" t="s">
        <v>5164</v>
      </c>
    </row>
    <row r="699" spans="1:7" ht="15">
      <c r="A699" s="1284" t="s">
        <v>68</v>
      </c>
      <c r="B699" s="1284" t="s">
        <v>72</v>
      </c>
      <c r="C699" s="1284" t="s">
        <v>2262</v>
      </c>
      <c r="D699" s="1284">
        <v>2</v>
      </c>
      <c r="E699" s="1284" t="s">
        <v>2923</v>
      </c>
      <c r="F699" s="1284" t="s">
        <v>5165</v>
      </c>
      <c r="G699" s="1284" t="s">
        <v>5166</v>
      </c>
    </row>
    <row r="700" spans="1:7" ht="15">
      <c r="A700" s="1284" t="s">
        <v>68</v>
      </c>
      <c r="B700" s="1284" t="s">
        <v>72</v>
      </c>
      <c r="C700" s="1284" t="s">
        <v>2262</v>
      </c>
      <c r="D700" s="1284">
        <v>3</v>
      </c>
      <c r="E700" s="1284" t="s">
        <v>2959</v>
      </c>
      <c r="F700" s="1284" t="s">
        <v>5167</v>
      </c>
      <c r="G700" s="1284" t="s">
        <v>5168</v>
      </c>
    </row>
    <row r="701" spans="1:7" ht="15">
      <c r="A701" s="1284" t="s">
        <v>68</v>
      </c>
      <c r="B701" s="1284" t="s">
        <v>72</v>
      </c>
      <c r="C701" s="1284" t="s">
        <v>2273</v>
      </c>
      <c r="D701" s="1284">
        <v>1</v>
      </c>
      <c r="E701" s="1284" t="s">
        <v>5169</v>
      </c>
      <c r="F701" s="1284" t="s">
        <v>5170</v>
      </c>
      <c r="G701" s="1284" t="s">
        <v>5171</v>
      </c>
    </row>
    <row r="702" spans="1:7" ht="15">
      <c r="A702" s="1284" t="s">
        <v>68</v>
      </c>
      <c r="B702" s="1284" t="s">
        <v>72</v>
      </c>
      <c r="C702" s="1284" t="s">
        <v>2273</v>
      </c>
      <c r="D702" s="1284">
        <v>2</v>
      </c>
      <c r="E702" s="1284" t="s">
        <v>5172</v>
      </c>
      <c r="F702" s="1284" t="s">
        <v>5173</v>
      </c>
      <c r="G702" s="1284" t="s">
        <v>5174</v>
      </c>
    </row>
    <row r="703" spans="1:7" ht="15">
      <c r="A703" s="1284" t="s">
        <v>68</v>
      </c>
      <c r="B703" s="1284" t="s">
        <v>72</v>
      </c>
      <c r="C703" s="1284" t="s">
        <v>2273</v>
      </c>
      <c r="D703" s="1284">
        <v>3</v>
      </c>
      <c r="E703" s="1284" t="s">
        <v>5175</v>
      </c>
      <c r="F703" s="1284" t="s">
        <v>5176</v>
      </c>
      <c r="G703" s="1284" t="s">
        <v>5177</v>
      </c>
    </row>
    <row r="704" spans="1:7" ht="15">
      <c r="A704" s="1284" t="s">
        <v>68</v>
      </c>
      <c r="B704" s="1284" t="s">
        <v>72</v>
      </c>
      <c r="C704" s="1284" t="s">
        <v>2284</v>
      </c>
      <c r="D704" s="1284">
        <v>1</v>
      </c>
      <c r="E704" s="1284" t="s">
        <v>5178</v>
      </c>
      <c r="F704" s="1284" t="s">
        <v>5179</v>
      </c>
      <c r="G704" s="1284" t="s">
        <v>5180</v>
      </c>
    </row>
    <row r="705" spans="1:7" ht="15">
      <c r="A705" s="1284" t="s">
        <v>68</v>
      </c>
      <c r="B705" s="1284" t="s">
        <v>72</v>
      </c>
      <c r="C705" s="1284" t="s">
        <v>2284</v>
      </c>
      <c r="D705" s="1284">
        <v>2</v>
      </c>
      <c r="E705" s="1284" t="s">
        <v>5181</v>
      </c>
      <c r="F705" s="1284" t="s">
        <v>5182</v>
      </c>
      <c r="G705" s="1284" t="s">
        <v>5183</v>
      </c>
    </row>
    <row r="706" spans="1:7" ht="15">
      <c r="A706" s="1284" t="s">
        <v>68</v>
      </c>
      <c r="B706" s="1284" t="s">
        <v>72</v>
      </c>
      <c r="C706" s="1284" t="s">
        <v>2284</v>
      </c>
      <c r="D706" s="1284">
        <v>3</v>
      </c>
      <c r="E706" s="1284" t="s">
        <v>3167</v>
      </c>
      <c r="F706" s="1284" t="s">
        <v>5184</v>
      </c>
      <c r="G706" s="1284" t="s">
        <v>5185</v>
      </c>
    </row>
    <row r="707" spans="1:7" ht="15">
      <c r="A707" s="1284" t="s">
        <v>68</v>
      </c>
      <c r="B707" s="1284" t="s">
        <v>73</v>
      </c>
      <c r="C707" s="1284" t="s">
        <v>3254</v>
      </c>
      <c r="D707" s="1284">
        <v>1</v>
      </c>
      <c r="E707" s="1284" t="s">
        <v>5186</v>
      </c>
      <c r="F707" s="1284"/>
      <c r="G707" s="1284"/>
    </row>
    <row r="708" spans="1:7" ht="15">
      <c r="A708" s="1284" t="s">
        <v>68</v>
      </c>
      <c r="B708" s="1284" t="s">
        <v>73</v>
      </c>
      <c r="C708" s="1284" t="s">
        <v>3254</v>
      </c>
      <c r="D708" s="1284">
        <v>2</v>
      </c>
      <c r="E708" s="1284" t="s">
        <v>5187</v>
      </c>
      <c r="F708" s="1284"/>
      <c r="G708" s="1284"/>
    </row>
    <row r="709" spans="1:7" ht="15">
      <c r="A709" s="1284" t="s">
        <v>68</v>
      </c>
      <c r="B709" s="1284" t="s">
        <v>73</v>
      </c>
      <c r="C709" s="1284" t="s">
        <v>3254</v>
      </c>
      <c r="D709" s="1284">
        <v>3</v>
      </c>
      <c r="E709" s="1284" t="s">
        <v>5188</v>
      </c>
      <c r="F709" s="1284"/>
      <c r="G709" s="1284"/>
    </row>
    <row r="710" spans="1:7" ht="15">
      <c r="A710" s="1284" t="s">
        <v>68</v>
      </c>
      <c r="B710" s="1284" t="s">
        <v>73</v>
      </c>
      <c r="C710" s="1284" t="s">
        <v>1568</v>
      </c>
      <c r="D710" s="1284">
        <v>1</v>
      </c>
      <c r="E710" s="1284" t="s">
        <v>5189</v>
      </c>
      <c r="F710" s="1284" t="s">
        <v>5190</v>
      </c>
      <c r="G710" s="1284" t="s">
        <v>5191</v>
      </c>
    </row>
    <row r="711" spans="1:7" ht="15">
      <c r="A711" s="1284" t="s">
        <v>68</v>
      </c>
      <c r="B711" s="1284" t="s">
        <v>73</v>
      </c>
      <c r="C711" s="1284" t="s">
        <v>1568</v>
      </c>
      <c r="D711" s="1284">
        <v>2</v>
      </c>
      <c r="E711" s="1284" t="s">
        <v>5192</v>
      </c>
      <c r="F711" s="1284" t="s">
        <v>5193</v>
      </c>
      <c r="G711" s="1284" t="s">
        <v>5194</v>
      </c>
    </row>
    <row r="712" spans="1:7" ht="15">
      <c r="A712" s="1284" t="s">
        <v>68</v>
      </c>
      <c r="B712" s="1284" t="s">
        <v>73</v>
      </c>
      <c r="C712" s="1284" t="s">
        <v>1568</v>
      </c>
      <c r="D712" s="1284">
        <v>3</v>
      </c>
      <c r="E712" s="1284" t="s">
        <v>5195</v>
      </c>
      <c r="F712" s="1284" t="s">
        <v>5196</v>
      </c>
      <c r="G712" s="1284" t="s">
        <v>5197</v>
      </c>
    </row>
    <row r="713" spans="1:7" ht="15">
      <c r="A713" s="1284" t="s">
        <v>68</v>
      </c>
      <c r="B713" s="1284" t="s">
        <v>73</v>
      </c>
      <c r="C713" s="1284" t="s">
        <v>2262</v>
      </c>
      <c r="D713" s="1284">
        <v>1</v>
      </c>
      <c r="E713" s="1284" t="s">
        <v>5198</v>
      </c>
      <c r="F713" s="1284" t="s">
        <v>5199</v>
      </c>
      <c r="G713" s="1284" t="s">
        <v>5200</v>
      </c>
    </row>
    <row r="714" spans="1:7" ht="15">
      <c r="A714" s="1284" t="s">
        <v>68</v>
      </c>
      <c r="B714" s="1284" t="s">
        <v>73</v>
      </c>
      <c r="C714" s="1284" t="s">
        <v>2262</v>
      </c>
      <c r="D714" s="1284">
        <v>2</v>
      </c>
      <c r="E714" s="1284" t="s">
        <v>5201</v>
      </c>
      <c r="F714" s="1284" t="s">
        <v>5202</v>
      </c>
      <c r="G714" s="1284" t="s">
        <v>5203</v>
      </c>
    </row>
    <row r="715" spans="1:7" ht="15">
      <c r="A715" s="1284" t="s">
        <v>68</v>
      </c>
      <c r="B715" s="1284" t="s">
        <v>73</v>
      </c>
      <c r="C715" s="1284" t="s">
        <v>2262</v>
      </c>
      <c r="D715" s="1284">
        <v>3</v>
      </c>
      <c r="E715" s="1284" t="s">
        <v>5204</v>
      </c>
      <c r="F715" s="1284" t="s">
        <v>5205</v>
      </c>
      <c r="G715" s="1284" t="s">
        <v>5206</v>
      </c>
    </row>
    <row r="716" spans="1:7" ht="15">
      <c r="A716" s="1284" t="s">
        <v>68</v>
      </c>
      <c r="B716" s="1284" t="s">
        <v>73</v>
      </c>
      <c r="C716" s="1284" t="s">
        <v>2273</v>
      </c>
      <c r="D716" s="1284">
        <v>1</v>
      </c>
      <c r="E716" s="1284" t="s">
        <v>5207</v>
      </c>
      <c r="F716" s="1284" t="s">
        <v>5208</v>
      </c>
      <c r="G716" s="1284" t="s">
        <v>5209</v>
      </c>
    </row>
    <row r="717" spans="1:7" ht="15">
      <c r="A717" s="1284" t="s">
        <v>68</v>
      </c>
      <c r="B717" s="1284" t="s">
        <v>73</v>
      </c>
      <c r="C717" s="1284" t="s">
        <v>2273</v>
      </c>
      <c r="D717" s="1284">
        <v>2</v>
      </c>
      <c r="E717" s="1284" t="s">
        <v>5210</v>
      </c>
      <c r="F717" s="1284" t="s">
        <v>5211</v>
      </c>
      <c r="G717" s="1284" t="s">
        <v>5212</v>
      </c>
    </row>
    <row r="718" spans="1:7" ht="15">
      <c r="A718" s="1284" t="s">
        <v>68</v>
      </c>
      <c r="B718" s="1284" t="s">
        <v>73</v>
      </c>
      <c r="C718" s="1284" t="s">
        <v>2273</v>
      </c>
      <c r="D718" s="1284">
        <v>3</v>
      </c>
      <c r="E718" s="1284" t="s">
        <v>5213</v>
      </c>
      <c r="F718" s="1284" t="s">
        <v>5214</v>
      </c>
      <c r="G718" s="1284" t="s">
        <v>5215</v>
      </c>
    </row>
    <row r="719" spans="1:7" ht="15">
      <c r="A719" s="1284" t="s">
        <v>68</v>
      </c>
      <c r="B719" s="1284" t="s">
        <v>73</v>
      </c>
      <c r="C719" s="1284" t="s">
        <v>2284</v>
      </c>
      <c r="D719" s="1284">
        <v>1</v>
      </c>
      <c r="E719" s="1284" t="s">
        <v>5216</v>
      </c>
      <c r="F719" s="1284" t="s">
        <v>5217</v>
      </c>
      <c r="G719" s="1284" t="s">
        <v>5218</v>
      </c>
    </row>
    <row r="720" spans="1:7" ht="15">
      <c r="A720" s="1284" t="s">
        <v>68</v>
      </c>
      <c r="B720" s="1284" t="s">
        <v>73</v>
      </c>
      <c r="C720" s="1284" t="s">
        <v>2284</v>
      </c>
      <c r="D720" s="1284">
        <v>2</v>
      </c>
      <c r="E720" s="1284" t="s">
        <v>5219</v>
      </c>
      <c r="F720" s="1284" t="s">
        <v>5220</v>
      </c>
      <c r="G720" s="1284" t="s">
        <v>5221</v>
      </c>
    </row>
    <row r="721" spans="1:7" ht="15">
      <c r="A721" s="1284" t="s">
        <v>68</v>
      </c>
      <c r="B721" s="1284" t="s">
        <v>73</v>
      </c>
      <c r="C721" s="1284" t="s">
        <v>2284</v>
      </c>
      <c r="D721" s="1284">
        <v>3</v>
      </c>
      <c r="E721" s="1284" t="s">
        <v>5222</v>
      </c>
      <c r="F721" s="1284" t="s">
        <v>5223</v>
      </c>
      <c r="G721" s="1284" t="s">
        <v>5224</v>
      </c>
    </row>
    <row r="722" spans="1:7" ht="15">
      <c r="A722" s="1284" t="s">
        <v>75</v>
      </c>
      <c r="B722" s="1284" t="s">
        <v>76</v>
      </c>
      <c r="C722" s="1284" t="s">
        <v>3254</v>
      </c>
      <c r="D722" s="1284">
        <v>1</v>
      </c>
      <c r="E722" s="1284" t="s">
        <v>5225</v>
      </c>
      <c r="F722" s="1284"/>
      <c r="G722" s="1284"/>
    </row>
    <row r="723" spans="1:7" ht="15">
      <c r="A723" s="1284" t="s">
        <v>75</v>
      </c>
      <c r="B723" s="1284" t="s">
        <v>76</v>
      </c>
      <c r="C723" s="1284" t="s">
        <v>3254</v>
      </c>
      <c r="D723" s="1284">
        <v>2</v>
      </c>
      <c r="E723" s="1284" t="s">
        <v>5226</v>
      </c>
      <c r="F723" s="1284"/>
      <c r="G723" s="1284"/>
    </row>
    <row r="724" spans="1:7" ht="15">
      <c r="A724" s="1284" t="s">
        <v>75</v>
      </c>
      <c r="B724" s="1284" t="s">
        <v>76</v>
      </c>
      <c r="C724" s="1284" t="s">
        <v>3254</v>
      </c>
      <c r="D724" s="1284">
        <v>3</v>
      </c>
      <c r="E724" s="1284" t="s">
        <v>5227</v>
      </c>
      <c r="F724" s="1284"/>
      <c r="G724" s="1284"/>
    </row>
    <row r="725" spans="1:7" ht="15">
      <c r="A725" s="1284" t="s">
        <v>75</v>
      </c>
      <c r="B725" s="1284" t="s">
        <v>76</v>
      </c>
      <c r="C725" s="1284" t="s">
        <v>1568</v>
      </c>
      <c r="D725" s="1284">
        <v>1</v>
      </c>
      <c r="E725" s="1284" t="s">
        <v>5228</v>
      </c>
      <c r="F725" s="1284" t="s">
        <v>5229</v>
      </c>
      <c r="G725" s="1284" t="s">
        <v>5230</v>
      </c>
    </row>
    <row r="726" spans="1:7" ht="15">
      <c r="A726" s="1284" t="s">
        <v>75</v>
      </c>
      <c r="B726" s="1284" t="s">
        <v>76</v>
      </c>
      <c r="C726" s="1284" t="s">
        <v>1568</v>
      </c>
      <c r="D726" s="1284">
        <v>2</v>
      </c>
      <c r="E726" s="1284" t="s">
        <v>5231</v>
      </c>
      <c r="F726" s="1284" t="s">
        <v>5232</v>
      </c>
      <c r="G726" s="1284" t="s">
        <v>5233</v>
      </c>
    </row>
    <row r="727" spans="1:7" ht="15">
      <c r="A727" s="1284" t="s">
        <v>75</v>
      </c>
      <c r="B727" s="1284" t="s">
        <v>76</v>
      </c>
      <c r="C727" s="1284" t="s">
        <v>1568</v>
      </c>
      <c r="D727" s="1284">
        <v>3</v>
      </c>
      <c r="E727" s="1284" t="s">
        <v>5234</v>
      </c>
      <c r="F727" s="1284" t="s">
        <v>5235</v>
      </c>
      <c r="G727" s="1284" t="s">
        <v>5236</v>
      </c>
    </row>
    <row r="728" spans="1:7" ht="15">
      <c r="A728" s="1284" t="s">
        <v>75</v>
      </c>
      <c r="B728" s="1284" t="s">
        <v>76</v>
      </c>
      <c r="C728" s="1284" t="s">
        <v>2262</v>
      </c>
      <c r="D728" s="1284">
        <v>1</v>
      </c>
      <c r="E728" s="1284" t="s">
        <v>5237</v>
      </c>
      <c r="F728" s="1284" t="s">
        <v>5238</v>
      </c>
      <c r="G728" s="1284" t="s">
        <v>5239</v>
      </c>
    </row>
    <row r="729" spans="1:7" ht="15">
      <c r="A729" s="1284" t="s">
        <v>75</v>
      </c>
      <c r="B729" s="1284" t="s">
        <v>76</v>
      </c>
      <c r="C729" s="1284" t="s">
        <v>2262</v>
      </c>
      <c r="D729" s="1284">
        <v>2</v>
      </c>
      <c r="E729" s="1284" t="s">
        <v>5240</v>
      </c>
      <c r="F729" s="1284" t="s">
        <v>5241</v>
      </c>
      <c r="G729" s="1284" t="s">
        <v>5242</v>
      </c>
    </row>
    <row r="730" spans="1:7" ht="15">
      <c r="A730" s="1284" t="s">
        <v>75</v>
      </c>
      <c r="B730" s="1284" t="s">
        <v>76</v>
      </c>
      <c r="C730" s="1284" t="s">
        <v>2262</v>
      </c>
      <c r="D730" s="1284">
        <v>3</v>
      </c>
      <c r="E730" s="1284" t="s">
        <v>5243</v>
      </c>
      <c r="F730" s="1284" t="s">
        <v>5244</v>
      </c>
      <c r="G730" s="1284" t="s">
        <v>5245</v>
      </c>
    </row>
    <row r="731" spans="1:7" ht="15">
      <c r="A731" s="1284" t="s">
        <v>75</v>
      </c>
      <c r="B731" s="1284" t="s">
        <v>76</v>
      </c>
      <c r="C731" s="1284" t="s">
        <v>2273</v>
      </c>
      <c r="D731" s="1284">
        <v>1</v>
      </c>
      <c r="E731" s="1284" t="s">
        <v>5246</v>
      </c>
      <c r="F731" s="1284" t="s">
        <v>5247</v>
      </c>
      <c r="G731" s="1284" t="s">
        <v>5248</v>
      </c>
    </row>
    <row r="732" spans="1:7" ht="15">
      <c r="A732" s="1284" t="s">
        <v>75</v>
      </c>
      <c r="B732" s="1284" t="s">
        <v>76</v>
      </c>
      <c r="C732" s="1284" t="s">
        <v>2273</v>
      </c>
      <c r="D732" s="1284">
        <v>2</v>
      </c>
      <c r="E732" s="1284" t="s">
        <v>5249</v>
      </c>
      <c r="F732" s="1284" t="s">
        <v>5250</v>
      </c>
      <c r="G732" s="1284" t="s">
        <v>5251</v>
      </c>
    </row>
    <row r="733" spans="1:7" ht="15">
      <c r="A733" s="1284" t="s">
        <v>75</v>
      </c>
      <c r="B733" s="1284" t="s">
        <v>76</v>
      </c>
      <c r="C733" s="1284" t="s">
        <v>2273</v>
      </c>
      <c r="D733" s="1284">
        <v>3</v>
      </c>
      <c r="E733" s="1284" t="s">
        <v>5252</v>
      </c>
      <c r="F733" s="1284" t="s">
        <v>5253</v>
      </c>
      <c r="G733" s="1284" t="s">
        <v>5254</v>
      </c>
    </row>
    <row r="734" spans="1:7" ht="15">
      <c r="A734" s="1284" t="s">
        <v>75</v>
      </c>
      <c r="B734" s="1284" t="s">
        <v>76</v>
      </c>
      <c r="C734" s="1284" t="s">
        <v>2284</v>
      </c>
      <c r="D734" s="1284">
        <v>1</v>
      </c>
      <c r="E734" s="1284" t="s">
        <v>5255</v>
      </c>
      <c r="F734" s="1284" t="s">
        <v>5256</v>
      </c>
      <c r="G734" s="1284" t="s">
        <v>5257</v>
      </c>
    </row>
    <row r="735" spans="1:7" ht="15">
      <c r="A735" s="1284" t="s">
        <v>75</v>
      </c>
      <c r="B735" s="1284" t="s">
        <v>76</v>
      </c>
      <c r="C735" s="1284" t="s">
        <v>2284</v>
      </c>
      <c r="D735" s="1284">
        <v>2</v>
      </c>
      <c r="E735" s="1284" t="s">
        <v>5258</v>
      </c>
      <c r="F735" s="1284" t="s">
        <v>5259</v>
      </c>
      <c r="G735" s="1284" t="s">
        <v>5260</v>
      </c>
    </row>
    <row r="736" spans="1:7" ht="15">
      <c r="A736" s="1284" t="s">
        <v>75</v>
      </c>
      <c r="B736" s="1284" t="s">
        <v>76</v>
      </c>
      <c r="C736" s="1284" t="s">
        <v>2284</v>
      </c>
      <c r="D736" s="1284">
        <v>3</v>
      </c>
      <c r="E736" s="1284" t="s">
        <v>5261</v>
      </c>
      <c r="F736" s="1284" t="s">
        <v>5262</v>
      </c>
      <c r="G736" s="1284" t="s">
        <v>5263</v>
      </c>
    </row>
    <row r="737" spans="1:7" ht="15">
      <c r="A737" s="1284" t="s">
        <v>75</v>
      </c>
      <c r="B737" s="1284" t="s">
        <v>77</v>
      </c>
      <c r="C737" s="1284" t="s">
        <v>3254</v>
      </c>
      <c r="D737" s="1284">
        <v>1</v>
      </c>
      <c r="E737" s="1284" t="s">
        <v>5264</v>
      </c>
      <c r="F737" s="1284"/>
      <c r="G737" s="1284"/>
    </row>
    <row r="738" spans="1:7" ht="15">
      <c r="A738" s="1284" t="s">
        <v>75</v>
      </c>
      <c r="B738" s="1284" t="s">
        <v>77</v>
      </c>
      <c r="C738" s="1284" t="s">
        <v>3254</v>
      </c>
      <c r="D738" s="1284">
        <v>2</v>
      </c>
      <c r="E738" s="1284" t="s">
        <v>5265</v>
      </c>
      <c r="F738" s="1284"/>
      <c r="G738" s="1284"/>
    </row>
    <row r="739" spans="1:7" ht="15">
      <c r="A739" s="1284" t="s">
        <v>75</v>
      </c>
      <c r="B739" s="1284" t="s">
        <v>77</v>
      </c>
      <c r="C739" s="1284" t="s">
        <v>3254</v>
      </c>
      <c r="D739" s="1284">
        <v>3</v>
      </c>
      <c r="E739" s="1284" t="s">
        <v>5266</v>
      </c>
      <c r="F739" s="1284"/>
      <c r="G739" s="1284"/>
    </row>
    <row r="740" spans="1:7" ht="15">
      <c r="A740" s="1284" t="s">
        <v>75</v>
      </c>
      <c r="B740" s="1284" t="s">
        <v>77</v>
      </c>
      <c r="C740" s="1284" t="s">
        <v>1568</v>
      </c>
      <c r="D740" s="1284">
        <v>1</v>
      </c>
      <c r="E740" s="1284" t="s">
        <v>5267</v>
      </c>
      <c r="F740" s="1284" t="s">
        <v>5268</v>
      </c>
      <c r="G740" s="1284" t="s">
        <v>5269</v>
      </c>
    </row>
    <row r="741" spans="1:7" ht="15">
      <c r="A741" s="1284" t="s">
        <v>75</v>
      </c>
      <c r="B741" s="1284" t="s">
        <v>77</v>
      </c>
      <c r="C741" s="1284" t="s">
        <v>1568</v>
      </c>
      <c r="D741" s="1284">
        <v>2</v>
      </c>
      <c r="E741" s="1284" t="s">
        <v>5270</v>
      </c>
      <c r="F741" s="1284" t="s">
        <v>5271</v>
      </c>
      <c r="G741" s="1284" t="s">
        <v>5272</v>
      </c>
    </row>
    <row r="742" spans="1:7" ht="15">
      <c r="A742" s="1284" t="s">
        <v>75</v>
      </c>
      <c r="B742" s="1284" t="s">
        <v>77</v>
      </c>
      <c r="C742" s="1284" t="s">
        <v>1568</v>
      </c>
      <c r="D742" s="1284">
        <v>3</v>
      </c>
      <c r="E742" s="1284" t="s">
        <v>5273</v>
      </c>
      <c r="F742" s="1284" t="s">
        <v>5274</v>
      </c>
      <c r="G742" s="1284" t="s">
        <v>5275</v>
      </c>
    </row>
    <row r="743" spans="1:7" ht="15">
      <c r="A743" s="1284" t="s">
        <v>75</v>
      </c>
      <c r="B743" s="1284" t="s">
        <v>77</v>
      </c>
      <c r="C743" s="1284" t="s">
        <v>2262</v>
      </c>
      <c r="D743" s="1284">
        <v>1</v>
      </c>
      <c r="E743" s="1284" t="s">
        <v>5276</v>
      </c>
      <c r="F743" s="1284" t="s">
        <v>5277</v>
      </c>
      <c r="G743" s="1284" t="s">
        <v>5278</v>
      </c>
    </row>
    <row r="744" spans="1:7" ht="15">
      <c r="A744" s="1284" t="s">
        <v>75</v>
      </c>
      <c r="B744" s="1284" t="s">
        <v>77</v>
      </c>
      <c r="C744" s="1284" t="s">
        <v>2262</v>
      </c>
      <c r="D744" s="1284">
        <v>2</v>
      </c>
      <c r="E744" s="1284" t="s">
        <v>5279</v>
      </c>
      <c r="F744" s="1284" t="s">
        <v>5280</v>
      </c>
      <c r="G744" s="1284" t="s">
        <v>5281</v>
      </c>
    </row>
    <row r="745" spans="1:7" ht="15">
      <c r="A745" s="1284" t="s">
        <v>75</v>
      </c>
      <c r="B745" s="1284" t="s">
        <v>77</v>
      </c>
      <c r="C745" s="1284" t="s">
        <v>2262</v>
      </c>
      <c r="D745" s="1284">
        <v>3</v>
      </c>
      <c r="E745" s="1284" t="s">
        <v>5282</v>
      </c>
      <c r="F745" s="1284" t="s">
        <v>5283</v>
      </c>
      <c r="G745" s="1284" t="s">
        <v>5284</v>
      </c>
    </row>
    <row r="746" spans="1:7" ht="15">
      <c r="A746" s="1284" t="s">
        <v>75</v>
      </c>
      <c r="B746" s="1284" t="s">
        <v>77</v>
      </c>
      <c r="C746" s="1284" t="s">
        <v>2273</v>
      </c>
      <c r="D746" s="1284">
        <v>1</v>
      </c>
      <c r="E746" s="1284" t="s">
        <v>5285</v>
      </c>
      <c r="F746" s="1284" t="s">
        <v>5286</v>
      </c>
      <c r="G746" s="1284" t="s">
        <v>5287</v>
      </c>
    </row>
    <row r="747" spans="1:7" ht="15">
      <c r="A747" s="1284" t="s">
        <v>75</v>
      </c>
      <c r="B747" s="1284" t="s">
        <v>77</v>
      </c>
      <c r="C747" s="1284" t="s">
        <v>2273</v>
      </c>
      <c r="D747" s="1284">
        <v>2</v>
      </c>
      <c r="E747" s="1284" t="s">
        <v>5288</v>
      </c>
      <c r="F747" s="1284" t="s">
        <v>5289</v>
      </c>
      <c r="G747" s="1284" t="s">
        <v>5290</v>
      </c>
    </row>
    <row r="748" spans="1:7" ht="15">
      <c r="A748" s="1284" t="s">
        <v>75</v>
      </c>
      <c r="B748" s="1284" t="s">
        <v>77</v>
      </c>
      <c r="C748" s="1284" t="s">
        <v>2273</v>
      </c>
      <c r="D748" s="1284">
        <v>3</v>
      </c>
      <c r="E748" s="1284" t="s">
        <v>5291</v>
      </c>
      <c r="F748" s="1284" t="s">
        <v>5292</v>
      </c>
      <c r="G748" s="1284" t="s">
        <v>5293</v>
      </c>
    </row>
    <row r="749" spans="1:7" ht="15">
      <c r="A749" s="1284" t="s">
        <v>75</v>
      </c>
      <c r="B749" s="1284" t="s">
        <v>77</v>
      </c>
      <c r="C749" s="1284" t="s">
        <v>2284</v>
      </c>
      <c r="D749" s="1284">
        <v>1</v>
      </c>
      <c r="E749" s="1284" t="s">
        <v>5294</v>
      </c>
      <c r="F749" s="1284" t="s">
        <v>5295</v>
      </c>
      <c r="G749" s="1284" t="s">
        <v>5296</v>
      </c>
    </row>
    <row r="750" spans="1:7" ht="15">
      <c r="A750" s="1284" t="s">
        <v>75</v>
      </c>
      <c r="B750" s="1284" t="s">
        <v>77</v>
      </c>
      <c r="C750" s="1284" t="s">
        <v>2284</v>
      </c>
      <c r="D750" s="1284">
        <v>2</v>
      </c>
      <c r="E750" s="1284" t="s">
        <v>5297</v>
      </c>
      <c r="F750" s="1284" t="s">
        <v>5298</v>
      </c>
      <c r="G750" s="1284" t="s">
        <v>5299</v>
      </c>
    </row>
    <row r="751" spans="1:7" ht="15">
      <c r="A751" s="1284" t="s">
        <v>75</v>
      </c>
      <c r="B751" s="1284" t="s">
        <v>77</v>
      </c>
      <c r="C751" s="1284" t="s">
        <v>2284</v>
      </c>
      <c r="D751" s="1284">
        <v>3</v>
      </c>
      <c r="E751" s="1284" t="s">
        <v>5300</v>
      </c>
      <c r="F751" s="1284" t="s">
        <v>5301</v>
      </c>
      <c r="G751" s="1284" t="s">
        <v>5302</v>
      </c>
    </row>
    <row r="752" spans="1:7" ht="15">
      <c r="A752" s="1284" t="s">
        <v>75</v>
      </c>
      <c r="B752" s="1284" t="s">
        <v>78</v>
      </c>
      <c r="C752" s="1284" t="s">
        <v>3254</v>
      </c>
      <c r="D752" s="1284">
        <v>1</v>
      </c>
      <c r="E752" s="1284" t="s">
        <v>5303</v>
      </c>
      <c r="F752" s="1284"/>
      <c r="G752" s="1284"/>
    </row>
    <row r="753" spans="1:7" ht="15">
      <c r="A753" s="1284" t="s">
        <v>75</v>
      </c>
      <c r="B753" s="1284" t="s">
        <v>78</v>
      </c>
      <c r="C753" s="1284" t="s">
        <v>3254</v>
      </c>
      <c r="D753" s="1284">
        <v>2</v>
      </c>
      <c r="E753" s="1284" t="s">
        <v>2733</v>
      </c>
      <c r="F753" s="1284"/>
      <c r="G753" s="1284"/>
    </row>
    <row r="754" spans="1:7" ht="15">
      <c r="A754" s="1284" t="s">
        <v>75</v>
      </c>
      <c r="B754" s="1284" t="s">
        <v>78</v>
      </c>
      <c r="C754" s="1284" t="s">
        <v>3254</v>
      </c>
      <c r="D754" s="1284">
        <v>3</v>
      </c>
      <c r="E754" s="1284" t="s">
        <v>2700</v>
      </c>
      <c r="F754" s="1284"/>
      <c r="G754" s="1284"/>
    </row>
    <row r="755" spans="1:7" ht="15">
      <c r="A755" s="1284" t="s">
        <v>75</v>
      </c>
      <c r="B755" s="1284" t="s">
        <v>78</v>
      </c>
      <c r="C755" s="1284" t="s">
        <v>1568</v>
      </c>
      <c r="D755" s="1284">
        <v>1</v>
      </c>
      <c r="E755" s="1284" t="s">
        <v>5304</v>
      </c>
      <c r="F755" s="1284" t="s">
        <v>5305</v>
      </c>
      <c r="G755" s="1284" t="s">
        <v>5306</v>
      </c>
    </row>
    <row r="756" spans="1:7" ht="15">
      <c r="A756" s="1284" t="s">
        <v>75</v>
      </c>
      <c r="B756" s="1284" t="s">
        <v>78</v>
      </c>
      <c r="C756" s="1284" t="s">
        <v>1568</v>
      </c>
      <c r="D756" s="1284">
        <v>2</v>
      </c>
      <c r="E756" s="1284" t="s">
        <v>2794</v>
      </c>
      <c r="F756" s="1284" t="s">
        <v>5307</v>
      </c>
      <c r="G756" s="1284" t="s">
        <v>5308</v>
      </c>
    </row>
    <row r="757" spans="1:7" ht="15">
      <c r="A757" s="1284" t="s">
        <v>75</v>
      </c>
      <c r="B757" s="1284" t="s">
        <v>78</v>
      </c>
      <c r="C757" s="1284" t="s">
        <v>1568</v>
      </c>
      <c r="D757" s="1284">
        <v>3</v>
      </c>
      <c r="E757" s="1284" t="s">
        <v>5309</v>
      </c>
      <c r="F757" s="1284" t="s">
        <v>5310</v>
      </c>
      <c r="G757" s="1284" t="s">
        <v>5311</v>
      </c>
    </row>
    <row r="758" spans="1:7" ht="15">
      <c r="A758" s="1284" t="s">
        <v>75</v>
      </c>
      <c r="B758" s="1284" t="s">
        <v>78</v>
      </c>
      <c r="C758" s="1284" t="s">
        <v>2262</v>
      </c>
      <c r="D758" s="1284">
        <v>1</v>
      </c>
      <c r="E758" s="1284" t="s">
        <v>5312</v>
      </c>
      <c r="F758" s="1284" t="s">
        <v>5313</v>
      </c>
      <c r="G758" s="1284" t="s">
        <v>5314</v>
      </c>
    </row>
    <row r="759" spans="1:7" ht="15">
      <c r="A759" s="1284" t="s">
        <v>75</v>
      </c>
      <c r="B759" s="1284" t="s">
        <v>78</v>
      </c>
      <c r="C759" s="1284" t="s">
        <v>2262</v>
      </c>
      <c r="D759" s="1284">
        <v>2</v>
      </c>
      <c r="E759" s="1284" t="s">
        <v>2937</v>
      </c>
      <c r="F759" s="1284" t="s">
        <v>5315</v>
      </c>
      <c r="G759" s="1284" t="s">
        <v>5316</v>
      </c>
    </row>
    <row r="760" spans="1:7" ht="15">
      <c r="A760" s="1284" t="s">
        <v>75</v>
      </c>
      <c r="B760" s="1284" t="s">
        <v>78</v>
      </c>
      <c r="C760" s="1284" t="s">
        <v>2262</v>
      </c>
      <c r="D760" s="1284">
        <v>3</v>
      </c>
      <c r="E760" s="1284" t="s">
        <v>2970</v>
      </c>
      <c r="F760" s="1284" t="s">
        <v>5317</v>
      </c>
      <c r="G760" s="1284" t="s">
        <v>5318</v>
      </c>
    </row>
    <row r="761" spans="1:7" ht="15">
      <c r="A761" s="1284" t="s">
        <v>75</v>
      </c>
      <c r="B761" s="1284" t="s">
        <v>78</v>
      </c>
      <c r="C761" s="1284" t="s">
        <v>2273</v>
      </c>
      <c r="D761" s="1284">
        <v>1</v>
      </c>
      <c r="E761" s="1284" t="s">
        <v>3009</v>
      </c>
      <c r="F761" s="1284" t="s">
        <v>5319</v>
      </c>
      <c r="G761" s="1284" t="s">
        <v>5320</v>
      </c>
    </row>
    <row r="762" spans="1:7" ht="15">
      <c r="A762" s="1284" t="s">
        <v>75</v>
      </c>
      <c r="B762" s="1284" t="s">
        <v>78</v>
      </c>
      <c r="C762" s="1284" t="s">
        <v>2273</v>
      </c>
      <c r="D762" s="1284">
        <v>2</v>
      </c>
      <c r="E762" s="1284" t="s">
        <v>5321</v>
      </c>
      <c r="F762" s="1284" t="s">
        <v>5322</v>
      </c>
      <c r="G762" s="1284" t="s">
        <v>5323</v>
      </c>
    </row>
    <row r="763" spans="1:7" ht="15">
      <c r="A763" s="1284" t="s">
        <v>75</v>
      </c>
      <c r="B763" s="1284" t="s">
        <v>78</v>
      </c>
      <c r="C763" s="1284" t="s">
        <v>2273</v>
      </c>
      <c r="D763" s="1284">
        <v>3</v>
      </c>
      <c r="E763" s="1284" t="s">
        <v>3073</v>
      </c>
      <c r="F763" s="1284" t="s">
        <v>5324</v>
      </c>
      <c r="G763" s="1284" t="s">
        <v>5325</v>
      </c>
    </row>
    <row r="764" spans="1:7" ht="15">
      <c r="A764" s="1284" t="s">
        <v>75</v>
      </c>
      <c r="B764" s="1284" t="s">
        <v>78</v>
      </c>
      <c r="C764" s="1284" t="s">
        <v>2284</v>
      </c>
      <c r="D764" s="1284">
        <v>1</v>
      </c>
      <c r="E764" s="1284" t="s">
        <v>5326</v>
      </c>
      <c r="F764" s="1284" t="s">
        <v>5327</v>
      </c>
      <c r="G764" s="1284" t="s">
        <v>5328</v>
      </c>
    </row>
    <row r="765" spans="1:7" ht="15">
      <c r="A765" s="1284" t="s">
        <v>75</v>
      </c>
      <c r="B765" s="1284" t="s">
        <v>78</v>
      </c>
      <c r="C765" s="1284" t="s">
        <v>2284</v>
      </c>
      <c r="D765" s="1284">
        <v>2</v>
      </c>
      <c r="E765" s="1284" t="s">
        <v>3146</v>
      </c>
      <c r="F765" s="1284" t="s">
        <v>5329</v>
      </c>
      <c r="G765" s="1284" t="s">
        <v>5330</v>
      </c>
    </row>
    <row r="766" spans="1:7" ht="15">
      <c r="A766" s="1284" t="s">
        <v>75</v>
      </c>
      <c r="B766" s="1284" t="s">
        <v>78</v>
      </c>
      <c r="C766" s="1284" t="s">
        <v>2284</v>
      </c>
      <c r="D766" s="1284">
        <v>3</v>
      </c>
      <c r="E766" s="1284" t="s">
        <v>3174</v>
      </c>
      <c r="F766" s="1284" t="s">
        <v>5331</v>
      </c>
      <c r="G766" s="1284" t="s">
        <v>5332</v>
      </c>
    </row>
    <row r="767" spans="1:7" ht="15">
      <c r="A767" s="1284" t="s">
        <v>75</v>
      </c>
      <c r="B767" s="1284" t="s">
        <v>79</v>
      </c>
      <c r="C767" s="1284" t="s">
        <v>3254</v>
      </c>
      <c r="D767" s="1284">
        <v>1</v>
      </c>
      <c r="E767" s="1284" t="s">
        <v>2701</v>
      </c>
      <c r="F767" s="1284"/>
      <c r="G767" s="1284"/>
    </row>
    <row r="768" spans="1:7" ht="15">
      <c r="A768" s="1284" t="s">
        <v>75</v>
      </c>
      <c r="B768" s="1284" t="s">
        <v>79</v>
      </c>
      <c r="C768" s="1284" t="s">
        <v>3254</v>
      </c>
      <c r="D768" s="1284">
        <v>2</v>
      </c>
      <c r="E768" s="1284" t="s">
        <v>5333</v>
      </c>
      <c r="F768" s="1284"/>
      <c r="G768" s="1284"/>
    </row>
    <row r="769" spans="1:7" ht="15">
      <c r="A769" s="1284" t="s">
        <v>75</v>
      </c>
      <c r="B769" s="1284" t="s">
        <v>79</v>
      </c>
      <c r="C769" s="1284" t="s">
        <v>3254</v>
      </c>
      <c r="D769" s="1284">
        <v>3</v>
      </c>
      <c r="E769" s="1284" t="s">
        <v>2734</v>
      </c>
      <c r="F769" s="1284"/>
      <c r="G769" s="1284"/>
    </row>
    <row r="770" spans="1:7" ht="15">
      <c r="A770" s="1284" t="s">
        <v>75</v>
      </c>
      <c r="B770" s="1284" t="s">
        <v>79</v>
      </c>
      <c r="C770" s="1284" t="s">
        <v>1568</v>
      </c>
      <c r="D770" s="1284">
        <v>1</v>
      </c>
      <c r="E770" s="1284" t="s">
        <v>2795</v>
      </c>
      <c r="F770" s="1284" t="s">
        <v>5334</v>
      </c>
      <c r="G770" s="1284" t="s">
        <v>5335</v>
      </c>
    </row>
    <row r="771" spans="1:7" ht="15">
      <c r="A771" s="1284" t="s">
        <v>75</v>
      </c>
      <c r="B771" s="1284" t="s">
        <v>79</v>
      </c>
      <c r="C771" s="1284" t="s">
        <v>1568</v>
      </c>
      <c r="D771" s="1284">
        <v>2</v>
      </c>
      <c r="E771" s="1284" t="s">
        <v>2831</v>
      </c>
      <c r="F771" s="1284" t="s">
        <v>5336</v>
      </c>
      <c r="G771" s="1284" t="s">
        <v>5337</v>
      </c>
    </row>
    <row r="772" spans="1:7" ht="15">
      <c r="A772" s="1284" t="s">
        <v>75</v>
      </c>
      <c r="B772" s="1284" t="s">
        <v>79</v>
      </c>
      <c r="C772" s="1284" t="s">
        <v>1568</v>
      </c>
      <c r="D772" s="1284">
        <v>3</v>
      </c>
      <c r="E772" s="1284" t="s">
        <v>5338</v>
      </c>
      <c r="F772" s="1284" t="s">
        <v>5339</v>
      </c>
      <c r="G772" s="1284" t="s">
        <v>5340</v>
      </c>
    </row>
    <row r="773" spans="1:7" ht="15">
      <c r="A773" s="1284" t="s">
        <v>75</v>
      </c>
      <c r="B773" s="1284" t="s">
        <v>79</v>
      </c>
      <c r="C773" s="1284" t="s">
        <v>2262</v>
      </c>
      <c r="D773" s="1284">
        <v>1</v>
      </c>
      <c r="E773" s="1284" t="s">
        <v>2902</v>
      </c>
      <c r="F773" s="1284" t="s">
        <v>5341</v>
      </c>
      <c r="G773" s="1284" t="s">
        <v>5342</v>
      </c>
    </row>
    <row r="774" spans="1:7" ht="15">
      <c r="A774" s="1284" t="s">
        <v>75</v>
      </c>
      <c r="B774" s="1284" t="s">
        <v>79</v>
      </c>
      <c r="C774" s="1284" t="s">
        <v>2262</v>
      </c>
      <c r="D774" s="1284">
        <v>2</v>
      </c>
      <c r="E774" s="1284" t="s">
        <v>2938</v>
      </c>
      <c r="F774" s="1284" t="s">
        <v>5343</v>
      </c>
      <c r="G774" s="1284" t="s">
        <v>5344</v>
      </c>
    </row>
    <row r="775" spans="1:7" ht="15">
      <c r="A775" s="1284" t="s">
        <v>75</v>
      </c>
      <c r="B775" s="1284" t="s">
        <v>79</v>
      </c>
      <c r="C775" s="1284" t="s">
        <v>2262</v>
      </c>
      <c r="D775" s="1284">
        <v>3</v>
      </c>
      <c r="E775" s="1284" t="s">
        <v>2971</v>
      </c>
      <c r="F775" s="1284" t="s">
        <v>5345</v>
      </c>
      <c r="G775" s="1284" t="s">
        <v>5346</v>
      </c>
    </row>
    <row r="776" spans="1:7" ht="15">
      <c r="A776" s="1284" t="s">
        <v>75</v>
      </c>
      <c r="B776" s="1284" t="s">
        <v>79</v>
      </c>
      <c r="C776" s="1284" t="s">
        <v>2273</v>
      </c>
      <c r="D776" s="1284">
        <v>1</v>
      </c>
      <c r="E776" s="1284" t="s">
        <v>3010</v>
      </c>
      <c r="F776" s="1284" t="s">
        <v>5347</v>
      </c>
      <c r="G776" s="1284" t="s">
        <v>5348</v>
      </c>
    </row>
    <row r="777" spans="1:7" ht="15">
      <c r="A777" s="1284" t="s">
        <v>75</v>
      </c>
      <c r="B777" s="1284" t="s">
        <v>79</v>
      </c>
      <c r="C777" s="1284" t="s">
        <v>2273</v>
      </c>
      <c r="D777" s="1284">
        <v>2</v>
      </c>
      <c r="E777" s="1284" t="s">
        <v>5349</v>
      </c>
      <c r="F777" s="1284" t="s">
        <v>5350</v>
      </c>
      <c r="G777" s="1284" t="s">
        <v>5351</v>
      </c>
    </row>
    <row r="778" spans="1:7" ht="15">
      <c r="A778" s="1284" t="s">
        <v>75</v>
      </c>
      <c r="B778" s="1284" t="s">
        <v>79</v>
      </c>
      <c r="C778" s="1284" t="s">
        <v>2273</v>
      </c>
      <c r="D778" s="1284">
        <v>3</v>
      </c>
      <c r="E778" s="1284" t="s">
        <v>3074</v>
      </c>
      <c r="F778" s="1284" t="s">
        <v>5352</v>
      </c>
      <c r="G778" s="1284" t="s">
        <v>5353</v>
      </c>
    </row>
    <row r="779" spans="1:7" ht="15">
      <c r="A779" s="1284" t="s">
        <v>75</v>
      </c>
      <c r="B779" s="1284" t="s">
        <v>79</v>
      </c>
      <c r="C779" s="1284" t="s">
        <v>2284</v>
      </c>
      <c r="D779" s="1284">
        <v>1</v>
      </c>
      <c r="E779" s="1284" t="s">
        <v>5354</v>
      </c>
      <c r="F779" s="1284" t="s">
        <v>5355</v>
      </c>
      <c r="G779" s="1284" t="s">
        <v>5356</v>
      </c>
    </row>
    <row r="780" spans="1:7" ht="15">
      <c r="A780" s="1284" t="s">
        <v>75</v>
      </c>
      <c r="B780" s="1284" t="s">
        <v>79</v>
      </c>
      <c r="C780" s="1284" t="s">
        <v>2284</v>
      </c>
      <c r="D780" s="1284">
        <v>2</v>
      </c>
      <c r="E780" s="1284" t="s">
        <v>3147</v>
      </c>
      <c r="F780" s="1284" t="s">
        <v>5357</v>
      </c>
      <c r="G780" s="1284" t="s">
        <v>5358</v>
      </c>
    </row>
    <row r="781" spans="1:7" ht="15">
      <c r="A781" s="1284" t="s">
        <v>75</v>
      </c>
      <c r="B781" s="1284" t="s">
        <v>79</v>
      </c>
      <c r="C781" s="1284" t="s">
        <v>2284</v>
      </c>
      <c r="D781" s="1284">
        <v>3</v>
      </c>
      <c r="E781" s="1284" t="s">
        <v>3175</v>
      </c>
      <c r="F781" s="1284" t="s">
        <v>5359</v>
      </c>
      <c r="G781" s="1284" t="s">
        <v>5360</v>
      </c>
    </row>
    <row r="782" spans="1:7" ht="15">
      <c r="A782" s="1284" t="s">
        <v>75</v>
      </c>
      <c r="B782" s="1284" t="s">
        <v>80</v>
      </c>
      <c r="C782" s="1284" t="s">
        <v>3254</v>
      </c>
      <c r="D782" s="1284">
        <v>1</v>
      </c>
      <c r="E782" s="1284" t="s">
        <v>2702</v>
      </c>
      <c r="F782" s="1284"/>
      <c r="G782" s="1284"/>
    </row>
    <row r="783" spans="1:7" ht="15">
      <c r="A783" s="1284" t="s">
        <v>75</v>
      </c>
      <c r="B783" s="1284" t="s">
        <v>80</v>
      </c>
      <c r="C783" s="1284" t="s">
        <v>3254</v>
      </c>
      <c r="D783" s="1284">
        <v>2</v>
      </c>
      <c r="E783" s="1284" t="s">
        <v>2735</v>
      </c>
      <c r="F783" s="1284"/>
      <c r="G783" s="1284"/>
    </row>
    <row r="784" spans="1:7" ht="15">
      <c r="A784" s="1284" t="s">
        <v>75</v>
      </c>
      <c r="B784" s="1284" t="s">
        <v>80</v>
      </c>
      <c r="C784" s="1284" t="s">
        <v>3254</v>
      </c>
      <c r="D784" s="1284">
        <v>3</v>
      </c>
      <c r="E784" s="1284" t="s">
        <v>2761</v>
      </c>
      <c r="F784" s="1284"/>
      <c r="G784" s="1284"/>
    </row>
    <row r="785" spans="1:7" ht="15">
      <c r="A785" s="1284" t="s">
        <v>75</v>
      </c>
      <c r="B785" s="1284" t="s">
        <v>80</v>
      </c>
      <c r="C785" s="1284" t="s">
        <v>1568</v>
      </c>
      <c r="D785" s="1284">
        <v>1</v>
      </c>
      <c r="E785" s="1284" t="s">
        <v>2796</v>
      </c>
      <c r="F785" s="1284" t="s">
        <v>5361</v>
      </c>
      <c r="G785" s="1284" t="s">
        <v>5362</v>
      </c>
    </row>
    <row r="786" spans="1:7" ht="15">
      <c r="A786" s="1284" t="s">
        <v>75</v>
      </c>
      <c r="B786" s="1284" t="s">
        <v>80</v>
      </c>
      <c r="C786" s="1284" t="s">
        <v>1568</v>
      </c>
      <c r="D786" s="1284">
        <v>2</v>
      </c>
      <c r="E786" s="1284" t="s">
        <v>2832</v>
      </c>
      <c r="F786" s="1284" t="s">
        <v>5363</v>
      </c>
      <c r="G786" s="1284" t="s">
        <v>5364</v>
      </c>
    </row>
    <row r="787" spans="1:7" ht="15">
      <c r="A787" s="1284" t="s">
        <v>75</v>
      </c>
      <c r="B787" s="1284" t="s">
        <v>80</v>
      </c>
      <c r="C787" s="1284" t="s">
        <v>1568</v>
      </c>
      <c r="D787" s="1284">
        <v>3</v>
      </c>
      <c r="E787" s="1284" t="s">
        <v>2866</v>
      </c>
      <c r="F787" s="1284" t="s">
        <v>5365</v>
      </c>
      <c r="G787" s="1284" t="s">
        <v>5366</v>
      </c>
    </row>
    <row r="788" spans="1:7" ht="15">
      <c r="A788" s="1284" t="s">
        <v>75</v>
      </c>
      <c r="B788" s="1284" t="s">
        <v>80</v>
      </c>
      <c r="C788" s="1284" t="s">
        <v>2262</v>
      </c>
      <c r="D788" s="1284">
        <v>1</v>
      </c>
      <c r="E788" s="1284" t="s">
        <v>2903</v>
      </c>
      <c r="F788" s="1284" t="s">
        <v>5367</v>
      </c>
      <c r="G788" s="1284" t="s">
        <v>5368</v>
      </c>
    </row>
    <row r="789" spans="1:7" ht="15">
      <c r="A789" s="1284" t="s">
        <v>75</v>
      </c>
      <c r="B789" s="1284" t="s">
        <v>80</v>
      </c>
      <c r="C789" s="1284" t="s">
        <v>2262</v>
      </c>
      <c r="D789" s="1284">
        <v>2</v>
      </c>
      <c r="E789" s="1284" t="s">
        <v>5369</v>
      </c>
      <c r="F789" s="1284" t="s">
        <v>5370</v>
      </c>
      <c r="G789" s="1284" t="s">
        <v>5371</v>
      </c>
    </row>
    <row r="790" spans="1:7" ht="15">
      <c r="A790" s="1284" t="s">
        <v>75</v>
      </c>
      <c r="B790" s="1284" t="s">
        <v>80</v>
      </c>
      <c r="C790" s="1284" t="s">
        <v>2262</v>
      </c>
      <c r="D790" s="1284">
        <v>3</v>
      </c>
      <c r="E790" s="1284" t="s">
        <v>2972</v>
      </c>
      <c r="F790" s="1284" t="s">
        <v>5372</v>
      </c>
      <c r="G790" s="1284" t="s">
        <v>5373</v>
      </c>
    </row>
    <row r="791" spans="1:7" ht="15">
      <c r="A791" s="1284" t="s">
        <v>75</v>
      </c>
      <c r="B791" s="1284" t="s">
        <v>80</v>
      </c>
      <c r="C791" s="1284" t="s">
        <v>2273</v>
      </c>
      <c r="D791" s="1284">
        <v>1</v>
      </c>
      <c r="E791" s="1284" t="s">
        <v>3011</v>
      </c>
      <c r="F791" s="1284" t="s">
        <v>5374</v>
      </c>
      <c r="G791" s="1284" t="s">
        <v>5375</v>
      </c>
    </row>
    <row r="792" spans="1:7" ht="15">
      <c r="A792" s="1284" t="s">
        <v>75</v>
      </c>
      <c r="B792" s="1284" t="s">
        <v>80</v>
      </c>
      <c r="C792" s="1284" t="s">
        <v>2273</v>
      </c>
      <c r="D792" s="1284">
        <v>2</v>
      </c>
      <c r="E792" s="1284" t="s">
        <v>3043</v>
      </c>
      <c r="F792" s="1284" t="s">
        <v>5376</v>
      </c>
      <c r="G792" s="1284" t="s">
        <v>5377</v>
      </c>
    </row>
    <row r="793" spans="1:7" ht="15">
      <c r="A793" s="1284" t="s">
        <v>75</v>
      </c>
      <c r="B793" s="1284" t="s">
        <v>80</v>
      </c>
      <c r="C793" s="1284" t="s">
        <v>2273</v>
      </c>
      <c r="D793" s="1284">
        <v>3</v>
      </c>
      <c r="E793" s="1284" t="s">
        <v>3075</v>
      </c>
      <c r="F793" s="1284" t="s">
        <v>5378</v>
      </c>
      <c r="G793" s="1284" t="s">
        <v>5379</v>
      </c>
    </row>
    <row r="794" spans="1:7" ht="15">
      <c r="A794" s="1284" t="s">
        <v>75</v>
      </c>
      <c r="B794" s="1284" t="s">
        <v>80</v>
      </c>
      <c r="C794" s="1284" t="s">
        <v>2284</v>
      </c>
      <c r="D794" s="1284">
        <v>1</v>
      </c>
      <c r="E794" s="1284" t="s">
        <v>5380</v>
      </c>
      <c r="F794" s="1284" t="s">
        <v>5381</v>
      </c>
      <c r="G794" s="1284" t="s">
        <v>5382</v>
      </c>
    </row>
    <row r="795" spans="1:7" ht="15">
      <c r="A795" s="1284" t="s">
        <v>75</v>
      </c>
      <c r="B795" s="1284" t="s">
        <v>80</v>
      </c>
      <c r="C795" s="1284" t="s">
        <v>2284</v>
      </c>
      <c r="D795" s="1284">
        <v>2</v>
      </c>
      <c r="E795" s="1284" t="s">
        <v>3148</v>
      </c>
      <c r="F795" s="1284" t="s">
        <v>5383</v>
      </c>
      <c r="G795" s="1284" t="s">
        <v>5384</v>
      </c>
    </row>
    <row r="796" spans="1:7" ht="15">
      <c r="A796" s="1284" t="s">
        <v>75</v>
      </c>
      <c r="B796" s="1284" t="s">
        <v>80</v>
      </c>
      <c r="C796" s="1284" t="s">
        <v>2284</v>
      </c>
      <c r="D796" s="1284">
        <v>3</v>
      </c>
      <c r="E796" s="1284" t="s">
        <v>3176</v>
      </c>
      <c r="F796" s="1284" t="s">
        <v>5385</v>
      </c>
      <c r="G796" s="1284" t="s">
        <v>5386</v>
      </c>
    </row>
    <row r="797" spans="1:7" ht="15">
      <c r="A797" s="1284" t="s">
        <v>82</v>
      </c>
      <c r="B797" s="1284" t="s">
        <v>83</v>
      </c>
      <c r="C797" s="1284" t="s">
        <v>3254</v>
      </c>
      <c r="D797" s="1284">
        <v>1</v>
      </c>
      <c r="E797" s="1284" t="s">
        <v>2707</v>
      </c>
      <c r="F797" s="1284"/>
      <c r="G797" s="1284"/>
    </row>
    <row r="798" spans="1:7" ht="15">
      <c r="A798" s="1284" t="s">
        <v>82</v>
      </c>
      <c r="B798" s="1284" t="s">
        <v>83</v>
      </c>
      <c r="C798" s="1284" t="s">
        <v>3254</v>
      </c>
      <c r="D798" s="1284">
        <v>2</v>
      </c>
      <c r="E798" s="1284" t="s">
        <v>2737</v>
      </c>
      <c r="F798" s="1284"/>
      <c r="G798" s="1284"/>
    </row>
    <row r="799" spans="1:7" ht="15">
      <c r="A799" s="1284" t="s">
        <v>82</v>
      </c>
      <c r="B799" s="1284" t="s">
        <v>83</v>
      </c>
      <c r="C799" s="1284" t="s">
        <v>3254</v>
      </c>
      <c r="D799" s="1284">
        <v>3</v>
      </c>
      <c r="E799" s="1284" t="s">
        <v>2764</v>
      </c>
      <c r="F799" s="1284"/>
      <c r="G799" s="1284"/>
    </row>
    <row r="800" spans="1:7" ht="15">
      <c r="A800" s="1284" t="s">
        <v>82</v>
      </c>
      <c r="B800" s="1284" t="s">
        <v>83</v>
      </c>
      <c r="C800" s="1284" t="s">
        <v>1568</v>
      </c>
      <c r="D800" s="1284">
        <v>1</v>
      </c>
      <c r="E800" s="1284" t="s">
        <v>2801</v>
      </c>
      <c r="F800" s="1284" t="s">
        <v>5388</v>
      </c>
      <c r="G800" s="1284" t="s">
        <v>5389</v>
      </c>
    </row>
    <row r="801" spans="1:7" ht="15">
      <c r="A801" s="1284" t="s">
        <v>82</v>
      </c>
      <c r="B801" s="1284" t="s">
        <v>83</v>
      </c>
      <c r="C801" s="1284" t="s">
        <v>1568</v>
      </c>
      <c r="D801" s="1284">
        <v>2</v>
      </c>
      <c r="E801" s="1284" t="s">
        <v>2837</v>
      </c>
      <c r="F801" s="1284" t="s">
        <v>5390</v>
      </c>
      <c r="G801" s="1284" t="s">
        <v>5391</v>
      </c>
    </row>
    <row r="802" spans="1:7" ht="15">
      <c r="A802" s="1284" t="s">
        <v>82</v>
      </c>
      <c r="B802" s="1284" t="s">
        <v>83</v>
      </c>
      <c r="C802" s="1284" t="s">
        <v>1568</v>
      </c>
      <c r="D802" s="1284">
        <v>3</v>
      </c>
      <c r="E802" s="1284" t="s">
        <v>2869</v>
      </c>
      <c r="F802" s="1284" t="s">
        <v>5392</v>
      </c>
      <c r="G802" s="1284" t="s">
        <v>5393</v>
      </c>
    </row>
    <row r="803" spans="1:7" ht="15">
      <c r="A803" s="1284" t="s">
        <v>82</v>
      </c>
      <c r="B803" s="1284" t="s">
        <v>83</v>
      </c>
      <c r="C803" s="1284" t="s">
        <v>2262</v>
      </c>
      <c r="D803" s="1284">
        <v>1</v>
      </c>
      <c r="E803" s="1284" t="s">
        <v>2908</v>
      </c>
      <c r="F803" s="1284" t="s">
        <v>5394</v>
      </c>
      <c r="G803" s="1284" t="s">
        <v>5395</v>
      </c>
    </row>
    <row r="804" spans="1:7" ht="15">
      <c r="A804" s="1284" t="s">
        <v>82</v>
      </c>
      <c r="B804" s="1284" t="s">
        <v>83</v>
      </c>
      <c r="C804" s="1284" t="s">
        <v>2262</v>
      </c>
      <c r="D804" s="1284">
        <v>2</v>
      </c>
      <c r="E804" s="1284" t="s">
        <v>2944</v>
      </c>
      <c r="F804" s="1284" t="s">
        <v>5396</v>
      </c>
      <c r="G804" s="1284" t="s">
        <v>5397</v>
      </c>
    </row>
    <row r="805" spans="1:7" ht="15">
      <c r="A805" s="1284" t="s">
        <v>82</v>
      </c>
      <c r="B805" s="1284" t="s">
        <v>83</v>
      </c>
      <c r="C805" s="1284" t="s">
        <v>2262</v>
      </c>
      <c r="D805" s="1284">
        <v>3</v>
      </c>
      <c r="E805" s="1284" t="s">
        <v>2976</v>
      </c>
      <c r="F805" s="1284" t="s">
        <v>5398</v>
      </c>
      <c r="G805" s="1284" t="s">
        <v>5399</v>
      </c>
    </row>
    <row r="806" spans="1:7" ht="15">
      <c r="A806" s="1284" t="s">
        <v>82</v>
      </c>
      <c r="B806" s="1284" t="s">
        <v>83</v>
      </c>
      <c r="C806" s="1284" t="s">
        <v>2273</v>
      </c>
      <c r="D806" s="1284">
        <v>1</v>
      </c>
      <c r="E806" s="1284" t="s">
        <v>3016</v>
      </c>
      <c r="F806" s="1284" t="s">
        <v>5400</v>
      </c>
      <c r="G806" s="1284" t="s">
        <v>5401</v>
      </c>
    </row>
    <row r="807" spans="1:7" ht="15">
      <c r="A807" s="1284" t="s">
        <v>82</v>
      </c>
      <c r="B807" s="1284" t="s">
        <v>83</v>
      </c>
      <c r="C807" s="1284" t="s">
        <v>2273</v>
      </c>
      <c r="D807" s="1284">
        <v>2</v>
      </c>
      <c r="E807" s="1284" t="s">
        <v>3048</v>
      </c>
      <c r="F807" s="1284" t="s">
        <v>5402</v>
      </c>
      <c r="G807" s="1284" t="s">
        <v>5403</v>
      </c>
    </row>
    <row r="808" spans="1:7" ht="15">
      <c r="A808" s="1284" t="s">
        <v>82</v>
      </c>
      <c r="B808" s="1284" t="s">
        <v>83</v>
      </c>
      <c r="C808" s="1284" t="s">
        <v>2273</v>
      </c>
      <c r="D808" s="1284">
        <v>3</v>
      </c>
      <c r="E808" s="1284" t="s">
        <v>3080</v>
      </c>
      <c r="F808" s="1284" t="s">
        <v>5404</v>
      </c>
      <c r="G808" s="1284" t="s">
        <v>5405</v>
      </c>
    </row>
    <row r="809" spans="1:7" ht="15">
      <c r="A809" s="1284" t="s">
        <v>82</v>
      </c>
      <c r="B809" s="1284" t="s">
        <v>83</v>
      </c>
      <c r="C809" s="1284" t="s">
        <v>2284</v>
      </c>
      <c r="D809" s="1284">
        <v>1</v>
      </c>
      <c r="E809" s="1284" t="s">
        <v>3119</v>
      </c>
      <c r="F809" s="1284" t="s">
        <v>5406</v>
      </c>
      <c r="G809" s="1284" t="s">
        <v>5407</v>
      </c>
    </row>
    <row r="810" spans="1:7" ht="15">
      <c r="A810" s="1284" t="s">
        <v>82</v>
      </c>
      <c r="B810" s="1284" t="s">
        <v>83</v>
      </c>
      <c r="C810" s="1284" t="s">
        <v>2284</v>
      </c>
      <c r="D810" s="1284">
        <v>2</v>
      </c>
      <c r="E810" s="1284" t="s">
        <v>3153</v>
      </c>
      <c r="F810" s="1284" t="s">
        <v>5408</v>
      </c>
      <c r="G810" s="1284" t="s">
        <v>5409</v>
      </c>
    </row>
    <row r="811" spans="1:7" ht="15">
      <c r="A811" s="1284" t="s">
        <v>82</v>
      </c>
      <c r="B811" s="1284" t="s">
        <v>83</v>
      </c>
      <c r="C811" s="1284" t="s">
        <v>2284</v>
      </c>
      <c r="D811" s="1284">
        <v>3</v>
      </c>
      <c r="E811" s="1284" t="s">
        <v>3181</v>
      </c>
      <c r="F811" s="1284" t="s">
        <v>5410</v>
      </c>
      <c r="G811" s="1284" t="s">
        <v>5411</v>
      </c>
    </row>
    <row r="812" spans="1:7" ht="15">
      <c r="A812" s="1284" t="s">
        <v>82</v>
      </c>
      <c r="B812" s="1284" t="s">
        <v>84</v>
      </c>
      <c r="C812" s="1284" t="s">
        <v>3254</v>
      </c>
      <c r="D812" s="1284">
        <v>1</v>
      </c>
      <c r="E812" s="1284" t="s">
        <v>2708</v>
      </c>
      <c r="F812" s="1284"/>
      <c r="G812" s="1284"/>
    </row>
    <row r="813" spans="1:7" ht="15">
      <c r="A813" s="1284" t="s">
        <v>82</v>
      </c>
      <c r="B813" s="1284" t="s">
        <v>84</v>
      </c>
      <c r="C813" s="1284" t="s">
        <v>3254</v>
      </c>
      <c r="D813" s="1284">
        <v>2</v>
      </c>
      <c r="E813" s="1284" t="s">
        <v>2738</v>
      </c>
      <c r="F813" s="1284"/>
      <c r="G813" s="1284"/>
    </row>
    <row r="814" spans="1:7" ht="15">
      <c r="A814" s="1284" t="s">
        <v>82</v>
      </c>
      <c r="B814" s="1284" t="s">
        <v>84</v>
      </c>
      <c r="C814" s="1284" t="s">
        <v>3254</v>
      </c>
      <c r="D814" s="1284">
        <v>3</v>
      </c>
      <c r="E814" s="1284" t="s">
        <v>2765</v>
      </c>
      <c r="F814" s="1284"/>
      <c r="G814" s="1284"/>
    </row>
    <row r="815" spans="1:7" ht="15">
      <c r="A815" s="1284" t="s">
        <v>82</v>
      </c>
      <c r="B815" s="1284" t="s">
        <v>84</v>
      </c>
      <c r="C815" s="1284" t="s">
        <v>1568</v>
      </c>
      <c r="D815" s="1284">
        <v>1</v>
      </c>
      <c r="E815" s="1284" t="s">
        <v>2802</v>
      </c>
      <c r="F815" s="1284" t="s">
        <v>5413</v>
      </c>
      <c r="G815" s="1284" t="s">
        <v>5414</v>
      </c>
    </row>
    <row r="816" spans="1:7" ht="15">
      <c r="A816" s="1284" t="s">
        <v>82</v>
      </c>
      <c r="B816" s="1284" t="s">
        <v>84</v>
      </c>
      <c r="C816" s="1284" t="s">
        <v>1568</v>
      </c>
      <c r="D816" s="1284">
        <v>2</v>
      </c>
      <c r="E816" s="1284" t="s">
        <v>2838</v>
      </c>
      <c r="F816" s="1284" t="s">
        <v>5415</v>
      </c>
      <c r="G816" s="1284" t="s">
        <v>5416</v>
      </c>
    </row>
    <row r="817" spans="1:7" ht="15">
      <c r="A817" s="1284" t="s">
        <v>82</v>
      </c>
      <c r="B817" s="1284" t="s">
        <v>84</v>
      </c>
      <c r="C817" s="1284" t="s">
        <v>1568</v>
      </c>
      <c r="D817" s="1284">
        <v>3</v>
      </c>
      <c r="E817" s="1284" t="s">
        <v>2870</v>
      </c>
      <c r="F817" s="1284" t="s">
        <v>5417</v>
      </c>
      <c r="G817" s="1284" t="s">
        <v>5418</v>
      </c>
    </row>
    <row r="818" spans="1:7" ht="15">
      <c r="A818" s="1284" t="s">
        <v>82</v>
      </c>
      <c r="B818" s="1284" t="s">
        <v>84</v>
      </c>
      <c r="C818" s="1284" t="s">
        <v>2262</v>
      </c>
      <c r="D818" s="1284">
        <v>1</v>
      </c>
      <c r="E818" s="1284" t="s">
        <v>2909</v>
      </c>
      <c r="F818" s="1284" t="s">
        <v>5419</v>
      </c>
      <c r="G818" s="1284" t="s">
        <v>5420</v>
      </c>
    </row>
    <row r="819" spans="1:7" ht="15">
      <c r="A819" s="1284" t="s">
        <v>82</v>
      </c>
      <c r="B819" s="1284" t="s">
        <v>84</v>
      </c>
      <c r="C819" s="1284" t="s">
        <v>2262</v>
      </c>
      <c r="D819" s="1284">
        <v>2</v>
      </c>
      <c r="E819" s="1284" t="s">
        <v>2945</v>
      </c>
      <c r="F819" s="1284" t="s">
        <v>5421</v>
      </c>
      <c r="G819" s="1284" t="s">
        <v>5422</v>
      </c>
    </row>
    <row r="820" spans="1:7" ht="15">
      <c r="A820" s="1284" t="s">
        <v>82</v>
      </c>
      <c r="B820" s="1284" t="s">
        <v>84</v>
      </c>
      <c r="C820" s="1284" t="s">
        <v>2262</v>
      </c>
      <c r="D820" s="1284">
        <v>3</v>
      </c>
      <c r="E820" s="1284" t="s">
        <v>2977</v>
      </c>
      <c r="F820" s="1284" t="s">
        <v>5423</v>
      </c>
      <c r="G820" s="1284" t="s">
        <v>5424</v>
      </c>
    </row>
    <row r="821" spans="1:7" ht="15">
      <c r="A821" s="1284" t="s">
        <v>82</v>
      </c>
      <c r="B821" s="1284" t="s">
        <v>84</v>
      </c>
      <c r="C821" s="1284" t="s">
        <v>2273</v>
      </c>
      <c r="D821" s="1284">
        <v>1</v>
      </c>
      <c r="E821" s="1284" t="s">
        <v>3017</v>
      </c>
      <c r="F821" s="1284" t="s">
        <v>5425</v>
      </c>
      <c r="G821" s="1284" t="s">
        <v>5426</v>
      </c>
    </row>
    <row r="822" spans="1:7" ht="15">
      <c r="A822" s="1284" t="s">
        <v>82</v>
      </c>
      <c r="B822" s="1284" t="s">
        <v>84</v>
      </c>
      <c r="C822" s="1284" t="s">
        <v>2273</v>
      </c>
      <c r="D822" s="1284">
        <v>2</v>
      </c>
      <c r="E822" s="1284" t="s">
        <v>3049</v>
      </c>
      <c r="F822" s="1284" t="s">
        <v>5427</v>
      </c>
      <c r="G822" s="1284" t="s">
        <v>5428</v>
      </c>
    </row>
    <row r="823" spans="1:7" ht="15">
      <c r="A823" s="1284" t="s">
        <v>82</v>
      </c>
      <c r="B823" s="1284" t="s">
        <v>84</v>
      </c>
      <c r="C823" s="1284" t="s">
        <v>2273</v>
      </c>
      <c r="D823" s="1284">
        <v>3</v>
      </c>
      <c r="E823" s="1284" t="s">
        <v>3081</v>
      </c>
      <c r="F823" s="1284" t="s">
        <v>5429</v>
      </c>
      <c r="G823" s="1284" t="s">
        <v>5430</v>
      </c>
    </row>
    <row r="824" spans="1:7" ht="15">
      <c r="A824" s="1284" t="s">
        <v>82</v>
      </c>
      <c r="B824" s="1284" t="s">
        <v>84</v>
      </c>
      <c r="C824" s="1284" t="s">
        <v>2284</v>
      </c>
      <c r="D824" s="1284">
        <v>1</v>
      </c>
      <c r="E824" s="1284" t="s">
        <v>3120</v>
      </c>
      <c r="F824" s="1284" t="s">
        <v>5431</v>
      </c>
      <c r="G824" s="1284" t="s">
        <v>5432</v>
      </c>
    </row>
    <row r="825" spans="1:7" ht="15">
      <c r="A825" s="1284" t="s">
        <v>82</v>
      </c>
      <c r="B825" s="1284" t="s">
        <v>84</v>
      </c>
      <c r="C825" s="1284" t="s">
        <v>2284</v>
      </c>
      <c r="D825" s="1284">
        <v>2</v>
      </c>
      <c r="E825" s="1284" t="s">
        <v>3154</v>
      </c>
      <c r="F825" s="1284" t="s">
        <v>5433</v>
      </c>
      <c r="G825" s="1284" t="s">
        <v>5434</v>
      </c>
    </row>
    <row r="826" spans="1:7" ht="15">
      <c r="A826" s="1284" t="s">
        <v>82</v>
      </c>
      <c r="B826" s="1284" t="s">
        <v>84</v>
      </c>
      <c r="C826" s="1284" t="s">
        <v>2284</v>
      </c>
      <c r="D826" s="1284">
        <v>3</v>
      </c>
      <c r="E826" s="1284" t="s">
        <v>3182</v>
      </c>
      <c r="F826" s="1284" t="s">
        <v>5435</v>
      </c>
      <c r="G826" s="1284" t="s">
        <v>5436</v>
      </c>
    </row>
    <row r="827" spans="1:7" ht="15">
      <c r="A827" s="1284" t="s">
        <v>82</v>
      </c>
      <c r="B827" s="1284" t="s">
        <v>85</v>
      </c>
      <c r="C827" s="1284" t="s">
        <v>3254</v>
      </c>
      <c r="D827" s="1284">
        <v>1</v>
      </c>
      <c r="E827" s="1284" t="s">
        <v>3214</v>
      </c>
      <c r="F827" s="1284"/>
      <c r="G827" s="1284"/>
    </row>
    <row r="828" spans="1:7" ht="15">
      <c r="A828" s="1284" t="s">
        <v>82</v>
      </c>
      <c r="B828" s="1284" t="s">
        <v>85</v>
      </c>
      <c r="C828" s="1284" t="s">
        <v>3254</v>
      </c>
      <c r="D828" s="1284">
        <v>2</v>
      </c>
      <c r="E828" s="1284" t="s">
        <v>5438</v>
      </c>
      <c r="F828" s="1284"/>
      <c r="G828" s="1284"/>
    </row>
    <row r="829" spans="1:7" ht="15">
      <c r="A829" s="1284" t="s">
        <v>82</v>
      </c>
      <c r="B829" s="1284" t="s">
        <v>85</v>
      </c>
      <c r="C829" s="1284" t="s">
        <v>3254</v>
      </c>
      <c r="D829" s="1284">
        <v>3</v>
      </c>
      <c r="E829" s="1284" t="s">
        <v>5439</v>
      </c>
      <c r="F829" s="1284"/>
      <c r="G829" s="1284"/>
    </row>
    <row r="830" spans="1:7" ht="15">
      <c r="A830" s="1284" t="s">
        <v>82</v>
      </c>
      <c r="B830" s="1284" t="s">
        <v>85</v>
      </c>
      <c r="C830" s="1284" t="s">
        <v>1568</v>
      </c>
      <c r="D830" s="1284">
        <v>1</v>
      </c>
      <c r="E830" s="1284" t="s">
        <v>3249</v>
      </c>
      <c r="F830" s="1284" t="s">
        <v>5440</v>
      </c>
      <c r="G830" s="1284" t="s">
        <v>5441</v>
      </c>
    </row>
    <row r="831" spans="1:7" ht="15">
      <c r="A831" s="1284" t="s">
        <v>82</v>
      </c>
      <c r="B831" s="1284" t="s">
        <v>85</v>
      </c>
      <c r="C831" s="1284" t="s">
        <v>1568</v>
      </c>
      <c r="D831" s="1284">
        <v>2</v>
      </c>
      <c r="E831" s="1284" t="s">
        <v>5442</v>
      </c>
      <c r="F831" s="1284" t="s">
        <v>5443</v>
      </c>
      <c r="G831" s="1284" t="s">
        <v>5444</v>
      </c>
    </row>
    <row r="832" spans="1:7" ht="15">
      <c r="A832" s="1284" t="s">
        <v>82</v>
      </c>
      <c r="B832" s="1284" t="s">
        <v>85</v>
      </c>
      <c r="C832" s="1284" t="s">
        <v>1568</v>
      </c>
      <c r="D832" s="1284">
        <v>3</v>
      </c>
      <c r="E832" s="1284" t="s">
        <v>3273</v>
      </c>
      <c r="F832" s="1284" t="s">
        <v>5445</v>
      </c>
      <c r="G832" s="1284" t="s">
        <v>5446</v>
      </c>
    </row>
    <row r="833" spans="1:7" ht="15">
      <c r="A833" s="1284" t="s">
        <v>82</v>
      </c>
      <c r="B833" s="1284" t="s">
        <v>85</v>
      </c>
      <c r="C833" s="1284" t="s">
        <v>2262</v>
      </c>
      <c r="D833" s="1284">
        <v>1</v>
      </c>
      <c r="E833" s="1284" t="s">
        <v>3285</v>
      </c>
      <c r="F833" s="1284" t="s">
        <v>5447</v>
      </c>
      <c r="G833" s="1284" t="s">
        <v>5448</v>
      </c>
    </row>
    <row r="834" spans="1:7" ht="15">
      <c r="A834" s="1284" t="s">
        <v>82</v>
      </c>
      <c r="B834" s="1284" t="s">
        <v>85</v>
      </c>
      <c r="C834" s="1284" t="s">
        <v>2262</v>
      </c>
      <c r="D834" s="1284">
        <v>2</v>
      </c>
      <c r="E834" s="1284" t="s">
        <v>5449</v>
      </c>
      <c r="F834" s="1284" t="s">
        <v>5450</v>
      </c>
      <c r="G834" s="1284" t="s">
        <v>5451</v>
      </c>
    </row>
    <row r="835" spans="1:7" ht="15">
      <c r="A835" s="1284" t="s">
        <v>82</v>
      </c>
      <c r="B835" s="1284" t="s">
        <v>85</v>
      </c>
      <c r="C835" s="1284" t="s">
        <v>2262</v>
      </c>
      <c r="D835" s="1284">
        <v>3</v>
      </c>
      <c r="E835" s="1284" t="s">
        <v>3298</v>
      </c>
      <c r="F835" s="1284" t="s">
        <v>5452</v>
      </c>
      <c r="G835" s="1284" t="s">
        <v>5453</v>
      </c>
    </row>
    <row r="836" spans="1:7" ht="15">
      <c r="A836" s="1284" t="s">
        <v>82</v>
      </c>
      <c r="B836" s="1284" t="s">
        <v>85</v>
      </c>
      <c r="C836" s="1284" t="s">
        <v>2273</v>
      </c>
      <c r="D836" s="1284">
        <v>1</v>
      </c>
      <c r="E836" s="1284" t="s">
        <v>3324</v>
      </c>
      <c r="F836" s="1284" t="s">
        <v>5454</v>
      </c>
      <c r="G836" s="1284" t="s">
        <v>5455</v>
      </c>
    </row>
    <row r="837" spans="1:7" ht="15">
      <c r="A837" s="1284" t="s">
        <v>82</v>
      </c>
      <c r="B837" s="1284" t="s">
        <v>85</v>
      </c>
      <c r="C837" s="1284" t="s">
        <v>2273</v>
      </c>
      <c r="D837" s="1284">
        <v>2</v>
      </c>
      <c r="E837" s="1284" t="s">
        <v>5456</v>
      </c>
      <c r="F837" s="1284" t="s">
        <v>5457</v>
      </c>
      <c r="G837" s="1284" t="s">
        <v>5458</v>
      </c>
    </row>
    <row r="838" spans="1:7" ht="15">
      <c r="A838" s="1284" t="s">
        <v>82</v>
      </c>
      <c r="B838" s="1284" t="s">
        <v>85</v>
      </c>
      <c r="C838" s="1284" t="s">
        <v>2273</v>
      </c>
      <c r="D838" s="1284">
        <v>3</v>
      </c>
      <c r="E838" s="1284" t="s">
        <v>3337</v>
      </c>
      <c r="F838" s="1284" t="s">
        <v>5459</v>
      </c>
      <c r="G838" s="1284" t="s">
        <v>5460</v>
      </c>
    </row>
    <row r="839" spans="1:7" ht="15">
      <c r="A839" s="1284" t="s">
        <v>82</v>
      </c>
      <c r="B839" s="1284" t="s">
        <v>85</v>
      </c>
      <c r="C839" s="1284" t="s">
        <v>2284</v>
      </c>
      <c r="D839" s="1284">
        <v>1</v>
      </c>
      <c r="E839" s="1284" t="s">
        <v>5461</v>
      </c>
      <c r="F839" s="1284" t="s">
        <v>5462</v>
      </c>
      <c r="G839" s="1284" t="s">
        <v>5463</v>
      </c>
    </row>
    <row r="840" spans="1:7" ht="15">
      <c r="A840" s="1284" t="s">
        <v>82</v>
      </c>
      <c r="B840" s="1284" t="s">
        <v>85</v>
      </c>
      <c r="C840" s="1284" t="s">
        <v>2284</v>
      </c>
      <c r="D840" s="1284">
        <v>2</v>
      </c>
      <c r="E840" s="1284" t="s">
        <v>3372</v>
      </c>
      <c r="F840" s="1284" t="s">
        <v>5464</v>
      </c>
      <c r="G840" s="1284" t="s">
        <v>5465</v>
      </c>
    </row>
    <row r="841" spans="1:7" ht="15">
      <c r="A841" s="1284" t="s">
        <v>82</v>
      </c>
      <c r="B841" s="1284" t="s">
        <v>85</v>
      </c>
      <c r="C841" s="1284" t="s">
        <v>2284</v>
      </c>
      <c r="D841" s="1284">
        <v>3</v>
      </c>
      <c r="E841" s="1284" t="s">
        <v>5466</v>
      </c>
      <c r="F841" s="1284" t="s">
        <v>5467</v>
      </c>
      <c r="G841" s="1284" t="s">
        <v>5468</v>
      </c>
    </row>
    <row r="842" spans="1:7" ht="15">
      <c r="A842" s="1284" t="s">
        <v>82</v>
      </c>
      <c r="B842" s="1284" t="s">
        <v>86</v>
      </c>
      <c r="C842" s="1284" t="s">
        <v>3254</v>
      </c>
      <c r="D842" s="1284">
        <v>1</v>
      </c>
      <c r="E842" s="1284" t="s">
        <v>2714</v>
      </c>
      <c r="F842" s="1284"/>
      <c r="G842" s="1284"/>
    </row>
    <row r="843" spans="1:7" ht="15">
      <c r="A843" s="1284" t="s">
        <v>82</v>
      </c>
      <c r="B843" s="1284" t="s">
        <v>86</v>
      </c>
      <c r="C843" s="1284" t="s">
        <v>3254</v>
      </c>
      <c r="D843" s="1284">
        <v>2</v>
      </c>
      <c r="E843" s="1284" t="s">
        <v>2742</v>
      </c>
      <c r="F843" s="1284"/>
      <c r="G843" s="1284"/>
    </row>
    <row r="844" spans="1:7" ht="15">
      <c r="A844" s="1284" t="s">
        <v>82</v>
      </c>
      <c r="B844" s="1284" t="s">
        <v>86</v>
      </c>
      <c r="C844" s="1284" t="s">
        <v>3254</v>
      </c>
      <c r="D844" s="1284">
        <v>3</v>
      </c>
      <c r="E844" s="1284" t="s">
        <v>2768</v>
      </c>
      <c r="F844" s="1284"/>
      <c r="G844" s="1284"/>
    </row>
    <row r="845" spans="1:7" ht="15">
      <c r="A845" s="1284" t="s">
        <v>82</v>
      </c>
      <c r="B845" s="1284" t="s">
        <v>86</v>
      </c>
      <c r="C845" s="1284" t="s">
        <v>1568</v>
      </c>
      <c r="D845" s="1284">
        <v>1</v>
      </c>
      <c r="E845" s="1284" t="s">
        <v>2808</v>
      </c>
      <c r="F845" s="1284" t="s">
        <v>5470</v>
      </c>
      <c r="G845" s="1284" t="s">
        <v>5471</v>
      </c>
    </row>
    <row r="846" spans="1:7" ht="15">
      <c r="A846" s="1284" t="s">
        <v>82</v>
      </c>
      <c r="B846" s="1284" t="s">
        <v>86</v>
      </c>
      <c r="C846" s="1284" t="s">
        <v>1568</v>
      </c>
      <c r="D846" s="1284">
        <v>2</v>
      </c>
      <c r="E846" s="1284" t="s">
        <v>2843</v>
      </c>
      <c r="F846" s="1284" t="s">
        <v>5472</v>
      </c>
      <c r="G846" s="1284" t="s">
        <v>5473</v>
      </c>
    </row>
    <row r="847" spans="1:7" ht="15">
      <c r="A847" s="1284" t="s">
        <v>82</v>
      </c>
      <c r="B847" s="1284" t="s">
        <v>86</v>
      </c>
      <c r="C847" s="1284" t="s">
        <v>1568</v>
      </c>
      <c r="D847" s="1284">
        <v>3</v>
      </c>
      <c r="E847" s="1284" t="s">
        <v>2876</v>
      </c>
      <c r="F847" s="1284" t="s">
        <v>5474</v>
      </c>
      <c r="G847" s="1284" t="s">
        <v>5475</v>
      </c>
    </row>
    <row r="848" spans="1:7" ht="15">
      <c r="A848" s="1284" t="s">
        <v>82</v>
      </c>
      <c r="B848" s="1284" t="s">
        <v>86</v>
      </c>
      <c r="C848" s="1284" t="s">
        <v>2262</v>
      </c>
      <c r="D848" s="1284">
        <v>1</v>
      </c>
      <c r="E848" s="1284" t="s">
        <v>2915</v>
      </c>
      <c r="F848" s="1284" t="s">
        <v>5476</v>
      </c>
      <c r="G848" s="1284" t="s">
        <v>5477</v>
      </c>
    </row>
    <row r="849" spans="1:7" ht="15">
      <c r="A849" s="1284" t="s">
        <v>82</v>
      </c>
      <c r="B849" s="1284" t="s">
        <v>86</v>
      </c>
      <c r="C849" s="1284" t="s">
        <v>2262</v>
      </c>
      <c r="D849" s="1284">
        <v>2</v>
      </c>
      <c r="E849" s="1284" t="s">
        <v>2950</v>
      </c>
      <c r="F849" s="1284" t="s">
        <v>5478</v>
      </c>
      <c r="G849" s="1284" t="s">
        <v>5479</v>
      </c>
    </row>
    <row r="850" spans="1:7" ht="15">
      <c r="A850" s="1284" t="s">
        <v>82</v>
      </c>
      <c r="B850" s="1284" t="s">
        <v>86</v>
      </c>
      <c r="C850" s="1284" t="s">
        <v>2262</v>
      </c>
      <c r="D850" s="1284">
        <v>3</v>
      </c>
      <c r="E850" s="1284" t="s">
        <v>2982</v>
      </c>
      <c r="F850" s="1284" t="s">
        <v>5480</v>
      </c>
      <c r="G850" s="1284" t="s">
        <v>5481</v>
      </c>
    </row>
    <row r="851" spans="1:7" ht="15">
      <c r="A851" s="1284" t="s">
        <v>82</v>
      </c>
      <c r="B851" s="1284" t="s">
        <v>86</v>
      </c>
      <c r="C851" s="1284" t="s">
        <v>2273</v>
      </c>
      <c r="D851" s="1284">
        <v>1</v>
      </c>
      <c r="E851" s="1284" t="s">
        <v>3023</v>
      </c>
      <c r="F851" s="1284" t="s">
        <v>5482</v>
      </c>
      <c r="G851" s="1284" t="s">
        <v>5483</v>
      </c>
    </row>
    <row r="852" spans="1:7" ht="15">
      <c r="A852" s="1284" t="s">
        <v>82</v>
      </c>
      <c r="B852" s="1284" t="s">
        <v>86</v>
      </c>
      <c r="C852" s="1284" t="s">
        <v>2273</v>
      </c>
      <c r="D852" s="1284">
        <v>2</v>
      </c>
      <c r="E852" s="1284" t="s">
        <v>3053</v>
      </c>
      <c r="F852" s="1284" t="s">
        <v>5484</v>
      </c>
      <c r="G852" s="1284" t="s">
        <v>5485</v>
      </c>
    </row>
    <row r="853" spans="1:7" ht="15">
      <c r="A853" s="1284" t="s">
        <v>82</v>
      </c>
      <c r="B853" s="1284" t="s">
        <v>86</v>
      </c>
      <c r="C853" s="1284" t="s">
        <v>2273</v>
      </c>
      <c r="D853" s="1284">
        <v>3</v>
      </c>
      <c r="E853" s="1284" t="s">
        <v>3086</v>
      </c>
      <c r="F853" s="1284" t="s">
        <v>5486</v>
      </c>
      <c r="G853" s="1284" t="s">
        <v>5487</v>
      </c>
    </row>
    <row r="854" spans="1:7" ht="15">
      <c r="A854" s="1284" t="s">
        <v>82</v>
      </c>
      <c r="B854" s="1284" t="s">
        <v>86</v>
      </c>
      <c r="C854" s="1284" t="s">
        <v>2284</v>
      </c>
      <c r="D854" s="1284">
        <v>1</v>
      </c>
      <c r="E854" s="1284" t="s">
        <v>3126</v>
      </c>
      <c r="F854" s="1284" t="s">
        <v>5488</v>
      </c>
      <c r="G854" s="1284" t="s">
        <v>5489</v>
      </c>
    </row>
    <row r="855" spans="1:7" ht="15">
      <c r="A855" s="1284" t="s">
        <v>82</v>
      </c>
      <c r="B855" s="1284" t="s">
        <v>86</v>
      </c>
      <c r="C855" s="1284" t="s">
        <v>2284</v>
      </c>
      <c r="D855" s="1284">
        <v>2</v>
      </c>
      <c r="E855" s="1284" t="s">
        <v>3159</v>
      </c>
      <c r="F855" s="1284" t="s">
        <v>5490</v>
      </c>
      <c r="G855" s="1284" t="s">
        <v>5491</v>
      </c>
    </row>
    <row r="856" spans="1:7" ht="15">
      <c r="A856" s="1284" t="s">
        <v>82</v>
      </c>
      <c r="B856" s="1284" t="s">
        <v>86</v>
      </c>
      <c r="C856" s="1284" t="s">
        <v>2284</v>
      </c>
      <c r="D856" s="1284">
        <v>3</v>
      </c>
      <c r="E856" s="1284" t="s">
        <v>3188</v>
      </c>
      <c r="F856" s="1284" t="s">
        <v>5492</v>
      </c>
      <c r="G856" s="1284" t="s">
        <v>5493</v>
      </c>
    </row>
    <row r="857" spans="1:7" ht="15">
      <c r="A857" s="1284" t="s">
        <v>82</v>
      </c>
      <c r="B857" s="1284" t="s">
        <v>87</v>
      </c>
      <c r="C857" s="1284" t="s">
        <v>3254</v>
      </c>
      <c r="D857" s="1284">
        <v>1</v>
      </c>
      <c r="E857" s="1284" t="s">
        <v>2709</v>
      </c>
      <c r="F857" s="1284"/>
      <c r="G857" s="1284"/>
    </row>
    <row r="858" spans="1:7" ht="15">
      <c r="A858" s="1284" t="s">
        <v>82</v>
      </c>
      <c r="B858" s="1284" t="s">
        <v>87</v>
      </c>
      <c r="C858" s="1284" t="s">
        <v>3254</v>
      </c>
      <c r="D858" s="1284">
        <v>2</v>
      </c>
      <c r="E858" s="1284" t="s">
        <v>2739</v>
      </c>
      <c r="F858" s="1284"/>
      <c r="G858" s="1284"/>
    </row>
    <row r="859" spans="1:7" ht="15">
      <c r="A859" s="1284" t="s">
        <v>82</v>
      </c>
      <c r="B859" s="1284" t="s">
        <v>87</v>
      </c>
      <c r="C859" s="1284" t="s">
        <v>3254</v>
      </c>
      <c r="D859" s="1284">
        <v>3</v>
      </c>
      <c r="E859" s="1284" t="s">
        <v>5495</v>
      </c>
      <c r="F859" s="1284"/>
      <c r="G859" s="1284"/>
    </row>
    <row r="860" spans="1:7" ht="15">
      <c r="A860" s="1284" t="s">
        <v>82</v>
      </c>
      <c r="B860" s="1284" t="s">
        <v>87</v>
      </c>
      <c r="C860" s="1284" t="s">
        <v>1568</v>
      </c>
      <c r="D860" s="1284">
        <v>1</v>
      </c>
      <c r="E860" s="1284" t="s">
        <v>2803</v>
      </c>
      <c r="F860" s="1284" t="s">
        <v>5496</v>
      </c>
      <c r="G860" s="1284" t="s">
        <v>5497</v>
      </c>
    </row>
    <row r="861" spans="1:7" ht="15">
      <c r="A861" s="1284" t="s">
        <v>82</v>
      </c>
      <c r="B861" s="1284" t="s">
        <v>87</v>
      </c>
      <c r="C861" s="1284" t="s">
        <v>1568</v>
      </c>
      <c r="D861" s="1284">
        <v>2</v>
      </c>
      <c r="E861" s="1284" t="s">
        <v>2839</v>
      </c>
      <c r="F861" s="1284" t="s">
        <v>5498</v>
      </c>
      <c r="G861" s="1284" t="s">
        <v>5499</v>
      </c>
    </row>
    <row r="862" spans="1:7" ht="15">
      <c r="A862" s="1284" t="s">
        <v>82</v>
      </c>
      <c r="B862" s="1284" t="s">
        <v>87</v>
      </c>
      <c r="C862" s="1284" t="s">
        <v>1568</v>
      </c>
      <c r="D862" s="1284">
        <v>3</v>
      </c>
      <c r="E862" s="1284" t="s">
        <v>2871</v>
      </c>
      <c r="F862" s="1284" t="s">
        <v>5500</v>
      </c>
      <c r="G862" s="1284" t="s">
        <v>5501</v>
      </c>
    </row>
    <row r="863" spans="1:7" ht="15">
      <c r="A863" s="1284" t="s">
        <v>82</v>
      </c>
      <c r="B863" s="1284" t="s">
        <v>87</v>
      </c>
      <c r="C863" s="1284" t="s">
        <v>2262</v>
      </c>
      <c r="D863" s="1284">
        <v>1</v>
      </c>
      <c r="E863" s="1284" t="s">
        <v>2910</v>
      </c>
      <c r="F863" s="1284" t="s">
        <v>5502</v>
      </c>
      <c r="G863" s="1284" t="s">
        <v>5503</v>
      </c>
    </row>
    <row r="864" spans="1:7" ht="15">
      <c r="A864" s="1284" t="s">
        <v>82</v>
      </c>
      <c r="B864" s="1284" t="s">
        <v>87</v>
      </c>
      <c r="C864" s="1284" t="s">
        <v>2262</v>
      </c>
      <c r="D864" s="1284">
        <v>2</v>
      </c>
      <c r="E864" s="1284" t="s">
        <v>2946</v>
      </c>
      <c r="F864" s="1284" t="s">
        <v>5504</v>
      </c>
      <c r="G864" s="1284" t="s">
        <v>5505</v>
      </c>
    </row>
    <row r="865" spans="1:7" ht="15">
      <c r="A865" s="1284" t="s">
        <v>82</v>
      </c>
      <c r="B865" s="1284" t="s">
        <v>87</v>
      </c>
      <c r="C865" s="1284" t="s">
        <v>2262</v>
      </c>
      <c r="D865" s="1284">
        <v>3</v>
      </c>
      <c r="E865" s="1284" t="s">
        <v>2978</v>
      </c>
      <c r="F865" s="1284" t="s">
        <v>5506</v>
      </c>
      <c r="G865" s="1284" t="s">
        <v>5507</v>
      </c>
    </row>
    <row r="866" spans="1:7" ht="15">
      <c r="A866" s="1284" t="s">
        <v>82</v>
      </c>
      <c r="B866" s="1284" t="s">
        <v>87</v>
      </c>
      <c r="C866" s="1284" t="s">
        <v>2273</v>
      </c>
      <c r="D866" s="1284">
        <v>1</v>
      </c>
      <c r="E866" s="1284" t="s">
        <v>3018</v>
      </c>
      <c r="F866" s="1284" t="s">
        <v>5508</v>
      </c>
      <c r="G866" s="1284" t="s">
        <v>5509</v>
      </c>
    </row>
    <row r="867" spans="1:7" ht="15">
      <c r="A867" s="1284" t="s">
        <v>82</v>
      </c>
      <c r="B867" s="1284" t="s">
        <v>87</v>
      </c>
      <c r="C867" s="1284" t="s">
        <v>2273</v>
      </c>
      <c r="D867" s="1284">
        <v>2</v>
      </c>
      <c r="E867" s="1284" t="s">
        <v>3050</v>
      </c>
      <c r="F867" s="1284" t="s">
        <v>5510</v>
      </c>
      <c r="G867" s="1284" t="s">
        <v>5511</v>
      </c>
    </row>
    <row r="868" spans="1:7" ht="15">
      <c r="A868" s="1284" t="s">
        <v>82</v>
      </c>
      <c r="B868" s="1284" t="s">
        <v>87</v>
      </c>
      <c r="C868" s="1284" t="s">
        <v>2273</v>
      </c>
      <c r="D868" s="1284">
        <v>3</v>
      </c>
      <c r="E868" s="1284" t="s">
        <v>3082</v>
      </c>
      <c r="F868" s="1284" t="s">
        <v>5512</v>
      </c>
      <c r="G868" s="1284" t="s">
        <v>5513</v>
      </c>
    </row>
    <row r="869" spans="1:7" ht="15">
      <c r="A869" s="1284" t="s">
        <v>82</v>
      </c>
      <c r="B869" s="1284" t="s">
        <v>87</v>
      </c>
      <c r="C869" s="1284" t="s">
        <v>2284</v>
      </c>
      <c r="D869" s="1284">
        <v>1</v>
      </c>
      <c r="E869" s="1284" t="s">
        <v>3121</v>
      </c>
      <c r="F869" s="1284" t="s">
        <v>5514</v>
      </c>
      <c r="G869" s="1284" t="s">
        <v>5515</v>
      </c>
    </row>
    <row r="870" spans="1:7" ht="15">
      <c r="A870" s="1284" t="s">
        <v>82</v>
      </c>
      <c r="B870" s="1284" t="s">
        <v>87</v>
      </c>
      <c r="C870" s="1284" t="s">
        <v>2284</v>
      </c>
      <c r="D870" s="1284">
        <v>2</v>
      </c>
      <c r="E870" s="1284" t="s">
        <v>3155</v>
      </c>
      <c r="F870" s="1284" t="s">
        <v>5516</v>
      </c>
      <c r="G870" s="1284" t="s">
        <v>5517</v>
      </c>
    </row>
    <row r="871" spans="1:7" ht="15">
      <c r="A871" s="1284" t="s">
        <v>82</v>
      </c>
      <c r="B871" s="1284" t="s">
        <v>87</v>
      </c>
      <c r="C871" s="1284" t="s">
        <v>2284</v>
      </c>
      <c r="D871" s="1284">
        <v>3</v>
      </c>
      <c r="E871" s="1284" t="s">
        <v>3183</v>
      </c>
      <c r="F871" s="1284" t="s">
        <v>5518</v>
      </c>
      <c r="G871" s="1284" t="s">
        <v>5519</v>
      </c>
    </row>
    <row r="872" spans="1:7" ht="15">
      <c r="A872" s="1284" t="s">
        <v>82</v>
      </c>
      <c r="B872" s="1284" t="s">
        <v>88</v>
      </c>
      <c r="C872" s="1284" t="s">
        <v>3254</v>
      </c>
      <c r="D872" s="1284">
        <v>1</v>
      </c>
      <c r="E872" s="1284" t="s">
        <v>5520</v>
      </c>
      <c r="F872" s="1284"/>
      <c r="G872" s="1284"/>
    </row>
    <row r="873" spans="1:7" ht="15">
      <c r="A873" s="1284" t="s">
        <v>82</v>
      </c>
      <c r="B873" s="1284" t="s">
        <v>88</v>
      </c>
      <c r="C873" s="1284" t="s">
        <v>3254</v>
      </c>
      <c r="D873" s="1284">
        <v>2</v>
      </c>
      <c r="E873" s="1284" t="s">
        <v>5521</v>
      </c>
      <c r="F873" s="1284"/>
      <c r="G873" s="1284"/>
    </row>
    <row r="874" spans="1:7" ht="15">
      <c r="A874" s="1284" t="s">
        <v>82</v>
      </c>
      <c r="B874" s="1284" t="s">
        <v>88</v>
      </c>
      <c r="C874" s="1284" t="s">
        <v>3254</v>
      </c>
      <c r="D874" s="1284">
        <v>3</v>
      </c>
      <c r="E874" s="1284" t="s">
        <v>5522</v>
      </c>
      <c r="F874" s="1284"/>
      <c r="G874" s="1284"/>
    </row>
    <row r="875" spans="1:7" ht="15">
      <c r="A875" s="1284" t="s">
        <v>82</v>
      </c>
      <c r="B875" s="1284" t="s">
        <v>88</v>
      </c>
      <c r="C875" s="1284" t="s">
        <v>1568</v>
      </c>
      <c r="D875" s="1284">
        <v>1</v>
      </c>
      <c r="E875" s="1284" t="s">
        <v>5523</v>
      </c>
      <c r="F875" s="1284" t="s">
        <v>5524</v>
      </c>
      <c r="G875" s="1284" t="s">
        <v>5525</v>
      </c>
    </row>
    <row r="876" spans="1:7" ht="15">
      <c r="A876" s="1284" t="s">
        <v>82</v>
      </c>
      <c r="B876" s="1284" t="s">
        <v>88</v>
      </c>
      <c r="C876" s="1284" t="s">
        <v>1568</v>
      </c>
      <c r="D876" s="1284">
        <v>2</v>
      </c>
      <c r="E876" s="1284" t="s">
        <v>5526</v>
      </c>
      <c r="F876" s="1284" t="s">
        <v>5527</v>
      </c>
      <c r="G876" s="1284" t="s">
        <v>5528</v>
      </c>
    </row>
    <row r="877" spans="1:7" ht="15">
      <c r="A877" s="1284" t="s">
        <v>82</v>
      </c>
      <c r="B877" s="1284" t="s">
        <v>88</v>
      </c>
      <c r="C877" s="1284" t="s">
        <v>1568</v>
      </c>
      <c r="D877" s="1284">
        <v>3</v>
      </c>
      <c r="E877" s="1284" t="s">
        <v>5529</v>
      </c>
      <c r="F877" s="1284" t="s">
        <v>5530</v>
      </c>
      <c r="G877" s="1284" t="s">
        <v>5531</v>
      </c>
    </row>
    <row r="878" spans="1:7" ht="15">
      <c r="A878" s="1284" t="s">
        <v>82</v>
      </c>
      <c r="B878" s="1284" t="s">
        <v>88</v>
      </c>
      <c r="C878" s="1284" t="s">
        <v>2262</v>
      </c>
      <c r="D878" s="1284">
        <v>1</v>
      </c>
      <c r="E878" s="1284" t="s">
        <v>5532</v>
      </c>
      <c r="F878" s="1284" t="s">
        <v>5533</v>
      </c>
      <c r="G878" s="1284" t="s">
        <v>5534</v>
      </c>
    </row>
    <row r="879" spans="1:7" ht="15">
      <c r="A879" s="1284" t="s">
        <v>82</v>
      </c>
      <c r="B879" s="1284" t="s">
        <v>88</v>
      </c>
      <c r="C879" s="1284" t="s">
        <v>2262</v>
      </c>
      <c r="D879" s="1284">
        <v>2</v>
      </c>
      <c r="E879" s="1284" t="s">
        <v>5535</v>
      </c>
      <c r="F879" s="1284" t="s">
        <v>5536</v>
      </c>
      <c r="G879" s="1284" t="s">
        <v>5537</v>
      </c>
    </row>
    <row r="880" spans="1:7" ht="15">
      <c r="A880" s="1284" t="s">
        <v>82</v>
      </c>
      <c r="B880" s="1284" t="s">
        <v>88</v>
      </c>
      <c r="C880" s="1284" t="s">
        <v>2262</v>
      </c>
      <c r="D880" s="1284">
        <v>3</v>
      </c>
      <c r="E880" s="1284" t="s">
        <v>5538</v>
      </c>
      <c r="F880" s="1284" t="s">
        <v>5539</v>
      </c>
      <c r="G880" s="1284" t="s">
        <v>5540</v>
      </c>
    </row>
    <row r="881" spans="1:7" ht="15">
      <c r="A881" s="1284" t="s">
        <v>82</v>
      </c>
      <c r="B881" s="1284" t="s">
        <v>88</v>
      </c>
      <c r="C881" s="1284" t="s">
        <v>2273</v>
      </c>
      <c r="D881" s="1284">
        <v>1</v>
      </c>
      <c r="E881" s="1284" t="s">
        <v>5541</v>
      </c>
      <c r="F881" s="1284" t="s">
        <v>5542</v>
      </c>
      <c r="G881" s="1284" t="s">
        <v>5543</v>
      </c>
    </row>
    <row r="882" spans="1:7" ht="15">
      <c r="A882" s="1284" t="s">
        <v>82</v>
      </c>
      <c r="B882" s="1284" t="s">
        <v>88</v>
      </c>
      <c r="C882" s="1284" t="s">
        <v>2273</v>
      </c>
      <c r="D882" s="1284">
        <v>2</v>
      </c>
      <c r="E882" s="1284" t="s">
        <v>5544</v>
      </c>
      <c r="F882" s="1284" t="s">
        <v>5545</v>
      </c>
      <c r="G882" s="1284" t="s">
        <v>5546</v>
      </c>
    </row>
    <row r="883" spans="1:7" ht="15">
      <c r="A883" s="1284" t="s">
        <v>82</v>
      </c>
      <c r="B883" s="1284" t="s">
        <v>88</v>
      </c>
      <c r="C883" s="1284" t="s">
        <v>2273</v>
      </c>
      <c r="D883" s="1284">
        <v>3</v>
      </c>
      <c r="E883" s="1284" t="s">
        <v>5547</v>
      </c>
      <c r="F883" s="1284" t="s">
        <v>5548</v>
      </c>
      <c r="G883" s="1284" t="s">
        <v>5549</v>
      </c>
    </row>
    <row r="884" spans="1:7" ht="15">
      <c r="A884" s="1284" t="s">
        <v>82</v>
      </c>
      <c r="B884" s="1284" t="s">
        <v>88</v>
      </c>
      <c r="C884" s="1284" t="s">
        <v>2284</v>
      </c>
      <c r="D884" s="1284">
        <v>1</v>
      </c>
      <c r="E884" s="1284" t="s">
        <v>5550</v>
      </c>
      <c r="F884" s="1284" t="s">
        <v>5551</v>
      </c>
      <c r="G884" s="1284" t="s">
        <v>5552</v>
      </c>
    </row>
    <row r="885" spans="1:7" ht="15">
      <c r="A885" s="1284" t="s">
        <v>82</v>
      </c>
      <c r="B885" s="1284" t="s">
        <v>88</v>
      </c>
      <c r="C885" s="1284" t="s">
        <v>2284</v>
      </c>
      <c r="D885" s="1284">
        <v>2</v>
      </c>
      <c r="E885" s="1284" t="s">
        <v>5553</v>
      </c>
      <c r="F885" s="1284" t="s">
        <v>5554</v>
      </c>
      <c r="G885" s="1284" t="s">
        <v>5555</v>
      </c>
    </row>
    <row r="886" spans="1:7" ht="15">
      <c r="A886" s="1284" t="s">
        <v>82</v>
      </c>
      <c r="B886" s="1284" t="s">
        <v>88</v>
      </c>
      <c r="C886" s="1284" t="s">
        <v>2284</v>
      </c>
      <c r="D886" s="1284">
        <v>3</v>
      </c>
      <c r="E886" s="1284" t="s">
        <v>5556</v>
      </c>
      <c r="F886" s="1284" t="s">
        <v>5557</v>
      </c>
      <c r="G886" s="1284" t="s">
        <v>5558</v>
      </c>
    </row>
    <row r="887" spans="1:7" ht="15">
      <c r="A887" s="1284" t="s">
        <v>90</v>
      </c>
      <c r="B887" s="1284" t="s">
        <v>91</v>
      </c>
      <c r="C887" s="1284" t="s">
        <v>3254</v>
      </c>
      <c r="D887" s="1284">
        <v>1</v>
      </c>
      <c r="E887" s="1284" t="s">
        <v>5559</v>
      </c>
      <c r="F887" s="1284"/>
      <c r="G887" s="1284"/>
    </row>
    <row r="888" spans="1:7" ht="15">
      <c r="A888" s="1284" t="s">
        <v>90</v>
      </c>
      <c r="B888" s="1284" t="s">
        <v>91</v>
      </c>
      <c r="C888" s="1284" t="s">
        <v>3254</v>
      </c>
      <c r="D888" s="1284">
        <v>2</v>
      </c>
      <c r="E888" s="1284" t="s">
        <v>5560</v>
      </c>
      <c r="F888" s="1284"/>
      <c r="G888" s="1284"/>
    </row>
    <row r="889" spans="1:7" ht="15">
      <c r="A889" s="1284" t="s">
        <v>90</v>
      </c>
      <c r="B889" s="1284" t="s">
        <v>91</v>
      </c>
      <c r="C889" s="1284" t="s">
        <v>3254</v>
      </c>
      <c r="D889" s="1284">
        <v>3</v>
      </c>
      <c r="E889" s="1284" t="s">
        <v>5561</v>
      </c>
      <c r="F889" s="1284"/>
      <c r="G889" s="1284"/>
    </row>
    <row r="890" spans="1:7" ht="15">
      <c r="A890" s="1284" t="s">
        <v>90</v>
      </c>
      <c r="B890" s="1284" t="s">
        <v>91</v>
      </c>
      <c r="C890" s="1284" t="s">
        <v>1568</v>
      </c>
      <c r="D890" s="1284">
        <v>1</v>
      </c>
      <c r="E890" s="1284" t="s">
        <v>5562</v>
      </c>
      <c r="F890" s="1284" t="s">
        <v>5563</v>
      </c>
      <c r="G890" s="1284" t="s">
        <v>5564</v>
      </c>
    </row>
    <row r="891" spans="1:7" ht="15">
      <c r="A891" s="1284" t="s">
        <v>90</v>
      </c>
      <c r="B891" s="1284" t="s">
        <v>91</v>
      </c>
      <c r="C891" s="1284" t="s">
        <v>1568</v>
      </c>
      <c r="D891" s="1284">
        <v>2</v>
      </c>
      <c r="E891" s="1284" t="s">
        <v>2827</v>
      </c>
      <c r="F891" s="1284" t="s">
        <v>5565</v>
      </c>
      <c r="G891" s="1284" t="s">
        <v>5566</v>
      </c>
    </row>
    <row r="892" spans="1:7" ht="15">
      <c r="A892" s="1284" t="s">
        <v>90</v>
      </c>
      <c r="B892" s="1284" t="s">
        <v>91</v>
      </c>
      <c r="C892" s="1284" t="s">
        <v>1568</v>
      </c>
      <c r="D892" s="1284">
        <v>3</v>
      </c>
      <c r="E892" s="1284" t="s">
        <v>2861</v>
      </c>
      <c r="F892" s="1284" t="s">
        <v>5567</v>
      </c>
      <c r="G892" s="1284" t="s">
        <v>5568</v>
      </c>
    </row>
    <row r="893" spans="1:7" ht="15">
      <c r="A893" s="1284" t="s">
        <v>90</v>
      </c>
      <c r="B893" s="1284" t="s">
        <v>91</v>
      </c>
      <c r="C893" s="1284" t="s">
        <v>2262</v>
      </c>
      <c r="D893" s="1284">
        <v>1</v>
      </c>
      <c r="E893" s="1284" t="s">
        <v>2896</v>
      </c>
      <c r="F893" s="1284" t="s">
        <v>5569</v>
      </c>
      <c r="G893" s="1284" t="s">
        <v>5570</v>
      </c>
    </row>
    <row r="894" spans="1:7" ht="15">
      <c r="A894" s="1284" t="s">
        <v>90</v>
      </c>
      <c r="B894" s="1284" t="s">
        <v>91</v>
      </c>
      <c r="C894" s="1284" t="s">
        <v>2262</v>
      </c>
      <c r="D894" s="1284">
        <v>2</v>
      </c>
      <c r="E894" s="1284" t="s">
        <v>2932</v>
      </c>
      <c r="F894" s="1284" t="s">
        <v>5571</v>
      </c>
      <c r="G894" s="1284" t="s">
        <v>5572</v>
      </c>
    </row>
    <row r="895" spans="1:7" ht="15">
      <c r="A895" s="1284" t="s">
        <v>90</v>
      </c>
      <c r="B895" s="1284" t="s">
        <v>91</v>
      </c>
      <c r="C895" s="1284" t="s">
        <v>2262</v>
      </c>
      <c r="D895" s="1284">
        <v>3</v>
      </c>
      <c r="E895" s="1284" t="s">
        <v>2966</v>
      </c>
      <c r="F895" s="1284" t="s">
        <v>5573</v>
      </c>
      <c r="G895" s="1284" t="s">
        <v>5574</v>
      </c>
    </row>
    <row r="896" spans="1:7" ht="15">
      <c r="A896" s="1284" t="s">
        <v>90</v>
      </c>
      <c r="B896" s="1284" t="s">
        <v>91</v>
      </c>
      <c r="C896" s="1284" t="s">
        <v>2273</v>
      </c>
      <c r="D896" s="1284">
        <v>1</v>
      </c>
      <c r="E896" s="1284" t="s">
        <v>3004</v>
      </c>
      <c r="F896" s="1284" t="s">
        <v>5575</v>
      </c>
      <c r="G896" s="1284" t="s">
        <v>5576</v>
      </c>
    </row>
    <row r="897" spans="1:7" ht="15">
      <c r="A897" s="1284" t="s">
        <v>90</v>
      </c>
      <c r="B897" s="1284" t="s">
        <v>91</v>
      </c>
      <c r="C897" s="1284" t="s">
        <v>2273</v>
      </c>
      <c r="D897" s="1284">
        <v>2</v>
      </c>
      <c r="E897" s="1284" t="s">
        <v>5577</v>
      </c>
      <c r="F897" s="1284" t="s">
        <v>5578</v>
      </c>
      <c r="G897" s="1284" t="s">
        <v>5579</v>
      </c>
    </row>
    <row r="898" spans="1:7" ht="15">
      <c r="A898" s="1284" t="s">
        <v>90</v>
      </c>
      <c r="B898" s="1284" t="s">
        <v>91</v>
      </c>
      <c r="C898" s="1284" t="s">
        <v>2273</v>
      </c>
      <c r="D898" s="1284">
        <v>3</v>
      </c>
      <c r="E898" s="1284" t="s">
        <v>3068</v>
      </c>
      <c r="F898" s="1284" t="s">
        <v>5580</v>
      </c>
      <c r="G898" s="1284" t="s">
        <v>5581</v>
      </c>
    </row>
    <row r="899" spans="1:7" ht="15">
      <c r="A899" s="1284" t="s">
        <v>90</v>
      </c>
      <c r="B899" s="1284" t="s">
        <v>91</v>
      </c>
      <c r="C899" s="1284" t="s">
        <v>2284</v>
      </c>
      <c r="D899" s="1284">
        <v>1</v>
      </c>
      <c r="E899" s="1284" t="s">
        <v>5582</v>
      </c>
      <c r="F899" s="1284" t="s">
        <v>5583</v>
      </c>
      <c r="G899" s="1284" t="s">
        <v>5584</v>
      </c>
    </row>
    <row r="900" spans="1:7" ht="15">
      <c r="A900" s="1284" t="s">
        <v>90</v>
      </c>
      <c r="B900" s="1284" t="s">
        <v>91</v>
      </c>
      <c r="C900" s="1284" t="s">
        <v>2284</v>
      </c>
      <c r="D900" s="1284">
        <v>2</v>
      </c>
      <c r="E900" s="1284" t="s">
        <v>5585</v>
      </c>
      <c r="F900" s="1284" t="s">
        <v>5586</v>
      </c>
      <c r="G900" s="1284" t="s">
        <v>5587</v>
      </c>
    </row>
    <row r="901" spans="1:7" ht="15">
      <c r="A901" s="1284" t="s">
        <v>90</v>
      </c>
      <c r="B901" s="1284" t="s">
        <v>91</v>
      </c>
      <c r="C901" s="1284" t="s">
        <v>2284</v>
      </c>
      <c r="D901" s="1284">
        <v>3</v>
      </c>
      <c r="E901" s="1284" t="s">
        <v>5588</v>
      </c>
      <c r="F901" s="1284" t="s">
        <v>5589</v>
      </c>
      <c r="G901" s="1284" t="s">
        <v>5590</v>
      </c>
    </row>
    <row r="902" spans="1:7" ht="15">
      <c r="A902" s="1284" t="s">
        <v>90</v>
      </c>
      <c r="B902" s="1284" t="s">
        <v>92</v>
      </c>
      <c r="C902" s="1284" t="s">
        <v>3254</v>
      </c>
      <c r="D902" s="1284">
        <v>1</v>
      </c>
      <c r="E902" s="1284" t="s">
        <v>5591</v>
      </c>
      <c r="F902" s="1284"/>
      <c r="G902" s="1284"/>
    </row>
    <row r="903" spans="1:7" ht="15">
      <c r="A903" s="1284" t="s">
        <v>90</v>
      </c>
      <c r="B903" s="1284" t="s">
        <v>92</v>
      </c>
      <c r="C903" s="1284" t="s">
        <v>3254</v>
      </c>
      <c r="D903" s="1284">
        <v>2</v>
      </c>
      <c r="E903" s="1284" t="s">
        <v>2693</v>
      </c>
      <c r="F903" s="1284"/>
      <c r="G903" s="1284"/>
    </row>
    <row r="904" spans="1:7" ht="15">
      <c r="A904" s="1284" t="s">
        <v>90</v>
      </c>
      <c r="B904" s="1284" t="s">
        <v>92</v>
      </c>
      <c r="C904" s="1284" t="s">
        <v>3254</v>
      </c>
      <c r="D904" s="1284">
        <v>3</v>
      </c>
      <c r="E904" s="1284" t="s">
        <v>2757</v>
      </c>
      <c r="F904" s="1284"/>
      <c r="G904" s="1284"/>
    </row>
    <row r="905" spans="1:7" ht="15">
      <c r="A905" s="1284" t="s">
        <v>90</v>
      </c>
      <c r="B905" s="1284" t="s">
        <v>92</v>
      </c>
      <c r="C905" s="1284" t="s">
        <v>1568</v>
      </c>
      <c r="D905" s="1284">
        <v>1</v>
      </c>
      <c r="E905" s="1284" t="s">
        <v>2787</v>
      </c>
      <c r="F905" s="1284" t="s">
        <v>5592</v>
      </c>
      <c r="G905" s="1284" t="s">
        <v>5593</v>
      </c>
    </row>
    <row r="906" spans="1:7" ht="15">
      <c r="A906" s="1284" t="s">
        <v>90</v>
      </c>
      <c r="B906" s="1284" t="s">
        <v>92</v>
      </c>
      <c r="C906" s="1284" t="s">
        <v>1568</v>
      </c>
      <c r="D906" s="1284">
        <v>2</v>
      </c>
      <c r="E906" s="1284" t="s">
        <v>2825</v>
      </c>
      <c r="F906" s="1284" t="s">
        <v>5594</v>
      </c>
      <c r="G906" s="1284" t="s">
        <v>5595</v>
      </c>
    </row>
    <row r="907" spans="1:7" ht="15">
      <c r="A907" s="1284" t="s">
        <v>90</v>
      </c>
      <c r="B907" s="1284" t="s">
        <v>92</v>
      </c>
      <c r="C907" s="1284" t="s">
        <v>1568</v>
      </c>
      <c r="D907" s="1284">
        <v>3</v>
      </c>
      <c r="E907" s="1284" t="s">
        <v>2860</v>
      </c>
      <c r="F907" s="1284" t="s">
        <v>5596</v>
      </c>
      <c r="G907" s="1284" t="s">
        <v>5597</v>
      </c>
    </row>
    <row r="908" spans="1:7" ht="15">
      <c r="A908" s="1284" t="s">
        <v>90</v>
      </c>
      <c r="B908" s="1284" t="s">
        <v>92</v>
      </c>
      <c r="C908" s="1284" t="s">
        <v>2262</v>
      </c>
      <c r="D908" s="1284">
        <v>1</v>
      </c>
      <c r="E908" s="1284" t="s">
        <v>2894</v>
      </c>
      <c r="F908" s="1284" t="s">
        <v>5598</v>
      </c>
      <c r="G908" s="1284" t="s">
        <v>5599</v>
      </c>
    </row>
    <row r="909" spans="1:7" ht="15">
      <c r="A909" s="1284" t="s">
        <v>90</v>
      </c>
      <c r="B909" s="1284" t="s">
        <v>92</v>
      </c>
      <c r="C909" s="1284" t="s">
        <v>2262</v>
      </c>
      <c r="D909" s="1284">
        <v>2</v>
      </c>
      <c r="E909" s="1284" t="s">
        <v>5600</v>
      </c>
      <c r="F909" s="1284" t="s">
        <v>5601</v>
      </c>
      <c r="G909" s="1284" t="s">
        <v>5602</v>
      </c>
    </row>
    <row r="910" spans="1:7" ht="15">
      <c r="A910" s="1284" t="s">
        <v>90</v>
      </c>
      <c r="B910" s="1284" t="s">
        <v>92</v>
      </c>
      <c r="C910" s="1284" t="s">
        <v>2262</v>
      </c>
      <c r="D910" s="1284">
        <v>3</v>
      </c>
      <c r="E910" s="1284" t="s">
        <v>5603</v>
      </c>
      <c r="F910" s="1284" t="s">
        <v>5604</v>
      </c>
      <c r="G910" s="1284" t="s">
        <v>5605</v>
      </c>
    </row>
    <row r="911" spans="1:7" ht="15">
      <c r="A911" s="1284" t="s">
        <v>90</v>
      </c>
      <c r="B911" s="1284" t="s">
        <v>92</v>
      </c>
      <c r="C911" s="1284" t="s">
        <v>2273</v>
      </c>
      <c r="D911" s="1284">
        <v>1</v>
      </c>
      <c r="E911" s="1284" t="s">
        <v>5606</v>
      </c>
      <c r="F911" s="1284" t="s">
        <v>5607</v>
      </c>
      <c r="G911" s="1284" t="s">
        <v>5608</v>
      </c>
    </row>
    <row r="912" spans="1:7" ht="15">
      <c r="A912" s="1284" t="s">
        <v>90</v>
      </c>
      <c r="B912" s="1284" t="s">
        <v>92</v>
      </c>
      <c r="C912" s="1284" t="s">
        <v>2273</v>
      </c>
      <c r="D912" s="1284">
        <v>2</v>
      </c>
      <c r="E912" s="1284" t="s">
        <v>3002</v>
      </c>
      <c r="F912" s="1284" t="s">
        <v>5609</v>
      </c>
      <c r="G912" s="1284" t="s">
        <v>5610</v>
      </c>
    </row>
    <row r="913" spans="1:7" ht="15">
      <c r="A913" s="1284" t="s">
        <v>90</v>
      </c>
      <c r="B913" s="1284" t="s">
        <v>92</v>
      </c>
      <c r="C913" s="1284" t="s">
        <v>2273</v>
      </c>
      <c r="D913" s="1284">
        <v>3</v>
      </c>
      <c r="E913" s="1284" t="s">
        <v>3067</v>
      </c>
      <c r="F913" s="1284" t="s">
        <v>5611</v>
      </c>
      <c r="G913" s="1284" t="s">
        <v>5612</v>
      </c>
    </row>
    <row r="914" spans="1:7" ht="15">
      <c r="A914" s="1284" t="s">
        <v>90</v>
      </c>
      <c r="B914" s="1284" t="s">
        <v>92</v>
      </c>
      <c r="C914" s="1284" t="s">
        <v>2284</v>
      </c>
      <c r="D914" s="1284">
        <v>1</v>
      </c>
      <c r="E914" s="1284" t="s">
        <v>3105</v>
      </c>
      <c r="F914" s="1284" t="s">
        <v>5613</v>
      </c>
      <c r="G914" s="1284" t="s">
        <v>5614</v>
      </c>
    </row>
    <row r="915" spans="1:7" ht="15">
      <c r="A915" s="1284" t="s">
        <v>90</v>
      </c>
      <c r="B915" s="1284" t="s">
        <v>92</v>
      </c>
      <c r="C915" s="1284" t="s">
        <v>2284</v>
      </c>
      <c r="D915" s="1284">
        <v>2</v>
      </c>
      <c r="E915" s="1284" t="s">
        <v>3140</v>
      </c>
      <c r="F915" s="1284" t="s">
        <v>5615</v>
      </c>
      <c r="G915" s="1284" t="s">
        <v>5616</v>
      </c>
    </row>
    <row r="916" spans="1:7" ht="15">
      <c r="A916" s="1284" t="s">
        <v>90</v>
      </c>
      <c r="B916" s="1284" t="s">
        <v>92</v>
      </c>
      <c r="C916" s="1284" t="s">
        <v>2284</v>
      </c>
      <c r="D916" s="1284">
        <v>3</v>
      </c>
      <c r="E916" s="1284" t="s">
        <v>3171</v>
      </c>
      <c r="F916" s="1284" t="s">
        <v>5617</v>
      </c>
      <c r="G916" s="1284" t="s">
        <v>5618</v>
      </c>
    </row>
    <row r="917" spans="1:7" ht="15">
      <c r="A917" s="1284" t="s">
        <v>90</v>
      </c>
      <c r="B917" s="1284" t="s">
        <v>93</v>
      </c>
      <c r="C917" s="1284" t="s">
        <v>3254</v>
      </c>
      <c r="D917" s="1284">
        <v>1</v>
      </c>
      <c r="E917" s="1284" t="s">
        <v>5619</v>
      </c>
      <c r="F917" s="1284"/>
      <c r="G917" s="1284"/>
    </row>
    <row r="918" spans="1:7" ht="15">
      <c r="A918" s="1284" t="s">
        <v>90</v>
      </c>
      <c r="B918" s="1284" t="s">
        <v>93</v>
      </c>
      <c r="C918" s="1284" t="s">
        <v>3254</v>
      </c>
      <c r="D918" s="1284">
        <v>2</v>
      </c>
      <c r="E918" s="1284" t="s">
        <v>5620</v>
      </c>
      <c r="F918" s="1284"/>
      <c r="G918" s="1284"/>
    </row>
    <row r="919" spans="1:7" ht="15">
      <c r="A919" s="1284" t="s">
        <v>90</v>
      </c>
      <c r="B919" s="1284" t="s">
        <v>93</v>
      </c>
      <c r="C919" s="1284" t="s">
        <v>3254</v>
      </c>
      <c r="D919" s="1284">
        <v>3</v>
      </c>
      <c r="E919" s="1284" t="s">
        <v>5621</v>
      </c>
      <c r="F919" s="1284"/>
      <c r="G919" s="1284"/>
    </row>
    <row r="920" spans="1:7" ht="15">
      <c r="A920" s="1284" t="s">
        <v>90</v>
      </c>
      <c r="B920" s="1284" t="s">
        <v>93</v>
      </c>
      <c r="C920" s="1284" t="s">
        <v>1568</v>
      </c>
      <c r="D920" s="1284">
        <v>1</v>
      </c>
      <c r="E920" s="1284" t="s">
        <v>5622</v>
      </c>
      <c r="F920" s="1284" t="s">
        <v>5623</v>
      </c>
      <c r="G920" s="1284" t="s">
        <v>5624</v>
      </c>
    </row>
    <row r="921" spans="1:7" ht="15">
      <c r="A921" s="1284" t="s">
        <v>90</v>
      </c>
      <c r="B921" s="1284" t="s">
        <v>93</v>
      </c>
      <c r="C921" s="1284" t="s">
        <v>1568</v>
      </c>
      <c r="D921" s="1284">
        <v>2</v>
      </c>
      <c r="E921" s="1284" t="s">
        <v>5625</v>
      </c>
      <c r="F921" s="1284" t="s">
        <v>5626</v>
      </c>
      <c r="G921" s="1284" t="s">
        <v>5627</v>
      </c>
    </row>
    <row r="922" spans="1:7" ht="15">
      <c r="A922" s="1284" t="s">
        <v>90</v>
      </c>
      <c r="B922" s="1284" t="s">
        <v>93</v>
      </c>
      <c r="C922" s="1284" t="s">
        <v>1568</v>
      </c>
      <c r="D922" s="1284">
        <v>3</v>
      </c>
      <c r="E922" s="1284" t="s">
        <v>5628</v>
      </c>
      <c r="F922" s="1284" t="s">
        <v>5629</v>
      </c>
      <c r="G922" s="1284" t="s">
        <v>5630</v>
      </c>
    </row>
    <row r="923" spans="1:7" ht="15">
      <c r="A923" s="1284" t="s">
        <v>90</v>
      </c>
      <c r="B923" s="1284" t="s">
        <v>93</v>
      </c>
      <c r="C923" s="1284" t="s">
        <v>2262</v>
      </c>
      <c r="D923" s="1284">
        <v>1</v>
      </c>
      <c r="E923" s="1284" t="s">
        <v>5631</v>
      </c>
      <c r="F923" s="1284" t="s">
        <v>5632</v>
      </c>
      <c r="G923" s="1284" t="s">
        <v>5633</v>
      </c>
    </row>
    <row r="924" spans="1:7" ht="15">
      <c r="A924" s="1284" t="s">
        <v>90</v>
      </c>
      <c r="B924" s="1284" t="s">
        <v>93</v>
      </c>
      <c r="C924" s="1284" t="s">
        <v>2262</v>
      </c>
      <c r="D924" s="1284">
        <v>2</v>
      </c>
      <c r="E924" s="1284" t="s">
        <v>5634</v>
      </c>
      <c r="F924" s="1284" t="s">
        <v>5635</v>
      </c>
      <c r="G924" s="1284" t="s">
        <v>5636</v>
      </c>
    </row>
    <row r="925" spans="1:7" ht="15">
      <c r="A925" s="1284" t="s">
        <v>90</v>
      </c>
      <c r="B925" s="1284" t="s">
        <v>93</v>
      </c>
      <c r="C925" s="1284" t="s">
        <v>2262</v>
      </c>
      <c r="D925" s="1284">
        <v>3</v>
      </c>
      <c r="E925" s="1284" t="s">
        <v>5637</v>
      </c>
      <c r="F925" s="1284" t="s">
        <v>5638</v>
      </c>
      <c r="G925" s="1284" t="s">
        <v>5639</v>
      </c>
    </row>
    <row r="926" spans="1:7" ht="15">
      <c r="A926" s="1284" t="s">
        <v>90</v>
      </c>
      <c r="B926" s="1284" t="s">
        <v>93</v>
      </c>
      <c r="C926" s="1284" t="s">
        <v>2273</v>
      </c>
      <c r="D926" s="1284">
        <v>1</v>
      </c>
      <c r="E926" s="1284" t="s">
        <v>5640</v>
      </c>
      <c r="F926" s="1284" t="s">
        <v>5641</v>
      </c>
      <c r="G926" s="1284" t="s">
        <v>5642</v>
      </c>
    </row>
    <row r="927" spans="1:7" ht="15">
      <c r="A927" s="1284" t="s">
        <v>90</v>
      </c>
      <c r="B927" s="1284" t="s">
        <v>93</v>
      </c>
      <c r="C927" s="1284" t="s">
        <v>2273</v>
      </c>
      <c r="D927" s="1284">
        <v>2</v>
      </c>
      <c r="E927" s="1284" t="s">
        <v>5643</v>
      </c>
      <c r="F927" s="1284" t="s">
        <v>5644</v>
      </c>
      <c r="G927" s="1284" t="s">
        <v>5645</v>
      </c>
    </row>
    <row r="928" spans="1:7" ht="15">
      <c r="A928" s="1284" t="s">
        <v>90</v>
      </c>
      <c r="B928" s="1284" t="s">
        <v>93</v>
      </c>
      <c r="C928" s="1284" t="s">
        <v>2273</v>
      </c>
      <c r="D928" s="1284">
        <v>3</v>
      </c>
      <c r="E928" s="1284" t="s">
        <v>5646</v>
      </c>
      <c r="F928" s="1284" t="s">
        <v>5647</v>
      </c>
      <c r="G928" s="1284" t="s">
        <v>5648</v>
      </c>
    </row>
    <row r="929" spans="1:7" ht="15">
      <c r="A929" s="1284" t="s">
        <v>90</v>
      </c>
      <c r="B929" s="1284" t="s">
        <v>93</v>
      </c>
      <c r="C929" s="1284" t="s">
        <v>2284</v>
      </c>
      <c r="D929" s="1284">
        <v>1</v>
      </c>
      <c r="E929" s="1284" t="s">
        <v>5649</v>
      </c>
      <c r="F929" s="1284" t="s">
        <v>5650</v>
      </c>
      <c r="G929" s="1284" t="s">
        <v>5651</v>
      </c>
    </row>
    <row r="930" spans="1:7" ht="15">
      <c r="A930" s="1284" t="s">
        <v>90</v>
      </c>
      <c r="B930" s="1284" t="s">
        <v>93</v>
      </c>
      <c r="C930" s="1284" t="s">
        <v>2284</v>
      </c>
      <c r="D930" s="1284">
        <v>2</v>
      </c>
      <c r="E930" s="1284" t="s">
        <v>5652</v>
      </c>
      <c r="F930" s="1284" t="s">
        <v>7982</v>
      </c>
      <c r="G930" s="1284" t="s">
        <v>7983</v>
      </c>
    </row>
    <row r="931" spans="1:7" ht="15">
      <c r="A931" s="1284" t="s">
        <v>90</v>
      </c>
      <c r="B931" s="1284" t="s">
        <v>93</v>
      </c>
      <c r="C931" s="1284" t="s">
        <v>2284</v>
      </c>
      <c r="D931" s="1284">
        <v>3</v>
      </c>
      <c r="E931" s="1284" t="s">
        <v>5655</v>
      </c>
      <c r="F931" s="1284" t="s">
        <v>5656</v>
      </c>
      <c r="G931" s="1284" t="s">
        <v>5657</v>
      </c>
    </row>
    <row r="932" spans="1:7" ht="15">
      <c r="A932" s="1284" t="s">
        <v>90</v>
      </c>
      <c r="B932" s="1284" t="s">
        <v>94</v>
      </c>
      <c r="C932" s="1284" t="s">
        <v>3254</v>
      </c>
      <c r="D932" s="1284">
        <v>1</v>
      </c>
      <c r="E932" s="1284" t="s">
        <v>2694</v>
      </c>
      <c r="F932" s="1284"/>
      <c r="G932" s="1284"/>
    </row>
    <row r="933" spans="1:7" ht="15">
      <c r="A933" s="1284" t="s">
        <v>90</v>
      </c>
      <c r="B933" s="1284" t="s">
        <v>94</v>
      </c>
      <c r="C933" s="1284" t="s">
        <v>3254</v>
      </c>
      <c r="D933" s="1284">
        <v>2</v>
      </c>
      <c r="E933" s="1284" t="s">
        <v>5658</v>
      </c>
      <c r="F933" s="1284"/>
      <c r="G933" s="1284"/>
    </row>
    <row r="934" spans="1:7" ht="15">
      <c r="A934" s="1284" t="s">
        <v>90</v>
      </c>
      <c r="B934" s="1284" t="s">
        <v>94</v>
      </c>
      <c r="C934" s="1284" t="s">
        <v>3254</v>
      </c>
      <c r="D934" s="1284">
        <v>3</v>
      </c>
      <c r="E934" s="1284" t="s">
        <v>2758</v>
      </c>
      <c r="F934" s="1284"/>
      <c r="G934" s="1284"/>
    </row>
    <row r="935" spans="1:7" ht="15">
      <c r="A935" s="1284" t="s">
        <v>90</v>
      </c>
      <c r="B935" s="1284" t="s">
        <v>94</v>
      </c>
      <c r="C935" s="1284" t="s">
        <v>1568</v>
      </c>
      <c r="D935" s="1284">
        <v>1</v>
      </c>
      <c r="E935" s="1284" t="s">
        <v>2788</v>
      </c>
      <c r="F935" s="1284" t="s">
        <v>5659</v>
      </c>
      <c r="G935" s="1284" t="s">
        <v>5660</v>
      </c>
    </row>
    <row r="936" spans="1:7" ht="15">
      <c r="A936" s="1284" t="s">
        <v>90</v>
      </c>
      <c r="B936" s="1284" t="s">
        <v>94</v>
      </c>
      <c r="C936" s="1284" t="s">
        <v>1568</v>
      </c>
      <c r="D936" s="1284">
        <v>2</v>
      </c>
      <c r="E936" s="1284" t="s">
        <v>2826</v>
      </c>
      <c r="F936" s="1284" t="s">
        <v>5661</v>
      </c>
      <c r="G936" s="1284" t="s">
        <v>5662</v>
      </c>
    </row>
    <row r="937" spans="1:7" ht="15">
      <c r="A937" s="1284" t="s">
        <v>90</v>
      </c>
      <c r="B937" s="1284" t="s">
        <v>94</v>
      </c>
      <c r="C937" s="1284" t="s">
        <v>1568</v>
      </c>
      <c r="D937" s="1284">
        <v>3</v>
      </c>
      <c r="E937" s="1284" t="s">
        <v>5663</v>
      </c>
      <c r="F937" s="1284" t="s">
        <v>5664</v>
      </c>
      <c r="G937" s="1284" t="s">
        <v>5665</v>
      </c>
    </row>
    <row r="938" spans="1:7" ht="15">
      <c r="A938" s="1284" t="s">
        <v>90</v>
      </c>
      <c r="B938" s="1284" t="s">
        <v>94</v>
      </c>
      <c r="C938" s="1284" t="s">
        <v>2262</v>
      </c>
      <c r="D938" s="1284">
        <v>1</v>
      </c>
      <c r="E938" s="1284" t="s">
        <v>2895</v>
      </c>
      <c r="F938" s="1284" t="s">
        <v>5666</v>
      </c>
      <c r="G938" s="1284" t="s">
        <v>5667</v>
      </c>
    </row>
    <row r="939" spans="1:7" ht="15">
      <c r="A939" s="1284" t="s">
        <v>90</v>
      </c>
      <c r="B939" s="1284" t="s">
        <v>94</v>
      </c>
      <c r="C939" s="1284" t="s">
        <v>2262</v>
      </c>
      <c r="D939" s="1284">
        <v>2</v>
      </c>
      <c r="E939" s="1284" t="s">
        <v>2931</v>
      </c>
      <c r="F939" s="1284" t="s">
        <v>5668</v>
      </c>
      <c r="G939" s="1284" t="s">
        <v>5669</v>
      </c>
    </row>
    <row r="940" spans="1:7" ht="15">
      <c r="A940" s="1284" t="s">
        <v>90</v>
      </c>
      <c r="B940" s="1284" t="s">
        <v>94</v>
      </c>
      <c r="C940" s="1284" t="s">
        <v>2262</v>
      </c>
      <c r="D940" s="1284">
        <v>3</v>
      </c>
      <c r="E940" s="1284" t="s">
        <v>5670</v>
      </c>
      <c r="F940" s="1284" t="s">
        <v>5671</v>
      </c>
      <c r="G940" s="1284" t="s">
        <v>5672</v>
      </c>
    </row>
    <row r="941" spans="1:7" ht="15">
      <c r="A941" s="1284" t="s">
        <v>90</v>
      </c>
      <c r="B941" s="1284" t="s">
        <v>94</v>
      </c>
      <c r="C941" s="1284" t="s">
        <v>2273</v>
      </c>
      <c r="D941" s="1284">
        <v>1</v>
      </c>
      <c r="E941" s="1284" t="s">
        <v>3003</v>
      </c>
      <c r="F941" s="1284" t="s">
        <v>5673</v>
      </c>
      <c r="G941" s="1284" t="s">
        <v>5674</v>
      </c>
    </row>
    <row r="942" spans="1:7" ht="15">
      <c r="A942" s="1284" t="s">
        <v>90</v>
      </c>
      <c r="B942" s="1284" t="s">
        <v>94</v>
      </c>
      <c r="C942" s="1284" t="s">
        <v>2273</v>
      </c>
      <c r="D942" s="1284">
        <v>2</v>
      </c>
      <c r="E942" s="1284" t="s">
        <v>5675</v>
      </c>
      <c r="F942" s="1284" t="s">
        <v>5676</v>
      </c>
      <c r="G942" s="1284" t="s">
        <v>5677</v>
      </c>
    </row>
    <row r="943" spans="1:7" ht="15">
      <c r="A943" s="1284" t="s">
        <v>90</v>
      </c>
      <c r="B943" s="1284" t="s">
        <v>94</v>
      </c>
      <c r="C943" s="1284" t="s">
        <v>2273</v>
      </c>
      <c r="D943" s="1284">
        <v>3</v>
      </c>
      <c r="E943" s="1284" t="s">
        <v>3038</v>
      </c>
      <c r="F943" s="1284" t="s">
        <v>5678</v>
      </c>
      <c r="G943" s="1284" t="s">
        <v>5679</v>
      </c>
    </row>
    <row r="944" spans="1:7" ht="15">
      <c r="A944" s="1284" t="s">
        <v>90</v>
      </c>
      <c r="B944" s="1284" t="s">
        <v>94</v>
      </c>
      <c r="C944" s="1284" t="s">
        <v>2284</v>
      </c>
      <c r="D944" s="1284">
        <v>1</v>
      </c>
      <c r="E944" s="1284" t="s">
        <v>3106</v>
      </c>
      <c r="F944" s="1284" t="s">
        <v>5680</v>
      </c>
      <c r="G944" s="1284" t="s">
        <v>5681</v>
      </c>
    </row>
    <row r="945" spans="1:7" ht="15">
      <c r="A945" s="1284" t="s">
        <v>90</v>
      </c>
      <c r="B945" s="1284" t="s">
        <v>94</v>
      </c>
      <c r="C945" s="1284" t="s">
        <v>2284</v>
      </c>
      <c r="D945" s="1284">
        <v>2</v>
      </c>
      <c r="E945" s="1284" t="s">
        <v>3141</v>
      </c>
      <c r="F945" s="1284" t="s">
        <v>5682</v>
      </c>
      <c r="G945" s="1284" t="s">
        <v>5683</v>
      </c>
    </row>
    <row r="946" spans="1:7" ht="15">
      <c r="A946" s="1284" t="s">
        <v>90</v>
      </c>
      <c r="B946" s="1284" t="s">
        <v>94</v>
      </c>
      <c r="C946" s="1284" t="s">
        <v>2284</v>
      </c>
      <c r="D946" s="1284">
        <v>3</v>
      </c>
      <c r="E946" s="1284" t="s">
        <v>5684</v>
      </c>
      <c r="F946" s="1284" t="s">
        <v>5685</v>
      </c>
      <c r="G946" s="1284" t="s">
        <v>5686</v>
      </c>
    </row>
    <row r="947" spans="1:7" ht="15">
      <c r="A947" s="1284" t="s">
        <v>90</v>
      </c>
      <c r="B947" s="1284" t="s">
        <v>95</v>
      </c>
      <c r="C947" s="1284" t="s">
        <v>3254</v>
      </c>
      <c r="D947" s="1284">
        <v>1</v>
      </c>
      <c r="E947" s="1284" t="s">
        <v>5687</v>
      </c>
      <c r="F947" s="1284"/>
      <c r="G947" s="1284"/>
    </row>
    <row r="948" spans="1:7" ht="15">
      <c r="A948" s="1284" t="s">
        <v>90</v>
      </c>
      <c r="B948" s="1284" t="s">
        <v>95</v>
      </c>
      <c r="C948" s="1284" t="s">
        <v>3254</v>
      </c>
      <c r="D948" s="1284">
        <v>2</v>
      </c>
      <c r="E948" s="1284" t="s">
        <v>5688</v>
      </c>
      <c r="F948" s="1284"/>
      <c r="G948" s="1284"/>
    </row>
    <row r="949" spans="1:7" ht="15">
      <c r="A949" s="1284" t="s">
        <v>90</v>
      </c>
      <c r="B949" s="1284" t="s">
        <v>95</v>
      </c>
      <c r="C949" s="1284" t="s">
        <v>3254</v>
      </c>
      <c r="D949" s="1284">
        <v>3</v>
      </c>
      <c r="E949" s="1284" t="s">
        <v>5689</v>
      </c>
      <c r="F949" s="1284"/>
      <c r="G949" s="1284"/>
    </row>
    <row r="950" spans="1:7" ht="15">
      <c r="A950" s="1284" t="s">
        <v>90</v>
      </c>
      <c r="B950" s="1284" t="s">
        <v>95</v>
      </c>
      <c r="C950" s="1284" t="s">
        <v>1568</v>
      </c>
      <c r="D950" s="1284">
        <v>1</v>
      </c>
      <c r="E950" s="1284" t="s">
        <v>5690</v>
      </c>
      <c r="F950" s="1284" t="s">
        <v>5691</v>
      </c>
      <c r="G950" s="1284" t="s">
        <v>5692</v>
      </c>
    </row>
    <row r="951" spans="1:7" ht="15">
      <c r="A951" s="1284" t="s">
        <v>90</v>
      </c>
      <c r="B951" s="1284" t="s">
        <v>95</v>
      </c>
      <c r="C951" s="1284" t="s">
        <v>1568</v>
      </c>
      <c r="D951" s="1284">
        <v>2</v>
      </c>
      <c r="E951" s="1284" t="s">
        <v>5693</v>
      </c>
      <c r="F951" s="1284" t="s">
        <v>5694</v>
      </c>
      <c r="G951" s="1284" t="s">
        <v>5695</v>
      </c>
    </row>
    <row r="952" spans="1:7" ht="15">
      <c r="A952" s="1284" t="s">
        <v>90</v>
      </c>
      <c r="B952" s="1284" t="s">
        <v>95</v>
      </c>
      <c r="C952" s="1284" t="s">
        <v>1568</v>
      </c>
      <c r="D952" s="1284">
        <v>3</v>
      </c>
      <c r="E952" s="1284" t="s">
        <v>5696</v>
      </c>
      <c r="F952" s="1284" t="s">
        <v>5697</v>
      </c>
      <c r="G952" s="1284" t="s">
        <v>5698</v>
      </c>
    </row>
    <row r="953" spans="1:7" ht="15">
      <c r="A953" s="1284" t="s">
        <v>90</v>
      </c>
      <c r="B953" s="1284" t="s">
        <v>95</v>
      </c>
      <c r="C953" s="1284" t="s">
        <v>2262</v>
      </c>
      <c r="D953" s="1284">
        <v>1</v>
      </c>
      <c r="E953" s="1284" t="s">
        <v>5699</v>
      </c>
      <c r="F953" s="1284" t="s">
        <v>5700</v>
      </c>
      <c r="G953" s="1284" t="s">
        <v>5701</v>
      </c>
    </row>
    <row r="954" spans="1:7" ht="15">
      <c r="A954" s="1284" t="s">
        <v>90</v>
      </c>
      <c r="B954" s="1284" t="s">
        <v>95</v>
      </c>
      <c r="C954" s="1284" t="s">
        <v>2262</v>
      </c>
      <c r="D954" s="1284">
        <v>2</v>
      </c>
      <c r="E954" s="1284" t="s">
        <v>5702</v>
      </c>
      <c r="F954" s="1284" t="s">
        <v>5703</v>
      </c>
      <c r="G954" s="1284" t="s">
        <v>5704</v>
      </c>
    </row>
    <row r="955" spans="1:7" ht="15">
      <c r="A955" s="1284" t="s">
        <v>90</v>
      </c>
      <c r="B955" s="1284" t="s">
        <v>95</v>
      </c>
      <c r="C955" s="1284" t="s">
        <v>2262</v>
      </c>
      <c r="D955" s="1284">
        <v>3</v>
      </c>
      <c r="E955" s="1284" t="s">
        <v>5705</v>
      </c>
      <c r="F955" s="1284" t="s">
        <v>5706</v>
      </c>
      <c r="G955" s="1284" t="s">
        <v>5707</v>
      </c>
    </row>
    <row r="956" spans="1:7" ht="15">
      <c r="A956" s="1284" t="s">
        <v>90</v>
      </c>
      <c r="B956" s="1284" t="s">
        <v>95</v>
      </c>
      <c r="C956" s="1284" t="s">
        <v>2273</v>
      </c>
      <c r="D956" s="1284">
        <v>1</v>
      </c>
      <c r="E956" s="1284" t="s">
        <v>5708</v>
      </c>
      <c r="F956" s="1284" t="s">
        <v>5709</v>
      </c>
      <c r="G956" s="1284" t="s">
        <v>5710</v>
      </c>
    </row>
    <row r="957" spans="1:7" ht="15">
      <c r="A957" s="1284" t="s">
        <v>90</v>
      </c>
      <c r="B957" s="1284" t="s">
        <v>95</v>
      </c>
      <c r="C957" s="1284" t="s">
        <v>2273</v>
      </c>
      <c r="D957" s="1284">
        <v>2</v>
      </c>
      <c r="E957" s="1284" t="s">
        <v>5711</v>
      </c>
      <c r="F957" s="1284" t="s">
        <v>5712</v>
      </c>
      <c r="G957" s="1284" t="s">
        <v>5713</v>
      </c>
    </row>
    <row r="958" spans="1:7" ht="15">
      <c r="A958" s="1284" t="s">
        <v>90</v>
      </c>
      <c r="B958" s="1284" t="s">
        <v>95</v>
      </c>
      <c r="C958" s="1284" t="s">
        <v>2273</v>
      </c>
      <c r="D958" s="1284">
        <v>3</v>
      </c>
      <c r="E958" s="1284" t="s">
        <v>5714</v>
      </c>
      <c r="F958" s="1284" t="s">
        <v>5715</v>
      </c>
      <c r="G958" s="1284" t="s">
        <v>5716</v>
      </c>
    </row>
    <row r="959" spans="1:7" ht="15">
      <c r="A959" s="1284" t="s">
        <v>90</v>
      </c>
      <c r="B959" s="1284" t="s">
        <v>95</v>
      </c>
      <c r="C959" s="1284" t="s">
        <v>2284</v>
      </c>
      <c r="D959" s="1284">
        <v>1</v>
      </c>
      <c r="E959" s="1284" t="s">
        <v>5717</v>
      </c>
      <c r="F959" s="1284" t="s">
        <v>5718</v>
      </c>
      <c r="G959" s="1284" t="s">
        <v>5719</v>
      </c>
    </row>
    <row r="960" spans="1:7" ht="15">
      <c r="A960" s="1284" t="s">
        <v>90</v>
      </c>
      <c r="B960" s="1284" t="s">
        <v>95</v>
      </c>
      <c r="C960" s="1284" t="s">
        <v>2284</v>
      </c>
      <c r="D960" s="1284">
        <v>2</v>
      </c>
      <c r="E960" s="1284" t="s">
        <v>5720</v>
      </c>
      <c r="F960" s="1284" t="s">
        <v>5721</v>
      </c>
      <c r="G960" s="1284" t="s">
        <v>5722</v>
      </c>
    </row>
    <row r="961" spans="1:7" ht="15">
      <c r="A961" s="1284" t="s">
        <v>90</v>
      </c>
      <c r="B961" s="1284" t="s">
        <v>95</v>
      </c>
      <c r="C961" s="1284" t="s">
        <v>2284</v>
      </c>
      <c r="D961" s="1284">
        <v>3</v>
      </c>
      <c r="E961" s="1284" t="s">
        <v>5723</v>
      </c>
      <c r="F961" s="1284" t="s">
        <v>5724</v>
      </c>
      <c r="G961" s="1284" t="s">
        <v>5725</v>
      </c>
    </row>
    <row r="962" spans="1:7" ht="15">
      <c r="A962" s="1284" t="s">
        <v>90</v>
      </c>
      <c r="B962" s="1284" t="s">
        <v>96</v>
      </c>
      <c r="C962" s="1284" t="s">
        <v>3254</v>
      </c>
      <c r="D962" s="1284">
        <v>1</v>
      </c>
      <c r="E962" s="1284" t="s">
        <v>5726</v>
      </c>
      <c r="F962" s="1284"/>
      <c r="G962" s="1284"/>
    </row>
    <row r="963" spans="1:7" ht="15">
      <c r="A963" s="1284" t="s">
        <v>90</v>
      </c>
      <c r="B963" s="1284" t="s">
        <v>96</v>
      </c>
      <c r="C963" s="1284" t="s">
        <v>3254</v>
      </c>
      <c r="D963" s="1284">
        <v>2</v>
      </c>
      <c r="E963" s="1284" t="s">
        <v>5727</v>
      </c>
      <c r="F963" s="1284"/>
      <c r="G963" s="1284"/>
    </row>
    <row r="964" spans="1:7" ht="15">
      <c r="A964" s="1284" t="s">
        <v>90</v>
      </c>
      <c r="B964" s="1284" t="s">
        <v>96</v>
      </c>
      <c r="C964" s="1284" t="s">
        <v>3254</v>
      </c>
      <c r="D964" s="1284">
        <v>3</v>
      </c>
      <c r="E964" s="1284" t="s">
        <v>5728</v>
      </c>
      <c r="F964" s="1284"/>
      <c r="G964" s="1284"/>
    </row>
    <row r="965" spans="1:7" ht="15">
      <c r="A965" s="1284" t="s">
        <v>90</v>
      </c>
      <c r="B965" s="1284" t="s">
        <v>96</v>
      </c>
      <c r="C965" s="1284" t="s">
        <v>1568</v>
      </c>
      <c r="D965" s="1284">
        <v>1</v>
      </c>
      <c r="E965" s="1284" t="s">
        <v>5729</v>
      </c>
      <c r="F965" s="1284" t="s">
        <v>5730</v>
      </c>
      <c r="G965" s="1284" t="s">
        <v>5731</v>
      </c>
    </row>
    <row r="966" spans="1:7" ht="15">
      <c r="A966" s="1284" t="s">
        <v>90</v>
      </c>
      <c r="B966" s="1284" t="s">
        <v>96</v>
      </c>
      <c r="C966" s="1284" t="s">
        <v>1568</v>
      </c>
      <c r="D966" s="1284">
        <v>2</v>
      </c>
      <c r="E966" s="1284" t="s">
        <v>5732</v>
      </c>
      <c r="F966" s="1284" t="s">
        <v>5733</v>
      </c>
      <c r="G966" s="1284" t="s">
        <v>5734</v>
      </c>
    </row>
    <row r="967" spans="1:7" ht="15">
      <c r="A967" s="1284" t="s">
        <v>90</v>
      </c>
      <c r="B967" s="1284" t="s">
        <v>96</v>
      </c>
      <c r="C967" s="1284" t="s">
        <v>1568</v>
      </c>
      <c r="D967" s="1284">
        <v>3</v>
      </c>
      <c r="E967" s="1284" t="s">
        <v>5735</v>
      </c>
      <c r="F967" s="1284" t="s">
        <v>5736</v>
      </c>
      <c r="G967" s="1284" t="s">
        <v>5737</v>
      </c>
    </row>
    <row r="968" spans="1:7" ht="15">
      <c r="A968" s="1284" t="s">
        <v>90</v>
      </c>
      <c r="B968" s="1284" t="s">
        <v>96</v>
      </c>
      <c r="C968" s="1284" t="s">
        <v>2262</v>
      </c>
      <c r="D968" s="1284">
        <v>1</v>
      </c>
      <c r="E968" s="1284" t="s">
        <v>5738</v>
      </c>
      <c r="F968" s="1284" t="s">
        <v>5739</v>
      </c>
      <c r="G968" s="1284" t="s">
        <v>5740</v>
      </c>
    </row>
    <row r="969" spans="1:7" ht="15">
      <c r="A969" s="1284" t="s">
        <v>90</v>
      </c>
      <c r="B969" s="1284" t="s">
        <v>96</v>
      </c>
      <c r="C969" s="1284" t="s">
        <v>2262</v>
      </c>
      <c r="D969" s="1284">
        <v>2</v>
      </c>
      <c r="E969" s="1284" t="s">
        <v>5741</v>
      </c>
      <c r="F969" s="1284" t="s">
        <v>5742</v>
      </c>
      <c r="G969" s="1284" t="s">
        <v>5743</v>
      </c>
    </row>
    <row r="970" spans="1:7" ht="15">
      <c r="A970" s="1284" t="s">
        <v>90</v>
      </c>
      <c r="B970" s="1284" t="s">
        <v>96</v>
      </c>
      <c r="C970" s="1284" t="s">
        <v>2262</v>
      </c>
      <c r="D970" s="1284">
        <v>3</v>
      </c>
      <c r="E970" s="1284" t="s">
        <v>5744</v>
      </c>
      <c r="F970" s="1284" t="s">
        <v>5745</v>
      </c>
      <c r="G970" s="1284" t="s">
        <v>5746</v>
      </c>
    </row>
    <row r="971" spans="1:7" ht="15">
      <c r="A971" s="1284" t="s">
        <v>90</v>
      </c>
      <c r="B971" s="1284" t="s">
        <v>96</v>
      </c>
      <c r="C971" s="1284" t="s">
        <v>2273</v>
      </c>
      <c r="D971" s="1284">
        <v>1</v>
      </c>
      <c r="E971" s="1284" t="s">
        <v>5747</v>
      </c>
      <c r="F971" s="1284" t="s">
        <v>5748</v>
      </c>
      <c r="G971" s="1284" t="s">
        <v>5749</v>
      </c>
    </row>
    <row r="972" spans="1:7" ht="15">
      <c r="A972" s="1284" t="s">
        <v>90</v>
      </c>
      <c r="B972" s="1284" t="s">
        <v>96</v>
      </c>
      <c r="C972" s="1284" t="s">
        <v>2273</v>
      </c>
      <c r="D972" s="1284">
        <v>2</v>
      </c>
      <c r="E972" s="1284" t="s">
        <v>5750</v>
      </c>
      <c r="F972" s="1284" t="s">
        <v>5751</v>
      </c>
      <c r="G972" s="1284" t="s">
        <v>5752</v>
      </c>
    </row>
    <row r="973" spans="1:7" ht="15">
      <c r="A973" s="1284" t="s">
        <v>90</v>
      </c>
      <c r="B973" s="1284" t="s">
        <v>96</v>
      </c>
      <c r="C973" s="1284" t="s">
        <v>2273</v>
      </c>
      <c r="D973" s="1284">
        <v>3</v>
      </c>
      <c r="E973" s="1284" t="s">
        <v>5753</v>
      </c>
      <c r="F973" s="1284" t="s">
        <v>5754</v>
      </c>
      <c r="G973" s="1284" t="s">
        <v>5755</v>
      </c>
    </row>
    <row r="974" spans="1:7" ht="15">
      <c r="A974" s="1284" t="s">
        <v>90</v>
      </c>
      <c r="B974" s="1284" t="s">
        <v>96</v>
      </c>
      <c r="C974" s="1284" t="s">
        <v>2284</v>
      </c>
      <c r="D974" s="1284">
        <v>1</v>
      </c>
      <c r="E974" s="1284" t="s">
        <v>5756</v>
      </c>
      <c r="F974" s="1284" t="s">
        <v>5757</v>
      </c>
      <c r="G974" s="1284" t="s">
        <v>5758</v>
      </c>
    </row>
    <row r="975" spans="1:7" ht="15">
      <c r="A975" s="1284" t="s">
        <v>90</v>
      </c>
      <c r="B975" s="1284" t="s">
        <v>96</v>
      </c>
      <c r="C975" s="1284" t="s">
        <v>2284</v>
      </c>
      <c r="D975" s="1284">
        <v>2</v>
      </c>
      <c r="E975" s="1284" t="s">
        <v>5759</v>
      </c>
      <c r="F975" s="1284" t="s">
        <v>5760</v>
      </c>
      <c r="G975" s="1284" t="s">
        <v>5761</v>
      </c>
    </row>
    <row r="976" spans="1:7" ht="15">
      <c r="A976" s="1284" t="s">
        <v>90</v>
      </c>
      <c r="B976" s="1284" t="s">
        <v>96</v>
      </c>
      <c r="C976" s="1284" t="s">
        <v>2284</v>
      </c>
      <c r="D976" s="1284">
        <v>3</v>
      </c>
      <c r="E976" s="1284" t="s">
        <v>5762</v>
      </c>
      <c r="F976" s="1284" t="s">
        <v>5763</v>
      </c>
      <c r="G976" s="1284" t="s">
        <v>5764</v>
      </c>
    </row>
    <row r="977" spans="1:7" ht="15">
      <c r="A977" s="1284" t="s">
        <v>90</v>
      </c>
      <c r="B977" s="1284" t="s">
        <v>97</v>
      </c>
      <c r="C977" s="1284" t="s">
        <v>3254</v>
      </c>
      <c r="D977" s="1284">
        <v>1</v>
      </c>
      <c r="E977" s="1284" t="s">
        <v>5765</v>
      </c>
      <c r="F977" s="1284"/>
      <c r="G977" s="1284"/>
    </row>
    <row r="978" spans="1:7" ht="15">
      <c r="A978" s="1284" t="s">
        <v>90</v>
      </c>
      <c r="B978" s="1284" t="s">
        <v>97</v>
      </c>
      <c r="C978" s="1284" t="s">
        <v>3254</v>
      </c>
      <c r="D978" s="1284">
        <v>2</v>
      </c>
      <c r="E978" s="1284" t="s">
        <v>5766</v>
      </c>
      <c r="F978" s="1284"/>
      <c r="G978" s="1284"/>
    </row>
    <row r="979" spans="1:7" ht="15">
      <c r="A979" s="1284" t="s">
        <v>90</v>
      </c>
      <c r="B979" s="1284" t="s">
        <v>97</v>
      </c>
      <c r="C979" s="1284" t="s">
        <v>3254</v>
      </c>
      <c r="D979" s="1284">
        <v>3</v>
      </c>
      <c r="E979" s="1284" t="s">
        <v>5767</v>
      </c>
      <c r="F979" s="1284"/>
      <c r="G979" s="1284"/>
    </row>
    <row r="980" spans="1:7" ht="15">
      <c r="A980" s="1284" t="s">
        <v>90</v>
      </c>
      <c r="B980" s="1284" t="s">
        <v>97</v>
      </c>
      <c r="C980" s="1284" t="s">
        <v>1568</v>
      </c>
      <c r="D980" s="1284">
        <v>1</v>
      </c>
      <c r="E980" s="1284" t="s">
        <v>5768</v>
      </c>
      <c r="F980" s="1284" t="s">
        <v>5769</v>
      </c>
      <c r="G980" s="1284" t="s">
        <v>5770</v>
      </c>
    </row>
    <row r="981" spans="1:7" ht="15">
      <c r="A981" s="1284" t="s">
        <v>90</v>
      </c>
      <c r="B981" s="1284" t="s">
        <v>97</v>
      </c>
      <c r="C981" s="1284" t="s">
        <v>1568</v>
      </c>
      <c r="D981" s="1284">
        <v>2</v>
      </c>
      <c r="E981" s="1284" t="s">
        <v>5771</v>
      </c>
      <c r="F981" s="1284" t="s">
        <v>5772</v>
      </c>
      <c r="G981" s="1284" t="s">
        <v>5773</v>
      </c>
    </row>
    <row r="982" spans="1:7" ht="15">
      <c r="A982" s="1284" t="s">
        <v>90</v>
      </c>
      <c r="B982" s="1284" t="s">
        <v>97</v>
      </c>
      <c r="C982" s="1284" t="s">
        <v>1568</v>
      </c>
      <c r="D982" s="1284">
        <v>3</v>
      </c>
      <c r="E982" s="1284" t="s">
        <v>5774</v>
      </c>
      <c r="F982" s="1284" t="s">
        <v>5775</v>
      </c>
      <c r="G982" s="1284" t="s">
        <v>5776</v>
      </c>
    </row>
    <row r="983" spans="1:7" ht="15">
      <c r="A983" s="1284" t="s">
        <v>90</v>
      </c>
      <c r="B983" s="1284" t="s">
        <v>97</v>
      </c>
      <c r="C983" s="1284" t="s">
        <v>2262</v>
      </c>
      <c r="D983" s="1284">
        <v>1</v>
      </c>
      <c r="E983" s="1284" t="s">
        <v>5777</v>
      </c>
      <c r="F983" s="1284" t="s">
        <v>5778</v>
      </c>
      <c r="G983" s="1284" t="s">
        <v>5779</v>
      </c>
    </row>
    <row r="984" spans="1:7" ht="15">
      <c r="A984" s="1284" t="s">
        <v>90</v>
      </c>
      <c r="B984" s="1284" t="s">
        <v>97</v>
      </c>
      <c r="C984" s="1284" t="s">
        <v>2262</v>
      </c>
      <c r="D984" s="1284">
        <v>2</v>
      </c>
      <c r="E984" s="1284" t="s">
        <v>5780</v>
      </c>
      <c r="F984" s="1284" t="s">
        <v>5781</v>
      </c>
      <c r="G984" s="1284" t="s">
        <v>5782</v>
      </c>
    </row>
    <row r="985" spans="1:7" ht="15">
      <c r="A985" s="1284" t="s">
        <v>90</v>
      </c>
      <c r="B985" s="1284" t="s">
        <v>97</v>
      </c>
      <c r="C985" s="1284" t="s">
        <v>2262</v>
      </c>
      <c r="D985" s="1284">
        <v>3</v>
      </c>
      <c r="E985" s="1284" t="s">
        <v>5783</v>
      </c>
      <c r="F985" s="1284" t="s">
        <v>5784</v>
      </c>
      <c r="G985" s="1284" t="s">
        <v>5785</v>
      </c>
    </row>
    <row r="986" spans="1:7" ht="15">
      <c r="A986" s="1284" t="s">
        <v>90</v>
      </c>
      <c r="B986" s="1284" t="s">
        <v>97</v>
      </c>
      <c r="C986" s="1284" t="s">
        <v>2273</v>
      </c>
      <c r="D986" s="1284">
        <v>1</v>
      </c>
      <c r="E986" s="1284" t="s">
        <v>5786</v>
      </c>
      <c r="F986" s="1284" t="s">
        <v>5787</v>
      </c>
      <c r="G986" s="1284" t="s">
        <v>5788</v>
      </c>
    </row>
    <row r="987" spans="1:7" ht="15">
      <c r="A987" s="1284" t="s">
        <v>90</v>
      </c>
      <c r="B987" s="1284" t="s">
        <v>97</v>
      </c>
      <c r="C987" s="1284" t="s">
        <v>2273</v>
      </c>
      <c r="D987" s="1284">
        <v>2</v>
      </c>
      <c r="E987" s="1284" t="s">
        <v>5789</v>
      </c>
      <c r="F987" s="1284" t="s">
        <v>5790</v>
      </c>
      <c r="G987" s="1284" t="s">
        <v>5791</v>
      </c>
    </row>
    <row r="988" spans="1:7" ht="15">
      <c r="A988" s="1284" t="s">
        <v>90</v>
      </c>
      <c r="B988" s="1284" t="s">
        <v>97</v>
      </c>
      <c r="C988" s="1284" t="s">
        <v>2273</v>
      </c>
      <c r="D988" s="1284">
        <v>3</v>
      </c>
      <c r="E988" s="1284" t="s">
        <v>5792</v>
      </c>
      <c r="F988" s="1284" t="s">
        <v>5793</v>
      </c>
      <c r="G988" s="1284" t="s">
        <v>5794</v>
      </c>
    </row>
    <row r="989" spans="1:7" ht="15">
      <c r="A989" s="1284" t="s">
        <v>90</v>
      </c>
      <c r="B989" s="1284" t="s">
        <v>97</v>
      </c>
      <c r="C989" s="1284" t="s">
        <v>2284</v>
      </c>
      <c r="D989" s="1284">
        <v>1</v>
      </c>
      <c r="E989" s="1284" t="s">
        <v>5795</v>
      </c>
      <c r="F989" s="1284" t="s">
        <v>5796</v>
      </c>
      <c r="G989" s="1284" t="s">
        <v>5797</v>
      </c>
    </row>
    <row r="990" spans="1:7" ht="15">
      <c r="A990" s="1284" t="s">
        <v>90</v>
      </c>
      <c r="B990" s="1284" t="s">
        <v>97</v>
      </c>
      <c r="C990" s="1284" t="s">
        <v>2284</v>
      </c>
      <c r="D990" s="1284">
        <v>2</v>
      </c>
      <c r="E990" s="1284" t="s">
        <v>5798</v>
      </c>
      <c r="F990" s="1284" t="s">
        <v>5799</v>
      </c>
      <c r="G990" s="1284" t="s">
        <v>5800</v>
      </c>
    </row>
    <row r="991" spans="1:7" ht="15">
      <c r="A991" s="1284" t="s">
        <v>90</v>
      </c>
      <c r="B991" s="1284" t="s">
        <v>97</v>
      </c>
      <c r="C991" s="1284" t="s">
        <v>2284</v>
      </c>
      <c r="D991" s="1284">
        <v>3</v>
      </c>
      <c r="E991" s="1284" t="s">
        <v>5801</v>
      </c>
      <c r="F991" s="1284" t="s">
        <v>5802</v>
      </c>
      <c r="G991" s="1284" t="s">
        <v>5803</v>
      </c>
    </row>
    <row r="992" spans="1:7" ht="15">
      <c r="A992" s="1284" t="s">
        <v>90</v>
      </c>
      <c r="B992" s="1284" t="s">
        <v>1482</v>
      </c>
      <c r="C992" s="1284" t="s">
        <v>3254</v>
      </c>
      <c r="D992" s="1284">
        <v>1</v>
      </c>
      <c r="E992" s="1284" t="s">
        <v>5804</v>
      </c>
      <c r="F992" s="1284"/>
      <c r="G992" s="1284"/>
    </row>
    <row r="993" spans="1:7" ht="15">
      <c r="A993" s="1284" t="s">
        <v>90</v>
      </c>
      <c r="B993" s="1284" t="s">
        <v>1482</v>
      </c>
      <c r="C993" s="1284" t="s">
        <v>3254</v>
      </c>
      <c r="D993" s="1284">
        <v>2</v>
      </c>
      <c r="E993" s="1284" t="s">
        <v>5805</v>
      </c>
      <c r="F993" s="1284"/>
      <c r="G993" s="1284"/>
    </row>
    <row r="994" spans="1:7" ht="15">
      <c r="A994" s="1284" t="s">
        <v>90</v>
      </c>
      <c r="B994" s="1284" t="s">
        <v>1482</v>
      </c>
      <c r="C994" s="1284" t="s">
        <v>3254</v>
      </c>
      <c r="D994" s="1284">
        <v>3</v>
      </c>
      <c r="E994" s="1284" t="s">
        <v>5806</v>
      </c>
      <c r="F994" s="1284"/>
      <c r="G994" s="1284"/>
    </row>
    <row r="995" spans="1:7" ht="15">
      <c r="A995" s="1284" t="s">
        <v>90</v>
      </c>
      <c r="B995" s="1284" t="s">
        <v>1482</v>
      </c>
      <c r="C995" s="1284" t="s">
        <v>1568</v>
      </c>
      <c r="D995" s="1284">
        <v>1</v>
      </c>
      <c r="E995" s="1284" t="s">
        <v>5807</v>
      </c>
      <c r="F995" s="1284" t="s">
        <v>5808</v>
      </c>
      <c r="G995" s="1284" t="s">
        <v>5809</v>
      </c>
    </row>
    <row r="996" spans="1:7" ht="15">
      <c r="A996" s="1284" t="s">
        <v>90</v>
      </c>
      <c r="B996" s="1284" t="s">
        <v>1482</v>
      </c>
      <c r="C996" s="1284" t="s">
        <v>1568</v>
      </c>
      <c r="D996" s="1284">
        <v>2</v>
      </c>
      <c r="E996" s="1284" t="s">
        <v>5810</v>
      </c>
      <c r="F996" s="1284" t="s">
        <v>5811</v>
      </c>
      <c r="G996" s="1284" t="s">
        <v>5812</v>
      </c>
    </row>
    <row r="997" spans="1:7" ht="15">
      <c r="A997" s="1284" t="s">
        <v>90</v>
      </c>
      <c r="B997" s="1284" t="s">
        <v>1482</v>
      </c>
      <c r="C997" s="1284" t="s">
        <v>1568</v>
      </c>
      <c r="D997" s="1284">
        <v>3</v>
      </c>
      <c r="E997" s="1284" t="s">
        <v>5813</v>
      </c>
      <c r="F997" s="1284" t="s">
        <v>5814</v>
      </c>
      <c r="G997" s="1284" t="s">
        <v>5815</v>
      </c>
    </row>
    <row r="998" spans="1:7" ht="15">
      <c r="A998" s="1284" t="s">
        <v>90</v>
      </c>
      <c r="B998" s="1284" t="s">
        <v>1482</v>
      </c>
      <c r="C998" s="1284" t="s">
        <v>2262</v>
      </c>
      <c r="D998" s="1284">
        <v>1</v>
      </c>
      <c r="E998" s="1284" t="s">
        <v>5816</v>
      </c>
      <c r="F998" s="1284" t="s">
        <v>5817</v>
      </c>
      <c r="G998" s="1284" t="s">
        <v>5818</v>
      </c>
    </row>
    <row r="999" spans="1:7" ht="15">
      <c r="A999" s="1284" t="s">
        <v>90</v>
      </c>
      <c r="B999" s="1284" t="s">
        <v>1482</v>
      </c>
      <c r="C999" s="1284" t="s">
        <v>2262</v>
      </c>
      <c r="D999" s="1284">
        <v>2</v>
      </c>
      <c r="E999" s="1284" t="s">
        <v>5819</v>
      </c>
      <c r="F999" s="1284" t="s">
        <v>5820</v>
      </c>
      <c r="G999" s="1284" t="s">
        <v>5821</v>
      </c>
    </row>
    <row r="1000" spans="1:7" ht="15">
      <c r="A1000" s="1284" t="s">
        <v>90</v>
      </c>
      <c r="B1000" s="1284" t="s">
        <v>1482</v>
      </c>
      <c r="C1000" s="1284" t="s">
        <v>2262</v>
      </c>
      <c r="D1000" s="1284">
        <v>3</v>
      </c>
      <c r="E1000" s="1284" t="s">
        <v>5822</v>
      </c>
      <c r="F1000" s="1284" t="s">
        <v>5823</v>
      </c>
      <c r="G1000" s="1284" t="s">
        <v>5824</v>
      </c>
    </row>
    <row r="1001" spans="1:7" ht="15">
      <c r="A1001" s="1284" t="s">
        <v>90</v>
      </c>
      <c r="B1001" s="1284" t="s">
        <v>1482</v>
      </c>
      <c r="C1001" s="1284" t="s">
        <v>2273</v>
      </c>
      <c r="D1001" s="1284">
        <v>1</v>
      </c>
      <c r="E1001" s="1284" t="s">
        <v>5825</v>
      </c>
      <c r="F1001" s="1284" t="s">
        <v>5826</v>
      </c>
      <c r="G1001" s="1284" t="s">
        <v>5827</v>
      </c>
    </row>
    <row r="1002" spans="1:7" ht="15">
      <c r="A1002" s="1284" t="s">
        <v>90</v>
      </c>
      <c r="B1002" s="1284" t="s">
        <v>1482</v>
      </c>
      <c r="C1002" s="1284" t="s">
        <v>2273</v>
      </c>
      <c r="D1002" s="1284">
        <v>2</v>
      </c>
      <c r="E1002" s="1284" t="s">
        <v>5828</v>
      </c>
      <c r="F1002" s="1284" t="s">
        <v>5829</v>
      </c>
      <c r="G1002" s="1284" t="s">
        <v>5830</v>
      </c>
    </row>
    <row r="1003" spans="1:7" ht="15">
      <c r="A1003" s="1284" t="s">
        <v>90</v>
      </c>
      <c r="B1003" s="1284" t="s">
        <v>1482</v>
      </c>
      <c r="C1003" s="1284" t="s">
        <v>2273</v>
      </c>
      <c r="D1003" s="1284">
        <v>3</v>
      </c>
      <c r="E1003" s="1284" t="s">
        <v>5831</v>
      </c>
      <c r="F1003" s="1284" t="s">
        <v>5832</v>
      </c>
      <c r="G1003" s="1284" t="s">
        <v>5833</v>
      </c>
    </row>
    <row r="1004" spans="1:7" ht="15">
      <c r="A1004" s="1284" t="s">
        <v>90</v>
      </c>
      <c r="B1004" s="1284" t="s">
        <v>1482</v>
      </c>
      <c r="C1004" s="1284" t="s">
        <v>2284</v>
      </c>
      <c r="D1004" s="1284">
        <v>1</v>
      </c>
      <c r="E1004" s="1284" t="s">
        <v>5834</v>
      </c>
      <c r="F1004" s="1284" t="s">
        <v>5835</v>
      </c>
      <c r="G1004" s="1284" t="s">
        <v>5836</v>
      </c>
    </row>
    <row r="1005" spans="1:7" ht="15">
      <c r="A1005" s="1284" t="s">
        <v>90</v>
      </c>
      <c r="B1005" s="1284" t="s">
        <v>1482</v>
      </c>
      <c r="C1005" s="1284" t="s">
        <v>2284</v>
      </c>
      <c r="D1005" s="1284">
        <v>2</v>
      </c>
      <c r="E1005" s="1284" t="s">
        <v>5837</v>
      </c>
      <c r="F1005" s="1284" t="s">
        <v>5838</v>
      </c>
      <c r="G1005" s="1284" t="s">
        <v>5839</v>
      </c>
    </row>
    <row r="1006" spans="1:7" ht="15">
      <c r="A1006" s="1284" t="s">
        <v>90</v>
      </c>
      <c r="B1006" s="1284" t="s">
        <v>1482</v>
      </c>
      <c r="C1006" s="1284" t="s">
        <v>2284</v>
      </c>
      <c r="D1006" s="1284">
        <v>3</v>
      </c>
      <c r="E1006" s="1284" t="s">
        <v>5840</v>
      </c>
      <c r="F1006" s="1284" t="s">
        <v>5841</v>
      </c>
      <c r="G1006" s="1284" t="s">
        <v>5842</v>
      </c>
    </row>
    <row r="1007" spans="1:7" ht="15">
      <c r="A1007" s="1284" t="s">
        <v>99</v>
      </c>
      <c r="B1007" s="1284" t="s">
        <v>1483</v>
      </c>
      <c r="C1007" s="1284" t="s">
        <v>3254</v>
      </c>
      <c r="D1007" s="1284">
        <v>1</v>
      </c>
      <c r="E1007" s="1284" t="s">
        <v>5843</v>
      </c>
      <c r="F1007" s="1284"/>
      <c r="G1007" s="1284"/>
    </row>
    <row r="1008" spans="1:7" ht="15">
      <c r="A1008" s="1284" t="s">
        <v>99</v>
      </c>
      <c r="B1008" s="1284" t="s">
        <v>1483</v>
      </c>
      <c r="C1008" s="1284" t="s">
        <v>3254</v>
      </c>
      <c r="D1008" s="1284">
        <v>2</v>
      </c>
      <c r="E1008" s="1284" t="s">
        <v>2725</v>
      </c>
      <c r="F1008" s="1284"/>
      <c r="G1008" s="1284"/>
    </row>
    <row r="1009" spans="1:7" ht="15">
      <c r="A1009" s="1284" t="s">
        <v>99</v>
      </c>
      <c r="B1009" s="1284" t="s">
        <v>1483</v>
      </c>
      <c r="C1009" s="1284" t="s">
        <v>3254</v>
      </c>
      <c r="D1009" s="1284">
        <v>3</v>
      </c>
      <c r="E1009" s="1284" t="s">
        <v>2753</v>
      </c>
      <c r="F1009" s="1284"/>
      <c r="G1009" s="1284"/>
    </row>
    <row r="1010" spans="1:7" ht="15">
      <c r="A1010" s="1284" t="s">
        <v>99</v>
      </c>
      <c r="B1010" s="1284" t="s">
        <v>1483</v>
      </c>
      <c r="C1010" s="1284" t="s">
        <v>1568</v>
      </c>
      <c r="D1010" s="1284">
        <v>1</v>
      </c>
      <c r="E1010" s="1284" t="s">
        <v>2782</v>
      </c>
      <c r="F1010" s="1284" t="s">
        <v>5844</v>
      </c>
      <c r="G1010" s="1284" t="s">
        <v>5845</v>
      </c>
    </row>
    <row r="1011" spans="1:7" ht="15">
      <c r="A1011" s="1284" t="s">
        <v>99</v>
      </c>
      <c r="B1011" s="1284" t="s">
        <v>1483</v>
      </c>
      <c r="C1011" s="1284" t="s">
        <v>1568</v>
      </c>
      <c r="D1011" s="1284">
        <v>2</v>
      </c>
      <c r="E1011" s="1284" t="s">
        <v>2820</v>
      </c>
      <c r="F1011" s="1284" t="s">
        <v>5846</v>
      </c>
      <c r="G1011" s="1284" t="s">
        <v>5847</v>
      </c>
    </row>
    <row r="1012" spans="1:7" ht="15">
      <c r="A1012" s="1284" t="s">
        <v>99</v>
      </c>
      <c r="B1012" s="1284" t="s">
        <v>1483</v>
      </c>
      <c r="C1012" s="1284" t="s">
        <v>1568</v>
      </c>
      <c r="D1012" s="1284">
        <v>3</v>
      </c>
      <c r="E1012" s="1284" t="s">
        <v>2855</v>
      </c>
      <c r="F1012" s="1284" t="s">
        <v>5848</v>
      </c>
      <c r="G1012" s="1284" t="s">
        <v>5849</v>
      </c>
    </row>
    <row r="1013" spans="1:7" ht="15">
      <c r="A1013" s="1284" t="s">
        <v>99</v>
      </c>
      <c r="B1013" s="1284" t="s">
        <v>1483</v>
      </c>
      <c r="C1013" s="1284" t="s">
        <v>2262</v>
      </c>
      <c r="D1013" s="1284">
        <v>1</v>
      </c>
      <c r="E1013" s="1284" t="s">
        <v>5850</v>
      </c>
      <c r="F1013" s="1284" t="s">
        <v>5851</v>
      </c>
      <c r="G1013" s="1284" t="s">
        <v>5852</v>
      </c>
    </row>
    <row r="1014" spans="1:7" ht="15">
      <c r="A1014" s="1284" t="s">
        <v>99</v>
      </c>
      <c r="B1014" s="1284" t="s">
        <v>1483</v>
      </c>
      <c r="C1014" s="1284" t="s">
        <v>2262</v>
      </c>
      <c r="D1014" s="1284">
        <v>2</v>
      </c>
      <c r="E1014" s="1284" t="s">
        <v>5853</v>
      </c>
      <c r="F1014" s="1284" t="s">
        <v>5854</v>
      </c>
      <c r="G1014" s="1284" t="s">
        <v>5855</v>
      </c>
    </row>
    <row r="1015" spans="1:7" ht="15">
      <c r="A1015" s="1284" t="s">
        <v>99</v>
      </c>
      <c r="B1015" s="1284" t="s">
        <v>1483</v>
      </c>
      <c r="C1015" s="1284" t="s">
        <v>2262</v>
      </c>
      <c r="D1015" s="1284">
        <v>3</v>
      </c>
      <c r="E1015" s="1284" t="s">
        <v>2962</v>
      </c>
      <c r="F1015" s="1284" t="s">
        <v>5856</v>
      </c>
      <c r="G1015" s="1284" t="s">
        <v>5857</v>
      </c>
    </row>
    <row r="1016" spans="1:7" ht="15">
      <c r="A1016" s="1284" t="s">
        <v>99</v>
      </c>
      <c r="B1016" s="1284" t="s">
        <v>1483</v>
      </c>
      <c r="C1016" s="1284" t="s">
        <v>2273</v>
      </c>
      <c r="D1016" s="1284">
        <v>1</v>
      </c>
      <c r="E1016" s="1284" t="s">
        <v>2997</v>
      </c>
      <c r="F1016" s="1284" t="s">
        <v>5858</v>
      </c>
      <c r="G1016" s="1284" t="s">
        <v>5859</v>
      </c>
    </row>
    <row r="1017" spans="1:7" ht="15">
      <c r="A1017" s="1284" t="s">
        <v>99</v>
      </c>
      <c r="B1017" s="1284" t="s">
        <v>1483</v>
      </c>
      <c r="C1017" s="1284" t="s">
        <v>2273</v>
      </c>
      <c r="D1017" s="1284">
        <v>2</v>
      </c>
      <c r="E1017" s="1284" t="s">
        <v>5860</v>
      </c>
      <c r="F1017" s="1284" t="s">
        <v>5861</v>
      </c>
      <c r="G1017" s="1284" t="s">
        <v>5862</v>
      </c>
    </row>
    <row r="1018" spans="1:7" ht="15">
      <c r="A1018" s="1284" t="s">
        <v>99</v>
      </c>
      <c r="B1018" s="1284" t="s">
        <v>1483</v>
      </c>
      <c r="C1018" s="1284" t="s">
        <v>2273</v>
      </c>
      <c r="D1018" s="1284">
        <v>3</v>
      </c>
      <c r="E1018" s="1284" t="s">
        <v>5863</v>
      </c>
      <c r="F1018" s="1284" t="s">
        <v>5864</v>
      </c>
      <c r="G1018" s="1284" t="s">
        <v>5865</v>
      </c>
    </row>
    <row r="1019" spans="1:7" ht="15">
      <c r="A1019" s="1284" t="s">
        <v>99</v>
      </c>
      <c r="B1019" s="1284" t="s">
        <v>1483</v>
      </c>
      <c r="C1019" s="1284" t="s">
        <v>2284</v>
      </c>
      <c r="D1019" s="1284">
        <v>1</v>
      </c>
      <c r="E1019" s="1284" t="s">
        <v>3100</v>
      </c>
      <c r="F1019" s="1284" t="s">
        <v>5866</v>
      </c>
      <c r="G1019" s="1284" t="s">
        <v>5867</v>
      </c>
    </row>
    <row r="1020" spans="1:7" ht="15">
      <c r="A1020" s="1284" t="s">
        <v>99</v>
      </c>
      <c r="B1020" s="1284" t="s">
        <v>1483</v>
      </c>
      <c r="C1020" s="1284" t="s">
        <v>2284</v>
      </c>
      <c r="D1020" s="1284">
        <v>2</v>
      </c>
      <c r="E1020" s="1284" t="s">
        <v>5868</v>
      </c>
      <c r="F1020" s="1284" t="s">
        <v>5869</v>
      </c>
      <c r="G1020" s="1284" t="s">
        <v>5870</v>
      </c>
    </row>
    <row r="1021" spans="1:7" ht="15">
      <c r="A1021" s="1284" t="s">
        <v>99</v>
      </c>
      <c r="B1021" s="1284" t="s">
        <v>1483</v>
      </c>
      <c r="C1021" s="1284" t="s">
        <v>2284</v>
      </c>
      <c r="D1021" s="1284">
        <v>3</v>
      </c>
      <c r="E1021" s="1284" t="s">
        <v>5871</v>
      </c>
      <c r="F1021" s="1284" t="s">
        <v>5872</v>
      </c>
      <c r="G1021" s="1284" t="s">
        <v>5873</v>
      </c>
    </row>
    <row r="1022" spans="1:7" ht="15">
      <c r="A1022" s="1284" t="s">
        <v>99</v>
      </c>
      <c r="B1022" s="1284" t="s">
        <v>1484</v>
      </c>
      <c r="C1022" s="1284" t="s">
        <v>3254</v>
      </c>
      <c r="D1022" s="1284">
        <v>1</v>
      </c>
      <c r="E1022" s="1284" t="s">
        <v>2687</v>
      </c>
      <c r="F1022" s="1284"/>
      <c r="G1022" s="1284"/>
    </row>
    <row r="1023" spans="1:7" ht="15">
      <c r="A1023" s="1284" t="s">
        <v>99</v>
      </c>
      <c r="B1023" s="1284" t="s">
        <v>1484</v>
      </c>
      <c r="C1023" s="1284" t="s">
        <v>3254</v>
      </c>
      <c r="D1023" s="1284">
        <v>2</v>
      </c>
      <c r="E1023" s="1284" t="s">
        <v>2724</v>
      </c>
      <c r="F1023" s="1284"/>
      <c r="G1023" s="1284"/>
    </row>
    <row r="1024" spans="1:7" ht="15">
      <c r="A1024" s="1284" t="s">
        <v>99</v>
      </c>
      <c r="B1024" s="1284" t="s">
        <v>1484</v>
      </c>
      <c r="C1024" s="1284" t="s">
        <v>3254</v>
      </c>
      <c r="D1024" s="1284">
        <v>3</v>
      </c>
      <c r="E1024" s="1284" t="s">
        <v>2752</v>
      </c>
      <c r="F1024" s="1284"/>
      <c r="G1024" s="1284"/>
    </row>
    <row r="1025" spans="1:7" ht="15">
      <c r="A1025" s="1284" t="s">
        <v>99</v>
      </c>
      <c r="B1025" s="1284" t="s">
        <v>1484</v>
      </c>
      <c r="C1025" s="1284" t="s">
        <v>1568</v>
      </c>
      <c r="D1025" s="1284">
        <v>1</v>
      </c>
      <c r="E1025" s="1284" t="s">
        <v>2781</v>
      </c>
      <c r="F1025" s="1284" t="s">
        <v>5874</v>
      </c>
      <c r="G1025" s="1284" t="s">
        <v>5875</v>
      </c>
    </row>
    <row r="1026" spans="1:7" ht="15">
      <c r="A1026" s="1284" t="s">
        <v>99</v>
      </c>
      <c r="B1026" s="1284" t="s">
        <v>1484</v>
      </c>
      <c r="C1026" s="1284" t="s">
        <v>1568</v>
      </c>
      <c r="D1026" s="1284">
        <v>2</v>
      </c>
      <c r="E1026" s="1284" t="s">
        <v>2819</v>
      </c>
      <c r="F1026" s="1284" t="s">
        <v>5876</v>
      </c>
      <c r="G1026" s="1284" t="s">
        <v>5877</v>
      </c>
    </row>
    <row r="1027" spans="1:7" ht="15">
      <c r="A1027" s="1284" t="s">
        <v>99</v>
      </c>
      <c r="B1027" s="1284" t="s">
        <v>1484</v>
      </c>
      <c r="C1027" s="1284" t="s">
        <v>1568</v>
      </c>
      <c r="D1027" s="1284">
        <v>3</v>
      </c>
      <c r="E1027" s="1284" t="s">
        <v>5878</v>
      </c>
      <c r="F1027" s="1284" t="s">
        <v>5879</v>
      </c>
      <c r="G1027" s="1284" t="s">
        <v>5880</v>
      </c>
    </row>
    <row r="1028" spans="1:7" ht="15">
      <c r="A1028" s="1284" t="s">
        <v>99</v>
      </c>
      <c r="B1028" s="1284" t="s">
        <v>1484</v>
      </c>
      <c r="C1028" s="1284" t="s">
        <v>2262</v>
      </c>
      <c r="D1028" s="1284">
        <v>1</v>
      </c>
      <c r="E1028" s="1284" t="s">
        <v>5881</v>
      </c>
      <c r="F1028" s="1284" t="s">
        <v>5882</v>
      </c>
      <c r="G1028" s="1284" t="s">
        <v>5883</v>
      </c>
    </row>
    <row r="1029" spans="1:7" ht="15">
      <c r="A1029" s="1284" t="s">
        <v>99</v>
      </c>
      <c r="B1029" s="1284" t="s">
        <v>1484</v>
      </c>
      <c r="C1029" s="1284" t="s">
        <v>2262</v>
      </c>
      <c r="D1029" s="1284">
        <v>2</v>
      </c>
      <c r="E1029" s="1284" t="s">
        <v>2925</v>
      </c>
      <c r="F1029" s="1284" t="s">
        <v>5884</v>
      </c>
      <c r="G1029" s="1284" t="s">
        <v>5885</v>
      </c>
    </row>
    <row r="1030" spans="1:7" ht="15">
      <c r="A1030" s="1284" t="s">
        <v>99</v>
      </c>
      <c r="B1030" s="1284" t="s">
        <v>1484</v>
      </c>
      <c r="C1030" s="1284" t="s">
        <v>2262</v>
      </c>
      <c r="D1030" s="1284">
        <v>3</v>
      </c>
      <c r="E1030" s="1284" t="s">
        <v>5886</v>
      </c>
      <c r="F1030" s="1284" t="s">
        <v>5887</v>
      </c>
      <c r="G1030" s="1284" t="s">
        <v>5888</v>
      </c>
    </row>
    <row r="1031" spans="1:7" ht="15">
      <c r="A1031" s="1284" t="s">
        <v>99</v>
      </c>
      <c r="B1031" s="1284" t="s">
        <v>1484</v>
      </c>
      <c r="C1031" s="1284" t="s">
        <v>2273</v>
      </c>
      <c r="D1031" s="1284">
        <v>1</v>
      </c>
      <c r="E1031" s="1284" t="s">
        <v>5889</v>
      </c>
      <c r="F1031" s="1284" t="s">
        <v>5890</v>
      </c>
      <c r="G1031" s="1284" t="s">
        <v>5891</v>
      </c>
    </row>
    <row r="1032" spans="1:7" ht="15">
      <c r="A1032" s="1284" t="s">
        <v>99</v>
      </c>
      <c r="B1032" s="1284" t="s">
        <v>1484</v>
      </c>
      <c r="C1032" s="1284" t="s">
        <v>2273</v>
      </c>
      <c r="D1032" s="1284">
        <v>2</v>
      </c>
      <c r="E1032" s="1284" t="s">
        <v>5892</v>
      </c>
      <c r="F1032" s="1284" t="s">
        <v>5893</v>
      </c>
      <c r="G1032" s="1284" t="s">
        <v>5894</v>
      </c>
    </row>
    <row r="1033" spans="1:7" ht="15">
      <c r="A1033" s="1284" t="s">
        <v>99</v>
      </c>
      <c r="B1033" s="1284" t="s">
        <v>1484</v>
      </c>
      <c r="C1033" s="1284" t="s">
        <v>2273</v>
      </c>
      <c r="D1033" s="1284">
        <v>3</v>
      </c>
      <c r="E1033" s="1284" t="s">
        <v>3063</v>
      </c>
      <c r="F1033" s="1284" t="s">
        <v>5895</v>
      </c>
      <c r="G1033" s="1284" t="s">
        <v>5896</v>
      </c>
    </row>
    <row r="1034" spans="1:7" ht="15">
      <c r="A1034" s="1284" t="s">
        <v>99</v>
      </c>
      <c r="B1034" s="1284" t="s">
        <v>1484</v>
      </c>
      <c r="C1034" s="1284" t="s">
        <v>2284</v>
      </c>
      <c r="D1034" s="1284">
        <v>1</v>
      </c>
      <c r="E1034" s="1284" t="s">
        <v>5897</v>
      </c>
      <c r="F1034" s="1284" t="s">
        <v>5898</v>
      </c>
      <c r="G1034" s="1284" t="s">
        <v>5899</v>
      </c>
    </row>
    <row r="1035" spans="1:7" ht="15">
      <c r="A1035" s="1284" t="s">
        <v>99</v>
      </c>
      <c r="B1035" s="1284" t="s">
        <v>1484</v>
      </c>
      <c r="C1035" s="1284" t="s">
        <v>2284</v>
      </c>
      <c r="D1035" s="1284">
        <v>2</v>
      </c>
      <c r="E1035" s="1284" t="s">
        <v>3099</v>
      </c>
      <c r="F1035" s="1284" t="s">
        <v>5900</v>
      </c>
      <c r="G1035" s="1284" t="s">
        <v>5901</v>
      </c>
    </row>
    <row r="1036" spans="1:7" ht="15">
      <c r="A1036" s="1284" t="s">
        <v>99</v>
      </c>
      <c r="B1036" s="1284" t="s">
        <v>1484</v>
      </c>
      <c r="C1036" s="1284" t="s">
        <v>2284</v>
      </c>
      <c r="D1036" s="1284">
        <v>3</v>
      </c>
      <c r="E1036" s="1284" t="s">
        <v>5902</v>
      </c>
      <c r="F1036" s="1284" t="s">
        <v>5903</v>
      </c>
      <c r="G1036" s="1284" t="s">
        <v>5904</v>
      </c>
    </row>
    <row r="1037" spans="1:7" ht="15">
      <c r="A1037" s="1284" t="s">
        <v>99</v>
      </c>
      <c r="B1037" s="1284" t="s">
        <v>1485</v>
      </c>
      <c r="C1037" s="1284" t="s">
        <v>3254</v>
      </c>
      <c r="D1037" s="1284">
        <v>1</v>
      </c>
      <c r="E1037" s="1284" t="s">
        <v>5905</v>
      </c>
      <c r="F1037" s="1284"/>
      <c r="G1037" s="1284"/>
    </row>
    <row r="1038" spans="1:7" ht="15">
      <c r="A1038" s="1284" t="s">
        <v>99</v>
      </c>
      <c r="B1038" s="1284" t="s">
        <v>1485</v>
      </c>
      <c r="C1038" s="1284" t="s">
        <v>3254</v>
      </c>
      <c r="D1038" s="1284">
        <v>2</v>
      </c>
      <c r="E1038" s="1284" t="s">
        <v>5906</v>
      </c>
      <c r="F1038" s="1284"/>
      <c r="G1038" s="1284"/>
    </row>
    <row r="1039" spans="1:7" ht="15">
      <c r="A1039" s="1284" t="s">
        <v>99</v>
      </c>
      <c r="B1039" s="1284" t="s">
        <v>1485</v>
      </c>
      <c r="C1039" s="1284" t="s">
        <v>3254</v>
      </c>
      <c r="D1039" s="1284">
        <v>3</v>
      </c>
      <c r="E1039" s="1284" t="s">
        <v>5907</v>
      </c>
      <c r="F1039" s="1284"/>
      <c r="G1039" s="1284"/>
    </row>
    <row r="1040" spans="1:7" ht="15">
      <c r="A1040" s="1284" t="s">
        <v>99</v>
      </c>
      <c r="B1040" s="1284" t="s">
        <v>1485</v>
      </c>
      <c r="C1040" s="1284" t="s">
        <v>1568</v>
      </c>
      <c r="D1040" s="1284">
        <v>1</v>
      </c>
      <c r="E1040" s="1284" t="s">
        <v>5908</v>
      </c>
      <c r="F1040" s="1284" t="s">
        <v>5909</v>
      </c>
      <c r="G1040" s="1284" t="s">
        <v>5910</v>
      </c>
    </row>
    <row r="1041" spans="1:7" ht="15">
      <c r="A1041" s="1284" t="s">
        <v>99</v>
      </c>
      <c r="B1041" s="1284" t="s">
        <v>1485</v>
      </c>
      <c r="C1041" s="1284" t="s">
        <v>1568</v>
      </c>
      <c r="D1041" s="1284">
        <v>2</v>
      </c>
      <c r="E1041" s="1284" t="s">
        <v>5911</v>
      </c>
      <c r="F1041" s="1284" t="s">
        <v>5912</v>
      </c>
      <c r="G1041" s="1284" t="s">
        <v>5913</v>
      </c>
    </row>
    <row r="1042" spans="1:7" ht="15">
      <c r="A1042" s="1284" t="s">
        <v>99</v>
      </c>
      <c r="B1042" s="1284" t="s">
        <v>1485</v>
      </c>
      <c r="C1042" s="1284" t="s">
        <v>1568</v>
      </c>
      <c r="D1042" s="1284">
        <v>3</v>
      </c>
      <c r="E1042" s="1284" t="s">
        <v>5914</v>
      </c>
      <c r="F1042" s="1284" t="s">
        <v>5915</v>
      </c>
      <c r="G1042" s="1284" t="s">
        <v>5916</v>
      </c>
    </row>
    <row r="1043" spans="1:7" ht="15">
      <c r="A1043" s="1284" t="s">
        <v>99</v>
      </c>
      <c r="B1043" s="1284" t="s">
        <v>1485</v>
      </c>
      <c r="C1043" s="1284" t="s">
        <v>2262</v>
      </c>
      <c r="D1043" s="1284">
        <v>1</v>
      </c>
      <c r="E1043" s="1284" t="s">
        <v>5917</v>
      </c>
      <c r="F1043" s="1284" t="s">
        <v>5918</v>
      </c>
      <c r="G1043" s="1284" t="s">
        <v>5919</v>
      </c>
    </row>
    <row r="1044" spans="1:7" ht="15">
      <c r="A1044" s="1284" t="s">
        <v>99</v>
      </c>
      <c r="B1044" s="1284" t="s">
        <v>1485</v>
      </c>
      <c r="C1044" s="1284" t="s">
        <v>2262</v>
      </c>
      <c r="D1044" s="1284">
        <v>2</v>
      </c>
      <c r="E1044" s="1284" t="s">
        <v>5920</v>
      </c>
      <c r="F1044" s="1284" t="s">
        <v>5921</v>
      </c>
      <c r="G1044" s="1284" t="s">
        <v>5922</v>
      </c>
    </row>
    <row r="1045" spans="1:7" ht="15">
      <c r="A1045" s="1284" t="s">
        <v>99</v>
      </c>
      <c r="B1045" s="1284" t="s">
        <v>1485</v>
      </c>
      <c r="C1045" s="1284" t="s">
        <v>2262</v>
      </c>
      <c r="D1045" s="1284">
        <v>3</v>
      </c>
      <c r="E1045" s="1284" t="s">
        <v>5923</v>
      </c>
      <c r="F1045" s="1284" t="s">
        <v>5924</v>
      </c>
      <c r="G1045" s="1284" t="s">
        <v>5925</v>
      </c>
    </row>
    <row r="1046" spans="1:7" ht="15">
      <c r="A1046" s="1284" t="s">
        <v>99</v>
      </c>
      <c r="B1046" s="1284" t="s">
        <v>1485</v>
      </c>
      <c r="C1046" s="1284" t="s">
        <v>2273</v>
      </c>
      <c r="D1046" s="1284">
        <v>1</v>
      </c>
      <c r="E1046" s="1284" t="s">
        <v>5926</v>
      </c>
      <c r="F1046" s="1284" t="s">
        <v>5927</v>
      </c>
      <c r="G1046" s="1284" t="s">
        <v>5928</v>
      </c>
    </row>
    <row r="1047" spans="1:7" ht="15">
      <c r="A1047" s="1284" t="s">
        <v>99</v>
      </c>
      <c r="B1047" s="1284" t="s">
        <v>1485</v>
      </c>
      <c r="C1047" s="1284" t="s">
        <v>2273</v>
      </c>
      <c r="D1047" s="1284">
        <v>2</v>
      </c>
      <c r="E1047" s="1284" t="s">
        <v>5929</v>
      </c>
      <c r="F1047" s="1284" t="s">
        <v>5930</v>
      </c>
      <c r="G1047" s="1284" t="s">
        <v>5931</v>
      </c>
    </row>
    <row r="1048" spans="1:7" ht="15">
      <c r="A1048" s="1284" t="s">
        <v>99</v>
      </c>
      <c r="B1048" s="1284" t="s">
        <v>1485</v>
      </c>
      <c r="C1048" s="1284" t="s">
        <v>2273</v>
      </c>
      <c r="D1048" s="1284">
        <v>3</v>
      </c>
      <c r="E1048" s="1284" t="s">
        <v>5932</v>
      </c>
      <c r="F1048" s="1284" t="s">
        <v>5933</v>
      </c>
      <c r="G1048" s="1284" t="s">
        <v>5934</v>
      </c>
    </row>
    <row r="1049" spans="1:7" ht="15">
      <c r="A1049" s="1284" t="s">
        <v>99</v>
      </c>
      <c r="B1049" s="1284" t="s">
        <v>1485</v>
      </c>
      <c r="C1049" s="1284" t="s">
        <v>2284</v>
      </c>
      <c r="D1049" s="1284">
        <v>1</v>
      </c>
      <c r="E1049" s="1284" t="s">
        <v>5935</v>
      </c>
      <c r="F1049" s="1284" t="s">
        <v>5936</v>
      </c>
      <c r="G1049" s="1284" t="s">
        <v>5937</v>
      </c>
    </row>
    <row r="1050" spans="1:7" ht="15">
      <c r="A1050" s="1284" t="s">
        <v>99</v>
      </c>
      <c r="B1050" s="1284" t="s">
        <v>1485</v>
      </c>
      <c r="C1050" s="1284" t="s">
        <v>2284</v>
      </c>
      <c r="D1050" s="1284">
        <v>2</v>
      </c>
      <c r="E1050" s="1284" t="s">
        <v>5938</v>
      </c>
      <c r="F1050" s="1284" t="s">
        <v>5939</v>
      </c>
      <c r="G1050" s="1284" t="s">
        <v>5940</v>
      </c>
    </row>
    <row r="1051" spans="1:7" ht="15">
      <c r="A1051" s="1284" t="s">
        <v>99</v>
      </c>
      <c r="B1051" s="1284" t="s">
        <v>1485</v>
      </c>
      <c r="C1051" s="1284" t="s">
        <v>2284</v>
      </c>
      <c r="D1051" s="1284">
        <v>3</v>
      </c>
      <c r="E1051" s="1284" t="s">
        <v>5941</v>
      </c>
      <c r="F1051" s="1284" t="s">
        <v>5942</v>
      </c>
      <c r="G1051" s="1284" t="s">
        <v>5943</v>
      </c>
    </row>
    <row r="1052" spans="1:7" ht="15">
      <c r="A1052" s="1284" t="s">
        <v>99</v>
      </c>
      <c r="B1052" s="1284" t="s">
        <v>87</v>
      </c>
      <c r="C1052" s="1284" t="s">
        <v>3254</v>
      </c>
      <c r="D1052" s="1284">
        <v>1</v>
      </c>
      <c r="E1052" s="1284" t="s">
        <v>5945</v>
      </c>
      <c r="F1052" s="1284"/>
      <c r="G1052" s="1284"/>
    </row>
    <row r="1053" spans="1:7" ht="15">
      <c r="A1053" s="1284" t="s">
        <v>99</v>
      </c>
      <c r="B1053" s="1284" t="s">
        <v>87</v>
      </c>
      <c r="C1053" s="1284" t="s">
        <v>3254</v>
      </c>
      <c r="D1053" s="1284">
        <v>2</v>
      </c>
      <c r="E1053" s="1284" t="s">
        <v>2723</v>
      </c>
      <c r="F1053" s="1284"/>
      <c r="G1053" s="1284"/>
    </row>
    <row r="1054" spans="1:7" ht="15">
      <c r="A1054" s="1284" t="s">
        <v>99</v>
      </c>
      <c r="B1054" s="1284" t="s">
        <v>87</v>
      </c>
      <c r="C1054" s="1284" t="s">
        <v>3254</v>
      </c>
      <c r="D1054" s="1284">
        <v>3</v>
      </c>
      <c r="E1054" s="1284" t="s">
        <v>2751</v>
      </c>
      <c r="F1054" s="1284"/>
      <c r="G1054" s="1284"/>
    </row>
    <row r="1055" spans="1:7" ht="15">
      <c r="A1055" s="1284" t="s">
        <v>99</v>
      </c>
      <c r="B1055" s="1284" t="s">
        <v>87</v>
      </c>
      <c r="C1055" s="1284" t="s">
        <v>1568</v>
      </c>
      <c r="D1055" s="1284">
        <v>1</v>
      </c>
      <c r="E1055" s="1284" t="s">
        <v>2778</v>
      </c>
      <c r="F1055" s="1284" t="s">
        <v>5946</v>
      </c>
      <c r="G1055" s="1284" t="s">
        <v>5947</v>
      </c>
    </row>
    <row r="1056" spans="1:7" ht="15">
      <c r="A1056" s="1284" t="s">
        <v>99</v>
      </c>
      <c r="B1056" s="1284" t="s">
        <v>87</v>
      </c>
      <c r="C1056" s="1284" t="s">
        <v>1568</v>
      </c>
      <c r="D1056" s="1284">
        <v>2</v>
      </c>
      <c r="E1056" s="1284" t="s">
        <v>5948</v>
      </c>
      <c r="F1056" s="1284" t="s">
        <v>5949</v>
      </c>
      <c r="G1056" s="1284" t="s">
        <v>5950</v>
      </c>
    </row>
    <row r="1057" spans="1:7" ht="15">
      <c r="A1057" s="1284" t="s">
        <v>99</v>
      </c>
      <c r="B1057" s="1284" t="s">
        <v>87</v>
      </c>
      <c r="C1057" s="1284" t="s">
        <v>1568</v>
      </c>
      <c r="D1057" s="1284">
        <v>3</v>
      </c>
      <c r="E1057" s="1284" t="s">
        <v>5951</v>
      </c>
      <c r="F1057" s="1284" t="s">
        <v>5952</v>
      </c>
      <c r="G1057" s="1284" t="s">
        <v>5953</v>
      </c>
    </row>
    <row r="1058" spans="1:7" ht="15">
      <c r="A1058" s="1284" t="s">
        <v>99</v>
      </c>
      <c r="B1058" s="1284" t="s">
        <v>87</v>
      </c>
      <c r="C1058" s="1284" t="s">
        <v>2262</v>
      </c>
      <c r="D1058" s="1284">
        <v>1</v>
      </c>
      <c r="E1058" s="1284" t="s">
        <v>5954</v>
      </c>
      <c r="F1058" s="1284" t="s">
        <v>5955</v>
      </c>
      <c r="G1058" s="1284" t="s">
        <v>5956</v>
      </c>
    </row>
    <row r="1059" spans="1:7" ht="15">
      <c r="A1059" s="1284" t="s">
        <v>99</v>
      </c>
      <c r="B1059" s="1284" t="s">
        <v>87</v>
      </c>
      <c r="C1059" s="1284" t="s">
        <v>2262</v>
      </c>
      <c r="D1059" s="1284">
        <v>2</v>
      </c>
      <c r="E1059" s="1284" t="s">
        <v>2922</v>
      </c>
      <c r="F1059" s="1284" t="s">
        <v>5957</v>
      </c>
      <c r="G1059" s="1284" t="s">
        <v>5958</v>
      </c>
    </row>
    <row r="1060" spans="1:7" ht="15">
      <c r="A1060" s="1284" t="s">
        <v>99</v>
      </c>
      <c r="B1060" s="1284" t="s">
        <v>87</v>
      </c>
      <c r="C1060" s="1284" t="s">
        <v>2262</v>
      </c>
      <c r="D1060" s="1284">
        <v>3</v>
      </c>
      <c r="E1060" s="1284" t="s">
        <v>2958</v>
      </c>
      <c r="F1060" s="1284" t="s">
        <v>5959</v>
      </c>
      <c r="G1060" s="1284" t="s">
        <v>5960</v>
      </c>
    </row>
    <row r="1061" spans="1:7" ht="15">
      <c r="A1061" s="1284" t="s">
        <v>99</v>
      </c>
      <c r="B1061" s="1284" t="s">
        <v>87</v>
      </c>
      <c r="C1061" s="1284" t="s">
        <v>2273</v>
      </c>
      <c r="D1061" s="1284">
        <v>1</v>
      </c>
      <c r="E1061" s="1284" t="s">
        <v>3018</v>
      </c>
      <c r="F1061" s="1284" t="s">
        <v>5508</v>
      </c>
      <c r="G1061" s="1284" t="s">
        <v>5509</v>
      </c>
    </row>
    <row r="1062" spans="1:7" ht="15">
      <c r="A1062" s="1284" t="s">
        <v>99</v>
      </c>
      <c r="B1062" s="1284" t="s">
        <v>87</v>
      </c>
      <c r="C1062" s="1284" t="s">
        <v>2273</v>
      </c>
      <c r="D1062" s="1284">
        <v>2</v>
      </c>
      <c r="E1062" s="1284" t="s">
        <v>2993</v>
      </c>
      <c r="F1062" s="1284" t="s">
        <v>5961</v>
      </c>
      <c r="G1062" s="1284" t="s">
        <v>5962</v>
      </c>
    </row>
    <row r="1063" spans="1:7" ht="15">
      <c r="A1063" s="1284" t="s">
        <v>99</v>
      </c>
      <c r="B1063" s="1284" t="s">
        <v>87</v>
      </c>
      <c r="C1063" s="1284" t="s">
        <v>2273</v>
      </c>
      <c r="D1063" s="1284">
        <v>3</v>
      </c>
      <c r="E1063" s="1284" t="s">
        <v>5963</v>
      </c>
      <c r="F1063" s="1284" t="s">
        <v>5964</v>
      </c>
      <c r="G1063" s="1284" t="s">
        <v>5965</v>
      </c>
    </row>
    <row r="1064" spans="1:7" ht="15">
      <c r="A1064" s="1284" t="s">
        <v>99</v>
      </c>
      <c r="B1064" s="1284" t="s">
        <v>87</v>
      </c>
      <c r="C1064" s="1284" t="s">
        <v>2284</v>
      </c>
      <c r="D1064" s="1284">
        <v>1</v>
      </c>
      <c r="E1064" s="1284" t="s">
        <v>3096</v>
      </c>
      <c r="F1064" s="1284" t="s">
        <v>5966</v>
      </c>
      <c r="G1064" s="1284" t="s">
        <v>5967</v>
      </c>
    </row>
    <row r="1065" spans="1:7" ht="15">
      <c r="A1065" s="1284" t="s">
        <v>99</v>
      </c>
      <c r="B1065" s="1284" t="s">
        <v>87</v>
      </c>
      <c r="C1065" s="1284" t="s">
        <v>2284</v>
      </c>
      <c r="D1065" s="1284">
        <v>2</v>
      </c>
      <c r="E1065" s="1284" t="s">
        <v>5968</v>
      </c>
      <c r="F1065" s="1284" t="s">
        <v>5969</v>
      </c>
      <c r="G1065" s="1284" t="s">
        <v>5970</v>
      </c>
    </row>
    <row r="1066" spans="1:7" ht="15">
      <c r="A1066" s="1284" t="s">
        <v>99</v>
      </c>
      <c r="B1066" s="1284" t="s">
        <v>87</v>
      </c>
      <c r="C1066" s="1284" t="s">
        <v>2284</v>
      </c>
      <c r="D1066" s="1284">
        <v>3</v>
      </c>
      <c r="E1066" s="1284" t="s">
        <v>5971</v>
      </c>
      <c r="F1066" s="1284" t="s">
        <v>5972</v>
      </c>
      <c r="G1066" s="1284" t="s">
        <v>5973</v>
      </c>
    </row>
    <row r="1067" spans="1:7" ht="15">
      <c r="A1067" s="1284" t="s">
        <v>99</v>
      </c>
      <c r="B1067" s="1284" t="s">
        <v>102</v>
      </c>
      <c r="C1067" s="1284" t="s">
        <v>3254</v>
      </c>
      <c r="D1067" s="1284">
        <v>1</v>
      </c>
      <c r="E1067" s="1284" t="s">
        <v>3218</v>
      </c>
      <c r="F1067" s="1284"/>
      <c r="G1067" s="1284"/>
    </row>
    <row r="1068" spans="1:7" ht="15">
      <c r="A1068" s="1284" t="s">
        <v>99</v>
      </c>
      <c r="B1068" s="1284" t="s">
        <v>102</v>
      </c>
      <c r="C1068" s="1284" t="s">
        <v>3254</v>
      </c>
      <c r="D1068" s="1284">
        <v>2</v>
      </c>
      <c r="E1068" s="1284" t="s">
        <v>3230</v>
      </c>
      <c r="F1068" s="1284"/>
      <c r="G1068" s="1284"/>
    </row>
    <row r="1069" spans="1:7" ht="15">
      <c r="A1069" s="1284" t="s">
        <v>99</v>
      </c>
      <c r="B1069" s="1284" t="s">
        <v>102</v>
      </c>
      <c r="C1069" s="1284" t="s">
        <v>3254</v>
      </c>
      <c r="D1069" s="1284">
        <v>3</v>
      </c>
      <c r="E1069" s="1284" t="s">
        <v>3239</v>
      </c>
      <c r="F1069" s="1284"/>
      <c r="G1069" s="1284"/>
    </row>
    <row r="1070" spans="1:7" ht="15">
      <c r="A1070" s="1284" t="s">
        <v>99</v>
      </c>
      <c r="B1070" s="1284" t="s">
        <v>102</v>
      </c>
      <c r="C1070" s="1284" t="s">
        <v>1568</v>
      </c>
      <c r="D1070" s="1284">
        <v>1</v>
      </c>
      <c r="E1070" s="1284" t="s">
        <v>5974</v>
      </c>
      <c r="F1070" s="1284" t="s">
        <v>5975</v>
      </c>
      <c r="G1070" s="1284" t="s">
        <v>5976</v>
      </c>
    </row>
    <row r="1071" spans="1:7" ht="15">
      <c r="A1071" s="1284" t="s">
        <v>99</v>
      </c>
      <c r="B1071" s="1284" t="s">
        <v>102</v>
      </c>
      <c r="C1071" s="1284" t="s">
        <v>1568</v>
      </c>
      <c r="D1071" s="1284">
        <v>2</v>
      </c>
      <c r="E1071" s="1284" t="s">
        <v>5977</v>
      </c>
      <c r="F1071" s="1284" t="s">
        <v>5978</v>
      </c>
      <c r="G1071" s="1284" t="s">
        <v>5979</v>
      </c>
    </row>
    <row r="1072" spans="1:7" ht="15">
      <c r="A1072" s="1284" t="s">
        <v>99</v>
      </c>
      <c r="B1072" s="1284" t="s">
        <v>102</v>
      </c>
      <c r="C1072" s="1284" t="s">
        <v>1568</v>
      </c>
      <c r="D1072" s="1284">
        <v>3</v>
      </c>
      <c r="E1072" s="1284" t="s">
        <v>5980</v>
      </c>
      <c r="F1072" s="1284" t="s">
        <v>5981</v>
      </c>
      <c r="G1072" s="1284" t="s">
        <v>5982</v>
      </c>
    </row>
    <row r="1073" spans="1:7" ht="15">
      <c r="A1073" s="1284" t="s">
        <v>99</v>
      </c>
      <c r="B1073" s="1284" t="s">
        <v>102</v>
      </c>
      <c r="C1073" s="1284" t="s">
        <v>2262</v>
      </c>
      <c r="D1073" s="1284">
        <v>1</v>
      </c>
      <c r="E1073" s="1284" t="s">
        <v>5983</v>
      </c>
      <c r="F1073" s="1284" t="s">
        <v>5984</v>
      </c>
      <c r="G1073" s="1284" t="s">
        <v>5985</v>
      </c>
    </row>
    <row r="1074" spans="1:7" ht="15">
      <c r="A1074" s="1284" t="s">
        <v>99</v>
      </c>
      <c r="B1074" s="1284" t="s">
        <v>102</v>
      </c>
      <c r="C1074" s="1284" t="s">
        <v>2262</v>
      </c>
      <c r="D1074" s="1284">
        <v>2</v>
      </c>
      <c r="E1074" s="1284" t="s">
        <v>5986</v>
      </c>
      <c r="F1074" s="1284" t="s">
        <v>5987</v>
      </c>
      <c r="G1074" s="1284" t="s">
        <v>5988</v>
      </c>
    </row>
    <row r="1075" spans="1:7" ht="15">
      <c r="A1075" s="1284" t="s">
        <v>99</v>
      </c>
      <c r="B1075" s="1284" t="s">
        <v>102</v>
      </c>
      <c r="C1075" s="1284" t="s">
        <v>2262</v>
      </c>
      <c r="D1075" s="1284">
        <v>3</v>
      </c>
      <c r="E1075" s="1284" t="s">
        <v>5989</v>
      </c>
      <c r="F1075" s="1284" t="s">
        <v>5990</v>
      </c>
      <c r="G1075" s="1284" t="s">
        <v>5991</v>
      </c>
    </row>
    <row r="1076" spans="1:7" ht="15">
      <c r="A1076" s="1284" t="s">
        <v>99</v>
      </c>
      <c r="B1076" s="1284" t="s">
        <v>102</v>
      </c>
      <c r="C1076" s="1284" t="s">
        <v>2273</v>
      </c>
      <c r="D1076" s="1284">
        <v>1</v>
      </c>
      <c r="E1076" s="1284" t="s">
        <v>3328</v>
      </c>
      <c r="F1076" s="1284" t="s">
        <v>5992</v>
      </c>
      <c r="G1076" s="1284" t="s">
        <v>5993</v>
      </c>
    </row>
    <row r="1077" spans="1:7" ht="15">
      <c r="A1077" s="1284" t="s">
        <v>99</v>
      </c>
      <c r="B1077" s="1284" t="s">
        <v>102</v>
      </c>
      <c r="C1077" s="1284" t="s">
        <v>2273</v>
      </c>
      <c r="D1077" s="1284">
        <v>2</v>
      </c>
      <c r="E1077" s="1284" t="s">
        <v>3340</v>
      </c>
      <c r="F1077" s="1284" t="s">
        <v>5994</v>
      </c>
      <c r="G1077" s="1284" t="s">
        <v>5995</v>
      </c>
    </row>
    <row r="1078" spans="1:7" ht="15">
      <c r="A1078" s="1284" t="s">
        <v>99</v>
      </c>
      <c r="B1078" s="1284" t="s">
        <v>102</v>
      </c>
      <c r="C1078" s="1284" t="s">
        <v>2273</v>
      </c>
      <c r="D1078" s="1284">
        <v>3</v>
      </c>
      <c r="E1078" s="1284" t="s">
        <v>3348</v>
      </c>
      <c r="F1078" s="1284" t="s">
        <v>5996</v>
      </c>
      <c r="G1078" s="1284" t="s">
        <v>5997</v>
      </c>
    </row>
    <row r="1079" spans="1:7" ht="15">
      <c r="A1079" s="1284" t="s">
        <v>99</v>
      </c>
      <c r="B1079" s="1284" t="s">
        <v>102</v>
      </c>
      <c r="C1079" s="1284" t="s">
        <v>2284</v>
      </c>
      <c r="D1079" s="1284">
        <v>1</v>
      </c>
      <c r="E1079" s="1284" t="s">
        <v>3364</v>
      </c>
      <c r="F1079" s="1284" t="s">
        <v>5998</v>
      </c>
      <c r="G1079" s="1284" t="s">
        <v>5999</v>
      </c>
    </row>
    <row r="1080" spans="1:7" ht="15">
      <c r="A1080" s="1284" t="s">
        <v>99</v>
      </c>
      <c r="B1080" s="1284" t="s">
        <v>102</v>
      </c>
      <c r="C1080" s="1284" t="s">
        <v>2284</v>
      </c>
      <c r="D1080" s="1284">
        <v>2</v>
      </c>
      <c r="E1080" s="1284" t="s">
        <v>3376</v>
      </c>
      <c r="F1080" s="1284" t="s">
        <v>6000</v>
      </c>
      <c r="G1080" s="1284" t="s">
        <v>6001</v>
      </c>
    </row>
    <row r="1081" spans="1:7" ht="15">
      <c r="A1081" s="1284" t="s">
        <v>99</v>
      </c>
      <c r="B1081" s="1284" t="s">
        <v>102</v>
      </c>
      <c r="C1081" s="1284" t="s">
        <v>2284</v>
      </c>
      <c r="D1081" s="1284">
        <v>3</v>
      </c>
      <c r="E1081" s="1284" t="s">
        <v>6002</v>
      </c>
      <c r="F1081" s="1284" t="s">
        <v>6003</v>
      </c>
      <c r="G1081" s="1284" t="s">
        <v>6004</v>
      </c>
    </row>
    <row r="1082" spans="1:7" ht="15">
      <c r="A1082" s="1284" t="s">
        <v>99</v>
      </c>
      <c r="B1082" s="1284" t="s">
        <v>103</v>
      </c>
      <c r="C1082" s="1284" t="s">
        <v>3254</v>
      </c>
      <c r="D1082" s="1284">
        <v>1</v>
      </c>
      <c r="E1082" s="1284" t="s">
        <v>6005</v>
      </c>
      <c r="F1082" s="1284"/>
      <c r="G1082" s="1284"/>
    </row>
    <row r="1083" spans="1:7" ht="15">
      <c r="A1083" s="1284" t="s">
        <v>99</v>
      </c>
      <c r="B1083" s="1284" t="s">
        <v>103</v>
      </c>
      <c r="C1083" s="1284" t="s">
        <v>3254</v>
      </c>
      <c r="D1083" s="1284">
        <v>2</v>
      </c>
      <c r="E1083" s="1284" t="s">
        <v>6006</v>
      </c>
      <c r="F1083" s="1284"/>
      <c r="G1083" s="1284"/>
    </row>
    <row r="1084" spans="1:7" ht="15">
      <c r="A1084" s="1284" t="s">
        <v>99</v>
      </c>
      <c r="B1084" s="1284" t="s">
        <v>103</v>
      </c>
      <c r="C1084" s="1284" t="s">
        <v>3254</v>
      </c>
      <c r="D1084" s="1284">
        <v>3</v>
      </c>
      <c r="E1084" s="1284" t="s">
        <v>6007</v>
      </c>
      <c r="F1084" s="1284"/>
      <c r="G1084" s="1284"/>
    </row>
    <row r="1085" spans="1:7" ht="15">
      <c r="A1085" s="1284" t="s">
        <v>99</v>
      </c>
      <c r="B1085" s="1284" t="s">
        <v>103</v>
      </c>
      <c r="C1085" s="1284" t="s">
        <v>1568</v>
      </c>
      <c r="D1085" s="1284">
        <v>1</v>
      </c>
      <c r="E1085" s="1284" t="s">
        <v>2774</v>
      </c>
      <c r="F1085" s="1284" t="s">
        <v>6008</v>
      </c>
      <c r="G1085" s="1284" t="s">
        <v>6009</v>
      </c>
    </row>
    <row r="1086" spans="1:7" ht="15">
      <c r="A1086" s="1284" t="s">
        <v>99</v>
      </c>
      <c r="B1086" s="1284" t="s">
        <v>103</v>
      </c>
      <c r="C1086" s="1284" t="s">
        <v>1568</v>
      </c>
      <c r="D1086" s="1284">
        <v>2</v>
      </c>
      <c r="E1086" s="1284" t="s">
        <v>6010</v>
      </c>
      <c r="F1086" s="1284" t="s">
        <v>6011</v>
      </c>
      <c r="G1086" s="1284" t="s">
        <v>6012</v>
      </c>
    </row>
    <row r="1087" spans="1:7" ht="15">
      <c r="A1087" s="1284" t="s">
        <v>99</v>
      </c>
      <c r="B1087" s="1284" t="s">
        <v>103</v>
      </c>
      <c r="C1087" s="1284" t="s">
        <v>1568</v>
      </c>
      <c r="D1087" s="1284">
        <v>3</v>
      </c>
      <c r="E1087" s="1284" t="s">
        <v>6013</v>
      </c>
      <c r="F1087" s="1284" t="s">
        <v>6014</v>
      </c>
      <c r="G1087" s="1284" t="s">
        <v>6015</v>
      </c>
    </row>
    <row r="1088" spans="1:7" ht="15">
      <c r="A1088" s="1284" t="s">
        <v>99</v>
      </c>
      <c r="B1088" s="1284" t="s">
        <v>103</v>
      </c>
      <c r="C1088" s="1284" t="s">
        <v>2262</v>
      </c>
      <c r="D1088" s="1284">
        <v>1</v>
      </c>
      <c r="E1088" s="1284" t="s">
        <v>2881</v>
      </c>
      <c r="F1088" s="1284" t="s">
        <v>6016</v>
      </c>
      <c r="G1088" s="1284" t="s">
        <v>6017</v>
      </c>
    </row>
    <row r="1089" spans="1:7" ht="15">
      <c r="A1089" s="1284" t="s">
        <v>99</v>
      </c>
      <c r="B1089" s="1284" t="s">
        <v>103</v>
      </c>
      <c r="C1089" s="1284" t="s">
        <v>2262</v>
      </c>
      <c r="D1089" s="1284">
        <v>2</v>
      </c>
      <c r="E1089" s="1284" t="s">
        <v>6018</v>
      </c>
      <c r="F1089" s="1284" t="s">
        <v>6019</v>
      </c>
      <c r="G1089" s="1284" t="s">
        <v>6020</v>
      </c>
    </row>
    <row r="1090" spans="1:7" ht="15">
      <c r="A1090" s="1284" t="s">
        <v>99</v>
      </c>
      <c r="B1090" s="1284" t="s">
        <v>103</v>
      </c>
      <c r="C1090" s="1284" t="s">
        <v>2262</v>
      </c>
      <c r="D1090" s="1284">
        <v>3</v>
      </c>
      <c r="E1090" s="1284" t="s">
        <v>6021</v>
      </c>
      <c r="F1090" s="1284" t="s">
        <v>6022</v>
      </c>
      <c r="G1090" s="1284" t="s">
        <v>6023</v>
      </c>
    </row>
    <row r="1091" spans="1:7" ht="15">
      <c r="A1091" s="1284" t="s">
        <v>99</v>
      </c>
      <c r="B1091" s="1284" t="s">
        <v>103</v>
      </c>
      <c r="C1091" s="1284" t="s">
        <v>2273</v>
      </c>
      <c r="D1091" s="1284">
        <v>1</v>
      </c>
      <c r="E1091" s="1284" t="s">
        <v>2989</v>
      </c>
      <c r="F1091" s="1284" t="s">
        <v>6024</v>
      </c>
      <c r="G1091" s="1284" t="s">
        <v>6025</v>
      </c>
    </row>
    <row r="1092" spans="1:7" ht="15">
      <c r="A1092" s="1284" t="s">
        <v>99</v>
      </c>
      <c r="B1092" s="1284" t="s">
        <v>103</v>
      </c>
      <c r="C1092" s="1284" t="s">
        <v>2273</v>
      </c>
      <c r="D1092" s="1284">
        <v>2</v>
      </c>
      <c r="E1092" s="1284" t="s">
        <v>6026</v>
      </c>
      <c r="F1092" s="1284" t="s">
        <v>6027</v>
      </c>
      <c r="G1092" s="1284" t="s">
        <v>6028</v>
      </c>
    </row>
    <row r="1093" spans="1:7" ht="15">
      <c r="A1093" s="1284" t="s">
        <v>99</v>
      </c>
      <c r="B1093" s="1284" t="s">
        <v>103</v>
      </c>
      <c r="C1093" s="1284" t="s">
        <v>2273</v>
      </c>
      <c r="D1093" s="1284">
        <v>3</v>
      </c>
      <c r="E1093" s="1284" t="s">
        <v>6029</v>
      </c>
      <c r="F1093" s="1284" t="s">
        <v>6030</v>
      </c>
      <c r="G1093" s="1284" t="s">
        <v>6031</v>
      </c>
    </row>
    <row r="1094" spans="1:7" ht="15">
      <c r="A1094" s="1284" t="s">
        <v>99</v>
      </c>
      <c r="B1094" s="1284" t="s">
        <v>103</v>
      </c>
      <c r="C1094" s="1284" t="s">
        <v>2284</v>
      </c>
      <c r="D1094" s="1284">
        <v>1</v>
      </c>
      <c r="E1094" s="1284" t="s">
        <v>6032</v>
      </c>
      <c r="F1094" s="1284" t="s">
        <v>6033</v>
      </c>
      <c r="G1094" s="1284" t="s">
        <v>6034</v>
      </c>
    </row>
    <row r="1095" spans="1:7" ht="15">
      <c r="A1095" s="1284" t="s">
        <v>99</v>
      </c>
      <c r="B1095" s="1284" t="s">
        <v>103</v>
      </c>
      <c r="C1095" s="1284" t="s">
        <v>2284</v>
      </c>
      <c r="D1095" s="1284">
        <v>2</v>
      </c>
      <c r="E1095" s="1284" t="s">
        <v>6035</v>
      </c>
      <c r="F1095" s="1284" t="s">
        <v>6036</v>
      </c>
      <c r="G1095" s="1284" t="s">
        <v>6037</v>
      </c>
    </row>
    <row r="1096" spans="1:7" ht="15">
      <c r="A1096" s="1284" t="s">
        <v>99</v>
      </c>
      <c r="B1096" s="1284" t="s">
        <v>103</v>
      </c>
      <c r="C1096" s="1284" t="s">
        <v>2284</v>
      </c>
      <c r="D1096" s="1284">
        <v>3</v>
      </c>
      <c r="E1096" s="1284" t="s">
        <v>6038</v>
      </c>
      <c r="F1096" s="1284" t="s">
        <v>6039</v>
      </c>
      <c r="G1096" s="1284" t="s">
        <v>6040</v>
      </c>
    </row>
    <row r="1097" spans="1:7" ht="15">
      <c r="A1097" s="1284" t="s">
        <v>106</v>
      </c>
      <c r="B1097" s="1284" t="s">
        <v>107</v>
      </c>
      <c r="C1097" s="1284" t="s">
        <v>3254</v>
      </c>
      <c r="D1097" s="1284">
        <v>1</v>
      </c>
      <c r="E1097" s="1284" t="s">
        <v>6041</v>
      </c>
      <c r="F1097" s="1284"/>
      <c r="G1097" s="1284"/>
    </row>
    <row r="1098" spans="1:7" ht="15">
      <c r="A1098" s="1284" t="s">
        <v>106</v>
      </c>
      <c r="B1098" s="1284" t="s">
        <v>107</v>
      </c>
      <c r="C1098" s="1284" t="s">
        <v>3254</v>
      </c>
      <c r="D1098" s="1284">
        <v>2</v>
      </c>
      <c r="E1098" s="1284" t="s">
        <v>6042</v>
      </c>
      <c r="F1098" s="1284"/>
      <c r="G1098" s="1284"/>
    </row>
    <row r="1099" spans="1:7" ht="15">
      <c r="A1099" s="1284" t="s">
        <v>106</v>
      </c>
      <c r="B1099" s="1284" t="s">
        <v>107</v>
      </c>
      <c r="C1099" s="1284" t="s">
        <v>3254</v>
      </c>
      <c r="D1099" s="1284">
        <v>3</v>
      </c>
      <c r="E1099" s="1284" t="s">
        <v>6043</v>
      </c>
      <c r="F1099" s="1284"/>
      <c r="G1099" s="1284"/>
    </row>
    <row r="1100" spans="1:7" ht="15">
      <c r="A1100" s="1284" t="s">
        <v>106</v>
      </c>
      <c r="B1100" s="1284" t="s">
        <v>107</v>
      </c>
      <c r="C1100" s="1284" t="s">
        <v>1568</v>
      </c>
      <c r="D1100" s="1284">
        <v>1</v>
      </c>
      <c r="E1100" s="1284" t="s">
        <v>2790</v>
      </c>
      <c r="F1100" s="1284" t="s">
        <v>6044</v>
      </c>
      <c r="G1100" s="1284" t="s">
        <v>6045</v>
      </c>
    </row>
    <row r="1101" spans="1:7" ht="15">
      <c r="A1101" s="1284" t="s">
        <v>106</v>
      </c>
      <c r="B1101" s="1284" t="s">
        <v>107</v>
      </c>
      <c r="C1101" s="1284" t="s">
        <v>1568</v>
      </c>
      <c r="D1101" s="1284">
        <v>2</v>
      </c>
      <c r="E1101" s="1284" t="s">
        <v>2828</v>
      </c>
      <c r="F1101" s="1284" t="s">
        <v>6046</v>
      </c>
      <c r="G1101" s="1284" t="s">
        <v>6047</v>
      </c>
    </row>
    <row r="1102" spans="1:7" ht="15">
      <c r="A1102" s="1284" t="s">
        <v>106</v>
      </c>
      <c r="B1102" s="1284" t="s">
        <v>107</v>
      </c>
      <c r="C1102" s="1284" t="s">
        <v>1568</v>
      </c>
      <c r="D1102" s="1284">
        <v>3</v>
      </c>
      <c r="E1102" s="1284" t="s">
        <v>2862</v>
      </c>
      <c r="F1102" s="1284" t="s">
        <v>6048</v>
      </c>
      <c r="G1102" s="1284" t="s">
        <v>6049</v>
      </c>
    </row>
    <row r="1103" spans="1:7" ht="15">
      <c r="A1103" s="1284" t="s">
        <v>106</v>
      </c>
      <c r="B1103" s="1284" t="s">
        <v>107</v>
      </c>
      <c r="C1103" s="1284" t="s">
        <v>2262</v>
      </c>
      <c r="D1103" s="1284">
        <v>1</v>
      </c>
      <c r="E1103" s="1284" t="s">
        <v>2897</v>
      </c>
      <c r="F1103" s="1284" t="s">
        <v>6050</v>
      </c>
      <c r="G1103" s="1284" t="s">
        <v>6051</v>
      </c>
    </row>
    <row r="1104" spans="1:7" ht="15">
      <c r="A1104" s="1284" t="s">
        <v>106</v>
      </c>
      <c r="B1104" s="1284" t="s">
        <v>107</v>
      </c>
      <c r="C1104" s="1284" t="s">
        <v>2262</v>
      </c>
      <c r="D1104" s="1284">
        <v>2</v>
      </c>
      <c r="E1104" s="1284" t="s">
        <v>2933</v>
      </c>
      <c r="F1104" s="1284" t="s">
        <v>6052</v>
      </c>
      <c r="G1104" s="1284" t="s">
        <v>6053</v>
      </c>
    </row>
    <row r="1105" spans="1:7" ht="15">
      <c r="A1105" s="1284" t="s">
        <v>106</v>
      </c>
      <c r="B1105" s="1284" t="s">
        <v>107</v>
      </c>
      <c r="C1105" s="1284" t="s">
        <v>2262</v>
      </c>
      <c r="D1105" s="1284">
        <v>3</v>
      </c>
      <c r="E1105" s="1284" t="s">
        <v>2967</v>
      </c>
      <c r="F1105" s="1284" t="s">
        <v>6054</v>
      </c>
      <c r="G1105" s="1284" t="s">
        <v>6055</v>
      </c>
    </row>
    <row r="1106" spans="1:7" ht="15">
      <c r="A1106" s="1284" t="s">
        <v>106</v>
      </c>
      <c r="B1106" s="1284" t="s">
        <v>107</v>
      </c>
      <c r="C1106" s="1284" t="s">
        <v>2273</v>
      </c>
      <c r="D1106" s="1284">
        <v>1</v>
      </c>
      <c r="E1106" s="1284" t="s">
        <v>3005</v>
      </c>
      <c r="F1106" s="1284" t="s">
        <v>6056</v>
      </c>
      <c r="G1106" s="1284" t="s">
        <v>6057</v>
      </c>
    </row>
    <row r="1107" spans="1:7" ht="15">
      <c r="A1107" s="1284" t="s">
        <v>106</v>
      </c>
      <c r="B1107" s="1284" t="s">
        <v>107</v>
      </c>
      <c r="C1107" s="1284" t="s">
        <v>2273</v>
      </c>
      <c r="D1107" s="1284">
        <v>2</v>
      </c>
      <c r="E1107" s="1284" t="s">
        <v>6058</v>
      </c>
      <c r="F1107" s="1284" t="s">
        <v>6059</v>
      </c>
      <c r="G1107" s="1284" t="s">
        <v>6060</v>
      </c>
    </row>
    <row r="1108" spans="1:7" ht="15">
      <c r="A1108" s="1284" t="s">
        <v>106</v>
      </c>
      <c r="B1108" s="1284" t="s">
        <v>107</v>
      </c>
      <c r="C1108" s="1284" t="s">
        <v>2273</v>
      </c>
      <c r="D1108" s="1284">
        <v>3</v>
      </c>
      <c r="E1108" s="1284" t="s">
        <v>3069</v>
      </c>
      <c r="F1108" s="1284" t="s">
        <v>6061</v>
      </c>
      <c r="G1108" s="1284" t="s">
        <v>6062</v>
      </c>
    </row>
    <row r="1109" spans="1:7" ht="15">
      <c r="A1109" s="1284" t="s">
        <v>106</v>
      </c>
      <c r="B1109" s="1284" t="s">
        <v>107</v>
      </c>
      <c r="C1109" s="1284" t="s">
        <v>2284</v>
      </c>
      <c r="D1109" s="1284">
        <v>1</v>
      </c>
      <c r="E1109" s="1284" t="s">
        <v>3108</v>
      </c>
      <c r="F1109" s="1284" t="s">
        <v>6063</v>
      </c>
      <c r="G1109" s="1284" t="s">
        <v>6064</v>
      </c>
    </row>
    <row r="1110" spans="1:7" ht="15">
      <c r="A1110" s="1284" t="s">
        <v>106</v>
      </c>
      <c r="B1110" s="1284" t="s">
        <v>107</v>
      </c>
      <c r="C1110" s="1284" t="s">
        <v>2284</v>
      </c>
      <c r="D1110" s="1284">
        <v>2</v>
      </c>
      <c r="E1110" s="1284" t="s">
        <v>3142</v>
      </c>
      <c r="F1110" s="1284" t="s">
        <v>6065</v>
      </c>
      <c r="G1110" s="1284" t="s">
        <v>6066</v>
      </c>
    </row>
    <row r="1111" spans="1:7" ht="15">
      <c r="A1111" s="1284" t="s">
        <v>106</v>
      </c>
      <c r="B1111" s="1284" t="s">
        <v>107</v>
      </c>
      <c r="C1111" s="1284" t="s">
        <v>2284</v>
      </c>
      <c r="D1111" s="1284">
        <v>3</v>
      </c>
      <c r="E1111" s="1284" t="s">
        <v>6067</v>
      </c>
      <c r="F1111" s="1284" t="s">
        <v>6068</v>
      </c>
      <c r="G1111" s="1284" t="s">
        <v>6069</v>
      </c>
    </row>
    <row r="1112" spans="1:7" ht="15">
      <c r="A1112" s="1284" t="s">
        <v>106</v>
      </c>
      <c r="B1112" s="1284" t="s">
        <v>108</v>
      </c>
      <c r="C1112" s="1284" t="s">
        <v>3254</v>
      </c>
      <c r="D1112" s="1284">
        <v>1</v>
      </c>
      <c r="E1112" s="1284" t="s">
        <v>6070</v>
      </c>
      <c r="F1112" s="1284"/>
      <c r="G1112" s="1284"/>
    </row>
    <row r="1113" spans="1:7" ht="15">
      <c r="A1113" s="1284" t="s">
        <v>106</v>
      </c>
      <c r="B1113" s="1284" t="s">
        <v>108</v>
      </c>
      <c r="C1113" s="1284" t="s">
        <v>3254</v>
      </c>
      <c r="D1113" s="1284">
        <v>2</v>
      </c>
      <c r="E1113" s="1284" t="s">
        <v>6071</v>
      </c>
      <c r="F1113" s="1284"/>
      <c r="G1113" s="1284"/>
    </row>
    <row r="1114" spans="1:7" ht="15">
      <c r="A1114" s="1284" t="s">
        <v>106</v>
      </c>
      <c r="B1114" s="1284" t="s">
        <v>108</v>
      </c>
      <c r="C1114" s="1284" t="s">
        <v>3254</v>
      </c>
      <c r="D1114" s="1284">
        <v>3</v>
      </c>
      <c r="E1114" s="1284" t="s">
        <v>6072</v>
      </c>
      <c r="F1114" s="1284"/>
      <c r="G1114" s="1284"/>
    </row>
    <row r="1115" spans="1:7" ht="15">
      <c r="A1115" s="1284" t="s">
        <v>106</v>
      </c>
      <c r="B1115" s="1284" t="s">
        <v>108</v>
      </c>
      <c r="C1115" s="1284" t="s">
        <v>1568</v>
      </c>
      <c r="D1115" s="1284">
        <v>1</v>
      </c>
      <c r="E1115" s="1284" t="s">
        <v>6073</v>
      </c>
      <c r="F1115" s="1284" t="s">
        <v>6074</v>
      </c>
      <c r="G1115" s="1284" t="s">
        <v>6075</v>
      </c>
    </row>
    <row r="1116" spans="1:7" ht="15">
      <c r="A1116" s="1284" t="s">
        <v>106</v>
      </c>
      <c r="B1116" s="1284" t="s">
        <v>108</v>
      </c>
      <c r="C1116" s="1284" t="s">
        <v>1568</v>
      </c>
      <c r="D1116" s="1284">
        <v>2</v>
      </c>
      <c r="E1116" s="1284" t="s">
        <v>2804</v>
      </c>
      <c r="F1116" s="1284" t="s">
        <v>6076</v>
      </c>
      <c r="G1116" s="1284" t="s">
        <v>6077</v>
      </c>
    </row>
    <row r="1117" spans="1:7" ht="15">
      <c r="A1117" s="1284" t="s">
        <v>106</v>
      </c>
      <c r="B1117" s="1284" t="s">
        <v>108</v>
      </c>
      <c r="C1117" s="1284" t="s">
        <v>1568</v>
      </c>
      <c r="D1117" s="1284">
        <v>3</v>
      </c>
      <c r="E1117" s="1284" t="s">
        <v>2872</v>
      </c>
      <c r="F1117" s="1284" t="s">
        <v>6078</v>
      </c>
      <c r="G1117" s="1284" t="s">
        <v>6079</v>
      </c>
    </row>
    <row r="1118" spans="1:7" ht="15">
      <c r="A1118" s="1284" t="s">
        <v>106</v>
      </c>
      <c r="B1118" s="1284" t="s">
        <v>108</v>
      </c>
      <c r="C1118" s="1284" t="s">
        <v>2262</v>
      </c>
      <c r="D1118" s="1284">
        <v>1</v>
      </c>
      <c r="E1118" s="1284" t="s">
        <v>2911</v>
      </c>
      <c r="F1118" s="1284" t="s">
        <v>6080</v>
      </c>
      <c r="G1118" s="1284" t="s">
        <v>6081</v>
      </c>
    </row>
    <row r="1119" spans="1:7" ht="15">
      <c r="A1119" s="1284" t="s">
        <v>106</v>
      </c>
      <c r="B1119" s="1284" t="s">
        <v>108</v>
      </c>
      <c r="C1119" s="1284" t="s">
        <v>2262</v>
      </c>
      <c r="D1119" s="1284">
        <v>2</v>
      </c>
      <c r="E1119" s="1284" t="s">
        <v>6082</v>
      </c>
      <c r="F1119" s="1284" t="s">
        <v>6083</v>
      </c>
      <c r="G1119" s="1284" t="s">
        <v>6084</v>
      </c>
    </row>
    <row r="1120" spans="1:7" ht="15">
      <c r="A1120" s="1284" t="s">
        <v>106</v>
      </c>
      <c r="B1120" s="1284" t="s">
        <v>108</v>
      </c>
      <c r="C1120" s="1284" t="s">
        <v>2262</v>
      </c>
      <c r="D1120" s="1284">
        <v>3</v>
      </c>
      <c r="E1120" s="1284" t="s">
        <v>6085</v>
      </c>
      <c r="F1120" s="1284" t="s">
        <v>6086</v>
      </c>
      <c r="G1120" s="1284" t="s">
        <v>6087</v>
      </c>
    </row>
    <row r="1121" spans="1:7" ht="15">
      <c r="A1121" s="1284" t="s">
        <v>106</v>
      </c>
      <c r="B1121" s="1284" t="s">
        <v>108</v>
      </c>
      <c r="C1121" s="1284" t="s">
        <v>2273</v>
      </c>
      <c r="D1121" s="1284">
        <v>1</v>
      </c>
      <c r="E1121" s="1284" t="s">
        <v>3019</v>
      </c>
      <c r="F1121" s="1284" t="s">
        <v>6088</v>
      </c>
      <c r="G1121" s="1284" t="s">
        <v>6089</v>
      </c>
    </row>
    <row r="1122" spans="1:7" ht="15">
      <c r="A1122" s="1284" t="s">
        <v>106</v>
      </c>
      <c r="B1122" s="1284" t="s">
        <v>108</v>
      </c>
      <c r="C1122" s="1284" t="s">
        <v>2273</v>
      </c>
      <c r="D1122" s="1284">
        <v>2</v>
      </c>
      <c r="E1122" s="1284" t="s">
        <v>6090</v>
      </c>
      <c r="F1122" s="1284" t="s">
        <v>6091</v>
      </c>
      <c r="G1122" s="1284" t="s">
        <v>6092</v>
      </c>
    </row>
    <row r="1123" spans="1:7" ht="15">
      <c r="A1123" s="1284" t="s">
        <v>106</v>
      </c>
      <c r="B1123" s="1284" t="s">
        <v>108</v>
      </c>
      <c r="C1123" s="1284" t="s">
        <v>2273</v>
      </c>
      <c r="D1123" s="1284">
        <v>3</v>
      </c>
      <c r="E1123" s="1284" t="s">
        <v>6093</v>
      </c>
      <c r="F1123" s="1284" t="s">
        <v>6094</v>
      </c>
      <c r="G1123" s="1284" t="s">
        <v>6095</v>
      </c>
    </row>
    <row r="1124" spans="1:7" ht="15">
      <c r="A1124" s="1284" t="s">
        <v>106</v>
      </c>
      <c r="B1124" s="1284" t="s">
        <v>108</v>
      </c>
      <c r="C1124" s="1284" t="s">
        <v>2284</v>
      </c>
      <c r="D1124" s="1284">
        <v>1</v>
      </c>
      <c r="E1124" s="1284" t="s">
        <v>3122</v>
      </c>
      <c r="F1124" s="1284" t="s">
        <v>6096</v>
      </c>
      <c r="G1124" s="1284" t="s">
        <v>6097</v>
      </c>
    </row>
    <row r="1125" spans="1:7" ht="15">
      <c r="A1125" s="1284" t="s">
        <v>106</v>
      </c>
      <c r="B1125" s="1284" t="s">
        <v>108</v>
      </c>
      <c r="C1125" s="1284" t="s">
        <v>2284</v>
      </c>
      <c r="D1125" s="1284">
        <v>2</v>
      </c>
      <c r="E1125" s="1284" t="s">
        <v>3156</v>
      </c>
      <c r="F1125" s="1284" t="s">
        <v>6098</v>
      </c>
      <c r="G1125" s="1284" t="s">
        <v>6099</v>
      </c>
    </row>
    <row r="1126" spans="1:7" ht="15">
      <c r="A1126" s="1284" t="s">
        <v>106</v>
      </c>
      <c r="B1126" s="1284" t="s">
        <v>108</v>
      </c>
      <c r="C1126" s="1284" t="s">
        <v>2284</v>
      </c>
      <c r="D1126" s="1284">
        <v>3</v>
      </c>
      <c r="E1126" s="1284" t="s">
        <v>3184</v>
      </c>
      <c r="F1126" s="1284" t="s">
        <v>6100</v>
      </c>
      <c r="G1126" s="1284" t="s">
        <v>6101</v>
      </c>
    </row>
    <row r="1127" spans="1:7" ht="15">
      <c r="A1127" s="1284" t="s">
        <v>106</v>
      </c>
      <c r="B1127" s="1284" t="s">
        <v>109</v>
      </c>
      <c r="C1127" s="1284" t="s">
        <v>3254</v>
      </c>
      <c r="D1127" s="1284">
        <v>1</v>
      </c>
      <c r="E1127" s="1284" t="s">
        <v>6102</v>
      </c>
      <c r="F1127" s="1284"/>
      <c r="G1127" s="1284"/>
    </row>
    <row r="1128" spans="1:7" ht="15">
      <c r="A1128" s="1284" t="s">
        <v>106</v>
      </c>
      <c r="B1128" s="1284" t="s">
        <v>109</v>
      </c>
      <c r="C1128" s="1284" t="s">
        <v>3254</v>
      </c>
      <c r="D1128" s="1284">
        <v>2</v>
      </c>
      <c r="E1128" s="1284" t="s">
        <v>6103</v>
      </c>
      <c r="F1128" s="1284"/>
      <c r="G1128" s="1284"/>
    </row>
    <row r="1129" spans="1:7" ht="15">
      <c r="A1129" s="1284" t="s">
        <v>106</v>
      </c>
      <c r="B1129" s="1284" t="s">
        <v>109</v>
      </c>
      <c r="C1129" s="1284" t="s">
        <v>3254</v>
      </c>
      <c r="D1129" s="1284">
        <v>3</v>
      </c>
      <c r="E1129" s="1284" t="s">
        <v>6104</v>
      </c>
      <c r="F1129" s="1284"/>
      <c r="G1129" s="1284"/>
    </row>
    <row r="1130" spans="1:7" ht="15">
      <c r="A1130" s="1284" t="s">
        <v>106</v>
      </c>
      <c r="B1130" s="1284" t="s">
        <v>109</v>
      </c>
      <c r="C1130" s="1284" t="s">
        <v>1568</v>
      </c>
      <c r="D1130" s="1284">
        <v>1</v>
      </c>
      <c r="E1130" s="1284" t="s">
        <v>6105</v>
      </c>
      <c r="F1130" s="1284" t="s">
        <v>6106</v>
      </c>
      <c r="G1130" s="1284" t="s">
        <v>6107</v>
      </c>
    </row>
    <row r="1131" spans="1:7" ht="15">
      <c r="A1131" s="1284" t="s">
        <v>106</v>
      </c>
      <c r="B1131" s="1284" t="s">
        <v>109</v>
      </c>
      <c r="C1131" s="1284" t="s">
        <v>1568</v>
      </c>
      <c r="D1131" s="1284">
        <v>2</v>
      </c>
      <c r="E1131" s="1284" t="s">
        <v>6108</v>
      </c>
      <c r="F1131" s="1284" t="s">
        <v>6109</v>
      </c>
      <c r="G1131" s="1284" t="s">
        <v>6110</v>
      </c>
    </row>
    <row r="1132" spans="1:7" ht="15">
      <c r="A1132" s="1284" t="s">
        <v>106</v>
      </c>
      <c r="B1132" s="1284" t="s">
        <v>109</v>
      </c>
      <c r="C1132" s="1284" t="s">
        <v>1568</v>
      </c>
      <c r="D1132" s="1284">
        <v>3</v>
      </c>
      <c r="E1132" s="1284" t="s">
        <v>6111</v>
      </c>
      <c r="F1132" s="1284" t="s">
        <v>6112</v>
      </c>
      <c r="G1132" s="1284" t="s">
        <v>6113</v>
      </c>
    </row>
    <row r="1133" spans="1:7" ht="15">
      <c r="A1133" s="1284" t="s">
        <v>106</v>
      </c>
      <c r="B1133" s="1284" t="s">
        <v>109</v>
      </c>
      <c r="C1133" s="1284" t="s">
        <v>2262</v>
      </c>
      <c r="D1133" s="1284">
        <v>1</v>
      </c>
      <c r="E1133" s="1284" t="s">
        <v>6114</v>
      </c>
      <c r="F1133" s="1284" t="s">
        <v>6115</v>
      </c>
      <c r="G1133" s="1284" t="s">
        <v>6116</v>
      </c>
    </row>
    <row r="1134" spans="1:7" ht="15">
      <c r="A1134" s="1284" t="s">
        <v>106</v>
      </c>
      <c r="B1134" s="1284" t="s">
        <v>109</v>
      </c>
      <c r="C1134" s="1284" t="s">
        <v>2262</v>
      </c>
      <c r="D1134" s="1284">
        <v>2</v>
      </c>
      <c r="E1134" s="1284" t="s">
        <v>6117</v>
      </c>
      <c r="F1134" s="1284" t="s">
        <v>6118</v>
      </c>
      <c r="G1134" s="1284" t="s">
        <v>6119</v>
      </c>
    </row>
    <row r="1135" spans="1:7" ht="15">
      <c r="A1135" s="1284" t="s">
        <v>106</v>
      </c>
      <c r="B1135" s="1284" t="s">
        <v>109</v>
      </c>
      <c r="C1135" s="1284" t="s">
        <v>2262</v>
      </c>
      <c r="D1135" s="1284">
        <v>3</v>
      </c>
      <c r="E1135" s="1284" t="s">
        <v>6120</v>
      </c>
      <c r="F1135" s="1284" t="s">
        <v>6121</v>
      </c>
      <c r="G1135" s="1284" t="s">
        <v>6122</v>
      </c>
    </row>
    <row r="1136" spans="1:7" ht="15">
      <c r="A1136" s="1284" t="s">
        <v>106</v>
      </c>
      <c r="B1136" s="1284" t="s">
        <v>109</v>
      </c>
      <c r="C1136" s="1284" t="s">
        <v>2273</v>
      </c>
      <c r="D1136" s="1284">
        <v>1</v>
      </c>
      <c r="E1136" s="1284" t="s">
        <v>6123</v>
      </c>
      <c r="F1136" s="1284" t="s">
        <v>6124</v>
      </c>
      <c r="G1136" s="1284" t="s">
        <v>6125</v>
      </c>
    </row>
    <row r="1137" spans="1:7" ht="15">
      <c r="A1137" s="1284" t="s">
        <v>106</v>
      </c>
      <c r="B1137" s="1284" t="s">
        <v>109</v>
      </c>
      <c r="C1137" s="1284" t="s">
        <v>2273</v>
      </c>
      <c r="D1137" s="1284">
        <v>2</v>
      </c>
      <c r="E1137" s="1284" t="s">
        <v>6126</v>
      </c>
      <c r="F1137" s="1284" t="s">
        <v>6127</v>
      </c>
      <c r="G1137" s="1284" t="s">
        <v>6128</v>
      </c>
    </row>
    <row r="1138" spans="1:7" ht="15">
      <c r="A1138" s="1284" t="s">
        <v>106</v>
      </c>
      <c r="B1138" s="1284" t="s">
        <v>109</v>
      </c>
      <c r="C1138" s="1284" t="s">
        <v>2273</v>
      </c>
      <c r="D1138" s="1284">
        <v>3</v>
      </c>
      <c r="E1138" s="1284" t="s">
        <v>6129</v>
      </c>
      <c r="F1138" s="1284" t="s">
        <v>6130</v>
      </c>
      <c r="G1138" s="1284" t="s">
        <v>6131</v>
      </c>
    </row>
    <row r="1139" spans="1:7" ht="15">
      <c r="A1139" s="1284" t="s">
        <v>106</v>
      </c>
      <c r="B1139" s="1284" t="s">
        <v>109</v>
      </c>
      <c r="C1139" s="1284" t="s">
        <v>2284</v>
      </c>
      <c r="D1139" s="1284">
        <v>1</v>
      </c>
      <c r="E1139" s="1284" t="s">
        <v>6132</v>
      </c>
      <c r="F1139" s="1284" t="s">
        <v>6133</v>
      </c>
      <c r="G1139" s="1284" t="s">
        <v>6134</v>
      </c>
    </row>
    <row r="1140" spans="1:7" ht="15">
      <c r="A1140" s="1284" t="s">
        <v>106</v>
      </c>
      <c r="B1140" s="1284" t="s">
        <v>109</v>
      </c>
      <c r="C1140" s="1284" t="s">
        <v>2284</v>
      </c>
      <c r="D1140" s="1284">
        <v>2</v>
      </c>
      <c r="E1140" s="1284" t="s">
        <v>6135</v>
      </c>
      <c r="F1140" s="1284" t="s">
        <v>6136</v>
      </c>
      <c r="G1140" s="1284" t="s">
        <v>6137</v>
      </c>
    </row>
    <row r="1141" spans="1:7" ht="15">
      <c r="A1141" s="1284" t="s">
        <v>106</v>
      </c>
      <c r="B1141" s="1284" t="s">
        <v>109</v>
      </c>
      <c r="C1141" s="1284" t="s">
        <v>2284</v>
      </c>
      <c r="D1141" s="1284">
        <v>3</v>
      </c>
      <c r="E1141" s="1284" t="s">
        <v>6138</v>
      </c>
      <c r="F1141" s="1284" t="s">
        <v>6139</v>
      </c>
      <c r="G1141" s="1284" t="s">
        <v>6140</v>
      </c>
    </row>
    <row r="1142" spans="1:7" ht="15">
      <c r="A1142" s="1284" t="s">
        <v>106</v>
      </c>
      <c r="B1142" s="1284" t="s">
        <v>110</v>
      </c>
      <c r="C1142" s="1284" t="s">
        <v>3254</v>
      </c>
      <c r="D1142" s="1284">
        <v>1</v>
      </c>
      <c r="E1142" s="1284" t="s">
        <v>6141</v>
      </c>
      <c r="F1142" s="1284"/>
      <c r="G1142" s="1284"/>
    </row>
    <row r="1143" spans="1:7" ht="15">
      <c r="A1143" s="1284" t="s">
        <v>106</v>
      </c>
      <c r="B1143" s="1284" t="s">
        <v>110</v>
      </c>
      <c r="C1143" s="1284" t="s">
        <v>3254</v>
      </c>
      <c r="D1143" s="1284">
        <v>2</v>
      </c>
      <c r="E1143" s="1284" t="s">
        <v>2711</v>
      </c>
      <c r="F1143" s="1284"/>
      <c r="G1143" s="1284"/>
    </row>
    <row r="1144" spans="1:7" ht="15">
      <c r="A1144" s="1284" t="s">
        <v>106</v>
      </c>
      <c r="B1144" s="1284" t="s">
        <v>110</v>
      </c>
      <c r="C1144" s="1284" t="s">
        <v>3254</v>
      </c>
      <c r="D1144" s="1284">
        <v>3</v>
      </c>
      <c r="E1144" s="1284" t="s">
        <v>6142</v>
      </c>
      <c r="F1144" s="1284"/>
      <c r="G1144" s="1284"/>
    </row>
    <row r="1145" spans="1:7" ht="15">
      <c r="A1145" s="1284" t="s">
        <v>106</v>
      </c>
      <c r="B1145" s="1284" t="s">
        <v>110</v>
      </c>
      <c r="C1145" s="1284" t="s">
        <v>1568</v>
      </c>
      <c r="D1145" s="1284">
        <v>1</v>
      </c>
      <c r="E1145" s="1284" t="s">
        <v>6143</v>
      </c>
      <c r="F1145" s="1284" t="s">
        <v>6144</v>
      </c>
      <c r="G1145" s="1284" t="s">
        <v>6145</v>
      </c>
    </row>
    <row r="1146" spans="1:7" ht="15">
      <c r="A1146" s="1284" t="s">
        <v>106</v>
      </c>
      <c r="B1146" s="1284" t="s">
        <v>110</v>
      </c>
      <c r="C1146" s="1284" t="s">
        <v>1568</v>
      </c>
      <c r="D1146" s="1284">
        <v>2</v>
      </c>
      <c r="E1146" s="1284" t="s">
        <v>6146</v>
      </c>
      <c r="F1146" s="1284" t="s">
        <v>6147</v>
      </c>
      <c r="G1146" s="1284" t="s">
        <v>6148</v>
      </c>
    </row>
    <row r="1147" spans="1:7" ht="15">
      <c r="A1147" s="1284" t="s">
        <v>106</v>
      </c>
      <c r="B1147" s="1284" t="s">
        <v>110</v>
      </c>
      <c r="C1147" s="1284" t="s">
        <v>1568</v>
      </c>
      <c r="D1147" s="1284">
        <v>3</v>
      </c>
      <c r="E1147" s="1284" t="s">
        <v>6149</v>
      </c>
      <c r="F1147" s="1284" t="s">
        <v>6150</v>
      </c>
      <c r="G1147" s="1284" t="s">
        <v>6151</v>
      </c>
    </row>
    <row r="1148" spans="1:7" ht="15">
      <c r="A1148" s="1284" t="s">
        <v>106</v>
      </c>
      <c r="B1148" s="1284" t="s">
        <v>110</v>
      </c>
      <c r="C1148" s="1284" t="s">
        <v>2262</v>
      </c>
      <c r="D1148" s="1284">
        <v>1</v>
      </c>
      <c r="E1148" s="1284" t="s">
        <v>2912</v>
      </c>
      <c r="F1148" s="1284" t="s">
        <v>6152</v>
      </c>
      <c r="G1148" s="1284" t="s">
        <v>6153</v>
      </c>
    </row>
    <row r="1149" spans="1:7" ht="15">
      <c r="A1149" s="1284" t="s">
        <v>106</v>
      </c>
      <c r="B1149" s="1284" t="s">
        <v>110</v>
      </c>
      <c r="C1149" s="1284" t="s">
        <v>2262</v>
      </c>
      <c r="D1149" s="1284">
        <v>2</v>
      </c>
      <c r="E1149" s="1284" t="s">
        <v>2947</v>
      </c>
      <c r="F1149" s="1284" t="s">
        <v>6154</v>
      </c>
      <c r="G1149" s="1284" t="s">
        <v>6155</v>
      </c>
    </row>
    <row r="1150" spans="1:7" ht="15">
      <c r="A1150" s="1284" t="s">
        <v>106</v>
      </c>
      <c r="B1150" s="1284" t="s">
        <v>110</v>
      </c>
      <c r="C1150" s="1284" t="s">
        <v>2262</v>
      </c>
      <c r="D1150" s="1284">
        <v>3</v>
      </c>
      <c r="E1150" s="1284" t="s">
        <v>6156</v>
      </c>
      <c r="F1150" s="1284" t="s">
        <v>6157</v>
      </c>
      <c r="G1150" s="1284" t="s">
        <v>6158</v>
      </c>
    </row>
    <row r="1151" spans="1:7" ht="15">
      <c r="A1151" s="1284" t="s">
        <v>106</v>
      </c>
      <c r="B1151" s="1284" t="s">
        <v>110</v>
      </c>
      <c r="C1151" s="1284" t="s">
        <v>2273</v>
      </c>
      <c r="D1151" s="1284">
        <v>1</v>
      </c>
      <c r="E1151" s="1284" t="s">
        <v>6159</v>
      </c>
      <c r="F1151" s="1284" t="s">
        <v>6160</v>
      </c>
      <c r="G1151" s="1284" t="s">
        <v>6161</v>
      </c>
    </row>
    <row r="1152" spans="1:7" ht="15">
      <c r="A1152" s="1284" t="s">
        <v>106</v>
      </c>
      <c r="B1152" s="1284" t="s">
        <v>110</v>
      </c>
      <c r="C1152" s="1284" t="s">
        <v>2273</v>
      </c>
      <c r="D1152" s="1284">
        <v>2</v>
      </c>
      <c r="E1152" s="1284" t="s">
        <v>6162</v>
      </c>
      <c r="F1152" s="1284" t="s">
        <v>6163</v>
      </c>
      <c r="G1152" s="1284" t="s">
        <v>6164</v>
      </c>
    </row>
    <row r="1153" spans="1:7" ht="15">
      <c r="A1153" s="1284" t="s">
        <v>106</v>
      </c>
      <c r="B1153" s="1284" t="s">
        <v>110</v>
      </c>
      <c r="C1153" s="1284" t="s">
        <v>2273</v>
      </c>
      <c r="D1153" s="1284">
        <v>3</v>
      </c>
      <c r="E1153" s="1284" t="s">
        <v>6165</v>
      </c>
      <c r="F1153" s="1284" t="s">
        <v>6166</v>
      </c>
      <c r="G1153" s="1284" t="s">
        <v>6167</v>
      </c>
    </row>
    <row r="1154" spans="1:7" ht="15">
      <c r="A1154" s="1284" t="s">
        <v>106</v>
      </c>
      <c r="B1154" s="1284" t="s">
        <v>110</v>
      </c>
      <c r="C1154" s="1284" t="s">
        <v>2284</v>
      </c>
      <c r="D1154" s="1284">
        <v>1</v>
      </c>
      <c r="E1154" s="1284" t="s">
        <v>3123</v>
      </c>
      <c r="F1154" s="1284" t="s">
        <v>6168</v>
      </c>
      <c r="G1154" s="1284" t="s">
        <v>6169</v>
      </c>
    </row>
    <row r="1155" spans="1:7" ht="15">
      <c r="A1155" s="1284" t="s">
        <v>106</v>
      </c>
      <c r="B1155" s="1284" t="s">
        <v>110</v>
      </c>
      <c r="C1155" s="1284" t="s">
        <v>2284</v>
      </c>
      <c r="D1155" s="1284">
        <v>2</v>
      </c>
      <c r="E1155" s="1284" t="s">
        <v>6170</v>
      </c>
      <c r="F1155" s="1284" t="s">
        <v>6171</v>
      </c>
      <c r="G1155" s="1284" t="s">
        <v>6172</v>
      </c>
    </row>
    <row r="1156" spans="1:7" ht="15">
      <c r="A1156" s="1284" t="s">
        <v>106</v>
      </c>
      <c r="B1156" s="1284" t="s">
        <v>110</v>
      </c>
      <c r="C1156" s="1284" t="s">
        <v>2284</v>
      </c>
      <c r="D1156" s="1284">
        <v>3</v>
      </c>
      <c r="E1156" s="1284" t="s">
        <v>3185</v>
      </c>
      <c r="F1156" s="1284" t="s">
        <v>6173</v>
      </c>
      <c r="G1156" s="1284" t="s">
        <v>6174</v>
      </c>
    </row>
    <row r="1157" spans="1:7" ht="15">
      <c r="A1157" s="1284" t="s">
        <v>112</v>
      </c>
      <c r="B1157" s="1284" t="s">
        <v>113</v>
      </c>
      <c r="C1157" s="1284" t="s">
        <v>3254</v>
      </c>
      <c r="D1157" s="1284">
        <v>1</v>
      </c>
      <c r="E1157" s="1284" t="s">
        <v>2713</v>
      </c>
      <c r="F1157" s="1284"/>
      <c r="G1157" s="1284"/>
    </row>
    <row r="1158" spans="1:7" ht="15">
      <c r="A1158" s="1284" t="s">
        <v>112</v>
      </c>
      <c r="B1158" s="1284" t="s">
        <v>113</v>
      </c>
      <c r="C1158" s="1284" t="s">
        <v>3254</v>
      </c>
      <c r="D1158" s="1284">
        <v>2</v>
      </c>
      <c r="E1158" s="1284" t="s">
        <v>2741</v>
      </c>
      <c r="F1158" s="1284"/>
      <c r="G1158" s="1284"/>
    </row>
    <row r="1159" spans="1:7" ht="15">
      <c r="A1159" s="1284" t="s">
        <v>112</v>
      </c>
      <c r="B1159" s="1284" t="s">
        <v>113</v>
      </c>
      <c r="C1159" s="1284" t="s">
        <v>3254</v>
      </c>
      <c r="D1159" s="1284">
        <v>3</v>
      </c>
      <c r="E1159" s="1284" t="s">
        <v>2767</v>
      </c>
      <c r="F1159" s="1284"/>
      <c r="G1159" s="1284"/>
    </row>
    <row r="1160" spans="1:7" ht="15">
      <c r="A1160" s="1284" t="s">
        <v>112</v>
      </c>
      <c r="B1160" s="1284" t="s">
        <v>113</v>
      </c>
      <c r="C1160" s="1284" t="s">
        <v>1568</v>
      </c>
      <c r="D1160" s="1284">
        <v>1</v>
      </c>
      <c r="E1160" s="1284" t="s">
        <v>2807</v>
      </c>
      <c r="F1160" s="1284" t="s">
        <v>6175</v>
      </c>
      <c r="G1160" s="1284" t="s">
        <v>6176</v>
      </c>
    </row>
    <row r="1161" spans="1:7" ht="15">
      <c r="A1161" s="1284" t="s">
        <v>112</v>
      </c>
      <c r="B1161" s="1284" t="s">
        <v>113</v>
      </c>
      <c r="C1161" s="1284" t="s">
        <v>1568</v>
      </c>
      <c r="D1161" s="1284">
        <v>2</v>
      </c>
      <c r="E1161" s="1284" t="s">
        <v>2842</v>
      </c>
      <c r="F1161" s="1284" t="s">
        <v>6177</v>
      </c>
      <c r="G1161" s="1284" t="s">
        <v>6178</v>
      </c>
    </row>
    <row r="1162" spans="1:7" ht="15">
      <c r="A1162" s="1284" t="s">
        <v>112</v>
      </c>
      <c r="B1162" s="1284" t="s">
        <v>113</v>
      </c>
      <c r="C1162" s="1284" t="s">
        <v>1568</v>
      </c>
      <c r="D1162" s="1284">
        <v>3</v>
      </c>
      <c r="E1162" s="1284" t="s">
        <v>2875</v>
      </c>
      <c r="F1162" s="1284" t="s">
        <v>6179</v>
      </c>
      <c r="G1162" s="1284" t="s">
        <v>6180</v>
      </c>
    </row>
    <row r="1163" spans="1:7" ht="15">
      <c r="A1163" s="1284" t="s">
        <v>112</v>
      </c>
      <c r="B1163" s="1284" t="s">
        <v>113</v>
      </c>
      <c r="C1163" s="1284" t="s">
        <v>2262</v>
      </c>
      <c r="D1163" s="1284">
        <v>1</v>
      </c>
      <c r="E1163" s="1284" t="s">
        <v>2914</v>
      </c>
      <c r="F1163" s="1284" t="s">
        <v>6181</v>
      </c>
      <c r="G1163" s="1284" t="s">
        <v>6182</v>
      </c>
    </row>
    <row r="1164" spans="1:7" ht="15">
      <c r="A1164" s="1284" t="s">
        <v>112</v>
      </c>
      <c r="B1164" s="1284" t="s">
        <v>113</v>
      </c>
      <c r="C1164" s="1284" t="s">
        <v>2262</v>
      </c>
      <c r="D1164" s="1284">
        <v>2</v>
      </c>
      <c r="E1164" s="1284" t="s">
        <v>2949</v>
      </c>
      <c r="F1164" s="1284" t="s">
        <v>6183</v>
      </c>
      <c r="G1164" s="1284" t="s">
        <v>6184</v>
      </c>
    </row>
    <row r="1165" spans="1:7" ht="15">
      <c r="A1165" s="1284" t="s">
        <v>112</v>
      </c>
      <c r="B1165" s="1284" t="s">
        <v>113</v>
      </c>
      <c r="C1165" s="1284" t="s">
        <v>2262</v>
      </c>
      <c r="D1165" s="1284">
        <v>3</v>
      </c>
      <c r="E1165" s="1284" t="s">
        <v>2981</v>
      </c>
      <c r="F1165" s="1284" t="s">
        <v>6185</v>
      </c>
      <c r="G1165" s="1284" t="s">
        <v>6186</v>
      </c>
    </row>
    <row r="1166" spans="1:7" ht="15">
      <c r="A1166" s="1284" t="s">
        <v>112</v>
      </c>
      <c r="B1166" s="1284" t="s">
        <v>113</v>
      </c>
      <c r="C1166" s="1284" t="s">
        <v>2273</v>
      </c>
      <c r="D1166" s="1284">
        <v>1</v>
      </c>
      <c r="E1166" s="1284" t="s">
        <v>3022</v>
      </c>
      <c r="F1166" s="1284" t="s">
        <v>6187</v>
      </c>
      <c r="G1166" s="1284" t="s">
        <v>6188</v>
      </c>
    </row>
    <row r="1167" spans="1:7" ht="15">
      <c r="A1167" s="1284" t="s">
        <v>112</v>
      </c>
      <c r="B1167" s="1284" t="s">
        <v>113</v>
      </c>
      <c r="C1167" s="1284" t="s">
        <v>2273</v>
      </c>
      <c r="D1167" s="1284">
        <v>2</v>
      </c>
      <c r="E1167" s="1284" t="s">
        <v>3052</v>
      </c>
      <c r="F1167" s="1284" t="s">
        <v>6189</v>
      </c>
      <c r="G1167" s="1284" t="s">
        <v>6190</v>
      </c>
    </row>
    <row r="1168" spans="1:7" ht="15">
      <c r="A1168" s="1284" t="s">
        <v>112</v>
      </c>
      <c r="B1168" s="1284" t="s">
        <v>113</v>
      </c>
      <c r="C1168" s="1284" t="s">
        <v>2273</v>
      </c>
      <c r="D1168" s="1284">
        <v>3</v>
      </c>
      <c r="E1168" s="1284" t="s">
        <v>3085</v>
      </c>
      <c r="F1168" s="1284" t="s">
        <v>6191</v>
      </c>
      <c r="G1168" s="1284" t="s">
        <v>6192</v>
      </c>
    </row>
    <row r="1169" spans="1:7" ht="15">
      <c r="A1169" s="1284" t="s">
        <v>112</v>
      </c>
      <c r="B1169" s="1284" t="s">
        <v>113</v>
      </c>
      <c r="C1169" s="1284" t="s">
        <v>2284</v>
      </c>
      <c r="D1169" s="1284">
        <v>1</v>
      </c>
      <c r="E1169" s="1284" t="s">
        <v>3125</v>
      </c>
      <c r="F1169" s="1284" t="s">
        <v>6193</v>
      </c>
      <c r="G1169" s="1284" t="s">
        <v>6194</v>
      </c>
    </row>
    <row r="1170" spans="1:7" ht="15">
      <c r="A1170" s="1284" t="s">
        <v>112</v>
      </c>
      <c r="B1170" s="1284" t="s">
        <v>113</v>
      </c>
      <c r="C1170" s="1284" t="s">
        <v>2284</v>
      </c>
      <c r="D1170" s="1284">
        <v>2</v>
      </c>
      <c r="E1170" s="1284" t="s">
        <v>3158</v>
      </c>
      <c r="F1170" s="1284" t="s">
        <v>6195</v>
      </c>
      <c r="G1170" s="1284" t="s">
        <v>6196</v>
      </c>
    </row>
    <row r="1171" spans="1:7" ht="15">
      <c r="A1171" s="1284" t="s">
        <v>112</v>
      </c>
      <c r="B1171" s="1284" t="s">
        <v>113</v>
      </c>
      <c r="C1171" s="1284" t="s">
        <v>2284</v>
      </c>
      <c r="D1171" s="1284">
        <v>3</v>
      </c>
      <c r="E1171" s="1284" t="s">
        <v>3187</v>
      </c>
      <c r="F1171" s="1284" t="s">
        <v>6197</v>
      </c>
      <c r="G1171" s="1284" t="s">
        <v>6198</v>
      </c>
    </row>
    <row r="1172" spans="1:7" ht="15">
      <c r="A1172" s="1284" t="s">
        <v>112</v>
      </c>
      <c r="B1172" s="1284" t="s">
        <v>115</v>
      </c>
      <c r="C1172" s="1284" t="s">
        <v>3254</v>
      </c>
      <c r="D1172" s="1284">
        <v>1</v>
      </c>
      <c r="E1172" s="1284" t="s">
        <v>6199</v>
      </c>
      <c r="F1172" s="1284"/>
      <c r="G1172" s="1284"/>
    </row>
    <row r="1173" spans="1:7" ht="15">
      <c r="A1173" s="1284" t="s">
        <v>112</v>
      </c>
      <c r="B1173" s="1284" t="s">
        <v>115</v>
      </c>
      <c r="C1173" s="1284" t="s">
        <v>3254</v>
      </c>
      <c r="D1173" s="1284">
        <v>2</v>
      </c>
      <c r="E1173" s="1284" t="s">
        <v>6200</v>
      </c>
      <c r="F1173" s="1284"/>
      <c r="G1173" s="1284"/>
    </row>
    <row r="1174" spans="1:7" ht="15">
      <c r="A1174" s="1284" t="s">
        <v>112</v>
      </c>
      <c r="B1174" s="1284" t="s">
        <v>115</v>
      </c>
      <c r="C1174" s="1284" t="s">
        <v>3254</v>
      </c>
      <c r="D1174" s="1284">
        <v>3</v>
      </c>
      <c r="E1174" s="1284" t="s">
        <v>6201</v>
      </c>
      <c r="F1174" s="1284"/>
      <c r="G1174" s="1284"/>
    </row>
    <row r="1175" spans="1:7" ht="15">
      <c r="A1175" s="1284" t="s">
        <v>112</v>
      </c>
      <c r="B1175" s="1284" t="s">
        <v>115</v>
      </c>
      <c r="C1175" s="1284" t="s">
        <v>1568</v>
      </c>
      <c r="D1175" s="1284">
        <v>1</v>
      </c>
      <c r="E1175" s="1284" t="s">
        <v>6202</v>
      </c>
      <c r="F1175" s="1284" t="s">
        <v>6203</v>
      </c>
      <c r="G1175" s="1284" t="s">
        <v>6204</v>
      </c>
    </row>
    <row r="1176" spans="1:7" ht="15">
      <c r="A1176" s="1284" t="s">
        <v>112</v>
      </c>
      <c r="B1176" s="1284" t="s">
        <v>115</v>
      </c>
      <c r="C1176" s="1284" t="s">
        <v>1568</v>
      </c>
      <c r="D1176" s="1284">
        <v>2</v>
      </c>
      <c r="E1176" s="1284" t="s">
        <v>6205</v>
      </c>
      <c r="F1176" s="1284" t="s">
        <v>6206</v>
      </c>
      <c r="G1176" s="1284" t="s">
        <v>6207</v>
      </c>
    </row>
    <row r="1177" spans="1:7" ht="15">
      <c r="A1177" s="1284" t="s">
        <v>112</v>
      </c>
      <c r="B1177" s="1284" t="s">
        <v>115</v>
      </c>
      <c r="C1177" s="1284" t="s">
        <v>1568</v>
      </c>
      <c r="D1177" s="1284">
        <v>3</v>
      </c>
      <c r="E1177" s="1284" t="s">
        <v>6208</v>
      </c>
      <c r="F1177" s="1284" t="s">
        <v>6209</v>
      </c>
      <c r="G1177" s="1284" t="s">
        <v>6210</v>
      </c>
    </row>
    <row r="1178" spans="1:7" ht="15">
      <c r="A1178" s="1284" t="s">
        <v>112</v>
      </c>
      <c r="B1178" s="1284" t="s">
        <v>115</v>
      </c>
      <c r="C1178" s="1284" t="s">
        <v>2262</v>
      </c>
      <c r="D1178" s="1284">
        <v>1</v>
      </c>
      <c r="E1178" s="1284" t="s">
        <v>6211</v>
      </c>
      <c r="F1178" s="1284" t="s">
        <v>6212</v>
      </c>
      <c r="G1178" s="1284" t="s">
        <v>6213</v>
      </c>
    </row>
    <row r="1179" spans="1:7" ht="15">
      <c r="A1179" s="1284" t="s">
        <v>112</v>
      </c>
      <c r="B1179" s="1284" t="s">
        <v>115</v>
      </c>
      <c r="C1179" s="1284" t="s">
        <v>2262</v>
      </c>
      <c r="D1179" s="1284">
        <v>2</v>
      </c>
      <c r="E1179" s="1284" t="s">
        <v>6214</v>
      </c>
      <c r="F1179" s="1284" t="s">
        <v>6215</v>
      </c>
      <c r="G1179" s="1284" t="s">
        <v>6216</v>
      </c>
    </row>
    <row r="1180" spans="1:7" ht="15">
      <c r="A1180" s="1284" t="s">
        <v>112</v>
      </c>
      <c r="B1180" s="1284" t="s">
        <v>115</v>
      </c>
      <c r="C1180" s="1284" t="s">
        <v>2262</v>
      </c>
      <c r="D1180" s="1284">
        <v>3</v>
      </c>
      <c r="E1180" s="1284" t="s">
        <v>6217</v>
      </c>
      <c r="F1180" s="1284" t="s">
        <v>6218</v>
      </c>
      <c r="G1180" s="1284" t="s">
        <v>6219</v>
      </c>
    </row>
    <row r="1181" spans="1:7" ht="15">
      <c r="A1181" s="1284" t="s">
        <v>112</v>
      </c>
      <c r="B1181" s="1284" t="s">
        <v>115</v>
      </c>
      <c r="C1181" s="1284" t="s">
        <v>2273</v>
      </c>
      <c r="D1181" s="1284">
        <v>1</v>
      </c>
      <c r="E1181" s="1284" t="s">
        <v>6220</v>
      </c>
      <c r="F1181" s="1284" t="s">
        <v>6221</v>
      </c>
      <c r="G1181" s="1284" t="s">
        <v>6222</v>
      </c>
    </row>
    <row r="1182" spans="1:7" ht="15">
      <c r="A1182" s="1284" t="s">
        <v>112</v>
      </c>
      <c r="B1182" s="1284" t="s">
        <v>115</v>
      </c>
      <c r="C1182" s="1284" t="s">
        <v>2273</v>
      </c>
      <c r="D1182" s="1284">
        <v>2</v>
      </c>
      <c r="E1182" s="1284" t="s">
        <v>6223</v>
      </c>
      <c r="F1182" s="1284" t="s">
        <v>6224</v>
      </c>
      <c r="G1182" s="1284" t="s">
        <v>6225</v>
      </c>
    </row>
    <row r="1183" spans="1:7" ht="15">
      <c r="A1183" s="1284" t="s">
        <v>112</v>
      </c>
      <c r="B1183" s="1284" t="s">
        <v>115</v>
      </c>
      <c r="C1183" s="1284" t="s">
        <v>2273</v>
      </c>
      <c r="D1183" s="1284">
        <v>3</v>
      </c>
      <c r="E1183" s="1284" t="s">
        <v>6226</v>
      </c>
      <c r="F1183" s="1284" t="s">
        <v>6227</v>
      </c>
      <c r="G1183" s="1284" t="s">
        <v>6228</v>
      </c>
    </row>
    <row r="1184" spans="1:7" ht="15">
      <c r="A1184" s="1284" t="s">
        <v>112</v>
      </c>
      <c r="B1184" s="1284" t="s">
        <v>115</v>
      </c>
      <c r="C1184" s="1284" t="s">
        <v>2284</v>
      </c>
      <c r="D1184" s="1284">
        <v>1</v>
      </c>
      <c r="E1184" s="1284" t="s">
        <v>6229</v>
      </c>
      <c r="F1184" s="1284" t="s">
        <v>6230</v>
      </c>
      <c r="G1184" s="1284" t="s">
        <v>6231</v>
      </c>
    </row>
    <row r="1185" spans="1:7" ht="15">
      <c r="A1185" s="1284" t="s">
        <v>112</v>
      </c>
      <c r="B1185" s="1284" t="s">
        <v>115</v>
      </c>
      <c r="C1185" s="1284" t="s">
        <v>2284</v>
      </c>
      <c r="D1185" s="1284">
        <v>2</v>
      </c>
      <c r="E1185" s="1284" t="s">
        <v>6232</v>
      </c>
      <c r="F1185" s="1284" t="s">
        <v>6233</v>
      </c>
      <c r="G1185" s="1284" t="s">
        <v>6234</v>
      </c>
    </row>
    <row r="1186" spans="1:7" ht="15">
      <c r="A1186" s="1284" t="s">
        <v>112</v>
      </c>
      <c r="B1186" s="1284" t="s">
        <v>115</v>
      </c>
      <c r="C1186" s="1284" t="s">
        <v>2284</v>
      </c>
      <c r="D1186" s="1284">
        <v>3</v>
      </c>
      <c r="E1186" s="1284" t="s">
        <v>6235</v>
      </c>
      <c r="F1186" s="1284" t="s">
        <v>6236</v>
      </c>
      <c r="G1186" s="1284" t="s">
        <v>6237</v>
      </c>
    </row>
    <row r="1187" spans="1:7" ht="15">
      <c r="A1187" s="1284" t="s">
        <v>112</v>
      </c>
      <c r="B1187" s="1284" t="s">
        <v>114</v>
      </c>
      <c r="C1187" s="1284" t="s">
        <v>3254</v>
      </c>
      <c r="D1187" s="1284">
        <v>1</v>
      </c>
      <c r="E1187" s="1284" t="s">
        <v>6238</v>
      </c>
      <c r="F1187" s="1284"/>
      <c r="G1187" s="1284"/>
    </row>
    <row r="1188" spans="1:7" ht="15">
      <c r="A1188" s="1284" t="s">
        <v>112</v>
      </c>
      <c r="B1188" s="1284" t="s">
        <v>114</v>
      </c>
      <c r="C1188" s="1284" t="s">
        <v>3254</v>
      </c>
      <c r="D1188" s="1284">
        <v>2</v>
      </c>
      <c r="E1188" s="1284" t="s">
        <v>6239</v>
      </c>
      <c r="F1188" s="1284"/>
      <c r="G1188" s="1284"/>
    </row>
    <row r="1189" spans="1:7" ht="15">
      <c r="A1189" s="1284" t="s">
        <v>112</v>
      </c>
      <c r="B1189" s="1284" t="s">
        <v>114</v>
      </c>
      <c r="C1189" s="1284" t="s">
        <v>3254</v>
      </c>
      <c r="D1189" s="1284">
        <v>3</v>
      </c>
      <c r="E1189" s="1284" t="s">
        <v>6240</v>
      </c>
      <c r="F1189" s="1284"/>
      <c r="G1189" s="1284"/>
    </row>
    <row r="1190" spans="1:7" ht="15">
      <c r="A1190" s="1284" t="s">
        <v>112</v>
      </c>
      <c r="B1190" s="1284" t="s">
        <v>114</v>
      </c>
      <c r="C1190" s="1284" t="s">
        <v>1568</v>
      </c>
      <c r="D1190" s="1284">
        <v>1</v>
      </c>
      <c r="E1190" s="1284" t="s">
        <v>6241</v>
      </c>
      <c r="F1190" s="1284" t="s">
        <v>6242</v>
      </c>
      <c r="G1190" s="1284" t="s">
        <v>6243</v>
      </c>
    </row>
    <row r="1191" spans="1:7" ht="15">
      <c r="A1191" s="1284" t="s">
        <v>112</v>
      </c>
      <c r="B1191" s="1284" t="s">
        <v>114</v>
      </c>
      <c r="C1191" s="1284" t="s">
        <v>1568</v>
      </c>
      <c r="D1191" s="1284">
        <v>2</v>
      </c>
      <c r="E1191" s="1284" t="s">
        <v>6244</v>
      </c>
      <c r="F1191" s="1284" t="s">
        <v>6245</v>
      </c>
      <c r="G1191" s="1284" t="s">
        <v>6246</v>
      </c>
    </row>
    <row r="1192" spans="1:7" ht="15">
      <c r="A1192" s="1284" t="s">
        <v>112</v>
      </c>
      <c r="B1192" s="1284" t="s">
        <v>114</v>
      </c>
      <c r="C1192" s="1284" t="s">
        <v>1568</v>
      </c>
      <c r="D1192" s="1284">
        <v>3</v>
      </c>
      <c r="E1192" s="1284" t="s">
        <v>6247</v>
      </c>
      <c r="F1192" s="1284" t="s">
        <v>6248</v>
      </c>
      <c r="G1192" s="1284" t="s">
        <v>6249</v>
      </c>
    </row>
    <row r="1193" spans="1:7" ht="15">
      <c r="A1193" s="1284" t="s">
        <v>112</v>
      </c>
      <c r="B1193" s="1284" t="s">
        <v>114</v>
      </c>
      <c r="C1193" s="1284" t="s">
        <v>2262</v>
      </c>
      <c r="D1193" s="1284">
        <v>1</v>
      </c>
      <c r="E1193" s="1284" t="s">
        <v>6250</v>
      </c>
      <c r="F1193" s="1284" t="s">
        <v>6251</v>
      </c>
      <c r="G1193" s="1284" t="s">
        <v>6252</v>
      </c>
    </row>
    <row r="1194" spans="1:7" ht="15">
      <c r="A1194" s="1284" t="s">
        <v>112</v>
      </c>
      <c r="B1194" s="1284" t="s">
        <v>114</v>
      </c>
      <c r="C1194" s="1284" t="s">
        <v>2262</v>
      </c>
      <c r="D1194" s="1284">
        <v>2</v>
      </c>
      <c r="E1194" s="1284" t="s">
        <v>6253</v>
      </c>
      <c r="F1194" s="1284" t="s">
        <v>6254</v>
      </c>
      <c r="G1194" s="1284" t="s">
        <v>6255</v>
      </c>
    </row>
    <row r="1195" spans="1:7" ht="15">
      <c r="A1195" s="1284" t="s">
        <v>112</v>
      </c>
      <c r="B1195" s="1284" t="s">
        <v>114</v>
      </c>
      <c r="C1195" s="1284" t="s">
        <v>2262</v>
      </c>
      <c r="D1195" s="1284">
        <v>3</v>
      </c>
      <c r="E1195" s="1284" t="s">
        <v>6256</v>
      </c>
      <c r="F1195" s="1284" t="s">
        <v>6257</v>
      </c>
      <c r="G1195" s="1284" t="s">
        <v>6258</v>
      </c>
    </row>
    <row r="1196" spans="1:7" ht="15">
      <c r="A1196" s="1284" t="s">
        <v>112</v>
      </c>
      <c r="B1196" s="1284" t="s">
        <v>114</v>
      </c>
      <c r="C1196" s="1284" t="s">
        <v>2273</v>
      </c>
      <c r="D1196" s="1284">
        <v>1</v>
      </c>
      <c r="E1196" s="1284" t="s">
        <v>6259</v>
      </c>
      <c r="F1196" s="1284" t="s">
        <v>6260</v>
      </c>
      <c r="G1196" s="1284" t="s">
        <v>6261</v>
      </c>
    </row>
    <row r="1197" spans="1:7" ht="15">
      <c r="A1197" s="1284" t="s">
        <v>112</v>
      </c>
      <c r="B1197" s="1284" t="s">
        <v>114</v>
      </c>
      <c r="C1197" s="1284" t="s">
        <v>2273</v>
      </c>
      <c r="D1197" s="1284">
        <v>2</v>
      </c>
      <c r="E1197" s="1284" t="s">
        <v>6262</v>
      </c>
      <c r="F1197" s="1284" t="s">
        <v>6263</v>
      </c>
      <c r="G1197" s="1284" t="s">
        <v>6264</v>
      </c>
    </row>
    <row r="1198" spans="1:7" ht="15">
      <c r="A1198" s="1284" t="s">
        <v>112</v>
      </c>
      <c r="B1198" s="1284" t="s">
        <v>114</v>
      </c>
      <c r="C1198" s="1284" t="s">
        <v>2273</v>
      </c>
      <c r="D1198" s="1284">
        <v>3</v>
      </c>
      <c r="E1198" s="1284" t="s">
        <v>6265</v>
      </c>
      <c r="F1198" s="1284" t="s">
        <v>6266</v>
      </c>
      <c r="G1198" s="1284" t="s">
        <v>6267</v>
      </c>
    </row>
    <row r="1199" spans="1:7" ht="15">
      <c r="A1199" s="1284" t="s">
        <v>112</v>
      </c>
      <c r="B1199" s="1284" t="s">
        <v>114</v>
      </c>
      <c r="C1199" s="1284" t="s">
        <v>2284</v>
      </c>
      <c r="D1199" s="1284">
        <v>1</v>
      </c>
      <c r="E1199" s="1284" t="s">
        <v>6268</v>
      </c>
      <c r="F1199" s="1284" t="s">
        <v>6269</v>
      </c>
      <c r="G1199" s="1284" t="s">
        <v>6270</v>
      </c>
    </row>
    <row r="1200" spans="1:7" ht="15">
      <c r="A1200" s="1284" t="s">
        <v>112</v>
      </c>
      <c r="B1200" s="1284" t="s">
        <v>114</v>
      </c>
      <c r="C1200" s="1284" t="s">
        <v>2284</v>
      </c>
      <c r="D1200" s="1284">
        <v>2</v>
      </c>
      <c r="E1200" s="1284" t="s">
        <v>6271</v>
      </c>
      <c r="F1200" s="1284" t="s">
        <v>6272</v>
      </c>
      <c r="G1200" s="1284" t="s">
        <v>6273</v>
      </c>
    </row>
    <row r="1201" spans="1:7" ht="15">
      <c r="A1201" s="1284" t="s">
        <v>112</v>
      </c>
      <c r="B1201" s="1284" t="s">
        <v>114</v>
      </c>
      <c r="C1201" s="1284" t="s">
        <v>2284</v>
      </c>
      <c r="D1201" s="1284">
        <v>3</v>
      </c>
      <c r="E1201" s="1284" t="s">
        <v>6274</v>
      </c>
      <c r="F1201" s="1284" t="s">
        <v>6275</v>
      </c>
      <c r="G1201" s="1284" t="s">
        <v>6276</v>
      </c>
    </row>
    <row r="1202" spans="1:7" ht="15">
      <c r="A1202" s="1284" t="s">
        <v>112</v>
      </c>
      <c r="B1202" s="1284" t="s">
        <v>116</v>
      </c>
      <c r="C1202" s="1284" t="s">
        <v>3254</v>
      </c>
      <c r="D1202" s="1284">
        <v>1</v>
      </c>
      <c r="E1202" s="1284" t="s">
        <v>6277</v>
      </c>
      <c r="F1202" s="1284"/>
      <c r="G1202" s="1284"/>
    </row>
    <row r="1203" spans="1:7" ht="15">
      <c r="A1203" s="1284" t="s">
        <v>112</v>
      </c>
      <c r="B1203" s="1284" t="s">
        <v>116</v>
      </c>
      <c r="C1203" s="1284" t="s">
        <v>3254</v>
      </c>
      <c r="D1203" s="1284">
        <v>2</v>
      </c>
      <c r="E1203" s="1284" t="s">
        <v>6278</v>
      </c>
      <c r="F1203" s="1284"/>
      <c r="G1203" s="1284"/>
    </row>
    <row r="1204" spans="1:7" ht="15">
      <c r="A1204" s="1284" t="s">
        <v>112</v>
      </c>
      <c r="B1204" s="1284" t="s">
        <v>116</v>
      </c>
      <c r="C1204" s="1284" t="s">
        <v>3254</v>
      </c>
      <c r="D1204" s="1284">
        <v>3</v>
      </c>
      <c r="E1204" s="1284" t="s">
        <v>6279</v>
      </c>
      <c r="F1204" s="1284"/>
      <c r="G1204" s="1284"/>
    </row>
    <row r="1205" spans="1:7" ht="15">
      <c r="A1205" s="1284" t="s">
        <v>112</v>
      </c>
      <c r="B1205" s="1284" t="s">
        <v>116</v>
      </c>
      <c r="C1205" s="1284" t="s">
        <v>1568</v>
      </c>
      <c r="D1205" s="1284">
        <v>1</v>
      </c>
      <c r="E1205" s="1284" t="s">
        <v>6280</v>
      </c>
      <c r="F1205" s="1284" t="s">
        <v>6281</v>
      </c>
      <c r="G1205" s="1284" t="s">
        <v>6282</v>
      </c>
    </row>
    <row r="1206" spans="1:7" ht="15">
      <c r="A1206" s="1284" t="s">
        <v>112</v>
      </c>
      <c r="B1206" s="1284" t="s">
        <v>116</v>
      </c>
      <c r="C1206" s="1284" t="s">
        <v>1568</v>
      </c>
      <c r="D1206" s="1284">
        <v>2</v>
      </c>
      <c r="E1206" s="1284" t="s">
        <v>6283</v>
      </c>
      <c r="F1206" s="1284" t="s">
        <v>6284</v>
      </c>
      <c r="G1206" s="1284" t="s">
        <v>6285</v>
      </c>
    </row>
    <row r="1207" spans="1:7" ht="15">
      <c r="A1207" s="1284" t="s">
        <v>112</v>
      </c>
      <c r="B1207" s="1284" t="s">
        <v>116</v>
      </c>
      <c r="C1207" s="1284" t="s">
        <v>1568</v>
      </c>
      <c r="D1207" s="1284">
        <v>3</v>
      </c>
      <c r="E1207" s="1284" t="s">
        <v>6286</v>
      </c>
      <c r="F1207" s="1284" t="s">
        <v>6287</v>
      </c>
      <c r="G1207" s="1284" t="s">
        <v>6288</v>
      </c>
    </row>
    <row r="1208" spans="1:7" ht="15">
      <c r="A1208" s="1284" t="s">
        <v>112</v>
      </c>
      <c r="B1208" s="1284" t="s">
        <v>116</v>
      </c>
      <c r="C1208" s="1284" t="s">
        <v>2262</v>
      </c>
      <c r="D1208" s="1284">
        <v>1</v>
      </c>
      <c r="E1208" s="1284" t="s">
        <v>6289</v>
      </c>
      <c r="F1208" s="1284" t="s">
        <v>6290</v>
      </c>
      <c r="G1208" s="1284" t="s">
        <v>6291</v>
      </c>
    </row>
    <row r="1209" spans="1:7" ht="15">
      <c r="A1209" s="1284" t="s">
        <v>112</v>
      </c>
      <c r="B1209" s="1284" t="s">
        <v>116</v>
      </c>
      <c r="C1209" s="1284" t="s">
        <v>2262</v>
      </c>
      <c r="D1209" s="1284">
        <v>2</v>
      </c>
      <c r="E1209" s="1284" t="s">
        <v>6292</v>
      </c>
      <c r="F1209" s="1284" t="s">
        <v>6293</v>
      </c>
      <c r="G1209" s="1284" t="s">
        <v>6294</v>
      </c>
    </row>
    <row r="1210" spans="1:7" ht="15">
      <c r="A1210" s="1284" t="s">
        <v>112</v>
      </c>
      <c r="B1210" s="1284" t="s">
        <v>116</v>
      </c>
      <c r="C1210" s="1284" t="s">
        <v>2262</v>
      </c>
      <c r="D1210" s="1284">
        <v>3</v>
      </c>
      <c r="E1210" s="1284" t="s">
        <v>6295</v>
      </c>
      <c r="F1210" s="1284" t="s">
        <v>6296</v>
      </c>
      <c r="G1210" s="1284" t="s">
        <v>6297</v>
      </c>
    </row>
    <row r="1211" spans="1:7" ht="15">
      <c r="A1211" s="1284" t="s">
        <v>112</v>
      </c>
      <c r="B1211" s="1284" t="s">
        <v>116</v>
      </c>
      <c r="C1211" s="1284" t="s">
        <v>2273</v>
      </c>
      <c r="D1211" s="1284">
        <v>1</v>
      </c>
      <c r="E1211" s="1284" t="s">
        <v>6298</v>
      </c>
      <c r="F1211" s="1284" t="s">
        <v>6299</v>
      </c>
      <c r="G1211" s="1284" t="s">
        <v>6300</v>
      </c>
    </row>
    <row r="1212" spans="1:7" ht="15">
      <c r="A1212" s="1284" t="s">
        <v>112</v>
      </c>
      <c r="B1212" s="1284" t="s">
        <v>116</v>
      </c>
      <c r="C1212" s="1284" t="s">
        <v>2273</v>
      </c>
      <c r="D1212" s="1284">
        <v>2</v>
      </c>
      <c r="E1212" s="1284" t="s">
        <v>6301</v>
      </c>
      <c r="F1212" s="1284" t="s">
        <v>6302</v>
      </c>
      <c r="G1212" s="1284" t="s">
        <v>6303</v>
      </c>
    </row>
    <row r="1213" spans="1:7" ht="15">
      <c r="A1213" s="1284" t="s">
        <v>112</v>
      </c>
      <c r="B1213" s="1284" t="s">
        <v>116</v>
      </c>
      <c r="C1213" s="1284" t="s">
        <v>2273</v>
      </c>
      <c r="D1213" s="1284">
        <v>3</v>
      </c>
      <c r="E1213" s="1284" t="s">
        <v>6304</v>
      </c>
      <c r="F1213" s="1284" t="s">
        <v>6305</v>
      </c>
      <c r="G1213" s="1284" t="s">
        <v>6306</v>
      </c>
    </row>
    <row r="1214" spans="1:7" ht="15">
      <c r="A1214" s="1284" t="s">
        <v>112</v>
      </c>
      <c r="B1214" s="1284" t="s">
        <v>116</v>
      </c>
      <c r="C1214" s="1284" t="s">
        <v>2284</v>
      </c>
      <c r="D1214" s="1284">
        <v>1</v>
      </c>
      <c r="E1214" s="1284" t="s">
        <v>6307</v>
      </c>
      <c r="F1214" s="1284" t="s">
        <v>6308</v>
      </c>
      <c r="G1214" s="1284" t="s">
        <v>6309</v>
      </c>
    </row>
    <row r="1215" spans="1:7" ht="15">
      <c r="A1215" s="1284" t="s">
        <v>112</v>
      </c>
      <c r="B1215" s="1284" t="s">
        <v>116</v>
      </c>
      <c r="C1215" s="1284" t="s">
        <v>2284</v>
      </c>
      <c r="D1215" s="1284">
        <v>2</v>
      </c>
      <c r="E1215" s="1284" t="s">
        <v>6310</v>
      </c>
      <c r="F1215" s="1284" t="s">
        <v>6311</v>
      </c>
      <c r="G1215" s="1284" t="s">
        <v>6312</v>
      </c>
    </row>
    <row r="1216" spans="1:7" ht="15">
      <c r="A1216" s="1284" t="s">
        <v>112</v>
      </c>
      <c r="B1216" s="1284" t="s">
        <v>116</v>
      </c>
      <c r="C1216" s="1284" t="s">
        <v>2284</v>
      </c>
      <c r="D1216" s="1284">
        <v>3</v>
      </c>
      <c r="E1216" s="1284" t="s">
        <v>6313</v>
      </c>
      <c r="F1216" s="1284" t="s">
        <v>6314</v>
      </c>
      <c r="G1216" s="1284" t="s">
        <v>6315</v>
      </c>
    </row>
    <row r="1217" spans="1:7" ht="15">
      <c r="A1217" s="1284" t="s">
        <v>119</v>
      </c>
      <c r="B1217" s="1284" t="s">
        <v>120</v>
      </c>
      <c r="C1217" s="1284" t="s">
        <v>3254</v>
      </c>
      <c r="D1217" s="1284">
        <v>1</v>
      </c>
      <c r="E1217" s="1284" t="s">
        <v>6316</v>
      </c>
      <c r="F1217" s="1284"/>
      <c r="G1217" s="1284"/>
    </row>
    <row r="1218" spans="1:7" ht="15">
      <c r="A1218" s="1284" t="s">
        <v>119</v>
      </c>
      <c r="B1218" s="1284" t="s">
        <v>120</v>
      </c>
      <c r="C1218" s="1284" t="s">
        <v>3254</v>
      </c>
      <c r="D1218" s="1284">
        <v>2</v>
      </c>
      <c r="E1218" s="1284" t="s">
        <v>6317</v>
      </c>
      <c r="F1218" s="1284"/>
      <c r="G1218" s="1284"/>
    </row>
    <row r="1219" spans="1:7" ht="15">
      <c r="A1219" s="1284" t="s">
        <v>119</v>
      </c>
      <c r="B1219" s="1284" t="s">
        <v>120</v>
      </c>
      <c r="C1219" s="1284" t="s">
        <v>3254</v>
      </c>
      <c r="D1219" s="1284">
        <v>3</v>
      </c>
      <c r="E1219" s="1284" t="s">
        <v>6318</v>
      </c>
      <c r="F1219" s="1284"/>
      <c r="G1219" s="1284"/>
    </row>
    <row r="1220" spans="1:7" ht="15">
      <c r="A1220" s="1284" t="s">
        <v>119</v>
      </c>
      <c r="B1220" s="1284" t="s">
        <v>120</v>
      </c>
      <c r="C1220" s="1284" t="s">
        <v>1568</v>
      </c>
      <c r="D1220" s="1284">
        <v>1</v>
      </c>
      <c r="E1220" s="1284" t="s">
        <v>6319</v>
      </c>
      <c r="F1220" s="1284" t="s">
        <v>6320</v>
      </c>
      <c r="G1220" s="1284" t="s">
        <v>6321</v>
      </c>
    </row>
    <row r="1221" spans="1:7" ht="15">
      <c r="A1221" s="1284" t="s">
        <v>119</v>
      </c>
      <c r="B1221" s="1284" t="s">
        <v>120</v>
      </c>
      <c r="C1221" s="1284" t="s">
        <v>1568</v>
      </c>
      <c r="D1221" s="1284">
        <v>2</v>
      </c>
      <c r="E1221" s="1284" t="s">
        <v>6322</v>
      </c>
      <c r="F1221" s="1284" t="s">
        <v>6323</v>
      </c>
      <c r="G1221" s="1284" t="s">
        <v>6324</v>
      </c>
    </row>
    <row r="1222" spans="1:7" ht="15">
      <c r="A1222" s="1284" t="s">
        <v>119</v>
      </c>
      <c r="B1222" s="1284" t="s">
        <v>120</v>
      </c>
      <c r="C1222" s="1284" t="s">
        <v>1568</v>
      </c>
      <c r="D1222" s="1284">
        <v>3</v>
      </c>
      <c r="E1222" s="1284" t="s">
        <v>6325</v>
      </c>
      <c r="F1222" s="1284" t="s">
        <v>6326</v>
      </c>
      <c r="G1222" s="1284" t="s">
        <v>6327</v>
      </c>
    </row>
    <row r="1223" spans="1:7" ht="15">
      <c r="A1223" s="1284" t="s">
        <v>119</v>
      </c>
      <c r="B1223" s="1284" t="s">
        <v>120</v>
      </c>
      <c r="C1223" s="1284" t="s">
        <v>2262</v>
      </c>
      <c r="D1223" s="1284">
        <v>1</v>
      </c>
      <c r="E1223" s="1284" t="s">
        <v>6328</v>
      </c>
      <c r="F1223" s="1284" t="s">
        <v>6329</v>
      </c>
      <c r="G1223" s="1284" t="s">
        <v>6330</v>
      </c>
    </row>
    <row r="1224" spans="1:7" ht="15">
      <c r="A1224" s="1284" t="s">
        <v>119</v>
      </c>
      <c r="B1224" s="1284" t="s">
        <v>120</v>
      </c>
      <c r="C1224" s="1284" t="s">
        <v>2262</v>
      </c>
      <c r="D1224" s="1284">
        <v>2</v>
      </c>
      <c r="E1224" s="1284" t="s">
        <v>6331</v>
      </c>
      <c r="F1224" s="1284" t="s">
        <v>6332</v>
      </c>
      <c r="G1224" s="1284" t="s">
        <v>6333</v>
      </c>
    </row>
    <row r="1225" spans="1:7" ht="15">
      <c r="A1225" s="1284" t="s">
        <v>119</v>
      </c>
      <c r="B1225" s="1284" t="s">
        <v>120</v>
      </c>
      <c r="C1225" s="1284" t="s">
        <v>2262</v>
      </c>
      <c r="D1225" s="1284">
        <v>3</v>
      </c>
      <c r="E1225" s="1284" t="s">
        <v>6334</v>
      </c>
      <c r="F1225" s="1284" t="s">
        <v>6335</v>
      </c>
      <c r="G1225" s="1284" t="s">
        <v>6336</v>
      </c>
    </row>
    <row r="1226" spans="1:7" ht="15">
      <c r="A1226" s="1284" t="s">
        <v>119</v>
      </c>
      <c r="B1226" s="1284" t="s">
        <v>120</v>
      </c>
      <c r="C1226" s="1284" t="s">
        <v>2273</v>
      </c>
      <c r="D1226" s="1284">
        <v>1</v>
      </c>
      <c r="E1226" s="1284" t="s">
        <v>6337</v>
      </c>
      <c r="F1226" s="1284" t="s">
        <v>6338</v>
      </c>
      <c r="G1226" s="1284" t="s">
        <v>6339</v>
      </c>
    </row>
    <row r="1227" spans="1:7" ht="15">
      <c r="A1227" s="1284" t="s">
        <v>119</v>
      </c>
      <c r="B1227" s="1284" t="s">
        <v>120</v>
      </c>
      <c r="C1227" s="1284" t="s">
        <v>2273</v>
      </c>
      <c r="D1227" s="1284">
        <v>2</v>
      </c>
      <c r="E1227" s="1284" t="s">
        <v>6340</v>
      </c>
      <c r="F1227" s="1284" t="s">
        <v>6341</v>
      </c>
      <c r="G1227" s="1284" t="s">
        <v>6342</v>
      </c>
    </row>
    <row r="1228" spans="1:7" ht="15">
      <c r="A1228" s="1284" t="s">
        <v>119</v>
      </c>
      <c r="B1228" s="1284" t="s">
        <v>120</v>
      </c>
      <c r="C1228" s="1284" t="s">
        <v>2273</v>
      </c>
      <c r="D1228" s="1284">
        <v>3</v>
      </c>
      <c r="E1228" s="1284" t="s">
        <v>6343</v>
      </c>
      <c r="F1228" s="1284" t="s">
        <v>6344</v>
      </c>
      <c r="G1228" s="1284" t="s">
        <v>6345</v>
      </c>
    </row>
    <row r="1229" spans="1:7" ht="15">
      <c r="A1229" s="1284" t="s">
        <v>119</v>
      </c>
      <c r="B1229" s="1284" t="s">
        <v>120</v>
      </c>
      <c r="C1229" s="1284" t="s">
        <v>2284</v>
      </c>
      <c r="D1229" s="1284">
        <v>1</v>
      </c>
      <c r="E1229" s="1284" t="s">
        <v>6346</v>
      </c>
      <c r="F1229" s="1284" t="s">
        <v>6347</v>
      </c>
      <c r="G1229" s="1284" t="s">
        <v>6348</v>
      </c>
    </row>
    <row r="1230" spans="1:7" ht="15">
      <c r="A1230" s="1284" t="s">
        <v>119</v>
      </c>
      <c r="B1230" s="1284" t="s">
        <v>120</v>
      </c>
      <c r="C1230" s="1284" t="s">
        <v>2284</v>
      </c>
      <c r="D1230" s="1284">
        <v>2</v>
      </c>
      <c r="E1230" s="1284" t="s">
        <v>6349</v>
      </c>
      <c r="F1230" s="1284" t="s">
        <v>6350</v>
      </c>
      <c r="G1230" s="1284" t="s">
        <v>6351</v>
      </c>
    </row>
    <row r="1231" spans="1:7" ht="15">
      <c r="A1231" s="1284" t="s">
        <v>119</v>
      </c>
      <c r="B1231" s="1284" t="s">
        <v>120</v>
      </c>
      <c r="C1231" s="1284" t="s">
        <v>2284</v>
      </c>
      <c r="D1231" s="1284">
        <v>3</v>
      </c>
      <c r="E1231" s="1284" t="s">
        <v>6352</v>
      </c>
      <c r="F1231" s="1284" t="s">
        <v>6353</v>
      </c>
      <c r="G1231" s="1284" t="s">
        <v>6354</v>
      </c>
    </row>
    <row r="1232" spans="1:7" ht="15">
      <c r="A1232" s="1284" t="s">
        <v>119</v>
      </c>
      <c r="B1232" s="1284" t="s">
        <v>121</v>
      </c>
      <c r="C1232" s="1284" t="s">
        <v>3254</v>
      </c>
      <c r="D1232" s="1284">
        <v>1</v>
      </c>
      <c r="E1232" s="1284" t="s">
        <v>6355</v>
      </c>
      <c r="F1232" s="1284"/>
      <c r="G1232" s="1284"/>
    </row>
    <row r="1233" spans="1:7" ht="15">
      <c r="A1233" s="1284" t="s">
        <v>119</v>
      </c>
      <c r="B1233" s="1284" t="s">
        <v>121</v>
      </c>
      <c r="C1233" s="1284" t="s">
        <v>3254</v>
      </c>
      <c r="D1233" s="1284">
        <v>2</v>
      </c>
      <c r="E1233" s="1284" t="s">
        <v>6356</v>
      </c>
      <c r="F1233" s="1284"/>
      <c r="G1233" s="1284"/>
    </row>
    <row r="1234" spans="1:7" ht="15">
      <c r="A1234" s="1284" t="s">
        <v>119</v>
      </c>
      <c r="B1234" s="1284" t="s">
        <v>121</v>
      </c>
      <c r="C1234" s="1284" t="s">
        <v>3254</v>
      </c>
      <c r="D1234" s="1284">
        <v>3</v>
      </c>
      <c r="E1234" s="1284" t="s">
        <v>6357</v>
      </c>
      <c r="F1234" s="1284"/>
      <c r="G1234" s="1284"/>
    </row>
    <row r="1235" spans="1:7" ht="15">
      <c r="A1235" s="1284" t="s">
        <v>119</v>
      </c>
      <c r="B1235" s="1284" t="s">
        <v>121</v>
      </c>
      <c r="C1235" s="1284" t="s">
        <v>1568</v>
      </c>
      <c r="D1235" s="1284">
        <v>1</v>
      </c>
      <c r="E1235" s="1284" t="s">
        <v>6358</v>
      </c>
      <c r="F1235" s="1284" t="s">
        <v>6359</v>
      </c>
      <c r="G1235" s="1284" t="s">
        <v>6360</v>
      </c>
    </row>
    <row r="1236" spans="1:7" ht="15">
      <c r="A1236" s="1284" t="s">
        <v>119</v>
      </c>
      <c r="B1236" s="1284" t="s">
        <v>121</v>
      </c>
      <c r="C1236" s="1284" t="s">
        <v>1568</v>
      </c>
      <c r="D1236" s="1284">
        <v>2</v>
      </c>
      <c r="E1236" s="1284" t="s">
        <v>6361</v>
      </c>
      <c r="F1236" s="1284" t="s">
        <v>6362</v>
      </c>
      <c r="G1236" s="1284" t="s">
        <v>6363</v>
      </c>
    </row>
    <row r="1237" spans="1:7" ht="15">
      <c r="A1237" s="1284" t="s">
        <v>119</v>
      </c>
      <c r="B1237" s="1284" t="s">
        <v>121</v>
      </c>
      <c r="C1237" s="1284" t="s">
        <v>1568</v>
      </c>
      <c r="D1237" s="1284">
        <v>3</v>
      </c>
      <c r="E1237" s="1284" t="s">
        <v>6364</v>
      </c>
      <c r="F1237" s="1284" t="s">
        <v>6365</v>
      </c>
      <c r="G1237" s="1284" t="s">
        <v>6366</v>
      </c>
    </row>
    <row r="1238" spans="1:7" ht="15">
      <c r="A1238" s="1284" t="s">
        <v>119</v>
      </c>
      <c r="B1238" s="1284" t="s">
        <v>121</v>
      </c>
      <c r="C1238" s="1284" t="s">
        <v>2262</v>
      </c>
      <c r="D1238" s="1284">
        <v>1</v>
      </c>
      <c r="E1238" s="1284" t="s">
        <v>6367</v>
      </c>
      <c r="F1238" s="1284" t="s">
        <v>6368</v>
      </c>
      <c r="G1238" s="1284" t="s">
        <v>6369</v>
      </c>
    </row>
    <row r="1239" spans="1:7" ht="15">
      <c r="A1239" s="1284" t="s">
        <v>119</v>
      </c>
      <c r="B1239" s="1284" t="s">
        <v>121</v>
      </c>
      <c r="C1239" s="1284" t="s">
        <v>2262</v>
      </c>
      <c r="D1239" s="1284">
        <v>2</v>
      </c>
      <c r="E1239" s="1284" t="s">
        <v>6370</v>
      </c>
      <c r="F1239" s="1284" t="s">
        <v>6371</v>
      </c>
      <c r="G1239" s="1284" t="s">
        <v>6372</v>
      </c>
    </row>
    <row r="1240" spans="1:7" ht="15">
      <c r="A1240" s="1284" t="s">
        <v>119</v>
      </c>
      <c r="B1240" s="1284" t="s">
        <v>121</v>
      </c>
      <c r="C1240" s="1284" t="s">
        <v>2262</v>
      </c>
      <c r="D1240" s="1284">
        <v>3</v>
      </c>
      <c r="E1240" s="1284" t="s">
        <v>6373</v>
      </c>
      <c r="F1240" s="1284" t="s">
        <v>6374</v>
      </c>
      <c r="G1240" s="1284" t="s">
        <v>6375</v>
      </c>
    </row>
    <row r="1241" spans="1:7" ht="15">
      <c r="A1241" s="1284" t="s">
        <v>119</v>
      </c>
      <c r="B1241" s="1284" t="s">
        <v>121</v>
      </c>
      <c r="C1241" s="1284" t="s">
        <v>2273</v>
      </c>
      <c r="D1241" s="1284">
        <v>1</v>
      </c>
      <c r="E1241" s="1284" t="s">
        <v>6376</v>
      </c>
      <c r="F1241" s="1284" t="s">
        <v>6377</v>
      </c>
      <c r="G1241" s="1284" t="s">
        <v>6378</v>
      </c>
    </row>
    <row r="1242" spans="1:7" ht="15">
      <c r="A1242" s="1284" t="s">
        <v>119</v>
      </c>
      <c r="B1242" s="1284" t="s">
        <v>121</v>
      </c>
      <c r="C1242" s="1284" t="s">
        <v>2273</v>
      </c>
      <c r="D1242" s="1284">
        <v>2</v>
      </c>
      <c r="E1242" s="1284" t="s">
        <v>6379</v>
      </c>
      <c r="F1242" s="1284" t="s">
        <v>6380</v>
      </c>
      <c r="G1242" s="1284" t="s">
        <v>6381</v>
      </c>
    </row>
    <row r="1243" spans="1:7" ht="15">
      <c r="A1243" s="1284" t="s">
        <v>119</v>
      </c>
      <c r="B1243" s="1284" t="s">
        <v>121</v>
      </c>
      <c r="C1243" s="1284" t="s">
        <v>2273</v>
      </c>
      <c r="D1243" s="1284">
        <v>3</v>
      </c>
      <c r="E1243" s="1284" t="s">
        <v>6382</v>
      </c>
      <c r="F1243" s="1284" t="s">
        <v>6383</v>
      </c>
      <c r="G1243" s="1284" t="s">
        <v>6384</v>
      </c>
    </row>
    <row r="1244" spans="1:7" ht="15">
      <c r="A1244" s="1284" t="s">
        <v>119</v>
      </c>
      <c r="B1244" s="1284" t="s">
        <v>121</v>
      </c>
      <c r="C1244" s="1284" t="s">
        <v>2284</v>
      </c>
      <c r="D1244" s="1284">
        <v>1</v>
      </c>
      <c r="E1244" s="1284" t="s">
        <v>6385</v>
      </c>
      <c r="F1244" s="1284" t="s">
        <v>6386</v>
      </c>
      <c r="G1244" s="1284" t="s">
        <v>6387</v>
      </c>
    </row>
    <row r="1245" spans="1:7" ht="15">
      <c r="A1245" s="1284" t="s">
        <v>119</v>
      </c>
      <c r="B1245" s="1284" t="s">
        <v>121</v>
      </c>
      <c r="C1245" s="1284" t="s">
        <v>2284</v>
      </c>
      <c r="D1245" s="1284">
        <v>2</v>
      </c>
      <c r="E1245" s="1284" t="s">
        <v>6388</v>
      </c>
      <c r="F1245" s="1284" t="s">
        <v>6389</v>
      </c>
      <c r="G1245" s="1284" t="s">
        <v>6390</v>
      </c>
    </row>
    <row r="1246" spans="1:7" ht="15">
      <c r="A1246" s="1284" t="s">
        <v>119</v>
      </c>
      <c r="B1246" s="1284" t="s">
        <v>121</v>
      </c>
      <c r="C1246" s="1284" t="s">
        <v>2284</v>
      </c>
      <c r="D1246" s="1284">
        <v>3</v>
      </c>
      <c r="E1246" s="1284" t="s">
        <v>6391</v>
      </c>
      <c r="F1246" s="1284" t="s">
        <v>6392</v>
      </c>
      <c r="G1246" s="1284" t="s">
        <v>6393</v>
      </c>
    </row>
    <row r="1247" spans="1:7" ht="15">
      <c r="A1247" s="1284" t="s">
        <v>119</v>
      </c>
      <c r="B1247" s="1284" t="s">
        <v>122</v>
      </c>
      <c r="C1247" s="1284" t="s">
        <v>3254</v>
      </c>
      <c r="D1247" s="1284">
        <v>1</v>
      </c>
      <c r="E1247" s="1284" t="s">
        <v>6394</v>
      </c>
      <c r="F1247" s="1284"/>
      <c r="G1247" s="1284"/>
    </row>
    <row r="1248" spans="1:7" ht="15">
      <c r="A1248" s="1284" t="s">
        <v>119</v>
      </c>
      <c r="B1248" s="1284" t="s">
        <v>122</v>
      </c>
      <c r="C1248" s="1284" t="s">
        <v>3254</v>
      </c>
      <c r="D1248" s="1284">
        <v>2</v>
      </c>
      <c r="E1248" s="1284" t="s">
        <v>6395</v>
      </c>
      <c r="F1248" s="1284"/>
      <c r="G1248" s="1284"/>
    </row>
    <row r="1249" spans="1:7" ht="15">
      <c r="A1249" s="1284" t="s">
        <v>119</v>
      </c>
      <c r="B1249" s="1284" t="s">
        <v>122</v>
      </c>
      <c r="C1249" s="1284" t="s">
        <v>3254</v>
      </c>
      <c r="D1249" s="1284">
        <v>3</v>
      </c>
      <c r="E1249" s="1284" t="s">
        <v>6396</v>
      </c>
      <c r="F1249" s="1284"/>
      <c r="G1249" s="1284"/>
    </row>
    <row r="1250" spans="1:7" ht="15">
      <c r="A1250" s="1284" t="s">
        <v>119</v>
      </c>
      <c r="B1250" s="1284" t="s">
        <v>122</v>
      </c>
      <c r="C1250" s="1284" t="s">
        <v>1568</v>
      </c>
      <c r="D1250" s="1284">
        <v>1</v>
      </c>
      <c r="E1250" s="1284" t="s">
        <v>6397</v>
      </c>
      <c r="F1250" s="1284" t="s">
        <v>6398</v>
      </c>
      <c r="G1250" s="1284" t="s">
        <v>6399</v>
      </c>
    </row>
    <row r="1251" spans="1:7" ht="15">
      <c r="A1251" s="1284" t="s">
        <v>119</v>
      </c>
      <c r="B1251" s="1284" t="s">
        <v>122</v>
      </c>
      <c r="C1251" s="1284" t="s">
        <v>1568</v>
      </c>
      <c r="D1251" s="1284">
        <v>2</v>
      </c>
      <c r="E1251" s="1284" t="s">
        <v>6400</v>
      </c>
      <c r="F1251" s="1284" t="s">
        <v>6401</v>
      </c>
      <c r="G1251" s="1284" t="s">
        <v>6402</v>
      </c>
    </row>
    <row r="1252" spans="1:7" ht="15">
      <c r="A1252" s="1284" t="s">
        <v>119</v>
      </c>
      <c r="B1252" s="1284" t="s">
        <v>122</v>
      </c>
      <c r="C1252" s="1284" t="s">
        <v>1568</v>
      </c>
      <c r="D1252" s="1284">
        <v>3</v>
      </c>
      <c r="E1252" s="1284" t="s">
        <v>6403</v>
      </c>
      <c r="F1252" s="1284" t="s">
        <v>6404</v>
      </c>
      <c r="G1252" s="1284" t="s">
        <v>6405</v>
      </c>
    </row>
    <row r="1253" spans="1:7" ht="15">
      <c r="A1253" s="1284" t="s">
        <v>119</v>
      </c>
      <c r="B1253" s="1284" t="s">
        <v>122</v>
      </c>
      <c r="C1253" s="1284" t="s">
        <v>2262</v>
      </c>
      <c r="D1253" s="1284">
        <v>1</v>
      </c>
      <c r="E1253" s="1284" t="s">
        <v>6406</v>
      </c>
      <c r="F1253" s="1284" t="s">
        <v>6407</v>
      </c>
      <c r="G1253" s="1284" t="s">
        <v>6408</v>
      </c>
    </row>
    <row r="1254" spans="1:7" ht="15">
      <c r="A1254" s="1284" t="s">
        <v>119</v>
      </c>
      <c r="B1254" s="1284" t="s">
        <v>122</v>
      </c>
      <c r="C1254" s="1284" t="s">
        <v>2262</v>
      </c>
      <c r="D1254" s="1284">
        <v>2</v>
      </c>
      <c r="E1254" s="1284" t="s">
        <v>6409</v>
      </c>
      <c r="F1254" s="1284" t="s">
        <v>6410</v>
      </c>
      <c r="G1254" s="1284" t="s">
        <v>6411</v>
      </c>
    </row>
    <row r="1255" spans="1:7" ht="15">
      <c r="A1255" s="1284" t="s">
        <v>119</v>
      </c>
      <c r="B1255" s="1284" t="s">
        <v>122</v>
      </c>
      <c r="C1255" s="1284" t="s">
        <v>2262</v>
      </c>
      <c r="D1255" s="1284">
        <v>3</v>
      </c>
      <c r="E1255" s="1284" t="s">
        <v>6412</v>
      </c>
      <c r="F1255" s="1284" t="s">
        <v>6413</v>
      </c>
      <c r="G1255" s="1284" t="s">
        <v>6414</v>
      </c>
    </row>
    <row r="1256" spans="1:7" ht="15">
      <c r="A1256" s="1284" t="s">
        <v>119</v>
      </c>
      <c r="B1256" s="1284" t="s">
        <v>122</v>
      </c>
      <c r="C1256" s="1284" t="s">
        <v>2273</v>
      </c>
      <c r="D1256" s="1284">
        <v>1</v>
      </c>
      <c r="E1256" s="1284" t="s">
        <v>6415</v>
      </c>
      <c r="F1256" s="1284" t="s">
        <v>6416</v>
      </c>
      <c r="G1256" s="1284" t="s">
        <v>6417</v>
      </c>
    </row>
    <row r="1257" spans="1:7" ht="15">
      <c r="A1257" s="1284" t="s">
        <v>119</v>
      </c>
      <c r="B1257" s="1284" t="s">
        <v>122</v>
      </c>
      <c r="C1257" s="1284" t="s">
        <v>2273</v>
      </c>
      <c r="D1257" s="1284">
        <v>2</v>
      </c>
      <c r="E1257" s="1284" t="s">
        <v>6418</v>
      </c>
      <c r="F1257" s="1284" t="s">
        <v>6419</v>
      </c>
      <c r="G1257" s="1284" t="s">
        <v>6420</v>
      </c>
    </row>
    <row r="1258" spans="1:7" ht="15">
      <c r="A1258" s="1284" t="s">
        <v>119</v>
      </c>
      <c r="B1258" s="1284" t="s">
        <v>122</v>
      </c>
      <c r="C1258" s="1284" t="s">
        <v>2273</v>
      </c>
      <c r="D1258" s="1284">
        <v>3</v>
      </c>
      <c r="E1258" s="1284" t="s">
        <v>6421</v>
      </c>
      <c r="F1258" s="1284" t="s">
        <v>6422</v>
      </c>
      <c r="G1258" s="1284" t="s">
        <v>6423</v>
      </c>
    </row>
    <row r="1259" spans="1:7" ht="15">
      <c r="A1259" s="1284" t="s">
        <v>119</v>
      </c>
      <c r="B1259" s="1284" t="s">
        <v>122</v>
      </c>
      <c r="C1259" s="1284" t="s">
        <v>2284</v>
      </c>
      <c r="D1259" s="1284">
        <v>1</v>
      </c>
      <c r="E1259" s="1284" t="s">
        <v>6424</v>
      </c>
      <c r="F1259" s="1284" t="s">
        <v>6425</v>
      </c>
      <c r="G1259" s="1284" t="s">
        <v>6426</v>
      </c>
    </row>
    <row r="1260" spans="1:7" ht="15">
      <c r="A1260" s="1284" t="s">
        <v>119</v>
      </c>
      <c r="B1260" s="1284" t="s">
        <v>122</v>
      </c>
      <c r="C1260" s="1284" t="s">
        <v>2284</v>
      </c>
      <c r="D1260" s="1284">
        <v>2</v>
      </c>
      <c r="E1260" s="1284" t="s">
        <v>6427</v>
      </c>
      <c r="F1260" s="1284" t="s">
        <v>6428</v>
      </c>
      <c r="G1260" s="1284" t="s">
        <v>6429</v>
      </c>
    </row>
    <row r="1261" spans="1:7" ht="15">
      <c r="A1261" s="1284" t="s">
        <v>119</v>
      </c>
      <c r="B1261" s="1284" t="s">
        <v>122</v>
      </c>
      <c r="C1261" s="1284" t="s">
        <v>2284</v>
      </c>
      <c r="D1261" s="1284">
        <v>3</v>
      </c>
      <c r="E1261" s="1284" t="s">
        <v>6430</v>
      </c>
      <c r="F1261" s="1284" t="s">
        <v>6431</v>
      </c>
      <c r="G1261" s="1284" t="s">
        <v>6432</v>
      </c>
    </row>
    <row r="1262" spans="1:7" ht="15">
      <c r="A1262" s="1284" t="s">
        <v>119</v>
      </c>
      <c r="B1262" s="1284" t="s">
        <v>123</v>
      </c>
      <c r="C1262" s="1284" t="s">
        <v>3254</v>
      </c>
      <c r="D1262" s="1284">
        <v>1</v>
      </c>
      <c r="E1262" s="1284" t="s">
        <v>6433</v>
      </c>
      <c r="F1262" s="1284"/>
      <c r="G1262" s="1284"/>
    </row>
    <row r="1263" spans="1:7" ht="15">
      <c r="A1263" s="1284" t="s">
        <v>119</v>
      </c>
      <c r="B1263" s="1284" t="s">
        <v>123</v>
      </c>
      <c r="C1263" s="1284" t="s">
        <v>3254</v>
      </c>
      <c r="D1263" s="1284">
        <v>2</v>
      </c>
      <c r="E1263" s="1284" t="s">
        <v>6434</v>
      </c>
      <c r="F1263" s="1284"/>
      <c r="G1263" s="1284"/>
    </row>
    <row r="1264" spans="1:7" ht="15">
      <c r="A1264" s="1284" t="s">
        <v>119</v>
      </c>
      <c r="B1264" s="1284" t="s">
        <v>123</v>
      </c>
      <c r="C1264" s="1284" t="s">
        <v>3254</v>
      </c>
      <c r="D1264" s="1284">
        <v>3</v>
      </c>
      <c r="E1264" s="1284" t="s">
        <v>6435</v>
      </c>
      <c r="F1264" s="1284"/>
      <c r="G1264" s="1284"/>
    </row>
    <row r="1265" spans="1:7" ht="15">
      <c r="A1265" s="1284" t="s">
        <v>119</v>
      </c>
      <c r="B1265" s="1284" t="s">
        <v>123</v>
      </c>
      <c r="C1265" s="1284" t="s">
        <v>1568</v>
      </c>
      <c r="D1265" s="1284">
        <v>1</v>
      </c>
      <c r="E1265" s="1284" t="s">
        <v>6436</v>
      </c>
      <c r="F1265" s="1284" t="s">
        <v>6437</v>
      </c>
      <c r="G1265" s="1284" t="s">
        <v>6438</v>
      </c>
    </row>
    <row r="1266" spans="1:7" ht="15">
      <c r="A1266" s="1284" t="s">
        <v>119</v>
      </c>
      <c r="B1266" s="1284" t="s">
        <v>123</v>
      </c>
      <c r="C1266" s="1284" t="s">
        <v>1568</v>
      </c>
      <c r="D1266" s="1284">
        <v>2</v>
      </c>
      <c r="E1266" s="1284" t="s">
        <v>6439</v>
      </c>
      <c r="F1266" s="1284" t="s">
        <v>6440</v>
      </c>
      <c r="G1266" s="1284" t="s">
        <v>6441</v>
      </c>
    </row>
    <row r="1267" spans="1:7" ht="15">
      <c r="A1267" s="1284" t="s">
        <v>119</v>
      </c>
      <c r="B1267" s="1284" t="s">
        <v>123</v>
      </c>
      <c r="C1267" s="1284" t="s">
        <v>1568</v>
      </c>
      <c r="D1267" s="1284">
        <v>3</v>
      </c>
      <c r="E1267" s="1284" t="s">
        <v>6442</v>
      </c>
      <c r="F1267" s="1284" t="s">
        <v>6443</v>
      </c>
      <c r="G1267" s="1284" t="s">
        <v>6444</v>
      </c>
    </row>
    <row r="1268" spans="1:7" ht="15">
      <c r="A1268" s="1284" t="s">
        <v>119</v>
      </c>
      <c r="B1268" s="1284" t="s">
        <v>123</v>
      </c>
      <c r="C1268" s="1284" t="s">
        <v>2262</v>
      </c>
      <c r="D1268" s="1284">
        <v>1</v>
      </c>
      <c r="E1268" s="1284" t="s">
        <v>6445</v>
      </c>
      <c r="F1268" s="1284" t="s">
        <v>6446</v>
      </c>
      <c r="G1268" s="1284" t="s">
        <v>6447</v>
      </c>
    </row>
    <row r="1269" spans="1:7" ht="15">
      <c r="A1269" s="1284" t="s">
        <v>119</v>
      </c>
      <c r="B1269" s="1284" t="s">
        <v>123</v>
      </c>
      <c r="C1269" s="1284" t="s">
        <v>2262</v>
      </c>
      <c r="D1269" s="1284">
        <v>2</v>
      </c>
      <c r="E1269" s="1284" t="s">
        <v>6448</v>
      </c>
      <c r="F1269" s="1284" t="s">
        <v>6449</v>
      </c>
      <c r="G1269" s="1284" t="s">
        <v>6450</v>
      </c>
    </row>
    <row r="1270" spans="1:7" ht="15">
      <c r="A1270" s="1284" t="s">
        <v>119</v>
      </c>
      <c r="B1270" s="1284" t="s">
        <v>123</v>
      </c>
      <c r="C1270" s="1284" t="s">
        <v>2262</v>
      </c>
      <c r="D1270" s="1284">
        <v>3</v>
      </c>
      <c r="E1270" s="1284" t="s">
        <v>6451</v>
      </c>
      <c r="F1270" s="1284" t="s">
        <v>6452</v>
      </c>
      <c r="G1270" s="1284" t="s">
        <v>6453</v>
      </c>
    </row>
    <row r="1271" spans="1:7" ht="15">
      <c r="A1271" s="1284" t="s">
        <v>119</v>
      </c>
      <c r="B1271" s="1284" t="s">
        <v>123</v>
      </c>
      <c r="C1271" s="1284" t="s">
        <v>2273</v>
      </c>
      <c r="D1271" s="1284">
        <v>1</v>
      </c>
      <c r="E1271" s="1284" t="s">
        <v>6454</v>
      </c>
      <c r="F1271" s="1284" t="s">
        <v>6455</v>
      </c>
      <c r="G1271" s="1284" t="s">
        <v>6456</v>
      </c>
    </row>
    <row r="1272" spans="1:7" ht="15">
      <c r="A1272" s="1284" t="s">
        <v>119</v>
      </c>
      <c r="B1272" s="1284" t="s">
        <v>123</v>
      </c>
      <c r="C1272" s="1284" t="s">
        <v>2273</v>
      </c>
      <c r="D1272" s="1284">
        <v>2</v>
      </c>
      <c r="E1272" s="1284" t="s">
        <v>6457</v>
      </c>
      <c r="F1272" s="1284" t="s">
        <v>6458</v>
      </c>
      <c r="G1272" s="1284" t="s">
        <v>6459</v>
      </c>
    </row>
    <row r="1273" spans="1:7" ht="15">
      <c r="A1273" s="1284" t="s">
        <v>119</v>
      </c>
      <c r="B1273" s="1284" t="s">
        <v>123</v>
      </c>
      <c r="C1273" s="1284" t="s">
        <v>2273</v>
      </c>
      <c r="D1273" s="1284">
        <v>3</v>
      </c>
      <c r="E1273" s="1284" t="s">
        <v>6460</v>
      </c>
      <c r="F1273" s="1284" t="s">
        <v>6461</v>
      </c>
      <c r="G1273" s="1284" t="s">
        <v>6462</v>
      </c>
    </row>
    <row r="1274" spans="1:7" ht="15">
      <c r="A1274" s="1284" t="s">
        <v>119</v>
      </c>
      <c r="B1274" s="1284" t="s">
        <v>123</v>
      </c>
      <c r="C1274" s="1284" t="s">
        <v>2284</v>
      </c>
      <c r="D1274" s="1284">
        <v>1</v>
      </c>
      <c r="E1274" s="1284" t="s">
        <v>6463</v>
      </c>
      <c r="F1274" s="1284" t="s">
        <v>6464</v>
      </c>
      <c r="G1274" s="1284" t="s">
        <v>6465</v>
      </c>
    </row>
    <row r="1275" spans="1:7" ht="15">
      <c r="A1275" s="1284" t="s">
        <v>119</v>
      </c>
      <c r="B1275" s="1284" t="s">
        <v>123</v>
      </c>
      <c r="C1275" s="1284" t="s">
        <v>2284</v>
      </c>
      <c r="D1275" s="1284">
        <v>2</v>
      </c>
      <c r="E1275" s="1284" t="s">
        <v>6466</v>
      </c>
      <c r="F1275" s="1284" t="s">
        <v>6467</v>
      </c>
      <c r="G1275" s="1284" t="s">
        <v>6468</v>
      </c>
    </row>
    <row r="1276" spans="1:7" ht="15">
      <c r="A1276" s="1284" t="s">
        <v>119</v>
      </c>
      <c r="B1276" s="1284" t="s">
        <v>123</v>
      </c>
      <c r="C1276" s="1284" t="s">
        <v>2284</v>
      </c>
      <c r="D1276" s="1284">
        <v>3</v>
      </c>
      <c r="E1276" s="1284" t="s">
        <v>6469</v>
      </c>
      <c r="F1276" s="1284" t="s">
        <v>6470</v>
      </c>
      <c r="G1276" s="1284" t="s">
        <v>6471</v>
      </c>
    </row>
    <row r="1277" spans="1:7" ht="15">
      <c r="A1277" s="1284" t="s">
        <v>119</v>
      </c>
      <c r="B1277" s="1284" t="s">
        <v>124</v>
      </c>
      <c r="C1277" s="1284" t="s">
        <v>3254</v>
      </c>
      <c r="D1277" s="1284">
        <v>1</v>
      </c>
      <c r="E1277" s="1284">
        <v>0</v>
      </c>
      <c r="F1277" s="1284"/>
      <c r="G1277" s="1284"/>
    </row>
    <row r="1278" spans="1:7" ht="15">
      <c r="A1278" s="1284" t="s">
        <v>119</v>
      </c>
      <c r="B1278" s="1284" t="s">
        <v>124</v>
      </c>
      <c r="C1278" s="1284" t="s">
        <v>3254</v>
      </c>
      <c r="D1278" s="1284">
        <v>2</v>
      </c>
      <c r="E1278" s="1284">
        <v>0</v>
      </c>
      <c r="F1278" s="1284"/>
      <c r="G1278" s="1284"/>
    </row>
    <row r="1279" spans="1:7" ht="15">
      <c r="A1279" s="1284" t="s">
        <v>119</v>
      </c>
      <c r="B1279" s="1284" t="s">
        <v>124</v>
      </c>
      <c r="C1279" s="1284" t="s">
        <v>3254</v>
      </c>
      <c r="D1279" s="1284">
        <v>3</v>
      </c>
      <c r="E1279" s="1284">
        <v>0</v>
      </c>
      <c r="F1279" s="1284"/>
      <c r="G1279" s="1284"/>
    </row>
    <row r="1280" spans="1:7" ht="15">
      <c r="A1280" s="1284" t="s">
        <v>119</v>
      </c>
      <c r="B1280" s="1284" t="s">
        <v>124</v>
      </c>
      <c r="C1280" s="1284" t="s">
        <v>1568</v>
      </c>
      <c r="D1280" s="1284">
        <v>1</v>
      </c>
      <c r="E1280" s="1284">
        <v>0</v>
      </c>
      <c r="F1280" s="1284">
        <v>0</v>
      </c>
      <c r="G1280" s="1284">
        <v>0</v>
      </c>
    </row>
    <row r="1281" spans="1:7" ht="15">
      <c r="A1281" s="1284" t="s">
        <v>119</v>
      </c>
      <c r="B1281" s="1284" t="s">
        <v>124</v>
      </c>
      <c r="C1281" s="1284" t="s">
        <v>1568</v>
      </c>
      <c r="D1281" s="1284">
        <v>2</v>
      </c>
      <c r="E1281" s="1284">
        <v>0</v>
      </c>
      <c r="F1281" s="1284">
        <v>0</v>
      </c>
      <c r="G1281" s="1284">
        <v>0</v>
      </c>
    </row>
    <row r="1282" spans="1:7" ht="15">
      <c r="A1282" s="1284" t="s">
        <v>119</v>
      </c>
      <c r="B1282" s="1284" t="s">
        <v>124</v>
      </c>
      <c r="C1282" s="1284" t="s">
        <v>1568</v>
      </c>
      <c r="D1282" s="1284">
        <v>3</v>
      </c>
      <c r="E1282" s="1284">
        <v>0</v>
      </c>
      <c r="F1282" s="1284">
        <v>0</v>
      </c>
      <c r="G1282" s="1284">
        <v>0</v>
      </c>
    </row>
    <row r="1283" spans="1:7" ht="15">
      <c r="A1283" s="1284" t="s">
        <v>119</v>
      </c>
      <c r="B1283" s="1284" t="s">
        <v>124</v>
      </c>
      <c r="C1283" s="1284" t="s">
        <v>2262</v>
      </c>
      <c r="D1283" s="1284">
        <v>1</v>
      </c>
      <c r="E1283" s="1284">
        <v>0</v>
      </c>
      <c r="F1283" s="1284">
        <v>0</v>
      </c>
      <c r="G1283" s="1284">
        <v>0</v>
      </c>
    </row>
    <row r="1284" spans="1:7" ht="15">
      <c r="A1284" s="1284" t="s">
        <v>119</v>
      </c>
      <c r="B1284" s="1284" t="s">
        <v>124</v>
      </c>
      <c r="C1284" s="1284" t="s">
        <v>2262</v>
      </c>
      <c r="D1284" s="1284">
        <v>2</v>
      </c>
      <c r="E1284" s="1284">
        <v>0</v>
      </c>
      <c r="F1284" s="1284">
        <v>0</v>
      </c>
      <c r="G1284" s="1284">
        <v>0</v>
      </c>
    </row>
    <row r="1285" spans="1:7" ht="15">
      <c r="A1285" s="1284" t="s">
        <v>119</v>
      </c>
      <c r="B1285" s="1284" t="s">
        <v>124</v>
      </c>
      <c r="C1285" s="1284" t="s">
        <v>2262</v>
      </c>
      <c r="D1285" s="1284">
        <v>3</v>
      </c>
      <c r="E1285" s="1284">
        <v>0</v>
      </c>
      <c r="F1285" s="1284">
        <v>0</v>
      </c>
      <c r="G1285" s="1284">
        <v>0</v>
      </c>
    </row>
    <row r="1286" spans="1:7" ht="15">
      <c r="A1286" s="1284" t="s">
        <v>119</v>
      </c>
      <c r="B1286" s="1284" t="s">
        <v>124</v>
      </c>
      <c r="C1286" s="1284" t="s">
        <v>2273</v>
      </c>
      <c r="D1286" s="1284">
        <v>1</v>
      </c>
      <c r="E1286" s="1284">
        <v>0</v>
      </c>
      <c r="F1286" s="1284">
        <v>0</v>
      </c>
      <c r="G1286" s="1284">
        <v>0</v>
      </c>
    </row>
    <row r="1287" spans="1:7" ht="15">
      <c r="A1287" s="1284" t="s">
        <v>119</v>
      </c>
      <c r="B1287" s="1284" t="s">
        <v>124</v>
      </c>
      <c r="C1287" s="1284" t="s">
        <v>2273</v>
      </c>
      <c r="D1287" s="1284">
        <v>2</v>
      </c>
      <c r="E1287" s="1284">
        <v>0</v>
      </c>
      <c r="F1287" s="1284">
        <v>0</v>
      </c>
      <c r="G1287" s="1284">
        <v>0</v>
      </c>
    </row>
    <row r="1288" spans="1:7" ht="15">
      <c r="A1288" s="1284" t="s">
        <v>119</v>
      </c>
      <c r="B1288" s="1284" t="s">
        <v>124</v>
      </c>
      <c r="C1288" s="1284" t="s">
        <v>2273</v>
      </c>
      <c r="D1288" s="1284">
        <v>3</v>
      </c>
      <c r="E1288" s="1284">
        <v>0</v>
      </c>
      <c r="F1288" s="1284">
        <v>0</v>
      </c>
      <c r="G1288" s="1284">
        <v>0</v>
      </c>
    </row>
    <row r="1289" spans="1:7" ht="15">
      <c r="A1289" s="1284" t="s">
        <v>119</v>
      </c>
      <c r="B1289" s="1284" t="s">
        <v>124</v>
      </c>
      <c r="C1289" s="1284" t="s">
        <v>2284</v>
      </c>
      <c r="D1289" s="1284">
        <v>1</v>
      </c>
      <c r="E1289" s="1284">
        <v>0</v>
      </c>
      <c r="F1289" s="1284">
        <v>0</v>
      </c>
      <c r="G1289" s="1284">
        <v>0</v>
      </c>
    </row>
    <row r="1290" spans="1:7" ht="15">
      <c r="A1290" s="1284" t="s">
        <v>119</v>
      </c>
      <c r="B1290" s="1284" t="s">
        <v>124</v>
      </c>
      <c r="C1290" s="1284" t="s">
        <v>2284</v>
      </c>
      <c r="D1290" s="1284">
        <v>2</v>
      </c>
      <c r="E1290" s="1284">
        <v>0</v>
      </c>
      <c r="F1290" s="1284">
        <v>0</v>
      </c>
      <c r="G1290" s="1284">
        <v>0</v>
      </c>
    </row>
    <row r="1291" spans="1:7" ht="15">
      <c r="A1291" s="1284" t="s">
        <v>119</v>
      </c>
      <c r="B1291" s="1284" t="s">
        <v>124</v>
      </c>
      <c r="C1291" s="1284" t="s">
        <v>2284</v>
      </c>
      <c r="D1291" s="1284">
        <v>3</v>
      </c>
      <c r="E1291" s="1284">
        <v>0</v>
      </c>
      <c r="F1291" s="1284">
        <v>0</v>
      </c>
      <c r="G1291" s="1284">
        <v>0</v>
      </c>
    </row>
    <row r="1292" spans="1:7" ht="15">
      <c r="A1292" s="1284" t="s">
        <v>119</v>
      </c>
      <c r="B1292" s="1284" t="s">
        <v>125</v>
      </c>
      <c r="C1292" s="1284" t="s">
        <v>3254</v>
      </c>
      <c r="D1292" s="1284">
        <v>1</v>
      </c>
      <c r="E1292" s="1284" t="s">
        <v>6472</v>
      </c>
      <c r="F1292" s="1284"/>
      <c r="G1292" s="1284"/>
    </row>
    <row r="1293" spans="1:7" ht="15">
      <c r="A1293" s="1284" t="s">
        <v>119</v>
      </c>
      <c r="B1293" s="1284" t="s">
        <v>125</v>
      </c>
      <c r="C1293" s="1284" t="s">
        <v>3254</v>
      </c>
      <c r="D1293" s="1284">
        <v>2</v>
      </c>
      <c r="E1293" s="1284" t="s">
        <v>6473</v>
      </c>
      <c r="F1293" s="1284"/>
      <c r="G1293" s="1284"/>
    </row>
    <row r="1294" spans="1:7" ht="15">
      <c r="A1294" s="1284" t="s">
        <v>119</v>
      </c>
      <c r="B1294" s="1284" t="s">
        <v>125</v>
      </c>
      <c r="C1294" s="1284" t="s">
        <v>3254</v>
      </c>
      <c r="D1294" s="1284">
        <v>3</v>
      </c>
      <c r="E1294" s="1284">
        <v>0</v>
      </c>
      <c r="F1294" s="1284"/>
      <c r="G1294" s="1284"/>
    </row>
    <row r="1295" spans="1:7" ht="15">
      <c r="A1295" s="1284" t="s">
        <v>119</v>
      </c>
      <c r="B1295" s="1284" t="s">
        <v>125</v>
      </c>
      <c r="C1295" s="1284" t="s">
        <v>1568</v>
      </c>
      <c r="D1295" s="1284">
        <v>1</v>
      </c>
      <c r="E1295" s="1284" t="s">
        <v>6474</v>
      </c>
      <c r="F1295" s="1284">
        <v>0</v>
      </c>
      <c r="G1295" s="1284">
        <v>0</v>
      </c>
    </row>
    <row r="1296" spans="1:7" ht="15">
      <c r="A1296" s="1284" t="s">
        <v>119</v>
      </c>
      <c r="B1296" s="1284" t="s">
        <v>125</v>
      </c>
      <c r="C1296" s="1284" t="s">
        <v>1568</v>
      </c>
      <c r="D1296" s="1284">
        <v>2</v>
      </c>
      <c r="E1296" s="1284" t="s">
        <v>6475</v>
      </c>
      <c r="F1296" s="1284">
        <v>0</v>
      </c>
      <c r="G1296" s="1284">
        <v>0</v>
      </c>
    </row>
    <row r="1297" spans="1:7" ht="15">
      <c r="A1297" s="1284" t="s">
        <v>119</v>
      </c>
      <c r="B1297" s="1284" t="s">
        <v>125</v>
      </c>
      <c r="C1297" s="1284" t="s">
        <v>1568</v>
      </c>
      <c r="D1297" s="1284">
        <v>3</v>
      </c>
      <c r="E1297" s="1284">
        <v>0</v>
      </c>
      <c r="F1297" s="1284">
        <v>0</v>
      </c>
      <c r="G1297" s="1284">
        <v>0</v>
      </c>
    </row>
    <row r="1298" spans="1:7" ht="15">
      <c r="A1298" s="1284" t="s">
        <v>119</v>
      </c>
      <c r="B1298" s="1284" t="s">
        <v>125</v>
      </c>
      <c r="C1298" s="1284" t="s">
        <v>2262</v>
      </c>
      <c r="D1298" s="1284">
        <v>1</v>
      </c>
      <c r="E1298" s="1284" t="s">
        <v>6476</v>
      </c>
      <c r="F1298" s="1284">
        <v>0</v>
      </c>
      <c r="G1298" s="1284">
        <v>0</v>
      </c>
    </row>
    <row r="1299" spans="1:7" ht="15">
      <c r="A1299" s="1284" t="s">
        <v>119</v>
      </c>
      <c r="B1299" s="1284" t="s">
        <v>125</v>
      </c>
      <c r="C1299" s="1284" t="s">
        <v>2262</v>
      </c>
      <c r="D1299" s="1284">
        <v>2</v>
      </c>
      <c r="E1299" s="1284" t="s">
        <v>6477</v>
      </c>
      <c r="F1299" s="1284">
        <v>0</v>
      </c>
      <c r="G1299" s="1284">
        <v>0</v>
      </c>
    </row>
    <row r="1300" spans="1:7" ht="15">
      <c r="A1300" s="1284" t="s">
        <v>119</v>
      </c>
      <c r="B1300" s="1284" t="s">
        <v>125</v>
      </c>
      <c r="C1300" s="1284" t="s">
        <v>2262</v>
      </c>
      <c r="D1300" s="1284">
        <v>3</v>
      </c>
      <c r="E1300" s="1284">
        <v>0</v>
      </c>
      <c r="F1300" s="1284">
        <v>0</v>
      </c>
      <c r="G1300" s="1284">
        <v>0</v>
      </c>
    </row>
    <row r="1301" spans="1:7" ht="15">
      <c r="A1301" s="1284" t="s">
        <v>119</v>
      </c>
      <c r="B1301" s="1284" t="s">
        <v>125</v>
      </c>
      <c r="C1301" s="1284" t="s">
        <v>2273</v>
      </c>
      <c r="D1301" s="1284">
        <v>1</v>
      </c>
      <c r="E1301" s="1284" t="s">
        <v>6478</v>
      </c>
      <c r="F1301" s="1284">
        <v>0</v>
      </c>
      <c r="G1301" s="1284">
        <v>0</v>
      </c>
    </row>
    <row r="1302" spans="1:7" ht="15">
      <c r="A1302" s="1284" t="s">
        <v>119</v>
      </c>
      <c r="B1302" s="1284" t="s">
        <v>125</v>
      </c>
      <c r="C1302" s="1284" t="s">
        <v>2273</v>
      </c>
      <c r="D1302" s="1284">
        <v>2</v>
      </c>
      <c r="E1302" s="1284" t="s">
        <v>6479</v>
      </c>
      <c r="F1302" s="1284">
        <v>0</v>
      </c>
      <c r="G1302" s="1284">
        <v>0</v>
      </c>
    </row>
    <row r="1303" spans="1:7" ht="15">
      <c r="A1303" s="1284" t="s">
        <v>119</v>
      </c>
      <c r="B1303" s="1284" t="s">
        <v>125</v>
      </c>
      <c r="C1303" s="1284" t="s">
        <v>2273</v>
      </c>
      <c r="D1303" s="1284">
        <v>3</v>
      </c>
      <c r="E1303" s="1284">
        <v>0</v>
      </c>
      <c r="F1303" s="1284">
        <v>0</v>
      </c>
      <c r="G1303" s="1284">
        <v>0</v>
      </c>
    </row>
    <row r="1304" spans="1:7" ht="15">
      <c r="A1304" s="1284" t="s">
        <v>119</v>
      </c>
      <c r="B1304" s="1284" t="s">
        <v>125</v>
      </c>
      <c r="C1304" s="1284" t="s">
        <v>2284</v>
      </c>
      <c r="D1304" s="1284">
        <v>1</v>
      </c>
      <c r="E1304" s="1284" t="s">
        <v>6480</v>
      </c>
      <c r="F1304" s="1284">
        <v>0</v>
      </c>
      <c r="G1304" s="1284">
        <v>0</v>
      </c>
    </row>
    <row r="1305" spans="1:7" ht="15">
      <c r="A1305" s="1284" t="s">
        <v>119</v>
      </c>
      <c r="B1305" s="1284" t="s">
        <v>125</v>
      </c>
      <c r="C1305" s="1284" t="s">
        <v>2284</v>
      </c>
      <c r="D1305" s="1284">
        <v>2</v>
      </c>
      <c r="E1305" s="1284" t="s">
        <v>6481</v>
      </c>
      <c r="F1305" s="1284">
        <v>0</v>
      </c>
      <c r="G1305" s="1284">
        <v>0</v>
      </c>
    </row>
    <row r="1306" spans="1:7" ht="15">
      <c r="A1306" s="1284" t="s">
        <v>119</v>
      </c>
      <c r="B1306" s="1284" t="s">
        <v>125</v>
      </c>
      <c r="C1306" s="1284" t="s">
        <v>2284</v>
      </c>
      <c r="D1306" s="1284">
        <v>3</v>
      </c>
      <c r="E1306" s="1284">
        <v>0</v>
      </c>
      <c r="F1306" s="1284">
        <v>0</v>
      </c>
      <c r="G1306" s="1284">
        <v>0</v>
      </c>
    </row>
    <row r="1307" spans="1:7" ht="15">
      <c r="A1307" s="1284" t="s">
        <v>127</v>
      </c>
      <c r="B1307" s="1284" t="s">
        <v>1486</v>
      </c>
      <c r="C1307" s="1284" t="s">
        <v>3254</v>
      </c>
      <c r="D1307" s="1284">
        <v>1</v>
      </c>
      <c r="E1307" s="1284" t="s">
        <v>2697</v>
      </c>
      <c r="F1307" s="1284"/>
      <c r="G1307" s="1284"/>
    </row>
    <row r="1308" spans="1:7" ht="15">
      <c r="A1308" s="1284" t="s">
        <v>127</v>
      </c>
      <c r="B1308" s="1284" t="s">
        <v>1486</v>
      </c>
      <c r="C1308" s="1284" t="s">
        <v>3254</v>
      </c>
      <c r="D1308" s="1284">
        <v>2</v>
      </c>
      <c r="E1308" s="1284" t="s">
        <v>2730</v>
      </c>
      <c r="F1308" s="1284"/>
      <c r="G1308" s="1284"/>
    </row>
    <row r="1309" spans="1:7" ht="15">
      <c r="A1309" s="1284" t="s">
        <v>127</v>
      </c>
      <c r="B1309" s="1284" t="s">
        <v>1486</v>
      </c>
      <c r="C1309" s="1284" t="s">
        <v>3254</v>
      </c>
      <c r="D1309" s="1284">
        <v>3</v>
      </c>
      <c r="E1309" s="1284" t="s">
        <v>2759</v>
      </c>
      <c r="F1309" s="1284"/>
      <c r="G1309" s="1284"/>
    </row>
    <row r="1310" spans="1:7" ht="15">
      <c r="A1310" s="1284" t="s">
        <v>127</v>
      </c>
      <c r="B1310" s="1284" t="s">
        <v>1486</v>
      </c>
      <c r="C1310" s="1284" t="s">
        <v>1568</v>
      </c>
      <c r="D1310" s="1284">
        <v>1</v>
      </c>
      <c r="E1310" s="1284" t="s">
        <v>2791</v>
      </c>
      <c r="F1310" s="1284" t="s">
        <v>6482</v>
      </c>
      <c r="G1310" s="1284" t="s">
        <v>6483</v>
      </c>
    </row>
    <row r="1311" spans="1:7" ht="15">
      <c r="A1311" s="1284" t="s">
        <v>127</v>
      </c>
      <c r="B1311" s="1284" t="s">
        <v>1486</v>
      </c>
      <c r="C1311" s="1284" t="s">
        <v>1568</v>
      </c>
      <c r="D1311" s="1284">
        <v>2</v>
      </c>
      <c r="E1311" s="1284" t="s">
        <v>2829</v>
      </c>
      <c r="F1311" s="1284" t="s">
        <v>6485</v>
      </c>
      <c r="G1311" s="1284" t="s">
        <v>6486</v>
      </c>
    </row>
    <row r="1312" spans="1:7" ht="15">
      <c r="A1312" s="1284" t="s">
        <v>127</v>
      </c>
      <c r="B1312" s="1284" t="s">
        <v>1486</v>
      </c>
      <c r="C1312" s="1284" t="s">
        <v>1568</v>
      </c>
      <c r="D1312" s="1284">
        <v>3</v>
      </c>
      <c r="E1312" s="1284" t="s">
        <v>2863</v>
      </c>
      <c r="F1312" s="1284" t="s">
        <v>6487</v>
      </c>
      <c r="G1312" s="1284" t="s">
        <v>6488</v>
      </c>
    </row>
    <row r="1313" spans="1:7" ht="15">
      <c r="A1313" s="1284" t="s">
        <v>127</v>
      </c>
      <c r="B1313" s="1284" t="s">
        <v>1486</v>
      </c>
      <c r="C1313" s="1284" t="s">
        <v>2262</v>
      </c>
      <c r="D1313" s="1284">
        <v>1</v>
      </c>
      <c r="E1313" s="1284" t="s">
        <v>2898</v>
      </c>
      <c r="F1313" s="1284" t="s">
        <v>6489</v>
      </c>
      <c r="G1313" s="1284" t="s">
        <v>6490</v>
      </c>
    </row>
    <row r="1314" spans="1:7" ht="15">
      <c r="A1314" s="1284" t="s">
        <v>127</v>
      </c>
      <c r="B1314" s="1284" t="s">
        <v>1486</v>
      </c>
      <c r="C1314" s="1284" t="s">
        <v>2262</v>
      </c>
      <c r="D1314" s="1284">
        <v>2</v>
      </c>
      <c r="E1314" s="1284" t="s">
        <v>2934</v>
      </c>
      <c r="F1314" s="1284" t="s">
        <v>6491</v>
      </c>
      <c r="G1314" s="1284" t="s">
        <v>6492</v>
      </c>
    </row>
    <row r="1315" spans="1:7" ht="15">
      <c r="A1315" s="1284" t="s">
        <v>127</v>
      </c>
      <c r="B1315" s="1284" t="s">
        <v>1486</v>
      </c>
      <c r="C1315" s="1284" t="s">
        <v>2262</v>
      </c>
      <c r="D1315" s="1284">
        <v>3</v>
      </c>
      <c r="E1315" s="1284" t="s">
        <v>2968</v>
      </c>
      <c r="F1315" s="1284" t="s">
        <v>6493</v>
      </c>
      <c r="G1315" s="1284" t="s">
        <v>6494</v>
      </c>
    </row>
    <row r="1316" spans="1:7" ht="15">
      <c r="A1316" s="1284" t="s">
        <v>127</v>
      </c>
      <c r="B1316" s="1284" t="s">
        <v>1486</v>
      </c>
      <c r="C1316" s="1284" t="s">
        <v>2273</v>
      </c>
      <c r="D1316" s="1284">
        <v>1</v>
      </c>
      <c r="E1316" s="1284" t="s">
        <v>6495</v>
      </c>
      <c r="F1316" s="1284" t="s">
        <v>6496</v>
      </c>
      <c r="G1316" s="1284" t="s">
        <v>6497</v>
      </c>
    </row>
    <row r="1317" spans="1:7" ht="15">
      <c r="A1317" s="1284" t="s">
        <v>127</v>
      </c>
      <c r="B1317" s="1284" t="s">
        <v>1486</v>
      </c>
      <c r="C1317" s="1284" t="s">
        <v>2273</v>
      </c>
      <c r="D1317" s="1284">
        <v>2</v>
      </c>
      <c r="E1317" s="1284" t="s">
        <v>3006</v>
      </c>
      <c r="F1317" s="1284" t="s">
        <v>6498</v>
      </c>
      <c r="G1317" s="1284" t="s">
        <v>6499</v>
      </c>
    </row>
    <row r="1318" spans="1:7" ht="15">
      <c r="A1318" s="1284" t="s">
        <v>127</v>
      </c>
      <c r="B1318" s="1284" t="s">
        <v>1486</v>
      </c>
      <c r="C1318" s="1284" t="s">
        <v>2273</v>
      </c>
      <c r="D1318" s="1284">
        <v>3</v>
      </c>
      <c r="E1318" s="1284" t="s">
        <v>3070</v>
      </c>
      <c r="F1318" s="1284" t="s">
        <v>6500</v>
      </c>
      <c r="G1318" s="1284" t="s">
        <v>6501</v>
      </c>
    </row>
    <row r="1319" spans="1:7" ht="15">
      <c r="A1319" s="1284" t="s">
        <v>127</v>
      </c>
      <c r="B1319" s="1284" t="s">
        <v>1486</v>
      </c>
      <c r="C1319" s="1284" t="s">
        <v>2284</v>
      </c>
      <c r="D1319" s="1284">
        <v>1</v>
      </c>
      <c r="E1319" s="1284" t="s">
        <v>3109</v>
      </c>
      <c r="F1319" s="1284" t="s">
        <v>6502</v>
      </c>
      <c r="G1319" s="1284" t="s">
        <v>6503</v>
      </c>
    </row>
    <row r="1320" spans="1:7" ht="15">
      <c r="A1320" s="1284" t="s">
        <v>127</v>
      </c>
      <c r="B1320" s="1284" t="s">
        <v>1486</v>
      </c>
      <c r="C1320" s="1284" t="s">
        <v>2284</v>
      </c>
      <c r="D1320" s="1284">
        <v>2</v>
      </c>
      <c r="E1320" s="1284" t="s">
        <v>3143</v>
      </c>
      <c r="F1320" s="1284" t="s">
        <v>6504</v>
      </c>
      <c r="G1320" s="1284" t="s">
        <v>6505</v>
      </c>
    </row>
    <row r="1321" spans="1:7" ht="15">
      <c r="A1321" s="1284" t="s">
        <v>127</v>
      </c>
      <c r="B1321" s="1284" t="s">
        <v>1486</v>
      </c>
      <c r="C1321" s="1284" t="s">
        <v>2284</v>
      </c>
      <c r="D1321" s="1284">
        <v>3</v>
      </c>
      <c r="E1321" s="1284" t="s">
        <v>3172</v>
      </c>
      <c r="F1321" s="1284" t="s">
        <v>6506</v>
      </c>
      <c r="G1321" s="1284" t="s">
        <v>6507</v>
      </c>
    </row>
    <row r="1322" spans="1:7" ht="15">
      <c r="A1322" s="1284" t="s">
        <v>127</v>
      </c>
      <c r="B1322" s="1284" t="s">
        <v>129</v>
      </c>
      <c r="C1322" s="1284" t="s">
        <v>3254</v>
      </c>
      <c r="D1322" s="1284">
        <v>1</v>
      </c>
      <c r="E1322" s="1284" t="s">
        <v>6508</v>
      </c>
      <c r="F1322" s="1284"/>
      <c r="G1322" s="1284"/>
    </row>
    <row r="1323" spans="1:7" ht="15">
      <c r="A1323" s="1284" t="s">
        <v>127</v>
      </c>
      <c r="B1323" s="1284" t="s">
        <v>129</v>
      </c>
      <c r="C1323" s="1284" t="s">
        <v>3254</v>
      </c>
      <c r="D1323" s="1284">
        <v>2</v>
      </c>
      <c r="E1323" s="1284" t="s">
        <v>6509</v>
      </c>
      <c r="F1323" s="1284"/>
      <c r="G1323" s="1284"/>
    </row>
    <row r="1324" spans="1:7" ht="15">
      <c r="A1324" s="1284" t="s">
        <v>127</v>
      </c>
      <c r="B1324" s="1284" t="s">
        <v>129</v>
      </c>
      <c r="C1324" s="1284" t="s">
        <v>3254</v>
      </c>
      <c r="D1324" s="1284">
        <v>3</v>
      </c>
      <c r="E1324" s="1284" t="s">
        <v>6510</v>
      </c>
      <c r="F1324" s="1284"/>
      <c r="G1324" s="1284"/>
    </row>
    <row r="1325" spans="1:7" ht="15">
      <c r="A1325" s="1284" t="s">
        <v>127</v>
      </c>
      <c r="B1325" s="1284" t="s">
        <v>129</v>
      </c>
      <c r="C1325" s="1284" t="s">
        <v>1568</v>
      </c>
      <c r="D1325" s="1284">
        <v>1</v>
      </c>
      <c r="E1325" s="1284" t="s">
        <v>6511</v>
      </c>
      <c r="F1325" s="1284" t="s">
        <v>6512</v>
      </c>
      <c r="G1325" s="1284" t="s">
        <v>6513</v>
      </c>
    </row>
    <row r="1326" spans="1:7" ht="15">
      <c r="A1326" s="1284" t="s">
        <v>127</v>
      </c>
      <c r="B1326" s="1284" t="s">
        <v>129</v>
      </c>
      <c r="C1326" s="1284" t="s">
        <v>1568</v>
      </c>
      <c r="D1326" s="1284">
        <v>2</v>
      </c>
      <c r="E1326" s="1284" t="s">
        <v>6514</v>
      </c>
      <c r="F1326" s="1284" t="s">
        <v>6515</v>
      </c>
      <c r="G1326" s="1284" t="s">
        <v>6516</v>
      </c>
    </row>
    <row r="1327" spans="1:7" ht="15">
      <c r="A1327" s="1284" t="s">
        <v>127</v>
      </c>
      <c r="B1327" s="1284" t="s">
        <v>129</v>
      </c>
      <c r="C1327" s="1284" t="s">
        <v>1568</v>
      </c>
      <c r="D1327" s="1284">
        <v>3</v>
      </c>
      <c r="E1327" s="1284">
        <v>0</v>
      </c>
      <c r="F1327" s="1284">
        <v>0</v>
      </c>
      <c r="G1327" s="1284">
        <v>0</v>
      </c>
    </row>
    <row r="1328" spans="1:7" ht="15">
      <c r="A1328" s="1284" t="s">
        <v>127</v>
      </c>
      <c r="B1328" s="1284" t="s">
        <v>129</v>
      </c>
      <c r="C1328" s="1284" t="s">
        <v>2262</v>
      </c>
      <c r="D1328" s="1284">
        <v>1</v>
      </c>
      <c r="E1328" s="1284" t="s">
        <v>6517</v>
      </c>
      <c r="F1328" s="1284" t="s">
        <v>6518</v>
      </c>
      <c r="G1328" s="1284" t="s">
        <v>6519</v>
      </c>
    </row>
    <row r="1329" spans="1:7" ht="15">
      <c r="A1329" s="1284" t="s">
        <v>127</v>
      </c>
      <c r="B1329" s="1284" t="s">
        <v>129</v>
      </c>
      <c r="C1329" s="1284" t="s">
        <v>2262</v>
      </c>
      <c r="D1329" s="1284">
        <v>2</v>
      </c>
      <c r="E1329" s="1284" t="s">
        <v>6520</v>
      </c>
      <c r="F1329" s="1284" t="s">
        <v>6521</v>
      </c>
      <c r="G1329" s="1284" t="s">
        <v>6522</v>
      </c>
    </row>
    <row r="1330" spans="1:7" ht="15">
      <c r="A1330" s="1284" t="s">
        <v>127</v>
      </c>
      <c r="B1330" s="1284" t="s">
        <v>129</v>
      </c>
      <c r="C1330" s="1284" t="s">
        <v>2262</v>
      </c>
      <c r="D1330" s="1284">
        <v>3</v>
      </c>
      <c r="E1330" s="1284">
        <v>0</v>
      </c>
      <c r="F1330" s="1284">
        <v>0</v>
      </c>
      <c r="G1330" s="1284">
        <v>0</v>
      </c>
    </row>
    <row r="1331" spans="1:7" ht="15">
      <c r="A1331" s="1284" t="s">
        <v>127</v>
      </c>
      <c r="B1331" s="1284" t="s">
        <v>129</v>
      </c>
      <c r="C1331" s="1284" t="s">
        <v>2273</v>
      </c>
      <c r="D1331" s="1284">
        <v>1</v>
      </c>
      <c r="E1331" s="1284" t="s">
        <v>6523</v>
      </c>
      <c r="F1331" s="1284" t="s">
        <v>6524</v>
      </c>
      <c r="G1331" s="1284" t="s">
        <v>6525</v>
      </c>
    </row>
    <row r="1332" spans="1:7" ht="15">
      <c r="A1332" s="1284" t="s">
        <v>127</v>
      </c>
      <c r="B1332" s="1284" t="s">
        <v>129</v>
      </c>
      <c r="C1332" s="1284" t="s">
        <v>2273</v>
      </c>
      <c r="D1332" s="1284">
        <v>2</v>
      </c>
      <c r="E1332" s="1284" t="s">
        <v>6526</v>
      </c>
      <c r="F1332" s="1284" t="s">
        <v>6527</v>
      </c>
      <c r="G1332" s="1284" t="s">
        <v>6528</v>
      </c>
    </row>
    <row r="1333" spans="1:7" ht="15">
      <c r="A1333" s="1284" t="s">
        <v>127</v>
      </c>
      <c r="B1333" s="1284" t="s">
        <v>129</v>
      </c>
      <c r="C1333" s="1284" t="s">
        <v>2273</v>
      </c>
      <c r="D1333" s="1284">
        <v>3</v>
      </c>
      <c r="E1333" s="1284">
        <v>0</v>
      </c>
      <c r="F1333" s="1284">
        <v>0</v>
      </c>
      <c r="G1333" s="1284">
        <v>0</v>
      </c>
    </row>
    <row r="1334" spans="1:7" ht="15">
      <c r="A1334" s="1284" t="s">
        <v>127</v>
      </c>
      <c r="B1334" s="1284" t="s">
        <v>129</v>
      </c>
      <c r="C1334" s="1284" t="s">
        <v>2284</v>
      </c>
      <c r="D1334" s="1284">
        <v>1</v>
      </c>
      <c r="E1334" s="1284" t="s">
        <v>6529</v>
      </c>
      <c r="F1334" s="1284" t="s">
        <v>6530</v>
      </c>
      <c r="G1334" s="1284" t="s">
        <v>6531</v>
      </c>
    </row>
    <row r="1335" spans="1:7" ht="15">
      <c r="A1335" s="1284" t="s">
        <v>127</v>
      </c>
      <c r="B1335" s="1284" t="s">
        <v>129</v>
      </c>
      <c r="C1335" s="1284" t="s">
        <v>2284</v>
      </c>
      <c r="D1335" s="1284">
        <v>2</v>
      </c>
      <c r="E1335" s="1284" t="s">
        <v>6532</v>
      </c>
      <c r="F1335" s="1284" t="s">
        <v>6533</v>
      </c>
      <c r="G1335" s="1284" t="s">
        <v>6534</v>
      </c>
    </row>
    <row r="1336" spans="1:7" ht="15">
      <c r="A1336" s="1284" t="s">
        <v>127</v>
      </c>
      <c r="B1336" s="1284" t="s">
        <v>129</v>
      </c>
      <c r="C1336" s="1284" t="s">
        <v>2284</v>
      </c>
      <c r="D1336" s="1284">
        <v>3</v>
      </c>
      <c r="E1336" s="1284">
        <v>0</v>
      </c>
      <c r="F1336" s="1284">
        <v>0</v>
      </c>
      <c r="G1336" s="1284">
        <v>0</v>
      </c>
    </row>
    <row r="1337" spans="1:7" ht="15">
      <c r="A1337" s="1284" t="s">
        <v>127</v>
      </c>
      <c r="B1337" s="1284" t="s">
        <v>130</v>
      </c>
      <c r="C1337" s="1284" t="s">
        <v>3254</v>
      </c>
      <c r="D1337" s="1284">
        <v>1</v>
      </c>
      <c r="E1337" s="1284" t="s">
        <v>6535</v>
      </c>
      <c r="F1337" s="1284"/>
      <c r="G1337" s="1284"/>
    </row>
    <row r="1338" spans="1:7" ht="15">
      <c r="A1338" s="1284" t="s">
        <v>127</v>
      </c>
      <c r="B1338" s="1284" t="s">
        <v>130</v>
      </c>
      <c r="C1338" s="1284" t="s">
        <v>3254</v>
      </c>
      <c r="D1338" s="1284">
        <v>2</v>
      </c>
      <c r="E1338" s="1284" t="s">
        <v>6536</v>
      </c>
      <c r="F1338" s="1284"/>
      <c r="G1338" s="1284"/>
    </row>
    <row r="1339" spans="1:7" ht="15">
      <c r="A1339" s="1284" t="s">
        <v>127</v>
      </c>
      <c r="B1339" s="1284" t="s">
        <v>130</v>
      </c>
      <c r="C1339" s="1284" t="s">
        <v>3254</v>
      </c>
      <c r="D1339" s="1284">
        <v>3</v>
      </c>
      <c r="E1339" s="1284" t="s">
        <v>6537</v>
      </c>
      <c r="F1339" s="1284"/>
      <c r="G1339" s="1284"/>
    </row>
    <row r="1340" spans="1:7" ht="15">
      <c r="A1340" s="1284" t="s">
        <v>127</v>
      </c>
      <c r="B1340" s="1284" t="s">
        <v>130</v>
      </c>
      <c r="C1340" s="1284" t="s">
        <v>1568</v>
      </c>
      <c r="D1340" s="1284">
        <v>1</v>
      </c>
      <c r="E1340" s="1284" t="s">
        <v>6538</v>
      </c>
      <c r="F1340" s="1284" t="s">
        <v>6539</v>
      </c>
      <c r="G1340" s="1284" t="s">
        <v>6540</v>
      </c>
    </row>
    <row r="1341" spans="1:7" ht="15">
      <c r="A1341" s="1284" t="s">
        <v>127</v>
      </c>
      <c r="B1341" s="1284" t="s">
        <v>130</v>
      </c>
      <c r="C1341" s="1284" t="s">
        <v>1568</v>
      </c>
      <c r="D1341" s="1284">
        <v>2</v>
      </c>
      <c r="E1341" s="1284" t="s">
        <v>6541</v>
      </c>
      <c r="F1341" s="1284" t="s">
        <v>6542</v>
      </c>
      <c r="G1341" s="1284" t="s">
        <v>6543</v>
      </c>
    </row>
    <row r="1342" spans="1:7" ht="15">
      <c r="A1342" s="1284" t="s">
        <v>127</v>
      </c>
      <c r="B1342" s="1284" t="s">
        <v>130</v>
      </c>
      <c r="C1342" s="1284" t="s">
        <v>1568</v>
      </c>
      <c r="D1342" s="1284">
        <v>3</v>
      </c>
      <c r="E1342" s="1284" t="s">
        <v>6544</v>
      </c>
      <c r="F1342" s="1284" t="s">
        <v>6545</v>
      </c>
      <c r="G1342" s="1284" t="s">
        <v>6546</v>
      </c>
    </row>
    <row r="1343" spans="1:7" ht="15">
      <c r="A1343" s="1284" t="s">
        <v>127</v>
      </c>
      <c r="B1343" s="1284" t="s">
        <v>130</v>
      </c>
      <c r="C1343" s="1284" t="s">
        <v>2262</v>
      </c>
      <c r="D1343" s="1284">
        <v>1</v>
      </c>
      <c r="E1343" s="1284" t="s">
        <v>6547</v>
      </c>
      <c r="F1343" s="1284" t="s">
        <v>6548</v>
      </c>
      <c r="G1343" s="1284" t="s">
        <v>6549</v>
      </c>
    </row>
    <row r="1344" spans="1:7" ht="15">
      <c r="A1344" s="1284" t="s">
        <v>127</v>
      </c>
      <c r="B1344" s="1284" t="s">
        <v>130</v>
      </c>
      <c r="C1344" s="1284" t="s">
        <v>2262</v>
      </c>
      <c r="D1344" s="1284">
        <v>2</v>
      </c>
      <c r="E1344" s="1284" t="s">
        <v>6550</v>
      </c>
      <c r="F1344" s="1284" t="s">
        <v>6551</v>
      </c>
      <c r="G1344" s="1284" t="s">
        <v>6552</v>
      </c>
    </row>
    <row r="1345" spans="1:7" ht="15">
      <c r="A1345" s="1284" t="s">
        <v>127</v>
      </c>
      <c r="B1345" s="1284" t="s">
        <v>130</v>
      </c>
      <c r="C1345" s="1284" t="s">
        <v>2262</v>
      </c>
      <c r="D1345" s="1284">
        <v>3</v>
      </c>
      <c r="E1345" s="1284" t="s">
        <v>6553</v>
      </c>
      <c r="F1345" s="1284" t="s">
        <v>6554</v>
      </c>
      <c r="G1345" s="1284" t="s">
        <v>6555</v>
      </c>
    </row>
    <row r="1346" spans="1:7" ht="15">
      <c r="A1346" s="1284" t="s">
        <v>127</v>
      </c>
      <c r="B1346" s="1284" t="s">
        <v>130</v>
      </c>
      <c r="C1346" s="1284" t="s">
        <v>2273</v>
      </c>
      <c r="D1346" s="1284">
        <v>1</v>
      </c>
      <c r="E1346" s="1284" t="s">
        <v>6556</v>
      </c>
      <c r="F1346" s="1284" t="s">
        <v>6557</v>
      </c>
      <c r="G1346" s="1284" t="s">
        <v>6558</v>
      </c>
    </row>
    <row r="1347" spans="1:7" ht="15">
      <c r="A1347" s="1284" t="s">
        <v>127</v>
      </c>
      <c r="B1347" s="1284" t="s">
        <v>130</v>
      </c>
      <c r="C1347" s="1284" t="s">
        <v>2273</v>
      </c>
      <c r="D1347" s="1284">
        <v>2</v>
      </c>
      <c r="E1347" s="1284" t="s">
        <v>6559</v>
      </c>
      <c r="F1347" s="1284" t="s">
        <v>6560</v>
      </c>
      <c r="G1347" s="1284" t="s">
        <v>6561</v>
      </c>
    </row>
    <row r="1348" spans="1:7" ht="15">
      <c r="A1348" s="1284" t="s">
        <v>127</v>
      </c>
      <c r="B1348" s="1284" t="s">
        <v>130</v>
      </c>
      <c r="C1348" s="1284" t="s">
        <v>2273</v>
      </c>
      <c r="D1348" s="1284">
        <v>3</v>
      </c>
      <c r="E1348" s="1284" t="s">
        <v>6562</v>
      </c>
      <c r="F1348" s="1284" t="s">
        <v>6563</v>
      </c>
      <c r="G1348" s="1284" t="s">
        <v>6564</v>
      </c>
    </row>
    <row r="1349" spans="1:7" ht="15">
      <c r="A1349" s="1284" t="s">
        <v>127</v>
      </c>
      <c r="B1349" s="1284" t="s">
        <v>130</v>
      </c>
      <c r="C1349" s="1284" t="s">
        <v>2284</v>
      </c>
      <c r="D1349" s="1284">
        <v>1</v>
      </c>
      <c r="E1349" s="1284" t="s">
        <v>6565</v>
      </c>
      <c r="F1349" s="1284" t="s">
        <v>6566</v>
      </c>
      <c r="G1349" s="1284" t="s">
        <v>6567</v>
      </c>
    </row>
    <row r="1350" spans="1:7" ht="15">
      <c r="A1350" s="1284" t="s">
        <v>127</v>
      </c>
      <c r="B1350" s="1284" t="s">
        <v>130</v>
      </c>
      <c r="C1350" s="1284" t="s">
        <v>2284</v>
      </c>
      <c r="D1350" s="1284">
        <v>2</v>
      </c>
      <c r="E1350" s="1284" t="s">
        <v>6568</v>
      </c>
      <c r="F1350" s="1284" t="s">
        <v>6569</v>
      </c>
      <c r="G1350" s="1284" t="s">
        <v>6570</v>
      </c>
    </row>
    <row r="1351" spans="1:7" ht="15">
      <c r="A1351" s="1284" t="s">
        <v>127</v>
      </c>
      <c r="B1351" s="1284" t="s">
        <v>130</v>
      </c>
      <c r="C1351" s="1284" t="s">
        <v>2284</v>
      </c>
      <c r="D1351" s="1284">
        <v>3</v>
      </c>
      <c r="E1351" s="1284" t="s">
        <v>6571</v>
      </c>
      <c r="F1351" s="1284" t="s">
        <v>6572</v>
      </c>
      <c r="G1351" s="1284" t="s">
        <v>6573</v>
      </c>
    </row>
    <row r="1352" spans="1:7" ht="15">
      <c r="A1352" s="1284" t="s">
        <v>127</v>
      </c>
      <c r="B1352" s="1284" t="s">
        <v>131</v>
      </c>
      <c r="C1352" s="1284" t="s">
        <v>3254</v>
      </c>
      <c r="D1352" s="1284">
        <v>1</v>
      </c>
      <c r="E1352" s="1284" t="s">
        <v>6574</v>
      </c>
      <c r="F1352" s="1284"/>
      <c r="G1352" s="1284"/>
    </row>
    <row r="1353" spans="1:7" ht="15">
      <c r="A1353" s="1284" t="s">
        <v>127</v>
      </c>
      <c r="B1353" s="1284" t="s">
        <v>131</v>
      </c>
      <c r="C1353" s="1284" t="s">
        <v>3254</v>
      </c>
      <c r="D1353" s="1284">
        <v>2</v>
      </c>
      <c r="E1353" s="1284" t="s">
        <v>6575</v>
      </c>
      <c r="F1353" s="1284"/>
      <c r="G1353" s="1284"/>
    </row>
    <row r="1354" spans="1:7" ht="15">
      <c r="A1354" s="1284" t="s">
        <v>127</v>
      </c>
      <c r="B1354" s="1284" t="s">
        <v>131</v>
      </c>
      <c r="C1354" s="1284" t="s">
        <v>3254</v>
      </c>
      <c r="D1354" s="1284">
        <v>3</v>
      </c>
      <c r="E1354" s="1284">
        <v>0</v>
      </c>
      <c r="F1354" s="1284"/>
      <c r="G1354" s="1284"/>
    </row>
    <row r="1355" spans="1:7" ht="15">
      <c r="A1355" s="1284" t="s">
        <v>127</v>
      </c>
      <c r="B1355" s="1284" t="s">
        <v>131</v>
      </c>
      <c r="C1355" s="1284" t="s">
        <v>1568</v>
      </c>
      <c r="D1355" s="1284">
        <v>1</v>
      </c>
      <c r="E1355" s="1284" t="s">
        <v>6578</v>
      </c>
      <c r="F1355" s="1284">
        <v>0</v>
      </c>
      <c r="G1355" s="1284">
        <v>0</v>
      </c>
    </row>
    <row r="1356" spans="1:7" ht="15">
      <c r="A1356" s="1284" t="s">
        <v>127</v>
      </c>
      <c r="B1356" s="1284" t="s">
        <v>131</v>
      </c>
      <c r="C1356" s="1284" t="s">
        <v>1568</v>
      </c>
      <c r="D1356" s="1284">
        <v>2</v>
      </c>
      <c r="E1356" s="1284" t="s">
        <v>6579</v>
      </c>
      <c r="F1356" s="1284" t="s">
        <v>6580</v>
      </c>
      <c r="G1356" s="1284" t="s">
        <v>6581</v>
      </c>
    </row>
    <row r="1357" spans="1:7" ht="15">
      <c r="A1357" s="1284" t="s">
        <v>127</v>
      </c>
      <c r="B1357" s="1284" t="s">
        <v>131</v>
      </c>
      <c r="C1357" s="1284" t="s">
        <v>1568</v>
      </c>
      <c r="D1357" s="1284">
        <v>3</v>
      </c>
      <c r="E1357" s="1284">
        <v>0</v>
      </c>
      <c r="F1357" s="1284" t="s">
        <v>6582</v>
      </c>
      <c r="G1357" s="1284" t="s">
        <v>6583</v>
      </c>
    </row>
    <row r="1358" spans="1:7" ht="15">
      <c r="A1358" s="1284" t="s">
        <v>127</v>
      </c>
      <c r="B1358" s="1284" t="s">
        <v>131</v>
      </c>
      <c r="C1358" s="1284" t="s">
        <v>2262</v>
      </c>
      <c r="D1358" s="1284">
        <v>1</v>
      </c>
      <c r="E1358" s="1284" t="s">
        <v>6584</v>
      </c>
      <c r="F1358" s="1284">
        <v>0</v>
      </c>
      <c r="G1358" s="1284">
        <v>0</v>
      </c>
    </row>
    <row r="1359" spans="1:7" ht="15">
      <c r="A1359" s="1284" t="s">
        <v>127</v>
      </c>
      <c r="B1359" s="1284" t="s">
        <v>131</v>
      </c>
      <c r="C1359" s="1284" t="s">
        <v>2262</v>
      </c>
      <c r="D1359" s="1284">
        <v>2</v>
      </c>
      <c r="E1359" s="1284" t="s">
        <v>6585</v>
      </c>
      <c r="F1359" s="1284" t="s">
        <v>6586</v>
      </c>
      <c r="G1359" s="1284" t="s">
        <v>6587</v>
      </c>
    </row>
    <row r="1360" spans="1:7" ht="15">
      <c r="A1360" s="1284" t="s">
        <v>127</v>
      </c>
      <c r="B1360" s="1284" t="s">
        <v>131</v>
      </c>
      <c r="C1360" s="1284" t="s">
        <v>2262</v>
      </c>
      <c r="D1360" s="1284">
        <v>3</v>
      </c>
      <c r="E1360" s="1284">
        <v>0</v>
      </c>
      <c r="F1360" s="1284" t="s">
        <v>6588</v>
      </c>
      <c r="G1360" s="1284" t="s">
        <v>6589</v>
      </c>
    </row>
    <row r="1361" spans="1:7" ht="15">
      <c r="A1361" s="1284" t="s">
        <v>127</v>
      </c>
      <c r="B1361" s="1284" t="s">
        <v>131</v>
      </c>
      <c r="C1361" s="1284" t="s">
        <v>2273</v>
      </c>
      <c r="D1361" s="1284">
        <v>1</v>
      </c>
      <c r="E1361" s="1284" t="s">
        <v>6590</v>
      </c>
      <c r="F1361" s="1284">
        <v>0</v>
      </c>
      <c r="G1361" s="1284">
        <v>0</v>
      </c>
    </row>
    <row r="1362" spans="1:7" ht="15">
      <c r="A1362" s="1284" t="s">
        <v>127</v>
      </c>
      <c r="B1362" s="1284" t="s">
        <v>131</v>
      </c>
      <c r="C1362" s="1284" t="s">
        <v>2273</v>
      </c>
      <c r="D1362" s="1284">
        <v>2</v>
      </c>
      <c r="E1362" s="1284" t="s">
        <v>6591</v>
      </c>
      <c r="F1362" s="1284" t="s">
        <v>6592</v>
      </c>
      <c r="G1362" s="1284" t="s">
        <v>6593</v>
      </c>
    </row>
    <row r="1363" spans="1:7" ht="15">
      <c r="A1363" s="1284" t="s">
        <v>127</v>
      </c>
      <c r="B1363" s="1284" t="s">
        <v>131</v>
      </c>
      <c r="C1363" s="1284" t="s">
        <v>2273</v>
      </c>
      <c r="D1363" s="1284">
        <v>3</v>
      </c>
      <c r="E1363" s="1284">
        <v>0</v>
      </c>
      <c r="F1363" s="1284" t="s">
        <v>6594</v>
      </c>
      <c r="G1363" s="1284" t="s">
        <v>6595</v>
      </c>
    </row>
    <row r="1364" spans="1:7" ht="15">
      <c r="A1364" s="1284" t="s">
        <v>127</v>
      </c>
      <c r="B1364" s="1284" t="s">
        <v>131</v>
      </c>
      <c r="C1364" s="1284" t="s">
        <v>2284</v>
      </c>
      <c r="D1364" s="1284">
        <v>1</v>
      </c>
      <c r="E1364" s="1284" t="s">
        <v>6596</v>
      </c>
      <c r="F1364" s="1284">
        <v>0</v>
      </c>
      <c r="G1364" s="1284">
        <v>0</v>
      </c>
    </row>
    <row r="1365" spans="1:7" ht="15">
      <c r="A1365" s="1284" t="s">
        <v>127</v>
      </c>
      <c r="B1365" s="1284" t="s">
        <v>131</v>
      </c>
      <c r="C1365" s="1284" t="s">
        <v>2284</v>
      </c>
      <c r="D1365" s="1284">
        <v>2</v>
      </c>
      <c r="E1365" s="1284" t="s">
        <v>6597</v>
      </c>
      <c r="F1365" s="1284" t="s">
        <v>6598</v>
      </c>
      <c r="G1365" s="1284" t="s">
        <v>6599</v>
      </c>
    </row>
    <row r="1366" spans="1:7" ht="15">
      <c r="A1366" s="1284" t="s">
        <v>127</v>
      </c>
      <c r="B1366" s="1284" t="s">
        <v>131</v>
      </c>
      <c r="C1366" s="1284" t="s">
        <v>2284</v>
      </c>
      <c r="D1366" s="1284">
        <v>3</v>
      </c>
      <c r="E1366" s="1284">
        <v>0</v>
      </c>
      <c r="F1366" s="1284">
        <v>0</v>
      </c>
      <c r="G1366" s="1284">
        <v>0</v>
      </c>
    </row>
    <row r="1367" spans="1:7" ht="15">
      <c r="A1367" s="1284" t="s">
        <v>133</v>
      </c>
      <c r="B1367" s="1284" t="s">
        <v>134</v>
      </c>
      <c r="C1367" s="1284" t="s">
        <v>3254</v>
      </c>
      <c r="D1367" s="1284">
        <v>1</v>
      </c>
      <c r="E1367" s="1284" t="s">
        <v>6600</v>
      </c>
      <c r="F1367" s="1284"/>
      <c r="G1367" s="1284"/>
    </row>
    <row r="1368" spans="1:7" ht="15">
      <c r="A1368" s="1284" t="s">
        <v>133</v>
      </c>
      <c r="B1368" s="1284" t="s">
        <v>134</v>
      </c>
      <c r="C1368" s="1284" t="s">
        <v>3254</v>
      </c>
      <c r="D1368" s="1284">
        <v>2</v>
      </c>
      <c r="E1368" s="1284" t="s">
        <v>2706</v>
      </c>
      <c r="F1368" s="1284"/>
      <c r="G1368" s="1284"/>
    </row>
    <row r="1369" spans="1:7" ht="15">
      <c r="A1369" s="1284" t="s">
        <v>133</v>
      </c>
      <c r="B1369" s="1284" t="s">
        <v>134</v>
      </c>
      <c r="C1369" s="1284" t="s">
        <v>3254</v>
      </c>
      <c r="D1369" s="1284">
        <v>3</v>
      </c>
      <c r="E1369" s="1284" t="s">
        <v>2763</v>
      </c>
      <c r="F1369" s="1284"/>
      <c r="G1369" s="1284"/>
    </row>
    <row r="1370" spans="1:7" ht="15">
      <c r="A1370" s="1284" t="s">
        <v>133</v>
      </c>
      <c r="B1370" s="1284" t="s">
        <v>134</v>
      </c>
      <c r="C1370" s="1284" t="s">
        <v>1568</v>
      </c>
      <c r="D1370" s="1284">
        <v>1</v>
      </c>
      <c r="E1370" s="1284" t="s">
        <v>2800</v>
      </c>
      <c r="F1370" s="1284" t="s">
        <v>6601</v>
      </c>
      <c r="G1370" s="1284" t="s">
        <v>6602</v>
      </c>
    </row>
    <row r="1371" spans="1:7" ht="15">
      <c r="A1371" s="1284" t="s">
        <v>133</v>
      </c>
      <c r="B1371" s="1284" t="s">
        <v>134</v>
      </c>
      <c r="C1371" s="1284" t="s">
        <v>1568</v>
      </c>
      <c r="D1371" s="1284">
        <v>2</v>
      </c>
      <c r="E1371" s="1284" t="s">
        <v>6603</v>
      </c>
      <c r="F1371" s="1284" t="s">
        <v>6604</v>
      </c>
      <c r="G1371" s="1284" t="s">
        <v>6605</v>
      </c>
    </row>
    <row r="1372" spans="1:7" ht="15">
      <c r="A1372" s="1284" t="s">
        <v>133</v>
      </c>
      <c r="B1372" s="1284" t="s">
        <v>134</v>
      </c>
      <c r="C1372" s="1284" t="s">
        <v>1568</v>
      </c>
      <c r="D1372" s="1284">
        <v>3</v>
      </c>
      <c r="E1372" s="1284" t="s">
        <v>2836</v>
      </c>
      <c r="F1372" s="1284" t="s">
        <v>6606</v>
      </c>
      <c r="G1372" s="1284" t="s">
        <v>6607</v>
      </c>
    </row>
    <row r="1373" spans="1:7" ht="15">
      <c r="A1373" s="1284" t="s">
        <v>133</v>
      </c>
      <c r="B1373" s="1284" t="s">
        <v>134</v>
      </c>
      <c r="C1373" s="1284" t="s">
        <v>2262</v>
      </c>
      <c r="D1373" s="1284">
        <v>1</v>
      </c>
      <c r="E1373" s="1284" t="s">
        <v>2907</v>
      </c>
      <c r="F1373" s="1284" t="s">
        <v>6608</v>
      </c>
      <c r="G1373" s="1284" t="s">
        <v>6609</v>
      </c>
    </row>
    <row r="1374" spans="1:7" ht="15">
      <c r="A1374" s="1284" t="s">
        <v>133</v>
      </c>
      <c r="B1374" s="1284" t="s">
        <v>134</v>
      </c>
      <c r="C1374" s="1284" t="s">
        <v>2262</v>
      </c>
      <c r="D1374" s="1284">
        <v>2</v>
      </c>
      <c r="E1374" s="1284" t="s">
        <v>2943</v>
      </c>
      <c r="F1374" s="1284" t="s">
        <v>6610</v>
      </c>
      <c r="G1374" s="1284" t="s">
        <v>6611</v>
      </c>
    </row>
    <row r="1375" spans="1:7" ht="15">
      <c r="A1375" s="1284" t="s">
        <v>133</v>
      </c>
      <c r="B1375" s="1284" t="s">
        <v>134</v>
      </c>
      <c r="C1375" s="1284" t="s">
        <v>2262</v>
      </c>
      <c r="D1375" s="1284">
        <v>3</v>
      </c>
      <c r="E1375" s="1284" t="s">
        <v>2975</v>
      </c>
      <c r="F1375" s="1284" t="s">
        <v>6612</v>
      </c>
      <c r="G1375" s="1284" t="s">
        <v>6613</v>
      </c>
    </row>
    <row r="1376" spans="1:7" ht="15">
      <c r="A1376" s="1284" t="s">
        <v>133</v>
      </c>
      <c r="B1376" s="1284" t="s">
        <v>134</v>
      </c>
      <c r="C1376" s="1284" t="s">
        <v>2273</v>
      </c>
      <c r="D1376" s="1284">
        <v>1</v>
      </c>
      <c r="E1376" s="1284" t="s">
        <v>3015</v>
      </c>
      <c r="F1376" s="1284" t="s">
        <v>6614</v>
      </c>
      <c r="G1376" s="1284" t="s">
        <v>6615</v>
      </c>
    </row>
    <row r="1377" spans="1:7" ht="15">
      <c r="A1377" s="1284" t="s">
        <v>133</v>
      </c>
      <c r="B1377" s="1284" t="s">
        <v>134</v>
      </c>
      <c r="C1377" s="1284" t="s">
        <v>2273</v>
      </c>
      <c r="D1377" s="1284">
        <v>2</v>
      </c>
      <c r="E1377" s="1284" t="s">
        <v>3047</v>
      </c>
      <c r="F1377" s="1284" t="s">
        <v>6616</v>
      </c>
      <c r="G1377" s="1284" t="s">
        <v>6617</v>
      </c>
    </row>
    <row r="1378" spans="1:7" ht="15">
      <c r="A1378" s="1284" t="s">
        <v>133</v>
      </c>
      <c r="B1378" s="1284" t="s">
        <v>134</v>
      </c>
      <c r="C1378" s="1284" t="s">
        <v>2273</v>
      </c>
      <c r="D1378" s="1284">
        <v>3</v>
      </c>
      <c r="E1378" s="1284" t="s">
        <v>3079</v>
      </c>
      <c r="F1378" s="1284" t="s">
        <v>6618</v>
      </c>
      <c r="G1378" s="1284" t="s">
        <v>6619</v>
      </c>
    </row>
    <row r="1379" spans="1:7" ht="15">
      <c r="A1379" s="1284" t="s">
        <v>133</v>
      </c>
      <c r="B1379" s="1284" t="s">
        <v>134</v>
      </c>
      <c r="C1379" s="1284" t="s">
        <v>2284</v>
      </c>
      <c r="D1379" s="1284">
        <v>1</v>
      </c>
      <c r="E1379" s="1284" t="s">
        <v>3118</v>
      </c>
      <c r="F1379" s="1284" t="s">
        <v>6620</v>
      </c>
      <c r="G1379" s="1284" t="s">
        <v>6621</v>
      </c>
    </row>
    <row r="1380" spans="1:7" ht="15">
      <c r="A1380" s="1284" t="s">
        <v>133</v>
      </c>
      <c r="B1380" s="1284" t="s">
        <v>134</v>
      </c>
      <c r="C1380" s="1284" t="s">
        <v>2284</v>
      </c>
      <c r="D1380" s="1284">
        <v>2</v>
      </c>
      <c r="E1380" s="1284" t="s">
        <v>3152</v>
      </c>
      <c r="F1380" s="1284" t="s">
        <v>6622</v>
      </c>
      <c r="G1380" s="1284" t="s">
        <v>6623</v>
      </c>
    </row>
    <row r="1381" spans="1:7" ht="15">
      <c r="A1381" s="1284" t="s">
        <v>133</v>
      </c>
      <c r="B1381" s="1284" t="s">
        <v>134</v>
      </c>
      <c r="C1381" s="1284" t="s">
        <v>2284</v>
      </c>
      <c r="D1381" s="1284">
        <v>3</v>
      </c>
      <c r="E1381" s="1284" t="s">
        <v>3180</v>
      </c>
      <c r="F1381" s="1284" t="s">
        <v>6624</v>
      </c>
      <c r="G1381" s="1284" t="s">
        <v>6625</v>
      </c>
    </row>
    <row r="1382" spans="1:7" ht="15">
      <c r="A1382" s="1284" t="s">
        <v>133</v>
      </c>
      <c r="B1382" s="1284" t="s">
        <v>135</v>
      </c>
      <c r="C1382" s="1284" t="s">
        <v>3254</v>
      </c>
      <c r="D1382" s="1284">
        <v>1</v>
      </c>
      <c r="E1382" s="1284" t="s">
        <v>6626</v>
      </c>
      <c r="F1382" s="1284"/>
      <c r="G1382" s="1284"/>
    </row>
    <row r="1383" spans="1:7" ht="15">
      <c r="A1383" s="1284" t="s">
        <v>133</v>
      </c>
      <c r="B1383" s="1284" t="s">
        <v>135</v>
      </c>
      <c r="C1383" s="1284" t="s">
        <v>3254</v>
      </c>
      <c r="D1383" s="1284">
        <v>2</v>
      </c>
      <c r="E1383" s="1284" t="s">
        <v>6627</v>
      </c>
      <c r="F1383" s="1284"/>
      <c r="G1383" s="1284"/>
    </row>
    <row r="1384" spans="1:7" ht="15">
      <c r="A1384" s="1284" t="s">
        <v>133</v>
      </c>
      <c r="B1384" s="1284" t="s">
        <v>135</v>
      </c>
      <c r="C1384" s="1284" t="s">
        <v>3254</v>
      </c>
      <c r="D1384" s="1284">
        <v>3</v>
      </c>
      <c r="E1384" s="1284">
        <v>0</v>
      </c>
      <c r="F1384" s="1284"/>
      <c r="G1384" s="1284"/>
    </row>
    <row r="1385" spans="1:7" ht="15">
      <c r="A1385" s="1284" t="s">
        <v>133</v>
      </c>
      <c r="B1385" s="1284" t="s">
        <v>135</v>
      </c>
      <c r="C1385" s="1284" t="s">
        <v>1568</v>
      </c>
      <c r="D1385" s="1284">
        <v>1</v>
      </c>
      <c r="E1385" s="1284" t="s">
        <v>6630</v>
      </c>
      <c r="F1385" s="1284">
        <v>0</v>
      </c>
      <c r="G1385" s="1284">
        <v>0</v>
      </c>
    </row>
    <row r="1386" spans="1:7" ht="15">
      <c r="A1386" s="1284" t="s">
        <v>133</v>
      </c>
      <c r="B1386" s="1284" t="s">
        <v>135</v>
      </c>
      <c r="C1386" s="1284" t="s">
        <v>1568</v>
      </c>
      <c r="D1386" s="1284">
        <v>2</v>
      </c>
      <c r="E1386" s="1284" t="s">
        <v>6631</v>
      </c>
      <c r="F1386" s="1284" t="s">
        <v>6632</v>
      </c>
      <c r="G1386" s="1284" t="s">
        <v>6633</v>
      </c>
    </row>
    <row r="1387" spans="1:7" ht="15">
      <c r="A1387" s="1284" t="s">
        <v>133</v>
      </c>
      <c r="B1387" s="1284" t="s">
        <v>135</v>
      </c>
      <c r="C1387" s="1284" t="s">
        <v>1568</v>
      </c>
      <c r="D1387" s="1284">
        <v>3</v>
      </c>
      <c r="E1387" s="1284">
        <v>0</v>
      </c>
      <c r="F1387" s="1284" t="s">
        <v>6634</v>
      </c>
      <c r="G1387" s="1284" t="s">
        <v>6635</v>
      </c>
    </row>
    <row r="1388" spans="1:7" ht="15">
      <c r="A1388" s="1284" t="s">
        <v>133</v>
      </c>
      <c r="B1388" s="1284" t="s">
        <v>135</v>
      </c>
      <c r="C1388" s="1284" t="s">
        <v>2262</v>
      </c>
      <c r="D1388" s="1284">
        <v>1</v>
      </c>
      <c r="E1388" s="1284" t="s">
        <v>6636</v>
      </c>
      <c r="F1388" s="1284">
        <v>0</v>
      </c>
      <c r="G1388" s="1284">
        <v>0</v>
      </c>
    </row>
    <row r="1389" spans="1:7" ht="15">
      <c r="A1389" s="1284" t="s">
        <v>133</v>
      </c>
      <c r="B1389" s="1284" t="s">
        <v>135</v>
      </c>
      <c r="C1389" s="1284" t="s">
        <v>2262</v>
      </c>
      <c r="D1389" s="1284">
        <v>2</v>
      </c>
      <c r="E1389" s="1284" t="s">
        <v>6637</v>
      </c>
      <c r="F1389" s="1284" t="s">
        <v>6638</v>
      </c>
      <c r="G1389" s="1284" t="s">
        <v>6639</v>
      </c>
    </row>
    <row r="1390" spans="1:7" ht="15">
      <c r="A1390" s="1284" t="s">
        <v>133</v>
      </c>
      <c r="B1390" s="1284" t="s">
        <v>135</v>
      </c>
      <c r="C1390" s="1284" t="s">
        <v>2262</v>
      </c>
      <c r="D1390" s="1284">
        <v>3</v>
      </c>
      <c r="E1390" s="1284">
        <v>0</v>
      </c>
      <c r="F1390" s="1284" t="s">
        <v>6640</v>
      </c>
      <c r="G1390" s="1284" t="s">
        <v>6641</v>
      </c>
    </row>
    <row r="1391" spans="1:7" ht="15">
      <c r="A1391" s="1284" t="s">
        <v>133</v>
      </c>
      <c r="B1391" s="1284" t="s">
        <v>135</v>
      </c>
      <c r="C1391" s="1284" t="s">
        <v>2273</v>
      </c>
      <c r="D1391" s="1284">
        <v>1</v>
      </c>
      <c r="E1391" s="1284" t="s">
        <v>6642</v>
      </c>
      <c r="F1391" s="1284">
        <v>0</v>
      </c>
      <c r="G1391" s="1284">
        <v>0</v>
      </c>
    </row>
    <row r="1392" spans="1:7" ht="15">
      <c r="A1392" s="1284" t="s">
        <v>133</v>
      </c>
      <c r="B1392" s="1284" t="s">
        <v>135</v>
      </c>
      <c r="C1392" s="1284" t="s">
        <v>2273</v>
      </c>
      <c r="D1392" s="1284">
        <v>2</v>
      </c>
      <c r="E1392" s="1284" t="s">
        <v>6643</v>
      </c>
      <c r="F1392" s="1284" t="s">
        <v>6644</v>
      </c>
      <c r="G1392" s="1284" t="s">
        <v>6645</v>
      </c>
    </row>
    <row r="1393" spans="1:7" ht="15">
      <c r="A1393" s="1284" t="s">
        <v>133</v>
      </c>
      <c r="B1393" s="1284" t="s">
        <v>135</v>
      </c>
      <c r="C1393" s="1284" t="s">
        <v>2273</v>
      </c>
      <c r="D1393" s="1284">
        <v>3</v>
      </c>
      <c r="E1393" s="1284">
        <v>0</v>
      </c>
      <c r="F1393" s="1284" t="s">
        <v>6646</v>
      </c>
      <c r="G1393" s="1284" t="s">
        <v>6647</v>
      </c>
    </row>
    <row r="1394" spans="1:7" ht="15">
      <c r="A1394" s="1284" t="s">
        <v>133</v>
      </c>
      <c r="B1394" s="1284" t="s">
        <v>135</v>
      </c>
      <c r="C1394" s="1284" t="s">
        <v>2284</v>
      </c>
      <c r="D1394" s="1284">
        <v>1</v>
      </c>
      <c r="E1394" s="1284" t="s">
        <v>6648</v>
      </c>
      <c r="F1394" s="1284">
        <v>0</v>
      </c>
      <c r="G1394" s="1284">
        <v>0</v>
      </c>
    </row>
    <row r="1395" spans="1:7" ht="15">
      <c r="A1395" s="1284" t="s">
        <v>133</v>
      </c>
      <c r="B1395" s="1284" t="s">
        <v>135</v>
      </c>
      <c r="C1395" s="1284" t="s">
        <v>2284</v>
      </c>
      <c r="D1395" s="1284">
        <v>2</v>
      </c>
      <c r="E1395" s="1284" t="s">
        <v>6649</v>
      </c>
      <c r="F1395" s="1284" t="s">
        <v>6650</v>
      </c>
      <c r="G1395" s="1284" t="s">
        <v>6651</v>
      </c>
    </row>
    <row r="1396" spans="1:7" ht="15">
      <c r="A1396" s="1284" t="s">
        <v>133</v>
      </c>
      <c r="B1396" s="1284" t="s">
        <v>135</v>
      </c>
      <c r="C1396" s="1284" t="s">
        <v>2284</v>
      </c>
      <c r="D1396" s="1284">
        <v>3</v>
      </c>
      <c r="E1396" s="1284">
        <v>0</v>
      </c>
      <c r="F1396" s="1284">
        <v>0</v>
      </c>
      <c r="G1396" s="1284">
        <v>0</v>
      </c>
    </row>
    <row r="1397" spans="1:7" ht="15">
      <c r="A1397" s="1284" t="s">
        <v>133</v>
      </c>
      <c r="B1397" s="1284" t="s">
        <v>136</v>
      </c>
      <c r="C1397" s="1284" t="s">
        <v>3254</v>
      </c>
      <c r="D1397" s="1284">
        <v>1</v>
      </c>
      <c r="E1397" s="1284" t="s">
        <v>6652</v>
      </c>
      <c r="F1397" s="1284"/>
      <c r="G1397" s="1284"/>
    </row>
    <row r="1398" spans="1:7" ht="15">
      <c r="A1398" s="1284" t="s">
        <v>133</v>
      </c>
      <c r="B1398" s="1284" t="s">
        <v>136</v>
      </c>
      <c r="C1398" s="1284" t="s">
        <v>3254</v>
      </c>
      <c r="D1398" s="1284">
        <v>2</v>
      </c>
      <c r="E1398" s="1284" t="s">
        <v>6653</v>
      </c>
      <c r="F1398" s="1284"/>
      <c r="G1398" s="1284"/>
    </row>
    <row r="1399" spans="1:7" ht="15">
      <c r="A1399" s="1284" t="s">
        <v>133</v>
      </c>
      <c r="B1399" s="1284" t="s">
        <v>136</v>
      </c>
      <c r="C1399" s="1284" t="s">
        <v>3254</v>
      </c>
      <c r="D1399" s="1284">
        <v>3</v>
      </c>
      <c r="E1399" s="1284" t="s">
        <v>6654</v>
      </c>
      <c r="F1399" s="1284"/>
      <c r="G1399" s="1284"/>
    </row>
    <row r="1400" spans="1:7" ht="15">
      <c r="A1400" s="1284" t="s">
        <v>133</v>
      </c>
      <c r="B1400" s="1284" t="s">
        <v>136</v>
      </c>
      <c r="C1400" s="1284" t="s">
        <v>1568</v>
      </c>
      <c r="D1400" s="1284">
        <v>1</v>
      </c>
      <c r="E1400" s="1284" t="s">
        <v>6655</v>
      </c>
      <c r="F1400" s="1284" t="s">
        <v>6656</v>
      </c>
      <c r="G1400" s="1284" t="s">
        <v>6657</v>
      </c>
    </row>
    <row r="1401" spans="1:7" ht="15">
      <c r="A1401" s="1284" t="s">
        <v>133</v>
      </c>
      <c r="B1401" s="1284" t="s">
        <v>136</v>
      </c>
      <c r="C1401" s="1284" t="s">
        <v>1568</v>
      </c>
      <c r="D1401" s="1284">
        <v>2</v>
      </c>
      <c r="E1401" s="1284" t="s">
        <v>6658</v>
      </c>
      <c r="F1401" s="1284" t="s">
        <v>6659</v>
      </c>
      <c r="G1401" s="1284" t="s">
        <v>6660</v>
      </c>
    </row>
    <row r="1402" spans="1:7" ht="15">
      <c r="A1402" s="1284" t="s">
        <v>133</v>
      </c>
      <c r="B1402" s="1284" t="s">
        <v>136</v>
      </c>
      <c r="C1402" s="1284" t="s">
        <v>1568</v>
      </c>
      <c r="D1402" s="1284">
        <v>3</v>
      </c>
      <c r="E1402" s="1284" t="s">
        <v>6661</v>
      </c>
      <c r="F1402" s="1284" t="s">
        <v>6662</v>
      </c>
      <c r="G1402" s="1284" t="s">
        <v>6663</v>
      </c>
    </row>
    <row r="1403" spans="1:7" ht="15">
      <c r="A1403" s="1284" t="s">
        <v>133</v>
      </c>
      <c r="B1403" s="1284" t="s">
        <v>136</v>
      </c>
      <c r="C1403" s="1284" t="s">
        <v>2262</v>
      </c>
      <c r="D1403" s="1284">
        <v>1</v>
      </c>
      <c r="E1403" s="1284" t="s">
        <v>6664</v>
      </c>
      <c r="F1403" s="1284" t="s">
        <v>6665</v>
      </c>
      <c r="G1403" s="1284" t="s">
        <v>6666</v>
      </c>
    </row>
    <row r="1404" spans="1:7" ht="15">
      <c r="A1404" s="1284" t="s">
        <v>133</v>
      </c>
      <c r="B1404" s="1284" t="s">
        <v>136</v>
      </c>
      <c r="C1404" s="1284" t="s">
        <v>2262</v>
      </c>
      <c r="D1404" s="1284">
        <v>2</v>
      </c>
      <c r="E1404" s="1284" t="s">
        <v>6667</v>
      </c>
      <c r="F1404" s="1284" t="s">
        <v>6668</v>
      </c>
      <c r="G1404" s="1284" t="s">
        <v>6669</v>
      </c>
    </row>
    <row r="1405" spans="1:7" ht="15">
      <c r="A1405" s="1284" t="s">
        <v>133</v>
      </c>
      <c r="B1405" s="1284" t="s">
        <v>136</v>
      </c>
      <c r="C1405" s="1284" t="s">
        <v>2262</v>
      </c>
      <c r="D1405" s="1284">
        <v>3</v>
      </c>
      <c r="E1405" s="1284" t="s">
        <v>6670</v>
      </c>
      <c r="F1405" s="1284" t="s">
        <v>6671</v>
      </c>
      <c r="G1405" s="1284" t="s">
        <v>6672</v>
      </c>
    </row>
    <row r="1406" spans="1:7" ht="15">
      <c r="A1406" s="1284" t="s">
        <v>133</v>
      </c>
      <c r="B1406" s="1284" t="s">
        <v>136</v>
      </c>
      <c r="C1406" s="1284" t="s">
        <v>2273</v>
      </c>
      <c r="D1406" s="1284">
        <v>1</v>
      </c>
      <c r="E1406" s="1284" t="s">
        <v>6673</v>
      </c>
      <c r="F1406" s="1284" t="s">
        <v>6674</v>
      </c>
      <c r="G1406" s="1284" t="s">
        <v>6675</v>
      </c>
    </row>
    <row r="1407" spans="1:7" ht="15">
      <c r="A1407" s="1284" t="s">
        <v>133</v>
      </c>
      <c r="B1407" s="1284" t="s">
        <v>136</v>
      </c>
      <c r="C1407" s="1284" t="s">
        <v>2273</v>
      </c>
      <c r="D1407" s="1284">
        <v>2</v>
      </c>
      <c r="E1407" s="1284" t="s">
        <v>6676</v>
      </c>
      <c r="F1407" s="1284" t="s">
        <v>6677</v>
      </c>
      <c r="G1407" s="1284" t="s">
        <v>6678</v>
      </c>
    </row>
    <row r="1408" spans="1:7" ht="15">
      <c r="A1408" s="1284" t="s">
        <v>133</v>
      </c>
      <c r="B1408" s="1284" t="s">
        <v>136</v>
      </c>
      <c r="C1408" s="1284" t="s">
        <v>2273</v>
      </c>
      <c r="D1408" s="1284">
        <v>3</v>
      </c>
      <c r="E1408" s="1284" t="s">
        <v>6679</v>
      </c>
      <c r="F1408" s="1284" t="s">
        <v>6680</v>
      </c>
      <c r="G1408" s="1284" t="s">
        <v>6681</v>
      </c>
    </row>
    <row r="1409" spans="1:7" ht="15">
      <c r="A1409" s="1284" t="s">
        <v>133</v>
      </c>
      <c r="B1409" s="1284" t="s">
        <v>136</v>
      </c>
      <c r="C1409" s="1284" t="s">
        <v>2284</v>
      </c>
      <c r="D1409" s="1284">
        <v>1</v>
      </c>
      <c r="E1409" s="1284" t="s">
        <v>6682</v>
      </c>
      <c r="F1409" s="1284" t="s">
        <v>6683</v>
      </c>
      <c r="G1409" s="1284" t="s">
        <v>6684</v>
      </c>
    </row>
    <row r="1410" spans="1:7" ht="15">
      <c r="A1410" s="1284" t="s">
        <v>133</v>
      </c>
      <c r="B1410" s="1284" t="s">
        <v>136</v>
      </c>
      <c r="C1410" s="1284" t="s">
        <v>2284</v>
      </c>
      <c r="D1410" s="1284">
        <v>2</v>
      </c>
      <c r="E1410" s="1284" t="s">
        <v>6685</v>
      </c>
      <c r="F1410" s="1284" t="s">
        <v>6686</v>
      </c>
      <c r="G1410" s="1284" t="s">
        <v>6687</v>
      </c>
    </row>
    <row r="1411" spans="1:7" ht="15">
      <c r="A1411" s="1284" t="s">
        <v>133</v>
      </c>
      <c r="B1411" s="1284" t="s">
        <v>136</v>
      </c>
      <c r="C1411" s="1284" t="s">
        <v>2284</v>
      </c>
      <c r="D1411" s="1284">
        <v>3</v>
      </c>
      <c r="E1411" s="1284" t="s">
        <v>6688</v>
      </c>
      <c r="F1411" s="1284" t="s">
        <v>6689</v>
      </c>
      <c r="G1411" s="1284" t="s">
        <v>6690</v>
      </c>
    </row>
    <row r="1412" spans="1:7" ht="15">
      <c r="A1412" s="1284" t="s">
        <v>133</v>
      </c>
      <c r="B1412" s="1284" t="s">
        <v>138</v>
      </c>
      <c r="C1412" s="1284" t="s">
        <v>3254</v>
      </c>
      <c r="D1412" s="1284">
        <v>1</v>
      </c>
      <c r="E1412" s="1284" t="s">
        <v>6691</v>
      </c>
      <c r="F1412" s="1284"/>
      <c r="G1412" s="1284"/>
    </row>
    <row r="1413" spans="1:7" ht="15">
      <c r="A1413" s="1284" t="s">
        <v>133</v>
      </c>
      <c r="B1413" s="1284" t="s">
        <v>138</v>
      </c>
      <c r="C1413" s="1284" t="s">
        <v>3254</v>
      </c>
      <c r="D1413" s="1284">
        <v>2</v>
      </c>
      <c r="E1413" s="1284" t="s">
        <v>6692</v>
      </c>
      <c r="F1413" s="1284"/>
      <c r="G1413" s="1284"/>
    </row>
    <row r="1414" spans="1:7" ht="15">
      <c r="A1414" s="1284" t="s">
        <v>133</v>
      </c>
      <c r="B1414" s="1284" t="s">
        <v>138</v>
      </c>
      <c r="C1414" s="1284" t="s">
        <v>3254</v>
      </c>
      <c r="D1414" s="1284">
        <v>3</v>
      </c>
      <c r="E1414" s="1284" t="s">
        <v>6693</v>
      </c>
      <c r="F1414" s="1284"/>
      <c r="G1414" s="1284"/>
    </row>
    <row r="1415" spans="1:7" ht="15">
      <c r="A1415" s="1284" t="s">
        <v>133</v>
      </c>
      <c r="B1415" s="1284" t="s">
        <v>138</v>
      </c>
      <c r="C1415" s="1284" t="s">
        <v>1568</v>
      </c>
      <c r="D1415" s="1284">
        <v>1</v>
      </c>
      <c r="E1415" s="1284" t="s">
        <v>6694</v>
      </c>
      <c r="F1415" s="1284" t="s">
        <v>6695</v>
      </c>
      <c r="G1415" s="1284" t="s">
        <v>6696</v>
      </c>
    </row>
    <row r="1416" spans="1:7" ht="15">
      <c r="A1416" s="1284" t="s">
        <v>133</v>
      </c>
      <c r="B1416" s="1284" t="s">
        <v>138</v>
      </c>
      <c r="C1416" s="1284" t="s">
        <v>1568</v>
      </c>
      <c r="D1416" s="1284">
        <v>2</v>
      </c>
      <c r="E1416" s="1284" t="s">
        <v>6697</v>
      </c>
      <c r="F1416" s="1284" t="s">
        <v>6698</v>
      </c>
      <c r="G1416" s="1284" t="s">
        <v>6699</v>
      </c>
    </row>
    <row r="1417" spans="1:7" ht="15">
      <c r="A1417" s="1284" t="s">
        <v>133</v>
      </c>
      <c r="B1417" s="1284" t="s">
        <v>138</v>
      </c>
      <c r="C1417" s="1284" t="s">
        <v>1568</v>
      </c>
      <c r="D1417" s="1284">
        <v>3</v>
      </c>
      <c r="E1417" s="1284" t="s">
        <v>6700</v>
      </c>
      <c r="F1417" s="1284" t="s">
        <v>6701</v>
      </c>
      <c r="G1417" s="1284" t="s">
        <v>6702</v>
      </c>
    </row>
    <row r="1418" spans="1:7" ht="15">
      <c r="A1418" s="1284" t="s">
        <v>133</v>
      </c>
      <c r="B1418" s="1284" t="s">
        <v>138</v>
      </c>
      <c r="C1418" s="1284" t="s">
        <v>2262</v>
      </c>
      <c r="D1418" s="1284">
        <v>1</v>
      </c>
      <c r="E1418" s="1284" t="s">
        <v>6703</v>
      </c>
      <c r="F1418" s="1284" t="s">
        <v>6704</v>
      </c>
      <c r="G1418" s="1284" t="s">
        <v>6705</v>
      </c>
    </row>
    <row r="1419" spans="1:7" ht="15">
      <c r="A1419" s="1284" t="s">
        <v>133</v>
      </c>
      <c r="B1419" s="1284" t="s">
        <v>138</v>
      </c>
      <c r="C1419" s="1284" t="s">
        <v>2262</v>
      </c>
      <c r="D1419" s="1284">
        <v>2</v>
      </c>
      <c r="E1419" s="1284" t="s">
        <v>6706</v>
      </c>
      <c r="F1419" s="1284" t="s">
        <v>6707</v>
      </c>
      <c r="G1419" s="1284" t="s">
        <v>6708</v>
      </c>
    </row>
    <row r="1420" spans="1:7" ht="15">
      <c r="A1420" s="1284" t="s">
        <v>133</v>
      </c>
      <c r="B1420" s="1284" t="s">
        <v>138</v>
      </c>
      <c r="C1420" s="1284" t="s">
        <v>2262</v>
      </c>
      <c r="D1420" s="1284">
        <v>3</v>
      </c>
      <c r="E1420" s="1284" t="s">
        <v>6709</v>
      </c>
      <c r="F1420" s="1284" t="s">
        <v>6710</v>
      </c>
      <c r="G1420" s="1284" t="s">
        <v>6711</v>
      </c>
    </row>
    <row r="1421" spans="1:7" ht="15">
      <c r="A1421" s="1284" t="s">
        <v>133</v>
      </c>
      <c r="B1421" s="1284" t="s">
        <v>138</v>
      </c>
      <c r="C1421" s="1284" t="s">
        <v>2273</v>
      </c>
      <c r="D1421" s="1284">
        <v>1</v>
      </c>
      <c r="E1421" s="1284" t="s">
        <v>6712</v>
      </c>
      <c r="F1421" s="1284" t="s">
        <v>6713</v>
      </c>
      <c r="G1421" s="1284" t="s">
        <v>6714</v>
      </c>
    </row>
    <row r="1422" spans="1:7" ht="15">
      <c r="A1422" s="1284" t="s">
        <v>133</v>
      </c>
      <c r="B1422" s="1284" t="s">
        <v>138</v>
      </c>
      <c r="C1422" s="1284" t="s">
        <v>2273</v>
      </c>
      <c r="D1422" s="1284">
        <v>2</v>
      </c>
      <c r="E1422" s="1284" t="s">
        <v>6715</v>
      </c>
      <c r="F1422" s="1284" t="s">
        <v>6716</v>
      </c>
      <c r="G1422" s="1284" t="s">
        <v>6717</v>
      </c>
    </row>
    <row r="1423" spans="1:7" ht="15">
      <c r="A1423" s="1284" t="s">
        <v>133</v>
      </c>
      <c r="B1423" s="1284" t="s">
        <v>138</v>
      </c>
      <c r="C1423" s="1284" t="s">
        <v>2273</v>
      </c>
      <c r="D1423" s="1284">
        <v>3</v>
      </c>
      <c r="E1423" s="1284" t="s">
        <v>6718</v>
      </c>
      <c r="F1423" s="1284" t="s">
        <v>6719</v>
      </c>
      <c r="G1423" s="1284" t="s">
        <v>6720</v>
      </c>
    </row>
    <row r="1424" spans="1:7" ht="15">
      <c r="A1424" s="1284" t="s">
        <v>133</v>
      </c>
      <c r="B1424" s="1284" t="s">
        <v>138</v>
      </c>
      <c r="C1424" s="1284" t="s">
        <v>2284</v>
      </c>
      <c r="D1424" s="1284">
        <v>1</v>
      </c>
      <c r="E1424" s="1284" t="s">
        <v>6721</v>
      </c>
      <c r="F1424" s="1284" t="s">
        <v>6722</v>
      </c>
      <c r="G1424" s="1284" t="s">
        <v>6723</v>
      </c>
    </row>
    <row r="1425" spans="1:7" ht="15">
      <c r="A1425" s="1284" t="s">
        <v>133</v>
      </c>
      <c r="B1425" s="1284" t="s">
        <v>138</v>
      </c>
      <c r="C1425" s="1284" t="s">
        <v>2284</v>
      </c>
      <c r="D1425" s="1284">
        <v>2</v>
      </c>
      <c r="E1425" s="1284" t="s">
        <v>6724</v>
      </c>
      <c r="F1425" s="1284" t="s">
        <v>6725</v>
      </c>
      <c r="G1425" s="1284" t="s">
        <v>6726</v>
      </c>
    </row>
    <row r="1426" spans="1:7" ht="15">
      <c r="A1426" s="1284" t="s">
        <v>133</v>
      </c>
      <c r="B1426" s="1284" t="s">
        <v>138</v>
      </c>
      <c r="C1426" s="1284" t="s">
        <v>2284</v>
      </c>
      <c r="D1426" s="1284">
        <v>3</v>
      </c>
      <c r="E1426" s="1284" t="s">
        <v>6727</v>
      </c>
      <c r="F1426" s="1284" t="s">
        <v>6728</v>
      </c>
      <c r="G1426" s="1284" t="s">
        <v>6729</v>
      </c>
    </row>
    <row r="1427" spans="1:7" ht="15">
      <c r="A1427" s="1284" t="s">
        <v>137</v>
      </c>
      <c r="B1427" s="1284" t="s">
        <v>195</v>
      </c>
      <c r="C1427" s="1284" t="s">
        <v>3254</v>
      </c>
      <c r="D1427" s="1284">
        <v>1</v>
      </c>
      <c r="E1427" s="1284" t="s">
        <v>6730</v>
      </c>
      <c r="F1427" s="1284"/>
      <c r="G1427" s="1284"/>
    </row>
    <row r="1428" spans="1:7" ht="15">
      <c r="A1428" s="1284" t="s">
        <v>137</v>
      </c>
      <c r="B1428" s="1284" t="s">
        <v>195</v>
      </c>
      <c r="C1428" s="1284" t="s">
        <v>3254</v>
      </c>
      <c r="D1428" s="1284">
        <v>2</v>
      </c>
      <c r="E1428" s="1284" t="s">
        <v>6731</v>
      </c>
      <c r="F1428" s="1284"/>
      <c r="G1428" s="1284"/>
    </row>
    <row r="1429" spans="1:7" ht="15">
      <c r="A1429" s="1284" t="s">
        <v>137</v>
      </c>
      <c r="B1429" s="1284" t="s">
        <v>195</v>
      </c>
      <c r="C1429" s="1284" t="s">
        <v>3254</v>
      </c>
      <c r="D1429" s="1284">
        <v>3</v>
      </c>
      <c r="E1429" s="1284" t="s">
        <v>6732</v>
      </c>
      <c r="F1429" s="1284"/>
      <c r="G1429" s="1284"/>
    </row>
    <row r="1430" spans="1:7" ht="15">
      <c r="A1430" s="1284" t="s">
        <v>137</v>
      </c>
      <c r="B1430" s="1284" t="s">
        <v>195</v>
      </c>
      <c r="C1430" s="1284" t="s">
        <v>1568</v>
      </c>
      <c r="D1430" s="1284">
        <v>1</v>
      </c>
      <c r="E1430" s="1284" t="s">
        <v>6733</v>
      </c>
      <c r="F1430" s="1284" t="s">
        <v>6734</v>
      </c>
      <c r="G1430" s="1284" t="s">
        <v>6735</v>
      </c>
    </row>
    <row r="1431" spans="1:7" ht="15">
      <c r="A1431" s="1284" t="s">
        <v>137</v>
      </c>
      <c r="B1431" s="1284" t="s">
        <v>195</v>
      </c>
      <c r="C1431" s="1284" t="s">
        <v>1568</v>
      </c>
      <c r="D1431" s="1284">
        <v>2</v>
      </c>
      <c r="E1431" s="1284" t="s">
        <v>6736</v>
      </c>
      <c r="F1431" s="1284" t="s">
        <v>6737</v>
      </c>
      <c r="G1431" s="1284" t="s">
        <v>6738</v>
      </c>
    </row>
    <row r="1432" spans="1:7" ht="15">
      <c r="A1432" s="1284" t="s">
        <v>137</v>
      </c>
      <c r="B1432" s="1284" t="s">
        <v>195</v>
      </c>
      <c r="C1432" s="1284" t="s">
        <v>1568</v>
      </c>
      <c r="D1432" s="1284">
        <v>3</v>
      </c>
      <c r="E1432" s="1284" t="s">
        <v>6739</v>
      </c>
      <c r="F1432" s="1284" t="s">
        <v>6740</v>
      </c>
      <c r="G1432" s="1284" t="s">
        <v>6741</v>
      </c>
    </row>
    <row r="1433" spans="1:7" ht="15">
      <c r="A1433" s="1284" t="s">
        <v>137</v>
      </c>
      <c r="B1433" s="1284" t="s">
        <v>195</v>
      </c>
      <c r="C1433" s="1284" t="s">
        <v>2262</v>
      </c>
      <c r="D1433" s="1284">
        <v>1</v>
      </c>
      <c r="E1433" s="1284" t="s">
        <v>6742</v>
      </c>
      <c r="F1433" s="1284" t="s">
        <v>6743</v>
      </c>
      <c r="G1433" s="1284" t="s">
        <v>6744</v>
      </c>
    </row>
    <row r="1434" spans="1:7" ht="15">
      <c r="A1434" s="1284" t="s">
        <v>137</v>
      </c>
      <c r="B1434" s="1284" t="s">
        <v>195</v>
      </c>
      <c r="C1434" s="1284" t="s">
        <v>2262</v>
      </c>
      <c r="D1434" s="1284">
        <v>2</v>
      </c>
      <c r="E1434" s="1284" t="s">
        <v>6745</v>
      </c>
      <c r="F1434" s="1284" t="s">
        <v>6746</v>
      </c>
      <c r="G1434" s="1284" t="s">
        <v>6747</v>
      </c>
    </row>
    <row r="1435" spans="1:7" ht="15">
      <c r="A1435" s="1284" t="s">
        <v>137</v>
      </c>
      <c r="B1435" s="1284" t="s">
        <v>195</v>
      </c>
      <c r="C1435" s="1284" t="s">
        <v>2262</v>
      </c>
      <c r="D1435" s="1284">
        <v>3</v>
      </c>
      <c r="E1435" s="1284" t="s">
        <v>6748</v>
      </c>
      <c r="F1435" s="1284" t="s">
        <v>6749</v>
      </c>
      <c r="G1435" s="1284" t="s">
        <v>6750</v>
      </c>
    </row>
    <row r="1436" spans="1:7" ht="15">
      <c r="A1436" s="1284" t="s">
        <v>137</v>
      </c>
      <c r="B1436" s="1284" t="s">
        <v>195</v>
      </c>
      <c r="C1436" s="1284" t="s">
        <v>2273</v>
      </c>
      <c r="D1436" s="1284">
        <v>1</v>
      </c>
      <c r="E1436" s="1284" t="s">
        <v>6751</v>
      </c>
      <c r="F1436" s="1284" t="s">
        <v>6752</v>
      </c>
      <c r="G1436" s="1284" t="s">
        <v>6753</v>
      </c>
    </row>
    <row r="1437" spans="1:7" ht="15">
      <c r="A1437" s="1284" t="s">
        <v>137</v>
      </c>
      <c r="B1437" s="1284" t="s">
        <v>195</v>
      </c>
      <c r="C1437" s="1284" t="s">
        <v>2273</v>
      </c>
      <c r="D1437" s="1284">
        <v>2</v>
      </c>
      <c r="E1437" s="1284" t="s">
        <v>6754</v>
      </c>
      <c r="F1437" s="1284" t="s">
        <v>6755</v>
      </c>
      <c r="G1437" s="1284" t="s">
        <v>6756</v>
      </c>
    </row>
    <row r="1438" spans="1:7" ht="15">
      <c r="A1438" s="1284" t="s">
        <v>137</v>
      </c>
      <c r="B1438" s="1284" t="s">
        <v>195</v>
      </c>
      <c r="C1438" s="1284" t="s">
        <v>2273</v>
      </c>
      <c r="D1438" s="1284">
        <v>3</v>
      </c>
      <c r="E1438" s="1284" t="s">
        <v>6757</v>
      </c>
      <c r="F1438" s="1284" t="s">
        <v>6758</v>
      </c>
      <c r="G1438" s="1284" t="s">
        <v>6759</v>
      </c>
    </row>
    <row r="1439" spans="1:7" ht="15">
      <c r="A1439" s="1284" t="s">
        <v>137</v>
      </c>
      <c r="B1439" s="1284" t="s">
        <v>195</v>
      </c>
      <c r="C1439" s="1284" t="s">
        <v>2284</v>
      </c>
      <c r="D1439" s="1284">
        <v>1</v>
      </c>
      <c r="E1439" s="1284" t="s">
        <v>6760</v>
      </c>
      <c r="F1439" s="1284" t="s">
        <v>6761</v>
      </c>
      <c r="G1439" s="1284" t="s">
        <v>6762</v>
      </c>
    </row>
    <row r="1440" spans="1:7" ht="15">
      <c r="A1440" s="1284" t="s">
        <v>137</v>
      </c>
      <c r="B1440" s="1284" t="s">
        <v>195</v>
      </c>
      <c r="C1440" s="1284" t="s">
        <v>2284</v>
      </c>
      <c r="D1440" s="1284">
        <v>2</v>
      </c>
      <c r="E1440" s="1284" t="s">
        <v>6763</v>
      </c>
      <c r="F1440" s="1284" t="s">
        <v>6764</v>
      </c>
      <c r="G1440" s="1284" t="s">
        <v>6765</v>
      </c>
    </row>
    <row r="1441" spans="1:7" ht="15">
      <c r="A1441" s="1284" t="s">
        <v>137</v>
      </c>
      <c r="B1441" s="1284" t="s">
        <v>195</v>
      </c>
      <c r="C1441" s="1284" t="s">
        <v>2284</v>
      </c>
      <c r="D1441" s="1284">
        <v>3</v>
      </c>
      <c r="E1441" s="1284" t="s">
        <v>6766</v>
      </c>
      <c r="F1441" s="1284" t="s">
        <v>6767</v>
      </c>
      <c r="G1441" s="1284" t="s">
        <v>6768</v>
      </c>
    </row>
    <row r="1442" spans="1:7" ht="15">
      <c r="A1442" s="1284" t="s">
        <v>137</v>
      </c>
      <c r="B1442" s="1284" t="s">
        <v>1487</v>
      </c>
      <c r="C1442" s="1284" t="s">
        <v>3254</v>
      </c>
      <c r="D1442" s="1284">
        <v>1</v>
      </c>
      <c r="E1442" s="1284" t="s">
        <v>6769</v>
      </c>
      <c r="F1442" s="1284"/>
      <c r="G1442" s="1284"/>
    </row>
    <row r="1443" spans="1:7" ht="15">
      <c r="A1443" s="1284" t="s">
        <v>137</v>
      </c>
      <c r="B1443" s="1284" t="s">
        <v>1487</v>
      </c>
      <c r="C1443" s="1284" t="s">
        <v>3254</v>
      </c>
      <c r="D1443" s="1284">
        <v>2</v>
      </c>
      <c r="E1443" s="1284" t="s">
        <v>6770</v>
      </c>
      <c r="F1443" s="1284"/>
      <c r="G1443" s="1284"/>
    </row>
    <row r="1444" spans="1:7" ht="15">
      <c r="A1444" s="1284" t="s">
        <v>137</v>
      </c>
      <c r="B1444" s="1284" t="s">
        <v>1487</v>
      </c>
      <c r="C1444" s="1284" t="s">
        <v>3254</v>
      </c>
      <c r="D1444" s="1284">
        <v>3</v>
      </c>
      <c r="E1444" s="1284" t="s">
        <v>6771</v>
      </c>
      <c r="F1444" s="1284"/>
      <c r="G1444" s="1284"/>
    </row>
    <row r="1445" spans="1:7" ht="15">
      <c r="A1445" s="1284" t="s">
        <v>137</v>
      </c>
      <c r="B1445" s="1284" t="s">
        <v>1487</v>
      </c>
      <c r="C1445" s="1284" t="s">
        <v>1568</v>
      </c>
      <c r="D1445" s="1284">
        <v>1</v>
      </c>
      <c r="E1445" s="1284" t="s">
        <v>6772</v>
      </c>
      <c r="F1445" s="1284" t="s">
        <v>6773</v>
      </c>
      <c r="G1445" s="1284" t="s">
        <v>6774</v>
      </c>
    </row>
    <row r="1446" spans="1:7" ht="15">
      <c r="A1446" s="1284" t="s">
        <v>137</v>
      </c>
      <c r="B1446" s="1284" t="s">
        <v>1487</v>
      </c>
      <c r="C1446" s="1284" t="s">
        <v>1568</v>
      </c>
      <c r="D1446" s="1284">
        <v>2</v>
      </c>
      <c r="E1446" s="1284" t="s">
        <v>6775</v>
      </c>
      <c r="F1446" s="1284" t="s">
        <v>6776</v>
      </c>
      <c r="G1446" s="1284" t="s">
        <v>6777</v>
      </c>
    </row>
    <row r="1447" spans="1:7" ht="15">
      <c r="A1447" s="1284" t="s">
        <v>137</v>
      </c>
      <c r="B1447" s="1284" t="s">
        <v>1487</v>
      </c>
      <c r="C1447" s="1284" t="s">
        <v>1568</v>
      </c>
      <c r="D1447" s="1284">
        <v>3</v>
      </c>
      <c r="E1447" s="1284" t="s">
        <v>6778</v>
      </c>
      <c r="F1447" s="1284" t="s">
        <v>6779</v>
      </c>
      <c r="G1447" s="1284" t="s">
        <v>6780</v>
      </c>
    </row>
    <row r="1448" spans="1:7" ht="15">
      <c r="A1448" s="1284" t="s">
        <v>137</v>
      </c>
      <c r="B1448" s="1284" t="s">
        <v>1487</v>
      </c>
      <c r="C1448" s="1284" t="s">
        <v>2262</v>
      </c>
      <c r="D1448" s="1284">
        <v>1</v>
      </c>
      <c r="E1448" s="1284" t="s">
        <v>6781</v>
      </c>
      <c r="F1448" s="1284" t="s">
        <v>6782</v>
      </c>
      <c r="G1448" s="1284" t="s">
        <v>6783</v>
      </c>
    </row>
    <row r="1449" spans="1:7" ht="15">
      <c r="A1449" s="1284" t="s">
        <v>137</v>
      </c>
      <c r="B1449" s="1284" t="s">
        <v>1487</v>
      </c>
      <c r="C1449" s="1284" t="s">
        <v>2262</v>
      </c>
      <c r="D1449" s="1284">
        <v>2</v>
      </c>
      <c r="E1449" s="1284" t="s">
        <v>6784</v>
      </c>
      <c r="F1449" s="1284" t="s">
        <v>6785</v>
      </c>
      <c r="G1449" s="1284" t="s">
        <v>6786</v>
      </c>
    </row>
    <row r="1450" spans="1:7" ht="15">
      <c r="A1450" s="1284" t="s">
        <v>137</v>
      </c>
      <c r="B1450" s="1284" t="s">
        <v>1487</v>
      </c>
      <c r="C1450" s="1284" t="s">
        <v>2262</v>
      </c>
      <c r="D1450" s="1284">
        <v>3</v>
      </c>
      <c r="E1450" s="1284" t="s">
        <v>6787</v>
      </c>
      <c r="F1450" s="1284" t="s">
        <v>6788</v>
      </c>
      <c r="G1450" s="1284" t="s">
        <v>6789</v>
      </c>
    </row>
    <row r="1451" spans="1:7" ht="15">
      <c r="A1451" s="1284" t="s">
        <v>137</v>
      </c>
      <c r="B1451" s="1284" t="s">
        <v>1487</v>
      </c>
      <c r="C1451" s="1284" t="s">
        <v>2273</v>
      </c>
      <c r="D1451" s="1284">
        <v>1</v>
      </c>
      <c r="E1451" s="1284" t="s">
        <v>6790</v>
      </c>
      <c r="F1451" s="1284" t="s">
        <v>6791</v>
      </c>
      <c r="G1451" s="1284" t="s">
        <v>6792</v>
      </c>
    </row>
    <row r="1452" spans="1:7" ht="15">
      <c r="A1452" s="1284" t="s">
        <v>137</v>
      </c>
      <c r="B1452" s="1284" t="s">
        <v>1487</v>
      </c>
      <c r="C1452" s="1284" t="s">
        <v>2273</v>
      </c>
      <c r="D1452" s="1284">
        <v>2</v>
      </c>
      <c r="E1452" s="1284" t="s">
        <v>6793</v>
      </c>
      <c r="F1452" s="1284" t="s">
        <v>6794</v>
      </c>
      <c r="G1452" s="1284" t="s">
        <v>6795</v>
      </c>
    </row>
    <row r="1453" spans="1:7" ht="15">
      <c r="A1453" s="1284" t="s">
        <v>137</v>
      </c>
      <c r="B1453" s="1284" t="s">
        <v>1487</v>
      </c>
      <c r="C1453" s="1284" t="s">
        <v>2273</v>
      </c>
      <c r="D1453" s="1284">
        <v>3</v>
      </c>
      <c r="E1453" s="1284" t="s">
        <v>6796</v>
      </c>
      <c r="F1453" s="1284" t="s">
        <v>6797</v>
      </c>
      <c r="G1453" s="1284" t="s">
        <v>6798</v>
      </c>
    </row>
    <row r="1454" spans="1:7" ht="15">
      <c r="A1454" s="1284" t="s">
        <v>137</v>
      </c>
      <c r="B1454" s="1284" t="s">
        <v>1487</v>
      </c>
      <c r="C1454" s="1284" t="s">
        <v>2284</v>
      </c>
      <c r="D1454" s="1284">
        <v>1</v>
      </c>
      <c r="E1454" s="1284" t="s">
        <v>6799</v>
      </c>
      <c r="F1454" s="1284" t="s">
        <v>6800</v>
      </c>
      <c r="G1454" s="1284" t="s">
        <v>6801</v>
      </c>
    </row>
    <row r="1455" spans="1:7" ht="15">
      <c r="A1455" s="1284" t="s">
        <v>137</v>
      </c>
      <c r="B1455" s="1284" t="s">
        <v>1487</v>
      </c>
      <c r="C1455" s="1284" t="s">
        <v>2284</v>
      </c>
      <c r="D1455" s="1284">
        <v>2</v>
      </c>
      <c r="E1455" s="1284" t="s">
        <v>6802</v>
      </c>
      <c r="F1455" s="1284" t="s">
        <v>6803</v>
      </c>
      <c r="G1455" s="1284" t="s">
        <v>6804</v>
      </c>
    </row>
    <row r="1456" spans="1:7" ht="15">
      <c r="A1456" s="1284" t="s">
        <v>137</v>
      </c>
      <c r="B1456" s="1284" t="s">
        <v>1487</v>
      </c>
      <c r="C1456" s="1284" t="s">
        <v>2284</v>
      </c>
      <c r="D1456" s="1284">
        <v>3</v>
      </c>
      <c r="E1456" s="1284" t="s">
        <v>6805</v>
      </c>
      <c r="F1456" s="1284" t="s">
        <v>6806</v>
      </c>
      <c r="G1456" s="1284" t="s">
        <v>6807</v>
      </c>
    </row>
    <row r="1457" spans="1:7" ht="15">
      <c r="A1457" s="1284" t="s">
        <v>137</v>
      </c>
      <c r="B1457" s="1284" t="s">
        <v>1488</v>
      </c>
      <c r="C1457" s="1284" t="s">
        <v>3254</v>
      </c>
      <c r="D1457" s="1284">
        <v>1</v>
      </c>
      <c r="E1457" s="1284">
        <v>0</v>
      </c>
      <c r="F1457" s="1284"/>
      <c r="G1457" s="1284"/>
    </row>
    <row r="1458" spans="1:7" ht="15">
      <c r="A1458" s="1284" t="s">
        <v>137</v>
      </c>
      <c r="B1458" s="1284" t="s">
        <v>1488</v>
      </c>
      <c r="C1458" s="1284" t="s">
        <v>3254</v>
      </c>
      <c r="D1458" s="1284">
        <v>2</v>
      </c>
      <c r="E1458" s="1284">
        <v>0</v>
      </c>
      <c r="F1458" s="1284"/>
      <c r="G1458" s="1284"/>
    </row>
    <row r="1459" spans="1:7" ht="15">
      <c r="A1459" s="1284" t="s">
        <v>137</v>
      </c>
      <c r="B1459" s="1284" t="s">
        <v>1488</v>
      </c>
      <c r="C1459" s="1284" t="s">
        <v>3254</v>
      </c>
      <c r="D1459" s="1284">
        <v>3</v>
      </c>
      <c r="E1459" s="1284">
        <v>0</v>
      </c>
      <c r="F1459" s="1284"/>
      <c r="G1459" s="1284"/>
    </row>
    <row r="1460" spans="1:7" ht="15">
      <c r="A1460" s="1284" t="s">
        <v>137</v>
      </c>
      <c r="B1460" s="1284" t="s">
        <v>1488</v>
      </c>
      <c r="C1460" s="1284" t="s">
        <v>1568</v>
      </c>
      <c r="D1460" s="1284">
        <v>1</v>
      </c>
      <c r="E1460" s="1284">
        <v>0</v>
      </c>
      <c r="F1460" s="1284">
        <v>0</v>
      </c>
      <c r="G1460" s="1284">
        <v>0</v>
      </c>
    </row>
    <row r="1461" spans="1:7" ht="15">
      <c r="A1461" s="1284" t="s">
        <v>137</v>
      </c>
      <c r="B1461" s="1284" t="s">
        <v>1488</v>
      </c>
      <c r="C1461" s="1284" t="s">
        <v>1568</v>
      </c>
      <c r="D1461" s="1284">
        <v>2</v>
      </c>
      <c r="E1461" s="1284">
        <v>0</v>
      </c>
      <c r="F1461" s="1284">
        <v>0</v>
      </c>
      <c r="G1461" s="1284">
        <v>0</v>
      </c>
    </row>
    <row r="1462" spans="1:7" ht="15">
      <c r="A1462" s="1284" t="s">
        <v>137</v>
      </c>
      <c r="B1462" s="1284" t="s">
        <v>1488</v>
      </c>
      <c r="C1462" s="1284" t="s">
        <v>1568</v>
      </c>
      <c r="D1462" s="1284">
        <v>3</v>
      </c>
      <c r="E1462" s="1284">
        <v>0</v>
      </c>
      <c r="F1462" s="1284">
        <v>0</v>
      </c>
      <c r="G1462" s="1284">
        <v>0</v>
      </c>
    </row>
    <row r="1463" spans="1:7" ht="15">
      <c r="A1463" s="1284" t="s">
        <v>137</v>
      </c>
      <c r="B1463" s="1284" t="s">
        <v>1488</v>
      </c>
      <c r="C1463" s="1284" t="s">
        <v>2262</v>
      </c>
      <c r="D1463" s="1284">
        <v>1</v>
      </c>
      <c r="E1463" s="1284">
        <v>0</v>
      </c>
      <c r="F1463" s="1284">
        <v>0</v>
      </c>
      <c r="G1463" s="1284">
        <v>0</v>
      </c>
    </row>
    <row r="1464" spans="1:7" ht="15">
      <c r="A1464" s="1284" t="s">
        <v>137</v>
      </c>
      <c r="B1464" s="1284" t="s">
        <v>1488</v>
      </c>
      <c r="C1464" s="1284" t="s">
        <v>2262</v>
      </c>
      <c r="D1464" s="1284">
        <v>2</v>
      </c>
      <c r="E1464" s="1284">
        <v>0</v>
      </c>
      <c r="F1464" s="1284">
        <v>0</v>
      </c>
      <c r="G1464" s="1284">
        <v>0</v>
      </c>
    </row>
    <row r="1465" spans="1:7" ht="15">
      <c r="A1465" s="1284" t="s">
        <v>137</v>
      </c>
      <c r="B1465" s="1284" t="s">
        <v>1488</v>
      </c>
      <c r="C1465" s="1284" t="s">
        <v>2262</v>
      </c>
      <c r="D1465" s="1284">
        <v>3</v>
      </c>
      <c r="E1465" s="1284">
        <v>0</v>
      </c>
      <c r="F1465" s="1284">
        <v>0</v>
      </c>
      <c r="G1465" s="1284">
        <v>0</v>
      </c>
    </row>
    <row r="1466" spans="1:7" ht="15">
      <c r="A1466" s="1284" t="s">
        <v>137</v>
      </c>
      <c r="B1466" s="1284" t="s">
        <v>1488</v>
      </c>
      <c r="C1466" s="1284" t="s">
        <v>2273</v>
      </c>
      <c r="D1466" s="1284">
        <v>1</v>
      </c>
      <c r="E1466" s="1284">
        <v>0</v>
      </c>
      <c r="F1466" s="1284">
        <v>0</v>
      </c>
      <c r="G1466" s="1284">
        <v>0</v>
      </c>
    </row>
    <row r="1467" spans="1:7" ht="15">
      <c r="A1467" s="1284" t="s">
        <v>137</v>
      </c>
      <c r="B1467" s="1284" t="s">
        <v>1488</v>
      </c>
      <c r="C1467" s="1284" t="s">
        <v>2273</v>
      </c>
      <c r="D1467" s="1284">
        <v>2</v>
      </c>
      <c r="E1467" s="1284">
        <v>0</v>
      </c>
      <c r="F1467" s="1284">
        <v>0</v>
      </c>
      <c r="G1467" s="1284">
        <v>0</v>
      </c>
    </row>
    <row r="1468" spans="1:7" ht="15">
      <c r="A1468" s="1284" t="s">
        <v>137</v>
      </c>
      <c r="B1468" s="1284" t="s">
        <v>1488</v>
      </c>
      <c r="C1468" s="1284" t="s">
        <v>2273</v>
      </c>
      <c r="D1468" s="1284">
        <v>3</v>
      </c>
      <c r="E1468" s="1284">
        <v>0</v>
      </c>
      <c r="F1468" s="1284">
        <v>0</v>
      </c>
      <c r="G1468" s="1284">
        <v>0</v>
      </c>
    </row>
    <row r="1469" spans="1:7" ht="15">
      <c r="A1469" s="1284" t="s">
        <v>137</v>
      </c>
      <c r="B1469" s="1284" t="s">
        <v>1488</v>
      </c>
      <c r="C1469" s="1284" t="s">
        <v>2284</v>
      </c>
      <c r="D1469" s="1284">
        <v>1</v>
      </c>
      <c r="E1469" s="1284">
        <v>0</v>
      </c>
      <c r="F1469" s="1284">
        <v>0</v>
      </c>
      <c r="G1469" s="1284">
        <v>0</v>
      </c>
    </row>
    <row r="1470" spans="1:7" ht="15">
      <c r="A1470" s="1284" t="s">
        <v>137</v>
      </c>
      <c r="B1470" s="1284" t="s">
        <v>1488</v>
      </c>
      <c r="C1470" s="1284" t="s">
        <v>2284</v>
      </c>
      <c r="D1470" s="1284">
        <v>2</v>
      </c>
      <c r="E1470" s="1284">
        <v>0</v>
      </c>
      <c r="F1470" s="1284">
        <v>0</v>
      </c>
      <c r="G1470" s="1284">
        <v>0</v>
      </c>
    </row>
    <row r="1471" spans="1:7" ht="15">
      <c r="A1471" s="1284" t="s">
        <v>137</v>
      </c>
      <c r="B1471" s="1284" t="s">
        <v>1488</v>
      </c>
      <c r="C1471" s="1284" t="s">
        <v>2284</v>
      </c>
      <c r="D1471" s="1284">
        <v>3</v>
      </c>
      <c r="E1471" s="1284">
        <v>0</v>
      </c>
      <c r="F1471" s="1284">
        <v>0</v>
      </c>
      <c r="G1471" s="1284">
        <v>0</v>
      </c>
    </row>
    <row r="1472" spans="1:7" ht="15">
      <c r="A1472" s="1284" t="s">
        <v>140</v>
      </c>
      <c r="B1472" s="1284" t="s">
        <v>141</v>
      </c>
      <c r="C1472" s="1284" t="s">
        <v>3254</v>
      </c>
      <c r="D1472" s="1284">
        <v>1</v>
      </c>
      <c r="E1472" s="1284" t="s">
        <v>6808</v>
      </c>
      <c r="F1472" s="1284"/>
      <c r="G1472" s="1284"/>
    </row>
    <row r="1473" spans="1:7" ht="15">
      <c r="A1473" s="1284" t="s">
        <v>140</v>
      </c>
      <c r="B1473" s="1284" t="s">
        <v>141</v>
      </c>
      <c r="C1473" s="1284" t="s">
        <v>3254</v>
      </c>
      <c r="D1473" s="1284">
        <v>2</v>
      </c>
      <c r="E1473" s="1284" t="s">
        <v>6809</v>
      </c>
      <c r="F1473" s="1284"/>
      <c r="G1473" s="1284"/>
    </row>
    <row r="1474" spans="1:7" ht="15">
      <c r="A1474" s="1284" t="s">
        <v>140</v>
      </c>
      <c r="B1474" s="1284" t="s">
        <v>141</v>
      </c>
      <c r="C1474" s="1284" t="s">
        <v>3254</v>
      </c>
      <c r="D1474" s="1284">
        <v>3</v>
      </c>
      <c r="E1474" s="1284" t="s">
        <v>6810</v>
      </c>
      <c r="F1474" s="1284"/>
      <c r="G1474" s="1284"/>
    </row>
    <row r="1475" spans="1:7" ht="15">
      <c r="A1475" s="1284" t="s">
        <v>140</v>
      </c>
      <c r="B1475" s="1284" t="s">
        <v>141</v>
      </c>
      <c r="C1475" s="1284" t="s">
        <v>1568</v>
      </c>
      <c r="D1475" s="1284">
        <v>1</v>
      </c>
      <c r="E1475" s="1284" t="s">
        <v>6811</v>
      </c>
      <c r="F1475" s="1284">
        <v>0</v>
      </c>
      <c r="G1475" s="1284">
        <v>0</v>
      </c>
    </row>
    <row r="1476" spans="1:7" ht="15">
      <c r="A1476" s="1284" t="s">
        <v>140</v>
      </c>
      <c r="B1476" s="1284" t="s">
        <v>141</v>
      </c>
      <c r="C1476" s="1284" t="s">
        <v>1568</v>
      </c>
      <c r="D1476" s="1284">
        <v>2</v>
      </c>
      <c r="E1476" s="1284" t="s">
        <v>6812</v>
      </c>
      <c r="F1476" s="1284">
        <v>0</v>
      </c>
      <c r="G1476" s="1284">
        <v>0</v>
      </c>
    </row>
    <row r="1477" spans="1:7" ht="15">
      <c r="A1477" s="1284" t="s">
        <v>140</v>
      </c>
      <c r="B1477" s="1284" t="s">
        <v>141</v>
      </c>
      <c r="C1477" s="1284" t="s">
        <v>1568</v>
      </c>
      <c r="D1477" s="1284">
        <v>3</v>
      </c>
      <c r="E1477" s="1284" t="s">
        <v>6813</v>
      </c>
      <c r="F1477" s="1284">
        <v>0</v>
      </c>
      <c r="G1477" s="1284">
        <v>0</v>
      </c>
    </row>
    <row r="1478" spans="1:7" ht="15">
      <c r="A1478" s="1284" t="s">
        <v>140</v>
      </c>
      <c r="B1478" s="1284" t="s">
        <v>141</v>
      </c>
      <c r="C1478" s="1284" t="s">
        <v>2262</v>
      </c>
      <c r="D1478" s="1284">
        <v>1</v>
      </c>
      <c r="E1478" s="1284" t="s">
        <v>6814</v>
      </c>
      <c r="F1478" s="1284">
        <v>0</v>
      </c>
      <c r="G1478" s="1284">
        <v>0</v>
      </c>
    </row>
    <row r="1479" spans="1:7" ht="15">
      <c r="A1479" s="1284" t="s">
        <v>140</v>
      </c>
      <c r="B1479" s="1284" t="s">
        <v>141</v>
      </c>
      <c r="C1479" s="1284" t="s">
        <v>2262</v>
      </c>
      <c r="D1479" s="1284">
        <v>2</v>
      </c>
      <c r="E1479" s="1284" t="s">
        <v>6815</v>
      </c>
      <c r="F1479" s="1284">
        <v>0</v>
      </c>
      <c r="G1479" s="1284">
        <v>0</v>
      </c>
    </row>
    <row r="1480" spans="1:7" ht="15">
      <c r="A1480" s="1284" t="s">
        <v>140</v>
      </c>
      <c r="B1480" s="1284" t="s">
        <v>141</v>
      </c>
      <c r="C1480" s="1284" t="s">
        <v>2262</v>
      </c>
      <c r="D1480" s="1284">
        <v>3</v>
      </c>
      <c r="E1480" s="1284" t="s">
        <v>6816</v>
      </c>
      <c r="F1480" s="1284">
        <v>0</v>
      </c>
      <c r="G1480" s="1284">
        <v>0</v>
      </c>
    </row>
    <row r="1481" spans="1:7" ht="15">
      <c r="A1481" s="1284" t="s">
        <v>140</v>
      </c>
      <c r="B1481" s="1284" t="s">
        <v>141</v>
      </c>
      <c r="C1481" s="1284" t="s">
        <v>2273</v>
      </c>
      <c r="D1481" s="1284">
        <v>1</v>
      </c>
      <c r="E1481" s="1284" t="s">
        <v>6817</v>
      </c>
      <c r="F1481" s="1284">
        <v>0</v>
      </c>
      <c r="G1481" s="1284">
        <v>0</v>
      </c>
    </row>
    <row r="1482" spans="1:7" ht="15">
      <c r="A1482" s="1284" t="s">
        <v>140</v>
      </c>
      <c r="B1482" s="1284" t="s">
        <v>141</v>
      </c>
      <c r="C1482" s="1284" t="s">
        <v>2273</v>
      </c>
      <c r="D1482" s="1284">
        <v>2</v>
      </c>
      <c r="E1482" s="1284" t="s">
        <v>6818</v>
      </c>
      <c r="F1482" s="1284">
        <v>0</v>
      </c>
      <c r="G1482" s="1284">
        <v>0</v>
      </c>
    </row>
    <row r="1483" spans="1:7" ht="15">
      <c r="A1483" s="1284" t="s">
        <v>140</v>
      </c>
      <c r="B1483" s="1284" t="s">
        <v>141</v>
      </c>
      <c r="C1483" s="1284" t="s">
        <v>2273</v>
      </c>
      <c r="D1483" s="1284">
        <v>3</v>
      </c>
      <c r="E1483" s="1284" t="s">
        <v>6819</v>
      </c>
      <c r="F1483" s="1284">
        <v>0</v>
      </c>
      <c r="G1483" s="1284">
        <v>0</v>
      </c>
    </row>
    <row r="1484" spans="1:7" ht="15">
      <c r="A1484" s="1284" t="s">
        <v>140</v>
      </c>
      <c r="B1484" s="1284" t="s">
        <v>141</v>
      </c>
      <c r="C1484" s="1284" t="s">
        <v>2284</v>
      </c>
      <c r="D1484" s="1284">
        <v>1</v>
      </c>
      <c r="E1484" s="1284" t="s">
        <v>6820</v>
      </c>
      <c r="F1484" s="1284">
        <v>0</v>
      </c>
      <c r="G1484" s="1284">
        <v>0</v>
      </c>
    </row>
    <row r="1485" spans="1:7" ht="15">
      <c r="A1485" s="1284" t="s">
        <v>140</v>
      </c>
      <c r="B1485" s="1284" t="s">
        <v>141</v>
      </c>
      <c r="C1485" s="1284" t="s">
        <v>2284</v>
      </c>
      <c r="D1485" s="1284">
        <v>2</v>
      </c>
      <c r="E1485" s="1284" t="s">
        <v>6821</v>
      </c>
      <c r="F1485" s="1284">
        <v>0</v>
      </c>
      <c r="G1485" s="1284">
        <v>0</v>
      </c>
    </row>
    <row r="1486" spans="1:7" ht="15">
      <c r="A1486" s="1284" t="s">
        <v>140</v>
      </c>
      <c r="B1486" s="1284" t="s">
        <v>141</v>
      </c>
      <c r="C1486" s="1284" t="s">
        <v>2284</v>
      </c>
      <c r="D1486" s="1284">
        <v>3</v>
      </c>
      <c r="E1486" s="1284" t="s">
        <v>6822</v>
      </c>
      <c r="F1486" s="1284">
        <v>0</v>
      </c>
      <c r="G1486" s="1284">
        <v>0</v>
      </c>
    </row>
    <row r="1487" spans="1:7" ht="15">
      <c r="A1487" s="1284" t="s">
        <v>140</v>
      </c>
      <c r="B1487" s="1284" t="s">
        <v>142</v>
      </c>
      <c r="C1487" s="1284" t="s">
        <v>3254</v>
      </c>
      <c r="D1487" s="1284">
        <v>1</v>
      </c>
      <c r="E1487" s="1284" t="s">
        <v>6823</v>
      </c>
      <c r="F1487" s="1284"/>
      <c r="G1487" s="1284"/>
    </row>
    <row r="1488" spans="1:7" ht="15">
      <c r="A1488" s="1284" t="s">
        <v>140</v>
      </c>
      <c r="B1488" s="1284" t="s">
        <v>142</v>
      </c>
      <c r="C1488" s="1284" t="s">
        <v>3254</v>
      </c>
      <c r="D1488" s="1284">
        <v>2</v>
      </c>
      <c r="E1488" s="1284" t="s">
        <v>6824</v>
      </c>
      <c r="F1488" s="1284"/>
      <c r="G1488" s="1284"/>
    </row>
    <row r="1489" spans="1:7" ht="15">
      <c r="A1489" s="1284" t="s">
        <v>140</v>
      </c>
      <c r="B1489" s="1284" t="s">
        <v>142</v>
      </c>
      <c r="C1489" s="1284" t="s">
        <v>3254</v>
      </c>
      <c r="D1489" s="1284">
        <v>3</v>
      </c>
      <c r="E1489" s="1284" t="s">
        <v>6825</v>
      </c>
      <c r="F1489" s="1284"/>
      <c r="G1489" s="1284"/>
    </row>
    <row r="1490" spans="1:7" ht="15">
      <c r="A1490" s="1284" t="s">
        <v>140</v>
      </c>
      <c r="B1490" s="1284" t="s">
        <v>142</v>
      </c>
      <c r="C1490" s="1284" t="s">
        <v>1568</v>
      </c>
      <c r="D1490" s="1284">
        <v>1</v>
      </c>
      <c r="E1490" s="1284" t="s">
        <v>6826</v>
      </c>
      <c r="F1490" s="1284" t="s">
        <v>6827</v>
      </c>
      <c r="G1490" s="1284" t="s">
        <v>6828</v>
      </c>
    </row>
    <row r="1491" spans="1:7" ht="15">
      <c r="A1491" s="1284" t="s">
        <v>140</v>
      </c>
      <c r="B1491" s="1284" t="s">
        <v>142</v>
      </c>
      <c r="C1491" s="1284" t="s">
        <v>1568</v>
      </c>
      <c r="D1491" s="1284">
        <v>2</v>
      </c>
      <c r="E1491" s="1284" t="s">
        <v>6829</v>
      </c>
      <c r="F1491" s="1284" t="s">
        <v>6830</v>
      </c>
      <c r="G1491" s="1284" t="s">
        <v>6831</v>
      </c>
    </row>
    <row r="1492" spans="1:7" ht="15">
      <c r="A1492" s="1284" t="s">
        <v>140</v>
      </c>
      <c r="B1492" s="1284" t="s">
        <v>142</v>
      </c>
      <c r="C1492" s="1284" t="s">
        <v>1568</v>
      </c>
      <c r="D1492" s="1284">
        <v>3</v>
      </c>
      <c r="E1492" s="1284" t="s">
        <v>6832</v>
      </c>
      <c r="F1492" s="1284" t="s">
        <v>6833</v>
      </c>
      <c r="G1492" s="1284" t="s">
        <v>6834</v>
      </c>
    </row>
    <row r="1493" spans="1:7" ht="15">
      <c r="A1493" s="1284" t="s">
        <v>140</v>
      </c>
      <c r="B1493" s="1284" t="s">
        <v>142</v>
      </c>
      <c r="C1493" s="1284" t="s">
        <v>2262</v>
      </c>
      <c r="D1493" s="1284">
        <v>1</v>
      </c>
      <c r="E1493" s="1284" t="s">
        <v>6835</v>
      </c>
      <c r="F1493" s="1284" t="s">
        <v>6836</v>
      </c>
      <c r="G1493" s="1284" t="s">
        <v>6837</v>
      </c>
    </row>
    <row r="1494" spans="1:7" ht="15">
      <c r="A1494" s="1284" t="s">
        <v>140</v>
      </c>
      <c r="B1494" s="1284" t="s">
        <v>142</v>
      </c>
      <c r="C1494" s="1284" t="s">
        <v>2262</v>
      </c>
      <c r="D1494" s="1284">
        <v>2</v>
      </c>
      <c r="E1494" s="1284" t="s">
        <v>6838</v>
      </c>
      <c r="F1494" s="1284" t="s">
        <v>6839</v>
      </c>
      <c r="G1494" s="1284" t="s">
        <v>6840</v>
      </c>
    </row>
    <row r="1495" spans="1:7" ht="15">
      <c r="A1495" s="1284" t="s">
        <v>140</v>
      </c>
      <c r="B1495" s="1284" t="s">
        <v>142</v>
      </c>
      <c r="C1495" s="1284" t="s">
        <v>2262</v>
      </c>
      <c r="D1495" s="1284">
        <v>3</v>
      </c>
      <c r="E1495" s="1284" t="s">
        <v>6841</v>
      </c>
      <c r="F1495" s="1284" t="s">
        <v>6842</v>
      </c>
      <c r="G1495" s="1284" t="s">
        <v>6843</v>
      </c>
    </row>
    <row r="1496" spans="1:7" ht="15">
      <c r="A1496" s="1284" t="s">
        <v>140</v>
      </c>
      <c r="B1496" s="1284" t="s">
        <v>142</v>
      </c>
      <c r="C1496" s="1284" t="s">
        <v>2273</v>
      </c>
      <c r="D1496" s="1284">
        <v>1</v>
      </c>
      <c r="E1496" s="1284" t="s">
        <v>6844</v>
      </c>
      <c r="F1496" s="1284" t="s">
        <v>6845</v>
      </c>
      <c r="G1496" s="1284" t="s">
        <v>6846</v>
      </c>
    </row>
    <row r="1497" spans="1:7" ht="15">
      <c r="A1497" s="1284" t="s">
        <v>140</v>
      </c>
      <c r="B1497" s="1284" t="s">
        <v>142</v>
      </c>
      <c r="C1497" s="1284" t="s">
        <v>2273</v>
      </c>
      <c r="D1497" s="1284">
        <v>2</v>
      </c>
      <c r="E1497" s="1284" t="s">
        <v>6847</v>
      </c>
      <c r="F1497" s="1284" t="s">
        <v>6848</v>
      </c>
      <c r="G1497" s="1284" t="s">
        <v>6849</v>
      </c>
    </row>
    <row r="1498" spans="1:7" ht="15">
      <c r="A1498" s="1284" t="s">
        <v>140</v>
      </c>
      <c r="B1498" s="1284" t="s">
        <v>142</v>
      </c>
      <c r="C1498" s="1284" t="s">
        <v>2273</v>
      </c>
      <c r="D1498" s="1284">
        <v>3</v>
      </c>
      <c r="E1498" s="1284" t="s">
        <v>6850</v>
      </c>
      <c r="F1498" s="1284" t="s">
        <v>6851</v>
      </c>
      <c r="G1498" s="1284" t="s">
        <v>6852</v>
      </c>
    </row>
    <row r="1499" spans="1:7" ht="15">
      <c r="A1499" s="1284" t="s">
        <v>140</v>
      </c>
      <c r="B1499" s="1284" t="s">
        <v>142</v>
      </c>
      <c r="C1499" s="1284" t="s">
        <v>2284</v>
      </c>
      <c r="D1499" s="1284">
        <v>1</v>
      </c>
      <c r="E1499" s="1284" t="s">
        <v>6853</v>
      </c>
      <c r="F1499" s="1284" t="s">
        <v>6854</v>
      </c>
      <c r="G1499" s="1284" t="s">
        <v>6855</v>
      </c>
    </row>
    <row r="1500" spans="1:7" ht="15">
      <c r="A1500" s="1284" t="s">
        <v>140</v>
      </c>
      <c r="B1500" s="1284" t="s">
        <v>142</v>
      </c>
      <c r="C1500" s="1284" t="s">
        <v>2284</v>
      </c>
      <c r="D1500" s="1284">
        <v>2</v>
      </c>
      <c r="E1500" s="1284" t="s">
        <v>6856</v>
      </c>
      <c r="F1500" s="1284" t="s">
        <v>6857</v>
      </c>
      <c r="G1500" s="1284" t="s">
        <v>6858</v>
      </c>
    </row>
    <row r="1501" spans="1:7" ht="15">
      <c r="A1501" s="1284" t="s">
        <v>140</v>
      </c>
      <c r="B1501" s="1284" t="s">
        <v>142</v>
      </c>
      <c r="C1501" s="1284" t="s">
        <v>2284</v>
      </c>
      <c r="D1501" s="1284">
        <v>3</v>
      </c>
      <c r="E1501" s="1284" t="s">
        <v>6859</v>
      </c>
      <c r="F1501" s="1284" t="s">
        <v>6860</v>
      </c>
      <c r="G1501" s="1284" t="s">
        <v>6861</v>
      </c>
    </row>
    <row r="1502" spans="1:7" ht="15">
      <c r="A1502" s="1284" t="s">
        <v>140</v>
      </c>
      <c r="B1502" s="1284" t="s">
        <v>1489</v>
      </c>
      <c r="C1502" s="1284" t="s">
        <v>3254</v>
      </c>
      <c r="D1502" s="1284">
        <v>1</v>
      </c>
      <c r="E1502" s="1284" t="s">
        <v>6862</v>
      </c>
      <c r="F1502" s="1284"/>
      <c r="G1502" s="1284"/>
    </row>
    <row r="1503" spans="1:7" ht="15">
      <c r="A1503" s="1284" t="s">
        <v>140</v>
      </c>
      <c r="B1503" s="1284" t="s">
        <v>1489</v>
      </c>
      <c r="C1503" s="1284" t="s">
        <v>3254</v>
      </c>
      <c r="D1503" s="1284">
        <v>2</v>
      </c>
      <c r="E1503" s="1284" t="s">
        <v>6863</v>
      </c>
      <c r="F1503" s="1284"/>
      <c r="G1503" s="1284"/>
    </row>
    <row r="1504" spans="1:7" ht="15">
      <c r="A1504" s="1284" t="s">
        <v>140</v>
      </c>
      <c r="B1504" s="1284" t="s">
        <v>1489</v>
      </c>
      <c r="C1504" s="1284" t="s">
        <v>3254</v>
      </c>
      <c r="D1504" s="1284">
        <v>3</v>
      </c>
      <c r="E1504" s="1284" t="s">
        <v>6864</v>
      </c>
      <c r="F1504" s="1284"/>
      <c r="G1504" s="1284"/>
    </row>
    <row r="1505" spans="1:7" ht="15">
      <c r="A1505" s="1284" t="s">
        <v>140</v>
      </c>
      <c r="B1505" s="1284" t="s">
        <v>1489</v>
      </c>
      <c r="C1505" s="1284" t="s">
        <v>1568</v>
      </c>
      <c r="D1505" s="1284">
        <v>1</v>
      </c>
      <c r="E1505" s="1284" t="s">
        <v>6865</v>
      </c>
      <c r="F1505" s="1284">
        <v>0</v>
      </c>
      <c r="G1505" s="1284">
        <v>0</v>
      </c>
    </row>
    <row r="1506" spans="1:7" ht="15">
      <c r="A1506" s="1284" t="s">
        <v>140</v>
      </c>
      <c r="B1506" s="1284" t="s">
        <v>1489</v>
      </c>
      <c r="C1506" s="1284" t="s">
        <v>1568</v>
      </c>
      <c r="D1506" s="1284">
        <v>2</v>
      </c>
      <c r="E1506" s="1284" t="s">
        <v>6866</v>
      </c>
      <c r="F1506" s="1284">
        <v>0</v>
      </c>
      <c r="G1506" s="1284">
        <v>0</v>
      </c>
    </row>
    <row r="1507" spans="1:7" ht="15">
      <c r="A1507" s="1284" t="s">
        <v>140</v>
      </c>
      <c r="B1507" s="1284" t="s">
        <v>1489</v>
      </c>
      <c r="C1507" s="1284" t="s">
        <v>1568</v>
      </c>
      <c r="D1507" s="1284">
        <v>3</v>
      </c>
      <c r="E1507" s="1284" t="s">
        <v>6867</v>
      </c>
      <c r="F1507" s="1284">
        <v>0</v>
      </c>
      <c r="G1507" s="1284">
        <v>0</v>
      </c>
    </row>
    <row r="1508" spans="1:7" ht="15">
      <c r="A1508" s="1284" t="s">
        <v>140</v>
      </c>
      <c r="B1508" s="1284" t="s">
        <v>1489</v>
      </c>
      <c r="C1508" s="1284" t="s">
        <v>2262</v>
      </c>
      <c r="D1508" s="1284">
        <v>1</v>
      </c>
      <c r="E1508" s="1284" t="s">
        <v>6867</v>
      </c>
      <c r="F1508" s="1284">
        <v>0</v>
      </c>
      <c r="G1508" s="1284">
        <v>0</v>
      </c>
    </row>
    <row r="1509" spans="1:7" ht="15">
      <c r="A1509" s="1284" t="s">
        <v>140</v>
      </c>
      <c r="B1509" s="1284" t="s">
        <v>1489</v>
      </c>
      <c r="C1509" s="1284" t="s">
        <v>2262</v>
      </c>
      <c r="D1509" s="1284">
        <v>2</v>
      </c>
      <c r="E1509" s="1284" t="s">
        <v>6868</v>
      </c>
      <c r="F1509" s="1284">
        <v>0</v>
      </c>
      <c r="G1509" s="1284">
        <v>0</v>
      </c>
    </row>
    <row r="1510" spans="1:7" ht="15">
      <c r="A1510" s="1284" t="s">
        <v>140</v>
      </c>
      <c r="B1510" s="1284" t="s">
        <v>1489</v>
      </c>
      <c r="C1510" s="1284" t="s">
        <v>2262</v>
      </c>
      <c r="D1510" s="1284">
        <v>3</v>
      </c>
      <c r="E1510" s="1284" t="s">
        <v>6869</v>
      </c>
      <c r="F1510" s="1284">
        <v>0</v>
      </c>
      <c r="G1510" s="1284">
        <v>0</v>
      </c>
    </row>
    <row r="1511" spans="1:7" ht="15">
      <c r="A1511" s="1284" t="s">
        <v>140</v>
      </c>
      <c r="B1511" s="1284" t="s">
        <v>1489</v>
      </c>
      <c r="C1511" s="1284" t="s">
        <v>2273</v>
      </c>
      <c r="D1511" s="1284">
        <v>1</v>
      </c>
      <c r="E1511" s="1284" t="s">
        <v>6870</v>
      </c>
      <c r="F1511" s="1284">
        <v>0</v>
      </c>
      <c r="G1511" s="1284">
        <v>0</v>
      </c>
    </row>
    <row r="1512" spans="1:7" ht="15">
      <c r="A1512" s="1284" t="s">
        <v>140</v>
      </c>
      <c r="B1512" s="1284" t="s">
        <v>1489</v>
      </c>
      <c r="C1512" s="1284" t="s">
        <v>2273</v>
      </c>
      <c r="D1512" s="1284">
        <v>2</v>
      </c>
      <c r="E1512" s="1284" t="s">
        <v>6871</v>
      </c>
      <c r="F1512" s="1284">
        <v>0</v>
      </c>
      <c r="G1512" s="1284">
        <v>0</v>
      </c>
    </row>
    <row r="1513" spans="1:7" ht="15">
      <c r="A1513" s="1284" t="s">
        <v>140</v>
      </c>
      <c r="B1513" s="1284" t="s">
        <v>1489</v>
      </c>
      <c r="C1513" s="1284" t="s">
        <v>2273</v>
      </c>
      <c r="D1513" s="1284">
        <v>3</v>
      </c>
      <c r="E1513" s="1284" t="s">
        <v>6872</v>
      </c>
      <c r="F1513" s="1284">
        <v>0</v>
      </c>
      <c r="G1513" s="1284">
        <v>0</v>
      </c>
    </row>
    <row r="1514" spans="1:7" ht="15">
      <c r="A1514" s="1284" t="s">
        <v>140</v>
      </c>
      <c r="B1514" s="1284" t="s">
        <v>1489</v>
      </c>
      <c r="C1514" s="1284" t="s">
        <v>2284</v>
      </c>
      <c r="D1514" s="1284">
        <v>1</v>
      </c>
      <c r="E1514" s="1284" t="s">
        <v>6873</v>
      </c>
      <c r="F1514" s="1284">
        <v>0</v>
      </c>
      <c r="G1514" s="1284">
        <v>0</v>
      </c>
    </row>
    <row r="1515" spans="1:7" ht="15">
      <c r="A1515" s="1284" t="s">
        <v>140</v>
      </c>
      <c r="B1515" s="1284" t="s">
        <v>1489</v>
      </c>
      <c r="C1515" s="1284" t="s">
        <v>2284</v>
      </c>
      <c r="D1515" s="1284">
        <v>2</v>
      </c>
      <c r="E1515" s="1284" t="s">
        <v>6874</v>
      </c>
      <c r="F1515" s="1284">
        <v>0</v>
      </c>
      <c r="G1515" s="1284">
        <v>0</v>
      </c>
    </row>
    <row r="1516" spans="1:7" ht="15">
      <c r="A1516" s="1284" t="s">
        <v>140</v>
      </c>
      <c r="B1516" s="1284" t="s">
        <v>1489</v>
      </c>
      <c r="C1516" s="1284" t="s">
        <v>2284</v>
      </c>
      <c r="D1516" s="1284">
        <v>3</v>
      </c>
      <c r="E1516" s="1284" t="s">
        <v>6875</v>
      </c>
      <c r="F1516" s="1284">
        <v>0</v>
      </c>
      <c r="G1516" s="1284">
        <v>0</v>
      </c>
    </row>
    <row r="1517" spans="1:7" ht="15">
      <c r="A1517" s="1284" t="s">
        <v>145</v>
      </c>
      <c r="B1517" s="1284" t="s">
        <v>146</v>
      </c>
      <c r="C1517" s="1284" t="s">
        <v>3254</v>
      </c>
      <c r="D1517" s="1284">
        <v>1</v>
      </c>
      <c r="E1517" s="1284" t="s">
        <v>6876</v>
      </c>
      <c r="F1517" s="1284"/>
      <c r="G1517" s="1284"/>
    </row>
    <row r="1518" spans="1:7" ht="15">
      <c r="A1518" s="1284" t="s">
        <v>145</v>
      </c>
      <c r="B1518" s="1284" t="s">
        <v>146</v>
      </c>
      <c r="C1518" s="1284" t="s">
        <v>3254</v>
      </c>
      <c r="D1518" s="1284">
        <v>2</v>
      </c>
      <c r="E1518" s="1284" t="s">
        <v>6877</v>
      </c>
      <c r="F1518" s="1284"/>
      <c r="G1518" s="1284"/>
    </row>
    <row r="1519" spans="1:7" ht="15">
      <c r="A1519" s="1284" t="s">
        <v>145</v>
      </c>
      <c r="B1519" s="1284" t="s">
        <v>146</v>
      </c>
      <c r="C1519" s="1284" t="s">
        <v>3254</v>
      </c>
      <c r="D1519" s="1284">
        <v>3</v>
      </c>
      <c r="E1519" s="1284" t="s">
        <v>6878</v>
      </c>
      <c r="F1519" s="1284"/>
      <c r="G1519" s="1284"/>
    </row>
    <row r="1520" spans="1:7" ht="15">
      <c r="A1520" s="1284" t="s">
        <v>145</v>
      </c>
      <c r="B1520" s="1284" t="s">
        <v>146</v>
      </c>
      <c r="C1520" s="1284" t="s">
        <v>1568</v>
      </c>
      <c r="D1520" s="1284">
        <v>1</v>
      </c>
      <c r="E1520" s="1284" t="s">
        <v>6879</v>
      </c>
      <c r="F1520" s="1284" t="s">
        <v>6880</v>
      </c>
      <c r="G1520" s="1284" t="s">
        <v>6881</v>
      </c>
    </row>
    <row r="1521" spans="1:7" ht="15">
      <c r="A1521" s="1284" t="s">
        <v>145</v>
      </c>
      <c r="B1521" s="1284" t="s">
        <v>146</v>
      </c>
      <c r="C1521" s="1284" t="s">
        <v>1568</v>
      </c>
      <c r="D1521" s="1284">
        <v>2</v>
      </c>
      <c r="E1521" s="1284" t="s">
        <v>6882</v>
      </c>
      <c r="F1521" s="1284" t="s">
        <v>6883</v>
      </c>
      <c r="G1521" s="1284" t="s">
        <v>6884</v>
      </c>
    </row>
    <row r="1522" spans="1:7" ht="15">
      <c r="A1522" s="1284" t="s">
        <v>145</v>
      </c>
      <c r="B1522" s="1284" t="s">
        <v>146</v>
      </c>
      <c r="C1522" s="1284" t="s">
        <v>1568</v>
      </c>
      <c r="D1522" s="1284">
        <v>3</v>
      </c>
      <c r="E1522" s="1284" t="s">
        <v>6885</v>
      </c>
      <c r="F1522" s="1284" t="s">
        <v>6886</v>
      </c>
      <c r="G1522" s="1284" t="s">
        <v>6887</v>
      </c>
    </row>
    <row r="1523" spans="1:7" ht="15">
      <c r="A1523" s="1284" t="s">
        <v>145</v>
      </c>
      <c r="B1523" s="1284" t="s">
        <v>146</v>
      </c>
      <c r="C1523" s="1284" t="s">
        <v>2262</v>
      </c>
      <c r="D1523" s="1284">
        <v>1</v>
      </c>
      <c r="E1523" s="1284" t="s">
        <v>6888</v>
      </c>
      <c r="F1523" s="1284" t="s">
        <v>6889</v>
      </c>
      <c r="G1523" s="1284" t="s">
        <v>6890</v>
      </c>
    </row>
    <row r="1524" spans="1:7" ht="15">
      <c r="A1524" s="1284" t="s">
        <v>145</v>
      </c>
      <c r="B1524" s="1284" t="s">
        <v>146</v>
      </c>
      <c r="C1524" s="1284" t="s">
        <v>2262</v>
      </c>
      <c r="D1524" s="1284">
        <v>2</v>
      </c>
      <c r="E1524" s="1284" t="s">
        <v>6891</v>
      </c>
      <c r="F1524" s="1284" t="s">
        <v>6892</v>
      </c>
      <c r="G1524" s="1284" t="s">
        <v>6893</v>
      </c>
    </row>
    <row r="1525" spans="1:7" ht="15">
      <c r="A1525" s="1284" t="s">
        <v>145</v>
      </c>
      <c r="B1525" s="1284" t="s">
        <v>146</v>
      </c>
      <c r="C1525" s="1284" t="s">
        <v>2262</v>
      </c>
      <c r="D1525" s="1284">
        <v>3</v>
      </c>
      <c r="E1525" s="1284" t="s">
        <v>6894</v>
      </c>
      <c r="F1525" s="1284" t="s">
        <v>6895</v>
      </c>
      <c r="G1525" s="1284" t="s">
        <v>6896</v>
      </c>
    </row>
    <row r="1526" spans="1:7" ht="15">
      <c r="A1526" s="1284" t="s">
        <v>145</v>
      </c>
      <c r="B1526" s="1284" t="s">
        <v>146</v>
      </c>
      <c r="C1526" s="1284" t="s">
        <v>2273</v>
      </c>
      <c r="D1526" s="1284">
        <v>1</v>
      </c>
      <c r="E1526" s="1284" t="s">
        <v>6897</v>
      </c>
      <c r="F1526" s="1284" t="s">
        <v>6898</v>
      </c>
      <c r="G1526" s="1284" t="s">
        <v>6899</v>
      </c>
    </row>
    <row r="1527" spans="1:7" ht="15">
      <c r="A1527" s="1284" t="s">
        <v>145</v>
      </c>
      <c r="B1527" s="1284" t="s">
        <v>146</v>
      </c>
      <c r="C1527" s="1284" t="s">
        <v>2273</v>
      </c>
      <c r="D1527" s="1284">
        <v>2</v>
      </c>
      <c r="E1527" s="1284" t="s">
        <v>6900</v>
      </c>
      <c r="F1527" s="1284" t="s">
        <v>6901</v>
      </c>
      <c r="G1527" s="1284" t="s">
        <v>6902</v>
      </c>
    </row>
    <row r="1528" spans="1:7" ht="15">
      <c r="A1528" s="1284" t="s">
        <v>145</v>
      </c>
      <c r="B1528" s="1284" t="s">
        <v>146</v>
      </c>
      <c r="C1528" s="1284" t="s">
        <v>2273</v>
      </c>
      <c r="D1528" s="1284">
        <v>3</v>
      </c>
      <c r="E1528" s="1284" t="s">
        <v>6903</v>
      </c>
      <c r="F1528" s="1284" t="s">
        <v>6904</v>
      </c>
      <c r="G1528" s="1284" t="s">
        <v>6905</v>
      </c>
    </row>
    <row r="1529" spans="1:7" ht="15">
      <c r="A1529" s="1284" t="s">
        <v>145</v>
      </c>
      <c r="B1529" s="1284" t="s">
        <v>146</v>
      </c>
      <c r="C1529" s="1284" t="s">
        <v>2284</v>
      </c>
      <c r="D1529" s="1284">
        <v>1</v>
      </c>
      <c r="E1529" s="1284" t="s">
        <v>6906</v>
      </c>
      <c r="F1529" s="1284" t="s">
        <v>6907</v>
      </c>
      <c r="G1529" s="1284" t="s">
        <v>6908</v>
      </c>
    </row>
    <row r="1530" spans="1:7" ht="15">
      <c r="A1530" s="1284" t="s">
        <v>145</v>
      </c>
      <c r="B1530" s="1284" t="s">
        <v>146</v>
      </c>
      <c r="C1530" s="1284" t="s">
        <v>2284</v>
      </c>
      <c r="D1530" s="1284">
        <v>2</v>
      </c>
      <c r="E1530" s="1284" t="s">
        <v>6909</v>
      </c>
      <c r="F1530" s="1284" t="s">
        <v>6910</v>
      </c>
      <c r="G1530" s="1284" t="s">
        <v>6911</v>
      </c>
    </row>
    <row r="1531" spans="1:7" ht="15">
      <c r="A1531" s="1284" t="s">
        <v>145</v>
      </c>
      <c r="B1531" s="1284" t="s">
        <v>146</v>
      </c>
      <c r="C1531" s="1284" t="s">
        <v>2284</v>
      </c>
      <c r="D1531" s="1284">
        <v>3</v>
      </c>
      <c r="E1531" s="1284" t="s">
        <v>6912</v>
      </c>
      <c r="F1531" s="1284" t="s">
        <v>6913</v>
      </c>
      <c r="G1531" s="1284" t="s">
        <v>6914</v>
      </c>
    </row>
    <row r="1532" spans="1:7" ht="15">
      <c r="A1532" s="1284" t="s">
        <v>145</v>
      </c>
      <c r="B1532" s="1284" t="s">
        <v>147</v>
      </c>
      <c r="C1532" s="1284" t="s">
        <v>3254</v>
      </c>
      <c r="D1532" s="1284">
        <v>1</v>
      </c>
      <c r="E1532" s="1284">
        <v>0</v>
      </c>
      <c r="F1532" s="1284"/>
      <c r="G1532" s="1284"/>
    </row>
    <row r="1533" spans="1:7" ht="15">
      <c r="A1533" s="1284" t="s">
        <v>145</v>
      </c>
      <c r="B1533" s="1284" t="s">
        <v>147</v>
      </c>
      <c r="C1533" s="1284" t="s">
        <v>3254</v>
      </c>
      <c r="D1533" s="1284">
        <v>2</v>
      </c>
      <c r="E1533" s="1284">
        <v>0</v>
      </c>
      <c r="F1533" s="1284"/>
      <c r="G1533" s="1284"/>
    </row>
    <row r="1534" spans="1:7" ht="15">
      <c r="A1534" s="1284" t="s">
        <v>145</v>
      </c>
      <c r="B1534" s="1284" t="s">
        <v>147</v>
      </c>
      <c r="C1534" s="1284" t="s">
        <v>3254</v>
      </c>
      <c r="D1534" s="1284">
        <v>3</v>
      </c>
      <c r="E1534" s="1284">
        <v>0</v>
      </c>
      <c r="F1534" s="1284"/>
      <c r="G1534" s="1284"/>
    </row>
    <row r="1535" spans="1:7" ht="15">
      <c r="A1535" s="1284" t="s">
        <v>145</v>
      </c>
      <c r="B1535" s="1284" t="s">
        <v>147</v>
      </c>
      <c r="C1535" s="1284" t="s">
        <v>1568</v>
      </c>
      <c r="D1535" s="1284">
        <v>1</v>
      </c>
      <c r="E1535" s="1284">
        <v>0</v>
      </c>
      <c r="F1535" s="1284">
        <v>0</v>
      </c>
      <c r="G1535" s="1284">
        <v>0</v>
      </c>
    </row>
    <row r="1536" spans="1:7" ht="15">
      <c r="A1536" s="1284" t="s">
        <v>145</v>
      </c>
      <c r="B1536" s="1284" t="s">
        <v>147</v>
      </c>
      <c r="C1536" s="1284" t="s">
        <v>1568</v>
      </c>
      <c r="D1536" s="1284">
        <v>2</v>
      </c>
      <c r="E1536" s="1284">
        <v>0</v>
      </c>
      <c r="F1536" s="1284">
        <v>0</v>
      </c>
      <c r="G1536" s="1284">
        <v>0</v>
      </c>
    </row>
    <row r="1537" spans="1:7" ht="15">
      <c r="A1537" s="1284" t="s">
        <v>145</v>
      </c>
      <c r="B1537" s="1284" t="s">
        <v>147</v>
      </c>
      <c r="C1537" s="1284" t="s">
        <v>1568</v>
      </c>
      <c r="D1537" s="1284">
        <v>3</v>
      </c>
      <c r="E1537" s="1284">
        <v>0</v>
      </c>
      <c r="F1537" s="1284">
        <v>0</v>
      </c>
      <c r="G1537" s="1284">
        <v>0</v>
      </c>
    </row>
    <row r="1538" spans="1:7" ht="15">
      <c r="A1538" s="1284" t="s">
        <v>145</v>
      </c>
      <c r="B1538" s="1284" t="s">
        <v>147</v>
      </c>
      <c r="C1538" s="1284" t="s">
        <v>2262</v>
      </c>
      <c r="D1538" s="1284">
        <v>1</v>
      </c>
      <c r="E1538" s="1284">
        <v>0</v>
      </c>
      <c r="F1538" s="1284">
        <v>0</v>
      </c>
      <c r="G1538" s="1284">
        <v>0</v>
      </c>
    </row>
    <row r="1539" spans="1:7" ht="15">
      <c r="A1539" s="1284" t="s">
        <v>145</v>
      </c>
      <c r="B1539" s="1284" t="s">
        <v>147</v>
      </c>
      <c r="C1539" s="1284" t="s">
        <v>2262</v>
      </c>
      <c r="D1539" s="1284">
        <v>2</v>
      </c>
      <c r="E1539" s="1284">
        <v>0</v>
      </c>
      <c r="F1539" s="1284">
        <v>0</v>
      </c>
      <c r="G1539" s="1284">
        <v>0</v>
      </c>
    </row>
    <row r="1540" spans="1:7" ht="15">
      <c r="A1540" s="1284" t="s">
        <v>145</v>
      </c>
      <c r="B1540" s="1284" t="s">
        <v>147</v>
      </c>
      <c r="C1540" s="1284" t="s">
        <v>2262</v>
      </c>
      <c r="D1540" s="1284">
        <v>3</v>
      </c>
      <c r="E1540" s="1284">
        <v>0</v>
      </c>
      <c r="F1540" s="1284">
        <v>0</v>
      </c>
      <c r="G1540" s="1284">
        <v>0</v>
      </c>
    </row>
    <row r="1541" spans="1:7" ht="15">
      <c r="A1541" s="1284" t="s">
        <v>145</v>
      </c>
      <c r="B1541" s="1284" t="s">
        <v>147</v>
      </c>
      <c r="C1541" s="1284" t="s">
        <v>2273</v>
      </c>
      <c r="D1541" s="1284">
        <v>1</v>
      </c>
      <c r="E1541" s="1284">
        <v>0</v>
      </c>
      <c r="F1541" s="1284">
        <v>0</v>
      </c>
      <c r="G1541" s="1284">
        <v>0</v>
      </c>
    </row>
    <row r="1542" spans="1:7" ht="15">
      <c r="A1542" s="1284" t="s">
        <v>145</v>
      </c>
      <c r="B1542" s="1284" t="s">
        <v>147</v>
      </c>
      <c r="C1542" s="1284" t="s">
        <v>2273</v>
      </c>
      <c r="D1542" s="1284">
        <v>2</v>
      </c>
      <c r="E1542" s="1284">
        <v>0</v>
      </c>
      <c r="F1542" s="1284">
        <v>0</v>
      </c>
      <c r="G1542" s="1284">
        <v>0</v>
      </c>
    </row>
    <row r="1543" spans="1:7" ht="15">
      <c r="A1543" s="1284" t="s">
        <v>145</v>
      </c>
      <c r="B1543" s="1284" t="s">
        <v>147</v>
      </c>
      <c r="C1543" s="1284" t="s">
        <v>2273</v>
      </c>
      <c r="D1543" s="1284">
        <v>3</v>
      </c>
      <c r="E1543" s="1284">
        <v>0</v>
      </c>
      <c r="F1543" s="1284">
        <v>0</v>
      </c>
      <c r="G1543" s="1284">
        <v>0</v>
      </c>
    </row>
    <row r="1544" spans="1:7" ht="15">
      <c r="A1544" s="1284" t="s">
        <v>145</v>
      </c>
      <c r="B1544" s="1284" t="s">
        <v>147</v>
      </c>
      <c r="C1544" s="1284" t="s">
        <v>2284</v>
      </c>
      <c r="D1544" s="1284">
        <v>1</v>
      </c>
      <c r="E1544" s="1284">
        <v>0</v>
      </c>
      <c r="F1544" s="1284">
        <v>0</v>
      </c>
      <c r="G1544" s="1284">
        <v>0</v>
      </c>
    </row>
    <row r="1545" spans="1:7" ht="15">
      <c r="A1545" s="1284" t="s">
        <v>145</v>
      </c>
      <c r="B1545" s="1284" t="s">
        <v>147</v>
      </c>
      <c r="C1545" s="1284" t="s">
        <v>2284</v>
      </c>
      <c r="D1545" s="1284">
        <v>2</v>
      </c>
      <c r="E1545" s="1284">
        <v>0</v>
      </c>
      <c r="F1545" s="1284">
        <v>0</v>
      </c>
      <c r="G1545" s="1284">
        <v>0</v>
      </c>
    </row>
    <row r="1546" spans="1:7" ht="15">
      <c r="A1546" s="1284" t="s">
        <v>145</v>
      </c>
      <c r="B1546" s="1284" t="s">
        <v>147</v>
      </c>
      <c r="C1546" s="1284" t="s">
        <v>2284</v>
      </c>
      <c r="D1546" s="1284">
        <v>3</v>
      </c>
      <c r="E1546" s="1284">
        <v>0</v>
      </c>
      <c r="F1546" s="1284">
        <v>0</v>
      </c>
      <c r="G1546" s="1284">
        <v>0</v>
      </c>
    </row>
    <row r="1547" spans="1:7" ht="15">
      <c r="A1547" s="1284" t="s">
        <v>145</v>
      </c>
      <c r="B1547" s="1284" t="s">
        <v>148</v>
      </c>
      <c r="C1547" s="1284" t="s">
        <v>3254</v>
      </c>
      <c r="D1547" s="1284">
        <v>1</v>
      </c>
      <c r="E1547" s="1284">
        <v>0</v>
      </c>
      <c r="F1547" s="1284"/>
      <c r="G1547" s="1284"/>
    </row>
    <row r="1548" spans="1:7" ht="15">
      <c r="A1548" s="1284" t="s">
        <v>145</v>
      </c>
      <c r="B1548" s="1284" t="s">
        <v>148</v>
      </c>
      <c r="C1548" s="1284" t="s">
        <v>3254</v>
      </c>
      <c r="D1548" s="1284">
        <v>2</v>
      </c>
      <c r="E1548" s="1284">
        <v>0</v>
      </c>
      <c r="F1548" s="1284"/>
      <c r="G1548" s="1284"/>
    </row>
    <row r="1549" spans="1:7" ht="15">
      <c r="A1549" s="1284" t="s">
        <v>145</v>
      </c>
      <c r="B1549" s="1284" t="s">
        <v>148</v>
      </c>
      <c r="C1549" s="1284" t="s">
        <v>3254</v>
      </c>
      <c r="D1549" s="1284">
        <v>3</v>
      </c>
      <c r="E1549" s="1284">
        <v>0</v>
      </c>
      <c r="F1549" s="1284"/>
      <c r="G1549" s="1284"/>
    </row>
    <row r="1550" spans="1:7" ht="15">
      <c r="A1550" s="1284" t="s">
        <v>145</v>
      </c>
      <c r="B1550" s="1284" t="s">
        <v>148</v>
      </c>
      <c r="C1550" s="1284" t="s">
        <v>1568</v>
      </c>
      <c r="D1550" s="1284">
        <v>1</v>
      </c>
      <c r="E1550" s="1284">
        <v>0</v>
      </c>
      <c r="F1550" s="1284">
        <v>0</v>
      </c>
      <c r="G1550" s="1284">
        <v>0</v>
      </c>
    </row>
    <row r="1551" spans="1:7" ht="15">
      <c r="A1551" s="1284" t="s">
        <v>145</v>
      </c>
      <c r="B1551" s="1284" t="s">
        <v>148</v>
      </c>
      <c r="C1551" s="1284" t="s">
        <v>1568</v>
      </c>
      <c r="D1551" s="1284">
        <v>2</v>
      </c>
      <c r="E1551" s="1284">
        <v>0</v>
      </c>
      <c r="F1551" s="1284">
        <v>0</v>
      </c>
      <c r="G1551" s="1284">
        <v>0</v>
      </c>
    </row>
    <row r="1552" spans="1:7" ht="15">
      <c r="A1552" s="1284" t="s">
        <v>145</v>
      </c>
      <c r="B1552" s="1284" t="s">
        <v>148</v>
      </c>
      <c r="C1552" s="1284" t="s">
        <v>1568</v>
      </c>
      <c r="D1552" s="1284">
        <v>3</v>
      </c>
      <c r="E1552" s="1284">
        <v>0</v>
      </c>
      <c r="F1552" s="1284">
        <v>0</v>
      </c>
      <c r="G1552" s="1284">
        <v>0</v>
      </c>
    </row>
    <row r="1553" spans="1:7" ht="15">
      <c r="A1553" s="1284" t="s">
        <v>145</v>
      </c>
      <c r="B1553" s="1284" t="s">
        <v>148</v>
      </c>
      <c r="C1553" s="1284" t="s">
        <v>2262</v>
      </c>
      <c r="D1553" s="1284">
        <v>1</v>
      </c>
      <c r="E1553" s="1284">
        <v>0</v>
      </c>
      <c r="F1553" s="1284">
        <v>0</v>
      </c>
      <c r="G1553" s="1284">
        <v>0</v>
      </c>
    </row>
    <row r="1554" spans="1:7" ht="15">
      <c r="A1554" s="1284" t="s">
        <v>145</v>
      </c>
      <c r="B1554" s="1284" t="s">
        <v>148</v>
      </c>
      <c r="C1554" s="1284" t="s">
        <v>2262</v>
      </c>
      <c r="D1554" s="1284">
        <v>2</v>
      </c>
      <c r="E1554" s="1284">
        <v>0</v>
      </c>
      <c r="F1554" s="1284">
        <v>0</v>
      </c>
      <c r="G1554" s="1284">
        <v>0</v>
      </c>
    </row>
    <row r="1555" spans="1:7" ht="15">
      <c r="A1555" s="1284" t="s">
        <v>145</v>
      </c>
      <c r="B1555" s="1284" t="s">
        <v>148</v>
      </c>
      <c r="C1555" s="1284" t="s">
        <v>2262</v>
      </c>
      <c r="D1555" s="1284">
        <v>3</v>
      </c>
      <c r="E1555" s="1284">
        <v>0</v>
      </c>
      <c r="F1555" s="1284">
        <v>0</v>
      </c>
      <c r="G1555" s="1284">
        <v>0</v>
      </c>
    </row>
    <row r="1556" spans="1:7" ht="15">
      <c r="A1556" s="1284" t="s">
        <v>145</v>
      </c>
      <c r="B1556" s="1284" t="s">
        <v>148</v>
      </c>
      <c r="C1556" s="1284" t="s">
        <v>2273</v>
      </c>
      <c r="D1556" s="1284">
        <v>1</v>
      </c>
      <c r="E1556" s="1284">
        <v>0</v>
      </c>
      <c r="F1556" s="1284">
        <v>0</v>
      </c>
      <c r="G1556" s="1284">
        <v>0</v>
      </c>
    </row>
    <row r="1557" spans="1:7" ht="15">
      <c r="A1557" s="1284" t="s">
        <v>145</v>
      </c>
      <c r="B1557" s="1284" t="s">
        <v>148</v>
      </c>
      <c r="C1557" s="1284" t="s">
        <v>2273</v>
      </c>
      <c r="D1557" s="1284">
        <v>2</v>
      </c>
      <c r="E1557" s="1284">
        <v>0</v>
      </c>
      <c r="F1557" s="1284">
        <v>0</v>
      </c>
      <c r="G1557" s="1284">
        <v>0</v>
      </c>
    </row>
    <row r="1558" spans="1:7" ht="15">
      <c r="A1558" s="1284" t="s">
        <v>145</v>
      </c>
      <c r="B1558" s="1284" t="s">
        <v>148</v>
      </c>
      <c r="C1558" s="1284" t="s">
        <v>2273</v>
      </c>
      <c r="D1558" s="1284">
        <v>3</v>
      </c>
      <c r="E1558" s="1284">
        <v>0</v>
      </c>
      <c r="F1558" s="1284">
        <v>0</v>
      </c>
      <c r="G1558" s="1284">
        <v>0</v>
      </c>
    </row>
    <row r="1559" spans="1:7" ht="15">
      <c r="A1559" s="1284" t="s">
        <v>145</v>
      </c>
      <c r="B1559" s="1284" t="s">
        <v>148</v>
      </c>
      <c r="C1559" s="1284" t="s">
        <v>2284</v>
      </c>
      <c r="D1559" s="1284">
        <v>1</v>
      </c>
      <c r="E1559" s="1284">
        <v>0</v>
      </c>
      <c r="F1559" s="1284">
        <v>0</v>
      </c>
      <c r="G1559" s="1284">
        <v>0</v>
      </c>
    </row>
    <row r="1560" spans="1:7" ht="15">
      <c r="A1560" s="1284" t="s">
        <v>145</v>
      </c>
      <c r="B1560" s="1284" t="s">
        <v>148</v>
      </c>
      <c r="C1560" s="1284" t="s">
        <v>2284</v>
      </c>
      <c r="D1560" s="1284">
        <v>2</v>
      </c>
      <c r="E1560" s="1284">
        <v>0</v>
      </c>
      <c r="F1560" s="1284">
        <v>0</v>
      </c>
      <c r="G1560" s="1284">
        <v>0</v>
      </c>
    </row>
    <row r="1561" spans="1:7" ht="15">
      <c r="A1561" s="1284" t="s">
        <v>145</v>
      </c>
      <c r="B1561" s="1284" t="s">
        <v>148</v>
      </c>
      <c r="C1561" s="1284" t="s">
        <v>2284</v>
      </c>
      <c r="D1561" s="1284">
        <v>3</v>
      </c>
      <c r="E1561" s="1284">
        <v>0</v>
      </c>
      <c r="F1561" s="1284">
        <v>0</v>
      </c>
      <c r="G1561" s="1284">
        <v>0</v>
      </c>
    </row>
    <row r="1562" spans="1:7" ht="15">
      <c r="A1562" s="1284" t="s">
        <v>145</v>
      </c>
      <c r="B1562" s="1284" t="s">
        <v>149</v>
      </c>
      <c r="C1562" s="1284" t="s">
        <v>3254</v>
      </c>
      <c r="D1562" s="1284">
        <v>1</v>
      </c>
      <c r="E1562" s="1284">
        <v>0</v>
      </c>
      <c r="F1562" s="1284"/>
      <c r="G1562" s="1284"/>
    </row>
    <row r="1563" spans="1:7" ht="15">
      <c r="A1563" s="1284" t="s">
        <v>145</v>
      </c>
      <c r="B1563" s="1284" t="s">
        <v>149</v>
      </c>
      <c r="C1563" s="1284" t="s">
        <v>3254</v>
      </c>
      <c r="D1563" s="1284">
        <v>2</v>
      </c>
      <c r="E1563" s="1284">
        <v>0</v>
      </c>
      <c r="F1563" s="1284"/>
      <c r="G1563" s="1284"/>
    </row>
    <row r="1564" spans="1:7" ht="15">
      <c r="A1564" s="1284" t="s">
        <v>145</v>
      </c>
      <c r="B1564" s="1284" t="s">
        <v>149</v>
      </c>
      <c r="C1564" s="1284" t="s">
        <v>3254</v>
      </c>
      <c r="D1564" s="1284">
        <v>3</v>
      </c>
      <c r="E1564" s="1284" t="s">
        <v>6916</v>
      </c>
      <c r="F1564" s="1284"/>
      <c r="G1564" s="1284"/>
    </row>
    <row r="1565" spans="1:7" ht="15">
      <c r="A1565" s="1284" t="s">
        <v>145</v>
      </c>
      <c r="B1565" s="1284" t="s">
        <v>149</v>
      </c>
      <c r="C1565" s="1284" t="s">
        <v>1568</v>
      </c>
      <c r="D1565" s="1284">
        <v>1</v>
      </c>
      <c r="E1565" s="1284">
        <v>0</v>
      </c>
      <c r="F1565" s="1284">
        <v>0</v>
      </c>
      <c r="G1565" s="1284">
        <v>0</v>
      </c>
    </row>
    <row r="1566" spans="1:7" ht="15">
      <c r="A1566" s="1284" t="s">
        <v>145</v>
      </c>
      <c r="B1566" s="1284" t="s">
        <v>149</v>
      </c>
      <c r="C1566" s="1284" t="s">
        <v>1568</v>
      </c>
      <c r="D1566" s="1284">
        <v>2</v>
      </c>
      <c r="E1566" s="1284">
        <v>0</v>
      </c>
      <c r="F1566" s="1284">
        <v>0</v>
      </c>
      <c r="G1566" s="1284">
        <v>0</v>
      </c>
    </row>
    <row r="1567" spans="1:7" ht="15">
      <c r="A1567" s="1284" t="s">
        <v>145</v>
      </c>
      <c r="B1567" s="1284" t="s">
        <v>149</v>
      </c>
      <c r="C1567" s="1284" t="s">
        <v>1568</v>
      </c>
      <c r="D1567" s="1284">
        <v>3</v>
      </c>
      <c r="E1567" s="1284">
        <v>0</v>
      </c>
      <c r="F1567" s="1284">
        <v>0</v>
      </c>
      <c r="G1567" s="1284">
        <v>0</v>
      </c>
    </row>
    <row r="1568" spans="1:7" ht="15">
      <c r="A1568" s="1284" t="s">
        <v>145</v>
      </c>
      <c r="B1568" s="1284" t="s">
        <v>149</v>
      </c>
      <c r="C1568" s="1284" t="s">
        <v>2262</v>
      </c>
      <c r="D1568" s="1284">
        <v>1</v>
      </c>
      <c r="E1568" s="1284">
        <v>0</v>
      </c>
      <c r="F1568" s="1284">
        <v>0</v>
      </c>
      <c r="G1568" s="1284">
        <v>0</v>
      </c>
    </row>
    <row r="1569" spans="1:7" ht="15">
      <c r="A1569" s="1284" t="s">
        <v>145</v>
      </c>
      <c r="B1569" s="1284" t="s">
        <v>149</v>
      </c>
      <c r="C1569" s="1284" t="s">
        <v>2262</v>
      </c>
      <c r="D1569" s="1284">
        <v>2</v>
      </c>
      <c r="E1569" s="1284">
        <v>0</v>
      </c>
      <c r="F1569" s="1284">
        <v>0</v>
      </c>
      <c r="G1569" s="1284">
        <v>0</v>
      </c>
    </row>
    <row r="1570" spans="1:7" ht="15">
      <c r="A1570" s="1284" t="s">
        <v>145</v>
      </c>
      <c r="B1570" s="1284" t="s">
        <v>149</v>
      </c>
      <c r="C1570" s="1284" t="s">
        <v>2262</v>
      </c>
      <c r="D1570" s="1284">
        <v>3</v>
      </c>
      <c r="E1570" s="1284" t="s">
        <v>6917</v>
      </c>
      <c r="F1570" s="1284" t="s">
        <v>6918</v>
      </c>
      <c r="G1570" s="1284">
        <v>0</v>
      </c>
    </row>
    <row r="1571" spans="1:7" ht="15">
      <c r="A1571" s="1284" t="s">
        <v>145</v>
      </c>
      <c r="B1571" s="1284" t="s">
        <v>149</v>
      </c>
      <c r="C1571" s="1284" t="s">
        <v>2273</v>
      </c>
      <c r="D1571" s="1284">
        <v>1</v>
      </c>
      <c r="E1571" s="1284">
        <v>0</v>
      </c>
      <c r="F1571" s="1284">
        <v>0</v>
      </c>
      <c r="G1571" s="1284">
        <v>0</v>
      </c>
    </row>
    <row r="1572" spans="1:7" ht="15">
      <c r="A1572" s="1284" t="s">
        <v>145</v>
      </c>
      <c r="B1572" s="1284" t="s">
        <v>149</v>
      </c>
      <c r="C1572" s="1284" t="s">
        <v>2273</v>
      </c>
      <c r="D1572" s="1284">
        <v>2</v>
      </c>
      <c r="E1572" s="1284">
        <v>0</v>
      </c>
      <c r="F1572" s="1284">
        <v>0</v>
      </c>
      <c r="G1572" s="1284">
        <v>0</v>
      </c>
    </row>
    <row r="1573" spans="1:7" ht="15">
      <c r="A1573" s="1284" t="s">
        <v>145</v>
      </c>
      <c r="B1573" s="1284" t="s">
        <v>149</v>
      </c>
      <c r="C1573" s="1284" t="s">
        <v>2273</v>
      </c>
      <c r="D1573" s="1284">
        <v>3</v>
      </c>
      <c r="E1573" s="1284" t="s">
        <v>6919</v>
      </c>
      <c r="F1573" s="1284" t="s">
        <v>6920</v>
      </c>
      <c r="G1573" s="1284">
        <v>0</v>
      </c>
    </row>
    <row r="1574" spans="1:7" ht="15">
      <c r="A1574" s="1284" t="s">
        <v>145</v>
      </c>
      <c r="B1574" s="1284" t="s">
        <v>149</v>
      </c>
      <c r="C1574" s="1284" t="s">
        <v>2284</v>
      </c>
      <c r="D1574" s="1284">
        <v>1</v>
      </c>
      <c r="E1574" s="1284">
        <v>0</v>
      </c>
      <c r="F1574" s="1284">
        <v>0</v>
      </c>
      <c r="G1574" s="1284">
        <v>0</v>
      </c>
    </row>
    <row r="1575" spans="1:7" ht="15">
      <c r="A1575" s="1284" t="s">
        <v>145</v>
      </c>
      <c r="B1575" s="1284" t="s">
        <v>149</v>
      </c>
      <c r="C1575" s="1284" t="s">
        <v>2284</v>
      </c>
      <c r="D1575" s="1284">
        <v>2</v>
      </c>
      <c r="E1575" s="1284">
        <v>0</v>
      </c>
      <c r="F1575" s="1284">
        <v>0</v>
      </c>
      <c r="G1575" s="1284">
        <v>0</v>
      </c>
    </row>
    <row r="1576" spans="1:7" ht="15">
      <c r="A1576" s="1284" t="s">
        <v>145</v>
      </c>
      <c r="B1576" s="1284" t="s">
        <v>149</v>
      </c>
      <c r="C1576" s="1284" t="s">
        <v>2284</v>
      </c>
      <c r="D1576" s="1284">
        <v>3</v>
      </c>
      <c r="E1576" s="1284" t="s">
        <v>6921</v>
      </c>
      <c r="F1576" s="1284" t="s">
        <v>6921</v>
      </c>
      <c r="G1576" s="1284">
        <v>0</v>
      </c>
    </row>
    <row r="1577" spans="1:7" ht="15">
      <c r="A1577" s="1284" t="s">
        <v>151</v>
      </c>
      <c r="B1577" s="1284" t="s">
        <v>152</v>
      </c>
      <c r="C1577" s="1284" t="s">
        <v>3254</v>
      </c>
      <c r="D1577" s="1284">
        <v>1</v>
      </c>
      <c r="E1577" s="1284" t="s">
        <v>6922</v>
      </c>
      <c r="F1577" s="1284"/>
      <c r="G1577" s="1284"/>
    </row>
    <row r="1578" spans="1:7" ht="15">
      <c r="A1578" s="1284" t="s">
        <v>151</v>
      </c>
      <c r="B1578" s="1284" t="s">
        <v>152</v>
      </c>
      <c r="C1578" s="1284" t="s">
        <v>3254</v>
      </c>
      <c r="D1578" s="1284">
        <v>2</v>
      </c>
      <c r="E1578" s="1284" t="s">
        <v>6923</v>
      </c>
      <c r="F1578" s="1284"/>
      <c r="G1578" s="1284"/>
    </row>
    <row r="1579" spans="1:7" ht="15">
      <c r="A1579" s="1284" t="s">
        <v>151</v>
      </c>
      <c r="B1579" s="1284" t="s">
        <v>152</v>
      </c>
      <c r="C1579" s="1284" t="s">
        <v>3254</v>
      </c>
      <c r="D1579" s="1284">
        <v>3</v>
      </c>
      <c r="E1579" s="1284" t="s">
        <v>6924</v>
      </c>
      <c r="F1579" s="1284"/>
      <c r="G1579" s="1284"/>
    </row>
    <row r="1580" spans="1:7" ht="15">
      <c r="A1580" s="1284" t="s">
        <v>151</v>
      </c>
      <c r="B1580" s="1284" t="s">
        <v>152</v>
      </c>
      <c r="C1580" s="1284" t="s">
        <v>1568</v>
      </c>
      <c r="D1580" s="1284">
        <v>1</v>
      </c>
      <c r="E1580" s="1284" t="s">
        <v>6925</v>
      </c>
      <c r="F1580" s="1284" t="s">
        <v>6926</v>
      </c>
      <c r="G1580" s="1284" t="s">
        <v>6927</v>
      </c>
    </row>
    <row r="1581" spans="1:7" ht="15">
      <c r="A1581" s="1284" t="s">
        <v>151</v>
      </c>
      <c r="B1581" s="1284" t="s">
        <v>152</v>
      </c>
      <c r="C1581" s="1284" t="s">
        <v>1568</v>
      </c>
      <c r="D1581" s="1284">
        <v>2</v>
      </c>
      <c r="E1581" s="1284" t="s">
        <v>6928</v>
      </c>
      <c r="F1581" s="1284" t="s">
        <v>6929</v>
      </c>
      <c r="G1581" s="1284" t="s">
        <v>6930</v>
      </c>
    </row>
    <row r="1582" spans="1:7" ht="15">
      <c r="A1582" s="1284" t="s">
        <v>151</v>
      </c>
      <c r="B1582" s="1284" t="s">
        <v>152</v>
      </c>
      <c r="C1582" s="1284" t="s">
        <v>1568</v>
      </c>
      <c r="D1582" s="1284">
        <v>3</v>
      </c>
      <c r="E1582" s="1284" t="s">
        <v>6931</v>
      </c>
      <c r="F1582" s="1284" t="s">
        <v>6932</v>
      </c>
      <c r="G1582" s="1284" t="s">
        <v>6933</v>
      </c>
    </row>
    <row r="1583" spans="1:7" ht="15">
      <c r="A1583" s="1284" t="s">
        <v>151</v>
      </c>
      <c r="B1583" s="1284" t="s">
        <v>152</v>
      </c>
      <c r="C1583" s="1284" t="s">
        <v>2262</v>
      </c>
      <c r="D1583" s="1284">
        <v>1</v>
      </c>
      <c r="E1583" s="1284" t="s">
        <v>6925</v>
      </c>
      <c r="F1583" s="1284" t="s">
        <v>6926</v>
      </c>
      <c r="G1583" s="1284" t="s">
        <v>6927</v>
      </c>
    </row>
    <row r="1584" spans="1:7" ht="15">
      <c r="A1584" s="1284" t="s">
        <v>151</v>
      </c>
      <c r="B1584" s="1284" t="s">
        <v>152</v>
      </c>
      <c r="C1584" s="1284" t="s">
        <v>2262</v>
      </c>
      <c r="D1584" s="1284">
        <v>2</v>
      </c>
      <c r="E1584" s="1284" t="s">
        <v>6934</v>
      </c>
      <c r="F1584" s="1284" t="s">
        <v>6935</v>
      </c>
      <c r="G1584" s="1284" t="s">
        <v>6936</v>
      </c>
    </row>
    <row r="1585" spans="1:7" ht="15">
      <c r="A1585" s="1284" t="s">
        <v>151</v>
      </c>
      <c r="B1585" s="1284" t="s">
        <v>152</v>
      </c>
      <c r="C1585" s="1284" t="s">
        <v>2262</v>
      </c>
      <c r="D1585" s="1284">
        <v>3</v>
      </c>
      <c r="E1585" s="1284" t="s">
        <v>6937</v>
      </c>
      <c r="F1585" s="1284" t="s">
        <v>6938</v>
      </c>
      <c r="G1585" s="1284" t="s">
        <v>6939</v>
      </c>
    </row>
    <row r="1586" spans="1:7" ht="15">
      <c r="A1586" s="1284" t="s">
        <v>151</v>
      </c>
      <c r="B1586" s="1284" t="s">
        <v>152</v>
      </c>
      <c r="C1586" s="1284" t="s">
        <v>2273</v>
      </c>
      <c r="D1586" s="1284">
        <v>1</v>
      </c>
      <c r="E1586" s="1284" t="s">
        <v>6925</v>
      </c>
      <c r="F1586" s="1284" t="s">
        <v>6926</v>
      </c>
      <c r="G1586" s="1284" t="s">
        <v>6927</v>
      </c>
    </row>
    <row r="1587" spans="1:7" ht="15">
      <c r="A1587" s="1284" t="s">
        <v>151</v>
      </c>
      <c r="B1587" s="1284" t="s">
        <v>152</v>
      </c>
      <c r="C1587" s="1284" t="s">
        <v>2273</v>
      </c>
      <c r="D1587" s="1284">
        <v>2</v>
      </c>
      <c r="E1587" s="1284" t="s">
        <v>6940</v>
      </c>
      <c r="F1587" s="1284" t="s">
        <v>6941</v>
      </c>
      <c r="G1587" s="1284" t="s">
        <v>6942</v>
      </c>
    </row>
    <row r="1588" spans="1:7" ht="15">
      <c r="A1588" s="1284" t="s">
        <v>151</v>
      </c>
      <c r="B1588" s="1284" t="s">
        <v>152</v>
      </c>
      <c r="C1588" s="1284" t="s">
        <v>2273</v>
      </c>
      <c r="D1588" s="1284">
        <v>3</v>
      </c>
      <c r="E1588" s="1284" t="s">
        <v>6943</v>
      </c>
      <c r="F1588" s="1284" t="s">
        <v>6944</v>
      </c>
      <c r="G1588" s="1284" t="s">
        <v>6945</v>
      </c>
    </row>
    <row r="1589" spans="1:7" ht="15">
      <c r="A1589" s="1284" t="s">
        <v>151</v>
      </c>
      <c r="B1589" s="1284" t="s">
        <v>152</v>
      </c>
      <c r="C1589" s="1284" t="s">
        <v>2284</v>
      </c>
      <c r="D1589" s="1284">
        <v>1</v>
      </c>
      <c r="E1589" s="1284" t="s">
        <v>6946</v>
      </c>
      <c r="F1589" s="1284" t="s">
        <v>6947</v>
      </c>
      <c r="G1589" s="1284" t="s">
        <v>6948</v>
      </c>
    </row>
    <row r="1590" spans="1:7" ht="15">
      <c r="A1590" s="1284" t="s">
        <v>151</v>
      </c>
      <c r="B1590" s="1284" t="s">
        <v>152</v>
      </c>
      <c r="C1590" s="1284" t="s">
        <v>2284</v>
      </c>
      <c r="D1590" s="1284">
        <v>2</v>
      </c>
      <c r="E1590" s="1284" t="s">
        <v>6949</v>
      </c>
      <c r="F1590" s="1284" t="s">
        <v>6950</v>
      </c>
      <c r="G1590" s="1284" t="s">
        <v>6951</v>
      </c>
    </row>
    <row r="1591" spans="1:7" ht="15">
      <c r="A1591" s="1284" t="s">
        <v>151</v>
      </c>
      <c r="B1591" s="1284" t="s">
        <v>152</v>
      </c>
      <c r="C1591" s="1284" t="s">
        <v>2284</v>
      </c>
      <c r="D1591" s="1284">
        <v>3</v>
      </c>
      <c r="E1591" s="1284" t="s">
        <v>6952</v>
      </c>
      <c r="F1591" s="1284" t="s">
        <v>6953</v>
      </c>
      <c r="G1591" s="1284" t="s">
        <v>6954</v>
      </c>
    </row>
    <row r="1592" spans="1:7" ht="15">
      <c r="A1592" s="1284" t="s">
        <v>151</v>
      </c>
      <c r="B1592" s="1284" t="s">
        <v>153</v>
      </c>
      <c r="C1592" s="1284" t="s">
        <v>3254</v>
      </c>
      <c r="D1592" s="1284">
        <v>1</v>
      </c>
      <c r="E1592" s="1284" t="s">
        <v>6955</v>
      </c>
      <c r="F1592" s="1284"/>
      <c r="G1592" s="1284"/>
    </row>
    <row r="1593" spans="1:7" ht="15">
      <c r="A1593" s="1284" t="s">
        <v>151</v>
      </c>
      <c r="B1593" s="1284" t="s">
        <v>153</v>
      </c>
      <c r="C1593" s="1284" t="s">
        <v>3254</v>
      </c>
      <c r="D1593" s="1284">
        <v>2</v>
      </c>
      <c r="E1593" s="1284" t="s">
        <v>6956</v>
      </c>
      <c r="F1593" s="1284"/>
      <c r="G1593" s="1284"/>
    </row>
    <row r="1594" spans="1:7" ht="15">
      <c r="A1594" s="1284" t="s">
        <v>151</v>
      </c>
      <c r="B1594" s="1284" t="s">
        <v>153</v>
      </c>
      <c r="C1594" s="1284" t="s">
        <v>3254</v>
      </c>
      <c r="D1594" s="1284">
        <v>3</v>
      </c>
      <c r="E1594" s="1284" t="s">
        <v>6957</v>
      </c>
      <c r="F1594" s="1284"/>
      <c r="G1594" s="1284"/>
    </row>
    <row r="1595" spans="1:7" ht="15">
      <c r="A1595" s="1284" t="s">
        <v>151</v>
      </c>
      <c r="B1595" s="1284" t="s">
        <v>153</v>
      </c>
      <c r="C1595" s="1284" t="s">
        <v>1568</v>
      </c>
      <c r="D1595" s="1284">
        <v>1</v>
      </c>
      <c r="E1595" s="1284">
        <v>0</v>
      </c>
      <c r="F1595" s="1284">
        <v>0</v>
      </c>
      <c r="G1595" s="1284">
        <v>0</v>
      </c>
    </row>
    <row r="1596" spans="1:7" ht="15">
      <c r="A1596" s="1284" t="s">
        <v>151</v>
      </c>
      <c r="B1596" s="1284" t="s">
        <v>153</v>
      </c>
      <c r="C1596" s="1284" t="s">
        <v>1568</v>
      </c>
      <c r="D1596" s="1284">
        <v>2</v>
      </c>
      <c r="E1596" s="1284">
        <v>0</v>
      </c>
      <c r="F1596" s="1284">
        <v>0</v>
      </c>
      <c r="G1596" s="1284">
        <v>0</v>
      </c>
    </row>
    <row r="1597" spans="1:7" ht="15">
      <c r="A1597" s="1284" t="s">
        <v>151</v>
      </c>
      <c r="B1597" s="1284" t="s">
        <v>153</v>
      </c>
      <c r="C1597" s="1284" t="s">
        <v>1568</v>
      </c>
      <c r="D1597" s="1284">
        <v>3</v>
      </c>
      <c r="E1597" s="1284">
        <v>0</v>
      </c>
      <c r="F1597" s="1284">
        <v>0</v>
      </c>
      <c r="G1597" s="1284">
        <v>0</v>
      </c>
    </row>
    <row r="1598" spans="1:7" ht="15">
      <c r="A1598" s="1284" t="s">
        <v>151</v>
      </c>
      <c r="B1598" s="1284" t="s">
        <v>153</v>
      </c>
      <c r="C1598" s="1284" t="s">
        <v>2262</v>
      </c>
      <c r="D1598" s="1284">
        <v>1</v>
      </c>
      <c r="E1598" s="1284">
        <v>0</v>
      </c>
      <c r="F1598" s="1284">
        <v>0</v>
      </c>
      <c r="G1598" s="1284">
        <v>0</v>
      </c>
    </row>
    <row r="1599" spans="1:7" ht="15">
      <c r="A1599" s="1284" t="s">
        <v>151</v>
      </c>
      <c r="B1599" s="1284" t="s">
        <v>153</v>
      </c>
      <c r="C1599" s="1284" t="s">
        <v>2262</v>
      </c>
      <c r="D1599" s="1284">
        <v>2</v>
      </c>
      <c r="E1599" s="1284">
        <v>0</v>
      </c>
      <c r="F1599" s="1284">
        <v>0</v>
      </c>
      <c r="G1599" s="1284">
        <v>0</v>
      </c>
    </row>
    <row r="1600" spans="1:7" ht="15">
      <c r="A1600" s="1284" t="s">
        <v>151</v>
      </c>
      <c r="B1600" s="1284" t="s">
        <v>153</v>
      </c>
      <c r="C1600" s="1284" t="s">
        <v>2262</v>
      </c>
      <c r="D1600" s="1284">
        <v>3</v>
      </c>
      <c r="E1600" s="1284">
        <v>0</v>
      </c>
      <c r="F1600" s="1284">
        <v>0</v>
      </c>
      <c r="G1600" s="1284">
        <v>0</v>
      </c>
    </row>
    <row r="1601" spans="1:7" ht="15">
      <c r="A1601" s="1284" t="s">
        <v>151</v>
      </c>
      <c r="B1601" s="1284" t="s">
        <v>153</v>
      </c>
      <c r="C1601" s="1284" t="s">
        <v>2273</v>
      </c>
      <c r="D1601" s="1284">
        <v>1</v>
      </c>
      <c r="E1601" s="1284">
        <v>0</v>
      </c>
      <c r="F1601" s="1284">
        <v>0</v>
      </c>
      <c r="G1601" s="1284">
        <v>0</v>
      </c>
    </row>
    <row r="1602" spans="1:7" ht="15">
      <c r="A1602" s="1284" t="s">
        <v>151</v>
      </c>
      <c r="B1602" s="1284" t="s">
        <v>153</v>
      </c>
      <c r="C1602" s="1284" t="s">
        <v>2273</v>
      </c>
      <c r="D1602" s="1284">
        <v>2</v>
      </c>
      <c r="E1602" s="1284">
        <v>0</v>
      </c>
      <c r="F1602" s="1284">
        <v>0</v>
      </c>
      <c r="G1602" s="1284">
        <v>0</v>
      </c>
    </row>
    <row r="1603" spans="1:7" ht="15">
      <c r="A1603" s="1284" t="s">
        <v>151</v>
      </c>
      <c r="B1603" s="1284" t="s">
        <v>153</v>
      </c>
      <c r="C1603" s="1284" t="s">
        <v>2273</v>
      </c>
      <c r="D1603" s="1284">
        <v>3</v>
      </c>
      <c r="E1603" s="1284">
        <v>0</v>
      </c>
      <c r="F1603" s="1284">
        <v>0</v>
      </c>
      <c r="G1603" s="1284">
        <v>0</v>
      </c>
    </row>
    <row r="1604" spans="1:7" ht="15">
      <c r="A1604" s="1284" t="s">
        <v>151</v>
      </c>
      <c r="B1604" s="1284" t="s">
        <v>153</v>
      </c>
      <c r="C1604" s="1284" t="s">
        <v>2284</v>
      </c>
      <c r="D1604" s="1284">
        <v>1</v>
      </c>
      <c r="E1604" s="1284">
        <v>0</v>
      </c>
      <c r="F1604" s="1284">
        <v>0</v>
      </c>
      <c r="G1604" s="1284">
        <v>0</v>
      </c>
    </row>
    <row r="1605" spans="1:7" ht="15">
      <c r="A1605" s="1284" t="s">
        <v>151</v>
      </c>
      <c r="B1605" s="1284" t="s">
        <v>153</v>
      </c>
      <c r="C1605" s="1284" t="s">
        <v>2284</v>
      </c>
      <c r="D1605" s="1284">
        <v>2</v>
      </c>
      <c r="E1605" s="1284">
        <v>0</v>
      </c>
      <c r="F1605" s="1284">
        <v>0</v>
      </c>
      <c r="G1605" s="1284">
        <v>0</v>
      </c>
    </row>
    <row r="1606" spans="1:7" ht="15">
      <c r="A1606" s="1284" t="s">
        <v>151</v>
      </c>
      <c r="B1606" s="1284" t="s">
        <v>153</v>
      </c>
      <c r="C1606" s="1284" t="s">
        <v>2284</v>
      </c>
      <c r="D1606" s="1284">
        <v>3</v>
      </c>
      <c r="E1606" s="1284">
        <v>0</v>
      </c>
      <c r="F1606" s="1284">
        <v>0</v>
      </c>
      <c r="G1606" s="1284">
        <v>0</v>
      </c>
    </row>
    <row r="1607" spans="1:7" ht="15">
      <c r="A1607" s="1284" t="s">
        <v>151</v>
      </c>
      <c r="B1607" s="1284" t="s">
        <v>154</v>
      </c>
      <c r="C1607" s="1284" t="s">
        <v>3254</v>
      </c>
      <c r="D1607" s="1284">
        <v>1</v>
      </c>
      <c r="E1607" s="1284" t="s">
        <v>6958</v>
      </c>
      <c r="F1607" s="1284"/>
      <c r="G1607" s="1284"/>
    </row>
    <row r="1608" spans="1:7" ht="15">
      <c r="A1608" s="1284" t="s">
        <v>151</v>
      </c>
      <c r="B1608" s="1284" t="s">
        <v>154</v>
      </c>
      <c r="C1608" s="1284" t="s">
        <v>3254</v>
      </c>
      <c r="D1608" s="1284">
        <v>2</v>
      </c>
      <c r="E1608" s="1284" t="s">
        <v>6959</v>
      </c>
      <c r="F1608" s="1284"/>
      <c r="G1608" s="1284"/>
    </row>
    <row r="1609" spans="1:7" ht="15">
      <c r="A1609" s="1284" t="s">
        <v>151</v>
      </c>
      <c r="B1609" s="1284" t="s">
        <v>154</v>
      </c>
      <c r="C1609" s="1284" t="s">
        <v>3254</v>
      </c>
      <c r="D1609" s="1284">
        <v>3</v>
      </c>
      <c r="E1609" s="1284" t="s">
        <v>6960</v>
      </c>
      <c r="F1609" s="1284"/>
      <c r="G1609" s="1284"/>
    </row>
    <row r="1610" spans="1:7" ht="15">
      <c r="A1610" s="1284" t="s">
        <v>151</v>
      </c>
      <c r="B1610" s="1284" t="s">
        <v>154</v>
      </c>
      <c r="C1610" s="1284" t="s">
        <v>1568</v>
      </c>
      <c r="D1610" s="1284">
        <v>1</v>
      </c>
      <c r="E1610" s="1284" t="s">
        <v>6961</v>
      </c>
      <c r="F1610" s="1284" t="s">
        <v>6962</v>
      </c>
      <c r="G1610" s="1284" t="s">
        <v>6963</v>
      </c>
    </row>
    <row r="1611" spans="1:7" ht="15">
      <c r="A1611" s="1284" t="s">
        <v>151</v>
      </c>
      <c r="B1611" s="1284" t="s">
        <v>154</v>
      </c>
      <c r="C1611" s="1284" t="s">
        <v>1568</v>
      </c>
      <c r="D1611" s="1284">
        <v>2</v>
      </c>
      <c r="E1611" s="1284" t="s">
        <v>6964</v>
      </c>
      <c r="F1611" s="1284" t="s">
        <v>6965</v>
      </c>
      <c r="G1611" s="1284" t="s">
        <v>6966</v>
      </c>
    </row>
    <row r="1612" spans="1:7" ht="15">
      <c r="A1612" s="1284" t="s">
        <v>151</v>
      </c>
      <c r="B1612" s="1284" t="s">
        <v>154</v>
      </c>
      <c r="C1612" s="1284" t="s">
        <v>1568</v>
      </c>
      <c r="D1612" s="1284">
        <v>3</v>
      </c>
      <c r="E1612" s="1284" t="s">
        <v>6960</v>
      </c>
      <c r="F1612" s="1284" t="s">
        <v>6967</v>
      </c>
      <c r="G1612" s="1284" t="s">
        <v>6968</v>
      </c>
    </row>
    <row r="1613" spans="1:7" ht="15">
      <c r="A1613" s="1284" t="s">
        <v>151</v>
      </c>
      <c r="B1613" s="1284" t="s">
        <v>154</v>
      </c>
      <c r="C1613" s="1284" t="s">
        <v>2262</v>
      </c>
      <c r="D1613" s="1284">
        <v>1</v>
      </c>
      <c r="E1613" s="1284" t="s">
        <v>6961</v>
      </c>
      <c r="F1613" s="1284" t="s">
        <v>6962</v>
      </c>
      <c r="G1613" s="1284" t="s">
        <v>6963</v>
      </c>
    </row>
    <row r="1614" spans="1:7" ht="15">
      <c r="A1614" s="1284" t="s">
        <v>151</v>
      </c>
      <c r="B1614" s="1284" t="s">
        <v>154</v>
      </c>
      <c r="C1614" s="1284" t="s">
        <v>2262</v>
      </c>
      <c r="D1614" s="1284">
        <v>2</v>
      </c>
      <c r="E1614" s="1284" t="s">
        <v>6964</v>
      </c>
      <c r="F1614" s="1284" t="s">
        <v>6965</v>
      </c>
      <c r="G1614" s="1284" t="s">
        <v>6966</v>
      </c>
    </row>
    <row r="1615" spans="1:7" ht="15">
      <c r="A1615" s="1284" t="s">
        <v>151</v>
      </c>
      <c r="B1615" s="1284" t="s">
        <v>154</v>
      </c>
      <c r="C1615" s="1284" t="s">
        <v>2262</v>
      </c>
      <c r="D1615" s="1284">
        <v>3</v>
      </c>
      <c r="E1615" s="1284" t="s">
        <v>6960</v>
      </c>
      <c r="F1615" s="1284" t="s">
        <v>6967</v>
      </c>
      <c r="G1615" s="1284" t="s">
        <v>6968</v>
      </c>
    </row>
    <row r="1616" spans="1:7" ht="15">
      <c r="A1616" s="1284" t="s">
        <v>151</v>
      </c>
      <c r="B1616" s="1284" t="s">
        <v>154</v>
      </c>
      <c r="C1616" s="1284" t="s">
        <v>2273</v>
      </c>
      <c r="D1616" s="1284">
        <v>1</v>
      </c>
      <c r="E1616" s="1284" t="s">
        <v>6961</v>
      </c>
      <c r="F1616" s="1284" t="s">
        <v>6962</v>
      </c>
      <c r="G1616" s="1284" t="s">
        <v>6963</v>
      </c>
    </row>
    <row r="1617" spans="1:7" ht="15">
      <c r="A1617" s="1284" t="s">
        <v>151</v>
      </c>
      <c r="B1617" s="1284" t="s">
        <v>154</v>
      </c>
      <c r="C1617" s="1284" t="s">
        <v>2273</v>
      </c>
      <c r="D1617" s="1284">
        <v>2</v>
      </c>
      <c r="E1617" s="1284" t="s">
        <v>6964</v>
      </c>
      <c r="F1617" s="1284" t="s">
        <v>6965</v>
      </c>
      <c r="G1617" s="1284" t="s">
        <v>6966</v>
      </c>
    </row>
    <row r="1618" spans="1:7" ht="15">
      <c r="A1618" s="1284" t="s">
        <v>151</v>
      </c>
      <c r="B1618" s="1284" t="s">
        <v>154</v>
      </c>
      <c r="C1618" s="1284" t="s">
        <v>2273</v>
      </c>
      <c r="D1618" s="1284">
        <v>3</v>
      </c>
      <c r="E1618" s="1284" t="s">
        <v>6960</v>
      </c>
      <c r="F1618" s="1284" t="s">
        <v>6967</v>
      </c>
      <c r="G1618" s="1284" t="s">
        <v>6968</v>
      </c>
    </row>
    <row r="1619" spans="1:7" ht="15">
      <c r="A1619" s="1284" t="s">
        <v>151</v>
      </c>
      <c r="B1619" s="1284" t="s">
        <v>154</v>
      </c>
      <c r="C1619" s="1284" t="s">
        <v>2284</v>
      </c>
      <c r="D1619" s="1284">
        <v>1</v>
      </c>
      <c r="E1619" s="1284" t="s">
        <v>6969</v>
      </c>
      <c r="F1619" s="1284" t="s">
        <v>6970</v>
      </c>
      <c r="G1619" s="1284" t="s">
        <v>6971</v>
      </c>
    </row>
    <row r="1620" spans="1:7" ht="15">
      <c r="A1620" s="1284" t="s">
        <v>151</v>
      </c>
      <c r="B1620" s="1284" t="s">
        <v>154</v>
      </c>
      <c r="C1620" s="1284" t="s">
        <v>2284</v>
      </c>
      <c r="D1620" s="1284">
        <v>2</v>
      </c>
      <c r="E1620" s="1284" t="s">
        <v>6972</v>
      </c>
      <c r="F1620" s="1284" t="s">
        <v>6973</v>
      </c>
      <c r="G1620" s="1284" t="s">
        <v>6974</v>
      </c>
    </row>
    <row r="1621" spans="1:7" ht="15">
      <c r="A1621" s="1284" t="s">
        <v>151</v>
      </c>
      <c r="B1621" s="1284" t="s">
        <v>154</v>
      </c>
      <c r="C1621" s="1284" t="s">
        <v>2284</v>
      </c>
      <c r="D1621" s="1284">
        <v>3</v>
      </c>
      <c r="E1621" s="1284" t="s">
        <v>6975</v>
      </c>
      <c r="F1621" s="1284" t="s">
        <v>6976</v>
      </c>
      <c r="G1621" s="1284" t="s">
        <v>6977</v>
      </c>
    </row>
    <row r="1622" spans="1:7" ht="15">
      <c r="A1622" s="1284" t="s">
        <v>1490</v>
      </c>
      <c r="B1622" s="1284" t="s">
        <v>157</v>
      </c>
      <c r="C1622" s="1284" t="s">
        <v>3254</v>
      </c>
      <c r="D1622" s="1284">
        <v>1</v>
      </c>
      <c r="E1622" s="1284" t="s">
        <v>2698</v>
      </c>
      <c r="F1622" s="1284"/>
      <c r="G1622" s="1284"/>
    </row>
    <row r="1623" spans="1:7" ht="15">
      <c r="A1623" s="1284" t="s">
        <v>1490</v>
      </c>
      <c r="B1623" s="1284" t="s">
        <v>157</v>
      </c>
      <c r="C1623" s="1284" t="s">
        <v>3254</v>
      </c>
      <c r="D1623" s="1284">
        <v>2</v>
      </c>
      <c r="E1623" s="1284" t="s">
        <v>2731</v>
      </c>
      <c r="F1623" s="1284"/>
      <c r="G1623" s="1284"/>
    </row>
    <row r="1624" spans="1:7" ht="15">
      <c r="A1624" s="1284" t="s">
        <v>1490</v>
      </c>
      <c r="B1624" s="1284" t="s">
        <v>157</v>
      </c>
      <c r="C1624" s="1284" t="s">
        <v>3254</v>
      </c>
      <c r="D1624" s="1284">
        <v>3</v>
      </c>
      <c r="E1624" s="1284" t="s">
        <v>6978</v>
      </c>
      <c r="F1624" s="1284"/>
      <c r="G1624" s="1284"/>
    </row>
    <row r="1625" spans="1:7" ht="15">
      <c r="A1625" s="1284" t="s">
        <v>1490</v>
      </c>
      <c r="B1625" s="1284" t="s">
        <v>157</v>
      </c>
      <c r="C1625" s="1284" t="s">
        <v>1568</v>
      </c>
      <c r="D1625" s="1284">
        <v>1</v>
      </c>
      <c r="E1625" s="1284" t="s">
        <v>2792</v>
      </c>
      <c r="F1625" s="1284" t="s">
        <v>6979</v>
      </c>
      <c r="G1625" s="1284" t="s">
        <v>6980</v>
      </c>
    </row>
    <row r="1626" spans="1:7" ht="15">
      <c r="A1626" s="1284" t="s">
        <v>1490</v>
      </c>
      <c r="B1626" s="1284" t="s">
        <v>157</v>
      </c>
      <c r="C1626" s="1284" t="s">
        <v>1568</v>
      </c>
      <c r="D1626" s="1284">
        <v>2</v>
      </c>
      <c r="E1626" s="1284" t="s">
        <v>2830</v>
      </c>
      <c r="F1626" s="1284" t="s">
        <v>6981</v>
      </c>
      <c r="G1626" s="1284" t="s">
        <v>6982</v>
      </c>
    </row>
    <row r="1627" spans="1:7" ht="15">
      <c r="A1627" s="1284" t="s">
        <v>1490</v>
      </c>
      <c r="B1627" s="1284" t="s">
        <v>157</v>
      </c>
      <c r="C1627" s="1284" t="s">
        <v>1568</v>
      </c>
      <c r="D1627" s="1284">
        <v>3</v>
      </c>
      <c r="E1627" s="1284" t="s">
        <v>2864</v>
      </c>
      <c r="F1627" s="1284" t="s">
        <v>6983</v>
      </c>
      <c r="G1627" s="1284" t="s">
        <v>6984</v>
      </c>
    </row>
    <row r="1628" spans="1:7" ht="15">
      <c r="A1628" s="1284" t="s">
        <v>1490</v>
      </c>
      <c r="B1628" s="1284" t="s">
        <v>157</v>
      </c>
      <c r="C1628" s="1284" t="s">
        <v>2262</v>
      </c>
      <c r="D1628" s="1284">
        <v>1</v>
      </c>
      <c r="E1628" s="1284" t="s">
        <v>2899</v>
      </c>
      <c r="F1628" s="1284" t="s">
        <v>6985</v>
      </c>
      <c r="G1628" s="1284" t="s">
        <v>6986</v>
      </c>
    </row>
    <row r="1629" spans="1:7" ht="15">
      <c r="A1629" s="1284" t="s">
        <v>1490</v>
      </c>
      <c r="B1629" s="1284" t="s">
        <v>157</v>
      </c>
      <c r="C1629" s="1284" t="s">
        <v>2262</v>
      </c>
      <c r="D1629" s="1284">
        <v>2</v>
      </c>
      <c r="E1629" s="1284" t="s">
        <v>2935</v>
      </c>
      <c r="F1629" s="1284" t="s">
        <v>6987</v>
      </c>
      <c r="G1629" s="1284" t="s">
        <v>6988</v>
      </c>
    </row>
    <row r="1630" spans="1:7" ht="15">
      <c r="A1630" s="1284" t="s">
        <v>1490</v>
      </c>
      <c r="B1630" s="1284" t="s">
        <v>157</v>
      </c>
      <c r="C1630" s="1284" t="s">
        <v>2262</v>
      </c>
      <c r="D1630" s="1284">
        <v>3</v>
      </c>
      <c r="E1630" s="1284" t="s">
        <v>6989</v>
      </c>
      <c r="F1630" s="1284" t="s">
        <v>6990</v>
      </c>
      <c r="G1630" s="1284" t="s">
        <v>6991</v>
      </c>
    </row>
    <row r="1631" spans="1:7" ht="15">
      <c r="A1631" s="1284" t="s">
        <v>1490</v>
      </c>
      <c r="B1631" s="1284" t="s">
        <v>157</v>
      </c>
      <c r="C1631" s="1284" t="s">
        <v>2273</v>
      </c>
      <c r="D1631" s="1284">
        <v>1</v>
      </c>
      <c r="E1631" s="1284" t="s">
        <v>3007</v>
      </c>
      <c r="F1631" s="1284" t="s">
        <v>6992</v>
      </c>
      <c r="G1631" s="1284" t="s">
        <v>6993</v>
      </c>
    </row>
    <row r="1632" spans="1:7" ht="15">
      <c r="A1632" s="1284" t="s">
        <v>1490</v>
      </c>
      <c r="B1632" s="1284" t="s">
        <v>157</v>
      </c>
      <c r="C1632" s="1284" t="s">
        <v>2273</v>
      </c>
      <c r="D1632" s="1284">
        <v>2</v>
      </c>
      <c r="E1632" s="1284" t="s">
        <v>3039</v>
      </c>
      <c r="F1632" s="1284" t="s">
        <v>6994</v>
      </c>
      <c r="G1632" s="1284" t="s">
        <v>6995</v>
      </c>
    </row>
    <row r="1633" spans="1:7" ht="15">
      <c r="A1633" s="1284" t="s">
        <v>1490</v>
      </c>
      <c r="B1633" s="1284" t="s">
        <v>157</v>
      </c>
      <c r="C1633" s="1284" t="s">
        <v>2273</v>
      </c>
      <c r="D1633" s="1284">
        <v>3</v>
      </c>
      <c r="E1633" s="1284" t="s">
        <v>3071</v>
      </c>
      <c r="F1633" s="1284" t="s">
        <v>6996</v>
      </c>
      <c r="G1633" s="1284" t="s">
        <v>6997</v>
      </c>
    </row>
    <row r="1634" spans="1:7" ht="15">
      <c r="A1634" s="1284" t="s">
        <v>1490</v>
      </c>
      <c r="B1634" s="1284" t="s">
        <v>157</v>
      </c>
      <c r="C1634" s="1284" t="s">
        <v>2284</v>
      </c>
      <c r="D1634" s="1284">
        <v>1</v>
      </c>
      <c r="E1634" s="1284" t="s">
        <v>6998</v>
      </c>
      <c r="F1634" s="1284" t="s">
        <v>6999</v>
      </c>
      <c r="G1634" s="1284" t="s">
        <v>7000</v>
      </c>
    </row>
    <row r="1635" spans="1:7" ht="15">
      <c r="A1635" s="1284" t="s">
        <v>1490</v>
      </c>
      <c r="B1635" s="1284" t="s">
        <v>157</v>
      </c>
      <c r="C1635" s="1284" t="s">
        <v>2284</v>
      </c>
      <c r="D1635" s="1284">
        <v>2</v>
      </c>
      <c r="E1635" s="1284" t="s">
        <v>3144</v>
      </c>
      <c r="F1635" s="1284" t="s">
        <v>7001</v>
      </c>
      <c r="G1635" s="1284" t="s">
        <v>7002</v>
      </c>
    </row>
    <row r="1636" spans="1:7" ht="15">
      <c r="A1636" s="1284" t="s">
        <v>1490</v>
      </c>
      <c r="B1636" s="1284" t="s">
        <v>157</v>
      </c>
      <c r="C1636" s="1284" t="s">
        <v>2284</v>
      </c>
      <c r="D1636" s="1284">
        <v>3</v>
      </c>
      <c r="E1636" s="1284" t="s">
        <v>7003</v>
      </c>
      <c r="F1636" s="1284" t="s">
        <v>7004</v>
      </c>
      <c r="G1636" s="1284" t="s">
        <v>7005</v>
      </c>
    </row>
    <row r="1637" spans="1:7" ht="15">
      <c r="A1637" s="1284" t="s">
        <v>1490</v>
      </c>
      <c r="B1637" s="1284" t="s">
        <v>156</v>
      </c>
      <c r="C1637" s="1284" t="s">
        <v>3254</v>
      </c>
      <c r="D1637" s="1284">
        <v>1</v>
      </c>
      <c r="E1637" s="1284" t="s">
        <v>7006</v>
      </c>
      <c r="F1637" s="1284"/>
      <c r="G1637" s="1284"/>
    </row>
    <row r="1638" spans="1:7" ht="15">
      <c r="A1638" s="1284" t="s">
        <v>1490</v>
      </c>
      <c r="B1638" s="1284" t="s">
        <v>156</v>
      </c>
      <c r="C1638" s="1284" t="s">
        <v>3254</v>
      </c>
      <c r="D1638" s="1284">
        <v>2</v>
      </c>
      <c r="E1638" s="1284" t="s">
        <v>7007</v>
      </c>
      <c r="F1638" s="1284"/>
      <c r="G1638" s="1284"/>
    </row>
    <row r="1639" spans="1:7" ht="15">
      <c r="A1639" s="1284" t="s">
        <v>1490</v>
      </c>
      <c r="B1639" s="1284" t="s">
        <v>156</v>
      </c>
      <c r="C1639" s="1284" t="s">
        <v>3254</v>
      </c>
      <c r="D1639" s="1284">
        <v>3</v>
      </c>
      <c r="E1639" s="1284">
        <v>0</v>
      </c>
      <c r="F1639" s="1284"/>
      <c r="G1639" s="1284"/>
    </row>
    <row r="1640" spans="1:7" ht="15">
      <c r="A1640" s="1284" t="s">
        <v>1490</v>
      </c>
      <c r="B1640" s="1284" t="s">
        <v>156</v>
      </c>
      <c r="C1640" s="1284" t="s">
        <v>1568</v>
      </c>
      <c r="D1640" s="1284">
        <v>1</v>
      </c>
      <c r="E1640" s="1284" t="s">
        <v>7010</v>
      </c>
      <c r="F1640" s="1284">
        <v>0</v>
      </c>
      <c r="G1640" s="1284">
        <v>0</v>
      </c>
    </row>
    <row r="1641" spans="1:7" ht="15">
      <c r="A1641" s="1284" t="s">
        <v>1490</v>
      </c>
      <c r="B1641" s="1284" t="s">
        <v>156</v>
      </c>
      <c r="C1641" s="1284" t="s">
        <v>1568</v>
      </c>
      <c r="D1641" s="1284">
        <v>2</v>
      </c>
      <c r="E1641" s="1284" t="s">
        <v>7011</v>
      </c>
      <c r="F1641" s="1284" t="s">
        <v>7012</v>
      </c>
      <c r="G1641" s="1284" t="s">
        <v>7013</v>
      </c>
    </row>
    <row r="1642" spans="1:7" ht="15">
      <c r="A1642" s="1284" t="s">
        <v>1490</v>
      </c>
      <c r="B1642" s="1284" t="s">
        <v>156</v>
      </c>
      <c r="C1642" s="1284" t="s">
        <v>1568</v>
      </c>
      <c r="D1642" s="1284">
        <v>3</v>
      </c>
      <c r="E1642" s="1284">
        <v>0</v>
      </c>
      <c r="F1642" s="1284" t="s">
        <v>7014</v>
      </c>
      <c r="G1642" s="1284" t="s">
        <v>7015</v>
      </c>
    </row>
    <row r="1643" spans="1:7" ht="15">
      <c r="A1643" s="1284" t="s">
        <v>1490</v>
      </c>
      <c r="B1643" s="1284" t="s">
        <v>156</v>
      </c>
      <c r="C1643" s="1284" t="s">
        <v>2262</v>
      </c>
      <c r="D1643" s="1284">
        <v>1</v>
      </c>
      <c r="E1643" s="1284" t="s">
        <v>7016</v>
      </c>
      <c r="F1643" s="1284">
        <v>0</v>
      </c>
      <c r="G1643" s="1284">
        <v>0</v>
      </c>
    </row>
    <row r="1644" spans="1:7" ht="15">
      <c r="A1644" s="1284" t="s">
        <v>1490</v>
      </c>
      <c r="B1644" s="1284" t="s">
        <v>156</v>
      </c>
      <c r="C1644" s="1284" t="s">
        <v>2262</v>
      </c>
      <c r="D1644" s="1284">
        <v>2</v>
      </c>
      <c r="E1644" s="1284" t="s">
        <v>7017</v>
      </c>
      <c r="F1644" s="1284" t="s">
        <v>7018</v>
      </c>
      <c r="G1644" s="1284" t="s">
        <v>7019</v>
      </c>
    </row>
    <row r="1645" spans="1:7" ht="15">
      <c r="A1645" s="1284" t="s">
        <v>1490</v>
      </c>
      <c r="B1645" s="1284" t="s">
        <v>156</v>
      </c>
      <c r="C1645" s="1284" t="s">
        <v>2262</v>
      </c>
      <c r="D1645" s="1284">
        <v>3</v>
      </c>
      <c r="E1645" s="1284">
        <v>0</v>
      </c>
      <c r="F1645" s="1284" t="s">
        <v>7020</v>
      </c>
      <c r="G1645" s="1284" t="s">
        <v>7021</v>
      </c>
    </row>
    <row r="1646" spans="1:7" ht="15">
      <c r="A1646" s="1284" t="s">
        <v>1490</v>
      </c>
      <c r="B1646" s="1284" t="s">
        <v>156</v>
      </c>
      <c r="C1646" s="1284" t="s">
        <v>2273</v>
      </c>
      <c r="D1646" s="1284">
        <v>1</v>
      </c>
      <c r="E1646" s="1284" t="s">
        <v>7022</v>
      </c>
      <c r="F1646" s="1284">
        <v>0</v>
      </c>
      <c r="G1646" s="1284">
        <v>0</v>
      </c>
    </row>
    <row r="1647" spans="1:7" ht="15">
      <c r="A1647" s="1284" t="s">
        <v>1490</v>
      </c>
      <c r="B1647" s="1284" t="s">
        <v>156</v>
      </c>
      <c r="C1647" s="1284" t="s">
        <v>2273</v>
      </c>
      <c r="D1647" s="1284">
        <v>2</v>
      </c>
      <c r="E1647" s="1284" t="s">
        <v>7023</v>
      </c>
      <c r="F1647" s="1284" t="s">
        <v>7024</v>
      </c>
      <c r="G1647" s="1284" t="s">
        <v>7025</v>
      </c>
    </row>
    <row r="1648" spans="1:7" ht="15">
      <c r="A1648" s="1284" t="s">
        <v>1490</v>
      </c>
      <c r="B1648" s="1284" t="s">
        <v>156</v>
      </c>
      <c r="C1648" s="1284" t="s">
        <v>2273</v>
      </c>
      <c r="D1648" s="1284">
        <v>3</v>
      </c>
      <c r="E1648" s="1284">
        <v>0</v>
      </c>
      <c r="F1648" s="1284" t="s">
        <v>7026</v>
      </c>
      <c r="G1648" s="1284" t="s">
        <v>7027</v>
      </c>
    </row>
    <row r="1649" spans="1:7" ht="15">
      <c r="A1649" s="1284" t="s">
        <v>1490</v>
      </c>
      <c r="B1649" s="1284" t="s">
        <v>156</v>
      </c>
      <c r="C1649" s="1284" t="s">
        <v>2284</v>
      </c>
      <c r="D1649" s="1284">
        <v>1</v>
      </c>
      <c r="E1649" s="1284" t="s">
        <v>7028</v>
      </c>
      <c r="F1649" s="1284">
        <v>0</v>
      </c>
      <c r="G1649" s="1284">
        <v>0</v>
      </c>
    </row>
    <row r="1650" spans="1:7" ht="15">
      <c r="A1650" s="1284" t="s">
        <v>1490</v>
      </c>
      <c r="B1650" s="1284" t="s">
        <v>156</v>
      </c>
      <c r="C1650" s="1284" t="s">
        <v>2284</v>
      </c>
      <c r="D1650" s="1284">
        <v>2</v>
      </c>
      <c r="E1650" s="1284" t="s">
        <v>7029</v>
      </c>
      <c r="F1650" s="1284" t="s">
        <v>7030</v>
      </c>
      <c r="G1650" s="1284" t="s">
        <v>7031</v>
      </c>
    </row>
    <row r="1651" spans="1:7" ht="15">
      <c r="A1651" s="1284" t="s">
        <v>1490</v>
      </c>
      <c r="B1651" s="1284" t="s">
        <v>156</v>
      </c>
      <c r="C1651" s="1284" t="s">
        <v>2284</v>
      </c>
      <c r="D1651" s="1284">
        <v>3</v>
      </c>
      <c r="E1651" s="1284">
        <v>0</v>
      </c>
      <c r="F1651" s="1284">
        <v>0</v>
      </c>
      <c r="G1651" s="1284">
        <v>0</v>
      </c>
    </row>
    <row r="1652" spans="1:7" ht="15">
      <c r="A1652" s="1284" t="s">
        <v>1490</v>
      </c>
      <c r="B1652" s="1284" t="s">
        <v>159</v>
      </c>
      <c r="C1652" s="1284" t="s">
        <v>3254</v>
      </c>
      <c r="D1652" s="1284">
        <v>1</v>
      </c>
      <c r="E1652" s="1284" t="s">
        <v>7032</v>
      </c>
      <c r="F1652" s="1284"/>
      <c r="G1652" s="1284"/>
    </row>
    <row r="1653" spans="1:7" ht="15">
      <c r="A1653" s="1284" t="s">
        <v>1490</v>
      </c>
      <c r="B1653" s="1284" t="s">
        <v>159</v>
      </c>
      <c r="C1653" s="1284" t="s">
        <v>3254</v>
      </c>
      <c r="D1653" s="1284">
        <v>2</v>
      </c>
      <c r="E1653" s="1284" t="s">
        <v>7033</v>
      </c>
      <c r="F1653" s="1284"/>
      <c r="G1653" s="1284"/>
    </row>
    <row r="1654" spans="1:7" ht="15">
      <c r="A1654" s="1284" t="s">
        <v>1490</v>
      </c>
      <c r="B1654" s="1284" t="s">
        <v>159</v>
      </c>
      <c r="C1654" s="1284" t="s">
        <v>3254</v>
      </c>
      <c r="D1654" s="1284">
        <v>3</v>
      </c>
      <c r="E1654" s="1284">
        <v>0</v>
      </c>
      <c r="F1654" s="1284"/>
      <c r="G1654" s="1284"/>
    </row>
    <row r="1655" spans="1:7" ht="15">
      <c r="A1655" s="1284" t="s">
        <v>1490</v>
      </c>
      <c r="B1655" s="1284" t="s">
        <v>159</v>
      </c>
      <c r="C1655" s="1284" t="s">
        <v>1568</v>
      </c>
      <c r="D1655" s="1284">
        <v>1</v>
      </c>
      <c r="E1655" s="1284" t="s">
        <v>7036</v>
      </c>
      <c r="F1655" s="1284">
        <v>0</v>
      </c>
      <c r="G1655" s="1284">
        <v>0</v>
      </c>
    </row>
    <row r="1656" spans="1:7" ht="15">
      <c r="A1656" s="1284" t="s">
        <v>1490</v>
      </c>
      <c r="B1656" s="1284" t="s">
        <v>159</v>
      </c>
      <c r="C1656" s="1284" t="s">
        <v>1568</v>
      </c>
      <c r="D1656" s="1284">
        <v>2</v>
      </c>
      <c r="E1656" s="1284" t="s">
        <v>7037</v>
      </c>
      <c r="F1656" s="1284" t="s">
        <v>7038</v>
      </c>
      <c r="G1656" s="1284" t="s">
        <v>7039</v>
      </c>
    </row>
    <row r="1657" spans="1:7" ht="15">
      <c r="A1657" s="1284" t="s">
        <v>1490</v>
      </c>
      <c r="B1657" s="1284" t="s">
        <v>159</v>
      </c>
      <c r="C1657" s="1284" t="s">
        <v>1568</v>
      </c>
      <c r="D1657" s="1284">
        <v>3</v>
      </c>
      <c r="E1657" s="1284">
        <v>0</v>
      </c>
      <c r="F1657" s="1284" t="s">
        <v>7040</v>
      </c>
      <c r="G1657" s="1284" t="s">
        <v>7041</v>
      </c>
    </row>
    <row r="1658" spans="1:7" ht="15">
      <c r="A1658" s="1284" t="s">
        <v>1490</v>
      </c>
      <c r="B1658" s="1284" t="s">
        <v>159</v>
      </c>
      <c r="C1658" s="1284" t="s">
        <v>2262</v>
      </c>
      <c r="D1658" s="1284">
        <v>1</v>
      </c>
      <c r="E1658" s="1284" t="s">
        <v>7042</v>
      </c>
      <c r="F1658" s="1284">
        <v>0</v>
      </c>
      <c r="G1658" s="1284">
        <v>0</v>
      </c>
    </row>
    <row r="1659" spans="1:7" ht="15">
      <c r="A1659" s="1284" t="s">
        <v>1490</v>
      </c>
      <c r="B1659" s="1284" t="s">
        <v>159</v>
      </c>
      <c r="C1659" s="1284" t="s">
        <v>2262</v>
      </c>
      <c r="D1659" s="1284">
        <v>2</v>
      </c>
      <c r="E1659" s="1284" t="s">
        <v>7043</v>
      </c>
      <c r="F1659" s="1284" t="s">
        <v>7044</v>
      </c>
      <c r="G1659" s="1284" t="s">
        <v>7045</v>
      </c>
    </row>
    <row r="1660" spans="1:7" ht="15">
      <c r="A1660" s="1284" t="s">
        <v>1490</v>
      </c>
      <c r="B1660" s="1284" t="s">
        <v>159</v>
      </c>
      <c r="C1660" s="1284" t="s">
        <v>2262</v>
      </c>
      <c r="D1660" s="1284">
        <v>3</v>
      </c>
      <c r="E1660" s="1284">
        <v>0</v>
      </c>
      <c r="F1660" s="1284" t="s">
        <v>7046</v>
      </c>
      <c r="G1660" s="1284" t="s">
        <v>7047</v>
      </c>
    </row>
    <row r="1661" spans="1:7" ht="15">
      <c r="A1661" s="1284" t="s">
        <v>1490</v>
      </c>
      <c r="B1661" s="1284" t="s">
        <v>159</v>
      </c>
      <c r="C1661" s="1284" t="s">
        <v>2273</v>
      </c>
      <c r="D1661" s="1284">
        <v>1</v>
      </c>
      <c r="E1661" s="1284" t="s">
        <v>7048</v>
      </c>
      <c r="F1661" s="1284">
        <v>0</v>
      </c>
      <c r="G1661" s="1284">
        <v>0</v>
      </c>
    </row>
    <row r="1662" spans="1:7" ht="15">
      <c r="A1662" s="1284" t="s">
        <v>1490</v>
      </c>
      <c r="B1662" s="1284" t="s">
        <v>159</v>
      </c>
      <c r="C1662" s="1284" t="s">
        <v>2273</v>
      </c>
      <c r="D1662" s="1284">
        <v>2</v>
      </c>
      <c r="E1662" s="1284" t="s">
        <v>7049</v>
      </c>
      <c r="F1662" s="1284" t="s">
        <v>7050</v>
      </c>
      <c r="G1662" s="1284" t="s">
        <v>7051</v>
      </c>
    </row>
    <row r="1663" spans="1:7" ht="15">
      <c r="A1663" s="1284" t="s">
        <v>1490</v>
      </c>
      <c r="B1663" s="1284" t="s">
        <v>159</v>
      </c>
      <c r="C1663" s="1284" t="s">
        <v>2273</v>
      </c>
      <c r="D1663" s="1284">
        <v>3</v>
      </c>
      <c r="E1663" s="1284">
        <v>0</v>
      </c>
      <c r="F1663" s="1284" t="s">
        <v>7052</v>
      </c>
      <c r="G1663" s="1284" t="s">
        <v>7053</v>
      </c>
    </row>
    <row r="1664" spans="1:7" ht="15">
      <c r="A1664" s="1284" t="s">
        <v>1490</v>
      </c>
      <c r="B1664" s="1284" t="s">
        <v>159</v>
      </c>
      <c r="C1664" s="1284" t="s">
        <v>2284</v>
      </c>
      <c r="D1664" s="1284">
        <v>1</v>
      </c>
      <c r="E1664" s="1284" t="s">
        <v>7054</v>
      </c>
      <c r="F1664" s="1284">
        <v>0</v>
      </c>
      <c r="G1664" s="1284">
        <v>0</v>
      </c>
    </row>
    <row r="1665" spans="1:7" ht="15">
      <c r="A1665" s="1284" t="s">
        <v>1490</v>
      </c>
      <c r="B1665" s="1284" t="s">
        <v>159</v>
      </c>
      <c r="C1665" s="1284" t="s">
        <v>2284</v>
      </c>
      <c r="D1665" s="1284">
        <v>2</v>
      </c>
      <c r="E1665" s="1284" t="s">
        <v>7055</v>
      </c>
      <c r="F1665" s="1284" t="s">
        <v>7056</v>
      </c>
      <c r="G1665" s="1284" t="s">
        <v>7057</v>
      </c>
    </row>
    <row r="1666" spans="1:7" ht="15">
      <c r="A1666" s="1284" t="s">
        <v>1490</v>
      </c>
      <c r="B1666" s="1284" t="s">
        <v>159</v>
      </c>
      <c r="C1666" s="1284" t="s">
        <v>2284</v>
      </c>
      <c r="D1666" s="1284">
        <v>3</v>
      </c>
      <c r="E1666" s="1284">
        <v>0</v>
      </c>
      <c r="F1666" s="1284">
        <v>0</v>
      </c>
      <c r="G1666" s="1284">
        <v>0</v>
      </c>
    </row>
    <row r="1667" spans="1:7" ht="15">
      <c r="A1667" s="1284" t="s">
        <v>1490</v>
      </c>
      <c r="B1667" s="1284" t="s">
        <v>160</v>
      </c>
      <c r="C1667" s="1284" t="s">
        <v>3254</v>
      </c>
      <c r="D1667" s="1284">
        <v>1</v>
      </c>
      <c r="E1667" s="1284" t="s">
        <v>7058</v>
      </c>
      <c r="F1667" s="1284"/>
      <c r="G1667" s="1284"/>
    </row>
    <row r="1668" spans="1:7" ht="15">
      <c r="A1668" s="1284" t="s">
        <v>1490</v>
      </c>
      <c r="B1668" s="1284" t="s">
        <v>160</v>
      </c>
      <c r="C1668" s="1284" t="s">
        <v>3254</v>
      </c>
      <c r="D1668" s="1284">
        <v>2</v>
      </c>
      <c r="E1668" s="1284" t="s">
        <v>7059</v>
      </c>
      <c r="F1668" s="1284"/>
      <c r="G1668" s="1284"/>
    </row>
    <row r="1669" spans="1:7" ht="15">
      <c r="A1669" s="1284" t="s">
        <v>1490</v>
      </c>
      <c r="B1669" s="1284" t="s">
        <v>160</v>
      </c>
      <c r="C1669" s="1284" t="s">
        <v>3254</v>
      </c>
      <c r="D1669" s="1284">
        <v>3</v>
      </c>
      <c r="E1669" s="1284">
        <v>0</v>
      </c>
      <c r="F1669" s="1284"/>
      <c r="G1669" s="1284"/>
    </row>
    <row r="1670" spans="1:7" ht="15">
      <c r="A1670" s="1284" t="s">
        <v>1490</v>
      </c>
      <c r="B1670" s="1284" t="s">
        <v>160</v>
      </c>
      <c r="C1670" s="1284" t="s">
        <v>1568</v>
      </c>
      <c r="D1670" s="1284">
        <v>1</v>
      </c>
      <c r="E1670" s="1284" t="s">
        <v>7062</v>
      </c>
      <c r="F1670" s="1284">
        <v>0</v>
      </c>
      <c r="G1670" s="1284">
        <v>0</v>
      </c>
    </row>
    <row r="1671" spans="1:7" ht="15">
      <c r="A1671" s="1284" t="s">
        <v>1490</v>
      </c>
      <c r="B1671" s="1284" t="s">
        <v>160</v>
      </c>
      <c r="C1671" s="1284" t="s">
        <v>1568</v>
      </c>
      <c r="D1671" s="1284">
        <v>2</v>
      </c>
      <c r="E1671" s="1284" t="s">
        <v>7063</v>
      </c>
      <c r="F1671" s="1284" t="s">
        <v>7064</v>
      </c>
      <c r="G1671" s="1284" t="s">
        <v>7065</v>
      </c>
    </row>
    <row r="1672" spans="1:7" ht="15">
      <c r="A1672" s="1284" t="s">
        <v>1490</v>
      </c>
      <c r="B1672" s="1284" t="s">
        <v>160</v>
      </c>
      <c r="C1672" s="1284" t="s">
        <v>1568</v>
      </c>
      <c r="D1672" s="1284">
        <v>3</v>
      </c>
      <c r="E1672" s="1284">
        <v>0</v>
      </c>
      <c r="F1672" s="1284" t="s">
        <v>7066</v>
      </c>
      <c r="G1672" s="1284" t="s">
        <v>7067</v>
      </c>
    </row>
    <row r="1673" spans="1:7" ht="15">
      <c r="A1673" s="1284" t="s">
        <v>1490</v>
      </c>
      <c r="B1673" s="1284" t="s">
        <v>160</v>
      </c>
      <c r="C1673" s="1284" t="s">
        <v>2262</v>
      </c>
      <c r="D1673" s="1284">
        <v>1</v>
      </c>
      <c r="E1673" s="1284" t="s">
        <v>7068</v>
      </c>
      <c r="F1673" s="1284">
        <v>0</v>
      </c>
      <c r="G1673" s="1284">
        <v>0</v>
      </c>
    </row>
    <row r="1674" spans="1:7" ht="15">
      <c r="A1674" s="1284" t="s">
        <v>1490</v>
      </c>
      <c r="B1674" s="1284" t="s">
        <v>160</v>
      </c>
      <c r="C1674" s="1284" t="s">
        <v>2262</v>
      </c>
      <c r="D1674" s="1284">
        <v>2</v>
      </c>
      <c r="E1674" s="1284" t="s">
        <v>7069</v>
      </c>
      <c r="F1674" s="1284" t="s">
        <v>7070</v>
      </c>
      <c r="G1674" s="1284" t="s">
        <v>7071</v>
      </c>
    </row>
    <row r="1675" spans="1:7" ht="15">
      <c r="A1675" s="1284" t="s">
        <v>1490</v>
      </c>
      <c r="B1675" s="1284" t="s">
        <v>160</v>
      </c>
      <c r="C1675" s="1284" t="s">
        <v>2262</v>
      </c>
      <c r="D1675" s="1284">
        <v>3</v>
      </c>
      <c r="E1675" s="1284">
        <v>0</v>
      </c>
      <c r="F1675" s="1284" t="s">
        <v>7072</v>
      </c>
      <c r="G1675" s="1284" t="s">
        <v>7073</v>
      </c>
    </row>
    <row r="1676" spans="1:7" ht="15">
      <c r="A1676" s="1284" t="s">
        <v>1490</v>
      </c>
      <c r="B1676" s="1284" t="s">
        <v>160</v>
      </c>
      <c r="C1676" s="1284" t="s">
        <v>2273</v>
      </c>
      <c r="D1676" s="1284">
        <v>1</v>
      </c>
      <c r="E1676" s="1284" t="s">
        <v>7074</v>
      </c>
      <c r="F1676" s="1284">
        <v>0</v>
      </c>
      <c r="G1676" s="1284">
        <v>0</v>
      </c>
    </row>
    <row r="1677" spans="1:7" ht="15">
      <c r="A1677" s="1284" t="s">
        <v>1490</v>
      </c>
      <c r="B1677" s="1284" t="s">
        <v>160</v>
      </c>
      <c r="C1677" s="1284" t="s">
        <v>2273</v>
      </c>
      <c r="D1677" s="1284">
        <v>2</v>
      </c>
      <c r="E1677" s="1284" t="s">
        <v>7075</v>
      </c>
      <c r="F1677" s="1284" t="s">
        <v>7076</v>
      </c>
      <c r="G1677" s="1284" t="s">
        <v>7077</v>
      </c>
    </row>
    <row r="1678" spans="1:7" ht="15">
      <c r="A1678" s="1284" t="s">
        <v>1490</v>
      </c>
      <c r="B1678" s="1284" t="s">
        <v>160</v>
      </c>
      <c r="C1678" s="1284" t="s">
        <v>2273</v>
      </c>
      <c r="D1678" s="1284">
        <v>3</v>
      </c>
      <c r="E1678" s="1284">
        <v>0</v>
      </c>
      <c r="F1678" s="1284" t="s">
        <v>7078</v>
      </c>
      <c r="G1678" s="1284" t="s">
        <v>7079</v>
      </c>
    </row>
    <row r="1679" spans="1:7" ht="15">
      <c r="A1679" s="1284" t="s">
        <v>1490</v>
      </c>
      <c r="B1679" s="1284" t="s">
        <v>160</v>
      </c>
      <c r="C1679" s="1284" t="s">
        <v>2284</v>
      </c>
      <c r="D1679" s="1284">
        <v>1</v>
      </c>
      <c r="E1679" s="1284" t="s">
        <v>7080</v>
      </c>
      <c r="F1679" s="1284">
        <v>0</v>
      </c>
      <c r="G1679" s="1284">
        <v>0</v>
      </c>
    </row>
    <row r="1680" spans="1:7" ht="15">
      <c r="A1680" s="1284" t="s">
        <v>1490</v>
      </c>
      <c r="B1680" s="1284" t="s">
        <v>160</v>
      </c>
      <c r="C1680" s="1284" t="s">
        <v>2284</v>
      </c>
      <c r="D1680" s="1284">
        <v>2</v>
      </c>
      <c r="E1680" s="1284" t="s">
        <v>7081</v>
      </c>
      <c r="F1680" s="1284" t="s">
        <v>7082</v>
      </c>
      <c r="G1680" s="1284" t="s">
        <v>7083</v>
      </c>
    </row>
    <row r="1681" spans="1:7" ht="15">
      <c r="A1681" s="1284" t="s">
        <v>1490</v>
      </c>
      <c r="B1681" s="1284" t="s">
        <v>160</v>
      </c>
      <c r="C1681" s="1284" t="s">
        <v>2284</v>
      </c>
      <c r="D1681" s="1284">
        <v>3</v>
      </c>
      <c r="E1681" s="1284">
        <v>0</v>
      </c>
      <c r="F1681" s="1284">
        <v>0</v>
      </c>
      <c r="G1681" s="1284">
        <v>0</v>
      </c>
    </row>
    <row r="1682" spans="1:7" ht="15">
      <c r="A1682" s="1284" t="s">
        <v>1490</v>
      </c>
      <c r="B1682" s="1284" t="s">
        <v>161</v>
      </c>
      <c r="C1682" s="1284" t="s">
        <v>3254</v>
      </c>
      <c r="D1682" s="1284">
        <v>1</v>
      </c>
      <c r="E1682" s="1284" t="s">
        <v>7084</v>
      </c>
      <c r="F1682" s="1284"/>
      <c r="G1682" s="1284"/>
    </row>
    <row r="1683" spans="1:7" ht="15">
      <c r="A1683" s="1284" t="s">
        <v>1490</v>
      </c>
      <c r="B1683" s="1284" t="s">
        <v>161</v>
      </c>
      <c r="C1683" s="1284" t="s">
        <v>3254</v>
      </c>
      <c r="D1683" s="1284">
        <v>2</v>
      </c>
      <c r="E1683" s="1284" t="s">
        <v>7085</v>
      </c>
      <c r="F1683" s="1284"/>
      <c r="G1683" s="1284"/>
    </row>
    <row r="1684" spans="1:7" ht="15">
      <c r="A1684" s="1284" t="s">
        <v>1490</v>
      </c>
      <c r="B1684" s="1284" t="s">
        <v>161</v>
      </c>
      <c r="C1684" s="1284" t="s">
        <v>3254</v>
      </c>
      <c r="D1684" s="1284">
        <v>3</v>
      </c>
      <c r="E1684" s="1284">
        <v>0</v>
      </c>
      <c r="F1684" s="1284"/>
      <c r="G1684" s="1284"/>
    </row>
    <row r="1685" spans="1:7" ht="15">
      <c r="A1685" s="1284" t="s">
        <v>1490</v>
      </c>
      <c r="B1685" s="1284" t="s">
        <v>161</v>
      </c>
      <c r="C1685" s="1284" t="s">
        <v>1568</v>
      </c>
      <c r="D1685" s="1284">
        <v>1</v>
      </c>
      <c r="E1685" s="1284" t="s">
        <v>7088</v>
      </c>
      <c r="F1685" s="1284">
        <v>0</v>
      </c>
      <c r="G1685" s="1284">
        <v>0</v>
      </c>
    </row>
    <row r="1686" spans="1:7" ht="15">
      <c r="A1686" s="1284" t="s">
        <v>1490</v>
      </c>
      <c r="B1686" s="1284" t="s">
        <v>161</v>
      </c>
      <c r="C1686" s="1284" t="s">
        <v>1568</v>
      </c>
      <c r="D1686" s="1284">
        <v>2</v>
      </c>
      <c r="E1686" s="1284" t="s">
        <v>7089</v>
      </c>
      <c r="F1686" s="1284" t="s">
        <v>7090</v>
      </c>
      <c r="G1686" s="1284" t="s">
        <v>7091</v>
      </c>
    </row>
    <row r="1687" spans="1:7" ht="15">
      <c r="A1687" s="1284" t="s">
        <v>1490</v>
      </c>
      <c r="B1687" s="1284" t="s">
        <v>161</v>
      </c>
      <c r="C1687" s="1284" t="s">
        <v>1568</v>
      </c>
      <c r="D1687" s="1284">
        <v>3</v>
      </c>
      <c r="E1687" s="1284">
        <v>0</v>
      </c>
      <c r="F1687" s="1284" t="s">
        <v>7092</v>
      </c>
      <c r="G1687" s="1284" t="s">
        <v>7093</v>
      </c>
    </row>
    <row r="1688" spans="1:7" ht="15">
      <c r="A1688" s="1284" t="s">
        <v>1490</v>
      </c>
      <c r="B1688" s="1284" t="s">
        <v>161</v>
      </c>
      <c r="C1688" s="1284" t="s">
        <v>2262</v>
      </c>
      <c r="D1688" s="1284">
        <v>1</v>
      </c>
      <c r="E1688" s="1284" t="s">
        <v>7094</v>
      </c>
      <c r="F1688" s="1284">
        <v>0</v>
      </c>
      <c r="G1688" s="1284">
        <v>0</v>
      </c>
    </row>
    <row r="1689" spans="1:7" ht="15">
      <c r="A1689" s="1284" t="s">
        <v>1490</v>
      </c>
      <c r="B1689" s="1284" t="s">
        <v>161</v>
      </c>
      <c r="C1689" s="1284" t="s">
        <v>2262</v>
      </c>
      <c r="D1689" s="1284">
        <v>2</v>
      </c>
      <c r="E1689" s="1284" t="s">
        <v>7095</v>
      </c>
      <c r="F1689" s="1284" t="s">
        <v>7096</v>
      </c>
      <c r="G1689" s="1284" t="s">
        <v>7097</v>
      </c>
    </row>
    <row r="1690" spans="1:7" ht="15">
      <c r="A1690" s="1284" t="s">
        <v>1490</v>
      </c>
      <c r="B1690" s="1284" t="s">
        <v>161</v>
      </c>
      <c r="C1690" s="1284" t="s">
        <v>2262</v>
      </c>
      <c r="D1690" s="1284">
        <v>3</v>
      </c>
      <c r="E1690" s="1284">
        <v>0</v>
      </c>
      <c r="F1690" s="1284" t="s">
        <v>7098</v>
      </c>
      <c r="G1690" s="1284" t="s">
        <v>7099</v>
      </c>
    </row>
    <row r="1691" spans="1:7" ht="15">
      <c r="A1691" s="1284" t="s">
        <v>1490</v>
      </c>
      <c r="B1691" s="1284" t="s">
        <v>161</v>
      </c>
      <c r="C1691" s="1284" t="s">
        <v>2273</v>
      </c>
      <c r="D1691" s="1284">
        <v>1</v>
      </c>
      <c r="E1691" s="1284" t="s">
        <v>7100</v>
      </c>
      <c r="F1691" s="1284">
        <v>0</v>
      </c>
      <c r="G1691" s="1284">
        <v>0</v>
      </c>
    </row>
    <row r="1692" spans="1:7" ht="15">
      <c r="A1692" s="1284" t="s">
        <v>1490</v>
      </c>
      <c r="B1692" s="1284" t="s">
        <v>161</v>
      </c>
      <c r="C1692" s="1284" t="s">
        <v>2273</v>
      </c>
      <c r="D1692" s="1284">
        <v>2</v>
      </c>
      <c r="E1692" s="1284" t="s">
        <v>7101</v>
      </c>
      <c r="F1692" s="1284" t="s">
        <v>7102</v>
      </c>
      <c r="G1692" s="1284" t="s">
        <v>7103</v>
      </c>
    </row>
    <row r="1693" spans="1:7" ht="15">
      <c r="A1693" s="1284" t="s">
        <v>1490</v>
      </c>
      <c r="B1693" s="1284" t="s">
        <v>161</v>
      </c>
      <c r="C1693" s="1284" t="s">
        <v>2273</v>
      </c>
      <c r="D1693" s="1284">
        <v>3</v>
      </c>
      <c r="E1693" s="1284">
        <v>0</v>
      </c>
      <c r="F1693" s="1284" t="s">
        <v>7104</v>
      </c>
      <c r="G1693" s="1284" t="s">
        <v>7105</v>
      </c>
    </row>
    <row r="1694" spans="1:7" ht="15">
      <c r="A1694" s="1284" t="s">
        <v>1490</v>
      </c>
      <c r="B1694" s="1284" t="s">
        <v>161</v>
      </c>
      <c r="C1694" s="1284" t="s">
        <v>2284</v>
      </c>
      <c r="D1694" s="1284">
        <v>1</v>
      </c>
      <c r="E1694" s="1284" t="s">
        <v>7106</v>
      </c>
      <c r="F1694" s="1284">
        <v>0</v>
      </c>
      <c r="G1694" s="1284">
        <v>0</v>
      </c>
    </row>
    <row r="1695" spans="1:7" ht="15">
      <c r="A1695" s="1284" t="s">
        <v>1490</v>
      </c>
      <c r="B1695" s="1284" t="s">
        <v>161</v>
      </c>
      <c r="C1695" s="1284" t="s">
        <v>2284</v>
      </c>
      <c r="D1695" s="1284">
        <v>2</v>
      </c>
      <c r="E1695" s="1284" t="s">
        <v>7107</v>
      </c>
      <c r="F1695" s="1284" t="s">
        <v>7108</v>
      </c>
      <c r="G1695" s="1284" t="s">
        <v>7109</v>
      </c>
    </row>
    <row r="1696" spans="1:7" ht="15">
      <c r="A1696" s="1284" t="s">
        <v>1490</v>
      </c>
      <c r="B1696" s="1284" t="s">
        <v>161</v>
      </c>
      <c r="C1696" s="1284" t="s">
        <v>2284</v>
      </c>
      <c r="D1696" s="1284">
        <v>3</v>
      </c>
      <c r="E1696" s="1284">
        <v>0</v>
      </c>
      <c r="F1696" s="1284">
        <v>0</v>
      </c>
      <c r="G1696" s="1284">
        <v>0</v>
      </c>
    </row>
    <row r="1697" spans="1:7" ht="15">
      <c r="A1697" s="1284" t="s">
        <v>1490</v>
      </c>
      <c r="B1697" s="1284" t="s">
        <v>212</v>
      </c>
      <c r="C1697" s="1284" t="s">
        <v>3254</v>
      </c>
      <c r="D1697" s="1284">
        <v>1</v>
      </c>
      <c r="E1697" s="1284" t="s">
        <v>7110</v>
      </c>
      <c r="F1697" s="1284"/>
      <c r="G1697" s="1284"/>
    </row>
    <row r="1698" spans="1:7" ht="15">
      <c r="A1698" s="1284" t="s">
        <v>1490</v>
      </c>
      <c r="B1698" s="1284" t="s">
        <v>212</v>
      </c>
      <c r="C1698" s="1284" t="s">
        <v>3254</v>
      </c>
      <c r="D1698" s="1284">
        <v>2</v>
      </c>
      <c r="E1698" s="1284" t="s">
        <v>7111</v>
      </c>
      <c r="F1698" s="1284"/>
      <c r="G1698" s="1284"/>
    </row>
    <row r="1699" spans="1:7" ht="15">
      <c r="A1699" s="1284" t="s">
        <v>1490</v>
      </c>
      <c r="B1699" s="1284" t="s">
        <v>212</v>
      </c>
      <c r="C1699" s="1284" t="s">
        <v>3254</v>
      </c>
      <c r="D1699" s="1284">
        <v>3</v>
      </c>
      <c r="E1699" s="1284">
        <v>0</v>
      </c>
      <c r="F1699" s="1284"/>
      <c r="G1699" s="1284"/>
    </row>
    <row r="1700" spans="1:7" ht="15">
      <c r="A1700" s="1284" t="s">
        <v>1490</v>
      </c>
      <c r="B1700" s="1284" t="s">
        <v>212</v>
      </c>
      <c r="C1700" s="1284" t="s">
        <v>1568</v>
      </c>
      <c r="D1700" s="1284">
        <v>1</v>
      </c>
      <c r="E1700" s="1284" t="s">
        <v>7114</v>
      </c>
      <c r="F1700" s="1284">
        <v>0</v>
      </c>
      <c r="G1700" s="1284">
        <v>0</v>
      </c>
    </row>
    <row r="1701" spans="1:7" ht="15">
      <c r="A1701" s="1284" t="s">
        <v>1490</v>
      </c>
      <c r="B1701" s="1284" t="s">
        <v>212</v>
      </c>
      <c r="C1701" s="1284" t="s">
        <v>1568</v>
      </c>
      <c r="D1701" s="1284">
        <v>2</v>
      </c>
      <c r="E1701" s="1284" t="s">
        <v>7115</v>
      </c>
      <c r="F1701" s="1284" t="s">
        <v>7116</v>
      </c>
      <c r="G1701" s="1284" t="s">
        <v>7117</v>
      </c>
    </row>
    <row r="1702" spans="1:7" ht="15">
      <c r="A1702" s="1284" t="s">
        <v>1490</v>
      </c>
      <c r="B1702" s="1284" t="s">
        <v>212</v>
      </c>
      <c r="C1702" s="1284" t="s">
        <v>1568</v>
      </c>
      <c r="D1702" s="1284">
        <v>3</v>
      </c>
      <c r="E1702" s="1284">
        <v>0</v>
      </c>
      <c r="F1702" s="1284" t="s">
        <v>7118</v>
      </c>
      <c r="G1702" s="1284" t="s">
        <v>7119</v>
      </c>
    </row>
    <row r="1703" spans="1:7" ht="15">
      <c r="A1703" s="1284" t="s">
        <v>1490</v>
      </c>
      <c r="B1703" s="1284" t="s">
        <v>212</v>
      </c>
      <c r="C1703" s="1284" t="s">
        <v>2262</v>
      </c>
      <c r="D1703" s="1284">
        <v>1</v>
      </c>
      <c r="E1703" s="1284" t="s">
        <v>7120</v>
      </c>
      <c r="F1703" s="1284">
        <v>0</v>
      </c>
      <c r="G1703" s="1284">
        <v>0</v>
      </c>
    </row>
    <row r="1704" spans="1:7" ht="15">
      <c r="A1704" s="1284" t="s">
        <v>1490</v>
      </c>
      <c r="B1704" s="1284" t="s">
        <v>212</v>
      </c>
      <c r="C1704" s="1284" t="s">
        <v>2262</v>
      </c>
      <c r="D1704" s="1284">
        <v>2</v>
      </c>
      <c r="E1704" s="1284" t="s">
        <v>7121</v>
      </c>
      <c r="F1704" s="1284" t="s">
        <v>7122</v>
      </c>
      <c r="G1704" s="1284" t="s">
        <v>7123</v>
      </c>
    </row>
    <row r="1705" spans="1:7" ht="15">
      <c r="A1705" s="1284" t="s">
        <v>1490</v>
      </c>
      <c r="B1705" s="1284" t="s">
        <v>212</v>
      </c>
      <c r="C1705" s="1284" t="s">
        <v>2262</v>
      </c>
      <c r="D1705" s="1284">
        <v>3</v>
      </c>
      <c r="E1705" s="1284">
        <v>0</v>
      </c>
      <c r="F1705" s="1284" t="s">
        <v>7124</v>
      </c>
      <c r="G1705" s="1284" t="s">
        <v>7125</v>
      </c>
    </row>
    <row r="1706" spans="1:7" ht="15">
      <c r="A1706" s="1284" t="s">
        <v>1490</v>
      </c>
      <c r="B1706" s="1284" t="s">
        <v>212</v>
      </c>
      <c r="C1706" s="1284" t="s">
        <v>2273</v>
      </c>
      <c r="D1706" s="1284">
        <v>1</v>
      </c>
      <c r="E1706" s="1284" t="s">
        <v>7126</v>
      </c>
      <c r="F1706" s="1284">
        <v>0</v>
      </c>
      <c r="G1706" s="1284">
        <v>0</v>
      </c>
    </row>
    <row r="1707" spans="1:7" ht="15">
      <c r="A1707" s="1284" t="s">
        <v>1490</v>
      </c>
      <c r="B1707" s="1284" t="s">
        <v>212</v>
      </c>
      <c r="C1707" s="1284" t="s">
        <v>2273</v>
      </c>
      <c r="D1707" s="1284">
        <v>2</v>
      </c>
      <c r="E1707" s="1284" t="s">
        <v>7127</v>
      </c>
      <c r="F1707" s="1284" t="s">
        <v>7128</v>
      </c>
      <c r="G1707" s="1284" t="s">
        <v>7129</v>
      </c>
    </row>
    <row r="1708" spans="1:7" ht="15">
      <c r="A1708" s="1284" t="s">
        <v>1490</v>
      </c>
      <c r="B1708" s="1284" t="s">
        <v>212</v>
      </c>
      <c r="C1708" s="1284" t="s">
        <v>2273</v>
      </c>
      <c r="D1708" s="1284">
        <v>3</v>
      </c>
      <c r="E1708" s="1284">
        <v>0</v>
      </c>
      <c r="F1708" s="1284" t="s">
        <v>7130</v>
      </c>
      <c r="G1708" s="1284" t="s">
        <v>7131</v>
      </c>
    </row>
    <row r="1709" spans="1:7" ht="15">
      <c r="A1709" s="1284" t="s">
        <v>1490</v>
      </c>
      <c r="B1709" s="1284" t="s">
        <v>212</v>
      </c>
      <c r="C1709" s="1284" t="s">
        <v>2284</v>
      </c>
      <c r="D1709" s="1284">
        <v>1</v>
      </c>
      <c r="E1709" s="1284" t="s">
        <v>7132</v>
      </c>
      <c r="F1709" s="1284">
        <v>0</v>
      </c>
      <c r="G1709" s="1284">
        <v>0</v>
      </c>
    </row>
    <row r="1710" spans="1:7" ht="15">
      <c r="A1710" s="1284" t="s">
        <v>1490</v>
      </c>
      <c r="B1710" s="1284" t="s">
        <v>212</v>
      </c>
      <c r="C1710" s="1284" t="s">
        <v>2284</v>
      </c>
      <c r="D1710" s="1284">
        <v>2</v>
      </c>
      <c r="E1710" s="1284" t="s">
        <v>7133</v>
      </c>
      <c r="F1710" s="1284" t="s">
        <v>7134</v>
      </c>
      <c r="G1710" s="1284" t="s">
        <v>7135</v>
      </c>
    </row>
    <row r="1711" spans="1:7" ht="15">
      <c r="A1711" s="1284" t="s">
        <v>1490</v>
      </c>
      <c r="B1711" s="1284" t="s">
        <v>212</v>
      </c>
      <c r="C1711" s="1284" t="s">
        <v>2284</v>
      </c>
      <c r="D1711" s="1284">
        <v>3</v>
      </c>
      <c r="E1711" s="1284">
        <v>0</v>
      </c>
      <c r="F1711" s="1284">
        <v>0</v>
      </c>
      <c r="G1711" s="1284">
        <v>0</v>
      </c>
    </row>
    <row r="1712" spans="1:7" ht="15">
      <c r="A1712" s="1284" t="s">
        <v>163</v>
      </c>
      <c r="B1712" s="1284" t="s">
        <v>164</v>
      </c>
      <c r="C1712" s="1284" t="s">
        <v>3254</v>
      </c>
      <c r="D1712" s="1284">
        <v>1</v>
      </c>
      <c r="E1712" s="1284" t="s">
        <v>7136</v>
      </c>
      <c r="F1712" s="1284"/>
      <c r="G1712" s="1284"/>
    </row>
    <row r="1713" spans="1:7" ht="15">
      <c r="A1713" s="1284" t="s">
        <v>163</v>
      </c>
      <c r="B1713" s="1284" t="s">
        <v>164</v>
      </c>
      <c r="C1713" s="1284" t="s">
        <v>3254</v>
      </c>
      <c r="D1713" s="1284">
        <v>2</v>
      </c>
      <c r="E1713" s="1284" t="s">
        <v>7137</v>
      </c>
      <c r="F1713" s="1284"/>
      <c r="G1713" s="1284"/>
    </row>
    <row r="1714" spans="1:7" ht="15">
      <c r="A1714" s="1284" t="s">
        <v>163</v>
      </c>
      <c r="B1714" s="1284" t="s">
        <v>164</v>
      </c>
      <c r="C1714" s="1284" t="s">
        <v>3254</v>
      </c>
      <c r="D1714" s="1284">
        <v>3</v>
      </c>
      <c r="E1714" s="1284">
        <v>0</v>
      </c>
      <c r="F1714" s="1284"/>
      <c r="G1714" s="1284"/>
    </row>
    <row r="1715" spans="1:7" ht="15">
      <c r="A1715" s="1284" t="s">
        <v>163</v>
      </c>
      <c r="B1715" s="1284" t="s">
        <v>164</v>
      </c>
      <c r="C1715" s="1284" t="s">
        <v>1568</v>
      </c>
      <c r="D1715" s="1284">
        <v>1</v>
      </c>
      <c r="E1715" s="1284" t="s">
        <v>7138</v>
      </c>
      <c r="F1715" s="1284" t="s">
        <v>7139</v>
      </c>
      <c r="G1715" s="1284" t="s">
        <v>7140</v>
      </c>
    </row>
    <row r="1716" spans="1:7" ht="15">
      <c r="A1716" s="1284" t="s">
        <v>163</v>
      </c>
      <c r="B1716" s="1284" t="s">
        <v>164</v>
      </c>
      <c r="C1716" s="1284" t="s">
        <v>1568</v>
      </c>
      <c r="D1716" s="1284">
        <v>2</v>
      </c>
      <c r="E1716" s="1284" t="s">
        <v>7141</v>
      </c>
      <c r="F1716" s="1284" t="s">
        <v>7142</v>
      </c>
      <c r="G1716" s="1284" t="s">
        <v>7143</v>
      </c>
    </row>
    <row r="1717" spans="1:7" ht="15">
      <c r="A1717" s="1284" t="s">
        <v>163</v>
      </c>
      <c r="B1717" s="1284" t="s">
        <v>164</v>
      </c>
      <c r="C1717" s="1284" t="s">
        <v>1568</v>
      </c>
      <c r="D1717" s="1284">
        <v>3</v>
      </c>
      <c r="E1717" s="1284">
        <v>0</v>
      </c>
      <c r="F1717" s="1284">
        <v>0</v>
      </c>
      <c r="G1717" s="1284">
        <v>0</v>
      </c>
    </row>
    <row r="1718" spans="1:7" ht="15">
      <c r="A1718" s="1284" t="s">
        <v>163</v>
      </c>
      <c r="B1718" s="1284" t="s">
        <v>164</v>
      </c>
      <c r="C1718" s="1284" t="s">
        <v>2262</v>
      </c>
      <c r="D1718" s="1284">
        <v>1</v>
      </c>
      <c r="E1718" s="1284" t="s">
        <v>7144</v>
      </c>
      <c r="F1718" s="1284" t="s">
        <v>7145</v>
      </c>
      <c r="G1718" s="1284" t="s">
        <v>7146</v>
      </c>
    </row>
    <row r="1719" spans="1:7" ht="15">
      <c r="A1719" s="1284" t="s">
        <v>163</v>
      </c>
      <c r="B1719" s="1284" t="s">
        <v>164</v>
      </c>
      <c r="C1719" s="1284" t="s">
        <v>2262</v>
      </c>
      <c r="D1719" s="1284">
        <v>2</v>
      </c>
      <c r="E1719" s="1284" t="s">
        <v>7147</v>
      </c>
      <c r="F1719" s="1284" t="s">
        <v>7148</v>
      </c>
      <c r="G1719" s="1284" t="s">
        <v>7149</v>
      </c>
    </row>
    <row r="1720" spans="1:7" ht="15">
      <c r="A1720" s="1284" t="s">
        <v>163</v>
      </c>
      <c r="B1720" s="1284" t="s">
        <v>164</v>
      </c>
      <c r="C1720" s="1284" t="s">
        <v>2262</v>
      </c>
      <c r="D1720" s="1284">
        <v>3</v>
      </c>
      <c r="E1720" s="1284">
        <v>0</v>
      </c>
      <c r="F1720" s="1284">
        <v>0</v>
      </c>
      <c r="G1720" s="1284">
        <v>0</v>
      </c>
    </row>
    <row r="1721" spans="1:7" ht="15">
      <c r="A1721" s="1284" t="s">
        <v>163</v>
      </c>
      <c r="B1721" s="1284" t="s">
        <v>164</v>
      </c>
      <c r="C1721" s="1284" t="s">
        <v>2273</v>
      </c>
      <c r="D1721" s="1284">
        <v>1</v>
      </c>
      <c r="E1721" s="1284" t="s">
        <v>7150</v>
      </c>
      <c r="F1721" s="1284" t="s">
        <v>7151</v>
      </c>
      <c r="G1721" s="1284" t="s">
        <v>7152</v>
      </c>
    </row>
    <row r="1722" spans="1:7" ht="15">
      <c r="A1722" s="1284" t="s">
        <v>163</v>
      </c>
      <c r="B1722" s="1284" t="s">
        <v>164</v>
      </c>
      <c r="C1722" s="1284" t="s">
        <v>2273</v>
      </c>
      <c r="D1722" s="1284">
        <v>2</v>
      </c>
      <c r="E1722" s="1284" t="s">
        <v>7153</v>
      </c>
      <c r="F1722" s="1284" t="s">
        <v>7154</v>
      </c>
      <c r="G1722" s="1284" t="s">
        <v>7155</v>
      </c>
    </row>
    <row r="1723" spans="1:7" ht="15">
      <c r="A1723" s="1284" t="s">
        <v>163</v>
      </c>
      <c r="B1723" s="1284" t="s">
        <v>164</v>
      </c>
      <c r="C1723" s="1284" t="s">
        <v>2273</v>
      </c>
      <c r="D1723" s="1284">
        <v>3</v>
      </c>
      <c r="E1723" s="1284">
        <v>0</v>
      </c>
      <c r="F1723" s="1284">
        <v>0</v>
      </c>
      <c r="G1723" s="1284">
        <v>0</v>
      </c>
    </row>
    <row r="1724" spans="1:7" ht="15">
      <c r="A1724" s="1284" t="s">
        <v>163</v>
      </c>
      <c r="B1724" s="1284" t="s">
        <v>164</v>
      </c>
      <c r="C1724" s="1284" t="s">
        <v>2284</v>
      </c>
      <c r="D1724" s="1284">
        <v>1</v>
      </c>
      <c r="E1724" s="1284" t="s">
        <v>7156</v>
      </c>
      <c r="F1724" s="1284" t="s">
        <v>7157</v>
      </c>
      <c r="G1724" s="1284" t="s">
        <v>7158</v>
      </c>
    </row>
    <row r="1725" spans="1:7" ht="15">
      <c r="A1725" s="1284" t="s">
        <v>163</v>
      </c>
      <c r="B1725" s="1284" t="s">
        <v>164</v>
      </c>
      <c r="C1725" s="1284" t="s">
        <v>2284</v>
      </c>
      <c r="D1725" s="1284">
        <v>2</v>
      </c>
      <c r="E1725" s="1284" t="s">
        <v>7159</v>
      </c>
      <c r="F1725" s="1284" t="s">
        <v>7160</v>
      </c>
      <c r="G1725" s="1284" t="s">
        <v>7161</v>
      </c>
    </row>
    <row r="1726" spans="1:7" ht="15">
      <c r="A1726" s="1284" t="s">
        <v>163</v>
      </c>
      <c r="B1726" s="1284" t="s">
        <v>164</v>
      </c>
      <c r="C1726" s="1284" t="s">
        <v>2284</v>
      </c>
      <c r="D1726" s="1284">
        <v>3</v>
      </c>
      <c r="E1726" s="1284">
        <v>0</v>
      </c>
      <c r="F1726" s="1284">
        <v>0</v>
      </c>
      <c r="G1726" s="1284">
        <v>0</v>
      </c>
    </row>
    <row r="1727" spans="1:7" ht="15">
      <c r="A1727" s="1284" t="s">
        <v>163</v>
      </c>
      <c r="B1727" s="1284" t="s">
        <v>1491</v>
      </c>
      <c r="C1727" s="1284" t="s">
        <v>3254</v>
      </c>
      <c r="D1727" s="1284">
        <v>1</v>
      </c>
      <c r="E1727" s="1284" t="s">
        <v>2703</v>
      </c>
      <c r="F1727" s="1284"/>
      <c r="G1727" s="1284"/>
    </row>
    <row r="1728" spans="1:7" ht="15">
      <c r="A1728" s="1284" t="s">
        <v>163</v>
      </c>
      <c r="B1728" s="1284" t="s">
        <v>1491</v>
      </c>
      <c r="C1728" s="1284" t="s">
        <v>3254</v>
      </c>
      <c r="D1728" s="1284">
        <v>2</v>
      </c>
      <c r="E1728" s="1284" t="s">
        <v>2736</v>
      </c>
      <c r="F1728" s="1284"/>
      <c r="G1728" s="1284"/>
    </row>
    <row r="1729" spans="1:7" ht="15">
      <c r="A1729" s="1284" t="s">
        <v>163</v>
      </c>
      <c r="B1729" s="1284" t="s">
        <v>1491</v>
      </c>
      <c r="C1729" s="1284" t="s">
        <v>3254</v>
      </c>
      <c r="D1729" s="1284">
        <v>3</v>
      </c>
      <c r="E1729" s="1284" t="s">
        <v>2762</v>
      </c>
      <c r="F1729" s="1284"/>
      <c r="G1729" s="1284"/>
    </row>
    <row r="1730" spans="1:7" ht="15">
      <c r="A1730" s="1284" t="s">
        <v>163</v>
      </c>
      <c r="B1730" s="1284" t="s">
        <v>1491</v>
      </c>
      <c r="C1730" s="1284" t="s">
        <v>1568</v>
      </c>
      <c r="D1730" s="1284">
        <v>1</v>
      </c>
      <c r="E1730" s="1284" t="s">
        <v>2797</v>
      </c>
      <c r="F1730" s="1284" t="s">
        <v>7162</v>
      </c>
      <c r="G1730" s="1284" t="s">
        <v>7163</v>
      </c>
    </row>
    <row r="1731" spans="1:7" ht="15">
      <c r="A1731" s="1284" t="s">
        <v>163</v>
      </c>
      <c r="B1731" s="1284" t="s">
        <v>1491</v>
      </c>
      <c r="C1731" s="1284" t="s">
        <v>1568</v>
      </c>
      <c r="D1731" s="1284">
        <v>2</v>
      </c>
      <c r="E1731" s="1284" t="s">
        <v>2833</v>
      </c>
      <c r="F1731" s="1284" t="s">
        <v>7164</v>
      </c>
      <c r="G1731" s="1284" t="s">
        <v>7165</v>
      </c>
    </row>
    <row r="1732" spans="1:7" ht="15">
      <c r="A1732" s="1284" t="s">
        <v>163</v>
      </c>
      <c r="B1732" s="1284" t="s">
        <v>1491</v>
      </c>
      <c r="C1732" s="1284" t="s">
        <v>1568</v>
      </c>
      <c r="D1732" s="1284">
        <v>3</v>
      </c>
      <c r="E1732" s="1284" t="s">
        <v>2867</v>
      </c>
      <c r="F1732" s="1284" t="s">
        <v>7166</v>
      </c>
      <c r="G1732" s="1284" t="s">
        <v>7167</v>
      </c>
    </row>
    <row r="1733" spans="1:7" ht="15">
      <c r="A1733" s="1284" t="s">
        <v>163</v>
      </c>
      <c r="B1733" s="1284" t="s">
        <v>1491</v>
      </c>
      <c r="C1733" s="1284" t="s">
        <v>2262</v>
      </c>
      <c r="D1733" s="1284">
        <v>1</v>
      </c>
      <c r="E1733" s="1284" t="s">
        <v>2904</v>
      </c>
      <c r="F1733" s="1284" t="s">
        <v>7168</v>
      </c>
      <c r="G1733" s="1284" t="s">
        <v>7169</v>
      </c>
    </row>
    <row r="1734" spans="1:7" ht="15">
      <c r="A1734" s="1284" t="s">
        <v>163</v>
      </c>
      <c r="B1734" s="1284" t="s">
        <v>1491</v>
      </c>
      <c r="C1734" s="1284" t="s">
        <v>2262</v>
      </c>
      <c r="D1734" s="1284">
        <v>2</v>
      </c>
      <c r="E1734" s="1284" t="s">
        <v>7170</v>
      </c>
      <c r="F1734" s="1284" t="s">
        <v>7171</v>
      </c>
      <c r="G1734" s="1284" t="s">
        <v>7172</v>
      </c>
    </row>
    <row r="1735" spans="1:7" ht="15">
      <c r="A1735" s="1284" t="s">
        <v>163</v>
      </c>
      <c r="B1735" s="1284" t="s">
        <v>1491</v>
      </c>
      <c r="C1735" s="1284" t="s">
        <v>2262</v>
      </c>
      <c r="D1735" s="1284">
        <v>3</v>
      </c>
      <c r="E1735" s="1284" t="s">
        <v>2973</v>
      </c>
      <c r="F1735" s="1284" t="s">
        <v>7173</v>
      </c>
      <c r="G1735" s="1284" t="s">
        <v>7174</v>
      </c>
    </row>
    <row r="1736" spans="1:7" ht="15">
      <c r="A1736" s="1284" t="s">
        <v>163</v>
      </c>
      <c r="B1736" s="1284" t="s">
        <v>1491</v>
      </c>
      <c r="C1736" s="1284" t="s">
        <v>2273</v>
      </c>
      <c r="D1736" s="1284">
        <v>1</v>
      </c>
      <c r="E1736" s="1284" t="s">
        <v>3012</v>
      </c>
      <c r="F1736" s="1284" t="s">
        <v>7175</v>
      </c>
      <c r="G1736" s="1284" t="s">
        <v>7176</v>
      </c>
    </row>
    <row r="1737" spans="1:7" ht="15">
      <c r="A1737" s="1284" t="s">
        <v>163</v>
      </c>
      <c r="B1737" s="1284" t="s">
        <v>1491</v>
      </c>
      <c r="C1737" s="1284" t="s">
        <v>2273</v>
      </c>
      <c r="D1737" s="1284">
        <v>2</v>
      </c>
      <c r="E1737" s="1284" t="s">
        <v>7177</v>
      </c>
      <c r="F1737" s="1284" t="s">
        <v>7178</v>
      </c>
      <c r="G1737" s="1284" t="s">
        <v>7179</v>
      </c>
    </row>
    <row r="1738" spans="1:7" ht="15">
      <c r="A1738" s="1284" t="s">
        <v>163</v>
      </c>
      <c r="B1738" s="1284" t="s">
        <v>1491</v>
      </c>
      <c r="C1738" s="1284" t="s">
        <v>2273</v>
      </c>
      <c r="D1738" s="1284">
        <v>3</v>
      </c>
      <c r="E1738" s="1284" t="s">
        <v>3076</v>
      </c>
      <c r="F1738" s="1284" t="s">
        <v>7180</v>
      </c>
      <c r="G1738" s="1284" t="s">
        <v>7181</v>
      </c>
    </row>
    <row r="1739" spans="1:7" ht="15">
      <c r="A1739" s="1284" t="s">
        <v>163</v>
      </c>
      <c r="B1739" s="1284" t="s">
        <v>1491</v>
      </c>
      <c r="C1739" s="1284" t="s">
        <v>2284</v>
      </c>
      <c r="D1739" s="1284">
        <v>1</v>
      </c>
      <c r="E1739" s="1284" t="s">
        <v>3115</v>
      </c>
      <c r="F1739" s="1284" t="s">
        <v>7182</v>
      </c>
      <c r="G1739" s="1284" t="s">
        <v>7183</v>
      </c>
    </row>
    <row r="1740" spans="1:7" ht="15">
      <c r="A1740" s="1284" t="s">
        <v>163</v>
      </c>
      <c r="B1740" s="1284" t="s">
        <v>1491</v>
      </c>
      <c r="C1740" s="1284" t="s">
        <v>2284</v>
      </c>
      <c r="D1740" s="1284">
        <v>2</v>
      </c>
      <c r="E1740" s="1284" t="s">
        <v>3149</v>
      </c>
      <c r="F1740" s="1284" t="s">
        <v>7184</v>
      </c>
      <c r="G1740" s="1284" t="s">
        <v>7185</v>
      </c>
    </row>
    <row r="1741" spans="1:7" ht="15">
      <c r="A1741" s="1284" t="s">
        <v>163</v>
      </c>
      <c r="B1741" s="1284" t="s">
        <v>1491</v>
      </c>
      <c r="C1741" s="1284" t="s">
        <v>2284</v>
      </c>
      <c r="D1741" s="1284">
        <v>3</v>
      </c>
      <c r="E1741" s="1284" t="s">
        <v>3177</v>
      </c>
      <c r="F1741" s="1284" t="s">
        <v>7186</v>
      </c>
      <c r="G1741" s="1284" t="s">
        <v>7187</v>
      </c>
    </row>
    <row r="1742" spans="1:7" ht="15">
      <c r="A1742" s="1284" t="s">
        <v>163</v>
      </c>
      <c r="B1742" s="1284" t="s">
        <v>166</v>
      </c>
      <c r="C1742" s="1284" t="s">
        <v>3254</v>
      </c>
      <c r="D1742" s="1284">
        <v>1</v>
      </c>
      <c r="E1742" s="1284" t="s">
        <v>7188</v>
      </c>
      <c r="F1742" s="1284"/>
      <c r="G1742" s="1284"/>
    </row>
    <row r="1743" spans="1:7" ht="15">
      <c r="A1743" s="1284" t="s">
        <v>163</v>
      </c>
      <c r="B1743" s="1284" t="s">
        <v>166</v>
      </c>
      <c r="C1743" s="1284" t="s">
        <v>3254</v>
      </c>
      <c r="D1743" s="1284">
        <v>2</v>
      </c>
      <c r="E1743" s="1284" t="s">
        <v>7189</v>
      </c>
      <c r="F1743" s="1284"/>
      <c r="G1743" s="1284"/>
    </row>
    <row r="1744" spans="1:7" ht="15">
      <c r="A1744" s="1284" t="s">
        <v>163</v>
      </c>
      <c r="B1744" s="1284" t="s">
        <v>166</v>
      </c>
      <c r="C1744" s="1284" t="s">
        <v>3254</v>
      </c>
      <c r="D1744" s="1284">
        <v>3</v>
      </c>
      <c r="E1744" s="1284">
        <v>0</v>
      </c>
      <c r="F1744" s="1284"/>
      <c r="G1744" s="1284"/>
    </row>
    <row r="1745" spans="1:7" ht="15">
      <c r="A1745" s="1284" t="s">
        <v>163</v>
      </c>
      <c r="B1745" s="1284" t="s">
        <v>166</v>
      </c>
      <c r="C1745" s="1284" t="s">
        <v>1568</v>
      </c>
      <c r="D1745" s="1284">
        <v>1</v>
      </c>
      <c r="E1745" s="1284" t="s">
        <v>7192</v>
      </c>
      <c r="F1745" s="1284">
        <v>0</v>
      </c>
      <c r="G1745" s="1284">
        <v>0</v>
      </c>
    </row>
    <row r="1746" spans="1:7" ht="15">
      <c r="A1746" s="1284" t="s">
        <v>163</v>
      </c>
      <c r="B1746" s="1284" t="s">
        <v>166</v>
      </c>
      <c r="C1746" s="1284" t="s">
        <v>1568</v>
      </c>
      <c r="D1746" s="1284">
        <v>2</v>
      </c>
      <c r="E1746" s="1284" t="s">
        <v>7193</v>
      </c>
      <c r="F1746" s="1284" t="s">
        <v>7194</v>
      </c>
      <c r="G1746" s="1284" t="s">
        <v>7195</v>
      </c>
    </row>
    <row r="1747" spans="1:7" ht="15">
      <c r="A1747" s="1284" t="s">
        <v>163</v>
      </c>
      <c r="B1747" s="1284" t="s">
        <v>166</v>
      </c>
      <c r="C1747" s="1284" t="s">
        <v>1568</v>
      </c>
      <c r="D1747" s="1284">
        <v>3</v>
      </c>
      <c r="E1747" s="1284">
        <v>0</v>
      </c>
      <c r="F1747" s="1284" t="s">
        <v>7196</v>
      </c>
      <c r="G1747" s="1284" t="s">
        <v>7197</v>
      </c>
    </row>
    <row r="1748" spans="1:7" ht="15">
      <c r="A1748" s="1284" t="s">
        <v>163</v>
      </c>
      <c r="B1748" s="1284" t="s">
        <v>166</v>
      </c>
      <c r="C1748" s="1284" t="s">
        <v>2262</v>
      </c>
      <c r="D1748" s="1284">
        <v>1</v>
      </c>
      <c r="E1748" s="1284" t="s">
        <v>7198</v>
      </c>
      <c r="F1748" s="1284">
        <v>0</v>
      </c>
      <c r="G1748" s="1284">
        <v>0</v>
      </c>
    </row>
    <row r="1749" spans="1:7" ht="15">
      <c r="A1749" s="1284" t="s">
        <v>163</v>
      </c>
      <c r="B1749" s="1284" t="s">
        <v>166</v>
      </c>
      <c r="C1749" s="1284" t="s">
        <v>2262</v>
      </c>
      <c r="D1749" s="1284">
        <v>2</v>
      </c>
      <c r="E1749" s="1284" t="s">
        <v>7199</v>
      </c>
      <c r="F1749" s="1284" t="s">
        <v>7200</v>
      </c>
      <c r="G1749" s="1284" t="s">
        <v>7201</v>
      </c>
    </row>
    <row r="1750" spans="1:7" ht="15">
      <c r="A1750" s="1284" t="s">
        <v>163</v>
      </c>
      <c r="B1750" s="1284" t="s">
        <v>166</v>
      </c>
      <c r="C1750" s="1284" t="s">
        <v>2262</v>
      </c>
      <c r="D1750" s="1284">
        <v>3</v>
      </c>
      <c r="E1750" s="1284">
        <v>0</v>
      </c>
      <c r="F1750" s="1284" t="s">
        <v>7202</v>
      </c>
      <c r="G1750" s="1284" t="s">
        <v>7203</v>
      </c>
    </row>
    <row r="1751" spans="1:7" ht="15">
      <c r="A1751" s="1284" t="s">
        <v>163</v>
      </c>
      <c r="B1751" s="1284" t="s">
        <v>166</v>
      </c>
      <c r="C1751" s="1284" t="s">
        <v>2273</v>
      </c>
      <c r="D1751" s="1284">
        <v>1</v>
      </c>
      <c r="E1751" s="1284" t="s">
        <v>7204</v>
      </c>
      <c r="F1751" s="1284">
        <v>0</v>
      </c>
      <c r="G1751" s="1284">
        <v>0</v>
      </c>
    </row>
    <row r="1752" spans="1:7" ht="15">
      <c r="A1752" s="1284" t="s">
        <v>163</v>
      </c>
      <c r="B1752" s="1284" t="s">
        <v>166</v>
      </c>
      <c r="C1752" s="1284" t="s">
        <v>2273</v>
      </c>
      <c r="D1752" s="1284">
        <v>2</v>
      </c>
      <c r="E1752" s="1284" t="s">
        <v>7205</v>
      </c>
      <c r="F1752" s="1284" t="s">
        <v>7206</v>
      </c>
      <c r="G1752" s="1284" t="s">
        <v>7207</v>
      </c>
    </row>
    <row r="1753" spans="1:7" ht="15">
      <c r="A1753" s="1284" t="s">
        <v>163</v>
      </c>
      <c r="B1753" s="1284" t="s">
        <v>166</v>
      </c>
      <c r="C1753" s="1284" t="s">
        <v>2273</v>
      </c>
      <c r="D1753" s="1284">
        <v>3</v>
      </c>
      <c r="E1753" s="1284">
        <v>0</v>
      </c>
      <c r="F1753" s="1284" t="s">
        <v>7208</v>
      </c>
      <c r="G1753" s="1284" t="s">
        <v>7209</v>
      </c>
    </row>
    <row r="1754" spans="1:7" ht="15">
      <c r="A1754" s="1284" t="s">
        <v>163</v>
      </c>
      <c r="B1754" s="1284" t="s">
        <v>166</v>
      </c>
      <c r="C1754" s="1284" t="s">
        <v>2284</v>
      </c>
      <c r="D1754" s="1284">
        <v>1</v>
      </c>
      <c r="E1754" s="1284" t="s">
        <v>7210</v>
      </c>
      <c r="F1754" s="1284">
        <v>0</v>
      </c>
      <c r="G1754" s="1284">
        <v>0</v>
      </c>
    </row>
    <row r="1755" spans="1:7" ht="15">
      <c r="A1755" s="1284" t="s">
        <v>163</v>
      </c>
      <c r="B1755" s="1284" t="s">
        <v>166</v>
      </c>
      <c r="C1755" s="1284" t="s">
        <v>2284</v>
      </c>
      <c r="D1755" s="1284">
        <v>2</v>
      </c>
      <c r="E1755" s="1284" t="s">
        <v>7211</v>
      </c>
      <c r="F1755" s="1284" t="s">
        <v>7212</v>
      </c>
      <c r="G1755" s="1284" t="s">
        <v>7213</v>
      </c>
    </row>
    <row r="1756" spans="1:7" ht="15">
      <c r="A1756" s="1284" t="s">
        <v>163</v>
      </c>
      <c r="B1756" s="1284" t="s">
        <v>166</v>
      </c>
      <c r="C1756" s="1284" t="s">
        <v>2284</v>
      </c>
      <c r="D1756" s="1284">
        <v>3</v>
      </c>
      <c r="E1756" s="1284">
        <v>0</v>
      </c>
      <c r="F1756" s="1284">
        <v>0</v>
      </c>
      <c r="G1756" s="1284">
        <v>0</v>
      </c>
    </row>
    <row r="1757" spans="1:7" ht="15">
      <c r="A1757" s="1284" t="s">
        <v>163</v>
      </c>
      <c r="B1757" s="1284" t="s">
        <v>167</v>
      </c>
      <c r="C1757" s="1284" t="s">
        <v>3254</v>
      </c>
      <c r="D1757" s="1284">
        <v>1</v>
      </c>
      <c r="E1757" s="1284" t="s">
        <v>7214</v>
      </c>
      <c r="F1757" s="1284"/>
      <c r="G1757" s="1284"/>
    </row>
    <row r="1758" spans="1:7" ht="15">
      <c r="A1758" s="1284" t="s">
        <v>163</v>
      </c>
      <c r="B1758" s="1284" t="s">
        <v>167</v>
      </c>
      <c r="C1758" s="1284" t="s">
        <v>3254</v>
      </c>
      <c r="D1758" s="1284">
        <v>2</v>
      </c>
      <c r="E1758" s="1284" t="s">
        <v>7215</v>
      </c>
      <c r="F1758" s="1284"/>
      <c r="G1758" s="1284"/>
    </row>
    <row r="1759" spans="1:7" ht="15">
      <c r="A1759" s="1284" t="s">
        <v>163</v>
      </c>
      <c r="B1759" s="1284" t="s">
        <v>167</v>
      </c>
      <c r="C1759" s="1284" t="s">
        <v>3254</v>
      </c>
      <c r="D1759" s="1284">
        <v>3</v>
      </c>
      <c r="E1759" s="1284" t="s">
        <v>7216</v>
      </c>
      <c r="F1759" s="1284"/>
      <c r="G1759" s="1284"/>
    </row>
    <row r="1760" spans="1:7" ht="15">
      <c r="A1760" s="1284" t="s">
        <v>163</v>
      </c>
      <c r="B1760" s="1284" t="s">
        <v>167</v>
      </c>
      <c r="C1760" s="1284" t="s">
        <v>1568</v>
      </c>
      <c r="D1760" s="1284">
        <v>1</v>
      </c>
      <c r="E1760" s="1284" t="s">
        <v>7217</v>
      </c>
      <c r="F1760" s="1284" t="s">
        <v>7218</v>
      </c>
      <c r="G1760" s="1284" t="s">
        <v>7219</v>
      </c>
    </row>
    <row r="1761" spans="1:7" ht="15">
      <c r="A1761" s="1284" t="s">
        <v>163</v>
      </c>
      <c r="B1761" s="1284" t="s">
        <v>167</v>
      </c>
      <c r="C1761" s="1284" t="s">
        <v>1568</v>
      </c>
      <c r="D1761" s="1284">
        <v>2</v>
      </c>
      <c r="E1761" s="1284" t="s">
        <v>7220</v>
      </c>
      <c r="F1761" s="1284" t="s">
        <v>7221</v>
      </c>
      <c r="G1761" s="1284" t="s">
        <v>7222</v>
      </c>
    </row>
    <row r="1762" spans="1:7" ht="15">
      <c r="A1762" s="1284" t="s">
        <v>163</v>
      </c>
      <c r="B1762" s="1284" t="s">
        <v>167</v>
      </c>
      <c r="C1762" s="1284" t="s">
        <v>1568</v>
      </c>
      <c r="D1762" s="1284">
        <v>3</v>
      </c>
      <c r="E1762" s="1284" t="s">
        <v>7223</v>
      </c>
      <c r="F1762" s="1284" t="s">
        <v>7224</v>
      </c>
      <c r="G1762" s="1284" t="s">
        <v>7225</v>
      </c>
    </row>
    <row r="1763" spans="1:7" ht="15">
      <c r="A1763" s="1284" t="s">
        <v>163</v>
      </c>
      <c r="B1763" s="1284" t="s">
        <v>167</v>
      </c>
      <c r="C1763" s="1284" t="s">
        <v>2262</v>
      </c>
      <c r="D1763" s="1284">
        <v>1</v>
      </c>
      <c r="E1763" s="1284" t="s">
        <v>7226</v>
      </c>
      <c r="F1763" s="1284" t="s">
        <v>7227</v>
      </c>
      <c r="G1763" s="1284" t="s">
        <v>7228</v>
      </c>
    </row>
    <row r="1764" spans="1:7" ht="15">
      <c r="A1764" s="1284" t="s">
        <v>163</v>
      </c>
      <c r="B1764" s="1284" t="s">
        <v>167</v>
      </c>
      <c r="C1764" s="1284" t="s">
        <v>2262</v>
      </c>
      <c r="D1764" s="1284">
        <v>2</v>
      </c>
      <c r="E1764" s="1284" t="s">
        <v>7229</v>
      </c>
      <c r="F1764" s="1284" t="s">
        <v>7230</v>
      </c>
      <c r="G1764" s="1284" t="s">
        <v>7231</v>
      </c>
    </row>
    <row r="1765" spans="1:7" ht="15">
      <c r="A1765" s="1284" t="s">
        <v>163</v>
      </c>
      <c r="B1765" s="1284" t="s">
        <v>167</v>
      </c>
      <c r="C1765" s="1284" t="s">
        <v>2262</v>
      </c>
      <c r="D1765" s="1284">
        <v>3</v>
      </c>
      <c r="E1765" s="1284" t="s">
        <v>7232</v>
      </c>
      <c r="F1765" s="1284" t="s">
        <v>7233</v>
      </c>
      <c r="G1765" s="1284" t="s">
        <v>7234</v>
      </c>
    </row>
    <row r="1766" spans="1:7" ht="15">
      <c r="A1766" s="1284" t="s">
        <v>163</v>
      </c>
      <c r="B1766" s="1284" t="s">
        <v>167</v>
      </c>
      <c r="C1766" s="1284" t="s">
        <v>2273</v>
      </c>
      <c r="D1766" s="1284">
        <v>1</v>
      </c>
      <c r="E1766" s="1284" t="s">
        <v>7235</v>
      </c>
      <c r="F1766" s="1284" t="s">
        <v>7236</v>
      </c>
      <c r="G1766" s="1284" t="s">
        <v>7237</v>
      </c>
    </row>
    <row r="1767" spans="1:7" ht="15">
      <c r="A1767" s="1284" t="s">
        <v>163</v>
      </c>
      <c r="B1767" s="1284" t="s">
        <v>167</v>
      </c>
      <c r="C1767" s="1284" t="s">
        <v>2273</v>
      </c>
      <c r="D1767" s="1284">
        <v>2</v>
      </c>
      <c r="E1767" s="1284" t="s">
        <v>7238</v>
      </c>
      <c r="F1767" s="1284" t="s">
        <v>7239</v>
      </c>
      <c r="G1767" s="1284" t="s">
        <v>7240</v>
      </c>
    </row>
    <row r="1768" spans="1:7" ht="15">
      <c r="A1768" s="1284" t="s">
        <v>163</v>
      </c>
      <c r="B1768" s="1284" t="s">
        <v>167</v>
      </c>
      <c r="C1768" s="1284" t="s">
        <v>2273</v>
      </c>
      <c r="D1768" s="1284">
        <v>3</v>
      </c>
      <c r="E1768" s="1284" t="s">
        <v>7241</v>
      </c>
      <c r="F1768" s="1284" t="s">
        <v>7242</v>
      </c>
      <c r="G1768" s="1284" t="s">
        <v>7243</v>
      </c>
    </row>
    <row r="1769" spans="1:7" ht="15">
      <c r="A1769" s="1284" t="s">
        <v>163</v>
      </c>
      <c r="B1769" s="1284" t="s">
        <v>167</v>
      </c>
      <c r="C1769" s="1284" t="s">
        <v>2284</v>
      </c>
      <c r="D1769" s="1284">
        <v>1</v>
      </c>
      <c r="E1769" s="1284" t="s">
        <v>7244</v>
      </c>
      <c r="F1769" s="1284" t="s">
        <v>7245</v>
      </c>
      <c r="G1769" s="1284" t="s">
        <v>7246</v>
      </c>
    </row>
    <row r="1770" spans="1:7" ht="15">
      <c r="A1770" s="1284" t="s">
        <v>163</v>
      </c>
      <c r="B1770" s="1284" t="s">
        <v>167</v>
      </c>
      <c r="C1770" s="1284" t="s">
        <v>2284</v>
      </c>
      <c r="D1770" s="1284">
        <v>2</v>
      </c>
      <c r="E1770" s="1284" t="s">
        <v>7247</v>
      </c>
      <c r="F1770" s="1284" t="s">
        <v>7248</v>
      </c>
      <c r="G1770" s="1284" t="s">
        <v>7249</v>
      </c>
    </row>
    <row r="1771" spans="1:7" ht="15">
      <c r="A1771" s="1284" t="s">
        <v>163</v>
      </c>
      <c r="B1771" s="1284" t="s">
        <v>167</v>
      </c>
      <c r="C1771" s="1284" t="s">
        <v>2284</v>
      </c>
      <c r="D1771" s="1284">
        <v>3</v>
      </c>
      <c r="E1771" s="1284" t="s">
        <v>7250</v>
      </c>
      <c r="F1771" s="1284" t="s">
        <v>7251</v>
      </c>
      <c r="G1771" s="1284" t="s">
        <v>7252</v>
      </c>
    </row>
    <row r="1772" spans="1:7" ht="15">
      <c r="A1772" s="1284" t="s">
        <v>163</v>
      </c>
      <c r="B1772" s="1284" t="s">
        <v>1492</v>
      </c>
      <c r="C1772" s="1284" t="s">
        <v>3254</v>
      </c>
      <c r="D1772" s="1284">
        <v>1</v>
      </c>
      <c r="E1772" s="1284">
        <v>0</v>
      </c>
      <c r="F1772" s="1284"/>
      <c r="G1772" s="1284"/>
    </row>
    <row r="1773" spans="1:7" ht="15">
      <c r="A1773" s="1284" t="s">
        <v>163</v>
      </c>
      <c r="B1773" s="1284" t="s">
        <v>1492</v>
      </c>
      <c r="C1773" s="1284" t="s">
        <v>3254</v>
      </c>
      <c r="D1773" s="1284">
        <v>2</v>
      </c>
      <c r="E1773" s="1284">
        <v>0</v>
      </c>
      <c r="F1773" s="1284"/>
      <c r="G1773" s="1284"/>
    </row>
    <row r="1774" spans="1:7" ht="15">
      <c r="A1774" s="1284" t="s">
        <v>163</v>
      </c>
      <c r="B1774" s="1284" t="s">
        <v>1492</v>
      </c>
      <c r="C1774" s="1284" t="s">
        <v>3254</v>
      </c>
      <c r="D1774" s="1284">
        <v>3</v>
      </c>
      <c r="E1774" s="1284">
        <v>0</v>
      </c>
      <c r="F1774" s="1284"/>
      <c r="G1774" s="1284"/>
    </row>
    <row r="1775" spans="1:7" ht="15">
      <c r="A1775" s="1284" t="s">
        <v>163</v>
      </c>
      <c r="B1775" s="1284" t="s">
        <v>1492</v>
      </c>
      <c r="C1775" s="1284" t="s">
        <v>1568</v>
      </c>
      <c r="D1775" s="1284">
        <v>1</v>
      </c>
      <c r="E1775" s="1284">
        <v>0</v>
      </c>
      <c r="F1775" s="1284">
        <v>0</v>
      </c>
      <c r="G1775" s="1284">
        <v>0</v>
      </c>
    </row>
    <row r="1776" spans="1:7" ht="15">
      <c r="A1776" s="1284" t="s">
        <v>163</v>
      </c>
      <c r="B1776" s="1284" t="s">
        <v>1492</v>
      </c>
      <c r="C1776" s="1284" t="s">
        <v>1568</v>
      </c>
      <c r="D1776" s="1284">
        <v>2</v>
      </c>
      <c r="E1776" s="1284">
        <v>0</v>
      </c>
      <c r="F1776" s="1284">
        <v>0</v>
      </c>
      <c r="G1776" s="1284">
        <v>0</v>
      </c>
    </row>
    <row r="1777" spans="1:7" ht="15">
      <c r="A1777" s="1284" t="s">
        <v>163</v>
      </c>
      <c r="B1777" s="1284" t="s">
        <v>1492</v>
      </c>
      <c r="C1777" s="1284" t="s">
        <v>1568</v>
      </c>
      <c r="D1777" s="1284">
        <v>3</v>
      </c>
      <c r="E1777" s="1284">
        <v>0</v>
      </c>
      <c r="F1777" s="1284">
        <v>0</v>
      </c>
      <c r="G1777" s="1284">
        <v>0</v>
      </c>
    </row>
    <row r="1778" spans="1:7" ht="15">
      <c r="A1778" s="1284" t="s">
        <v>163</v>
      </c>
      <c r="B1778" s="1284" t="s">
        <v>1492</v>
      </c>
      <c r="C1778" s="1284" t="s">
        <v>2262</v>
      </c>
      <c r="D1778" s="1284">
        <v>1</v>
      </c>
      <c r="E1778" s="1284">
        <v>0</v>
      </c>
      <c r="F1778" s="1284">
        <v>0</v>
      </c>
      <c r="G1778" s="1284">
        <v>0</v>
      </c>
    </row>
    <row r="1779" spans="1:7" ht="15">
      <c r="A1779" s="1284" t="s">
        <v>163</v>
      </c>
      <c r="B1779" s="1284" t="s">
        <v>1492</v>
      </c>
      <c r="C1779" s="1284" t="s">
        <v>2262</v>
      </c>
      <c r="D1779" s="1284">
        <v>2</v>
      </c>
      <c r="E1779" s="1284">
        <v>0</v>
      </c>
      <c r="F1779" s="1284">
        <v>0</v>
      </c>
      <c r="G1779" s="1284">
        <v>0</v>
      </c>
    </row>
    <row r="1780" spans="1:7" ht="15">
      <c r="A1780" s="1284" t="s">
        <v>163</v>
      </c>
      <c r="B1780" s="1284" t="s">
        <v>1492</v>
      </c>
      <c r="C1780" s="1284" t="s">
        <v>2262</v>
      </c>
      <c r="D1780" s="1284">
        <v>3</v>
      </c>
      <c r="E1780" s="1284">
        <v>0</v>
      </c>
      <c r="F1780" s="1284">
        <v>0</v>
      </c>
      <c r="G1780" s="1284">
        <v>0</v>
      </c>
    </row>
    <row r="1781" spans="1:7" ht="15">
      <c r="A1781" s="1284" t="s">
        <v>163</v>
      </c>
      <c r="B1781" s="1284" t="s">
        <v>1492</v>
      </c>
      <c r="C1781" s="1284" t="s">
        <v>2273</v>
      </c>
      <c r="D1781" s="1284">
        <v>1</v>
      </c>
      <c r="E1781" s="1284">
        <v>0</v>
      </c>
      <c r="F1781" s="1284">
        <v>0</v>
      </c>
      <c r="G1781" s="1284">
        <v>0</v>
      </c>
    </row>
    <row r="1782" spans="1:7" ht="15">
      <c r="A1782" s="1284" t="s">
        <v>163</v>
      </c>
      <c r="B1782" s="1284" t="s">
        <v>1492</v>
      </c>
      <c r="C1782" s="1284" t="s">
        <v>2273</v>
      </c>
      <c r="D1782" s="1284">
        <v>2</v>
      </c>
      <c r="E1782" s="1284">
        <v>0</v>
      </c>
      <c r="F1782" s="1284">
        <v>0</v>
      </c>
      <c r="G1782" s="1284">
        <v>0</v>
      </c>
    </row>
    <row r="1783" spans="1:7" ht="15">
      <c r="A1783" s="1284" t="s">
        <v>163</v>
      </c>
      <c r="B1783" s="1284" t="s">
        <v>1492</v>
      </c>
      <c r="C1783" s="1284" t="s">
        <v>2273</v>
      </c>
      <c r="D1783" s="1284">
        <v>3</v>
      </c>
      <c r="E1783" s="1284">
        <v>0</v>
      </c>
      <c r="F1783" s="1284">
        <v>0</v>
      </c>
      <c r="G1783" s="1284">
        <v>0</v>
      </c>
    </row>
    <row r="1784" spans="1:7" ht="15">
      <c r="A1784" s="1284" t="s">
        <v>163</v>
      </c>
      <c r="B1784" s="1284" t="s">
        <v>1492</v>
      </c>
      <c r="C1784" s="1284" t="s">
        <v>2284</v>
      </c>
      <c r="D1784" s="1284">
        <v>1</v>
      </c>
      <c r="E1784" s="1284">
        <v>0</v>
      </c>
      <c r="F1784" s="1284">
        <v>0</v>
      </c>
      <c r="G1784" s="1284">
        <v>0</v>
      </c>
    </row>
    <row r="1785" spans="1:7" ht="15">
      <c r="A1785" s="1284" t="s">
        <v>163</v>
      </c>
      <c r="B1785" s="1284" t="s">
        <v>1492</v>
      </c>
      <c r="C1785" s="1284" t="s">
        <v>2284</v>
      </c>
      <c r="D1785" s="1284">
        <v>2</v>
      </c>
      <c r="E1785" s="1284">
        <v>0</v>
      </c>
      <c r="F1785" s="1284">
        <v>0</v>
      </c>
      <c r="G1785" s="1284">
        <v>0</v>
      </c>
    </row>
    <row r="1786" spans="1:7" ht="15">
      <c r="A1786" s="1284" t="s">
        <v>163</v>
      </c>
      <c r="B1786" s="1284" t="s">
        <v>1492</v>
      </c>
      <c r="C1786" s="1284" t="s">
        <v>2284</v>
      </c>
      <c r="D1786" s="1284">
        <v>3</v>
      </c>
      <c r="E1786" s="1284">
        <v>0</v>
      </c>
      <c r="F1786" s="1284">
        <v>0</v>
      </c>
      <c r="G1786" s="1284">
        <v>0</v>
      </c>
    </row>
    <row r="1787" spans="1:7" ht="15">
      <c r="A1787" s="1284" t="s">
        <v>169</v>
      </c>
      <c r="B1787" s="1284" t="s">
        <v>170</v>
      </c>
      <c r="C1787" s="1284" t="s">
        <v>3254</v>
      </c>
      <c r="D1787" s="1284">
        <v>1</v>
      </c>
      <c r="E1787" s="1284" t="s">
        <v>7253</v>
      </c>
      <c r="F1787" s="1284"/>
      <c r="G1787" s="1284"/>
    </row>
    <row r="1788" spans="1:7" ht="15">
      <c r="A1788" s="1284" t="s">
        <v>169</v>
      </c>
      <c r="B1788" s="1284" t="s">
        <v>170</v>
      </c>
      <c r="C1788" s="1284" t="s">
        <v>3254</v>
      </c>
      <c r="D1788" s="1284">
        <v>2</v>
      </c>
      <c r="E1788" s="1284" t="s">
        <v>7254</v>
      </c>
      <c r="F1788" s="1284"/>
      <c r="G1788" s="1284"/>
    </row>
    <row r="1789" spans="1:7" ht="15">
      <c r="A1789" s="1284" t="s">
        <v>169</v>
      </c>
      <c r="B1789" s="1284" t="s">
        <v>170</v>
      </c>
      <c r="C1789" s="1284" t="s">
        <v>3254</v>
      </c>
      <c r="D1789" s="1284">
        <v>3</v>
      </c>
      <c r="E1789" s="1284" t="s">
        <v>7255</v>
      </c>
      <c r="F1789" s="1284"/>
      <c r="G1789" s="1284"/>
    </row>
    <row r="1790" spans="1:7" ht="15">
      <c r="A1790" s="1284" t="s">
        <v>169</v>
      </c>
      <c r="B1790" s="1284" t="s">
        <v>170</v>
      </c>
      <c r="C1790" s="1284" t="s">
        <v>1568</v>
      </c>
      <c r="D1790" s="1284">
        <v>1</v>
      </c>
      <c r="E1790" s="1284" t="s">
        <v>7256</v>
      </c>
      <c r="F1790" s="1284" t="s">
        <v>7257</v>
      </c>
      <c r="G1790" s="1284" t="s">
        <v>7258</v>
      </c>
    </row>
    <row r="1791" spans="1:7" ht="15">
      <c r="A1791" s="1284" t="s">
        <v>169</v>
      </c>
      <c r="B1791" s="1284" t="s">
        <v>170</v>
      </c>
      <c r="C1791" s="1284" t="s">
        <v>1568</v>
      </c>
      <c r="D1791" s="1284">
        <v>2</v>
      </c>
      <c r="E1791" s="1284" t="s">
        <v>7259</v>
      </c>
      <c r="F1791" s="1284" t="s">
        <v>7260</v>
      </c>
      <c r="G1791" s="1284" t="s">
        <v>7261</v>
      </c>
    </row>
    <row r="1792" spans="1:7" ht="15">
      <c r="A1792" s="1284" t="s">
        <v>169</v>
      </c>
      <c r="B1792" s="1284" t="s">
        <v>170</v>
      </c>
      <c r="C1792" s="1284" t="s">
        <v>1568</v>
      </c>
      <c r="D1792" s="1284">
        <v>3</v>
      </c>
      <c r="E1792" s="1284" t="s">
        <v>7262</v>
      </c>
      <c r="F1792" s="1284" t="s">
        <v>7263</v>
      </c>
      <c r="G1792" s="1284" t="s">
        <v>7264</v>
      </c>
    </row>
    <row r="1793" spans="1:7" ht="15">
      <c r="A1793" s="1284" t="s">
        <v>169</v>
      </c>
      <c r="B1793" s="1284" t="s">
        <v>170</v>
      </c>
      <c r="C1793" s="1284" t="s">
        <v>2262</v>
      </c>
      <c r="D1793" s="1284">
        <v>1</v>
      </c>
      <c r="E1793" s="1284" t="s">
        <v>7265</v>
      </c>
      <c r="F1793" s="1284" t="s">
        <v>7266</v>
      </c>
      <c r="G1793" s="1284" t="s">
        <v>7267</v>
      </c>
    </row>
    <row r="1794" spans="1:7" ht="15">
      <c r="A1794" s="1284" t="s">
        <v>169</v>
      </c>
      <c r="B1794" s="1284" t="s">
        <v>170</v>
      </c>
      <c r="C1794" s="1284" t="s">
        <v>2262</v>
      </c>
      <c r="D1794" s="1284">
        <v>2</v>
      </c>
      <c r="E1794" s="1284" t="s">
        <v>7268</v>
      </c>
      <c r="F1794" s="1284" t="s">
        <v>7269</v>
      </c>
      <c r="G1794" s="1284" t="s">
        <v>7270</v>
      </c>
    </row>
    <row r="1795" spans="1:7" ht="15">
      <c r="A1795" s="1284" t="s">
        <v>169</v>
      </c>
      <c r="B1795" s="1284" t="s">
        <v>170</v>
      </c>
      <c r="C1795" s="1284" t="s">
        <v>2262</v>
      </c>
      <c r="D1795" s="1284">
        <v>3</v>
      </c>
      <c r="E1795" s="1284" t="s">
        <v>7271</v>
      </c>
      <c r="F1795" s="1284" t="s">
        <v>7272</v>
      </c>
      <c r="G1795" s="1284" t="s">
        <v>7273</v>
      </c>
    </row>
    <row r="1796" spans="1:7" ht="15">
      <c r="A1796" s="1284" t="s">
        <v>169</v>
      </c>
      <c r="B1796" s="1284" t="s">
        <v>170</v>
      </c>
      <c r="C1796" s="1284" t="s">
        <v>2273</v>
      </c>
      <c r="D1796" s="1284">
        <v>1</v>
      </c>
      <c r="E1796" s="1284" t="s">
        <v>7274</v>
      </c>
      <c r="F1796" s="1284" t="s">
        <v>7275</v>
      </c>
      <c r="G1796" s="1284" t="s">
        <v>7276</v>
      </c>
    </row>
    <row r="1797" spans="1:7" ht="15">
      <c r="A1797" s="1284" t="s">
        <v>169</v>
      </c>
      <c r="B1797" s="1284" t="s">
        <v>170</v>
      </c>
      <c r="C1797" s="1284" t="s">
        <v>2273</v>
      </c>
      <c r="D1797" s="1284">
        <v>2</v>
      </c>
      <c r="E1797" s="1284" t="s">
        <v>7277</v>
      </c>
      <c r="F1797" s="1284" t="s">
        <v>7278</v>
      </c>
      <c r="G1797" s="1284" t="s">
        <v>7279</v>
      </c>
    </row>
    <row r="1798" spans="1:7" ht="15">
      <c r="A1798" s="1284" t="s">
        <v>169</v>
      </c>
      <c r="B1798" s="1284" t="s">
        <v>170</v>
      </c>
      <c r="C1798" s="1284" t="s">
        <v>2273</v>
      </c>
      <c r="D1798" s="1284">
        <v>3</v>
      </c>
      <c r="E1798" s="1284" t="s">
        <v>7280</v>
      </c>
      <c r="F1798" s="1284" t="s">
        <v>7281</v>
      </c>
      <c r="G1798" s="1284" t="s">
        <v>7282</v>
      </c>
    </row>
    <row r="1799" spans="1:7" ht="15">
      <c r="A1799" s="1284" t="s">
        <v>169</v>
      </c>
      <c r="B1799" s="1284" t="s">
        <v>170</v>
      </c>
      <c r="C1799" s="1284" t="s">
        <v>2284</v>
      </c>
      <c r="D1799" s="1284">
        <v>1</v>
      </c>
      <c r="E1799" s="1284" t="s">
        <v>7283</v>
      </c>
      <c r="F1799" s="1284" t="s">
        <v>7284</v>
      </c>
      <c r="G1799" s="1284" t="s">
        <v>7285</v>
      </c>
    </row>
    <row r="1800" spans="1:7" ht="15">
      <c r="A1800" s="1284" t="s">
        <v>169</v>
      </c>
      <c r="B1800" s="1284" t="s">
        <v>170</v>
      </c>
      <c r="C1800" s="1284" t="s">
        <v>2284</v>
      </c>
      <c r="D1800" s="1284">
        <v>2</v>
      </c>
      <c r="E1800" s="1284" t="s">
        <v>7286</v>
      </c>
      <c r="F1800" s="1284" t="s">
        <v>7287</v>
      </c>
      <c r="G1800" s="1284" t="s">
        <v>7288</v>
      </c>
    </row>
    <row r="1801" spans="1:7" ht="15">
      <c r="A1801" s="1284" t="s">
        <v>169</v>
      </c>
      <c r="B1801" s="1284" t="s">
        <v>170</v>
      </c>
      <c r="C1801" s="1284" t="s">
        <v>2284</v>
      </c>
      <c r="D1801" s="1284">
        <v>3</v>
      </c>
      <c r="E1801" s="1284" t="s">
        <v>7289</v>
      </c>
      <c r="F1801" s="1284" t="s">
        <v>7290</v>
      </c>
      <c r="G1801" s="1284" t="s">
        <v>7291</v>
      </c>
    </row>
    <row r="1802" spans="1:7" ht="15">
      <c r="A1802" s="1284" t="s">
        <v>169</v>
      </c>
      <c r="B1802" s="1284" t="s">
        <v>171</v>
      </c>
      <c r="C1802" s="1284" t="s">
        <v>3254</v>
      </c>
      <c r="D1802" s="1284">
        <v>1</v>
      </c>
      <c r="E1802" s="1284" t="s">
        <v>7292</v>
      </c>
      <c r="F1802" s="1284"/>
      <c r="G1802" s="1284"/>
    </row>
    <row r="1803" spans="1:7" ht="15">
      <c r="A1803" s="1284" t="s">
        <v>169</v>
      </c>
      <c r="B1803" s="1284" t="s">
        <v>171</v>
      </c>
      <c r="C1803" s="1284" t="s">
        <v>3254</v>
      </c>
      <c r="D1803" s="1284">
        <v>2</v>
      </c>
      <c r="E1803" s="1284" t="s">
        <v>7293</v>
      </c>
      <c r="F1803" s="1284"/>
      <c r="G1803" s="1284"/>
    </row>
    <row r="1804" spans="1:7" ht="15">
      <c r="A1804" s="1284" t="s">
        <v>169</v>
      </c>
      <c r="B1804" s="1284" t="s">
        <v>171</v>
      </c>
      <c r="C1804" s="1284" t="s">
        <v>3254</v>
      </c>
      <c r="D1804" s="1284">
        <v>3</v>
      </c>
      <c r="E1804" s="1284">
        <v>0</v>
      </c>
      <c r="F1804" s="1284"/>
      <c r="G1804" s="1284"/>
    </row>
    <row r="1805" spans="1:7" ht="15">
      <c r="A1805" s="1284" t="s">
        <v>169</v>
      </c>
      <c r="B1805" s="1284" t="s">
        <v>171</v>
      </c>
      <c r="C1805" s="1284" t="s">
        <v>1568</v>
      </c>
      <c r="D1805" s="1284">
        <v>1</v>
      </c>
      <c r="E1805" s="1284" t="s">
        <v>7296</v>
      </c>
      <c r="F1805" s="1284">
        <v>0</v>
      </c>
      <c r="G1805" s="1284">
        <v>0</v>
      </c>
    </row>
    <row r="1806" spans="1:7" ht="15">
      <c r="A1806" s="1284" t="s">
        <v>169</v>
      </c>
      <c r="B1806" s="1284" t="s">
        <v>171</v>
      </c>
      <c r="C1806" s="1284" t="s">
        <v>1568</v>
      </c>
      <c r="D1806" s="1284">
        <v>2</v>
      </c>
      <c r="E1806" s="1284" t="s">
        <v>7297</v>
      </c>
      <c r="F1806" s="1284" t="s">
        <v>7298</v>
      </c>
      <c r="G1806" s="1284" t="s">
        <v>7299</v>
      </c>
    </row>
    <row r="1807" spans="1:7" ht="15">
      <c r="A1807" s="1284" t="s">
        <v>169</v>
      </c>
      <c r="B1807" s="1284" t="s">
        <v>171</v>
      </c>
      <c r="C1807" s="1284" t="s">
        <v>1568</v>
      </c>
      <c r="D1807" s="1284">
        <v>3</v>
      </c>
      <c r="E1807" s="1284">
        <v>0</v>
      </c>
      <c r="F1807" s="1284" t="s">
        <v>7300</v>
      </c>
      <c r="G1807" s="1284" t="s">
        <v>7301</v>
      </c>
    </row>
    <row r="1808" spans="1:7" ht="15">
      <c r="A1808" s="1284" t="s">
        <v>169</v>
      </c>
      <c r="B1808" s="1284" t="s">
        <v>171</v>
      </c>
      <c r="C1808" s="1284" t="s">
        <v>2262</v>
      </c>
      <c r="D1808" s="1284">
        <v>1</v>
      </c>
      <c r="E1808" s="1284" t="s">
        <v>7302</v>
      </c>
      <c r="F1808" s="1284">
        <v>0</v>
      </c>
      <c r="G1808" s="1284">
        <v>0</v>
      </c>
    </row>
    <row r="1809" spans="1:7" ht="15">
      <c r="A1809" s="1284" t="s">
        <v>169</v>
      </c>
      <c r="B1809" s="1284" t="s">
        <v>171</v>
      </c>
      <c r="C1809" s="1284" t="s">
        <v>2262</v>
      </c>
      <c r="D1809" s="1284">
        <v>2</v>
      </c>
      <c r="E1809" s="1284" t="s">
        <v>7303</v>
      </c>
      <c r="F1809" s="1284" t="s">
        <v>7304</v>
      </c>
      <c r="G1809" s="1284" t="s">
        <v>7305</v>
      </c>
    </row>
    <row r="1810" spans="1:7" ht="15">
      <c r="A1810" s="1284" t="s">
        <v>169</v>
      </c>
      <c r="B1810" s="1284" t="s">
        <v>171</v>
      </c>
      <c r="C1810" s="1284" t="s">
        <v>2262</v>
      </c>
      <c r="D1810" s="1284">
        <v>3</v>
      </c>
      <c r="E1810" s="1284">
        <v>0</v>
      </c>
      <c r="F1810" s="1284" t="s">
        <v>7306</v>
      </c>
      <c r="G1810" s="1284" t="s">
        <v>7307</v>
      </c>
    </row>
    <row r="1811" spans="1:7" ht="15">
      <c r="A1811" s="1284" t="s">
        <v>169</v>
      </c>
      <c r="B1811" s="1284" t="s">
        <v>171</v>
      </c>
      <c r="C1811" s="1284" t="s">
        <v>2273</v>
      </c>
      <c r="D1811" s="1284">
        <v>1</v>
      </c>
      <c r="E1811" s="1284" t="s">
        <v>7308</v>
      </c>
      <c r="F1811" s="1284">
        <v>0</v>
      </c>
      <c r="G1811" s="1284">
        <v>0</v>
      </c>
    </row>
    <row r="1812" spans="1:7" ht="15">
      <c r="A1812" s="1284" t="s">
        <v>169</v>
      </c>
      <c r="B1812" s="1284" t="s">
        <v>171</v>
      </c>
      <c r="C1812" s="1284" t="s">
        <v>2273</v>
      </c>
      <c r="D1812" s="1284">
        <v>2</v>
      </c>
      <c r="E1812" s="1284" t="s">
        <v>7309</v>
      </c>
      <c r="F1812" s="1284" t="s">
        <v>7310</v>
      </c>
      <c r="G1812" s="1284" t="s">
        <v>7311</v>
      </c>
    </row>
    <row r="1813" spans="1:7" ht="15">
      <c r="A1813" s="1284" t="s">
        <v>169</v>
      </c>
      <c r="B1813" s="1284" t="s">
        <v>171</v>
      </c>
      <c r="C1813" s="1284" t="s">
        <v>2273</v>
      </c>
      <c r="D1813" s="1284">
        <v>3</v>
      </c>
      <c r="E1813" s="1284">
        <v>0</v>
      </c>
      <c r="F1813" s="1284" t="s">
        <v>7312</v>
      </c>
      <c r="G1813" s="1284" t="s">
        <v>7313</v>
      </c>
    </row>
    <row r="1814" spans="1:7" ht="15">
      <c r="A1814" s="1284" t="s">
        <v>169</v>
      </c>
      <c r="B1814" s="1284" t="s">
        <v>171</v>
      </c>
      <c r="C1814" s="1284" t="s">
        <v>2284</v>
      </c>
      <c r="D1814" s="1284">
        <v>1</v>
      </c>
      <c r="E1814" s="1284" t="s">
        <v>7314</v>
      </c>
      <c r="F1814" s="1284">
        <v>0</v>
      </c>
      <c r="G1814" s="1284">
        <v>0</v>
      </c>
    </row>
    <row r="1815" spans="1:7" ht="15">
      <c r="A1815" s="1284" t="s">
        <v>169</v>
      </c>
      <c r="B1815" s="1284" t="s">
        <v>171</v>
      </c>
      <c r="C1815" s="1284" t="s">
        <v>2284</v>
      </c>
      <c r="D1815" s="1284">
        <v>2</v>
      </c>
      <c r="E1815" s="1284" t="s">
        <v>7315</v>
      </c>
      <c r="F1815" s="1284" t="s">
        <v>7316</v>
      </c>
      <c r="G1815" s="1284" t="s">
        <v>7317</v>
      </c>
    </row>
    <row r="1816" spans="1:7" ht="15">
      <c r="A1816" s="1284" t="s">
        <v>169</v>
      </c>
      <c r="B1816" s="1284" t="s">
        <v>171</v>
      </c>
      <c r="C1816" s="1284" t="s">
        <v>2284</v>
      </c>
      <c r="D1816" s="1284">
        <v>3</v>
      </c>
      <c r="E1816" s="1284">
        <v>0</v>
      </c>
      <c r="F1816" s="1284">
        <v>0</v>
      </c>
      <c r="G1816" s="1284">
        <v>0</v>
      </c>
    </row>
    <row r="1817" spans="1:7" ht="15">
      <c r="A1817" s="1284" t="s">
        <v>169</v>
      </c>
      <c r="B1817" s="1284" t="s">
        <v>172</v>
      </c>
      <c r="C1817" s="1284" t="s">
        <v>3254</v>
      </c>
      <c r="D1817" s="1284">
        <v>1</v>
      </c>
      <c r="E1817" s="1284" t="s">
        <v>7318</v>
      </c>
      <c r="F1817" s="1284"/>
      <c r="G1817" s="1284"/>
    </row>
    <row r="1818" spans="1:7" ht="15">
      <c r="A1818" s="1284" t="s">
        <v>169</v>
      </c>
      <c r="B1818" s="1284" t="s">
        <v>172</v>
      </c>
      <c r="C1818" s="1284" t="s">
        <v>3254</v>
      </c>
      <c r="D1818" s="1284">
        <v>2</v>
      </c>
      <c r="E1818" s="1284" t="s">
        <v>7319</v>
      </c>
      <c r="F1818" s="1284"/>
      <c r="G1818" s="1284"/>
    </row>
    <row r="1819" spans="1:7" ht="15">
      <c r="A1819" s="1284" t="s">
        <v>169</v>
      </c>
      <c r="B1819" s="1284" t="s">
        <v>172</v>
      </c>
      <c r="C1819" s="1284" t="s">
        <v>3254</v>
      </c>
      <c r="D1819" s="1284">
        <v>3</v>
      </c>
      <c r="E1819" s="1284" t="s">
        <v>7320</v>
      </c>
      <c r="F1819" s="1284"/>
      <c r="G1819" s="1284"/>
    </row>
    <row r="1820" spans="1:7" ht="15">
      <c r="A1820" s="1284" t="s">
        <v>169</v>
      </c>
      <c r="B1820" s="1284" t="s">
        <v>172</v>
      </c>
      <c r="C1820" s="1284" t="s">
        <v>1568</v>
      </c>
      <c r="D1820" s="1284">
        <v>1</v>
      </c>
      <c r="E1820" s="1284" t="s">
        <v>7321</v>
      </c>
      <c r="F1820" s="1284" t="s">
        <v>7322</v>
      </c>
      <c r="G1820" s="1284" t="s">
        <v>7323</v>
      </c>
    </row>
    <row r="1821" spans="1:7" ht="15">
      <c r="A1821" s="1284" t="s">
        <v>169</v>
      </c>
      <c r="B1821" s="1284" t="s">
        <v>172</v>
      </c>
      <c r="C1821" s="1284" t="s">
        <v>1568</v>
      </c>
      <c r="D1821" s="1284">
        <v>2</v>
      </c>
      <c r="E1821" s="1284" t="s">
        <v>7324</v>
      </c>
      <c r="F1821" s="1284" t="s">
        <v>7325</v>
      </c>
      <c r="G1821" s="1284" t="s">
        <v>7326</v>
      </c>
    </row>
    <row r="1822" spans="1:7" ht="15">
      <c r="A1822" s="1284" t="s">
        <v>169</v>
      </c>
      <c r="B1822" s="1284" t="s">
        <v>172</v>
      </c>
      <c r="C1822" s="1284" t="s">
        <v>1568</v>
      </c>
      <c r="D1822" s="1284">
        <v>3</v>
      </c>
      <c r="E1822" s="1284" t="s">
        <v>7327</v>
      </c>
      <c r="F1822" s="1284" t="s">
        <v>7328</v>
      </c>
      <c r="G1822" s="1284" t="s">
        <v>7329</v>
      </c>
    </row>
    <row r="1823" spans="1:7" ht="15">
      <c r="A1823" s="1284" t="s">
        <v>169</v>
      </c>
      <c r="B1823" s="1284" t="s">
        <v>172</v>
      </c>
      <c r="C1823" s="1284" t="s">
        <v>2262</v>
      </c>
      <c r="D1823" s="1284">
        <v>1</v>
      </c>
      <c r="E1823" s="1284" t="s">
        <v>7330</v>
      </c>
      <c r="F1823" s="1284" t="s">
        <v>7331</v>
      </c>
      <c r="G1823" s="1284" t="s">
        <v>7332</v>
      </c>
    </row>
    <row r="1824" spans="1:7" ht="15">
      <c r="A1824" s="1284" t="s">
        <v>169</v>
      </c>
      <c r="B1824" s="1284" t="s">
        <v>172</v>
      </c>
      <c r="C1824" s="1284" t="s">
        <v>2262</v>
      </c>
      <c r="D1824" s="1284">
        <v>2</v>
      </c>
      <c r="E1824" s="1284" t="s">
        <v>7333</v>
      </c>
      <c r="F1824" s="1284" t="s">
        <v>7334</v>
      </c>
      <c r="G1824" s="1284" t="s">
        <v>7335</v>
      </c>
    </row>
    <row r="1825" spans="1:7" ht="15">
      <c r="A1825" s="1284" t="s">
        <v>169</v>
      </c>
      <c r="B1825" s="1284" t="s">
        <v>172</v>
      </c>
      <c r="C1825" s="1284" t="s">
        <v>2262</v>
      </c>
      <c r="D1825" s="1284">
        <v>3</v>
      </c>
      <c r="E1825" s="1284" t="s">
        <v>7336</v>
      </c>
      <c r="F1825" s="1284" t="s">
        <v>7337</v>
      </c>
      <c r="G1825" s="1284" t="s">
        <v>7338</v>
      </c>
    </row>
    <row r="1826" spans="1:7" ht="15">
      <c r="A1826" s="1284" t="s">
        <v>169</v>
      </c>
      <c r="B1826" s="1284" t="s">
        <v>172</v>
      </c>
      <c r="C1826" s="1284" t="s">
        <v>2273</v>
      </c>
      <c r="D1826" s="1284">
        <v>1</v>
      </c>
      <c r="E1826" s="1284" t="s">
        <v>7339</v>
      </c>
      <c r="F1826" s="1284" t="s">
        <v>7340</v>
      </c>
      <c r="G1826" s="1284" t="s">
        <v>7341</v>
      </c>
    </row>
    <row r="1827" spans="1:7" ht="15">
      <c r="A1827" s="1284" t="s">
        <v>169</v>
      </c>
      <c r="B1827" s="1284" t="s">
        <v>172</v>
      </c>
      <c r="C1827" s="1284" t="s">
        <v>2273</v>
      </c>
      <c r="D1827" s="1284">
        <v>2</v>
      </c>
      <c r="E1827" s="1284" t="s">
        <v>7342</v>
      </c>
      <c r="F1827" s="1284" t="s">
        <v>7343</v>
      </c>
      <c r="G1827" s="1284" t="s">
        <v>7344</v>
      </c>
    </row>
    <row r="1828" spans="1:7" ht="15">
      <c r="A1828" s="1284" t="s">
        <v>169</v>
      </c>
      <c r="B1828" s="1284" t="s">
        <v>172</v>
      </c>
      <c r="C1828" s="1284" t="s">
        <v>2273</v>
      </c>
      <c r="D1828" s="1284">
        <v>3</v>
      </c>
      <c r="E1828" s="1284" t="s">
        <v>7345</v>
      </c>
      <c r="F1828" s="1284" t="s">
        <v>7346</v>
      </c>
      <c r="G1828" s="1284" t="s">
        <v>7347</v>
      </c>
    </row>
    <row r="1829" spans="1:7" ht="15">
      <c r="A1829" s="1284" t="s">
        <v>169</v>
      </c>
      <c r="B1829" s="1284" t="s">
        <v>172</v>
      </c>
      <c r="C1829" s="1284" t="s">
        <v>2284</v>
      </c>
      <c r="D1829" s="1284">
        <v>1</v>
      </c>
      <c r="E1829" s="1284" t="s">
        <v>7348</v>
      </c>
      <c r="F1829" s="1284" t="s">
        <v>7349</v>
      </c>
      <c r="G1829" s="1284" t="s">
        <v>7350</v>
      </c>
    </row>
    <row r="1830" spans="1:7" ht="15">
      <c r="A1830" s="1284" t="s">
        <v>169</v>
      </c>
      <c r="B1830" s="1284" t="s">
        <v>172</v>
      </c>
      <c r="C1830" s="1284" t="s">
        <v>2284</v>
      </c>
      <c r="D1830" s="1284">
        <v>2</v>
      </c>
      <c r="E1830" s="1284" t="s">
        <v>7351</v>
      </c>
      <c r="F1830" s="1284" t="s">
        <v>7352</v>
      </c>
      <c r="G1830" s="1284" t="s">
        <v>7353</v>
      </c>
    </row>
    <row r="1831" spans="1:7" ht="15">
      <c r="A1831" s="1284" t="s">
        <v>169</v>
      </c>
      <c r="B1831" s="1284" t="s">
        <v>172</v>
      </c>
      <c r="C1831" s="1284" t="s">
        <v>2284</v>
      </c>
      <c r="D1831" s="1284">
        <v>3</v>
      </c>
      <c r="E1831" s="1284" t="s">
        <v>7354</v>
      </c>
      <c r="F1831" s="1284" t="s">
        <v>7355</v>
      </c>
      <c r="G1831" s="1284" t="s">
        <v>7356</v>
      </c>
    </row>
    <row r="1832" spans="1:7" ht="15">
      <c r="A1832" s="1284" t="s">
        <v>169</v>
      </c>
      <c r="B1832" s="1284" t="s">
        <v>173</v>
      </c>
      <c r="C1832" s="1284" t="s">
        <v>3254</v>
      </c>
      <c r="D1832" s="1284">
        <v>1</v>
      </c>
      <c r="E1832" s="1284" t="s">
        <v>7357</v>
      </c>
      <c r="F1832" s="1284"/>
      <c r="G1832" s="1284"/>
    </row>
    <row r="1833" spans="1:7" ht="15">
      <c r="A1833" s="1284" t="s">
        <v>169</v>
      </c>
      <c r="B1833" s="1284" t="s">
        <v>173</v>
      </c>
      <c r="C1833" s="1284" t="s">
        <v>3254</v>
      </c>
      <c r="D1833" s="1284">
        <v>2</v>
      </c>
      <c r="E1833" s="1284" t="s">
        <v>7358</v>
      </c>
      <c r="F1833" s="1284"/>
      <c r="G1833" s="1284"/>
    </row>
    <row r="1834" spans="1:7" ht="15">
      <c r="A1834" s="1284" t="s">
        <v>169</v>
      </c>
      <c r="B1834" s="1284" t="s">
        <v>173</v>
      </c>
      <c r="C1834" s="1284" t="s">
        <v>3254</v>
      </c>
      <c r="D1834" s="1284">
        <v>3</v>
      </c>
      <c r="E1834" s="1284">
        <v>0</v>
      </c>
      <c r="F1834" s="1284"/>
      <c r="G1834" s="1284"/>
    </row>
    <row r="1835" spans="1:7" ht="15">
      <c r="A1835" s="1284" t="s">
        <v>169</v>
      </c>
      <c r="B1835" s="1284" t="s">
        <v>173</v>
      </c>
      <c r="C1835" s="1284" t="s">
        <v>1568</v>
      </c>
      <c r="D1835" s="1284">
        <v>1</v>
      </c>
      <c r="E1835" s="1284" t="s">
        <v>7361</v>
      </c>
      <c r="F1835" s="1284">
        <v>0</v>
      </c>
      <c r="G1835" s="1284">
        <v>0</v>
      </c>
    </row>
    <row r="1836" spans="1:7" ht="15">
      <c r="A1836" s="1284" t="s">
        <v>169</v>
      </c>
      <c r="B1836" s="1284" t="s">
        <v>173</v>
      </c>
      <c r="C1836" s="1284" t="s">
        <v>1568</v>
      </c>
      <c r="D1836" s="1284">
        <v>2</v>
      </c>
      <c r="E1836" s="1284" t="s">
        <v>7362</v>
      </c>
      <c r="F1836" s="1284" t="s">
        <v>7363</v>
      </c>
      <c r="G1836" s="1284" t="s">
        <v>7364</v>
      </c>
    </row>
    <row r="1837" spans="1:7" ht="15">
      <c r="A1837" s="1284" t="s">
        <v>169</v>
      </c>
      <c r="B1837" s="1284" t="s">
        <v>173</v>
      </c>
      <c r="C1837" s="1284" t="s">
        <v>1568</v>
      </c>
      <c r="D1837" s="1284">
        <v>3</v>
      </c>
      <c r="E1837" s="1284">
        <v>0</v>
      </c>
      <c r="F1837" s="1284" t="s">
        <v>7365</v>
      </c>
      <c r="G1837" s="1284" t="s">
        <v>7366</v>
      </c>
    </row>
    <row r="1838" spans="1:7" ht="15">
      <c r="A1838" s="1284" t="s">
        <v>169</v>
      </c>
      <c r="B1838" s="1284" t="s">
        <v>173</v>
      </c>
      <c r="C1838" s="1284" t="s">
        <v>2262</v>
      </c>
      <c r="D1838" s="1284">
        <v>1</v>
      </c>
      <c r="E1838" s="1284" t="s">
        <v>7367</v>
      </c>
      <c r="F1838" s="1284">
        <v>0</v>
      </c>
      <c r="G1838" s="1284">
        <v>0</v>
      </c>
    </row>
    <row r="1839" spans="1:7" ht="15">
      <c r="A1839" s="1284" t="s">
        <v>169</v>
      </c>
      <c r="B1839" s="1284" t="s">
        <v>173</v>
      </c>
      <c r="C1839" s="1284" t="s">
        <v>2262</v>
      </c>
      <c r="D1839" s="1284">
        <v>2</v>
      </c>
      <c r="E1839" s="1284" t="s">
        <v>7368</v>
      </c>
      <c r="F1839" s="1284" t="s">
        <v>7369</v>
      </c>
      <c r="G1839" s="1284" t="s">
        <v>7370</v>
      </c>
    </row>
    <row r="1840" spans="1:7" ht="15">
      <c r="A1840" s="1284" t="s">
        <v>169</v>
      </c>
      <c r="B1840" s="1284" t="s">
        <v>173</v>
      </c>
      <c r="C1840" s="1284" t="s">
        <v>2262</v>
      </c>
      <c r="D1840" s="1284">
        <v>3</v>
      </c>
      <c r="E1840" s="1284">
        <v>0</v>
      </c>
      <c r="F1840" s="1284" t="s">
        <v>7371</v>
      </c>
      <c r="G1840" s="1284" t="s">
        <v>7372</v>
      </c>
    </row>
    <row r="1841" spans="1:7" ht="15">
      <c r="A1841" s="1284" t="s">
        <v>169</v>
      </c>
      <c r="B1841" s="1284" t="s">
        <v>173</v>
      </c>
      <c r="C1841" s="1284" t="s">
        <v>2273</v>
      </c>
      <c r="D1841" s="1284">
        <v>1</v>
      </c>
      <c r="E1841" s="1284" t="s">
        <v>7373</v>
      </c>
      <c r="F1841" s="1284">
        <v>0</v>
      </c>
      <c r="G1841" s="1284">
        <v>0</v>
      </c>
    </row>
    <row r="1842" spans="1:7" ht="15">
      <c r="A1842" s="1284" t="s">
        <v>169</v>
      </c>
      <c r="B1842" s="1284" t="s">
        <v>173</v>
      </c>
      <c r="C1842" s="1284" t="s">
        <v>2273</v>
      </c>
      <c r="D1842" s="1284">
        <v>2</v>
      </c>
      <c r="E1842" s="1284" t="s">
        <v>7374</v>
      </c>
      <c r="F1842" s="1284" t="s">
        <v>7375</v>
      </c>
      <c r="G1842" s="1284" t="s">
        <v>7376</v>
      </c>
    </row>
    <row r="1843" spans="1:7" ht="15">
      <c r="A1843" s="1284" t="s">
        <v>169</v>
      </c>
      <c r="B1843" s="1284" t="s">
        <v>173</v>
      </c>
      <c r="C1843" s="1284" t="s">
        <v>2273</v>
      </c>
      <c r="D1843" s="1284">
        <v>3</v>
      </c>
      <c r="E1843" s="1284">
        <v>0</v>
      </c>
      <c r="F1843" s="1284" t="s">
        <v>7377</v>
      </c>
      <c r="G1843" s="1284" t="s">
        <v>7378</v>
      </c>
    </row>
    <row r="1844" spans="1:7" ht="15">
      <c r="A1844" s="1284" t="s">
        <v>169</v>
      </c>
      <c r="B1844" s="1284" t="s">
        <v>173</v>
      </c>
      <c r="C1844" s="1284" t="s">
        <v>2284</v>
      </c>
      <c r="D1844" s="1284">
        <v>1</v>
      </c>
      <c r="E1844" s="1284" t="s">
        <v>7379</v>
      </c>
      <c r="F1844" s="1284">
        <v>0</v>
      </c>
      <c r="G1844" s="1284">
        <v>0</v>
      </c>
    </row>
    <row r="1845" spans="1:7" ht="15">
      <c r="A1845" s="1284" t="s">
        <v>169</v>
      </c>
      <c r="B1845" s="1284" t="s">
        <v>173</v>
      </c>
      <c r="C1845" s="1284" t="s">
        <v>2284</v>
      </c>
      <c r="D1845" s="1284">
        <v>2</v>
      </c>
      <c r="E1845" s="1284" t="s">
        <v>7380</v>
      </c>
      <c r="F1845" s="1284" t="s">
        <v>7381</v>
      </c>
      <c r="G1845" s="1284" t="s">
        <v>7382</v>
      </c>
    </row>
    <row r="1846" spans="1:7" ht="15">
      <c r="A1846" s="1284" t="s">
        <v>169</v>
      </c>
      <c r="B1846" s="1284" t="s">
        <v>173</v>
      </c>
      <c r="C1846" s="1284" t="s">
        <v>2284</v>
      </c>
      <c r="D1846" s="1284">
        <v>3</v>
      </c>
      <c r="E1846" s="1284">
        <v>0</v>
      </c>
      <c r="F1846" s="1284">
        <v>0</v>
      </c>
      <c r="G1846" s="1284">
        <v>0</v>
      </c>
    </row>
    <row r="1847" spans="1:7" ht="15">
      <c r="A1847" s="1284" t="s">
        <v>1493</v>
      </c>
      <c r="B1847" s="1284" t="s">
        <v>176</v>
      </c>
      <c r="C1847" s="1284" t="s">
        <v>3254</v>
      </c>
      <c r="D1847" s="1284">
        <v>1</v>
      </c>
      <c r="E1847" s="1284" t="s">
        <v>7383</v>
      </c>
      <c r="F1847" s="1284" t="s">
        <v>7384</v>
      </c>
      <c r="G1847" s="1284" t="s">
        <v>7385</v>
      </c>
    </row>
    <row r="1848" spans="1:7" ht="15">
      <c r="A1848" s="1284" t="s">
        <v>1493</v>
      </c>
      <c r="B1848" s="1284" t="s">
        <v>176</v>
      </c>
      <c r="C1848" s="1284" t="s">
        <v>3254</v>
      </c>
      <c r="D1848" s="1284">
        <v>2</v>
      </c>
      <c r="E1848" s="1284" t="s">
        <v>7386</v>
      </c>
      <c r="F1848" s="1284"/>
      <c r="G1848" s="1284"/>
    </row>
    <row r="1849" spans="1:7" ht="15">
      <c r="A1849" s="1284" t="s">
        <v>1493</v>
      </c>
      <c r="B1849" s="1284" t="s">
        <v>176</v>
      </c>
      <c r="C1849" s="1284" t="s">
        <v>3254</v>
      </c>
      <c r="D1849" s="1284">
        <v>3</v>
      </c>
      <c r="E1849" s="1284" t="s">
        <v>7389</v>
      </c>
      <c r="F1849" s="1284"/>
      <c r="G1849" s="1284"/>
    </row>
    <row r="1850" spans="1:7" ht="15">
      <c r="A1850" s="1284" t="s">
        <v>1493</v>
      </c>
      <c r="B1850" s="1284" t="s">
        <v>176</v>
      </c>
      <c r="C1850" s="1284" t="s">
        <v>1568</v>
      </c>
      <c r="D1850" s="1284">
        <v>1</v>
      </c>
      <c r="E1850" s="1284" t="s">
        <v>7392</v>
      </c>
      <c r="F1850" s="1284" t="s">
        <v>7393</v>
      </c>
      <c r="G1850" s="1284" t="s">
        <v>7394</v>
      </c>
    </row>
    <row r="1851" spans="1:7" ht="15">
      <c r="A1851" s="1284" t="s">
        <v>1493</v>
      </c>
      <c r="B1851" s="1284" t="s">
        <v>176</v>
      </c>
      <c r="C1851" s="1284" t="s">
        <v>1568</v>
      </c>
      <c r="D1851" s="1284">
        <v>2</v>
      </c>
      <c r="E1851" s="1284" t="s">
        <v>7395</v>
      </c>
      <c r="F1851" s="1284" t="s">
        <v>7396</v>
      </c>
      <c r="G1851" s="1284" t="s">
        <v>7397</v>
      </c>
    </row>
    <row r="1852" spans="1:7" ht="15">
      <c r="A1852" s="1284" t="s">
        <v>1493</v>
      </c>
      <c r="B1852" s="1284" t="s">
        <v>176</v>
      </c>
      <c r="C1852" s="1284" t="s">
        <v>1568</v>
      </c>
      <c r="D1852" s="1284">
        <v>3</v>
      </c>
      <c r="E1852" s="1284" t="s">
        <v>7398</v>
      </c>
      <c r="F1852" s="1284" t="s">
        <v>7399</v>
      </c>
      <c r="G1852" s="1284" t="s">
        <v>7400</v>
      </c>
    </row>
    <row r="1853" spans="1:7" ht="15">
      <c r="A1853" s="1284" t="s">
        <v>1493</v>
      </c>
      <c r="B1853" s="1284" t="s">
        <v>176</v>
      </c>
      <c r="C1853" s="1284" t="s">
        <v>2262</v>
      </c>
      <c r="D1853" s="1284">
        <v>1</v>
      </c>
      <c r="E1853" s="1284" t="s">
        <v>7401</v>
      </c>
      <c r="F1853" s="1284" t="s">
        <v>7402</v>
      </c>
      <c r="G1853" s="1284" t="s">
        <v>7403</v>
      </c>
    </row>
    <row r="1854" spans="1:7" ht="15">
      <c r="A1854" s="1284" t="s">
        <v>1493</v>
      </c>
      <c r="B1854" s="1284" t="s">
        <v>176</v>
      </c>
      <c r="C1854" s="1284" t="s">
        <v>2262</v>
      </c>
      <c r="D1854" s="1284">
        <v>2</v>
      </c>
      <c r="E1854" s="1284" t="s">
        <v>7404</v>
      </c>
      <c r="F1854" s="1284" t="s">
        <v>7405</v>
      </c>
      <c r="G1854" s="1284" t="s">
        <v>7406</v>
      </c>
    </row>
    <row r="1855" spans="1:7" ht="15">
      <c r="A1855" s="1284" t="s">
        <v>1493</v>
      </c>
      <c r="B1855" s="1284" t="s">
        <v>176</v>
      </c>
      <c r="C1855" s="1284" t="s">
        <v>2262</v>
      </c>
      <c r="D1855" s="1284">
        <v>3</v>
      </c>
      <c r="E1855" s="1284" t="s">
        <v>7407</v>
      </c>
      <c r="F1855" s="1284" t="s">
        <v>7408</v>
      </c>
      <c r="G1855" s="1284" t="s">
        <v>7409</v>
      </c>
    </row>
    <row r="1856" spans="1:7" ht="15">
      <c r="A1856" s="1284" t="s">
        <v>1493</v>
      </c>
      <c r="B1856" s="1284" t="s">
        <v>176</v>
      </c>
      <c r="C1856" s="1284" t="s">
        <v>2273</v>
      </c>
      <c r="D1856" s="1284">
        <v>1</v>
      </c>
      <c r="E1856" s="1284" t="s">
        <v>7410</v>
      </c>
      <c r="F1856" s="1284" t="s">
        <v>7411</v>
      </c>
      <c r="G1856" s="1284" t="s">
        <v>7412</v>
      </c>
    </row>
    <row r="1857" spans="1:7" ht="15">
      <c r="A1857" s="1284" t="s">
        <v>1493</v>
      </c>
      <c r="B1857" s="1284" t="s">
        <v>176</v>
      </c>
      <c r="C1857" s="1284" t="s">
        <v>2273</v>
      </c>
      <c r="D1857" s="1284">
        <v>2</v>
      </c>
      <c r="E1857" s="1284" t="s">
        <v>7413</v>
      </c>
      <c r="F1857" s="1284" t="s">
        <v>7414</v>
      </c>
      <c r="G1857" s="1284" t="s">
        <v>7415</v>
      </c>
    </row>
    <row r="1858" spans="1:7" ht="15">
      <c r="A1858" s="1284" t="s">
        <v>1493</v>
      </c>
      <c r="B1858" s="1284" t="s">
        <v>176</v>
      </c>
      <c r="C1858" s="1284" t="s">
        <v>2273</v>
      </c>
      <c r="D1858" s="1284">
        <v>3</v>
      </c>
      <c r="E1858" s="1284" t="s">
        <v>7416</v>
      </c>
      <c r="F1858" s="1284" t="s">
        <v>7417</v>
      </c>
      <c r="G1858" s="1284" t="s">
        <v>7418</v>
      </c>
    </row>
    <row r="1859" spans="1:7" ht="15">
      <c r="A1859" s="1284" t="s">
        <v>1493</v>
      </c>
      <c r="B1859" s="1284" t="s">
        <v>176</v>
      </c>
      <c r="C1859" s="1284" t="s">
        <v>2284</v>
      </c>
      <c r="D1859" s="1284">
        <v>1</v>
      </c>
      <c r="E1859" s="1284" t="s">
        <v>7419</v>
      </c>
      <c r="F1859" s="1284" t="s">
        <v>7420</v>
      </c>
      <c r="G1859" s="1284" t="s">
        <v>7421</v>
      </c>
    </row>
    <row r="1860" spans="1:7" ht="15">
      <c r="A1860" s="1284" t="s">
        <v>1493</v>
      </c>
      <c r="B1860" s="1284" t="s">
        <v>176</v>
      </c>
      <c r="C1860" s="1284" t="s">
        <v>2284</v>
      </c>
      <c r="D1860" s="1284">
        <v>2</v>
      </c>
      <c r="E1860" s="1284" t="s">
        <v>7422</v>
      </c>
      <c r="F1860" s="1284" t="s">
        <v>7423</v>
      </c>
      <c r="G1860" s="1284" t="s">
        <v>7424</v>
      </c>
    </row>
    <row r="1861" spans="1:7" ht="15">
      <c r="A1861" s="1284" t="s">
        <v>1493</v>
      </c>
      <c r="B1861" s="1284" t="s">
        <v>176</v>
      </c>
      <c r="C1861" s="1284" t="s">
        <v>2284</v>
      </c>
      <c r="D1861" s="1284">
        <v>3</v>
      </c>
      <c r="E1861" s="1284" t="s">
        <v>7425</v>
      </c>
      <c r="F1861" s="1284" t="s">
        <v>7426</v>
      </c>
      <c r="G1861" s="1284" t="s">
        <v>7427</v>
      </c>
    </row>
    <row r="1862" spans="1:7" ht="15">
      <c r="A1862" s="1284" t="s">
        <v>1493</v>
      </c>
      <c r="B1862" s="1284" t="s">
        <v>1494</v>
      </c>
      <c r="C1862" s="1284" t="s">
        <v>3254</v>
      </c>
      <c r="D1862" s="1284">
        <v>1</v>
      </c>
      <c r="E1862" s="1284" t="s">
        <v>7428</v>
      </c>
      <c r="F1862" s="1284" t="s">
        <v>7429</v>
      </c>
      <c r="G1862" s="1284" t="s">
        <v>7430</v>
      </c>
    </row>
    <row r="1863" spans="1:7" ht="15">
      <c r="A1863" s="1284" t="s">
        <v>1493</v>
      </c>
      <c r="B1863" s="1284" t="s">
        <v>1494</v>
      </c>
      <c r="C1863" s="1284" t="s">
        <v>3254</v>
      </c>
      <c r="D1863" s="1284">
        <v>2</v>
      </c>
      <c r="E1863" s="1284" t="s">
        <v>7431</v>
      </c>
      <c r="F1863" s="1284"/>
      <c r="G1863" s="1284"/>
    </row>
    <row r="1864" spans="1:7" ht="15">
      <c r="A1864" s="1284" t="s">
        <v>1493</v>
      </c>
      <c r="B1864" s="1284" t="s">
        <v>1494</v>
      </c>
      <c r="C1864" s="1284" t="s">
        <v>3254</v>
      </c>
      <c r="D1864" s="1284">
        <v>3</v>
      </c>
      <c r="E1864" s="1284" t="s">
        <v>7434</v>
      </c>
      <c r="F1864" s="1284"/>
      <c r="G1864" s="1284"/>
    </row>
    <row r="1865" spans="1:7" ht="15">
      <c r="A1865" s="1284" t="s">
        <v>1493</v>
      </c>
      <c r="B1865" s="1284" t="s">
        <v>1494</v>
      </c>
      <c r="C1865" s="1284" t="s">
        <v>1568</v>
      </c>
      <c r="D1865" s="1284">
        <v>1</v>
      </c>
      <c r="E1865" s="1284" t="s">
        <v>7437</v>
      </c>
      <c r="F1865" s="1284" t="s">
        <v>7438</v>
      </c>
      <c r="G1865" s="1284" t="s">
        <v>7439</v>
      </c>
    </row>
    <row r="1866" spans="1:7" ht="15">
      <c r="A1866" s="1284" t="s">
        <v>1493</v>
      </c>
      <c r="B1866" s="1284" t="s">
        <v>1494</v>
      </c>
      <c r="C1866" s="1284" t="s">
        <v>1568</v>
      </c>
      <c r="D1866" s="1284">
        <v>2</v>
      </c>
      <c r="E1866" s="1284" t="s">
        <v>7440</v>
      </c>
      <c r="F1866" s="1284" t="s">
        <v>7441</v>
      </c>
      <c r="G1866" s="1284" t="s">
        <v>7442</v>
      </c>
    </row>
    <row r="1867" spans="1:7" ht="15">
      <c r="A1867" s="1284" t="s">
        <v>1493</v>
      </c>
      <c r="B1867" s="1284" t="s">
        <v>1494</v>
      </c>
      <c r="C1867" s="1284" t="s">
        <v>1568</v>
      </c>
      <c r="D1867" s="1284">
        <v>3</v>
      </c>
      <c r="E1867" s="1284" t="s">
        <v>7443</v>
      </c>
      <c r="F1867" s="1284" t="s">
        <v>7444</v>
      </c>
      <c r="G1867" s="1284" t="s">
        <v>7445</v>
      </c>
    </row>
    <row r="1868" spans="1:7" ht="15">
      <c r="A1868" s="1284" t="s">
        <v>1493</v>
      </c>
      <c r="B1868" s="1284" t="s">
        <v>1494</v>
      </c>
      <c r="C1868" s="1284" t="s">
        <v>2262</v>
      </c>
      <c r="D1868" s="1284">
        <v>1</v>
      </c>
      <c r="E1868" s="1284" t="s">
        <v>7446</v>
      </c>
      <c r="F1868" s="1284" t="s">
        <v>7447</v>
      </c>
      <c r="G1868" s="1284" t="s">
        <v>7448</v>
      </c>
    </row>
    <row r="1869" spans="1:7" ht="15">
      <c r="A1869" s="1284" t="s">
        <v>1493</v>
      </c>
      <c r="B1869" s="1284" t="s">
        <v>1494</v>
      </c>
      <c r="C1869" s="1284" t="s">
        <v>2262</v>
      </c>
      <c r="D1869" s="1284">
        <v>2</v>
      </c>
      <c r="E1869" s="1284" t="s">
        <v>7449</v>
      </c>
      <c r="F1869" s="1284" t="s">
        <v>7450</v>
      </c>
      <c r="G1869" s="1284" t="s">
        <v>7451</v>
      </c>
    </row>
    <row r="1870" spans="1:7" ht="15">
      <c r="A1870" s="1284" t="s">
        <v>1493</v>
      </c>
      <c r="B1870" s="1284" t="s">
        <v>1494</v>
      </c>
      <c r="C1870" s="1284" t="s">
        <v>2262</v>
      </c>
      <c r="D1870" s="1284">
        <v>3</v>
      </c>
      <c r="E1870" s="1284" t="s">
        <v>7452</v>
      </c>
      <c r="F1870" s="1284" t="s">
        <v>7453</v>
      </c>
      <c r="G1870" s="1284" t="s">
        <v>7454</v>
      </c>
    </row>
    <row r="1871" spans="1:7" ht="15">
      <c r="A1871" s="1284" t="s">
        <v>1493</v>
      </c>
      <c r="B1871" s="1284" t="s">
        <v>1494</v>
      </c>
      <c r="C1871" s="1284" t="s">
        <v>2273</v>
      </c>
      <c r="D1871" s="1284">
        <v>1</v>
      </c>
      <c r="E1871" s="1284" t="s">
        <v>7455</v>
      </c>
      <c r="F1871" s="1284" t="s">
        <v>7456</v>
      </c>
      <c r="G1871" s="1284" t="s">
        <v>7457</v>
      </c>
    </row>
    <row r="1872" spans="1:7" ht="15">
      <c r="A1872" s="1284" t="s">
        <v>1493</v>
      </c>
      <c r="B1872" s="1284" t="s">
        <v>1494</v>
      </c>
      <c r="C1872" s="1284" t="s">
        <v>2273</v>
      </c>
      <c r="D1872" s="1284">
        <v>2</v>
      </c>
      <c r="E1872" s="1284" t="s">
        <v>7458</v>
      </c>
      <c r="F1872" s="1284" t="s">
        <v>7459</v>
      </c>
      <c r="G1872" s="1284" t="s">
        <v>7460</v>
      </c>
    </row>
    <row r="1873" spans="1:7" ht="15">
      <c r="A1873" s="1284" t="s">
        <v>1493</v>
      </c>
      <c r="B1873" s="1284" t="s">
        <v>1494</v>
      </c>
      <c r="C1873" s="1284" t="s">
        <v>2273</v>
      </c>
      <c r="D1873" s="1284">
        <v>3</v>
      </c>
      <c r="E1873" s="1284" t="s">
        <v>7461</v>
      </c>
      <c r="F1873" s="1284" t="s">
        <v>7462</v>
      </c>
      <c r="G1873" s="1284" t="s">
        <v>7463</v>
      </c>
    </row>
    <row r="1874" spans="1:7" ht="15">
      <c r="A1874" s="1284" t="s">
        <v>1493</v>
      </c>
      <c r="B1874" s="1284" t="s">
        <v>1494</v>
      </c>
      <c r="C1874" s="1284" t="s">
        <v>2284</v>
      </c>
      <c r="D1874" s="1284">
        <v>1</v>
      </c>
      <c r="E1874" s="1284" t="s">
        <v>7464</v>
      </c>
      <c r="F1874" s="1284" t="s">
        <v>7465</v>
      </c>
      <c r="G1874" s="1284" t="s">
        <v>7466</v>
      </c>
    </row>
    <row r="1875" spans="1:7" ht="15">
      <c r="A1875" s="1284" t="s">
        <v>1493</v>
      </c>
      <c r="B1875" s="1284" t="s">
        <v>1494</v>
      </c>
      <c r="C1875" s="1284" t="s">
        <v>2284</v>
      </c>
      <c r="D1875" s="1284">
        <v>2</v>
      </c>
      <c r="E1875" s="1284" t="s">
        <v>7467</v>
      </c>
      <c r="F1875" s="1284" t="s">
        <v>7468</v>
      </c>
      <c r="G1875" s="1284" t="s">
        <v>7469</v>
      </c>
    </row>
    <row r="1876" spans="1:7" ht="15">
      <c r="A1876" s="1284" t="s">
        <v>1493</v>
      </c>
      <c r="B1876" s="1284" t="s">
        <v>1494</v>
      </c>
      <c r="C1876" s="1284" t="s">
        <v>2284</v>
      </c>
      <c r="D1876" s="1284">
        <v>3</v>
      </c>
      <c r="E1876" s="1284" t="s">
        <v>7470</v>
      </c>
      <c r="F1876" s="1284" t="s">
        <v>7471</v>
      </c>
      <c r="G1876" s="1284" t="s">
        <v>7472</v>
      </c>
    </row>
    <row r="1877" spans="1:7" ht="15">
      <c r="A1877" s="1284" t="s">
        <v>1493</v>
      </c>
      <c r="B1877" s="1284" t="s">
        <v>179</v>
      </c>
      <c r="C1877" s="1284" t="s">
        <v>3254</v>
      </c>
      <c r="D1877" s="1284">
        <v>1</v>
      </c>
      <c r="E1877" s="1284" t="s">
        <v>7473</v>
      </c>
      <c r="F1877" s="1284" t="s">
        <v>7474</v>
      </c>
      <c r="G1877" s="1284" t="s">
        <v>7475</v>
      </c>
    </row>
    <row r="1878" spans="1:7" ht="15">
      <c r="A1878" s="1284" t="s">
        <v>1493</v>
      </c>
      <c r="B1878" s="1284" t="s">
        <v>179</v>
      </c>
      <c r="C1878" s="1284" t="s">
        <v>3254</v>
      </c>
      <c r="D1878" s="1284">
        <v>2</v>
      </c>
      <c r="E1878" s="1284" t="s">
        <v>7476</v>
      </c>
      <c r="F1878" s="1284"/>
      <c r="G1878" s="1284"/>
    </row>
    <row r="1879" spans="1:7" ht="15">
      <c r="A1879" s="1284" t="s">
        <v>1493</v>
      </c>
      <c r="B1879" s="1284" t="s">
        <v>179</v>
      </c>
      <c r="C1879" s="1284" t="s">
        <v>3254</v>
      </c>
      <c r="D1879" s="1284">
        <v>3</v>
      </c>
      <c r="E1879" s="1284" t="s">
        <v>7479</v>
      </c>
      <c r="F1879" s="1284"/>
      <c r="G1879" s="1284"/>
    </row>
    <row r="1880" spans="1:7" ht="15">
      <c r="A1880" s="1284" t="s">
        <v>1493</v>
      </c>
      <c r="B1880" s="1284" t="s">
        <v>179</v>
      </c>
      <c r="C1880" s="1284" t="s">
        <v>1568</v>
      </c>
      <c r="D1880" s="1284">
        <v>1</v>
      </c>
      <c r="E1880" s="1284" t="s">
        <v>7482</v>
      </c>
      <c r="F1880" s="1284" t="s">
        <v>7483</v>
      </c>
      <c r="G1880" s="1284" t="s">
        <v>7484</v>
      </c>
    </row>
    <row r="1881" spans="1:7" ht="15">
      <c r="A1881" s="1284" t="s">
        <v>1493</v>
      </c>
      <c r="B1881" s="1284" t="s">
        <v>179</v>
      </c>
      <c r="C1881" s="1284" t="s">
        <v>1568</v>
      </c>
      <c r="D1881" s="1284">
        <v>2</v>
      </c>
      <c r="E1881" s="1284" t="s">
        <v>3259</v>
      </c>
      <c r="F1881" s="1284" t="s">
        <v>7485</v>
      </c>
      <c r="G1881" s="1284" t="s">
        <v>7486</v>
      </c>
    </row>
    <row r="1882" spans="1:7" ht="15">
      <c r="A1882" s="1284" t="s">
        <v>1493</v>
      </c>
      <c r="B1882" s="1284" t="s">
        <v>179</v>
      </c>
      <c r="C1882" s="1284" t="s">
        <v>1568</v>
      </c>
      <c r="D1882" s="1284">
        <v>3</v>
      </c>
      <c r="E1882" s="1284" t="s">
        <v>3246</v>
      </c>
      <c r="F1882" s="1284" t="s">
        <v>7487</v>
      </c>
      <c r="G1882" s="1284" t="s">
        <v>7488</v>
      </c>
    </row>
    <row r="1883" spans="1:7" ht="15">
      <c r="A1883" s="1284" t="s">
        <v>1493</v>
      </c>
      <c r="B1883" s="1284" t="s">
        <v>179</v>
      </c>
      <c r="C1883" s="1284" t="s">
        <v>2262</v>
      </c>
      <c r="D1883" s="1284">
        <v>1</v>
      </c>
      <c r="E1883" s="1284" t="s">
        <v>7489</v>
      </c>
      <c r="F1883" s="1284" t="s">
        <v>7490</v>
      </c>
      <c r="G1883" s="1284" t="s">
        <v>7491</v>
      </c>
    </row>
    <row r="1884" spans="1:7" ht="15">
      <c r="A1884" s="1284" t="s">
        <v>1493</v>
      </c>
      <c r="B1884" s="1284" t="s">
        <v>179</v>
      </c>
      <c r="C1884" s="1284" t="s">
        <v>2262</v>
      </c>
      <c r="D1884" s="1284">
        <v>2</v>
      </c>
      <c r="E1884" s="1284" t="s">
        <v>7492</v>
      </c>
      <c r="F1884" s="1284" t="s">
        <v>7493</v>
      </c>
      <c r="G1884" s="1284" t="s">
        <v>7494</v>
      </c>
    </row>
    <row r="1885" spans="1:7" ht="15">
      <c r="A1885" s="1284" t="s">
        <v>1493</v>
      </c>
      <c r="B1885" s="1284" t="s">
        <v>179</v>
      </c>
      <c r="C1885" s="1284" t="s">
        <v>2262</v>
      </c>
      <c r="D1885" s="1284">
        <v>3</v>
      </c>
      <c r="E1885" s="1284" t="s">
        <v>7495</v>
      </c>
      <c r="F1885" s="1284" t="s">
        <v>7496</v>
      </c>
      <c r="G1885" s="1284" t="s">
        <v>7497</v>
      </c>
    </row>
    <row r="1886" spans="1:7" ht="15">
      <c r="A1886" s="1284" t="s">
        <v>1493</v>
      </c>
      <c r="B1886" s="1284" t="s">
        <v>179</v>
      </c>
      <c r="C1886" s="1284" t="s">
        <v>2273</v>
      </c>
      <c r="D1886" s="1284">
        <v>1</v>
      </c>
      <c r="E1886" s="1284" t="s">
        <v>7498</v>
      </c>
      <c r="F1886" s="1284" t="s">
        <v>7499</v>
      </c>
      <c r="G1886" s="1284" t="s">
        <v>7500</v>
      </c>
    </row>
    <row r="1887" spans="1:7" ht="15">
      <c r="A1887" s="1284" t="s">
        <v>1493</v>
      </c>
      <c r="B1887" s="1284" t="s">
        <v>179</v>
      </c>
      <c r="C1887" s="1284" t="s">
        <v>2273</v>
      </c>
      <c r="D1887" s="1284">
        <v>2</v>
      </c>
      <c r="E1887" s="1284" t="s">
        <v>3321</v>
      </c>
      <c r="F1887" s="1284" t="s">
        <v>7501</v>
      </c>
      <c r="G1887" s="1284" t="s">
        <v>7502</v>
      </c>
    </row>
    <row r="1888" spans="1:7" ht="15">
      <c r="A1888" s="1284" t="s">
        <v>1493</v>
      </c>
      <c r="B1888" s="1284" t="s">
        <v>179</v>
      </c>
      <c r="C1888" s="1284" t="s">
        <v>2273</v>
      </c>
      <c r="D1888" s="1284">
        <v>3</v>
      </c>
      <c r="E1888" s="1284" t="s">
        <v>7503</v>
      </c>
      <c r="F1888" s="1284" t="s">
        <v>7504</v>
      </c>
      <c r="G1888" s="1284" t="s">
        <v>7505</v>
      </c>
    </row>
    <row r="1889" spans="1:7" ht="15">
      <c r="A1889" s="1284" t="s">
        <v>1493</v>
      </c>
      <c r="B1889" s="1284" t="s">
        <v>179</v>
      </c>
      <c r="C1889" s="1284" t="s">
        <v>2284</v>
      </c>
      <c r="D1889" s="1284">
        <v>1</v>
      </c>
      <c r="E1889" s="1284" t="s">
        <v>7506</v>
      </c>
      <c r="F1889" s="1284" t="s">
        <v>7507</v>
      </c>
      <c r="G1889" s="1284" t="s">
        <v>7508</v>
      </c>
    </row>
    <row r="1890" spans="1:7" ht="15">
      <c r="A1890" s="1284" t="s">
        <v>1493</v>
      </c>
      <c r="B1890" s="1284" t="s">
        <v>179</v>
      </c>
      <c r="C1890" s="1284" t="s">
        <v>2284</v>
      </c>
      <c r="D1890" s="1284">
        <v>2</v>
      </c>
      <c r="E1890" s="1284" t="s">
        <v>7509</v>
      </c>
      <c r="F1890" s="1284" t="s">
        <v>7510</v>
      </c>
      <c r="G1890" s="1284" t="s">
        <v>7511</v>
      </c>
    </row>
    <row r="1891" spans="1:7" ht="15">
      <c r="A1891" s="1284" t="s">
        <v>1493</v>
      </c>
      <c r="B1891" s="1284" t="s">
        <v>179</v>
      </c>
      <c r="C1891" s="1284" t="s">
        <v>2284</v>
      </c>
      <c r="D1891" s="1284">
        <v>3</v>
      </c>
      <c r="E1891" s="1284" t="s">
        <v>7512</v>
      </c>
      <c r="F1891" s="1284" t="s">
        <v>7513</v>
      </c>
      <c r="G1891" s="1284" t="s">
        <v>7514</v>
      </c>
    </row>
    <row r="1892" spans="1:7" ht="15">
      <c r="A1892" s="1284" t="s">
        <v>181</v>
      </c>
      <c r="B1892" s="1284" t="s">
        <v>182</v>
      </c>
      <c r="C1892" s="1284" t="s">
        <v>3254</v>
      </c>
      <c r="D1892" s="1284">
        <v>1</v>
      </c>
      <c r="E1892" s="1284" t="s">
        <v>7516</v>
      </c>
      <c r="F1892" s="1284"/>
      <c r="G1892" s="1284"/>
    </row>
    <row r="1893" spans="1:7" ht="15">
      <c r="A1893" s="1284" t="s">
        <v>181</v>
      </c>
      <c r="B1893" s="1284" t="s">
        <v>182</v>
      </c>
      <c r="C1893" s="1284" t="s">
        <v>3254</v>
      </c>
      <c r="D1893" s="1284">
        <v>2</v>
      </c>
      <c r="E1893" s="1284" t="s">
        <v>7517</v>
      </c>
      <c r="F1893" s="1284"/>
      <c r="G1893" s="1284"/>
    </row>
    <row r="1894" spans="1:7" ht="15">
      <c r="A1894" s="1284" t="s">
        <v>181</v>
      </c>
      <c r="B1894" s="1284" t="s">
        <v>182</v>
      </c>
      <c r="C1894" s="1284" t="s">
        <v>3254</v>
      </c>
      <c r="D1894" s="1284">
        <v>3</v>
      </c>
      <c r="E1894" s="1284" t="s">
        <v>7518</v>
      </c>
      <c r="F1894" s="1284"/>
      <c r="G1894" s="1284"/>
    </row>
    <row r="1895" spans="1:7" ht="15">
      <c r="A1895" s="1284" t="s">
        <v>181</v>
      </c>
      <c r="B1895" s="1284" t="s">
        <v>182</v>
      </c>
      <c r="C1895" s="1284" t="s">
        <v>1568</v>
      </c>
      <c r="D1895" s="1284">
        <v>1</v>
      </c>
      <c r="E1895" s="1284" t="s">
        <v>7519</v>
      </c>
      <c r="F1895" s="1284" t="s">
        <v>7520</v>
      </c>
      <c r="G1895" s="1284" t="s">
        <v>7521</v>
      </c>
    </row>
    <row r="1896" spans="1:7" ht="15">
      <c r="A1896" s="1284" t="s">
        <v>181</v>
      </c>
      <c r="B1896" s="1284" t="s">
        <v>182</v>
      </c>
      <c r="C1896" s="1284" t="s">
        <v>1568</v>
      </c>
      <c r="D1896" s="1284">
        <v>2</v>
      </c>
      <c r="E1896" s="1284" t="s">
        <v>7522</v>
      </c>
      <c r="F1896" s="1284" t="s">
        <v>7523</v>
      </c>
      <c r="G1896" s="1284" t="s">
        <v>7524</v>
      </c>
    </row>
    <row r="1897" spans="1:7" ht="15">
      <c r="A1897" s="1284" t="s">
        <v>181</v>
      </c>
      <c r="B1897" s="1284" t="s">
        <v>182</v>
      </c>
      <c r="C1897" s="1284" t="s">
        <v>1568</v>
      </c>
      <c r="D1897" s="1284">
        <v>3</v>
      </c>
      <c r="E1897" s="1284">
        <v>0</v>
      </c>
      <c r="F1897" s="1284">
        <v>0</v>
      </c>
      <c r="G1897" s="1284">
        <v>0</v>
      </c>
    </row>
    <row r="1898" spans="1:7" ht="15">
      <c r="A1898" s="1284" t="s">
        <v>181</v>
      </c>
      <c r="B1898" s="1284" t="s">
        <v>182</v>
      </c>
      <c r="C1898" s="1284" t="s">
        <v>2262</v>
      </c>
      <c r="D1898" s="1284">
        <v>1</v>
      </c>
      <c r="E1898" s="1284" t="s">
        <v>7525</v>
      </c>
      <c r="F1898" s="1284" t="s">
        <v>7526</v>
      </c>
      <c r="G1898" s="1284" t="s">
        <v>7527</v>
      </c>
    </row>
    <row r="1899" spans="1:7" ht="15">
      <c r="A1899" s="1284" t="s">
        <v>181</v>
      </c>
      <c r="B1899" s="1284" t="s">
        <v>182</v>
      </c>
      <c r="C1899" s="1284" t="s">
        <v>2262</v>
      </c>
      <c r="D1899" s="1284">
        <v>2</v>
      </c>
      <c r="E1899" s="1284" t="s">
        <v>7528</v>
      </c>
      <c r="F1899" s="1284" t="s">
        <v>7529</v>
      </c>
      <c r="G1899" s="1284" t="s">
        <v>7530</v>
      </c>
    </row>
    <row r="1900" spans="1:7" ht="15">
      <c r="A1900" s="1284" t="s">
        <v>181</v>
      </c>
      <c r="B1900" s="1284" t="s">
        <v>182</v>
      </c>
      <c r="C1900" s="1284" t="s">
        <v>2262</v>
      </c>
      <c r="D1900" s="1284">
        <v>3</v>
      </c>
      <c r="E1900" s="1284">
        <v>0</v>
      </c>
      <c r="F1900" s="1284">
        <v>0</v>
      </c>
      <c r="G1900" s="1284">
        <v>0</v>
      </c>
    </row>
    <row r="1901" spans="1:7" ht="15">
      <c r="A1901" s="1284" t="s">
        <v>181</v>
      </c>
      <c r="B1901" s="1284" t="s">
        <v>182</v>
      </c>
      <c r="C1901" s="1284" t="s">
        <v>2273</v>
      </c>
      <c r="D1901" s="1284">
        <v>1</v>
      </c>
      <c r="E1901" s="1284" t="s">
        <v>7531</v>
      </c>
      <c r="F1901" s="1284" t="s">
        <v>7532</v>
      </c>
      <c r="G1901" s="1284" t="s">
        <v>7533</v>
      </c>
    </row>
    <row r="1902" spans="1:7" ht="15">
      <c r="A1902" s="1284" t="s">
        <v>181</v>
      </c>
      <c r="B1902" s="1284" t="s">
        <v>182</v>
      </c>
      <c r="C1902" s="1284" t="s">
        <v>2273</v>
      </c>
      <c r="D1902" s="1284">
        <v>2</v>
      </c>
      <c r="E1902" s="1284" t="s">
        <v>7534</v>
      </c>
      <c r="F1902" s="1284" t="s">
        <v>7535</v>
      </c>
      <c r="G1902" s="1284" t="s">
        <v>7536</v>
      </c>
    </row>
    <row r="1903" spans="1:7" ht="15">
      <c r="A1903" s="1284" t="s">
        <v>181</v>
      </c>
      <c r="B1903" s="1284" t="s">
        <v>182</v>
      </c>
      <c r="C1903" s="1284" t="s">
        <v>2273</v>
      </c>
      <c r="D1903" s="1284">
        <v>3</v>
      </c>
      <c r="E1903" s="1284">
        <v>0</v>
      </c>
      <c r="F1903" s="1284">
        <v>0</v>
      </c>
      <c r="G1903" s="1284">
        <v>0</v>
      </c>
    </row>
    <row r="1904" spans="1:7" ht="15">
      <c r="A1904" s="1284" t="s">
        <v>181</v>
      </c>
      <c r="B1904" s="1284" t="s">
        <v>182</v>
      </c>
      <c r="C1904" s="1284" t="s">
        <v>2284</v>
      </c>
      <c r="D1904" s="1284">
        <v>1</v>
      </c>
      <c r="E1904" s="1284" t="s">
        <v>7537</v>
      </c>
      <c r="F1904" s="1284" t="s">
        <v>7538</v>
      </c>
      <c r="G1904" s="1284" t="s">
        <v>7539</v>
      </c>
    </row>
    <row r="1905" spans="1:7" ht="15">
      <c r="A1905" s="1284" t="s">
        <v>181</v>
      </c>
      <c r="B1905" s="1284" t="s">
        <v>182</v>
      </c>
      <c r="C1905" s="1284" t="s">
        <v>2284</v>
      </c>
      <c r="D1905" s="1284">
        <v>2</v>
      </c>
      <c r="E1905" s="1284" t="s">
        <v>7540</v>
      </c>
      <c r="F1905" s="1284" t="s">
        <v>7541</v>
      </c>
      <c r="G1905" s="1284" t="s">
        <v>7542</v>
      </c>
    </row>
    <row r="1906" spans="1:7" ht="15">
      <c r="A1906" s="1284" t="s">
        <v>181</v>
      </c>
      <c r="B1906" s="1284" t="s">
        <v>182</v>
      </c>
      <c r="C1906" s="1284" t="s">
        <v>2284</v>
      </c>
      <c r="D1906" s="1284">
        <v>3</v>
      </c>
      <c r="E1906" s="1284">
        <v>0</v>
      </c>
      <c r="F1906" s="1284">
        <v>0</v>
      </c>
      <c r="G1906" s="1284">
        <v>0</v>
      </c>
    </row>
    <row r="1907" spans="1:7" ht="15">
      <c r="A1907" s="1284" t="s">
        <v>181</v>
      </c>
      <c r="B1907" s="1284" t="s">
        <v>183</v>
      </c>
      <c r="C1907" s="1284" t="s">
        <v>3254</v>
      </c>
      <c r="D1907" s="1284">
        <v>1</v>
      </c>
      <c r="E1907" s="1284" t="s">
        <v>7543</v>
      </c>
      <c r="F1907" s="1284"/>
      <c r="G1907" s="1284"/>
    </row>
    <row r="1908" spans="1:7" ht="15">
      <c r="A1908" s="1284" t="s">
        <v>181</v>
      </c>
      <c r="B1908" s="1284" t="s">
        <v>183</v>
      </c>
      <c r="C1908" s="1284" t="s">
        <v>3254</v>
      </c>
      <c r="D1908" s="1284">
        <v>2</v>
      </c>
      <c r="E1908" s="1284" t="s">
        <v>7544</v>
      </c>
      <c r="F1908" s="1284"/>
      <c r="G1908" s="1284"/>
    </row>
    <row r="1909" spans="1:7" ht="15">
      <c r="A1909" s="1284" t="s">
        <v>181</v>
      </c>
      <c r="B1909" s="1284" t="s">
        <v>183</v>
      </c>
      <c r="C1909" s="1284" t="s">
        <v>3254</v>
      </c>
      <c r="D1909" s="1284">
        <v>3</v>
      </c>
      <c r="E1909" s="1284">
        <v>0</v>
      </c>
      <c r="F1909" s="1284"/>
      <c r="G1909" s="1284"/>
    </row>
    <row r="1910" spans="1:7" ht="15">
      <c r="A1910" s="1284" t="s">
        <v>181</v>
      </c>
      <c r="B1910" s="1284" t="s">
        <v>183</v>
      </c>
      <c r="C1910" s="1284" t="s">
        <v>1568</v>
      </c>
      <c r="D1910" s="1284">
        <v>1</v>
      </c>
      <c r="E1910" s="1284" t="s">
        <v>7547</v>
      </c>
      <c r="F1910" s="1284">
        <v>0</v>
      </c>
      <c r="G1910" s="1284">
        <v>0</v>
      </c>
    </row>
    <row r="1911" spans="1:7" ht="15">
      <c r="A1911" s="1284" t="s">
        <v>181</v>
      </c>
      <c r="B1911" s="1284" t="s">
        <v>183</v>
      </c>
      <c r="C1911" s="1284" t="s">
        <v>1568</v>
      </c>
      <c r="D1911" s="1284">
        <v>2</v>
      </c>
      <c r="E1911" s="1284" t="s">
        <v>7548</v>
      </c>
      <c r="F1911" s="1284" t="s">
        <v>7549</v>
      </c>
      <c r="G1911" s="1284" t="s">
        <v>7550</v>
      </c>
    </row>
    <row r="1912" spans="1:7" ht="15">
      <c r="A1912" s="1284" t="s">
        <v>181</v>
      </c>
      <c r="B1912" s="1284" t="s">
        <v>183</v>
      </c>
      <c r="C1912" s="1284" t="s">
        <v>1568</v>
      </c>
      <c r="D1912" s="1284">
        <v>3</v>
      </c>
      <c r="E1912" s="1284">
        <v>0</v>
      </c>
      <c r="F1912" s="1284" t="s">
        <v>7551</v>
      </c>
      <c r="G1912" s="1284" t="s">
        <v>7552</v>
      </c>
    </row>
    <row r="1913" spans="1:7" ht="15">
      <c r="A1913" s="1284" t="s">
        <v>181</v>
      </c>
      <c r="B1913" s="1284" t="s">
        <v>183</v>
      </c>
      <c r="C1913" s="1284" t="s">
        <v>2262</v>
      </c>
      <c r="D1913" s="1284">
        <v>1</v>
      </c>
      <c r="E1913" s="1284" t="s">
        <v>7553</v>
      </c>
      <c r="F1913" s="1284">
        <v>0</v>
      </c>
      <c r="G1913" s="1284">
        <v>0</v>
      </c>
    </row>
    <row r="1914" spans="1:7" ht="15">
      <c r="A1914" s="1284" t="s">
        <v>181</v>
      </c>
      <c r="B1914" s="1284" t="s">
        <v>183</v>
      </c>
      <c r="C1914" s="1284" t="s">
        <v>2262</v>
      </c>
      <c r="D1914" s="1284">
        <v>2</v>
      </c>
      <c r="E1914" s="1284" t="s">
        <v>7554</v>
      </c>
      <c r="F1914" s="1284" t="s">
        <v>7555</v>
      </c>
      <c r="G1914" s="1284" t="s">
        <v>7556</v>
      </c>
    </row>
    <row r="1915" spans="1:7" ht="15">
      <c r="A1915" s="1284" t="s">
        <v>181</v>
      </c>
      <c r="B1915" s="1284" t="s">
        <v>183</v>
      </c>
      <c r="C1915" s="1284" t="s">
        <v>2262</v>
      </c>
      <c r="D1915" s="1284">
        <v>3</v>
      </c>
      <c r="E1915" s="1284">
        <v>0</v>
      </c>
      <c r="F1915" s="1284" t="s">
        <v>7557</v>
      </c>
      <c r="G1915" s="1284" t="s">
        <v>7558</v>
      </c>
    </row>
    <row r="1916" spans="1:7" ht="15">
      <c r="A1916" s="1284" t="s">
        <v>181</v>
      </c>
      <c r="B1916" s="1284" t="s">
        <v>183</v>
      </c>
      <c r="C1916" s="1284" t="s">
        <v>2273</v>
      </c>
      <c r="D1916" s="1284">
        <v>1</v>
      </c>
      <c r="E1916" s="1284" t="s">
        <v>7559</v>
      </c>
      <c r="F1916" s="1284">
        <v>0</v>
      </c>
      <c r="G1916" s="1284">
        <v>0</v>
      </c>
    </row>
    <row r="1917" spans="1:7" ht="15">
      <c r="A1917" s="1284" t="s">
        <v>181</v>
      </c>
      <c r="B1917" s="1284" t="s">
        <v>183</v>
      </c>
      <c r="C1917" s="1284" t="s">
        <v>2273</v>
      </c>
      <c r="D1917" s="1284">
        <v>2</v>
      </c>
      <c r="E1917" s="1284" t="s">
        <v>7560</v>
      </c>
      <c r="F1917" s="1284" t="s">
        <v>7561</v>
      </c>
      <c r="G1917" s="1284" t="s">
        <v>7562</v>
      </c>
    </row>
    <row r="1918" spans="1:7" ht="15">
      <c r="A1918" s="1284" t="s">
        <v>181</v>
      </c>
      <c r="B1918" s="1284" t="s">
        <v>183</v>
      </c>
      <c r="C1918" s="1284" t="s">
        <v>2273</v>
      </c>
      <c r="D1918" s="1284">
        <v>3</v>
      </c>
      <c r="E1918" s="1284">
        <v>0</v>
      </c>
      <c r="F1918" s="1284" t="s">
        <v>7563</v>
      </c>
      <c r="G1918" s="1284" t="s">
        <v>7564</v>
      </c>
    </row>
    <row r="1919" spans="1:7" ht="15">
      <c r="A1919" s="1284" t="s">
        <v>181</v>
      </c>
      <c r="B1919" s="1284" t="s">
        <v>183</v>
      </c>
      <c r="C1919" s="1284" t="s">
        <v>2284</v>
      </c>
      <c r="D1919" s="1284">
        <v>1</v>
      </c>
      <c r="E1919" s="1284" t="s">
        <v>7565</v>
      </c>
      <c r="F1919" s="1284">
        <v>0</v>
      </c>
      <c r="G1919" s="1284">
        <v>0</v>
      </c>
    </row>
    <row r="1920" spans="1:7" ht="15">
      <c r="A1920" s="1284" t="s">
        <v>181</v>
      </c>
      <c r="B1920" s="1284" t="s">
        <v>183</v>
      </c>
      <c r="C1920" s="1284" t="s">
        <v>2284</v>
      </c>
      <c r="D1920" s="1284">
        <v>2</v>
      </c>
      <c r="E1920" s="1284" t="s">
        <v>7566</v>
      </c>
      <c r="F1920" s="1284" t="s">
        <v>7567</v>
      </c>
      <c r="G1920" s="1284" t="s">
        <v>7568</v>
      </c>
    </row>
    <row r="1921" spans="1:7" ht="15">
      <c r="A1921" s="1284" t="s">
        <v>181</v>
      </c>
      <c r="B1921" s="1284" t="s">
        <v>183</v>
      </c>
      <c r="C1921" s="1284" t="s">
        <v>2284</v>
      </c>
      <c r="D1921" s="1284">
        <v>3</v>
      </c>
      <c r="E1921" s="1284">
        <v>0</v>
      </c>
      <c r="F1921" s="1284">
        <v>0</v>
      </c>
      <c r="G1921" s="1284">
        <v>0</v>
      </c>
    </row>
    <row r="1922" spans="1:7" ht="15">
      <c r="A1922" s="1284" t="s">
        <v>181</v>
      </c>
      <c r="B1922" s="1284" t="s">
        <v>184</v>
      </c>
      <c r="C1922" s="1284" t="s">
        <v>3254</v>
      </c>
      <c r="D1922" s="1284">
        <v>1</v>
      </c>
      <c r="E1922" s="1284">
        <v>0</v>
      </c>
      <c r="F1922" s="1284"/>
      <c r="G1922" s="1284"/>
    </row>
    <row r="1923" spans="1:7" ht="15">
      <c r="A1923" s="1284" t="s">
        <v>181</v>
      </c>
      <c r="B1923" s="1284" t="s">
        <v>184</v>
      </c>
      <c r="C1923" s="1284" t="s">
        <v>3254</v>
      </c>
      <c r="D1923" s="1284">
        <v>2</v>
      </c>
      <c r="E1923" s="1284">
        <v>0</v>
      </c>
      <c r="F1923" s="1284"/>
      <c r="G1923" s="1284"/>
    </row>
    <row r="1924" spans="1:7" ht="15">
      <c r="A1924" s="1284" t="s">
        <v>181</v>
      </c>
      <c r="B1924" s="1284" t="s">
        <v>184</v>
      </c>
      <c r="C1924" s="1284" t="s">
        <v>3254</v>
      </c>
      <c r="D1924" s="1284">
        <v>3</v>
      </c>
      <c r="E1924" s="1284">
        <v>0</v>
      </c>
      <c r="F1924" s="1284"/>
      <c r="G1924" s="1284"/>
    </row>
    <row r="1925" spans="1:7" ht="15">
      <c r="A1925" s="1284" t="s">
        <v>181</v>
      </c>
      <c r="B1925" s="1284" t="s">
        <v>184</v>
      </c>
      <c r="C1925" s="1284" t="s">
        <v>1568</v>
      </c>
      <c r="D1925" s="1284">
        <v>1</v>
      </c>
      <c r="E1925" s="1284">
        <v>0</v>
      </c>
      <c r="F1925" s="1284">
        <v>0</v>
      </c>
      <c r="G1925" s="1284">
        <v>0</v>
      </c>
    </row>
    <row r="1926" spans="1:7" ht="15">
      <c r="A1926" s="1284" t="s">
        <v>181</v>
      </c>
      <c r="B1926" s="1284" t="s">
        <v>184</v>
      </c>
      <c r="C1926" s="1284" t="s">
        <v>1568</v>
      </c>
      <c r="D1926" s="1284">
        <v>2</v>
      </c>
      <c r="E1926" s="1284">
        <v>0</v>
      </c>
      <c r="F1926" s="1284">
        <v>0</v>
      </c>
      <c r="G1926" s="1284">
        <v>0</v>
      </c>
    </row>
    <row r="1927" spans="1:7" ht="15">
      <c r="A1927" s="1284" t="s">
        <v>181</v>
      </c>
      <c r="B1927" s="1284" t="s">
        <v>184</v>
      </c>
      <c r="C1927" s="1284" t="s">
        <v>1568</v>
      </c>
      <c r="D1927" s="1284">
        <v>3</v>
      </c>
      <c r="E1927" s="1284">
        <v>0</v>
      </c>
      <c r="F1927" s="1284">
        <v>0</v>
      </c>
      <c r="G1927" s="1284">
        <v>0</v>
      </c>
    </row>
    <row r="1928" spans="1:7" ht="15">
      <c r="A1928" s="1284" t="s">
        <v>181</v>
      </c>
      <c r="B1928" s="1284" t="s">
        <v>184</v>
      </c>
      <c r="C1928" s="1284" t="s">
        <v>2262</v>
      </c>
      <c r="D1928" s="1284">
        <v>1</v>
      </c>
      <c r="E1928" s="1284">
        <v>0</v>
      </c>
      <c r="F1928" s="1284">
        <v>0</v>
      </c>
      <c r="G1928" s="1284">
        <v>0</v>
      </c>
    </row>
    <row r="1929" spans="1:7" ht="15">
      <c r="A1929" s="1284" t="s">
        <v>181</v>
      </c>
      <c r="B1929" s="1284" t="s">
        <v>184</v>
      </c>
      <c r="C1929" s="1284" t="s">
        <v>2262</v>
      </c>
      <c r="D1929" s="1284">
        <v>2</v>
      </c>
      <c r="E1929" s="1284">
        <v>0</v>
      </c>
      <c r="F1929" s="1284">
        <v>0</v>
      </c>
      <c r="G1929" s="1284">
        <v>0</v>
      </c>
    </row>
    <row r="1930" spans="1:7" ht="15">
      <c r="A1930" s="1284" t="s">
        <v>181</v>
      </c>
      <c r="B1930" s="1284" t="s">
        <v>184</v>
      </c>
      <c r="C1930" s="1284" t="s">
        <v>2262</v>
      </c>
      <c r="D1930" s="1284">
        <v>3</v>
      </c>
      <c r="E1930" s="1284">
        <v>0</v>
      </c>
      <c r="F1930" s="1284">
        <v>0</v>
      </c>
      <c r="G1930" s="1284">
        <v>0</v>
      </c>
    </row>
    <row r="1931" spans="1:7" ht="15">
      <c r="A1931" s="1284" t="s">
        <v>181</v>
      </c>
      <c r="B1931" s="1284" t="s">
        <v>184</v>
      </c>
      <c r="C1931" s="1284" t="s">
        <v>2273</v>
      </c>
      <c r="D1931" s="1284">
        <v>1</v>
      </c>
      <c r="E1931" s="1284">
        <v>0</v>
      </c>
      <c r="F1931" s="1284">
        <v>0</v>
      </c>
      <c r="G1931" s="1284">
        <v>0</v>
      </c>
    </row>
    <row r="1932" spans="1:7" ht="15">
      <c r="A1932" s="1284" t="s">
        <v>181</v>
      </c>
      <c r="B1932" s="1284" t="s">
        <v>184</v>
      </c>
      <c r="C1932" s="1284" t="s">
        <v>2273</v>
      </c>
      <c r="D1932" s="1284">
        <v>2</v>
      </c>
      <c r="E1932" s="1284">
        <v>0</v>
      </c>
      <c r="F1932" s="1284">
        <v>0</v>
      </c>
      <c r="G1932" s="1284">
        <v>0</v>
      </c>
    </row>
    <row r="1933" spans="1:7" ht="15">
      <c r="A1933" s="1284" t="s">
        <v>181</v>
      </c>
      <c r="B1933" s="1284" t="s">
        <v>184</v>
      </c>
      <c r="C1933" s="1284" t="s">
        <v>2273</v>
      </c>
      <c r="D1933" s="1284">
        <v>3</v>
      </c>
      <c r="E1933" s="1284">
        <v>0</v>
      </c>
      <c r="F1933" s="1284">
        <v>0</v>
      </c>
      <c r="G1933" s="1284">
        <v>0</v>
      </c>
    </row>
    <row r="1934" spans="1:7" ht="15">
      <c r="A1934" s="1284" t="s">
        <v>181</v>
      </c>
      <c r="B1934" s="1284" t="s">
        <v>184</v>
      </c>
      <c r="C1934" s="1284" t="s">
        <v>2284</v>
      </c>
      <c r="D1934" s="1284">
        <v>1</v>
      </c>
      <c r="E1934" s="1284">
        <v>0</v>
      </c>
      <c r="F1934" s="1284">
        <v>0</v>
      </c>
      <c r="G1934" s="1284">
        <v>0</v>
      </c>
    </row>
    <row r="1935" spans="1:7" ht="15">
      <c r="A1935" s="1284" t="s">
        <v>181</v>
      </c>
      <c r="B1935" s="1284" t="s">
        <v>184</v>
      </c>
      <c r="C1935" s="1284" t="s">
        <v>2284</v>
      </c>
      <c r="D1935" s="1284">
        <v>2</v>
      </c>
      <c r="E1935" s="1284">
        <v>0</v>
      </c>
      <c r="F1935" s="1284">
        <v>0</v>
      </c>
      <c r="G1935" s="1284">
        <v>0</v>
      </c>
    </row>
    <row r="1936" spans="1:7" ht="15">
      <c r="A1936" s="1284" t="s">
        <v>181</v>
      </c>
      <c r="B1936" s="1284" t="s">
        <v>184</v>
      </c>
      <c r="C1936" s="1284" t="s">
        <v>2284</v>
      </c>
      <c r="D1936" s="1284">
        <v>3</v>
      </c>
      <c r="E1936" s="1284">
        <v>0</v>
      </c>
      <c r="F1936" s="1284">
        <v>0</v>
      </c>
      <c r="G1936" s="1284">
        <v>0</v>
      </c>
    </row>
    <row r="1937" spans="1:7" ht="15">
      <c r="A1937" s="1284" t="s">
        <v>181</v>
      </c>
      <c r="B1937" s="1284" t="s">
        <v>185</v>
      </c>
      <c r="C1937" s="1284" t="s">
        <v>3254</v>
      </c>
      <c r="D1937" s="1284">
        <v>1</v>
      </c>
      <c r="E1937" s="1284" t="s">
        <v>7569</v>
      </c>
      <c r="F1937" s="1284"/>
      <c r="G1937" s="1284"/>
    </row>
    <row r="1938" spans="1:7" ht="15">
      <c r="A1938" s="1284" t="s">
        <v>181</v>
      </c>
      <c r="B1938" s="1284" t="s">
        <v>185</v>
      </c>
      <c r="C1938" s="1284" t="s">
        <v>3254</v>
      </c>
      <c r="D1938" s="1284">
        <v>2</v>
      </c>
      <c r="E1938" s="1284" t="s">
        <v>7570</v>
      </c>
      <c r="F1938" s="1284"/>
      <c r="G1938" s="1284"/>
    </row>
    <row r="1939" spans="1:7" ht="15">
      <c r="A1939" s="1284" t="s">
        <v>181</v>
      </c>
      <c r="B1939" s="1284" t="s">
        <v>185</v>
      </c>
      <c r="C1939" s="1284" t="s">
        <v>3254</v>
      </c>
      <c r="D1939" s="1284">
        <v>3</v>
      </c>
      <c r="E1939" s="1284">
        <v>0</v>
      </c>
      <c r="F1939" s="1284"/>
      <c r="G1939" s="1284"/>
    </row>
    <row r="1940" spans="1:7" ht="15">
      <c r="A1940" s="1284" t="s">
        <v>181</v>
      </c>
      <c r="B1940" s="1284" t="s">
        <v>185</v>
      </c>
      <c r="C1940" s="1284" t="s">
        <v>1568</v>
      </c>
      <c r="D1940" s="1284">
        <v>1</v>
      </c>
      <c r="E1940" s="1284" t="s">
        <v>7573</v>
      </c>
      <c r="F1940" s="1284">
        <v>0</v>
      </c>
      <c r="G1940" s="1284">
        <v>0</v>
      </c>
    </row>
    <row r="1941" spans="1:7" ht="15">
      <c r="A1941" s="1284" t="s">
        <v>181</v>
      </c>
      <c r="B1941" s="1284" t="s">
        <v>185</v>
      </c>
      <c r="C1941" s="1284" t="s">
        <v>1568</v>
      </c>
      <c r="D1941" s="1284">
        <v>2</v>
      </c>
      <c r="E1941" s="1284" t="s">
        <v>7574</v>
      </c>
      <c r="F1941" s="1284" t="s">
        <v>7575</v>
      </c>
      <c r="G1941" s="1284" t="s">
        <v>7576</v>
      </c>
    </row>
    <row r="1942" spans="1:7" ht="15">
      <c r="A1942" s="1284" t="s">
        <v>181</v>
      </c>
      <c r="B1942" s="1284" t="s">
        <v>185</v>
      </c>
      <c r="C1942" s="1284" t="s">
        <v>1568</v>
      </c>
      <c r="D1942" s="1284">
        <v>3</v>
      </c>
      <c r="E1942" s="1284">
        <v>0</v>
      </c>
      <c r="F1942" s="1284" t="s">
        <v>7577</v>
      </c>
      <c r="G1942" s="1284" t="s">
        <v>7578</v>
      </c>
    </row>
    <row r="1943" spans="1:7" ht="15">
      <c r="A1943" s="1284" t="s">
        <v>181</v>
      </c>
      <c r="B1943" s="1284" t="s">
        <v>185</v>
      </c>
      <c r="C1943" s="1284" t="s">
        <v>2262</v>
      </c>
      <c r="D1943" s="1284">
        <v>1</v>
      </c>
      <c r="E1943" s="1284" t="s">
        <v>7579</v>
      </c>
      <c r="F1943" s="1284">
        <v>0</v>
      </c>
      <c r="G1943" s="1284">
        <v>0</v>
      </c>
    </row>
    <row r="1944" spans="1:7" ht="15">
      <c r="A1944" s="1284" t="s">
        <v>181</v>
      </c>
      <c r="B1944" s="1284" t="s">
        <v>185</v>
      </c>
      <c r="C1944" s="1284" t="s">
        <v>2262</v>
      </c>
      <c r="D1944" s="1284">
        <v>2</v>
      </c>
      <c r="E1944" s="1284" t="s">
        <v>7580</v>
      </c>
      <c r="F1944" s="1284" t="s">
        <v>7581</v>
      </c>
      <c r="G1944" s="1284" t="s">
        <v>7582</v>
      </c>
    </row>
    <row r="1945" spans="1:7" ht="15">
      <c r="A1945" s="1284" t="s">
        <v>181</v>
      </c>
      <c r="B1945" s="1284" t="s">
        <v>185</v>
      </c>
      <c r="C1945" s="1284" t="s">
        <v>2262</v>
      </c>
      <c r="D1945" s="1284">
        <v>3</v>
      </c>
      <c r="E1945" s="1284">
        <v>0</v>
      </c>
      <c r="F1945" s="1284" t="s">
        <v>7583</v>
      </c>
      <c r="G1945" s="1284" t="s">
        <v>7584</v>
      </c>
    </row>
    <row r="1946" spans="1:7" ht="15">
      <c r="A1946" s="1284" t="s">
        <v>181</v>
      </c>
      <c r="B1946" s="1284" t="s">
        <v>185</v>
      </c>
      <c r="C1946" s="1284" t="s">
        <v>2273</v>
      </c>
      <c r="D1946" s="1284">
        <v>1</v>
      </c>
      <c r="E1946" s="1284" t="s">
        <v>7585</v>
      </c>
      <c r="F1946" s="1284">
        <v>0</v>
      </c>
      <c r="G1946" s="1284">
        <v>0</v>
      </c>
    </row>
    <row r="1947" spans="1:7" ht="15">
      <c r="A1947" s="1284" t="s">
        <v>181</v>
      </c>
      <c r="B1947" s="1284" t="s">
        <v>185</v>
      </c>
      <c r="C1947" s="1284" t="s">
        <v>2273</v>
      </c>
      <c r="D1947" s="1284">
        <v>2</v>
      </c>
      <c r="E1947" s="1284" t="s">
        <v>7586</v>
      </c>
      <c r="F1947" s="1284" t="s">
        <v>7587</v>
      </c>
      <c r="G1947" s="1284" t="s">
        <v>7588</v>
      </c>
    </row>
    <row r="1948" spans="1:7" ht="15">
      <c r="A1948" s="1284" t="s">
        <v>181</v>
      </c>
      <c r="B1948" s="1284" t="s">
        <v>185</v>
      </c>
      <c r="C1948" s="1284" t="s">
        <v>2273</v>
      </c>
      <c r="D1948" s="1284">
        <v>3</v>
      </c>
      <c r="E1948" s="1284">
        <v>0</v>
      </c>
      <c r="F1948" s="1284" t="s">
        <v>7589</v>
      </c>
      <c r="G1948" s="1284" t="s">
        <v>7590</v>
      </c>
    </row>
    <row r="1949" spans="1:7" ht="15">
      <c r="A1949" s="1284" t="s">
        <v>181</v>
      </c>
      <c r="B1949" s="1284" t="s">
        <v>185</v>
      </c>
      <c r="C1949" s="1284" t="s">
        <v>2284</v>
      </c>
      <c r="D1949" s="1284">
        <v>1</v>
      </c>
      <c r="E1949" s="1284" t="s">
        <v>7591</v>
      </c>
      <c r="F1949" s="1284">
        <v>0</v>
      </c>
      <c r="G1949" s="1284">
        <v>0</v>
      </c>
    </row>
    <row r="1950" spans="1:7" ht="15">
      <c r="A1950" s="1284" t="s">
        <v>181</v>
      </c>
      <c r="B1950" s="1284" t="s">
        <v>185</v>
      </c>
      <c r="C1950" s="1284" t="s">
        <v>2284</v>
      </c>
      <c r="D1950" s="1284">
        <v>2</v>
      </c>
      <c r="E1950" s="1284" t="s">
        <v>7592</v>
      </c>
      <c r="F1950" s="1284" t="s">
        <v>7593</v>
      </c>
      <c r="G1950" s="1284" t="s">
        <v>7594</v>
      </c>
    </row>
    <row r="1951" spans="1:7" ht="15">
      <c r="A1951" s="1284" t="s">
        <v>181</v>
      </c>
      <c r="B1951" s="1284" t="s">
        <v>185</v>
      </c>
      <c r="C1951" s="1284" t="s">
        <v>2284</v>
      </c>
      <c r="D1951" s="1284">
        <v>3</v>
      </c>
      <c r="E1951" s="1284">
        <v>0</v>
      </c>
      <c r="F1951" s="1284">
        <v>0</v>
      </c>
      <c r="G1951" s="1284">
        <v>0</v>
      </c>
    </row>
    <row r="1952" spans="1:7" ht="15">
      <c r="A1952" s="1284" t="s">
        <v>186</v>
      </c>
      <c r="B1952" s="1284" t="s">
        <v>187</v>
      </c>
      <c r="C1952" s="1284" t="s">
        <v>3254</v>
      </c>
      <c r="D1952" s="1284">
        <v>1</v>
      </c>
      <c r="E1952" s="1284" t="s">
        <v>7595</v>
      </c>
      <c r="F1952" s="1284"/>
      <c r="G1952" s="1284"/>
    </row>
    <row r="1953" spans="1:7" ht="15">
      <c r="A1953" s="1284" t="s">
        <v>186</v>
      </c>
      <c r="B1953" s="1284" t="s">
        <v>187</v>
      </c>
      <c r="C1953" s="1284" t="s">
        <v>3254</v>
      </c>
      <c r="D1953" s="1284">
        <v>2</v>
      </c>
      <c r="E1953" s="1284" t="s">
        <v>7596</v>
      </c>
      <c r="F1953" s="1284"/>
      <c r="G1953" s="1284"/>
    </row>
    <row r="1954" spans="1:7" ht="15">
      <c r="A1954" s="1284" t="s">
        <v>186</v>
      </c>
      <c r="B1954" s="1284" t="s">
        <v>187</v>
      </c>
      <c r="C1954" s="1284" t="s">
        <v>3254</v>
      </c>
      <c r="D1954" s="1284">
        <v>3</v>
      </c>
      <c r="E1954" s="1284" t="s">
        <v>7597</v>
      </c>
      <c r="F1954" s="1284"/>
      <c r="G1954" s="1284"/>
    </row>
    <row r="1955" spans="1:7" ht="15">
      <c r="A1955" s="1284" t="s">
        <v>186</v>
      </c>
      <c r="B1955" s="1284" t="s">
        <v>187</v>
      </c>
      <c r="C1955" s="1284" t="s">
        <v>1568</v>
      </c>
      <c r="D1955" s="1284">
        <v>1</v>
      </c>
      <c r="E1955" s="1284" t="s">
        <v>7598</v>
      </c>
      <c r="F1955" s="1284" t="s">
        <v>7599</v>
      </c>
      <c r="G1955" s="1284" t="s">
        <v>7600</v>
      </c>
    </row>
    <row r="1956" spans="1:7" ht="15">
      <c r="A1956" s="1284" t="s">
        <v>186</v>
      </c>
      <c r="B1956" s="1284" t="s">
        <v>187</v>
      </c>
      <c r="C1956" s="1284" t="s">
        <v>1568</v>
      </c>
      <c r="D1956" s="1284">
        <v>2</v>
      </c>
      <c r="E1956" s="1284" t="s">
        <v>7601</v>
      </c>
      <c r="F1956" s="1284" t="s">
        <v>7602</v>
      </c>
      <c r="G1956" s="1284" t="s">
        <v>7603</v>
      </c>
    </row>
    <row r="1957" spans="1:7" ht="15">
      <c r="A1957" s="1284" t="s">
        <v>186</v>
      </c>
      <c r="B1957" s="1284" t="s">
        <v>187</v>
      </c>
      <c r="C1957" s="1284" t="s">
        <v>1568</v>
      </c>
      <c r="D1957" s="1284">
        <v>3</v>
      </c>
      <c r="E1957" s="1284" t="s">
        <v>7604</v>
      </c>
      <c r="F1957" s="1284" t="s">
        <v>7605</v>
      </c>
      <c r="G1957" s="1284" t="s">
        <v>7606</v>
      </c>
    </row>
    <row r="1958" spans="1:7" ht="15">
      <c r="A1958" s="1284" t="s">
        <v>186</v>
      </c>
      <c r="B1958" s="1284" t="s">
        <v>187</v>
      </c>
      <c r="C1958" s="1284" t="s">
        <v>2262</v>
      </c>
      <c r="D1958" s="1284">
        <v>1</v>
      </c>
      <c r="E1958" s="1284" t="s">
        <v>7607</v>
      </c>
      <c r="F1958" s="1284" t="s">
        <v>7608</v>
      </c>
      <c r="G1958" s="1284" t="s">
        <v>7609</v>
      </c>
    </row>
    <row r="1959" spans="1:7" ht="15">
      <c r="A1959" s="1284" t="s">
        <v>186</v>
      </c>
      <c r="B1959" s="1284" t="s">
        <v>187</v>
      </c>
      <c r="C1959" s="1284" t="s">
        <v>2262</v>
      </c>
      <c r="D1959" s="1284">
        <v>2</v>
      </c>
      <c r="E1959" s="1284" t="s">
        <v>7610</v>
      </c>
      <c r="F1959" s="1284" t="s">
        <v>7611</v>
      </c>
      <c r="G1959" s="1284" t="s">
        <v>7612</v>
      </c>
    </row>
    <row r="1960" spans="1:7" ht="15">
      <c r="A1960" s="1284" t="s">
        <v>186</v>
      </c>
      <c r="B1960" s="1284" t="s">
        <v>187</v>
      </c>
      <c r="C1960" s="1284" t="s">
        <v>2262</v>
      </c>
      <c r="D1960" s="1284">
        <v>3</v>
      </c>
      <c r="E1960" s="1284" t="s">
        <v>7613</v>
      </c>
      <c r="F1960" s="1284" t="s">
        <v>7614</v>
      </c>
      <c r="G1960" s="1284" t="s">
        <v>7615</v>
      </c>
    </row>
    <row r="1961" spans="1:7" ht="15">
      <c r="A1961" s="1284" t="s">
        <v>186</v>
      </c>
      <c r="B1961" s="1284" t="s">
        <v>187</v>
      </c>
      <c r="C1961" s="1284" t="s">
        <v>2273</v>
      </c>
      <c r="D1961" s="1284">
        <v>1</v>
      </c>
      <c r="E1961" s="1284" t="s">
        <v>7616</v>
      </c>
      <c r="F1961" s="1284" t="s">
        <v>7617</v>
      </c>
      <c r="G1961" s="1284" t="s">
        <v>7618</v>
      </c>
    </row>
    <row r="1962" spans="1:7" ht="15">
      <c r="A1962" s="1284" t="s">
        <v>186</v>
      </c>
      <c r="B1962" s="1284" t="s">
        <v>187</v>
      </c>
      <c r="C1962" s="1284" t="s">
        <v>2273</v>
      </c>
      <c r="D1962" s="1284">
        <v>2</v>
      </c>
      <c r="E1962" s="1284" t="s">
        <v>7619</v>
      </c>
      <c r="F1962" s="1284" t="s">
        <v>7620</v>
      </c>
      <c r="G1962" s="1284" t="s">
        <v>7621</v>
      </c>
    </row>
    <row r="1963" spans="1:7" ht="15">
      <c r="A1963" s="1284" t="s">
        <v>186</v>
      </c>
      <c r="B1963" s="1284" t="s">
        <v>187</v>
      </c>
      <c r="C1963" s="1284" t="s">
        <v>2273</v>
      </c>
      <c r="D1963" s="1284">
        <v>3</v>
      </c>
      <c r="E1963" s="1284" t="s">
        <v>7622</v>
      </c>
      <c r="F1963" s="1284" t="s">
        <v>7623</v>
      </c>
      <c r="G1963" s="1284" t="s">
        <v>7624</v>
      </c>
    </row>
    <row r="1964" spans="1:7" ht="15">
      <c r="A1964" s="1284" t="s">
        <v>186</v>
      </c>
      <c r="B1964" s="1284" t="s">
        <v>187</v>
      </c>
      <c r="C1964" s="1284" t="s">
        <v>2284</v>
      </c>
      <c r="D1964" s="1284">
        <v>1</v>
      </c>
      <c r="E1964" s="1284" t="s">
        <v>7625</v>
      </c>
      <c r="F1964" s="1284" t="s">
        <v>7626</v>
      </c>
      <c r="G1964" s="1284" t="s">
        <v>7627</v>
      </c>
    </row>
    <row r="1965" spans="1:7" ht="15">
      <c r="A1965" s="1284" t="s">
        <v>186</v>
      </c>
      <c r="B1965" s="1284" t="s">
        <v>187</v>
      </c>
      <c r="C1965" s="1284" t="s">
        <v>2284</v>
      </c>
      <c r="D1965" s="1284">
        <v>2</v>
      </c>
      <c r="E1965" s="1284" t="s">
        <v>7628</v>
      </c>
      <c r="F1965" s="1284" t="s">
        <v>7629</v>
      </c>
      <c r="G1965" s="1284" t="s">
        <v>7630</v>
      </c>
    </row>
    <row r="1966" spans="1:7" ht="15">
      <c r="A1966" s="1284" t="s">
        <v>186</v>
      </c>
      <c r="B1966" s="1284" t="s">
        <v>187</v>
      </c>
      <c r="C1966" s="1284" t="s">
        <v>2284</v>
      </c>
      <c r="D1966" s="1284">
        <v>3</v>
      </c>
      <c r="E1966" s="1284" t="s">
        <v>7631</v>
      </c>
      <c r="F1966" s="1284" t="s">
        <v>7632</v>
      </c>
      <c r="G1966" s="1284" t="s">
        <v>7633</v>
      </c>
    </row>
    <row r="1967" spans="1:7" ht="15">
      <c r="A1967" s="1284" t="s">
        <v>186</v>
      </c>
      <c r="B1967" s="1284" t="s">
        <v>188</v>
      </c>
      <c r="C1967" s="1284" t="s">
        <v>3254</v>
      </c>
      <c r="D1967" s="1284">
        <v>1</v>
      </c>
      <c r="E1967" s="1284">
        <v>0</v>
      </c>
      <c r="F1967" s="1284"/>
      <c r="G1967" s="1284"/>
    </row>
    <row r="1968" spans="1:7" ht="15">
      <c r="A1968" s="1284" t="s">
        <v>186</v>
      </c>
      <c r="B1968" s="1284" t="s">
        <v>188</v>
      </c>
      <c r="C1968" s="1284" t="s">
        <v>3254</v>
      </c>
      <c r="D1968" s="1284">
        <v>2</v>
      </c>
      <c r="E1968" s="1284">
        <v>0</v>
      </c>
      <c r="F1968" s="1284"/>
      <c r="G1968" s="1284"/>
    </row>
    <row r="1969" spans="1:7" ht="15">
      <c r="A1969" s="1284" t="s">
        <v>186</v>
      </c>
      <c r="B1969" s="1284" t="s">
        <v>188</v>
      </c>
      <c r="C1969" s="1284" t="s">
        <v>3254</v>
      </c>
      <c r="D1969" s="1284">
        <v>3</v>
      </c>
      <c r="E1969" s="1284">
        <v>0</v>
      </c>
      <c r="F1969" s="1284"/>
      <c r="G1969" s="1284"/>
    </row>
    <row r="1970" spans="1:7" ht="15">
      <c r="A1970" s="1284" t="s">
        <v>186</v>
      </c>
      <c r="B1970" s="1284" t="s">
        <v>188</v>
      </c>
      <c r="C1970" s="1284" t="s">
        <v>1568</v>
      </c>
      <c r="D1970" s="1284">
        <v>1</v>
      </c>
      <c r="E1970" s="1284">
        <v>0</v>
      </c>
      <c r="F1970" s="1284">
        <v>0</v>
      </c>
      <c r="G1970" s="1284">
        <v>0</v>
      </c>
    </row>
    <row r="1971" spans="1:7" ht="15">
      <c r="A1971" s="1284" t="s">
        <v>186</v>
      </c>
      <c r="B1971" s="1284" t="s">
        <v>188</v>
      </c>
      <c r="C1971" s="1284" t="s">
        <v>1568</v>
      </c>
      <c r="D1971" s="1284">
        <v>2</v>
      </c>
      <c r="E1971" s="1284">
        <v>0</v>
      </c>
      <c r="F1971" s="1284">
        <v>0</v>
      </c>
      <c r="G1971" s="1284">
        <v>0</v>
      </c>
    </row>
    <row r="1972" spans="1:7" ht="15">
      <c r="A1972" s="1284" t="s">
        <v>186</v>
      </c>
      <c r="B1972" s="1284" t="s">
        <v>188</v>
      </c>
      <c r="C1972" s="1284" t="s">
        <v>1568</v>
      </c>
      <c r="D1972" s="1284">
        <v>3</v>
      </c>
      <c r="E1972" s="1284">
        <v>0</v>
      </c>
      <c r="F1972" s="1284">
        <v>0</v>
      </c>
      <c r="G1972" s="1284">
        <v>0</v>
      </c>
    </row>
    <row r="1973" spans="1:7" ht="15">
      <c r="A1973" s="1284" t="s">
        <v>186</v>
      </c>
      <c r="B1973" s="1284" t="s">
        <v>188</v>
      </c>
      <c r="C1973" s="1284" t="s">
        <v>2262</v>
      </c>
      <c r="D1973" s="1284">
        <v>1</v>
      </c>
      <c r="E1973" s="1284">
        <v>0</v>
      </c>
      <c r="F1973" s="1284">
        <v>0</v>
      </c>
      <c r="G1973" s="1284">
        <v>0</v>
      </c>
    </row>
    <row r="1974" spans="1:7" ht="15">
      <c r="A1974" s="1284" t="s">
        <v>186</v>
      </c>
      <c r="B1974" s="1284" t="s">
        <v>188</v>
      </c>
      <c r="C1974" s="1284" t="s">
        <v>2262</v>
      </c>
      <c r="D1974" s="1284">
        <v>2</v>
      </c>
      <c r="E1974" s="1284">
        <v>0</v>
      </c>
      <c r="F1974" s="1284">
        <v>0</v>
      </c>
      <c r="G1974" s="1284">
        <v>0</v>
      </c>
    </row>
    <row r="1975" spans="1:7" ht="15">
      <c r="A1975" s="1284" t="s">
        <v>186</v>
      </c>
      <c r="B1975" s="1284" t="s">
        <v>188</v>
      </c>
      <c r="C1975" s="1284" t="s">
        <v>2262</v>
      </c>
      <c r="D1975" s="1284">
        <v>3</v>
      </c>
      <c r="E1975" s="1284">
        <v>0</v>
      </c>
      <c r="F1975" s="1284">
        <v>0</v>
      </c>
      <c r="G1975" s="1284">
        <v>0</v>
      </c>
    </row>
    <row r="1976" spans="1:7" ht="15">
      <c r="A1976" s="1284" t="s">
        <v>186</v>
      </c>
      <c r="B1976" s="1284" t="s">
        <v>188</v>
      </c>
      <c r="C1976" s="1284" t="s">
        <v>2273</v>
      </c>
      <c r="D1976" s="1284">
        <v>1</v>
      </c>
      <c r="E1976" s="1284">
        <v>0</v>
      </c>
      <c r="F1976" s="1284">
        <v>0</v>
      </c>
      <c r="G1976" s="1284">
        <v>0</v>
      </c>
    </row>
    <row r="1977" spans="1:7" ht="15">
      <c r="A1977" s="1284" t="s">
        <v>186</v>
      </c>
      <c r="B1977" s="1284" t="s">
        <v>188</v>
      </c>
      <c r="C1977" s="1284" t="s">
        <v>2273</v>
      </c>
      <c r="D1977" s="1284">
        <v>2</v>
      </c>
      <c r="E1977" s="1284">
        <v>0</v>
      </c>
      <c r="F1977" s="1284">
        <v>0</v>
      </c>
      <c r="G1977" s="1284">
        <v>0</v>
      </c>
    </row>
    <row r="1978" spans="1:7" ht="15">
      <c r="A1978" s="1284" t="s">
        <v>186</v>
      </c>
      <c r="B1978" s="1284" t="s">
        <v>188</v>
      </c>
      <c r="C1978" s="1284" t="s">
        <v>2273</v>
      </c>
      <c r="D1978" s="1284">
        <v>3</v>
      </c>
      <c r="E1978" s="1284">
        <v>0</v>
      </c>
      <c r="F1978" s="1284">
        <v>0</v>
      </c>
      <c r="G1978" s="1284">
        <v>0</v>
      </c>
    </row>
    <row r="1979" spans="1:7" ht="15">
      <c r="A1979" s="1284" t="s">
        <v>186</v>
      </c>
      <c r="B1979" s="1284" t="s">
        <v>188</v>
      </c>
      <c r="C1979" s="1284" t="s">
        <v>2284</v>
      </c>
      <c r="D1979" s="1284">
        <v>1</v>
      </c>
      <c r="E1979" s="1284">
        <v>0</v>
      </c>
      <c r="F1979" s="1284">
        <v>0</v>
      </c>
      <c r="G1979" s="1284">
        <v>0</v>
      </c>
    </row>
    <row r="1980" spans="1:7" ht="15">
      <c r="A1980" s="1284" t="s">
        <v>186</v>
      </c>
      <c r="B1980" s="1284" t="s">
        <v>188</v>
      </c>
      <c r="C1980" s="1284" t="s">
        <v>2284</v>
      </c>
      <c r="D1980" s="1284">
        <v>2</v>
      </c>
      <c r="E1980" s="1284">
        <v>0</v>
      </c>
      <c r="F1980" s="1284">
        <v>0</v>
      </c>
      <c r="G1980" s="1284">
        <v>0</v>
      </c>
    </row>
    <row r="1981" spans="1:7" ht="15">
      <c r="A1981" s="1284" t="s">
        <v>186</v>
      </c>
      <c r="B1981" s="1284" t="s">
        <v>188</v>
      </c>
      <c r="C1981" s="1284" t="s">
        <v>2284</v>
      </c>
      <c r="D1981" s="1284">
        <v>3</v>
      </c>
      <c r="E1981" s="1284">
        <v>0</v>
      </c>
      <c r="F1981" s="1284">
        <v>0</v>
      </c>
      <c r="G1981" s="1284">
        <v>0</v>
      </c>
    </row>
    <row r="1982" spans="1:7" ht="15">
      <c r="A1982" s="1284" t="s">
        <v>186</v>
      </c>
      <c r="B1982" s="1284" t="s">
        <v>189</v>
      </c>
      <c r="C1982" s="1284" t="s">
        <v>3254</v>
      </c>
      <c r="D1982" s="1284">
        <v>1</v>
      </c>
      <c r="E1982" s="1284">
        <v>0</v>
      </c>
      <c r="F1982" s="1284"/>
      <c r="G1982" s="1284"/>
    </row>
    <row r="1983" spans="1:7" ht="15">
      <c r="A1983" s="1284" t="s">
        <v>186</v>
      </c>
      <c r="B1983" s="1284" t="s">
        <v>189</v>
      </c>
      <c r="C1983" s="1284" t="s">
        <v>3254</v>
      </c>
      <c r="D1983" s="1284">
        <v>2</v>
      </c>
      <c r="E1983" s="1284">
        <v>0</v>
      </c>
      <c r="F1983" s="1284"/>
      <c r="G1983" s="1284"/>
    </row>
    <row r="1984" spans="1:7" ht="15">
      <c r="A1984" s="1284" t="s">
        <v>186</v>
      </c>
      <c r="B1984" s="1284" t="s">
        <v>189</v>
      </c>
      <c r="C1984" s="1284" t="s">
        <v>3254</v>
      </c>
      <c r="D1984" s="1284">
        <v>3</v>
      </c>
      <c r="E1984" s="1284">
        <v>0</v>
      </c>
      <c r="F1984" s="1284"/>
      <c r="G1984" s="1284"/>
    </row>
    <row r="1985" spans="1:7" ht="15">
      <c r="A1985" s="1284" t="s">
        <v>186</v>
      </c>
      <c r="B1985" s="1284" t="s">
        <v>189</v>
      </c>
      <c r="C1985" s="1284" t="s">
        <v>1568</v>
      </c>
      <c r="D1985" s="1284">
        <v>1</v>
      </c>
      <c r="E1985" s="1284">
        <v>0</v>
      </c>
      <c r="F1985" s="1284">
        <v>0</v>
      </c>
      <c r="G1985" s="1284">
        <v>0</v>
      </c>
    </row>
    <row r="1986" spans="1:7" ht="15">
      <c r="A1986" s="1284" t="s">
        <v>186</v>
      </c>
      <c r="B1986" s="1284" t="s">
        <v>189</v>
      </c>
      <c r="C1986" s="1284" t="s">
        <v>1568</v>
      </c>
      <c r="D1986" s="1284">
        <v>2</v>
      </c>
      <c r="E1986" s="1284">
        <v>0</v>
      </c>
      <c r="F1986" s="1284">
        <v>0</v>
      </c>
      <c r="G1986" s="1284">
        <v>0</v>
      </c>
    </row>
    <row r="1987" spans="1:7" ht="15">
      <c r="A1987" s="1284" t="s">
        <v>186</v>
      </c>
      <c r="B1987" s="1284" t="s">
        <v>189</v>
      </c>
      <c r="C1987" s="1284" t="s">
        <v>1568</v>
      </c>
      <c r="D1987" s="1284">
        <v>3</v>
      </c>
      <c r="E1987" s="1284">
        <v>0</v>
      </c>
      <c r="F1987" s="1284">
        <v>0</v>
      </c>
      <c r="G1987" s="1284">
        <v>0</v>
      </c>
    </row>
    <row r="1988" spans="1:7" ht="15">
      <c r="A1988" s="1284" t="s">
        <v>186</v>
      </c>
      <c r="B1988" s="1284" t="s">
        <v>189</v>
      </c>
      <c r="C1988" s="1284" t="s">
        <v>2262</v>
      </c>
      <c r="D1988" s="1284">
        <v>1</v>
      </c>
      <c r="E1988" s="1284">
        <v>0</v>
      </c>
      <c r="F1988" s="1284">
        <v>0</v>
      </c>
      <c r="G1988" s="1284">
        <v>0</v>
      </c>
    </row>
    <row r="1989" spans="1:7" ht="15">
      <c r="A1989" s="1284" t="s">
        <v>186</v>
      </c>
      <c r="B1989" s="1284" t="s">
        <v>189</v>
      </c>
      <c r="C1989" s="1284" t="s">
        <v>2262</v>
      </c>
      <c r="D1989" s="1284">
        <v>2</v>
      </c>
      <c r="E1989" s="1284">
        <v>0</v>
      </c>
      <c r="F1989" s="1284">
        <v>0</v>
      </c>
      <c r="G1989" s="1284">
        <v>0</v>
      </c>
    </row>
    <row r="1990" spans="1:7" ht="15">
      <c r="A1990" s="1284" t="s">
        <v>186</v>
      </c>
      <c r="B1990" s="1284" t="s">
        <v>189</v>
      </c>
      <c r="C1990" s="1284" t="s">
        <v>2262</v>
      </c>
      <c r="D1990" s="1284">
        <v>3</v>
      </c>
      <c r="E1990" s="1284">
        <v>0</v>
      </c>
      <c r="F1990" s="1284">
        <v>0</v>
      </c>
      <c r="G1990" s="1284">
        <v>0</v>
      </c>
    </row>
    <row r="1991" spans="1:7" ht="15">
      <c r="A1991" s="1284" t="s">
        <v>186</v>
      </c>
      <c r="B1991" s="1284" t="s">
        <v>189</v>
      </c>
      <c r="C1991" s="1284" t="s">
        <v>2273</v>
      </c>
      <c r="D1991" s="1284">
        <v>1</v>
      </c>
      <c r="E1991" s="1284">
        <v>0</v>
      </c>
      <c r="F1991" s="1284">
        <v>0</v>
      </c>
      <c r="G1991" s="1284">
        <v>0</v>
      </c>
    </row>
    <row r="1992" spans="1:7" ht="15">
      <c r="A1992" s="1284" t="s">
        <v>186</v>
      </c>
      <c r="B1992" s="1284" t="s">
        <v>189</v>
      </c>
      <c r="C1992" s="1284" t="s">
        <v>2273</v>
      </c>
      <c r="D1992" s="1284">
        <v>2</v>
      </c>
      <c r="E1992" s="1284">
        <v>0</v>
      </c>
      <c r="F1992" s="1284">
        <v>0</v>
      </c>
      <c r="G1992" s="1284">
        <v>0</v>
      </c>
    </row>
    <row r="1993" spans="1:7" ht="15">
      <c r="A1993" s="1284" t="s">
        <v>186</v>
      </c>
      <c r="B1993" s="1284" t="s">
        <v>189</v>
      </c>
      <c r="C1993" s="1284" t="s">
        <v>2273</v>
      </c>
      <c r="D1993" s="1284">
        <v>3</v>
      </c>
      <c r="E1993" s="1284">
        <v>0</v>
      </c>
      <c r="F1993" s="1284">
        <v>0</v>
      </c>
      <c r="G1993" s="1284">
        <v>0</v>
      </c>
    </row>
    <row r="1994" spans="1:7" ht="15">
      <c r="A1994" s="1284" t="s">
        <v>186</v>
      </c>
      <c r="B1994" s="1284" t="s">
        <v>189</v>
      </c>
      <c r="C1994" s="1284" t="s">
        <v>2284</v>
      </c>
      <c r="D1994" s="1284">
        <v>1</v>
      </c>
      <c r="E1994" s="1284" t="s">
        <v>7634</v>
      </c>
      <c r="F1994" s="1284">
        <v>0</v>
      </c>
      <c r="G1994" s="1284">
        <v>0</v>
      </c>
    </row>
    <row r="1995" spans="1:7" ht="15">
      <c r="A1995" s="1284" t="s">
        <v>186</v>
      </c>
      <c r="B1995" s="1284" t="s">
        <v>189</v>
      </c>
      <c r="C1995" s="1284" t="s">
        <v>2284</v>
      </c>
      <c r="D1995" s="1284">
        <v>2</v>
      </c>
      <c r="E1995" s="1284" t="s">
        <v>7635</v>
      </c>
      <c r="F1995" s="1284">
        <v>0</v>
      </c>
      <c r="G1995" s="1284">
        <v>0</v>
      </c>
    </row>
    <row r="1996" spans="1:7" ht="15">
      <c r="A1996" s="1284" t="s">
        <v>186</v>
      </c>
      <c r="B1996" s="1284" t="s">
        <v>189</v>
      </c>
      <c r="C1996" s="1284" t="s">
        <v>2284</v>
      </c>
      <c r="D1996" s="1284">
        <v>3</v>
      </c>
      <c r="E1996" s="1284">
        <v>0</v>
      </c>
      <c r="F1996" s="1284">
        <v>0</v>
      </c>
      <c r="G1996" s="1284">
        <v>0</v>
      </c>
    </row>
    <row r="1997" spans="1:7" ht="15">
      <c r="A1997" s="1284" t="s">
        <v>186</v>
      </c>
      <c r="B1997" s="1284" t="s">
        <v>190</v>
      </c>
      <c r="C1997" s="1284" t="s">
        <v>3254</v>
      </c>
      <c r="D1997" s="1284">
        <v>1</v>
      </c>
      <c r="E1997" s="1284">
        <v>0</v>
      </c>
      <c r="F1997" s="1284"/>
      <c r="G1997" s="1284"/>
    </row>
    <row r="1998" spans="1:7" ht="15">
      <c r="A1998" s="1284" t="s">
        <v>186</v>
      </c>
      <c r="B1998" s="1284" t="s">
        <v>190</v>
      </c>
      <c r="C1998" s="1284" t="s">
        <v>3254</v>
      </c>
      <c r="D1998" s="1284">
        <v>2</v>
      </c>
      <c r="E1998" s="1284">
        <v>0</v>
      </c>
      <c r="F1998" s="1284"/>
      <c r="G1998" s="1284"/>
    </row>
    <row r="1999" spans="1:7" ht="15">
      <c r="A1999" s="1284" t="s">
        <v>186</v>
      </c>
      <c r="B1999" s="1284" t="s">
        <v>190</v>
      </c>
      <c r="C1999" s="1284" t="s">
        <v>3254</v>
      </c>
      <c r="D1999" s="1284">
        <v>3</v>
      </c>
      <c r="E1999" s="1284">
        <v>0</v>
      </c>
      <c r="F1999" s="1284"/>
      <c r="G1999" s="1284"/>
    </row>
    <row r="2000" spans="1:7" ht="15">
      <c r="A2000" s="1284" t="s">
        <v>186</v>
      </c>
      <c r="B2000" s="1284" t="s">
        <v>190</v>
      </c>
      <c r="C2000" s="1284" t="s">
        <v>1568</v>
      </c>
      <c r="D2000" s="1284">
        <v>1</v>
      </c>
      <c r="E2000" s="1284">
        <v>0</v>
      </c>
      <c r="F2000" s="1284">
        <v>0</v>
      </c>
      <c r="G2000" s="1284">
        <v>0</v>
      </c>
    </row>
    <row r="2001" spans="1:7" ht="15">
      <c r="A2001" s="1284" t="s">
        <v>186</v>
      </c>
      <c r="B2001" s="1284" t="s">
        <v>190</v>
      </c>
      <c r="C2001" s="1284" t="s">
        <v>1568</v>
      </c>
      <c r="D2001" s="1284">
        <v>2</v>
      </c>
      <c r="E2001" s="1284">
        <v>0</v>
      </c>
      <c r="F2001" s="1284">
        <v>0</v>
      </c>
      <c r="G2001" s="1284">
        <v>0</v>
      </c>
    </row>
    <row r="2002" spans="1:7" ht="15">
      <c r="A2002" s="1284" t="s">
        <v>186</v>
      </c>
      <c r="B2002" s="1284" t="s">
        <v>190</v>
      </c>
      <c r="C2002" s="1284" t="s">
        <v>1568</v>
      </c>
      <c r="D2002" s="1284">
        <v>3</v>
      </c>
      <c r="E2002" s="1284">
        <v>0</v>
      </c>
      <c r="F2002" s="1284">
        <v>0</v>
      </c>
      <c r="G2002" s="1284">
        <v>0</v>
      </c>
    </row>
    <row r="2003" spans="1:7" ht="15">
      <c r="A2003" s="1284" t="s">
        <v>186</v>
      </c>
      <c r="B2003" s="1284" t="s">
        <v>190</v>
      </c>
      <c r="C2003" s="1284" t="s">
        <v>2262</v>
      </c>
      <c r="D2003" s="1284">
        <v>1</v>
      </c>
      <c r="E2003" s="1284">
        <v>0</v>
      </c>
      <c r="F2003" s="1284">
        <v>0</v>
      </c>
      <c r="G2003" s="1284">
        <v>0</v>
      </c>
    </row>
    <row r="2004" spans="1:7" ht="15">
      <c r="A2004" s="1284" t="s">
        <v>186</v>
      </c>
      <c r="B2004" s="1284" t="s">
        <v>190</v>
      </c>
      <c r="C2004" s="1284" t="s">
        <v>2262</v>
      </c>
      <c r="D2004" s="1284">
        <v>2</v>
      </c>
      <c r="E2004" s="1284">
        <v>0</v>
      </c>
      <c r="F2004" s="1284">
        <v>0</v>
      </c>
      <c r="G2004" s="1284">
        <v>0</v>
      </c>
    </row>
    <row r="2005" spans="1:7" ht="15">
      <c r="A2005" s="1284" t="s">
        <v>186</v>
      </c>
      <c r="B2005" s="1284" t="s">
        <v>190</v>
      </c>
      <c r="C2005" s="1284" t="s">
        <v>2262</v>
      </c>
      <c r="D2005" s="1284">
        <v>3</v>
      </c>
      <c r="E2005" s="1284">
        <v>0</v>
      </c>
      <c r="F2005" s="1284">
        <v>0</v>
      </c>
      <c r="G2005" s="1284">
        <v>0</v>
      </c>
    </row>
    <row r="2006" spans="1:7" ht="15">
      <c r="A2006" s="1284" t="s">
        <v>186</v>
      </c>
      <c r="B2006" s="1284" t="s">
        <v>190</v>
      </c>
      <c r="C2006" s="1284" t="s">
        <v>2273</v>
      </c>
      <c r="D2006" s="1284">
        <v>1</v>
      </c>
      <c r="E2006" s="1284">
        <v>0</v>
      </c>
      <c r="F2006" s="1284">
        <v>0</v>
      </c>
      <c r="G2006" s="1284">
        <v>0</v>
      </c>
    </row>
    <row r="2007" spans="1:7" ht="15">
      <c r="A2007" s="1284" t="s">
        <v>186</v>
      </c>
      <c r="B2007" s="1284" t="s">
        <v>190</v>
      </c>
      <c r="C2007" s="1284" t="s">
        <v>2273</v>
      </c>
      <c r="D2007" s="1284">
        <v>2</v>
      </c>
      <c r="E2007" s="1284">
        <v>0</v>
      </c>
      <c r="F2007" s="1284">
        <v>0</v>
      </c>
      <c r="G2007" s="1284">
        <v>0</v>
      </c>
    </row>
    <row r="2008" spans="1:7" ht="15">
      <c r="A2008" s="1284" t="s">
        <v>186</v>
      </c>
      <c r="B2008" s="1284" t="s">
        <v>190</v>
      </c>
      <c r="C2008" s="1284" t="s">
        <v>2273</v>
      </c>
      <c r="D2008" s="1284">
        <v>3</v>
      </c>
      <c r="E2008" s="1284">
        <v>0</v>
      </c>
      <c r="F2008" s="1284">
        <v>0</v>
      </c>
      <c r="G2008" s="1284">
        <v>0</v>
      </c>
    </row>
    <row r="2009" spans="1:7" ht="15">
      <c r="A2009" s="1284" t="s">
        <v>186</v>
      </c>
      <c r="B2009" s="1284" t="s">
        <v>190</v>
      </c>
      <c r="C2009" s="1284" t="s">
        <v>2284</v>
      </c>
      <c r="D2009" s="1284">
        <v>1</v>
      </c>
      <c r="E2009" s="1284">
        <v>0</v>
      </c>
      <c r="F2009" s="1284">
        <v>0</v>
      </c>
      <c r="G2009" s="1284">
        <v>0</v>
      </c>
    </row>
    <row r="2010" spans="1:7" ht="15">
      <c r="A2010" s="1284" t="s">
        <v>186</v>
      </c>
      <c r="B2010" s="1284" t="s">
        <v>190</v>
      </c>
      <c r="C2010" s="1284" t="s">
        <v>2284</v>
      </c>
      <c r="D2010" s="1284">
        <v>2</v>
      </c>
      <c r="E2010" s="1284">
        <v>0</v>
      </c>
      <c r="F2010" s="1284">
        <v>0</v>
      </c>
      <c r="G2010" s="1284">
        <v>0</v>
      </c>
    </row>
    <row r="2011" spans="1:7" ht="15">
      <c r="A2011" s="1284" t="s">
        <v>186</v>
      </c>
      <c r="B2011" s="1284" t="s">
        <v>190</v>
      </c>
      <c r="C2011" s="1284" t="s">
        <v>2284</v>
      </c>
      <c r="D2011" s="1284">
        <v>3</v>
      </c>
      <c r="E2011" s="1284">
        <v>0</v>
      </c>
      <c r="F2011" s="1284">
        <v>0</v>
      </c>
      <c r="G2011" s="1284">
        <v>0</v>
      </c>
    </row>
    <row r="2012" spans="1:7" ht="15">
      <c r="A2012" s="1284" t="s">
        <v>191</v>
      </c>
      <c r="B2012" s="1284" t="s">
        <v>192</v>
      </c>
      <c r="C2012" s="1284" t="s">
        <v>3254</v>
      </c>
      <c r="D2012" s="1284">
        <v>1</v>
      </c>
      <c r="E2012" s="1284" t="s">
        <v>7636</v>
      </c>
      <c r="F2012" s="1284"/>
      <c r="G2012" s="1284"/>
    </row>
    <row r="2013" spans="1:7" ht="15">
      <c r="A2013" s="1284" t="s">
        <v>191</v>
      </c>
      <c r="B2013" s="1284" t="s">
        <v>192</v>
      </c>
      <c r="C2013" s="1284" t="s">
        <v>3254</v>
      </c>
      <c r="D2013" s="1284">
        <v>2</v>
      </c>
      <c r="E2013" s="1284" t="s">
        <v>7637</v>
      </c>
      <c r="F2013" s="1284"/>
      <c r="G2013" s="1284"/>
    </row>
    <row r="2014" spans="1:7" ht="15">
      <c r="A2014" s="1284" t="s">
        <v>191</v>
      </c>
      <c r="B2014" s="1284" t="s">
        <v>192</v>
      </c>
      <c r="C2014" s="1284" t="s">
        <v>3254</v>
      </c>
      <c r="D2014" s="1284">
        <v>3</v>
      </c>
      <c r="E2014" s="1284" t="s">
        <v>7638</v>
      </c>
      <c r="F2014" s="1284"/>
      <c r="G2014" s="1284"/>
    </row>
    <row r="2015" spans="1:7" ht="15">
      <c r="A2015" s="1284" t="s">
        <v>191</v>
      </c>
      <c r="B2015" s="1284" t="s">
        <v>192</v>
      </c>
      <c r="C2015" s="1284" t="s">
        <v>1568</v>
      </c>
      <c r="D2015" s="1284">
        <v>1</v>
      </c>
      <c r="E2015" s="1284" t="s">
        <v>7639</v>
      </c>
      <c r="F2015" s="1284" t="s">
        <v>7640</v>
      </c>
      <c r="G2015" s="1284" t="s">
        <v>7641</v>
      </c>
    </row>
    <row r="2016" spans="1:7" ht="15">
      <c r="A2016" s="1284" t="s">
        <v>191</v>
      </c>
      <c r="B2016" s="1284" t="s">
        <v>192</v>
      </c>
      <c r="C2016" s="1284" t="s">
        <v>1568</v>
      </c>
      <c r="D2016" s="1284">
        <v>2</v>
      </c>
      <c r="E2016" s="1284" t="s">
        <v>7642</v>
      </c>
      <c r="F2016" s="1284" t="s">
        <v>7643</v>
      </c>
      <c r="G2016" s="1284" t="s">
        <v>7644</v>
      </c>
    </row>
    <row r="2017" spans="1:7" ht="15">
      <c r="A2017" s="1284" t="s">
        <v>191</v>
      </c>
      <c r="B2017" s="1284" t="s">
        <v>192</v>
      </c>
      <c r="C2017" s="1284" t="s">
        <v>1568</v>
      </c>
      <c r="D2017" s="1284">
        <v>3</v>
      </c>
      <c r="E2017" s="1284" t="s">
        <v>7645</v>
      </c>
      <c r="F2017" s="1284" t="s">
        <v>7646</v>
      </c>
      <c r="G2017" s="1284" t="s">
        <v>7647</v>
      </c>
    </row>
    <row r="2018" spans="1:7" ht="15">
      <c r="A2018" s="1284" t="s">
        <v>191</v>
      </c>
      <c r="B2018" s="1284" t="s">
        <v>192</v>
      </c>
      <c r="C2018" s="1284" t="s">
        <v>2262</v>
      </c>
      <c r="D2018" s="1284">
        <v>1</v>
      </c>
      <c r="E2018" s="1284" t="s">
        <v>7648</v>
      </c>
      <c r="F2018" s="1284" t="s">
        <v>7649</v>
      </c>
      <c r="G2018" s="1284" t="s">
        <v>7650</v>
      </c>
    </row>
    <row r="2019" spans="1:7" ht="15">
      <c r="A2019" s="1284" t="s">
        <v>191</v>
      </c>
      <c r="B2019" s="1284" t="s">
        <v>192</v>
      </c>
      <c r="C2019" s="1284" t="s">
        <v>2262</v>
      </c>
      <c r="D2019" s="1284">
        <v>2</v>
      </c>
      <c r="E2019" s="1284" t="s">
        <v>7651</v>
      </c>
      <c r="F2019" s="1284" t="s">
        <v>7652</v>
      </c>
      <c r="G2019" s="1284" t="s">
        <v>7653</v>
      </c>
    </row>
    <row r="2020" spans="1:7" ht="15">
      <c r="A2020" s="1284" t="s">
        <v>191</v>
      </c>
      <c r="B2020" s="1284" t="s">
        <v>192</v>
      </c>
      <c r="C2020" s="1284" t="s">
        <v>2262</v>
      </c>
      <c r="D2020" s="1284">
        <v>3</v>
      </c>
      <c r="E2020" s="1284" t="s">
        <v>7654</v>
      </c>
      <c r="F2020" s="1284" t="s">
        <v>7655</v>
      </c>
      <c r="G2020" s="1284" t="s">
        <v>7656</v>
      </c>
    </row>
    <row r="2021" spans="1:7" ht="15">
      <c r="A2021" s="1284" t="s">
        <v>191</v>
      </c>
      <c r="B2021" s="1284" t="s">
        <v>192</v>
      </c>
      <c r="C2021" s="1284" t="s">
        <v>2273</v>
      </c>
      <c r="D2021" s="1284">
        <v>1</v>
      </c>
      <c r="E2021" s="1284" t="s">
        <v>7657</v>
      </c>
      <c r="F2021" s="1284" t="s">
        <v>7658</v>
      </c>
      <c r="G2021" s="1284" t="s">
        <v>7659</v>
      </c>
    </row>
    <row r="2022" spans="1:7" ht="15">
      <c r="A2022" s="1284" t="s">
        <v>191</v>
      </c>
      <c r="B2022" s="1284" t="s">
        <v>192</v>
      </c>
      <c r="C2022" s="1284" t="s">
        <v>2273</v>
      </c>
      <c r="D2022" s="1284">
        <v>2</v>
      </c>
      <c r="E2022" s="1284" t="s">
        <v>7660</v>
      </c>
      <c r="F2022" s="1284" t="s">
        <v>7661</v>
      </c>
      <c r="G2022" s="1284" t="s">
        <v>7662</v>
      </c>
    </row>
    <row r="2023" spans="1:7" ht="15">
      <c r="A2023" s="1284" t="s">
        <v>191</v>
      </c>
      <c r="B2023" s="1284" t="s">
        <v>192</v>
      </c>
      <c r="C2023" s="1284" t="s">
        <v>2273</v>
      </c>
      <c r="D2023" s="1284">
        <v>3</v>
      </c>
      <c r="E2023" s="1284" t="s">
        <v>7663</v>
      </c>
      <c r="F2023" s="1284" t="s">
        <v>7664</v>
      </c>
      <c r="G2023" s="1284" t="s">
        <v>7665</v>
      </c>
    </row>
    <row r="2024" spans="1:7" ht="15">
      <c r="A2024" s="1284" t="s">
        <v>191</v>
      </c>
      <c r="B2024" s="1284" t="s">
        <v>192</v>
      </c>
      <c r="C2024" s="1284" t="s">
        <v>2284</v>
      </c>
      <c r="D2024" s="1284">
        <v>1</v>
      </c>
      <c r="E2024" s="1284" t="s">
        <v>7666</v>
      </c>
      <c r="F2024" s="1284" t="s">
        <v>7667</v>
      </c>
      <c r="G2024" s="1284" t="s">
        <v>7668</v>
      </c>
    </row>
    <row r="2025" spans="1:7" ht="15">
      <c r="A2025" s="1284" t="s">
        <v>191</v>
      </c>
      <c r="B2025" s="1284" t="s">
        <v>192</v>
      </c>
      <c r="C2025" s="1284" t="s">
        <v>2284</v>
      </c>
      <c r="D2025" s="1284">
        <v>2</v>
      </c>
      <c r="E2025" s="1284" t="s">
        <v>7669</v>
      </c>
      <c r="F2025" s="1284" t="s">
        <v>7670</v>
      </c>
      <c r="G2025" s="1284" t="s">
        <v>7671</v>
      </c>
    </row>
    <row r="2026" spans="1:7" ht="15">
      <c r="A2026" s="1284" t="s">
        <v>191</v>
      </c>
      <c r="B2026" s="1284" t="s">
        <v>192</v>
      </c>
      <c r="C2026" s="1284" t="s">
        <v>2284</v>
      </c>
      <c r="D2026" s="1284">
        <v>3</v>
      </c>
      <c r="E2026" s="1284" t="s">
        <v>7672</v>
      </c>
      <c r="F2026" s="1284" t="s">
        <v>7673</v>
      </c>
      <c r="G2026" s="1284" t="s">
        <v>7674</v>
      </c>
    </row>
    <row r="2027" spans="1:7" ht="15">
      <c r="A2027" s="1284" t="s">
        <v>191</v>
      </c>
      <c r="B2027" s="1284" t="s">
        <v>193</v>
      </c>
      <c r="C2027" s="1284" t="s">
        <v>3254</v>
      </c>
      <c r="D2027" s="1284">
        <v>1</v>
      </c>
      <c r="E2027" s="1284" t="s">
        <v>7675</v>
      </c>
      <c r="F2027" s="1284"/>
      <c r="G2027" s="1284"/>
    </row>
    <row r="2028" spans="1:7" ht="15">
      <c r="A2028" s="1284" t="s">
        <v>191</v>
      </c>
      <c r="B2028" s="1284" t="s">
        <v>193</v>
      </c>
      <c r="C2028" s="1284" t="s">
        <v>3254</v>
      </c>
      <c r="D2028" s="1284">
        <v>2</v>
      </c>
      <c r="E2028" s="1284" t="s">
        <v>7676</v>
      </c>
      <c r="F2028" s="1284"/>
      <c r="G2028" s="1284"/>
    </row>
    <row r="2029" spans="1:7" ht="15">
      <c r="A2029" s="1284" t="s">
        <v>191</v>
      </c>
      <c r="B2029" s="1284" t="s">
        <v>193</v>
      </c>
      <c r="C2029" s="1284" t="s">
        <v>3254</v>
      </c>
      <c r="D2029" s="1284">
        <v>3</v>
      </c>
      <c r="E2029" s="1284" t="s">
        <v>7677</v>
      </c>
      <c r="F2029" s="1284"/>
      <c r="G2029" s="1284"/>
    </row>
    <row r="2030" spans="1:7" ht="15">
      <c r="A2030" s="1284" t="s">
        <v>191</v>
      </c>
      <c r="B2030" s="1284" t="s">
        <v>193</v>
      </c>
      <c r="C2030" s="1284" t="s">
        <v>1568</v>
      </c>
      <c r="D2030" s="1284">
        <v>1</v>
      </c>
      <c r="E2030" s="1284" t="s">
        <v>7678</v>
      </c>
      <c r="F2030" s="1284" t="s">
        <v>7679</v>
      </c>
      <c r="G2030" s="1284" t="s">
        <v>7680</v>
      </c>
    </row>
    <row r="2031" spans="1:7" ht="15">
      <c r="A2031" s="1284" t="s">
        <v>191</v>
      </c>
      <c r="B2031" s="1284" t="s">
        <v>193</v>
      </c>
      <c r="C2031" s="1284" t="s">
        <v>1568</v>
      </c>
      <c r="D2031" s="1284">
        <v>2</v>
      </c>
      <c r="E2031" s="1284" t="s">
        <v>7681</v>
      </c>
      <c r="F2031" s="1284" t="s">
        <v>7682</v>
      </c>
      <c r="G2031" s="1284" t="s">
        <v>7683</v>
      </c>
    </row>
    <row r="2032" spans="1:7" ht="15">
      <c r="A2032" s="1284" t="s">
        <v>191</v>
      </c>
      <c r="B2032" s="1284" t="s">
        <v>193</v>
      </c>
      <c r="C2032" s="1284" t="s">
        <v>1568</v>
      </c>
      <c r="D2032" s="1284">
        <v>3</v>
      </c>
      <c r="E2032" s="1284" t="s">
        <v>7684</v>
      </c>
      <c r="F2032" s="1284" t="s">
        <v>7685</v>
      </c>
      <c r="G2032" s="1284" t="s">
        <v>7686</v>
      </c>
    </row>
    <row r="2033" spans="1:7" ht="15">
      <c r="A2033" s="1284" t="s">
        <v>191</v>
      </c>
      <c r="B2033" s="1284" t="s">
        <v>193</v>
      </c>
      <c r="C2033" s="1284" t="s">
        <v>2262</v>
      </c>
      <c r="D2033" s="1284">
        <v>1</v>
      </c>
      <c r="E2033" s="1284" t="s">
        <v>7687</v>
      </c>
      <c r="F2033" s="1284" t="s">
        <v>7688</v>
      </c>
      <c r="G2033" s="1284" t="s">
        <v>7689</v>
      </c>
    </row>
    <row r="2034" spans="1:7" ht="15">
      <c r="A2034" s="1284" t="s">
        <v>191</v>
      </c>
      <c r="B2034" s="1284" t="s">
        <v>193</v>
      </c>
      <c r="C2034" s="1284" t="s">
        <v>2262</v>
      </c>
      <c r="D2034" s="1284">
        <v>2</v>
      </c>
      <c r="E2034" s="1284" t="s">
        <v>7690</v>
      </c>
      <c r="F2034" s="1284" t="s">
        <v>7691</v>
      </c>
      <c r="G2034" s="1284" t="s">
        <v>7692</v>
      </c>
    </row>
    <row r="2035" spans="1:7" ht="15">
      <c r="A2035" s="1284" t="s">
        <v>191</v>
      </c>
      <c r="B2035" s="1284" t="s">
        <v>193</v>
      </c>
      <c r="C2035" s="1284" t="s">
        <v>2262</v>
      </c>
      <c r="D2035" s="1284">
        <v>3</v>
      </c>
      <c r="E2035" s="1284" t="s">
        <v>7693</v>
      </c>
      <c r="F2035" s="1284" t="s">
        <v>7694</v>
      </c>
      <c r="G2035" s="1284" t="s">
        <v>7695</v>
      </c>
    </row>
    <row r="2036" spans="1:7" ht="15">
      <c r="A2036" s="1284" t="s">
        <v>191</v>
      </c>
      <c r="B2036" s="1284" t="s">
        <v>193</v>
      </c>
      <c r="C2036" s="1284" t="s">
        <v>2273</v>
      </c>
      <c r="D2036" s="1284">
        <v>1</v>
      </c>
      <c r="E2036" s="1284" t="s">
        <v>7696</v>
      </c>
      <c r="F2036" s="1284" t="s">
        <v>7697</v>
      </c>
      <c r="G2036" s="1284" t="s">
        <v>7698</v>
      </c>
    </row>
    <row r="2037" spans="1:7" ht="15">
      <c r="A2037" s="1284" t="s">
        <v>191</v>
      </c>
      <c r="B2037" s="1284" t="s">
        <v>193</v>
      </c>
      <c r="C2037" s="1284" t="s">
        <v>2273</v>
      </c>
      <c r="D2037" s="1284">
        <v>2</v>
      </c>
      <c r="E2037" s="1284" t="s">
        <v>7699</v>
      </c>
      <c r="F2037" s="1284" t="s">
        <v>7700</v>
      </c>
      <c r="G2037" s="1284" t="s">
        <v>7701</v>
      </c>
    </row>
    <row r="2038" spans="1:7" ht="15">
      <c r="A2038" s="1284" t="s">
        <v>191</v>
      </c>
      <c r="B2038" s="1284" t="s">
        <v>193</v>
      </c>
      <c r="C2038" s="1284" t="s">
        <v>2273</v>
      </c>
      <c r="D2038" s="1284">
        <v>3</v>
      </c>
      <c r="E2038" s="1284" t="s">
        <v>7702</v>
      </c>
      <c r="F2038" s="1284" t="s">
        <v>7703</v>
      </c>
      <c r="G2038" s="1284" t="s">
        <v>7704</v>
      </c>
    </row>
    <row r="2039" spans="1:7" ht="15">
      <c r="A2039" s="1284" t="s">
        <v>191</v>
      </c>
      <c r="B2039" s="1284" t="s">
        <v>193</v>
      </c>
      <c r="C2039" s="1284" t="s">
        <v>2284</v>
      </c>
      <c r="D2039" s="1284">
        <v>1</v>
      </c>
      <c r="E2039" s="1284" t="s">
        <v>7705</v>
      </c>
      <c r="F2039" s="1284" t="s">
        <v>7706</v>
      </c>
      <c r="G2039" s="1284" t="s">
        <v>7707</v>
      </c>
    </row>
    <row r="2040" spans="1:7" ht="15">
      <c r="A2040" s="1284" t="s">
        <v>191</v>
      </c>
      <c r="B2040" s="1284" t="s">
        <v>193</v>
      </c>
      <c r="C2040" s="1284" t="s">
        <v>2284</v>
      </c>
      <c r="D2040" s="1284">
        <v>2</v>
      </c>
      <c r="E2040" s="1284" t="s">
        <v>7708</v>
      </c>
      <c r="F2040" s="1284" t="s">
        <v>7709</v>
      </c>
      <c r="G2040" s="1284" t="s">
        <v>7710</v>
      </c>
    </row>
    <row r="2041" spans="1:7" ht="15">
      <c r="A2041" s="1284" t="s">
        <v>191</v>
      </c>
      <c r="B2041" s="1284" t="s">
        <v>193</v>
      </c>
      <c r="C2041" s="1284" t="s">
        <v>2284</v>
      </c>
      <c r="D2041" s="1284">
        <v>3</v>
      </c>
      <c r="E2041" s="1284" t="s">
        <v>7711</v>
      </c>
      <c r="F2041" s="1284" t="s">
        <v>7712</v>
      </c>
      <c r="G2041" s="1284" t="s">
        <v>7713</v>
      </c>
    </row>
    <row r="2042" spans="1:7" ht="15">
      <c r="A2042" s="1284" t="s">
        <v>191</v>
      </c>
      <c r="B2042" s="1284" t="s">
        <v>194</v>
      </c>
      <c r="C2042" s="1284" t="s">
        <v>3254</v>
      </c>
      <c r="D2042" s="1284">
        <v>1</v>
      </c>
      <c r="E2042" s="1284" t="s">
        <v>7714</v>
      </c>
      <c r="F2042" s="1284"/>
      <c r="G2042" s="1284"/>
    </row>
    <row r="2043" spans="1:7" ht="15">
      <c r="A2043" s="1284" t="s">
        <v>191</v>
      </c>
      <c r="B2043" s="1284" t="s">
        <v>194</v>
      </c>
      <c r="C2043" s="1284" t="s">
        <v>3254</v>
      </c>
      <c r="D2043" s="1284">
        <v>2</v>
      </c>
      <c r="E2043" s="1284" t="s">
        <v>7715</v>
      </c>
      <c r="F2043" s="1284"/>
      <c r="G2043" s="1284"/>
    </row>
    <row r="2044" spans="1:7" ht="15">
      <c r="A2044" s="1284" t="s">
        <v>191</v>
      </c>
      <c r="B2044" s="1284" t="s">
        <v>194</v>
      </c>
      <c r="C2044" s="1284" t="s">
        <v>3254</v>
      </c>
      <c r="D2044" s="1284">
        <v>3</v>
      </c>
      <c r="E2044" s="1284" t="s">
        <v>7716</v>
      </c>
      <c r="F2044" s="1284"/>
      <c r="G2044" s="1284"/>
    </row>
    <row r="2045" spans="1:7" ht="15">
      <c r="A2045" s="1284" t="s">
        <v>191</v>
      </c>
      <c r="B2045" s="1284" t="s">
        <v>194</v>
      </c>
      <c r="C2045" s="1284" t="s">
        <v>1568</v>
      </c>
      <c r="D2045" s="1284">
        <v>1</v>
      </c>
      <c r="E2045" s="1284" t="s">
        <v>7717</v>
      </c>
      <c r="F2045" s="1284" t="s">
        <v>7718</v>
      </c>
      <c r="G2045" s="1284" t="s">
        <v>7719</v>
      </c>
    </row>
    <row r="2046" spans="1:7" ht="15">
      <c r="A2046" s="1284" t="s">
        <v>191</v>
      </c>
      <c r="B2046" s="1284" t="s">
        <v>194</v>
      </c>
      <c r="C2046" s="1284" t="s">
        <v>1568</v>
      </c>
      <c r="D2046" s="1284">
        <v>2</v>
      </c>
      <c r="E2046" s="1284" t="s">
        <v>7720</v>
      </c>
      <c r="F2046" s="1284" t="s">
        <v>7721</v>
      </c>
      <c r="G2046" s="1284" t="s">
        <v>7722</v>
      </c>
    </row>
    <row r="2047" spans="1:7" ht="15">
      <c r="A2047" s="1284" t="s">
        <v>191</v>
      </c>
      <c r="B2047" s="1284" t="s">
        <v>194</v>
      </c>
      <c r="C2047" s="1284" t="s">
        <v>1568</v>
      </c>
      <c r="D2047" s="1284">
        <v>3</v>
      </c>
      <c r="E2047" s="1284" t="s">
        <v>7723</v>
      </c>
      <c r="F2047" s="1284" t="s">
        <v>7724</v>
      </c>
      <c r="G2047" s="1284" t="s">
        <v>7725</v>
      </c>
    </row>
    <row r="2048" spans="1:7" ht="15">
      <c r="A2048" s="1284" t="s">
        <v>191</v>
      </c>
      <c r="B2048" s="1284" t="s">
        <v>194</v>
      </c>
      <c r="C2048" s="1284" t="s">
        <v>2262</v>
      </c>
      <c r="D2048" s="1284">
        <v>1</v>
      </c>
      <c r="E2048" s="1284" t="s">
        <v>7726</v>
      </c>
      <c r="F2048" s="1284" t="s">
        <v>7727</v>
      </c>
      <c r="G2048" s="1284" t="s">
        <v>7728</v>
      </c>
    </row>
    <row r="2049" spans="1:7" ht="15">
      <c r="A2049" s="1284" t="s">
        <v>191</v>
      </c>
      <c r="B2049" s="1284" t="s">
        <v>194</v>
      </c>
      <c r="C2049" s="1284" t="s">
        <v>2262</v>
      </c>
      <c r="D2049" s="1284">
        <v>2</v>
      </c>
      <c r="E2049" s="1284" t="s">
        <v>7729</v>
      </c>
      <c r="F2049" s="1284" t="s">
        <v>7730</v>
      </c>
      <c r="G2049" s="1284" t="s">
        <v>7731</v>
      </c>
    </row>
    <row r="2050" spans="1:7" ht="15">
      <c r="A2050" s="1284" t="s">
        <v>191</v>
      </c>
      <c r="B2050" s="1284" t="s">
        <v>194</v>
      </c>
      <c r="C2050" s="1284" t="s">
        <v>2262</v>
      </c>
      <c r="D2050" s="1284">
        <v>3</v>
      </c>
      <c r="E2050" s="1284" t="s">
        <v>7732</v>
      </c>
      <c r="F2050" s="1284" t="s">
        <v>7733</v>
      </c>
      <c r="G2050" s="1284" t="s">
        <v>7734</v>
      </c>
    </row>
    <row r="2051" spans="1:7" ht="15">
      <c r="A2051" s="1284" t="s">
        <v>191</v>
      </c>
      <c r="B2051" s="1284" t="s">
        <v>194</v>
      </c>
      <c r="C2051" s="1284" t="s">
        <v>2273</v>
      </c>
      <c r="D2051" s="1284">
        <v>1</v>
      </c>
      <c r="E2051" s="1284" t="s">
        <v>7735</v>
      </c>
      <c r="F2051" s="1284" t="s">
        <v>7736</v>
      </c>
      <c r="G2051" s="1284" t="s">
        <v>7737</v>
      </c>
    </row>
    <row r="2052" spans="1:7" ht="15">
      <c r="A2052" s="1284" t="s">
        <v>191</v>
      </c>
      <c r="B2052" s="1284" t="s">
        <v>194</v>
      </c>
      <c r="C2052" s="1284" t="s">
        <v>2273</v>
      </c>
      <c r="D2052" s="1284">
        <v>2</v>
      </c>
      <c r="E2052" s="1284" t="s">
        <v>7738</v>
      </c>
      <c r="F2052" s="1284" t="s">
        <v>7739</v>
      </c>
      <c r="G2052" s="1284" t="s">
        <v>7740</v>
      </c>
    </row>
    <row r="2053" spans="1:7" ht="15">
      <c r="A2053" s="1284" t="s">
        <v>191</v>
      </c>
      <c r="B2053" s="1284" t="s">
        <v>194</v>
      </c>
      <c r="C2053" s="1284" t="s">
        <v>2273</v>
      </c>
      <c r="D2053" s="1284">
        <v>3</v>
      </c>
      <c r="E2053" s="1284" t="s">
        <v>7741</v>
      </c>
      <c r="F2053" s="1284" t="s">
        <v>7742</v>
      </c>
      <c r="G2053" s="1284" t="s">
        <v>7743</v>
      </c>
    </row>
    <row r="2054" spans="1:7" ht="15">
      <c r="A2054" s="1284" t="s">
        <v>191</v>
      </c>
      <c r="B2054" s="1284" t="s">
        <v>194</v>
      </c>
      <c r="C2054" s="1284" t="s">
        <v>2284</v>
      </c>
      <c r="D2054" s="1284">
        <v>1</v>
      </c>
      <c r="E2054" s="1284" t="s">
        <v>7744</v>
      </c>
      <c r="F2054" s="1284" t="s">
        <v>7745</v>
      </c>
      <c r="G2054" s="1284" t="s">
        <v>7746</v>
      </c>
    </row>
    <row r="2055" spans="1:7" ht="15">
      <c r="A2055" s="1284" t="s">
        <v>191</v>
      </c>
      <c r="B2055" s="1284" t="s">
        <v>194</v>
      </c>
      <c r="C2055" s="1284" t="s">
        <v>2284</v>
      </c>
      <c r="D2055" s="1284">
        <v>2</v>
      </c>
      <c r="E2055" s="1284" t="s">
        <v>7747</v>
      </c>
      <c r="F2055" s="1284" t="s">
        <v>7748</v>
      </c>
      <c r="G2055" s="1284" t="s">
        <v>7749</v>
      </c>
    </row>
    <row r="2056" spans="1:7" ht="15">
      <c r="A2056" s="1284" t="s">
        <v>191</v>
      </c>
      <c r="B2056" s="1284" t="s">
        <v>194</v>
      </c>
      <c r="C2056" s="1284" t="s">
        <v>2284</v>
      </c>
      <c r="D2056" s="1284">
        <v>3</v>
      </c>
      <c r="E2056" s="1284" t="s">
        <v>7750</v>
      </c>
      <c r="F2056" s="1284" t="s">
        <v>7751</v>
      </c>
      <c r="G2056" s="1284" t="s">
        <v>7752</v>
      </c>
    </row>
    <row r="2057" spans="1:7" ht="15">
      <c r="A2057" s="1284" t="s">
        <v>191</v>
      </c>
      <c r="B2057" s="1284" t="s">
        <v>117</v>
      </c>
      <c r="C2057" s="1284" t="s">
        <v>3254</v>
      </c>
      <c r="D2057" s="1284">
        <v>1</v>
      </c>
      <c r="E2057" s="1284">
        <v>0</v>
      </c>
      <c r="F2057" s="1284"/>
      <c r="G2057" s="1284"/>
    </row>
    <row r="2058" spans="1:7" ht="15">
      <c r="A2058" s="1284" t="s">
        <v>191</v>
      </c>
      <c r="B2058" s="1284" t="s">
        <v>117</v>
      </c>
      <c r="C2058" s="1284" t="s">
        <v>3254</v>
      </c>
      <c r="D2058" s="1284">
        <v>2</v>
      </c>
      <c r="E2058" s="1284">
        <v>0</v>
      </c>
      <c r="F2058" s="1284"/>
      <c r="G2058" s="1284"/>
    </row>
    <row r="2059" spans="1:7" ht="15">
      <c r="A2059" s="1284" t="s">
        <v>191</v>
      </c>
      <c r="B2059" s="1284" t="s">
        <v>117</v>
      </c>
      <c r="C2059" s="1284" t="s">
        <v>3254</v>
      </c>
      <c r="D2059" s="1284">
        <v>3</v>
      </c>
      <c r="E2059" s="1284">
        <v>0</v>
      </c>
      <c r="F2059" s="1284"/>
      <c r="G2059" s="1284"/>
    </row>
    <row r="2060" spans="1:7" ht="15">
      <c r="A2060" s="1284" t="s">
        <v>191</v>
      </c>
      <c r="B2060" s="1284" t="s">
        <v>117</v>
      </c>
      <c r="C2060" s="1284" t="s">
        <v>1568</v>
      </c>
      <c r="D2060" s="1284">
        <v>1</v>
      </c>
      <c r="E2060" s="1284">
        <v>0</v>
      </c>
      <c r="F2060" s="1284">
        <v>0</v>
      </c>
      <c r="G2060" s="1284">
        <v>0</v>
      </c>
    </row>
    <row r="2061" spans="1:7" ht="15">
      <c r="A2061" s="1284" t="s">
        <v>191</v>
      </c>
      <c r="B2061" s="1284" t="s">
        <v>117</v>
      </c>
      <c r="C2061" s="1284" t="s">
        <v>1568</v>
      </c>
      <c r="D2061" s="1284">
        <v>2</v>
      </c>
      <c r="E2061" s="1284">
        <v>0</v>
      </c>
      <c r="F2061" s="1284">
        <v>0</v>
      </c>
      <c r="G2061" s="1284">
        <v>0</v>
      </c>
    </row>
    <row r="2062" spans="1:7" ht="15">
      <c r="A2062" s="1284" t="s">
        <v>191</v>
      </c>
      <c r="B2062" s="1284" t="s">
        <v>117</v>
      </c>
      <c r="C2062" s="1284" t="s">
        <v>1568</v>
      </c>
      <c r="D2062" s="1284">
        <v>3</v>
      </c>
      <c r="E2062" s="1284">
        <v>0</v>
      </c>
      <c r="F2062" s="1284">
        <v>0</v>
      </c>
      <c r="G2062" s="1284">
        <v>0</v>
      </c>
    </row>
    <row r="2063" spans="1:7" ht="15">
      <c r="A2063" s="1284" t="s">
        <v>191</v>
      </c>
      <c r="B2063" s="1284" t="s">
        <v>117</v>
      </c>
      <c r="C2063" s="1284" t="s">
        <v>2262</v>
      </c>
      <c r="D2063" s="1284">
        <v>1</v>
      </c>
      <c r="E2063" s="1284">
        <v>0</v>
      </c>
      <c r="F2063" s="1284">
        <v>0</v>
      </c>
      <c r="G2063" s="1284">
        <v>0</v>
      </c>
    </row>
    <row r="2064" spans="1:7" ht="15">
      <c r="A2064" s="1284" t="s">
        <v>191</v>
      </c>
      <c r="B2064" s="1284" t="s">
        <v>117</v>
      </c>
      <c r="C2064" s="1284" t="s">
        <v>2262</v>
      </c>
      <c r="D2064" s="1284">
        <v>2</v>
      </c>
      <c r="E2064" s="1284">
        <v>0</v>
      </c>
      <c r="F2064" s="1284">
        <v>0</v>
      </c>
      <c r="G2064" s="1284">
        <v>0</v>
      </c>
    </row>
    <row r="2065" spans="1:7" ht="15">
      <c r="A2065" s="1284" t="s">
        <v>191</v>
      </c>
      <c r="B2065" s="1284" t="s">
        <v>117</v>
      </c>
      <c r="C2065" s="1284" t="s">
        <v>2262</v>
      </c>
      <c r="D2065" s="1284">
        <v>3</v>
      </c>
      <c r="E2065" s="1284">
        <v>0</v>
      </c>
      <c r="F2065" s="1284">
        <v>0</v>
      </c>
      <c r="G2065" s="1284">
        <v>0</v>
      </c>
    </row>
    <row r="2066" spans="1:7" ht="15">
      <c r="A2066" s="1284" t="s">
        <v>191</v>
      </c>
      <c r="B2066" s="1284" t="s">
        <v>117</v>
      </c>
      <c r="C2066" s="1284" t="s">
        <v>2273</v>
      </c>
      <c r="D2066" s="1284">
        <v>1</v>
      </c>
      <c r="E2066" s="1284">
        <v>0</v>
      </c>
      <c r="F2066" s="1284">
        <v>0</v>
      </c>
      <c r="G2066" s="1284">
        <v>0</v>
      </c>
    </row>
    <row r="2067" spans="1:7" ht="15">
      <c r="A2067" s="1284" t="s">
        <v>191</v>
      </c>
      <c r="B2067" s="1284" t="s">
        <v>117</v>
      </c>
      <c r="C2067" s="1284" t="s">
        <v>2273</v>
      </c>
      <c r="D2067" s="1284">
        <v>2</v>
      </c>
      <c r="E2067" s="1284">
        <v>0</v>
      </c>
      <c r="F2067" s="1284">
        <v>0</v>
      </c>
      <c r="G2067" s="1284">
        <v>0</v>
      </c>
    </row>
    <row r="2068" spans="1:7" ht="15">
      <c r="A2068" s="1284" t="s">
        <v>191</v>
      </c>
      <c r="B2068" s="1284" t="s">
        <v>117</v>
      </c>
      <c r="C2068" s="1284" t="s">
        <v>2273</v>
      </c>
      <c r="D2068" s="1284">
        <v>3</v>
      </c>
      <c r="E2068" s="1284">
        <v>0</v>
      </c>
      <c r="F2068" s="1284">
        <v>0</v>
      </c>
      <c r="G2068" s="1284">
        <v>0</v>
      </c>
    </row>
    <row r="2069" spans="1:7" ht="15">
      <c r="A2069" s="1284" t="s">
        <v>191</v>
      </c>
      <c r="B2069" s="1284" t="s">
        <v>117</v>
      </c>
      <c r="C2069" s="1284" t="s">
        <v>2284</v>
      </c>
      <c r="D2069" s="1284">
        <v>1</v>
      </c>
      <c r="E2069" s="1284">
        <v>0</v>
      </c>
      <c r="F2069" s="1284">
        <v>0</v>
      </c>
      <c r="G2069" s="1284">
        <v>0</v>
      </c>
    </row>
    <row r="2070" spans="1:7" ht="15">
      <c r="A2070" s="1284" t="s">
        <v>191</v>
      </c>
      <c r="B2070" s="1284" t="s">
        <v>117</v>
      </c>
      <c r="C2070" s="1284" t="s">
        <v>2284</v>
      </c>
      <c r="D2070" s="1284">
        <v>2</v>
      </c>
      <c r="E2070" s="1284">
        <v>0</v>
      </c>
      <c r="F2070" s="1284">
        <v>0</v>
      </c>
      <c r="G2070" s="1284">
        <v>0</v>
      </c>
    </row>
    <row r="2071" spans="1:7" ht="15">
      <c r="A2071" s="1284" t="s">
        <v>191</v>
      </c>
      <c r="B2071" s="1284" t="s">
        <v>117</v>
      </c>
      <c r="C2071" s="1284" t="s">
        <v>2284</v>
      </c>
      <c r="D2071" s="1284">
        <v>3</v>
      </c>
      <c r="E2071" s="1284">
        <v>0</v>
      </c>
      <c r="F2071" s="1284">
        <v>0</v>
      </c>
      <c r="G2071" s="1284">
        <v>0</v>
      </c>
    </row>
    <row r="2072" spans="1:7" ht="15">
      <c r="A2072" s="1284" t="s">
        <v>196</v>
      </c>
      <c r="B2072" s="1284" t="s">
        <v>197</v>
      </c>
      <c r="C2072" s="1284" t="s">
        <v>3254</v>
      </c>
      <c r="D2072" s="1284">
        <v>1</v>
      </c>
      <c r="E2072" s="1284" t="s">
        <v>7753</v>
      </c>
      <c r="F2072" s="1284"/>
      <c r="G2072" s="1284"/>
    </row>
    <row r="2073" spans="1:7" ht="15">
      <c r="A2073" s="1284" t="s">
        <v>196</v>
      </c>
      <c r="B2073" s="1284" t="s">
        <v>197</v>
      </c>
      <c r="C2073" s="1284" t="s">
        <v>3254</v>
      </c>
      <c r="D2073" s="1284">
        <v>2</v>
      </c>
      <c r="E2073" s="1284" t="s">
        <v>7754</v>
      </c>
      <c r="F2073" s="1284"/>
      <c r="G2073" s="1284"/>
    </row>
    <row r="2074" spans="1:7" ht="15">
      <c r="A2074" s="1284" t="s">
        <v>196</v>
      </c>
      <c r="B2074" s="1284" t="s">
        <v>197</v>
      </c>
      <c r="C2074" s="1284" t="s">
        <v>3254</v>
      </c>
      <c r="D2074" s="1284">
        <v>3</v>
      </c>
      <c r="E2074" s="1284" t="s">
        <v>7755</v>
      </c>
      <c r="F2074" s="1284"/>
      <c r="G2074" s="1284"/>
    </row>
    <row r="2075" spans="1:7" ht="15">
      <c r="A2075" s="1284" t="s">
        <v>196</v>
      </c>
      <c r="B2075" s="1284" t="s">
        <v>197</v>
      </c>
      <c r="C2075" s="1284" t="s">
        <v>1568</v>
      </c>
      <c r="D2075" s="1284">
        <v>1</v>
      </c>
      <c r="E2075" s="1284" t="s">
        <v>7756</v>
      </c>
      <c r="F2075" s="1284" t="s">
        <v>7757</v>
      </c>
      <c r="G2075" s="1284" t="s">
        <v>7758</v>
      </c>
    </row>
    <row r="2076" spans="1:7" ht="15">
      <c r="A2076" s="1284" t="s">
        <v>196</v>
      </c>
      <c r="B2076" s="1284" t="s">
        <v>197</v>
      </c>
      <c r="C2076" s="1284" t="s">
        <v>1568</v>
      </c>
      <c r="D2076" s="1284">
        <v>2</v>
      </c>
      <c r="E2076" s="1284" t="s">
        <v>7759</v>
      </c>
      <c r="F2076" s="1284" t="s">
        <v>7760</v>
      </c>
      <c r="G2076" s="1284" t="s">
        <v>7761</v>
      </c>
    </row>
    <row r="2077" spans="1:7" ht="15">
      <c r="A2077" s="1284" t="s">
        <v>196</v>
      </c>
      <c r="B2077" s="1284" t="s">
        <v>197</v>
      </c>
      <c r="C2077" s="1284" t="s">
        <v>1568</v>
      </c>
      <c r="D2077" s="1284">
        <v>3</v>
      </c>
      <c r="E2077" s="1284" t="s">
        <v>7762</v>
      </c>
      <c r="F2077" s="1284" t="s">
        <v>7763</v>
      </c>
      <c r="G2077" s="1284" t="s">
        <v>7764</v>
      </c>
    </row>
    <row r="2078" spans="1:7" ht="15">
      <c r="A2078" s="1284" t="s">
        <v>196</v>
      </c>
      <c r="B2078" s="1284" t="s">
        <v>197</v>
      </c>
      <c r="C2078" s="1284" t="s">
        <v>2262</v>
      </c>
      <c r="D2078" s="1284">
        <v>1</v>
      </c>
      <c r="E2078" s="1284" t="s">
        <v>7765</v>
      </c>
      <c r="F2078" s="1284" t="s">
        <v>7766</v>
      </c>
      <c r="G2078" s="1284" t="s">
        <v>7767</v>
      </c>
    </row>
    <row r="2079" spans="1:7" ht="15">
      <c r="A2079" s="1284" t="s">
        <v>196</v>
      </c>
      <c r="B2079" s="1284" t="s">
        <v>197</v>
      </c>
      <c r="C2079" s="1284" t="s">
        <v>2262</v>
      </c>
      <c r="D2079" s="1284">
        <v>2</v>
      </c>
      <c r="E2079" s="1284" t="s">
        <v>7768</v>
      </c>
      <c r="F2079" s="1284" t="s">
        <v>7769</v>
      </c>
      <c r="G2079" s="1284" t="s">
        <v>7770</v>
      </c>
    </row>
    <row r="2080" spans="1:7" ht="15">
      <c r="A2080" s="1284" t="s">
        <v>196</v>
      </c>
      <c r="B2080" s="1284" t="s">
        <v>197</v>
      </c>
      <c r="C2080" s="1284" t="s">
        <v>2262</v>
      </c>
      <c r="D2080" s="1284">
        <v>3</v>
      </c>
      <c r="E2080" s="1284" t="s">
        <v>7771</v>
      </c>
      <c r="F2080" s="1284" t="s">
        <v>7772</v>
      </c>
      <c r="G2080" s="1284" t="s">
        <v>7773</v>
      </c>
    </row>
    <row r="2081" spans="1:7" ht="15">
      <c r="A2081" s="1284" t="s">
        <v>196</v>
      </c>
      <c r="B2081" s="1284" t="s">
        <v>197</v>
      </c>
      <c r="C2081" s="1284" t="s">
        <v>2273</v>
      </c>
      <c r="D2081" s="1284">
        <v>1</v>
      </c>
      <c r="E2081" s="1284" t="s">
        <v>7774</v>
      </c>
      <c r="F2081" s="1284" t="s">
        <v>7775</v>
      </c>
      <c r="G2081" s="1284" t="s">
        <v>7776</v>
      </c>
    </row>
    <row r="2082" spans="1:7" ht="15">
      <c r="A2082" s="1284" t="s">
        <v>196</v>
      </c>
      <c r="B2082" s="1284" t="s">
        <v>197</v>
      </c>
      <c r="C2082" s="1284" t="s">
        <v>2273</v>
      </c>
      <c r="D2082" s="1284">
        <v>2</v>
      </c>
      <c r="E2082" s="1284" t="s">
        <v>7777</v>
      </c>
      <c r="F2082" s="1284" t="s">
        <v>7778</v>
      </c>
      <c r="G2082" s="1284" t="s">
        <v>7779</v>
      </c>
    </row>
    <row r="2083" spans="1:7" ht="15">
      <c r="A2083" s="1284" t="s">
        <v>196</v>
      </c>
      <c r="B2083" s="1284" t="s">
        <v>197</v>
      </c>
      <c r="C2083" s="1284" t="s">
        <v>2273</v>
      </c>
      <c r="D2083" s="1284">
        <v>3</v>
      </c>
      <c r="E2083" s="1284" t="s">
        <v>7780</v>
      </c>
      <c r="F2083" s="1284" t="s">
        <v>7781</v>
      </c>
      <c r="G2083" s="1284" t="s">
        <v>7782</v>
      </c>
    </row>
    <row r="2084" spans="1:7" ht="15">
      <c r="A2084" s="1284" t="s">
        <v>196</v>
      </c>
      <c r="B2084" s="1284" t="s">
        <v>197</v>
      </c>
      <c r="C2084" s="1284" t="s">
        <v>2284</v>
      </c>
      <c r="D2084" s="1284">
        <v>1</v>
      </c>
      <c r="E2084" s="1284" t="s">
        <v>7783</v>
      </c>
      <c r="F2084" s="1284" t="s">
        <v>7784</v>
      </c>
      <c r="G2084" s="1284" t="s">
        <v>7785</v>
      </c>
    </row>
    <row r="2085" spans="1:7" ht="15">
      <c r="A2085" s="1284" t="s">
        <v>196</v>
      </c>
      <c r="B2085" s="1284" t="s">
        <v>197</v>
      </c>
      <c r="C2085" s="1284" t="s">
        <v>2284</v>
      </c>
      <c r="D2085" s="1284">
        <v>2</v>
      </c>
      <c r="E2085" s="1284" t="s">
        <v>7786</v>
      </c>
      <c r="F2085" s="1284" t="s">
        <v>7787</v>
      </c>
      <c r="G2085" s="1284" t="s">
        <v>7788</v>
      </c>
    </row>
    <row r="2086" spans="1:7" ht="15">
      <c r="A2086" s="1284" t="s">
        <v>196</v>
      </c>
      <c r="B2086" s="1284" t="s">
        <v>197</v>
      </c>
      <c r="C2086" s="1284" t="s">
        <v>2284</v>
      </c>
      <c r="D2086" s="1284">
        <v>3</v>
      </c>
      <c r="E2086" s="1284" t="s">
        <v>7789</v>
      </c>
      <c r="F2086" s="1284" t="s">
        <v>7790</v>
      </c>
      <c r="G2086" s="1284" t="s">
        <v>7791</v>
      </c>
    </row>
    <row r="2087" spans="1:7" ht="15">
      <c r="A2087" s="1284" t="s">
        <v>196</v>
      </c>
      <c r="B2087" s="1284" t="s">
        <v>198</v>
      </c>
      <c r="C2087" s="1284" t="s">
        <v>3254</v>
      </c>
      <c r="D2087" s="1284">
        <v>1</v>
      </c>
      <c r="E2087" s="1284" t="s">
        <v>7792</v>
      </c>
      <c r="F2087" s="1284"/>
      <c r="G2087" s="1284"/>
    </row>
    <row r="2088" spans="1:7" ht="15">
      <c r="A2088" s="1284" t="s">
        <v>196</v>
      </c>
      <c r="B2088" s="1284" t="s">
        <v>198</v>
      </c>
      <c r="C2088" s="1284" t="s">
        <v>3254</v>
      </c>
      <c r="D2088" s="1284">
        <v>2</v>
      </c>
      <c r="E2088" s="1284" t="s">
        <v>7793</v>
      </c>
      <c r="F2088" s="1284"/>
      <c r="G2088" s="1284"/>
    </row>
    <row r="2089" spans="1:7" ht="15">
      <c r="A2089" s="1284" t="s">
        <v>196</v>
      </c>
      <c r="B2089" s="1284" t="s">
        <v>198</v>
      </c>
      <c r="C2089" s="1284" t="s">
        <v>3254</v>
      </c>
      <c r="D2089" s="1284">
        <v>3</v>
      </c>
      <c r="E2089" s="1284">
        <v>0</v>
      </c>
      <c r="F2089" s="1284"/>
      <c r="G2089" s="1284"/>
    </row>
    <row r="2090" spans="1:7" ht="15">
      <c r="A2090" s="1284" t="s">
        <v>196</v>
      </c>
      <c r="B2090" s="1284" t="s">
        <v>198</v>
      </c>
      <c r="C2090" s="1284" t="s">
        <v>1568</v>
      </c>
      <c r="D2090" s="1284">
        <v>1</v>
      </c>
      <c r="E2090" s="1284" t="s">
        <v>7796</v>
      </c>
      <c r="F2090" s="1284">
        <v>0</v>
      </c>
      <c r="G2090" s="1284">
        <v>0</v>
      </c>
    </row>
    <row r="2091" spans="1:7" ht="15">
      <c r="A2091" s="1284" t="s">
        <v>196</v>
      </c>
      <c r="B2091" s="1284" t="s">
        <v>198</v>
      </c>
      <c r="C2091" s="1284" t="s">
        <v>1568</v>
      </c>
      <c r="D2091" s="1284">
        <v>2</v>
      </c>
      <c r="E2091" s="1284" t="s">
        <v>7797</v>
      </c>
      <c r="F2091" s="1284" t="s">
        <v>7798</v>
      </c>
      <c r="G2091" s="1284" t="s">
        <v>7799</v>
      </c>
    </row>
    <row r="2092" spans="1:7" ht="15">
      <c r="A2092" s="1284" t="s">
        <v>196</v>
      </c>
      <c r="B2092" s="1284" t="s">
        <v>198</v>
      </c>
      <c r="C2092" s="1284" t="s">
        <v>1568</v>
      </c>
      <c r="D2092" s="1284">
        <v>3</v>
      </c>
      <c r="E2092" s="1284">
        <v>0</v>
      </c>
      <c r="F2092" s="1284" t="s">
        <v>7800</v>
      </c>
      <c r="G2092" s="1284" t="s">
        <v>7801</v>
      </c>
    </row>
    <row r="2093" spans="1:7" ht="15">
      <c r="A2093" s="1284" t="s">
        <v>196</v>
      </c>
      <c r="B2093" s="1284" t="s">
        <v>198</v>
      </c>
      <c r="C2093" s="1284" t="s">
        <v>2262</v>
      </c>
      <c r="D2093" s="1284">
        <v>1</v>
      </c>
      <c r="E2093" s="1284" t="s">
        <v>7802</v>
      </c>
      <c r="F2093" s="1284">
        <v>0</v>
      </c>
      <c r="G2093" s="1284">
        <v>0</v>
      </c>
    </row>
    <row r="2094" spans="1:7" ht="15">
      <c r="A2094" s="1284" t="s">
        <v>196</v>
      </c>
      <c r="B2094" s="1284" t="s">
        <v>198</v>
      </c>
      <c r="C2094" s="1284" t="s">
        <v>2262</v>
      </c>
      <c r="D2094" s="1284">
        <v>2</v>
      </c>
      <c r="E2094" s="1284" t="s">
        <v>7803</v>
      </c>
      <c r="F2094" s="1284" t="s">
        <v>7804</v>
      </c>
      <c r="G2094" s="1284" t="s">
        <v>7805</v>
      </c>
    </row>
    <row r="2095" spans="1:7" ht="15">
      <c r="A2095" s="1284" t="s">
        <v>196</v>
      </c>
      <c r="B2095" s="1284" t="s">
        <v>198</v>
      </c>
      <c r="C2095" s="1284" t="s">
        <v>2262</v>
      </c>
      <c r="D2095" s="1284">
        <v>3</v>
      </c>
      <c r="E2095" s="1284">
        <v>0</v>
      </c>
      <c r="F2095" s="1284" t="s">
        <v>7806</v>
      </c>
      <c r="G2095" s="1284" t="s">
        <v>7807</v>
      </c>
    </row>
    <row r="2096" spans="1:7" ht="15">
      <c r="A2096" s="1284" t="s">
        <v>196</v>
      </c>
      <c r="B2096" s="1284" t="s">
        <v>198</v>
      </c>
      <c r="C2096" s="1284" t="s">
        <v>2273</v>
      </c>
      <c r="D2096" s="1284">
        <v>1</v>
      </c>
      <c r="E2096" s="1284" t="s">
        <v>7808</v>
      </c>
      <c r="F2096" s="1284">
        <v>0</v>
      </c>
      <c r="G2096" s="1284">
        <v>0</v>
      </c>
    </row>
    <row r="2097" spans="1:7" ht="15">
      <c r="A2097" s="1284" t="s">
        <v>196</v>
      </c>
      <c r="B2097" s="1284" t="s">
        <v>198</v>
      </c>
      <c r="C2097" s="1284" t="s">
        <v>2273</v>
      </c>
      <c r="D2097" s="1284">
        <v>2</v>
      </c>
      <c r="E2097" s="1284" t="s">
        <v>7809</v>
      </c>
      <c r="F2097" s="1284" t="s">
        <v>7810</v>
      </c>
      <c r="G2097" s="1284" t="s">
        <v>7811</v>
      </c>
    </row>
    <row r="2098" spans="1:7" ht="15">
      <c r="A2098" s="1284" t="s">
        <v>196</v>
      </c>
      <c r="B2098" s="1284" t="s">
        <v>198</v>
      </c>
      <c r="C2098" s="1284" t="s">
        <v>2273</v>
      </c>
      <c r="D2098" s="1284">
        <v>3</v>
      </c>
      <c r="E2098" s="1284">
        <v>0</v>
      </c>
      <c r="F2098" s="1284" t="s">
        <v>7812</v>
      </c>
      <c r="G2098" s="1284" t="s">
        <v>7813</v>
      </c>
    </row>
    <row r="2099" spans="1:7" ht="15">
      <c r="A2099" s="1284" t="s">
        <v>196</v>
      </c>
      <c r="B2099" s="1284" t="s">
        <v>198</v>
      </c>
      <c r="C2099" s="1284" t="s">
        <v>2284</v>
      </c>
      <c r="D2099" s="1284">
        <v>1</v>
      </c>
      <c r="E2099" s="1284" t="s">
        <v>7814</v>
      </c>
      <c r="F2099" s="1284">
        <v>0</v>
      </c>
      <c r="G2099" s="1284">
        <v>0</v>
      </c>
    </row>
    <row r="2100" spans="1:7" ht="15">
      <c r="A2100" s="1284" t="s">
        <v>196</v>
      </c>
      <c r="B2100" s="1284" t="s">
        <v>198</v>
      </c>
      <c r="C2100" s="1284" t="s">
        <v>2284</v>
      </c>
      <c r="D2100" s="1284">
        <v>2</v>
      </c>
      <c r="E2100" s="1284" t="s">
        <v>7815</v>
      </c>
      <c r="F2100" s="1284" t="s">
        <v>7816</v>
      </c>
      <c r="G2100" s="1284" t="s">
        <v>7817</v>
      </c>
    </row>
    <row r="2101" spans="1:7" ht="15">
      <c r="A2101" s="1284" t="s">
        <v>196</v>
      </c>
      <c r="B2101" s="1284" t="s">
        <v>198</v>
      </c>
      <c r="C2101" s="1284" t="s">
        <v>2284</v>
      </c>
      <c r="D2101" s="1284">
        <v>3</v>
      </c>
      <c r="E2101" s="1284">
        <v>0</v>
      </c>
      <c r="F2101" s="1284">
        <v>0</v>
      </c>
      <c r="G2101" s="1284">
        <v>0</v>
      </c>
    </row>
    <row r="2102" spans="1:7" ht="15">
      <c r="A2102" s="1284" t="s">
        <v>196</v>
      </c>
      <c r="B2102" s="1284" t="s">
        <v>199</v>
      </c>
      <c r="C2102" s="1284" t="s">
        <v>3254</v>
      </c>
      <c r="D2102" s="1284">
        <v>1</v>
      </c>
      <c r="E2102" s="1284" t="s">
        <v>7819</v>
      </c>
      <c r="F2102" s="1284"/>
      <c r="G2102" s="1284"/>
    </row>
    <row r="2103" spans="1:7" ht="15">
      <c r="A2103" s="1284" t="s">
        <v>196</v>
      </c>
      <c r="B2103" s="1284" t="s">
        <v>199</v>
      </c>
      <c r="C2103" s="1284" t="s">
        <v>3254</v>
      </c>
      <c r="D2103" s="1284">
        <v>2</v>
      </c>
      <c r="E2103" s="1284" t="s">
        <v>7820</v>
      </c>
      <c r="F2103" s="1284"/>
      <c r="G2103" s="1284"/>
    </row>
    <row r="2104" spans="1:7" ht="15">
      <c r="A2104" s="1284" t="s">
        <v>196</v>
      </c>
      <c r="B2104" s="1284" t="s">
        <v>199</v>
      </c>
      <c r="C2104" s="1284" t="s">
        <v>3254</v>
      </c>
      <c r="D2104" s="1284">
        <v>3</v>
      </c>
      <c r="E2104" s="1284">
        <v>0</v>
      </c>
      <c r="F2104" s="1284"/>
      <c r="G2104" s="1284"/>
    </row>
    <row r="2105" spans="1:7" ht="15">
      <c r="A2105" s="1284" t="s">
        <v>196</v>
      </c>
      <c r="B2105" s="1284" t="s">
        <v>199</v>
      </c>
      <c r="C2105" s="1284" t="s">
        <v>1568</v>
      </c>
      <c r="D2105" s="1284">
        <v>1</v>
      </c>
      <c r="E2105" s="1284" t="s">
        <v>7823</v>
      </c>
      <c r="F2105" s="1284">
        <v>0</v>
      </c>
      <c r="G2105" s="1284">
        <v>0</v>
      </c>
    </row>
    <row r="2106" spans="1:7" ht="15">
      <c r="A2106" s="1284" t="s">
        <v>196</v>
      </c>
      <c r="B2106" s="1284" t="s">
        <v>199</v>
      </c>
      <c r="C2106" s="1284" t="s">
        <v>1568</v>
      </c>
      <c r="D2106" s="1284">
        <v>2</v>
      </c>
      <c r="E2106" s="1284" t="s">
        <v>7824</v>
      </c>
      <c r="F2106" s="1284" t="s">
        <v>7825</v>
      </c>
      <c r="G2106" s="1284" t="s">
        <v>7826</v>
      </c>
    </row>
    <row r="2107" spans="1:7" ht="15">
      <c r="A2107" s="1284" t="s">
        <v>196</v>
      </c>
      <c r="B2107" s="1284" t="s">
        <v>199</v>
      </c>
      <c r="C2107" s="1284" t="s">
        <v>1568</v>
      </c>
      <c r="D2107" s="1284">
        <v>3</v>
      </c>
      <c r="E2107" s="1284">
        <v>0</v>
      </c>
      <c r="F2107" s="1284" t="s">
        <v>7827</v>
      </c>
      <c r="G2107" s="1284" t="s">
        <v>7828</v>
      </c>
    </row>
    <row r="2108" spans="1:7" ht="15">
      <c r="A2108" s="1284" t="s">
        <v>196</v>
      </c>
      <c r="B2108" s="1284" t="s">
        <v>199</v>
      </c>
      <c r="C2108" s="1284" t="s">
        <v>2262</v>
      </c>
      <c r="D2108" s="1284">
        <v>1</v>
      </c>
      <c r="E2108" s="1284" t="s">
        <v>7829</v>
      </c>
      <c r="F2108" s="1284">
        <v>0</v>
      </c>
      <c r="G2108" s="1284">
        <v>0</v>
      </c>
    </row>
    <row r="2109" spans="1:7" ht="15">
      <c r="A2109" s="1284" t="s">
        <v>196</v>
      </c>
      <c r="B2109" s="1284" t="s">
        <v>199</v>
      </c>
      <c r="C2109" s="1284" t="s">
        <v>2262</v>
      </c>
      <c r="D2109" s="1284">
        <v>2</v>
      </c>
      <c r="E2109" s="1284" t="s">
        <v>7830</v>
      </c>
      <c r="F2109" s="1284" t="s">
        <v>7831</v>
      </c>
      <c r="G2109" s="1284" t="s">
        <v>7832</v>
      </c>
    </row>
    <row r="2110" spans="1:7" ht="15">
      <c r="A2110" s="1284" t="s">
        <v>196</v>
      </c>
      <c r="B2110" s="1284" t="s">
        <v>199</v>
      </c>
      <c r="C2110" s="1284" t="s">
        <v>2262</v>
      </c>
      <c r="D2110" s="1284">
        <v>3</v>
      </c>
      <c r="E2110" s="1284">
        <v>0</v>
      </c>
      <c r="F2110" s="1284" t="s">
        <v>7833</v>
      </c>
      <c r="G2110" s="1284" t="s">
        <v>7834</v>
      </c>
    </row>
    <row r="2111" spans="1:7" ht="15">
      <c r="A2111" s="1284" t="s">
        <v>196</v>
      </c>
      <c r="B2111" s="1284" t="s">
        <v>199</v>
      </c>
      <c r="C2111" s="1284" t="s">
        <v>2273</v>
      </c>
      <c r="D2111" s="1284">
        <v>1</v>
      </c>
      <c r="E2111" s="1284" t="s">
        <v>7835</v>
      </c>
      <c r="F2111" s="1284">
        <v>0</v>
      </c>
      <c r="G2111" s="1284">
        <v>0</v>
      </c>
    </row>
    <row r="2112" spans="1:7" ht="15">
      <c r="A2112" s="1284" t="s">
        <v>196</v>
      </c>
      <c r="B2112" s="1284" t="s">
        <v>199</v>
      </c>
      <c r="C2112" s="1284" t="s">
        <v>2273</v>
      </c>
      <c r="D2112" s="1284">
        <v>2</v>
      </c>
      <c r="E2112" s="1284" t="s">
        <v>7836</v>
      </c>
      <c r="F2112" s="1284" t="s">
        <v>7837</v>
      </c>
      <c r="G2112" s="1284" t="s">
        <v>7838</v>
      </c>
    </row>
    <row r="2113" spans="1:7" ht="15">
      <c r="A2113" s="1284" t="s">
        <v>196</v>
      </c>
      <c r="B2113" s="1284" t="s">
        <v>199</v>
      </c>
      <c r="C2113" s="1284" t="s">
        <v>2273</v>
      </c>
      <c r="D2113" s="1284">
        <v>3</v>
      </c>
      <c r="E2113" s="1284">
        <v>0</v>
      </c>
      <c r="F2113" s="1284" t="s">
        <v>7839</v>
      </c>
      <c r="G2113" s="1284" t="s">
        <v>7840</v>
      </c>
    </row>
    <row r="2114" spans="1:7" ht="15">
      <c r="A2114" s="1284" t="s">
        <v>196</v>
      </c>
      <c r="B2114" s="1284" t="s">
        <v>199</v>
      </c>
      <c r="C2114" s="1284" t="s">
        <v>2284</v>
      </c>
      <c r="D2114" s="1284">
        <v>1</v>
      </c>
      <c r="E2114" s="1284" t="s">
        <v>7841</v>
      </c>
      <c r="F2114" s="1284">
        <v>0</v>
      </c>
      <c r="G2114" s="1284">
        <v>0</v>
      </c>
    </row>
    <row r="2115" spans="1:7" ht="15">
      <c r="A2115" s="1284" t="s">
        <v>196</v>
      </c>
      <c r="B2115" s="1284" t="s">
        <v>199</v>
      </c>
      <c r="C2115" s="1284" t="s">
        <v>2284</v>
      </c>
      <c r="D2115" s="1284">
        <v>2</v>
      </c>
      <c r="E2115" s="1284" t="s">
        <v>7842</v>
      </c>
      <c r="F2115" s="1284" t="s">
        <v>7843</v>
      </c>
      <c r="G2115" s="1284" t="s">
        <v>7844</v>
      </c>
    </row>
    <row r="2116" spans="1:7" ht="15">
      <c r="A2116" s="1284" t="s">
        <v>196</v>
      </c>
      <c r="B2116" s="1284" t="s">
        <v>199</v>
      </c>
      <c r="C2116" s="1284" t="s">
        <v>2284</v>
      </c>
      <c r="D2116" s="1284">
        <v>3</v>
      </c>
      <c r="E2116" s="1284">
        <v>0</v>
      </c>
      <c r="F2116" s="1284">
        <v>0</v>
      </c>
      <c r="G2116" s="1284">
        <v>0</v>
      </c>
    </row>
    <row r="2117" spans="1:7" ht="15">
      <c r="A2117" s="1284" t="s">
        <v>196</v>
      </c>
      <c r="B2117" s="1284" t="s">
        <v>200</v>
      </c>
      <c r="C2117" s="1284" t="s">
        <v>3254</v>
      </c>
      <c r="D2117" s="1284">
        <v>1</v>
      </c>
      <c r="E2117" s="1284" t="s">
        <v>7845</v>
      </c>
      <c r="F2117" s="1284"/>
      <c r="G2117" s="1284"/>
    </row>
    <row r="2118" spans="1:7" ht="15">
      <c r="A2118" s="1284" t="s">
        <v>196</v>
      </c>
      <c r="B2118" s="1284" t="s">
        <v>200</v>
      </c>
      <c r="C2118" s="1284" t="s">
        <v>3254</v>
      </c>
      <c r="D2118" s="1284">
        <v>2</v>
      </c>
      <c r="E2118" s="1284" t="s">
        <v>7846</v>
      </c>
      <c r="F2118" s="1284"/>
      <c r="G2118" s="1284"/>
    </row>
    <row r="2119" spans="1:7" ht="15">
      <c r="A2119" s="1284" t="s">
        <v>196</v>
      </c>
      <c r="B2119" s="1284" t="s">
        <v>200</v>
      </c>
      <c r="C2119" s="1284" t="s">
        <v>3254</v>
      </c>
      <c r="D2119" s="1284">
        <v>3</v>
      </c>
      <c r="E2119" s="1284">
        <v>0</v>
      </c>
      <c r="F2119" s="1284"/>
      <c r="G2119" s="1284"/>
    </row>
    <row r="2120" spans="1:7" ht="15">
      <c r="A2120" s="1284" t="s">
        <v>196</v>
      </c>
      <c r="B2120" s="1284" t="s">
        <v>200</v>
      </c>
      <c r="C2120" s="1284" t="s">
        <v>1568</v>
      </c>
      <c r="D2120" s="1284">
        <v>1</v>
      </c>
      <c r="E2120" s="1284" t="s">
        <v>7849</v>
      </c>
      <c r="F2120" s="1284">
        <v>0</v>
      </c>
      <c r="G2120" s="1284">
        <v>0</v>
      </c>
    </row>
    <row r="2121" spans="1:7" ht="15">
      <c r="A2121" s="1284" t="s">
        <v>196</v>
      </c>
      <c r="B2121" s="1284" t="s">
        <v>200</v>
      </c>
      <c r="C2121" s="1284" t="s">
        <v>1568</v>
      </c>
      <c r="D2121" s="1284">
        <v>2</v>
      </c>
      <c r="E2121" s="1284" t="s">
        <v>7850</v>
      </c>
      <c r="F2121" s="1284" t="s">
        <v>7851</v>
      </c>
      <c r="G2121" s="1284" t="s">
        <v>7852</v>
      </c>
    </row>
    <row r="2122" spans="1:7" ht="15">
      <c r="A2122" s="1284" t="s">
        <v>196</v>
      </c>
      <c r="B2122" s="1284" t="s">
        <v>200</v>
      </c>
      <c r="C2122" s="1284" t="s">
        <v>1568</v>
      </c>
      <c r="D2122" s="1284">
        <v>3</v>
      </c>
      <c r="E2122" s="1284">
        <v>0</v>
      </c>
      <c r="F2122" s="1284" t="s">
        <v>7853</v>
      </c>
      <c r="G2122" s="1284" t="s">
        <v>7854</v>
      </c>
    </row>
    <row r="2123" spans="1:7" ht="15">
      <c r="A2123" s="1284" t="s">
        <v>196</v>
      </c>
      <c r="B2123" s="1284" t="s">
        <v>200</v>
      </c>
      <c r="C2123" s="1284" t="s">
        <v>2262</v>
      </c>
      <c r="D2123" s="1284">
        <v>1</v>
      </c>
      <c r="E2123" s="1284" t="s">
        <v>7855</v>
      </c>
      <c r="F2123" s="1284">
        <v>0</v>
      </c>
      <c r="G2123" s="1284">
        <v>0</v>
      </c>
    </row>
    <row r="2124" spans="1:7" ht="15">
      <c r="A2124" s="1284" t="s">
        <v>196</v>
      </c>
      <c r="B2124" s="1284" t="s">
        <v>200</v>
      </c>
      <c r="C2124" s="1284" t="s">
        <v>2262</v>
      </c>
      <c r="D2124" s="1284">
        <v>2</v>
      </c>
      <c r="E2124" s="1284" t="s">
        <v>7856</v>
      </c>
      <c r="F2124" s="1284" t="s">
        <v>7857</v>
      </c>
      <c r="G2124" s="1284" t="s">
        <v>7858</v>
      </c>
    </row>
    <row r="2125" spans="1:7" ht="15">
      <c r="A2125" s="1284" t="s">
        <v>196</v>
      </c>
      <c r="B2125" s="1284" t="s">
        <v>200</v>
      </c>
      <c r="C2125" s="1284" t="s">
        <v>2262</v>
      </c>
      <c r="D2125" s="1284">
        <v>3</v>
      </c>
      <c r="E2125" s="1284">
        <v>0</v>
      </c>
      <c r="F2125" s="1284" t="s">
        <v>7859</v>
      </c>
      <c r="G2125" s="1284" t="s">
        <v>7860</v>
      </c>
    </row>
    <row r="2126" spans="1:7" ht="15">
      <c r="A2126" s="1284" t="s">
        <v>196</v>
      </c>
      <c r="B2126" s="1284" t="s">
        <v>200</v>
      </c>
      <c r="C2126" s="1284" t="s">
        <v>2273</v>
      </c>
      <c r="D2126" s="1284">
        <v>1</v>
      </c>
      <c r="E2126" s="1284" t="s">
        <v>7861</v>
      </c>
      <c r="F2126" s="1284">
        <v>0</v>
      </c>
      <c r="G2126" s="1284">
        <v>0</v>
      </c>
    </row>
    <row r="2127" spans="1:7" ht="15">
      <c r="A2127" s="1284" t="s">
        <v>196</v>
      </c>
      <c r="B2127" s="1284" t="s">
        <v>200</v>
      </c>
      <c r="C2127" s="1284" t="s">
        <v>2273</v>
      </c>
      <c r="D2127" s="1284">
        <v>2</v>
      </c>
      <c r="E2127" s="1284" t="s">
        <v>7862</v>
      </c>
      <c r="F2127" s="1284" t="s">
        <v>7863</v>
      </c>
      <c r="G2127" s="1284" t="s">
        <v>7864</v>
      </c>
    </row>
    <row r="2128" spans="1:7" ht="15">
      <c r="A2128" s="1284" t="s">
        <v>196</v>
      </c>
      <c r="B2128" s="1284" t="s">
        <v>200</v>
      </c>
      <c r="C2128" s="1284" t="s">
        <v>2273</v>
      </c>
      <c r="D2128" s="1284">
        <v>3</v>
      </c>
      <c r="E2128" s="1284">
        <v>0</v>
      </c>
      <c r="F2128" s="1284" t="s">
        <v>7865</v>
      </c>
      <c r="G2128" s="1284" t="s">
        <v>7866</v>
      </c>
    </row>
    <row r="2129" spans="1:7" ht="15">
      <c r="A2129" s="1284" t="s">
        <v>196</v>
      </c>
      <c r="B2129" s="1284" t="s">
        <v>200</v>
      </c>
      <c r="C2129" s="1284" t="s">
        <v>2284</v>
      </c>
      <c r="D2129" s="1284">
        <v>1</v>
      </c>
      <c r="E2129" s="1284" t="s">
        <v>7867</v>
      </c>
      <c r="F2129" s="1284">
        <v>0</v>
      </c>
      <c r="G2129" s="1284">
        <v>0</v>
      </c>
    </row>
    <row r="2130" spans="1:7" ht="15">
      <c r="A2130" s="1284" t="s">
        <v>196</v>
      </c>
      <c r="B2130" s="1284" t="s">
        <v>200</v>
      </c>
      <c r="C2130" s="1284" t="s">
        <v>2284</v>
      </c>
      <c r="D2130" s="1284">
        <v>2</v>
      </c>
      <c r="E2130" s="1284" t="s">
        <v>7868</v>
      </c>
      <c r="F2130" s="1284" t="s">
        <v>7869</v>
      </c>
      <c r="G2130" s="1284" t="s">
        <v>7870</v>
      </c>
    </row>
    <row r="2131" spans="1:7" ht="15">
      <c r="A2131" s="1284" t="s">
        <v>196</v>
      </c>
      <c r="B2131" s="1284" t="s">
        <v>200</v>
      </c>
      <c r="C2131" s="1284" t="s">
        <v>2284</v>
      </c>
      <c r="D2131" s="1284">
        <v>3</v>
      </c>
      <c r="E2131" s="1284">
        <v>0</v>
      </c>
      <c r="F2131" s="1284">
        <v>0</v>
      </c>
      <c r="G2131" s="1284">
        <v>0</v>
      </c>
    </row>
    <row r="2132" spans="1:7" ht="15">
      <c r="A2132" s="1284" t="s">
        <v>201</v>
      </c>
      <c r="B2132" s="1284" t="s">
        <v>202</v>
      </c>
      <c r="C2132" s="1284" t="s">
        <v>3254</v>
      </c>
      <c r="D2132" s="1284">
        <v>1</v>
      </c>
      <c r="E2132" s="1284">
        <v>0</v>
      </c>
      <c r="F2132" s="1284"/>
      <c r="G2132" s="1284"/>
    </row>
    <row r="2133" spans="1:7" ht="15">
      <c r="A2133" s="1284" t="s">
        <v>201</v>
      </c>
      <c r="B2133" s="1284" t="s">
        <v>202</v>
      </c>
      <c r="C2133" s="1284" t="s">
        <v>3254</v>
      </c>
      <c r="D2133" s="1284">
        <v>2</v>
      </c>
      <c r="E2133" s="1284">
        <v>0</v>
      </c>
      <c r="F2133" s="1284"/>
      <c r="G2133" s="1284"/>
    </row>
    <row r="2134" spans="1:7" ht="15">
      <c r="A2134" s="1284" t="s">
        <v>201</v>
      </c>
      <c r="B2134" s="1284" t="s">
        <v>202</v>
      </c>
      <c r="C2134" s="1284" t="s">
        <v>3254</v>
      </c>
      <c r="D2134" s="1284">
        <v>3</v>
      </c>
      <c r="E2134" s="1284">
        <v>0</v>
      </c>
      <c r="F2134" s="1284"/>
      <c r="G2134" s="1284"/>
    </row>
    <row r="2135" spans="1:7" ht="15">
      <c r="A2135" s="1284" t="s">
        <v>201</v>
      </c>
      <c r="B2135" s="1284" t="s">
        <v>202</v>
      </c>
      <c r="C2135" s="1284" t="s">
        <v>1568</v>
      </c>
      <c r="D2135" s="1284">
        <v>1</v>
      </c>
      <c r="E2135" s="1284">
        <v>0</v>
      </c>
      <c r="F2135" s="1284">
        <v>0</v>
      </c>
      <c r="G2135" s="1284">
        <v>0</v>
      </c>
    </row>
    <row r="2136" spans="1:7" ht="15">
      <c r="A2136" s="1284" t="s">
        <v>201</v>
      </c>
      <c r="B2136" s="1284" t="s">
        <v>202</v>
      </c>
      <c r="C2136" s="1284" t="s">
        <v>1568</v>
      </c>
      <c r="D2136" s="1284">
        <v>2</v>
      </c>
      <c r="E2136" s="1284">
        <v>0</v>
      </c>
      <c r="F2136" s="1284">
        <v>0</v>
      </c>
      <c r="G2136" s="1284">
        <v>0</v>
      </c>
    </row>
    <row r="2137" spans="1:7" ht="15">
      <c r="A2137" s="1284" t="s">
        <v>201</v>
      </c>
      <c r="B2137" s="1284" t="s">
        <v>202</v>
      </c>
      <c r="C2137" s="1284" t="s">
        <v>1568</v>
      </c>
      <c r="D2137" s="1284">
        <v>3</v>
      </c>
      <c r="E2137" s="1284">
        <v>0</v>
      </c>
      <c r="F2137" s="1284">
        <v>0</v>
      </c>
      <c r="G2137" s="1284">
        <v>0</v>
      </c>
    </row>
    <row r="2138" spans="1:7" ht="15">
      <c r="A2138" s="1284" t="s">
        <v>201</v>
      </c>
      <c r="B2138" s="1284" t="s">
        <v>202</v>
      </c>
      <c r="C2138" s="1284" t="s">
        <v>2262</v>
      </c>
      <c r="D2138" s="1284">
        <v>1</v>
      </c>
      <c r="E2138" s="1284">
        <v>0</v>
      </c>
      <c r="F2138" s="1284">
        <v>0</v>
      </c>
      <c r="G2138" s="1284">
        <v>0</v>
      </c>
    </row>
    <row r="2139" spans="1:7" ht="15">
      <c r="A2139" s="1284" t="s">
        <v>201</v>
      </c>
      <c r="B2139" s="1284" t="s">
        <v>202</v>
      </c>
      <c r="C2139" s="1284" t="s">
        <v>2262</v>
      </c>
      <c r="D2139" s="1284">
        <v>2</v>
      </c>
      <c r="E2139" s="1284">
        <v>0</v>
      </c>
      <c r="F2139" s="1284">
        <v>0</v>
      </c>
      <c r="G2139" s="1284">
        <v>0</v>
      </c>
    </row>
    <row r="2140" spans="1:7" ht="15">
      <c r="A2140" s="1284" t="s">
        <v>201</v>
      </c>
      <c r="B2140" s="1284" t="s">
        <v>202</v>
      </c>
      <c r="C2140" s="1284" t="s">
        <v>2262</v>
      </c>
      <c r="D2140" s="1284">
        <v>3</v>
      </c>
      <c r="E2140" s="1284">
        <v>0</v>
      </c>
      <c r="F2140" s="1284">
        <v>0</v>
      </c>
      <c r="G2140" s="1284">
        <v>0</v>
      </c>
    </row>
    <row r="2141" spans="1:7" ht="15">
      <c r="A2141" s="1284" t="s">
        <v>201</v>
      </c>
      <c r="B2141" s="1284" t="s">
        <v>202</v>
      </c>
      <c r="C2141" s="1284" t="s">
        <v>2273</v>
      </c>
      <c r="D2141" s="1284">
        <v>1</v>
      </c>
      <c r="E2141" s="1284">
        <v>0</v>
      </c>
      <c r="F2141" s="1284">
        <v>0</v>
      </c>
      <c r="G2141" s="1284">
        <v>0</v>
      </c>
    </row>
    <row r="2142" spans="1:7" ht="15">
      <c r="A2142" s="1284" t="s">
        <v>201</v>
      </c>
      <c r="B2142" s="1284" t="s">
        <v>202</v>
      </c>
      <c r="C2142" s="1284" t="s">
        <v>2273</v>
      </c>
      <c r="D2142" s="1284">
        <v>2</v>
      </c>
      <c r="E2142" s="1284">
        <v>0</v>
      </c>
      <c r="F2142" s="1284">
        <v>0</v>
      </c>
      <c r="G2142" s="1284">
        <v>0</v>
      </c>
    </row>
    <row r="2143" spans="1:7" ht="15">
      <c r="A2143" s="1284" t="s">
        <v>201</v>
      </c>
      <c r="B2143" s="1284" t="s">
        <v>202</v>
      </c>
      <c r="C2143" s="1284" t="s">
        <v>2273</v>
      </c>
      <c r="D2143" s="1284">
        <v>3</v>
      </c>
      <c r="E2143" s="1284">
        <v>0</v>
      </c>
      <c r="F2143" s="1284">
        <v>0</v>
      </c>
      <c r="G2143" s="1284">
        <v>0</v>
      </c>
    </row>
    <row r="2144" spans="1:7" ht="15">
      <c r="A2144" s="1284" t="s">
        <v>201</v>
      </c>
      <c r="B2144" s="1284" t="s">
        <v>202</v>
      </c>
      <c r="C2144" s="1284" t="s">
        <v>2284</v>
      </c>
      <c r="D2144" s="1284">
        <v>1</v>
      </c>
      <c r="E2144" s="1284">
        <v>0</v>
      </c>
      <c r="F2144" s="1284">
        <v>0</v>
      </c>
      <c r="G2144" s="1284">
        <v>0</v>
      </c>
    </row>
    <row r="2145" spans="1:7" ht="15">
      <c r="A2145" s="1284" t="s">
        <v>201</v>
      </c>
      <c r="B2145" s="1284" t="s">
        <v>202</v>
      </c>
      <c r="C2145" s="1284" t="s">
        <v>2284</v>
      </c>
      <c r="D2145" s="1284">
        <v>2</v>
      </c>
      <c r="E2145" s="1284">
        <v>0</v>
      </c>
      <c r="F2145" s="1284">
        <v>0</v>
      </c>
      <c r="G2145" s="1284">
        <v>0</v>
      </c>
    </row>
    <row r="2146" spans="1:7" ht="15">
      <c r="A2146" s="1284" t="s">
        <v>201</v>
      </c>
      <c r="B2146" s="1284" t="s">
        <v>202</v>
      </c>
      <c r="C2146" s="1284" t="s">
        <v>2284</v>
      </c>
      <c r="D2146" s="1284">
        <v>3</v>
      </c>
      <c r="E2146" s="1284">
        <v>0</v>
      </c>
      <c r="F2146" s="1284">
        <v>0</v>
      </c>
      <c r="G2146" s="1284">
        <v>0</v>
      </c>
    </row>
    <row r="2147" spans="1:7" ht="15">
      <c r="A2147" s="1284" t="s">
        <v>201</v>
      </c>
      <c r="B2147" s="1284" t="s">
        <v>203</v>
      </c>
      <c r="C2147" s="1284" t="s">
        <v>3254</v>
      </c>
      <c r="D2147" s="1284">
        <v>1</v>
      </c>
      <c r="E2147" s="1284" t="s">
        <v>7871</v>
      </c>
      <c r="F2147" s="1284"/>
      <c r="G2147" s="1284"/>
    </row>
    <row r="2148" spans="1:7" ht="15">
      <c r="A2148" s="1284" t="s">
        <v>201</v>
      </c>
      <c r="B2148" s="1284" t="s">
        <v>203</v>
      </c>
      <c r="C2148" s="1284" t="s">
        <v>3254</v>
      </c>
      <c r="D2148" s="1284">
        <v>2</v>
      </c>
      <c r="E2148" s="1284" t="s">
        <v>7872</v>
      </c>
      <c r="F2148" s="1284"/>
      <c r="G2148" s="1284"/>
    </row>
    <row r="2149" spans="1:7" ht="15">
      <c r="A2149" s="1284" t="s">
        <v>201</v>
      </c>
      <c r="B2149" s="1284" t="s">
        <v>203</v>
      </c>
      <c r="C2149" s="1284" t="s">
        <v>3254</v>
      </c>
      <c r="D2149" s="1284">
        <v>3</v>
      </c>
      <c r="E2149" s="1284">
        <v>0</v>
      </c>
      <c r="F2149" s="1284"/>
      <c r="G2149" s="1284"/>
    </row>
    <row r="2150" spans="1:7" ht="15">
      <c r="A2150" s="1284" t="s">
        <v>201</v>
      </c>
      <c r="B2150" s="1284" t="s">
        <v>203</v>
      </c>
      <c r="C2150" s="1284" t="s">
        <v>1568</v>
      </c>
      <c r="D2150" s="1284">
        <v>1</v>
      </c>
      <c r="E2150" s="1284" t="s">
        <v>7873</v>
      </c>
      <c r="F2150" s="1284">
        <v>0</v>
      </c>
      <c r="G2150" s="1284">
        <v>0</v>
      </c>
    </row>
    <row r="2151" spans="1:7" ht="15">
      <c r="A2151" s="1284" t="s">
        <v>201</v>
      </c>
      <c r="B2151" s="1284" t="s">
        <v>203</v>
      </c>
      <c r="C2151" s="1284" t="s">
        <v>1568</v>
      </c>
      <c r="D2151" s="1284">
        <v>2</v>
      </c>
      <c r="E2151" s="1284" t="s">
        <v>7874</v>
      </c>
      <c r="F2151" s="1284">
        <v>0</v>
      </c>
      <c r="G2151" s="1284">
        <v>0</v>
      </c>
    </row>
    <row r="2152" spans="1:7" ht="15">
      <c r="A2152" s="1284" t="s">
        <v>201</v>
      </c>
      <c r="B2152" s="1284" t="s">
        <v>203</v>
      </c>
      <c r="C2152" s="1284" t="s">
        <v>1568</v>
      </c>
      <c r="D2152" s="1284">
        <v>3</v>
      </c>
      <c r="E2152" s="1284">
        <v>0</v>
      </c>
      <c r="F2152" s="1284">
        <v>0</v>
      </c>
      <c r="G2152" s="1284">
        <v>0</v>
      </c>
    </row>
    <row r="2153" spans="1:7" ht="15">
      <c r="A2153" s="1284" t="s">
        <v>201</v>
      </c>
      <c r="B2153" s="1284" t="s">
        <v>203</v>
      </c>
      <c r="C2153" s="1284" t="s">
        <v>2262</v>
      </c>
      <c r="D2153" s="1284">
        <v>1</v>
      </c>
      <c r="E2153" s="1284" t="s">
        <v>7875</v>
      </c>
      <c r="F2153" s="1284">
        <v>0</v>
      </c>
      <c r="G2153" s="1284">
        <v>0</v>
      </c>
    </row>
    <row r="2154" spans="1:7" ht="15">
      <c r="A2154" s="1284" t="s">
        <v>201</v>
      </c>
      <c r="B2154" s="1284" t="s">
        <v>203</v>
      </c>
      <c r="C2154" s="1284" t="s">
        <v>2262</v>
      </c>
      <c r="D2154" s="1284">
        <v>2</v>
      </c>
      <c r="E2154" s="1284" t="s">
        <v>7876</v>
      </c>
      <c r="F2154" s="1284">
        <v>0</v>
      </c>
      <c r="G2154" s="1284">
        <v>0</v>
      </c>
    </row>
    <row r="2155" spans="1:7" ht="15">
      <c r="A2155" s="1284" t="s">
        <v>201</v>
      </c>
      <c r="B2155" s="1284" t="s">
        <v>203</v>
      </c>
      <c r="C2155" s="1284" t="s">
        <v>2262</v>
      </c>
      <c r="D2155" s="1284">
        <v>3</v>
      </c>
      <c r="E2155" s="1284">
        <v>0</v>
      </c>
      <c r="F2155" s="1284">
        <v>0</v>
      </c>
      <c r="G2155" s="1284">
        <v>0</v>
      </c>
    </row>
    <row r="2156" spans="1:7" ht="15">
      <c r="A2156" s="1284" t="s">
        <v>201</v>
      </c>
      <c r="B2156" s="1284" t="s">
        <v>203</v>
      </c>
      <c r="C2156" s="1284" t="s">
        <v>2273</v>
      </c>
      <c r="D2156" s="1284">
        <v>1</v>
      </c>
      <c r="E2156" s="1284" t="s">
        <v>7877</v>
      </c>
      <c r="F2156" s="1284">
        <v>0</v>
      </c>
      <c r="G2156" s="1284">
        <v>0</v>
      </c>
    </row>
    <row r="2157" spans="1:7" ht="15">
      <c r="A2157" s="1284" t="s">
        <v>201</v>
      </c>
      <c r="B2157" s="1284" t="s">
        <v>203</v>
      </c>
      <c r="C2157" s="1284" t="s">
        <v>2273</v>
      </c>
      <c r="D2157" s="1284">
        <v>2</v>
      </c>
      <c r="E2157" s="1284" t="s">
        <v>7878</v>
      </c>
      <c r="F2157" s="1284">
        <v>0</v>
      </c>
      <c r="G2157" s="1284">
        <v>0</v>
      </c>
    </row>
    <row r="2158" spans="1:7" ht="15">
      <c r="A2158" s="1284" t="s">
        <v>201</v>
      </c>
      <c r="B2158" s="1284" t="s">
        <v>203</v>
      </c>
      <c r="C2158" s="1284" t="s">
        <v>2273</v>
      </c>
      <c r="D2158" s="1284">
        <v>3</v>
      </c>
      <c r="E2158" s="1284">
        <v>0</v>
      </c>
      <c r="F2158" s="1284">
        <v>0</v>
      </c>
      <c r="G2158" s="1284">
        <v>0</v>
      </c>
    </row>
    <row r="2159" spans="1:7" ht="15">
      <c r="A2159" s="1284" t="s">
        <v>201</v>
      </c>
      <c r="B2159" s="1284" t="s">
        <v>203</v>
      </c>
      <c r="C2159" s="1284" t="s">
        <v>2284</v>
      </c>
      <c r="D2159" s="1284">
        <v>1</v>
      </c>
      <c r="E2159" s="1284" t="s">
        <v>7879</v>
      </c>
      <c r="F2159" s="1284">
        <v>0</v>
      </c>
      <c r="G2159" s="1284">
        <v>0</v>
      </c>
    </row>
    <row r="2160" spans="1:7" ht="15">
      <c r="A2160" s="1284" t="s">
        <v>201</v>
      </c>
      <c r="B2160" s="1284" t="s">
        <v>203</v>
      </c>
      <c r="C2160" s="1284" t="s">
        <v>2284</v>
      </c>
      <c r="D2160" s="1284">
        <v>2</v>
      </c>
      <c r="E2160" s="1284" t="s">
        <v>7880</v>
      </c>
      <c r="F2160" s="1284">
        <v>0</v>
      </c>
      <c r="G2160" s="1284">
        <v>0</v>
      </c>
    </row>
    <row r="2161" spans="1:7" ht="15">
      <c r="A2161" s="1284" t="s">
        <v>201</v>
      </c>
      <c r="B2161" s="1284" t="s">
        <v>203</v>
      </c>
      <c r="C2161" s="1284" t="s">
        <v>2284</v>
      </c>
      <c r="D2161" s="1284">
        <v>3</v>
      </c>
      <c r="E2161" s="1284">
        <v>0</v>
      </c>
      <c r="F2161" s="1284">
        <v>0</v>
      </c>
      <c r="G2161" s="1284">
        <v>0</v>
      </c>
    </row>
    <row r="2162" spans="1:7" ht="15">
      <c r="A2162" s="1284" t="s">
        <v>201</v>
      </c>
      <c r="B2162" s="1284" t="s">
        <v>204</v>
      </c>
      <c r="C2162" s="1284" t="s">
        <v>3254</v>
      </c>
      <c r="D2162" s="1284">
        <v>1</v>
      </c>
      <c r="E2162" s="1284" t="s">
        <v>7881</v>
      </c>
      <c r="F2162" s="1284"/>
      <c r="G2162" s="1284"/>
    </row>
    <row r="2163" spans="1:7" ht="15">
      <c r="A2163" s="1284" t="s">
        <v>201</v>
      </c>
      <c r="B2163" s="1284" t="s">
        <v>204</v>
      </c>
      <c r="C2163" s="1284" t="s">
        <v>3254</v>
      </c>
      <c r="D2163" s="1284">
        <v>2</v>
      </c>
      <c r="E2163" s="1284" t="s">
        <v>7882</v>
      </c>
      <c r="F2163" s="1284"/>
      <c r="G2163" s="1284"/>
    </row>
    <row r="2164" spans="1:7" ht="15">
      <c r="A2164" s="1284" t="s">
        <v>201</v>
      </c>
      <c r="B2164" s="1284" t="s">
        <v>204</v>
      </c>
      <c r="C2164" s="1284" t="s">
        <v>3254</v>
      </c>
      <c r="D2164" s="1284">
        <v>3</v>
      </c>
      <c r="E2164" s="1284">
        <v>0</v>
      </c>
      <c r="F2164" s="1284"/>
      <c r="G2164" s="1284"/>
    </row>
    <row r="2165" spans="1:7" ht="15">
      <c r="A2165" s="1284" t="s">
        <v>201</v>
      </c>
      <c r="B2165" s="1284" t="s">
        <v>204</v>
      </c>
      <c r="C2165" s="1284" t="s">
        <v>1568</v>
      </c>
      <c r="D2165" s="1284">
        <v>1</v>
      </c>
      <c r="E2165" s="1284" t="s">
        <v>7883</v>
      </c>
      <c r="F2165" s="1284">
        <v>0</v>
      </c>
      <c r="G2165" s="1284">
        <v>0</v>
      </c>
    </row>
    <row r="2166" spans="1:7" ht="15">
      <c r="A2166" s="1284" t="s">
        <v>201</v>
      </c>
      <c r="B2166" s="1284" t="s">
        <v>204</v>
      </c>
      <c r="C2166" s="1284" t="s">
        <v>1568</v>
      </c>
      <c r="D2166" s="1284">
        <v>2</v>
      </c>
      <c r="E2166" s="1284" t="s">
        <v>7884</v>
      </c>
      <c r="F2166" s="1284">
        <v>0</v>
      </c>
      <c r="G2166" s="1284">
        <v>0</v>
      </c>
    </row>
    <row r="2167" spans="1:7" ht="15">
      <c r="A2167" s="1284" t="s">
        <v>201</v>
      </c>
      <c r="B2167" s="1284" t="s">
        <v>204</v>
      </c>
      <c r="C2167" s="1284" t="s">
        <v>1568</v>
      </c>
      <c r="D2167" s="1284">
        <v>3</v>
      </c>
      <c r="E2167" s="1284">
        <v>0</v>
      </c>
      <c r="F2167" s="1284">
        <v>0</v>
      </c>
      <c r="G2167" s="1284">
        <v>0</v>
      </c>
    </row>
    <row r="2168" spans="1:7" ht="15">
      <c r="A2168" s="1284" t="s">
        <v>201</v>
      </c>
      <c r="B2168" s="1284" t="s">
        <v>204</v>
      </c>
      <c r="C2168" s="1284" t="s">
        <v>2262</v>
      </c>
      <c r="D2168" s="1284">
        <v>1</v>
      </c>
      <c r="E2168" s="1284" t="s">
        <v>7885</v>
      </c>
      <c r="F2168" s="1284">
        <v>0</v>
      </c>
      <c r="G2168" s="1284">
        <v>0</v>
      </c>
    </row>
    <row r="2169" spans="1:7" ht="15">
      <c r="A2169" s="1284" t="s">
        <v>201</v>
      </c>
      <c r="B2169" s="1284" t="s">
        <v>204</v>
      </c>
      <c r="C2169" s="1284" t="s">
        <v>2262</v>
      </c>
      <c r="D2169" s="1284">
        <v>2</v>
      </c>
      <c r="E2169" s="1284" t="s">
        <v>7886</v>
      </c>
      <c r="F2169" s="1284">
        <v>0</v>
      </c>
      <c r="G2169" s="1284">
        <v>0</v>
      </c>
    </row>
    <row r="2170" spans="1:7" ht="15">
      <c r="A2170" s="1284" t="s">
        <v>201</v>
      </c>
      <c r="B2170" s="1284" t="s">
        <v>204</v>
      </c>
      <c r="C2170" s="1284" t="s">
        <v>2262</v>
      </c>
      <c r="D2170" s="1284">
        <v>3</v>
      </c>
      <c r="E2170" s="1284">
        <v>0</v>
      </c>
      <c r="F2170" s="1284">
        <v>0</v>
      </c>
      <c r="G2170" s="1284">
        <v>0</v>
      </c>
    </row>
    <row r="2171" spans="1:7" ht="15">
      <c r="A2171" s="1284" t="s">
        <v>201</v>
      </c>
      <c r="B2171" s="1284" t="s">
        <v>204</v>
      </c>
      <c r="C2171" s="1284" t="s">
        <v>2273</v>
      </c>
      <c r="D2171" s="1284">
        <v>1</v>
      </c>
      <c r="E2171" s="1284" t="s">
        <v>7887</v>
      </c>
      <c r="F2171" s="1284">
        <v>0</v>
      </c>
      <c r="G2171" s="1284">
        <v>0</v>
      </c>
    </row>
    <row r="2172" spans="1:7" ht="15">
      <c r="A2172" s="1284" t="s">
        <v>201</v>
      </c>
      <c r="B2172" s="1284" t="s">
        <v>204</v>
      </c>
      <c r="C2172" s="1284" t="s">
        <v>2273</v>
      </c>
      <c r="D2172" s="1284">
        <v>2</v>
      </c>
      <c r="E2172" s="1284" t="s">
        <v>7888</v>
      </c>
      <c r="F2172" s="1284">
        <v>0</v>
      </c>
      <c r="G2172" s="1284">
        <v>0</v>
      </c>
    </row>
    <row r="2173" spans="1:7" ht="15">
      <c r="A2173" s="1284" t="s">
        <v>201</v>
      </c>
      <c r="B2173" s="1284" t="s">
        <v>204</v>
      </c>
      <c r="C2173" s="1284" t="s">
        <v>2273</v>
      </c>
      <c r="D2173" s="1284">
        <v>3</v>
      </c>
      <c r="E2173" s="1284">
        <v>0</v>
      </c>
      <c r="F2173" s="1284">
        <v>0</v>
      </c>
      <c r="G2173" s="1284">
        <v>0</v>
      </c>
    </row>
    <row r="2174" spans="1:7" ht="15">
      <c r="A2174" s="1284" t="s">
        <v>201</v>
      </c>
      <c r="B2174" s="1284" t="s">
        <v>204</v>
      </c>
      <c r="C2174" s="1284" t="s">
        <v>2284</v>
      </c>
      <c r="D2174" s="1284">
        <v>1</v>
      </c>
      <c r="E2174" s="1284" t="s">
        <v>7889</v>
      </c>
      <c r="F2174" s="1284">
        <v>0</v>
      </c>
      <c r="G2174" s="1284">
        <v>0</v>
      </c>
    </row>
    <row r="2175" spans="1:7" ht="15">
      <c r="A2175" s="1284" t="s">
        <v>201</v>
      </c>
      <c r="B2175" s="1284" t="s">
        <v>204</v>
      </c>
      <c r="C2175" s="1284" t="s">
        <v>2284</v>
      </c>
      <c r="D2175" s="1284">
        <v>2</v>
      </c>
      <c r="E2175" s="1284" t="s">
        <v>7890</v>
      </c>
      <c r="F2175" s="1284">
        <v>0</v>
      </c>
      <c r="G2175" s="1284">
        <v>0</v>
      </c>
    </row>
    <row r="2176" spans="1:7" ht="15">
      <c r="A2176" s="1284" t="s">
        <v>201</v>
      </c>
      <c r="B2176" s="1284" t="s">
        <v>204</v>
      </c>
      <c r="C2176" s="1284" t="s">
        <v>2284</v>
      </c>
      <c r="D2176" s="1284">
        <v>3</v>
      </c>
      <c r="E2176" s="1284">
        <v>0</v>
      </c>
      <c r="F2176" s="1284">
        <v>0</v>
      </c>
      <c r="G2176" s="1284">
        <v>0</v>
      </c>
    </row>
    <row r="2177" spans="1:7" ht="15">
      <c r="A2177" s="1284" t="s">
        <v>206</v>
      </c>
      <c r="B2177" s="1284" t="s">
        <v>207</v>
      </c>
      <c r="C2177" s="1284" t="s">
        <v>3254</v>
      </c>
      <c r="D2177" s="1284">
        <v>1</v>
      </c>
      <c r="E2177" s="1284" t="s">
        <v>7891</v>
      </c>
      <c r="F2177" s="1284"/>
      <c r="G2177" s="1284"/>
    </row>
    <row r="2178" spans="1:7" ht="15">
      <c r="A2178" s="1284" t="s">
        <v>206</v>
      </c>
      <c r="B2178" s="1284" t="s">
        <v>207</v>
      </c>
      <c r="C2178" s="1284" t="s">
        <v>3254</v>
      </c>
      <c r="D2178" s="1284">
        <v>2</v>
      </c>
      <c r="E2178" s="1284" t="s">
        <v>7892</v>
      </c>
      <c r="F2178" s="1284"/>
      <c r="G2178" s="1284"/>
    </row>
    <row r="2179" spans="1:7" ht="15">
      <c r="A2179" s="1284" t="s">
        <v>206</v>
      </c>
      <c r="B2179" s="1284" t="s">
        <v>207</v>
      </c>
      <c r="C2179" s="1284" t="s">
        <v>3254</v>
      </c>
      <c r="D2179" s="1284">
        <v>3</v>
      </c>
      <c r="E2179" s="1284">
        <v>0</v>
      </c>
      <c r="F2179" s="1284"/>
      <c r="G2179" s="1284"/>
    </row>
    <row r="2180" spans="1:7" ht="15">
      <c r="A2180" s="1284" t="s">
        <v>206</v>
      </c>
      <c r="B2180" s="1284" t="s">
        <v>207</v>
      </c>
      <c r="C2180" s="1284" t="s">
        <v>1568</v>
      </c>
      <c r="D2180" s="1284">
        <v>1</v>
      </c>
      <c r="E2180" s="1284" t="s">
        <v>7895</v>
      </c>
      <c r="F2180" s="1284">
        <v>0</v>
      </c>
      <c r="G2180" s="1284">
        <v>0</v>
      </c>
    </row>
    <row r="2181" spans="1:7" ht="15">
      <c r="A2181" s="1284" t="s">
        <v>206</v>
      </c>
      <c r="B2181" s="1284" t="s">
        <v>207</v>
      </c>
      <c r="C2181" s="1284" t="s">
        <v>1568</v>
      </c>
      <c r="D2181" s="1284">
        <v>2</v>
      </c>
      <c r="E2181" s="1284" t="s">
        <v>7896</v>
      </c>
      <c r="F2181" s="1284" t="s">
        <v>7897</v>
      </c>
      <c r="G2181" s="1284" t="s">
        <v>7898</v>
      </c>
    </row>
    <row r="2182" spans="1:7" ht="15">
      <c r="A2182" s="1284" t="s">
        <v>206</v>
      </c>
      <c r="B2182" s="1284" t="s">
        <v>207</v>
      </c>
      <c r="C2182" s="1284" t="s">
        <v>1568</v>
      </c>
      <c r="D2182" s="1284">
        <v>3</v>
      </c>
      <c r="E2182" s="1284">
        <v>0</v>
      </c>
      <c r="F2182" s="1284" t="s">
        <v>7899</v>
      </c>
      <c r="G2182" s="1284" t="s">
        <v>7900</v>
      </c>
    </row>
    <row r="2183" spans="1:7" ht="15">
      <c r="A2183" s="1284" t="s">
        <v>206</v>
      </c>
      <c r="B2183" s="1284" t="s">
        <v>207</v>
      </c>
      <c r="C2183" s="1284" t="s">
        <v>2262</v>
      </c>
      <c r="D2183" s="1284">
        <v>1</v>
      </c>
      <c r="E2183" s="1284" t="s">
        <v>7901</v>
      </c>
      <c r="F2183" s="1284">
        <v>0</v>
      </c>
      <c r="G2183" s="1284">
        <v>0</v>
      </c>
    </row>
    <row r="2184" spans="1:7" ht="15">
      <c r="A2184" s="1284" t="s">
        <v>206</v>
      </c>
      <c r="B2184" s="1284" t="s">
        <v>207</v>
      </c>
      <c r="C2184" s="1284" t="s">
        <v>2262</v>
      </c>
      <c r="D2184" s="1284">
        <v>2</v>
      </c>
      <c r="E2184" s="1284" t="s">
        <v>7902</v>
      </c>
      <c r="F2184" s="1284" t="s">
        <v>7903</v>
      </c>
      <c r="G2184" s="1284" t="s">
        <v>7904</v>
      </c>
    </row>
    <row r="2185" spans="1:7" ht="15">
      <c r="A2185" s="1284" t="s">
        <v>206</v>
      </c>
      <c r="B2185" s="1284" t="s">
        <v>207</v>
      </c>
      <c r="C2185" s="1284" t="s">
        <v>2262</v>
      </c>
      <c r="D2185" s="1284">
        <v>3</v>
      </c>
      <c r="E2185" s="1284">
        <v>0</v>
      </c>
      <c r="F2185" s="1284" t="s">
        <v>7905</v>
      </c>
      <c r="G2185" s="1284" t="s">
        <v>7906</v>
      </c>
    </row>
    <row r="2186" spans="1:7" ht="15">
      <c r="A2186" s="1284" t="s">
        <v>206</v>
      </c>
      <c r="B2186" s="1284" t="s">
        <v>207</v>
      </c>
      <c r="C2186" s="1284" t="s">
        <v>2273</v>
      </c>
      <c r="D2186" s="1284">
        <v>1</v>
      </c>
      <c r="E2186" s="1284" t="s">
        <v>7907</v>
      </c>
      <c r="F2186" s="1284">
        <v>0</v>
      </c>
      <c r="G2186" s="1284">
        <v>0</v>
      </c>
    </row>
    <row r="2187" spans="1:7" ht="15">
      <c r="A2187" s="1284" t="s">
        <v>206</v>
      </c>
      <c r="B2187" s="1284" t="s">
        <v>207</v>
      </c>
      <c r="C2187" s="1284" t="s">
        <v>2273</v>
      </c>
      <c r="D2187" s="1284">
        <v>2</v>
      </c>
      <c r="E2187" s="1284" t="s">
        <v>7908</v>
      </c>
      <c r="F2187" s="1284" t="s">
        <v>7909</v>
      </c>
      <c r="G2187" s="1284" t="s">
        <v>7910</v>
      </c>
    </row>
    <row r="2188" spans="1:7" ht="15">
      <c r="A2188" s="1284" t="s">
        <v>206</v>
      </c>
      <c r="B2188" s="1284" t="s">
        <v>207</v>
      </c>
      <c r="C2188" s="1284" t="s">
        <v>2273</v>
      </c>
      <c r="D2188" s="1284">
        <v>3</v>
      </c>
      <c r="E2188" s="1284">
        <v>0</v>
      </c>
      <c r="F2188" s="1284" t="s">
        <v>7911</v>
      </c>
      <c r="G2188" s="1284" t="s">
        <v>7912</v>
      </c>
    </row>
    <row r="2189" spans="1:7" ht="15">
      <c r="A2189" s="1284" t="s">
        <v>206</v>
      </c>
      <c r="B2189" s="1284" t="s">
        <v>207</v>
      </c>
      <c r="C2189" s="1284" t="s">
        <v>2284</v>
      </c>
      <c r="D2189" s="1284">
        <v>1</v>
      </c>
      <c r="E2189" s="1284" t="s">
        <v>7913</v>
      </c>
      <c r="F2189" s="1284">
        <v>0</v>
      </c>
      <c r="G2189" s="1284">
        <v>0</v>
      </c>
    </row>
    <row r="2190" spans="1:7" ht="15">
      <c r="A2190" s="1284" t="s">
        <v>206</v>
      </c>
      <c r="B2190" s="1284" t="s">
        <v>207</v>
      </c>
      <c r="C2190" s="1284" t="s">
        <v>2284</v>
      </c>
      <c r="D2190" s="1284">
        <v>2</v>
      </c>
      <c r="E2190" s="1284" t="s">
        <v>7914</v>
      </c>
      <c r="F2190" s="1284" t="s">
        <v>7915</v>
      </c>
      <c r="G2190" s="1284" t="s">
        <v>7916</v>
      </c>
    </row>
    <row r="2191" spans="1:7" ht="15">
      <c r="A2191" s="1284" t="s">
        <v>206</v>
      </c>
      <c r="B2191" s="1284" t="s">
        <v>207</v>
      </c>
      <c r="C2191" s="1284" t="s">
        <v>2284</v>
      </c>
      <c r="D2191" s="1284">
        <v>3</v>
      </c>
      <c r="E2191" s="1284">
        <v>0</v>
      </c>
      <c r="F2191" s="1284">
        <v>0</v>
      </c>
      <c r="G2191" s="1284">
        <v>0</v>
      </c>
    </row>
    <row r="2192" spans="1:7" ht="15">
      <c r="A2192" s="1284" t="s">
        <v>206</v>
      </c>
      <c r="B2192" s="1284" t="s">
        <v>208</v>
      </c>
      <c r="C2192" s="1284" t="s">
        <v>3254</v>
      </c>
      <c r="D2192" s="1284">
        <v>1</v>
      </c>
      <c r="E2192" s="1284">
        <v>0</v>
      </c>
      <c r="F2192" s="1284"/>
      <c r="G2192" s="1284"/>
    </row>
    <row r="2193" spans="1:7" ht="15">
      <c r="A2193" s="1284" t="s">
        <v>206</v>
      </c>
      <c r="B2193" s="1284" t="s">
        <v>208</v>
      </c>
      <c r="C2193" s="1284" t="s">
        <v>3254</v>
      </c>
      <c r="D2193" s="1284">
        <v>2</v>
      </c>
      <c r="E2193" s="1284">
        <v>0</v>
      </c>
      <c r="F2193" s="1284"/>
      <c r="G2193" s="1284"/>
    </row>
    <row r="2194" spans="1:7" ht="15">
      <c r="A2194" s="1284" t="s">
        <v>206</v>
      </c>
      <c r="B2194" s="1284" t="s">
        <v>208</v>
      </c>
      <c r="C2194" s="1284" t="s">
        <v>3254</v>
      </c>
      <c r="D2194" s="1284">
        <v>3</v>
      </c>
      <c r="E2194" s="1284">
        <v>0</v>
      </c>
      <c r="F2194" s="1284"/>
      <c r="G2194" s="1284"/>
    </row>
    <row r="2195" spans="1:7" ht="15">
      <c r="A2195" s="1284" t="s">
        <v>206</v>
      </c>
      <c r="B2195" s="1284" t="s">
        <v>208</v>
      </c>
      <c r="C2195" s="1284" t="s">
        <v>1568</v>
      </c>
      <c r="D2195" s="1284">
        <v>1</v>
      </c>
      <c r="E2195" s="1284">
        <v>0</v>
      </c>
      <c r="F2195" s="1284">
        <v>0</v>
      </c>
      <c r="G2195" s="1284">
        <v>0</v>
      </c>
    </row>
    <row r="2196" spans="1:7" ht="15">
      <c r="A2196" s="1284" t="s">
        <v>206</v>
      </c>
      <c r="B2196" s="1284" t="s">
        <v>208</v>
      </c>
      <c r="C2196" s="1284" t="s">
        <v>1568</v>
      </c>
      <c r="D2196" s="1284">
        <v>2</v>
      </c>
      <c r="E2196" s="1284">
        <v>0</v>
      </c>
      <c r="F2196" s="1284">
        <v>0</v>
      </c>
      <c r="G2196" s="1284">
        <v>0</v>
      </c>
    </row>
    <row r="2197" spans="1:7" ht="15">
      <c r="A2197" s="1284" t="s">
        <v>206</v>
      </c>
      <c r="B2197" s="1284" t="s">
        <v>208</v>
      </c>
      <c r="C2197" s="1284" t="s">
        <v>1568</v>
      </c>
      <c r="D2197" s="1284">
        <v>3</v>
      </c>
      <c r="E2197" s="1284">
        <v>0</v>
      </c>
      <c r="F2197" s="1284">
        <v>0</v>
      </c>
      <c r="G2197" s="1284">
        <v>0</v>
      </c>
    </row>
    <row r="2198" spans="1:7" ht="15">
      <c r="A2198" s="1284" t="s">
        <v>206</v>
      </c>
      <c r="B2198" s="1284" t="s">
        <v>208</v>
      </c>
      <c r="C2198" s="1284" t="s">
        <v>2262</v>
      </c>
      <c r="D2198" s="1284">
        <v>1</v>
      </c>
      <c r="E2198" s="1284">
        <v>0</v>
      </c>
      <c r="F2198" s="1284">
        <v>0</v>
      </c>
      <c r="G2198" s="1284">
        <v>0</v>
      </c>
    </row>
    <row r="2199" spans="1:7" ht="15">
      <c r="A2199" s="1284" t="s">
        <v>206</v>
      </c>
      <c r="B2199" s="1284" t="s">
        <v>208</v>
      </c>
      <c r="C2199" s="1284" t="s">
        <v>2262</v>
      </c>
      <c r="D2199" s="1284">
        <v>2</v>
      </c>
      <c r="E2199" s="1284">
        <v>0</v>
      </c>
      <c r="F2199" s="1284">
        <v>0</v>
      </c>
      <c r="G2199" s="1284">
        <v>0</v>
      </c>
    </row>
    <row r="2200" spans="1:7" ht="15">
      <c r="A2200" s="1284" t="s">
        <v>206</v>
      </c>
      <c r="B2200" s="1284" t="s">
        <v>208</v>
      </c>
      <c r="C2200" s="1284" t="s">
        <v>2262</v>
      </c>
      <c r="D2200" s="1284">
        <v>3</v>
      </c>
      <c r="E2200" s="1284">
        <v>0</v>
      </c>
      <c r="F2200" s="1284">
        <v>0</v>
      </c>
      <c r="G2200" s="1284">
        <v>0</v>
      </c>
    </row>
    <row r="2201" spans="1:7" ht="15">
      <c r="A2201" s="1284" t="s">
        <v>206</v>
      </c>
      <c r="B2201" s="1284" t="s">
        <v>208</v>
      </c>
      <c r="C2201" s="1284" t="s">
        <v>2273</v>
      </c>
      <c r="D2201" s="1284">
        <v>1</v>
      </c>
      <c r="E2201" s="1284">
        <v>0</v>
      </c>
      <c r="F2201" s="1284">
        <v>0</v>
      </c>
      <c r="G2201" s="1284">
        <v>0</v>
      </c>
    </row>
    <row r="2202" spans="1:7" ht="15">
      <c r="A2202" s="1284" t="s">
        <v>206</v>
      </c>
      <c r="B2202" s="1284" t="s">
        <v>208</v>
      </c>
      <c r="C2202" s="1284" t="s">
        <v>2273</v>
      </c>
      <c r="D2202" s="1284">
        <v>2</v>
      </c>
      <c r="E2202" s="1284">
        <v>0</v>
      </c>
      <c r="F2202" s="1284">
        <v>0</v>
      </c>
      <c r="G2202" s="1284">
        <v>0</v>
      </c>
    </row>
    <row r="2203" spans="1:7" ht="15">
      <c r="A2203" s="1284" t="s">
        <v>206</v>
      </c>
      <c r="B2203" s="1284" t="s">
        <v>208</v>
      </c>
      <c r="C2203" s="1284" t="s">
        <v>2273</v>
      </c>
      <c r="D2203" s="1284">
        <v>3</v>
      </c>
      <c r="E2203" s="1284">
        <v>0</v>
      </c>
      <c r="F2203" s="1284">
        <v>0</v>
      </c>
      <c r="G2203" s="1284">
        <v>0</v>
      </c>
    </row>
    <row r="2204" spans="1:7" ht="15">
      <c r="A2204" s="1284" t="s">
        <v>206</v>
      </c>
      <c r="B2204" s="1284" t="s">
        <v>208</v>
      </c>
      <c r="C2204" s="1284" t="s">
        <v>2284</v>
      </c>
      <c r="D2204" s="1284">
        <v>1</v>
      </c>
      <c r="E2204" s="1284">
        <v>0</v>
      </c>
      <c r="F2204" s="1284">
        <v>0</v>
      </c>
      <c r="G2204" s="1284">
        <v>0</v>
      </c>
    </row>
    <row r="2205" spans="1:7" ht="15">
      <c r="A2205" s="1284" t="s">
        <v>206</v>
      </c>
      <c r="B2205" s="1284" t="s">
        <v>208</v>
      </c>
      <c r="C2205" s="1284" t="s">
        <v>2284</v>
      </c>
      <c r="D2205" s="1284">
        <v>2</v>
      </c>
      <c r="E2205" s="1284">
        <v>0</v>
      </c>
      <c r="F2205" s="1284">
        <v>0</v>
      </c>
      <c r="G2205" s="1284">
        <v>0</v>
      </c>
    </row>
    <row r="2206" spans="1:7" ht="15">
      <c r="A2206" s="1284" t="s">
        <v>206</v>
      </c>
      <c r="B2206" s="1284" t="s">
        <v>208</v>
      </c>
      <c r="C2206" s="1284" t="s">
        <v>2284</v>
      </c>
      <c r="D2206" s="1284">
        <v>3</v>
      </c>
      <c r="E2206" s="1284">
        <v>0</v>
      </c>
      <c r="F2206" s="1284">
        <v>0</v>
      </c>
      <c r="G2206" s="1284">
        <v>0</v>
      </c>
    </row>
    <row r="2207" spans="1:7" ht="15">
      <c r="A2207" s="1284" t="s">
        <v>206</v>
      </c>
      <c r="B2207" s="1284" t="s">
        <v>209</v>
      </c>
      <c r="C2207" s="1284" t="s">
        <v>3254</v>
      </c>
      <c r="D2207" s="1284">
        <v>1</v>
      </c>
      <c r="E2207" s="1284">
        <v>0</v>
      </c>
      <c r="F2207" s="1284"/>
      <c r="G2207" s="1284"/>
    </row>
    <row r="2208" spans="1:7" ht="15">
      <c r="A2208" s="1284" t="s">
        <v>206</v>
      </c>
      <c r="B2208" s="1284" t="s">
        <v>209</v>
      </c>
      <c r="C2208" s="1284" t="s">
        <v>3254</v>
      </c>
      <c r="D2208" s="1284">
        <v>2</v>
      </c>
      <c r="E2208" s="1284">
        <v>0</v>
      </c>
      <c r="F2208" s="1284"/>
      <c r="G2208" s="1284"/>
    </row>
    <row r="2209" spans="1:7" ht="15">
      <c r="A2209" s="1284" t="s">
        <v>206</v>
      </c>
      <c r="B2209" s="1284" t="s">
        <v>209</v>
      </c>
      <c r="C2209" s="1284" t="s">
        <v>3254</v>
      </c>
      <c r="D2209" s="1284">
        <v>3</v>
      </c>
      <c r="E2209" s="1284">
        <v>0</v>
      </c>
      <c r="F2209" s="1284"/>
      <c r="G2209" s="1284"/>
    </row>
    <row r="2210" spans="1:7" ht="15">
      <c r="A2210" s="1284" t="s">
        <v>206</v>
      </c>
      <c r="B2210" s="1284" t="s">
        <v>209</v>
      </c>
      <c r="C2210" s="1284" t="s">
        <v>1568</v>
      </c>
      <c r="D2210" s="1284">
        <v>1</v>
      </c>
      <c r="E2210" s="1284">
        <v>0</v>
      </c>
      <c r="F2210" s="1284">
        <v>0</v>
      </c>
      <c r="G2210" s="1284">
        <v>0</v>
      </c>
    </row>
    <row r="2211" spans="1:7" ht="15">
      <c r="A2211" s="1284" t="s">
        <v>206</v>
      </c>
      <c r="B2211" s="1284" t="s">
        <v>209</v>
      </c>
      <c r="C2211" s="1284" t="s">
        <v>1568</v>
      </c>
      <c r="D2211" s="1284">
        <v>2</v>
      </c>
      <c r="E2211" s="1284">
        <v>0</v>
      </c>
      <c r="F2211" s="1284">
        <v>0</v>
      </c>
      <c r="G2211" s="1284">
        <v>0</v>
      </c>
    </row>
    <row r="2212" spans="1:7" ht="15">
      <c r="A2212" s="1284" t="s">
        <v>206</v>
      </c>
      <c r="B2212" s="1284" t="s">
        <v>209</v>
      </c>
      <c r="C2212" s="1284" t="s">
        <v>1568</v>
      </c>
      <c r="D2212" s="1284">
        <v>3</v>
      </c>
      <c r="E2212" s="1284">
        <v>0</v>
      </c>
      <c r="F2212" s="1284">
        <v>0</v>
      </c>
      <c r="G2212" s="1284">
        <v>0</v>
      </c>
    </row>
    <row r="2213" spans="1:7" ht="15">
      <c r="A2213" s="1284" t="s">
        <v>206</v>
      </c>
      <c r="B2213" s="1284" t="s">
        <v>209</v>
      </c>
      <c r="C2213" s="1284" t="s">
        <v>2262</v>
      </c>
      <c r="D2213" s="1284">
        <v>1</v>
      </c>
      <c r="E2213" s="1284">
        <v>0</v>
      </c>
      <c r="F2213" s="1284">
        <v>0</v>
      </c>
      <c r="G2213" s="1284">
        <v>0</v>
      </c>
    </row>
    <row r="2214" spans="1:7" ht="15">
      <c r="A2214" s="1284" t="s">
        <v>206</v>
      </c>
      <c r="B2214" s="1284" t="s">
        <v>209</v>
      </c>
      <c r="C2214" s="1284" t="s">
        <v>2262</v>
      </c>
      <c r="D2214" s="1284">
        <v>2</v>
      </c>
      <c r="E2214" s="1284">
        <v>0</v>
      </c>
      <c r="F2214" s="1284">
        <v>0</v>
      </c>
      <c r="G2214" s="1284">
        <v>0</v>
      </c>
    </row>
    <row r="2215" spans="1:7" ht="15">
      <c r="A2215" s="1284" t="s">
        <v>206</v>
      </c>
      <c r="B2215" s="1284" t="s">
        <v>209</v>
      </c>
      <c r="C2215" s="1284" t="s">
        <v>2262</v>
      </c>
      <c r="D2215" s="1284">
        <v>3</v>
      </c>
      <c r="E2215" s="1284">
        <v>0</v>
      </c>
      <c r="F2215" s="1284">
        <v>0</v>
      </c>
      <c r="G2215" s="1284">
        <v>0</v>
      </c>
    </row>
    <row r="2216" spans="1:7" ht="15">
      <c r="A2216" s="1284" t="s">
        <v>206</v>
      </c>
      <c r="B2216" s="1284" t="s">
        <v>209</v>
      </c>
      <c r="C2216" s="1284" t="s">
        <v>2273</v>
      </c>
      <c r="D2216" s="1284">
        <v>1</v>
      </c>
      <c r="E2216" s="1284">
        <v>0</v>
      </c>
      <c r="F2216" s="1284">
        <v>0</v>
      </c>
      <c r="G2216" s="1284">
        <v>0</v>
      </c>
    </row>
    <row r="2217" spans="1:7" ht="15">
      <c r="A2217" s="1284" t="s">
        <v>206</v>
      </c>
      <c r="B2217" s="1284" t="s">
        <v>209</v>
      </c>
      <c r="C2217" s="1284" t="s">
        <v>2273</v>
      </c>
      <c r="D2217" s="1284">
        <v>2</v>
      </c>
      <c r="E2217" s="1284">
        <v>0</v>
      </c>
      <c r="F2217" s="1284">
        <v>0</v>
      </c>
      <c r="G2217" s="1284">
        <v>0</v>
      </c>
    </row>
    <row r="2218" spans="1:7" ht="15">
      <c r="A2218" s="1284" t="s">
        <v>206</v>
      </c>
      <c r="B2218" s="1284" t="s">
        <v>209</v>
      </c>
      <c r="C2218" s="1284" t="s">
        <v>2273</v>
      </c>
      <c r="D2218" s="1284">
        <v>3</v>
      </c>
      <c r="E2218" s="1284">
        <v>0</v>
      </c>
      <c r="F2218" s="1284">
        <v>0</v>
      </c>
      <c r="G2218" s="1284">
        <v>0</v>
      </c>
    </row>
    <row r="2219" spans="1:7" ht="15">
      <c r="A2219" s="1284" t="s">
        <v>206</v>
      </c>
      <c r="B2219" s="1284" t="s">
        <v>209</v>
      </c>
      <c r="C2219" s="1284" t="s">
        <v>2284</v>
      </c>
      <c r="D2219" s="1284">
        <v>1</v>
      </c>
      <c r="E2219" s="1284">
        <v>0</v>
      </c>
      <c r="F2219" s="1284">
        <v>0</v>
      </c>
      <c r="G2219" s="1284">
        <v>0</v>
      </c>
    </row>
    <row r="2220" spans="1:7" ht="15">
      <c r="A2220" s="1284" t="s">
        <v>206</v>
      </c>
      <c r="B2220" s="1284" t="s">
        <v>209</v>
      </c>
      <c r="C2220" s="1284" t="s">
        <v>2284</v>
      </c>
      <c r="D2220" s="1284">
        <v>2</v>
      </c>
      <c r="E2220" s="1284">
        <v>0</v>
      </c>
      <c r="F2220" s="1284">
        <v>0</v>
      </c>
      <c r="G2220" s="1284">
        <v>0</v>
      </c>
    </row>
    <row r="2221" spans="1:7" ht="15">
      <c r="A2221" s="1284" t="s">
        <v>206</v>
      </c>
      <c r="B2221" s="1284" t="s">
        <v>209</v>
      </c>
      <c r="C2221" s="1284" t="s">
        <v>2284</v>
      </c>
      <c r="D2221" s="1284">
        <v>3</v>
      </c>
      <c r="E2221" s="1284">
        <v>0</v>
      </c>
      <c r="F2221" s="1284">
        <v>0</v>
      </c>
      <c r="G2221" s="1284">
        <v>0</v>
      </c>
    </row>
    <row r="2222" spans="1:7" ht="15">
      <c r="A2222" s="1284" t="s">
        <v>1495</v>
      </c>
      <c r="B2222" s="1284" t="s">
        <v>177</v>
      </c>
      <c r="C2222" s="1284" t="s">
        <v>3254</v>
      </c>
      <c r="D2222" s="1284">
        <v>1</v>
      </c>
      <c r="E2222" s="1284" t="s">
        <v>7917</v>
      </c>
      <c r="F2222" s="1284"/>
      <c r="G2222" s="1284"/>
    </row>
    <row r="2223" spans="1:7" ht="15">
      <c r="A2223" s="1284" t="s">
        <v>1495</v>
      </c>
      <c r="B2223" s="1284" t="s">
        <v>177</v>
      </c>
      <c r="C2223" s="1284" t="s">
        <v>3254</v>
      </c>
      <c r="D2223" s="1284">
        <v>2</v>
      </c>
      <c r="E2223" s="1284" t="s">
        <v>7918</v>
      </c>
      <c r="F2223" s="1284"/>
      <c r="G2223" s="1284"/>
    </row>
    <row r="2224" spans="1:7" ht="15">
      <c r="A2224" s="1284" t="s">
        <v>1495</v>
      </c>
      <c r="B2224" s="1284" t="s">
        <v>177</v>
      </c>
      <c r="C2224" s="1284" t="s">
        <v>3254</v>
      </c>
      <c r="D2224" s="1284">
        <v>3</v>
      </c>
      <c r="E2224" s="1284">
        <v>0</v>
      </c>
      <c r="F2224" s="1284"/>
      <c r="G2224" s="1284"/>
    </row>
    <row r="2225" spans="1:7" ht="15">
      <c r="A2225" s="1284" t="s">
        <v>1495</v>
      </c>
      <c r="B2225" s="1284" t="s">
        <v>177</v>
      </c>
      <c r="C2225" s="1284" t="s">
        <v>1568</v>
      </c>
      <c r="D2225" s="1284">
        <v>1</v>
      </c>
      <c r="E2225" s="1284" t="s">
        <v>7921</v>
      </c>
      <c r="F2225" s="1284">
        <v>0</v>
      </c>
      <c r="G2225" s="1284">
        <v>0</v>
      </c>
    </row>
    <row r="2226" spans="1:7" ht="15">
      <c r="A2226" s="1284" t="s">
        <v>1495</v>
      </c>
      <c r="B2226" s="1284" t="s">
        <v>177</v>
      </c>
      <c r="C2226" s="1284" t="s">
        <v>1568</v>
      </c>
      <c r="D2226" s="1284">
        <v>2</v>
      </c>
      <c r="E2226" s="1284" t="s">
        <v>7922</v>
      </c>
      <c r="F2226" s="1284" t="s">
        <v>7923</v>
      </c>
      <c r="G2226" s="1284" t="s">
        <v>7924</v>
      </c>
    </row>
    <row r="2227" spans="1:7" ht="15">
      <c r="A2227" s="1284" t="s">
        <v>1495</v>
      </c>
      <c r="B2227" s="1284" t="s">
        <v>177</v>
      </c>
      <c r="C2227" s="1284" t="s">
        <v>1568</v>
      </c>
      <c r="D2227" s="1284">
        <v>3</v>
      </c>
      <c r="E2227" s="1284">
        <v>0</v>
      </c>
      <c r="F2227" s="1284" t="s">
        <v>7925</v>
      </c>
      <c r="G2227" s="1284" t="s">
        <v>7926</v>
      </c>
    </row>
    <row r="2228" spans="1:7" ht="15">
      <c r="A2228" s="1284" t="s">
        <v>1495</v>
      </c>
      <c r="B2228" s="1284" t="s">
        <v>177</v>
      </c>
      <c r="C2228" s="1284" t="s">
        <v>2262</v>
      </c>
      <c r="D2228" s="1284">
        <v>1</v>
      </c>
      <c r="E2228" s="1284" t="s">
        <v>7927</v>
      </c>
      <c r="F2228" s="1284">
        <v>0</v>
      </c>
      <c r="G2228" s="1284">
        <v>0</v>
      </c>
    </row>
    <row r="2229" spans="1:7" ht="15">
      <c r="A2229" s="1284" t="s">
        <v>1495</v>
      </c>
      <c r="B2229" s="1284" t="s">
        <v>177</v>
      </c>
      <c r="C2229" s="1284" t="s">
        <v>2262</v>
      </c>
      <c r="D2229" s="1284">
        <v>2</v>
      </c>
      <c r="E2229" s="1284" t="s">
        <v>7928</v>
      </c>
      <c r="F2229" s="1284" t="s">
        <v>7929</v>
      </c>
      <c r="G2229" s="1284" t="s">
        <v>7930</v>
      </c>
    </row>
    <row r="2230" spans="1:7" ht="15">
      <c r="A2230" s="1284" t="s">
        <v>1495</v>
      </c>
      <c r="B2230" s="1284" t="s">
        <v>177</v>
      </c>
      <c r="C2230" s="1284" t="s">
        <v>2262</v>
      </c>
      <c r="D2230" s="1284">
        <v>3</v>
      </c>
      <c r="E2230" s="1284">
        <v>0</v>
      </c>
      <c r="F2230" s="1284" t="s">
        <v>7931</v>
      </c>
      <c r="G2230" s="1284" t="s">
        <v>7932</v>
      </c>
    </row>
    <row r="2231" spans="1:7" ht="15">
      <c r="A2231" s="1284" t="s">
        <v>1495</v>
      </c>
      <c r="B2231" s="1284" t="s">
        <v>177</v>
      </c>
      <c r="C2231" s="1284" t="s">
        <v>2273</v>
      </c>
      <c r="D2231" s="1284">
        <v>1</v>
      </c>
      <c r="E2231" s="1284" t="s">
        <v>7933</v>
      </c>
      <c r="F2231" s="1284">
        <v>0</v>
      </c>
      <c r="G2231" s="1284">
        <v>0</v>
      </c>
    </row>
    <row r="2232" spans="1:7" ht="15">
      <c r="A2232" s="1284" t="s">
        <v>1495</v>
      </c>
      <c r="B2232" s="1284" t="s">
        <v>177</v>
      </c>
      <c r="C2232" s="1284" t="s">
        <v>2273</v>
      </c>
      <c r="D2232" s="1284">
        <v>2</v>
      </c>
      <c r="E2232" s="1284" t="s">
        <v>7934</v>
      </c>
      <c r="F2232" s="1284" t="s">
        <v>7935</v>
      </c>
      <c r="G2232" s="1284" t="s">
        <v>7936</v>
      </c>
    </row>
    <row r="2233" spans="1:7" ht="15">
      <c r="A2233" s="1284" t="s">
        <v>1495</v>
      </c>
      <c r="B2233" s="1284" t="s">
        <v>177</v>
      </c>
      <c r="C2233" s="1284" t="s">
        <v>2273</v>
      </c>
      <c r="D2233" s="1284">
        <v>3</v>
      </c>
      <c r="E2233" s="1284">
        <v>0</v>
      </c>
      <c r="F2233" s="1284" t="s">
        <v>7937</v>
      </c>
      <c r="G2233" s="1284" t="s">
        <v>7938</v>
      </c>
    </row>
    <row r="2234" spans="1:7" ht="15">
      <c r="A2234" s="1284" t="s">
        <v>1495</v>
      </c>
      <c r="B2234" s="1284" t="s">
        <v>177</v>
      </c>
      <c r="C2234" s="1284" t="s">
        <v>2284</v>
      </c>
      <c r="D2234" s="1284">
        <v>1</v>
      </c>
      <c r="E2234" s="1284" t="s">
        <v>7939</v>
      </c>
      <c r="F2234" s="1284">
        <v>0</v>
      </c>
      <c r="G2234" s="1284">
        <v>0</v>
      </c>
    </row>
    <row r="2235" spans="1:7" ht="15">
      <c r="A2235" s="1284" t="s">
        <v>1495</v>
      </c>
      <c r="B2235" s="1284" t="s">
        <v>177</v>
      </c>
      <c r="C2235" s="1284" t="s">
        <v>2284</v>
      </c>
      <c r="D2235" s="1284">
        <v>2</v>
      </c>
      <c r="E2235" s="1284" t="s">
        <v>7940</v>
      </c>
      <c r="F2235" s="1284" t="s">
        <v>7941</v>
      </c>
      <c r="G2235" s="1284" t="s">
        <v>7942</v>
      </c>
    </row>
    <row r="2236" spans="1:7" ht="15">
      <c r="A2236" s="1284" t="s">
        <v>1495</v>
      </c>
      <c r="B2236" s="1284" t="s">
        <v>177</v>
      </c>
      <c r="C2236" s="1284" t="s">
        <v>2284</v>
      </c>
      <c r="D2236" s="1284">
        <v>3</v>
      </c>
      <c r="E2236" s="1284">
        <v>0</v>
      </c>
      <c r="F2236" s="1284">
        <v>0</v>
      </c>
      <c r="G2236" s="1284">
        <v>0</v>
      </c>
    </row>
    <row r="2237" spans="1:7" ht="15">
      <c r="A2237" s="1284" t="s">
        <v>1495</v>
      </c>
      <c r="B2237" s="1284" t="s">
        <v>178</v>
      </c>
      <c r="C2237" s="1284" t="s">
        <v>3254</v>
      </c>
      <c r="D2237" s="1284">
        <v>1</v>
      </c>
      <c r="E2237" s="1284">
        <v>0</v>
      </c>
      <c r="F2237" s="1284"/>
      <c r="G2237" s="1284"/>
    </row>
    <row r="2238" spans="1:7" ht="15">
      <c r="A2238" s="1284" t="s">
        <v>1495</v>
      </c>
      <c r="B2238" s="1284" t="s">
        <v>178</v>
      </c>
      <c r="C2238" s="1284" t="s">
        <v>3254</v>
      </c>
      <c r="D2238" s="1284">
        <v>2</v>
      </c>
      <c r="E2238" s="1284">
        <v>0</v>
      </c>
      <c r="F2238" s="1284"/>
      <c r="G2238" s="1284"/>
    </row>
    <row r="2239" spans="1:7" ht="15">
      <c r="A2239" s="1284" t="s">
        <v>1495</v>
      </c>
      <c r="B2239" s="1284" t="s">
        <v>178</v>
      </c>
      <c r="C2239" s="1284" t="s">
        <v>3254</v>
      </c>
      <c r="D2239" s="1284">
        <v>3</v>
      </c>
      <c r="E2239" s="1284">
        <v>0</v>
      </c>
      <c r="F2239" s="1284"/>
      <c r="G2239" s="1284"/>
    </row>
    <row r="2240" spans="1:7" ht="15">
      <c r="A2240" s="1284" t="s">
        <v>1495</v>
      </c>
      <c r="B2240" s="1284" t="s">
        <v>178</v>
      </c>
      <c r="C2240" s="1284" t="s">
        <v>1568</v>
      </c>
      <c r="D2240" s="1284">
        <v>1</v>
      </c>
      <c r="E2240" s="1284">
        <v>0</v>
      </c>
      <c r="F2240" s="1284">
        <v>0</v>
      </c>
      <c r="G2240" s="1284">
        <v>0</v>
      </c>
    </row>
    <row r="2241" spans="1:7" ht="15">
      <c r="A2241" s="1284" t="s">
        <v>1495</v>
      </c>
      <c r="B2241" s="1284" t="s">
        <v>178</v>
      </c>
      <c r="C2241" s="1284" t="s">
        <v>1568</v>
      </c>
      <c r="D2241" s="1284">
        <v>2</v>
      </c>
      <c r="E2241" s="1284">
        <v>0</v>
      </c>
      <c r="F2241" s="1284">
        <v>0</v>
      </c>
      <c r="G2241" s="1284">
        <v>0</v>
      </c>
    </row>
    <row r="2242" spans="1:7" ht="15">
      <c r="A2242" s="1284" t="s">
        <v>1495</v>
      </c>
      <c r="B2242" s="1284" t="s">
        <v>178</v>
      </c>
      <c r="C2242" s="1284" t="s">
        <v>1568</v>
      </c>
      <c r="D2242" s="1284">
        <v>3</v>
      </c>
      <c r="E2242" s="1284">
        <v>0</v>
      </c>
      <c r="F2242" s="1284">
        <v>0</v>
      </c>
      <c r="G2242" s="1284">
        <v>0</v>
      </c>
    </row>
    <row r="2243" spans="1:7" ht="15">
      <c r="A2243" s="1284" t="s">
        <v>1495</v>
      </c>
      <c r="B2243" s="1284" t="s">
        <v>178</v>
      </c>
      <c r="C2243" s="1284" t="s">
        <v>2262</v>
      </c>
      <c r="D2243" s="1284">
        <v>1</v>
      </c>
      <c r="E2243" s="1284">
        <v>0</v>
      </c>
      <c r="F2243" s="1284">
        <v>0</v>
      </c>
      <c r="G2243" s="1284">
        <v>0</v>
      </c>
    </row>
    <row r="2244" spans="1:7" ht="15">
      <c r="A2244" s="1284" t="s">
        <v>1495</v>
      </c>
      <c r="B2244" s="1284" t="s">
        <v>178</v>
      </c>
      <c r="C2244" s="1284" t="s">
        <v>2262</v>
      </c>
      <c r="D2244" s="1284">
        <v>2</v>
      </c>
      <c r="E2244" s="1284">
        <v>0</v>
      </c>
      <c r="F2244" s="1284">
        <v>0</v>
      </c>
      <c r="G2244" s="1284">
        <v>0</v>
      </c>
    </row>
    <row r="2245" spans="1:7" ht="15">
      <c r="A2245" s="1284" t="s">
        <v>1495</v>
      </c>
      <c r="B2245" s="1284" t="s">
        <v>178</v>
      </c>
      <c r="C2245" s="1284" t="s">
        <v>2262</v>
      </c>
      <c r="D2245" s="1284">
        <v>3</v>
      </c>
      <c r="E2245" s="1284">
        <v>0</v>
      </c>
      <c r="F2245" s="1284">
        <v>0</v>
      </c>
      <c r="G2245" s="1284">
        <v>0</v>
      </c>
    </row>
    <row r="2246" spans="1:7" ht="15">
      <c r="A2246" s="1284" t="s">
        <v>1495</v>
      </c>
      <c r="B2246" s="1284" t="s">
        <v>178</v>
      </c>
      <c r="C2246" s="1284" t="s">
        <v>2273</v>
      </c>
      <c r="D2246" s="1284">
        <v>1</v>
      </c>
      <c r="E2246" s="1284">
        <v>0</v>
      </c>
      <c r="F2246" s="1284">
        <v>0</v>
      </c>
      <c r="G2246" s="1284">
        <v>0</v>
      </c>
    </row>
    <row r="2247" spans="1:7" ht="15">
      <c r="A2247" s="1284" t="s">
        <v>1495</v>
      </c>
      <c r="B2247" s="1284" t="s">
        <v>178</v>
      </c>
      <c r="C2247" s="1284" t="s">
        <v>2273</v>
      </c>
      <c r="D2247" s="1284">
        <v>2</v>
      </c>
      <c r="E2247" s="1284">
        <v>0</v>
      </c>
      <c r="F2247" s="1284">
        <v>0</v>
      </c>
      <c r="G2247" s="1284">
        <v>0</v>
      </c>
    </row>
    <row r="2248" spans="1:7" ht="15">
      <c r="A2248" s="1284" t="s">
        <v>1495</v>
      </c>
      <c r="B2248" s="1284" t="s">
        <v>178</v>
      </c>
      <c r="C2248" s="1284" t="s">
        <v>2273</v>
      </c>
      <c r="D2248" s="1284">
        <v>3</v>
      </c>
      <c r="E2248" s="1284">
        <v>0</v>
      </c>
      <c r="F2248" s="1284">
        <v>0</v>
      </c>
      <c r="G2248" s="1284">
        <v>0</v>
      </c>
    </row>
    <row r="2249" spans="1:7" ht="15">
      <c r="A2249" s="1284" t="s">
        <v>1495</v>
      </c>
      <c r="B2249" s="1284" t="s">
        <v>178</v>
      </c>
      <c r="C2249" s="1284" t="s">
        <v>2284</v>
      </c>
      <c r="D2249" s="1284">
        <v>1</v>
      </c>
      <c r="E2249" s="1284">
        <v>0</v>
      </c>
      <c r="F2249" s="1284">
        <v>0</v>
      </c>
      <c r="G2249" s="1284">
        <v>0</v>
      </c>
    </row>
    <row r="2250" spans="1:7" ht="15">
      <c r="A2250" s="1284" t="s">
        <v>1495</v>
      </c>
      <c r="B2250" s="1284" t="s">
        <v>178</v>
      </c>
      <c r="C2250" s="1284" t="s">
        <v>2284</v>
      </c>
      <c r="D2250" s="1284">
        <v>2</v>
      </c>
      <c r="E2250" s="1284">
        <v>0</v>
      </c>
      <c r="F2250" s="1284">
        <v>0</v>
      </c>
      <c r="G2250" s="1284">
        <v>0</v>
      </c>
    </row>
    <row r="2251" spans="1:7" ht="15">
      <c r="A2251" s="1284" t="s">
        <v>1495</v>
      </c>
      <c r="B2251" s="1284" t="s">
        <v>178</v>
      </c>
      <c r="C2251" s="1284" t="s">
        <v>2284</v>
      </c>
      <c r="D2251" s="1284">
        <v>3</v>
      </c>
      <c r="E2251" s="1284">
        <v>0</v>
      </c>
      <c r="F2251" s="1284">
        <v>0</v>
      </c>
      <c r="G2251" s="1284">
        <v>0</v>
      </c>
    </row>
    <row r="2252" spans="1:7" ht="15">
      <c r="A2252" s="1284" t="s">
        <v>1495</v>
      </c>
      <c r="B2252" s="1284" t="s">
        <v>1496</v>
      </c>
      <c r="C2252" s="1284" t="s">
        <v>3254</v>
      </c>
      <c r="D2252" s="1284">
        <v>1</v>
      </c>
      <c r="E2252" s="1284">
        <v>0</v>
      </c>
      <c r="F2252" s="1284"/>
      <c r="G2252" s="1284"/>
    </row>
    <row r="2253" spans="1:7" ht="15">
      <c r="A2253" s="1284" t="s">
        <v>1495</v>
      </c>
      <c r="B2253" s="1284" t="s">
        <v>1496</v>
      </c>
      <c r="C2253" s="1284" t="s">
        <v>3254</v>
      </c>
      <c r="D2253" s="1284">
        <v>2</v>
      </c>
      <c r="E2253" s="1284">
        <v>0</v>
      </c>
      <c r="F2253" s="1284"/>
      <c r="G2253" s="1284"/>
    </row>
    <row r="2254" spans="1:7" ht="15">
      <c r="A2254" s="1284" t="s">
        <v>1495</v>
      </c>
      <c r="B2254" s="1284" t="s">
        <v>1496</v>
      </c>
      <c r="C2254" s="1284" t="s">
        <v>3254</v>
      </c>
      <c r="D2254" s="1284">
        <v>3</v>
      </c>
      <c r="E2254" s="1284">
        <v>0</v>
      </c>
      <c r="F2254" s="1284"/>
      <c r="G2254" s="1284"/>
    </row>
    <row r="2255" spans="1:7" ht="15">
      <c r="A2255" s="1284" t="s">
        <v>1495</v>
      </c>
      <c r="B2255" s="1284" t="s">
        <v>1496</v>
      </c>
      <c r="C2255" s="1284" t="s">
        <v>1568</v>
      </c>
      <c r="D2255" s="1284">
        <v>1</v>
      </c>
      <c r="E2255" s="1284">
        <v>0</v>
      </c>
      <c r="F2255" s="1284">
        <v>0</v>
      </c>
      <c r="G2255" s="1284">
        <v>0</v>
      </c>
    </row>
    <row r="2256" spans="1:7" ht="15">
      <c r="A2256" s="1284" t="s">
        <v>1495</v>
      </c>
      <c r="B2256" s="1284" t="s">
        <v>1496</v>
      </c>
      <c r="C2256" s="1284" t="s">
        <v>1568</v>
      </c>
      <c r="D2256" s="1284">
        <v>2</v>
      </c>
      <c r="E2256" s="1284">
        <v>0</v>
      </c>
      <c r="F2256" s="1284">
        <v>0</v>
      </c>
      <c r="G2256" s="1284">
        <v>0</v>
      </c>
    </row>
    <row r="2257" spans="1:7" ht="15">
      <c r="A2257" s="1284" t="s">
        <v>1495</v>
      </c>
      <c r="B2257" s="1284" t="s">
        <v>1496</v>
      </c>
      <c r="C2257" s="1284" t="s">
        <v>1568</v>
      </c>
      <c r="D2257" s="1284">
        <v>3</v>
      </c>
      <c r="E2257" s="1284">
        <v>0</v>
      </c>
      <c r="F2257" s="1284">
        <v>0</v>
      </c>
      <c r="G2257" s="1284">
        <v>0</v>
      </c>
    </row>
    <row r="2258" spans="1:7" ht="15">
      <c r="A2258" s="1284" t="s">
        <v>1495</v>
      </c>
      <c r="B2258" s="1284" t="s">
        <v>1496</v>
      </c>
      <c r="C2258" s="1284" t="s">
        <v>2262</v>
      </c>
      <c r="D2258" s="1284">
        <v>1</v>
      </c>
      <c r="E2258" s="1284">
        <v>0</v>
      </c>
      <c r="F2258" s="1284">
        <v>0</v>
      </c>
      <c r="G2258" s="1284">
        <v>0</v>
      </c>
    </row>
    <row r="2259" spans="1:7" ht="15">
      <c r="A2259" s="1284" t="s">
        <v>1495</v>
      </c>
      <c r="B2259" s="1284" t="s">
        <v>1496</v>
      </c>
      <c r="C2259" s="1284" t="s">
        <v>2262</v>
      </c>
      <c r="D2259" s="1284">
        <v>2</v>
      </c>
      <c r="E2259" s="1284">
        <v>0</v>
      </c>
      <c r="F2259" s="1284">
        <v>0</v>
      </c>
      <c r="G2259" s="1284">
        <v>0</v>
      </c>
    </row>
    <row r="2260" spans="1:7" ht="15">
      <c r="A2260" s="1284" t="s">
        <v>1495</v>
      </c>
      <c r="B2260" s="1284" t="s">
        <v>1496</v>
      </c>
      <c r="C2260" s="1284" t="s">
        <v>2262</v>
      </c>
      <c r="D2260" s="1284">
        <v>3</v>
      </c>
      <c r="E2260" s="1284">
        <v>0</v>
      </c>
      <c r="F2260" s="1284">
        <v>0</v>
      </c>
      <c r="G2260" s="1284">
        <v>0</v>
      </c>
    </row>
    <row r="2261" spans="1:7" ht="15">
      <c r="A2261" s="1284" t="s">
        <v>1495</v>
      </c>
      <c r="B2261" s="1284" t="s">
        <v>1496</v>
      </c>
      <c r="C2261" s="1284" t="s">
        <v>2273</v>
      </c>
      <c r="D2261" s="1284">
        <v>1</v>
      </c>
      <c r="E2261" s="1284">
        <v>0</v>
      </c>
      <c r="F2261" s="1284">
        <v>0</v>
      </c>
      <c r="G2261" s="1284">
        <v>0</v>
      </c>
    </row>
    <row r="2262" spans="1:7" ht="15">
      <c r="A2262" s="1284" t="s">
        <v>1495</v>
      </c>
      <c r="B2262" s="1284" t="s">
        <v>1496</v>
      </c>
      <c r="C2262" s="1284" t="s">
        <v>2273</v>
      </c>
      <c r="D2262" s="1284">
        <v>2</v>
      </c>
      <c r="E2262" s="1284">
        <v>0</v>
      </c>
      <c r="F2262" s="1284">
        <v>0</v>
      </c>
      <c r="G2262" s="1284">
        <v>0</v>
      </c>
    </row>
    <row r="2263" spans="1:7" ht="15">
      <c r="A2263" s="1284" t="s">
        <v>1495</v>
      </c>
      <c r="B2263" s="1284" t="s">
        <v>1496</v>
      </c>
      <c r="C2263" s="1284" t="s">
        <v>2273</v>
      </c>
      <c r="D2263" s="1284">
        <v>3</v>
      </c>
      <c r="E2263" s="1284">
        <v>0</v>
      </c>
      <c r="F2263" s="1284">
        <v>0</v>
      </c>
      <c r="G2263" s="1284">
        <v>0</v>
      </c>
    </row>
    <row r="2264" spans="1:7" ht="15">
      <c r="A2264" s="1284" t="s">
        <v>1495</v>
      </c>
      <c r="B2264" s="1284" t="s">
        <v>1496</v>
      </c>
      <c r="C2264" s="1284" t="s">
        <v>2284</v>
      </c>
      <c r="D2264" s="1284">
        <v>1</v>
      </c>
      <c r="E2264" s="1284">
        <v>0</v>
      </c>
      <c r="F2264" s="1284">
        <v>0</v>
      </c>
      <c r="G2264" s="1284">
        <v>0</v>
      </c>
    </row>
    <row r="2265" spans="1:7" ht="15">
      <c r="A2265" s="1284" t="s">
        <v>1495</v>
      </c>
      <c r="B2265" s="1284" t="s">
        <v>1496</v>
      </c>
      <c r="C2265" s="1284" t="s">
        <v>2284</v>
      </c>
      <c r="D2265" s="1284">
        <v>2</v>
      </c>
      <c r="E2265" s="1284">
        <v>0</v>
      </c>
      <c r="F2265" s="1284">
        <v>0</v>
      </c>
      <c r="G2265" s="1284">
        <v>0</v>
      </c>
    </row>
    <row r="2266" spans="1:7" ht="15">
      <c r="A2266" s="1284" t="s">
        <v>213</v>
      </c>
      <c r="B2266" s="1284" t="s">
        <v>1496</v>
      </c>
      <c r="C2266" s="1284" t="s">
        <v>2284</v>
      </c>
      <c r="D2266" s="1284">
        <v>3</v>
      </c>
      <c r="E2266" s="1284">
        <v>0</v>
      </c>
      <c r="F2266" s="1284">
        <v>0</v>
      </c>
      <c r="G2266" s="1284">
        <v>0</v>
      </c>
    </row>
    <row r="2267" spans="1:7" ht="15">
      <c r="A2267" s="1284" t="s">
        <v>213</v>
      </c>
      <c r="B2267" s="1284" t="s">
        <v>214</v>
      </c>
      <c r="C2267" s="1284" t="s">
        <v>3254</v>
      </c>
      <c r="D2267" s="1284">
        <v>1</v>
      </c>
      <c r="E2267" s="1284" t="s">
        <v>7943</v>
      </c>
      <c r="F2267" s="1284"/>
      <c r="G2267" s="1284"/>
    </row>
    <row r="2268" spans="1:7" ht="15">
      <c r="A2268" s="1284" t="s">
        <v>213</v>
      </c>
      <c r="B2268" s="1284" t="s">
        <v>214</v>
      </c>
      <c r="C2268" s="1284" t="s">
        <v>3254</v>
      </c>
      <c r="D2268" s="1284">
        <v>2</v>
      </c>
      <c r="E2268" s="1284" t="s">
        <v>7944</v>
      </c>
      <c r="F2268" s="1284"/>
      <c r="G2268" s="1284"/>
    </row>
    <row r="2269" spans="1:7" ht="15">
      <c r="A2269" s="1284" t="s">
        <v>213</v>
      </c>
      <c r="B2269" s="1284" t="s">
        <v>214</v>
      </c>
      <c r="C2269" s="1284" t="s">
        <v>3254</v>
      </c>
      <c r="D2269" s="1284">
        <v>3</v>
      </c>
      <c r="E2269" s="1284" t="s">
        <v>7945</v>
      </c>
      <c r="F2269" s="1284"/>
      <c r="G2269" s="1284"/>
    </row>
    <row r="2270" spans="1:7" ht="15">
      <c r="A2270" s="1284" t="s">
        <v>213</v>
      </c>
      <c r="B2270" s="1284" t="s">
        <v>214</v>
      </c>
      <c r="C2270" s="1284" t="s">
        <v>1568</v>
      </c>
      <c r="D2270" s="1284">
        <v>1</v>
      </c>
      <c r="E2270" s="1284" t="s">
        <v>7946</v>
      </c>
      <c r="F2270" s="1284" t="s">
        <v>7947</v>
      </c>
      <c r="G2270" s="1284" t="s">
        <v>7948</v>
      </c>
    </row>
    <row r="2271" spans="1:7" ht="15">
      <c r="A2271" s="1284" t="s">
        <v>213</v>
      </c>
      <c r="B2271" s="1284" t="s">
        <v>214</v>
      </c>
      <c r="C2271" s="1284" t="s">
        <v>1568</v>
      </c>
      <c r="D2271" s="1284">
        <v>2</v>
      </c>
      <c r="E2271" s="1284" t="s">
        <v>7949</v>
      </c>
      <c r="F2271" s="1284" t="s">
        <v>7950</v>
      </c>
      <c r="G2271" s="1284" t="s">
        <v>7951</v>
      </c>
    </row>
    <row r="2272" spans="1:7" ht="15">
      <c r="A2272" s="1284" t="s">
        <v>213</v>
      </c>
      <c r="B2272" s="1284" t="s">
        <v>214</v>
      </c>
      <c r="C2272" s="1284" t="s">
        <v>1568</v>
      </c>
      <c r="D2272" s="1284">
        <v>3</v>
      </c>
      <c r="E2272" s="1284" t="s">
        <v>7952</v>
      </c>
      <c r="F2272" s="1284" t="s">
        <v>7953</v>
      </c>
      <c r="G2272" s="1284" t="s">
        <v>7954</v>
      </c>
    </row>
    <row r="2273" spans="1:7" ht="15">
      <c r="A2273" s="1284" t="s">
        <v>213</v>
      </c>
      <c r="B2273" s="1284" t="s">
        <v>214</v>
      </c>
      <c r="C2273" s="1284" t="s">
        <v>2262</v>
      </c>
      <c r="D2273" s="1284">
        <v>1</v>
      </c>
      <c r="E2273" s="1284" t="s">
        <v>7955</v>
      </c>
      <c r="F2273" s="1284" t="s">
        <v>7956</v>
      </c>
      <c r="G2273" s="1284" t="s">
        <v>7957</v>
      </c>
    </row>
    <row r="2274" spans="1:7" ht="15">
      <c r="A2274" s="1284" t="s">
        <v>213</v>
      </c>
      <c r="B2274" s="1284" t="s">
        <v>214</v>
      </c>
      <c r="C2274" s="1284" t="s">
        <v>2262</v>
      </c>
      <c r="D2274" s="1284">
        <v>2</v>
      </c>
      <c r="E2274" s="1284" t="s">
        <v>7958</v>
      </c>
      <c r="F2274" s="1284" t="s">
        <v>7959</v>
      </c>
      <c r="G2274" s="1284" t="s">
        <v>7960</v>
      </c>
    </row>
    <row r="2275" spans="1:7" ht="15">
      <c r="A2275" s="1284" t="s">
        <v>213</v>
      </c>
      <c r="B2275" s="1284" t="s">
        <v>214</v>
      </c>
      <c r="C2275" s="1284" t="s">
        <v>2262</v>
      </c>
      <c r="D2275" s="1284">
        <v>3</v>
      </c>
      <c r="E2275" s="1284" t="s">
        <v>7961</v>
      </c>
      <c r="F2275" s="1284" t="s">
        <v>7962</v>
      </c>
      <c r="G2275" s="1284" t="s">
        <v>7963</v>
      </c>
    </row>
    <row r="2276" spans="1:7" ht="15">
      <c r="A2276" s="1284" t="s">
        <v>213</v>
      </c>
      <c r="B2276" s="1284" t="s">
        <v>214</v>
      </c>
      <c r="C2276" s="1284" t="s">
        <v>2273</v>
      </c>
      <c r="D2276" s="1284">
        <v>1</v>
      </c>
      <c r="E2276" s="1284" t="s">
        <v>7964</v>
      </c>
      <c r="F2276" s="1284" t="s">
        <v>7965</v>
      </c>
      <c r="G2276" s="1284" t="s">
        <v>7966</v>
      </c>
    </row>
    <row r="2277" spans="1:7" ht="15">
      <c r="A2277" s="1284" t="s">
        <v>213</v>
      </c>
      <c r="B2277" s="1284" t="s">
        <v>214</v>
      </c>
      <c r="C2277" s="1284" t="s">
        <v>2273</v>
      </c>
      <c r="D2277" s="1284">
        <v>2</v>
      </c>
      <c r="E2277" s="1284" t="s">
        <v>7967</v>
      </c>
      <c r="F2277" s="1284" t="s">
        <v>7968</v>
      </c>
      <c r="G2277" s="1284" t="s">
        <v>7969</v>
      </c>
    </row>
    <row r="2278" spans="1:7" ht="15">
      <c r="A2278" s="1284" t="s">
        <v>213</v>
      </c>
      <c r="B2278" s="1284" t="s">
        <v>214</v>
      </c>
      <c r="C2278" s="1284" t="s">
        <v>2273</v>
      </c>
      <c r="D2278" s="1284">
        <v>3</v>
      </c>
      <c r="E2278" s="1284" t="s">
        <v>7970</v>
      </c>
      <c r="F2278" s="1284" t="s">
        <v>7971</v>
      </c>
      <c r="G2278" s="1284" t="s">
        <v>7972</v>
      </c>
    </row>
    <row r="2279" spans="1:7" ht="15">
      <c r="A2279" s="1284" t="s">
        <v>213</v>
      </c>
      <c r="B2279" s="1284" t="s">
        <v>214</v>
      </c>
      <c r="C2279" s="1284" t="s">
        <v>2284</v>
      </c>
      <c r="D2279" s="1284">
        <v>1</v>
      </c>
      <c r="E2279" s="1284" t="s">
        <v>7973</v>
      </c>
      <c r="F2279" s="1284" t="s">
        <v>7974</v>
      </c>
      <c r="G2279" s="1284" t="s">
        <v>7975</v>
      </c>
    </row>
    <row r="2280" spans="1:7" ht="15">
      <c r="A2280" s="1284" t="s">
        <v>213</v>
      </c>
      <c r="B2280" s="1284" t="s">
        <v>214</v>
      </c>
      <c r="C2280" s="1284" t="s">
        <v>2284</v>
      </c>
      <c r="D2280" s="1284">
        <v>2</v>
      </c>
      <c r="E2280" s="1284" t="s">
        <v>7976</v>
      </c>
      <c r="F2280" s="1284" t="s">
        <v>7977</v>
      </c>
      <c r="G2280" s="1284" t="s">
        <v>7978</v>
      </c>
    </row>
    <row r="2281" spans="1:7" ht="15">
      <c r="A2281" s="1284" t="s">
        <v>213</v>
      </c>
      <c r="B2281" s="1284" t="s">
        <v>214</v>
      </c>
      <c r="C2281" s="1284" t="s">
        <v>2284</v>
      </c>
      <c r="D2281" s="1284">
        <v>3</v>
      </c>
      <c r="E2281" s="1284" t="s">
        <v>7979</v>
      </c>
      <c r="F2281" s="1284" t="s">
        <v>7980</v>
      </c>
      <c r="G2281" s="1284" t="s">
        <v>7981</v>
      </c>
    </row>
    <row r="2282" spans="1:7" ht="15">
      <c r="A2282" s="1284" t="s">
        <v>213</v>
      </c>
      <c r="B2282" s="1284" t="s">
        <v>215</v>
      </c>
      <c r="C2282" s="1284" t="s">
        <v>3254</v>
      </c>
      <c r="D2282" s="1284">
        <v>1</v>
      </c>
      <c r="E2282" s="1284">
        <v>0</v>
      </c>
      <c r="F2282" s="1284"/>
      <c r="G2282" s="1284"/>
    </row>
    <row r="2283" spans="1:7" ht="15">
      <c r="A2283" s="1284" t="s">
        <v>213</v>
      </c>
      <c r="B2283" s="1284" t="s">
        <v>215</v>
      </c>
      <c r="C2283" s="1284" t="s">
        <v>3254</v>
      </c>
      <c r="D2283" s="1284">
        <v>2</v>
      </c>
      <c r="E2283" s="1284">
        <v>0</v>
      </c>
      <c r="F2283" s="1284"/>
      <c r="G2283" s="1284"/>
    </row>
    <row r="2284" spans="1:7" ht="15">
      <c r="A2284" s="1284" t="s">
        <v>213</v>
      </c>
      <c r="B2284" s="1284" t="s">
        <v>215</v>
      </c>
      <c r="C2284" s="1284" t="s">
        <v>3254</v>
      </c>
      <c r="D2284" s="1284">
        <v>3</v>
      </c>
      <c r="E2284" s="1284">
        <v>0</v>
      </c>
      <c r="F2284" s="1284"/>
      <c r="G2284" s="1284"/>
    </row>
    <row r="2285" spans="1:7" ht="15">
      <c r="A2285" s="1284" t="s">
        <v>213</v>
      </c>
      <c r="B2285" s="1284" t="s">
        <v>215</v>
      </c>
      <c r="C2285" s="1284" t="s">
        <v>1568</v>
      </c>
      <c r="D2285" s="1284">
        <v>1</v>
      </c>
      <c r="E2285" s="1284">
        <v>0</v>
      </c>
      <c r="F2285" s="1284">
        <v>0</v>
      </c>
      <c r="G2285" s="1284">
        <v>0</v>
      </c>
    </row>
    <row r="2286" spans="1:7" ht="15">
      <c r="A2286" s="1284" t="s">
        <v>213</v>
      </c>
      <c r="B2286" s="1284" t="s">
        <v>215</v>
      </c>
      <c r="C2286" s="1284" t="s">
        <v>1568</v>
      </c>
      <c r="D2286" s="1284">
        <v>2</v>
      </c>
      <c r="E2286" s="1284">
        <v>0</v>
      </c>
      <c r="F2286" s="1284">
        <v>0</v>
      </c>
      <c r="G2286" s="1284">
        <v>0</v>
      </c>
    </row>
    <row r="2287" spans="1:7" ht="15">
      <c r="A2287" s="1284" t="s">
        <v>213</v>
      </c>
      <c r="B2287" s="1284" t="s">
        <v>215</v>
      </c>
      <c r="C2287" s="1284" t="s">
        <v>1568</v>
      </c>
      <c r="D2287" s="1284">
        <v>3</v>
      </c>
      <c r="E2287" s="1284">
        <v>0</v>
      </c>
      <c r="F2287" s="1284">
        <v>0</v>
      </c>
      <c r="G2287" s="1284">
        <v>0</v>
      </c>
    </row>
    <row r="2288" spans="1:7" ht="15">
      <c r="A2288" s="1284" t="s">
        <v>213</v>
      </c>
      <c r="B2288" s="1284" t="s">
        <v>215</v>
      </c>
      <c r="C2288" s="1284" t="s">
        <v>2262</v>
      </c>
      <c r="D2288" s="1284">
        <v>1</v>
      </c>
      <c r="E2288" s="1284">
        <v>0</v>
      </c>
      <c r="F2288" s="1284">
        <v>0</v>
      </c>
      <c r="G2288" s="1284">
        <v>0</v>
      </c>
    </row>
    <row r="2289" spans="1:7" ht="15">
      <c r="A2289" s="1284" t="s">
        <v>213</v>
      </c>
      <c r="B2289" s="1284" t="s">
        <v>215</v>
      </c>
      <c r="C2289" s="1284" t="s">
        <v>2262</v>
      </c>
      <c r="D2289" s="1284">
        <v>2</v>
      </c>
      <c r="E2289" s="1284">
        <v>0</v>
      </c>
      <c r="F2289" s="1284">
        <v>0</v>
      </c>
      <c r="G2289" s="1284">
        <v>0</v>
      </c>
    </row>
    <row r="2290" spans="1:7" ht="15">
      <c r="A2290" s="1284" t="s">
        <v>213</v>
      </c>
      <c r="B2290" s="1284" t="s">
        <v>215</v>
      </c>
      <c r="C2290" s="1284" t="s">
        <v>2262</v>
      </c>
      <c r="D2290" s="1284">
        <v>3</v>
      </c>
      <c r="E2290" s="1284">
        <v>0</v>
      </c>
      <c r="F2290" s="1284">
        <v>0</v>
      </c>
      <c r="G2290" s="1284">
        <v>0</v>
      </c>
    </row>
    <row r="2291" spans="1:7" ht="15">
      <c r="A2291" s="1284" t="s">
        <v>213</v>
      </c>
      <c r="B2291" s="1284" t="s">
        <v>215</v>
      </c>
      <c r="C2291" s="1284" t="s">
        <v>2273</v>
      </c>
      <c r="D2291" s="1284">
        <v>1</v>
      </c>
      <c r="E2291" s="1284">
        <v>0</v>
      </c>
      <c r="F2291" s="1284">
        <v>0</v>
      </c>
      <c r="G2291" s="1284">
        <v>0</v>
      </c>
    </row>
    <row r="2292" spans="1:7" ht="15">
      <c r="A2292" s="1284" t="s">
        <v>213</v>
      </c>
      <c r="B2292" s="1284" t="s">
        <v>215</v>
      </c>
      <c r="C2292" s="1284" t="s">
        <v>2273</v>
      </c>
      <c r="D2292" s="1284">
        <v>2</v>
      </c>
      <c r="E2292" s="1284">
        <v>0</v>
      </c>
      <c r="F2292" s="1284">
        <v>0</v>
      </c>
      <c r="G2292" s="1284">
        <v>0</v>
      </c>
    </row>
    <row r="2293" spans="1:7" ht="15">
      <c r="A2293" s="1284" t="s">
        <v>213</v>
      </c>
      <c r="B2293" s="1284" t="s">
        <v>215</v>
      </c>
      <c r="C2293" s="1284" t="s">
        <v>2273</v>
      </c>
      <c r="D2293" s="1284">
        <v>3</v>
      </c>
      <c r="E2293" s="1284">
        <v>0</v>
      </c>
      <c r="F2293" s="1284">
        <v>0</v>
      </c>
      <c r="G2293" s="1284">
        <v>0</v>
      </c>
    </row>
    <row r="2294" spans="1:7" ht="15">
      <c r="A2294" s="1284" t="s">
        <v>213</v>
      </c>
      <c r="B2294" s="1284" t="s">
        <v>215</v>
      </c>
      <c r="C2294" s="1284" t="s">
        <v>2284</v>
      </c>
      <c r="D2294" s="1284">
        <v>1</v>
      </c>
      <c r="E2294" s="1284">
        <v>0</v>
      </c>
      <c r="F2294" s="1284">
        <v>0</v>
      </c>
      <c r="G2294" s="1284">
        <v>0</v>
      </c>
    </row>
    <row r="2295" spans="1:7" ht="15">
      <c r="A2295" s="1284" t="s">
        <v>213</v>
      </c>
      <c r="B2295" s="1284" t="s">
        <v>215</v>
      </c>
      <c r="C2295" s="1284" t="s">
        <v>2284</v>
      </c>
      <c r="D2295" s="1284">
        <v>2</v>
      </c>
      <c r="E2295" s="1284">
        <v>0</v>
      </c>
      <c r="F2295" s="1284">
        <v>0</v>
      </c>
      <c r="G2295" s="1284">
        <v>0</v>
      </c>
    </row>
    <row r="2296" spans="1:7" ht="15">
      <c r="A2296" s="1284" t="s">
        <v>213</v>
      </c>
      <c r="B2296" s="1284" t="s">
        <v>215</v>
      </c>
      <c r="C2296" s="1284" t="s">
        <v>2284</v>
      </c>
      <c r="D2296" s="1284">
        <v>3</v>
      </c>
      <c r="E2296" s="1284">
        <v>0</v>
      </c>
      <c r="F2296" s="1284">
        <v>0</v>
      </c>
      <c r="G2296" s="1284">
        <v>0</v>
      </c>
    </row>
    <row r="2297" spans="1:7" ht="15">
      <c r="A2297" s="1284" t="s">
        <v>213</v>
      </c>
      <c r="B2297" s="1284" t="s">
        <v>216</v>
      </c>
      <c r="C2297" s="1284" t="s">
        <v>3254</v>
      </c>
      <c r="D2297" s="1284">
        <v>1</v>
      </c>
      <c r="E2297" s="1284"/>
      <c r="F2297" s="1284"/>
      <c r="G2297" s="1284"/>
    </row>
    <row r="2298" spans="1:7" ht="15">
      <c r="A2298" s="1284" t="s">
        <v>213</v>
      </c>
      <c r="B2298" s="1284" t="s">
        <v>216</v>
      </c>
      <c r="C2298" s="1284" t="s">
        <v>3254</v>
      </c>
      <c r="D2298" s="1284">
        <v>2</v>
      </c>
      <c r="E2298" s="1284"/>
      <c r="F2298" s="1284"/>
      <c r="G2298" s="1284"/>
    </row>
    <row r="2299" spans="1:7" ht="15">
      <c r="A2299" s="1284" t="s">
        <v>213</v>
      </c>
      <c r="B2299" s="1284" t="s">
        <v>216</v>
      </c>
      <c r="C2299" s="1284" t="s">
        <v>3254</v>
      </c>
      <c r="D2299" s="1284">
        <v>3</v>
      </c>
      <c r="E2299" s="1284"/>
      <c r="F2299" s="1284"/>
      <c r="G2299" s="1284"/>
    </row>
    <row r="2300" spans="1:7" ht="15">
      <c r="A2300" s="1284" t="s">
        <v>213</v>
      </c>
      <c r="B2300" s="1284" t="s">
        <v>216</v>
      </c>
      <c r="C2300" s="1284" t="s">
        <v>1568</v>
      </c>
      <c r="D2300" s="1284">
        <v>1</v>
      </c>
      <c r="E2300" s="1284"/>
      <c r="F2300" s="1284"/>
      <c r="G2300" s="1284"/>
    </row>
    <row r="2301" spans="1:7" ht="15">
      <c r="A2301" s="1284" t="s">
        <v>213</v>
      </c>
      <c r="B2301" s="1284" t="s">
        <v>216</v>
      </c>
      <c r="C2301" s="1284" t="s">
        <v>1568</v>
      </c>
      <c r="D2301" s="1284">
        <v>2</v>
      </c>
      <c r="E2301" s="1284"/>
      <c r="F2301" s="1284"/>
      <c r="G2301" s="1284"/>
    </row>
    <row r="2302" spans="1:7" ht="15">
      <c r="A2302" s="1284" t="s">
        <v>213</v>
      </c>
      <c r="B2302" s="1284" t="s">
        <v>216</v>
      </c>
      <c r="C2302" s="1284" t="s">
        <v>1568</v>
      </c>
      <c r="D2302" s="1284">
        <v>3</v>
      </c>
      <c r="E2302" s="1284"/>
      <c r="F2302" s="1284"/>
      <c r="G2302" s="1284"/>
    </row>
    <row r="2303" spans="1:7" ht="15">
      <c r="A2303" s="1284" t="s">
        <v>213</v>
      </c>
      <c r="B2303" s="1284" t="s">
        <v>216</v>
      </c>
      <c r="C2303" s="1284" t="s">
        <v>2262</v>
      </c>
      <c r="D2303" s="1284">
        <v>1</v>
      </c>
      <c r="E2303" s="1284"/>
      <c r="F2303" s="1284"/>
      <c r="G2303" s="1284"/>
    </row>
    <row r="2304" spans="1:7" ht="15">
      <c r="A2304" s="1284" t="s">
        <v>213</v>
      </c>
      <c r="B2304" s="1284" t="s">
        <v>216</v>
      </c>
      <c r="C2304" s="1284" t="s">
        <v>2262</v>
      </c>
      <c r="D2304" s="1284">
        <v>2</v>
      </c>
      <c r="E2304" s="1284"/>
      <c r="F2304" s="1284"/>
      <c r="G2304" s="1284"/>
    </row>
    <row r="2305" spans="1:7" ht="15">
      <c r="A2305" s="1284" t="s">
        <v>213</v>
      </c>
      <c r="B2305" s="1284" t="s">
        <v>216</v>
      </c>
      <c r="C2305" s="1284" t="s">
        <v>2262</v>
      </c>
      <c r="D2305" s="1284">
        <v>3</v>
      </c>
      <c r="E2305" s="1284"/>
      <c r="F2305" s="1284"/>
      <c r="G2305" s="1284"/>
    </row>
    <row r="2306" spans="1:7" ht="15">
      <c r="A2306" s="1284" t="s">
        <v>213</v>
      </c>
      <c r="B2306" s="1284" t="s">
        <v>216</v>
      </c>
      <c r="C2306" s="1284" t="s">
        <v>2273</v>
      </c>
      <c r="D2306" s="1284">
        <v>1</v>
      </c>
      <c r="E2306" s="1284"/>
      <c r="F2306" s="1284"/>
      <c r="G2306" s="1284"/>
    </row>
    <row r="2307" spans="1:7" ht="15">
      <c r="A2307" s="1284" t="s">
        <v>213</v>
      </c>
      <c r="B2307" s="1284" t="s">
        <v>216</v>
      </c>
      <c r="C2307" s="1284" t="s">
        <v>2273</v>
      </c>
      <c r="D2307" s="1284">
        <v>2</v>
      </c>
      <c r="E2307" s="1284"/>
      <c r="F2307" s="1284"/>
      <c r="G2307" s="1284"/>
    </row>
    <row r="2308" spans="1:7" ht="15">
      <c r="A2308" s="1284" t="s">
        <v>213</v>
      </c>
      <c r="B2308" s="1284" t="s">
        <v>216</v>
      </c>
      <c r="C2308" s="1284" t="s">
        <v>2273</v>
      </c>
      <c r="D2308" s="1284">
        <v>3</v>
      </c>
      <c r="E2308" s="1284"/>
      <c r="F2308" s="1284"/>
      <c r="G2308" s="1284"/>
    </row>
    <row r="2309" spans="1:7" ht="15">
      <c r="A2309" s="1284" t="s">
        <v>213</v>
      </c>
      <c r="B2309" s="1284" t="s">
        <v>216</v>
      </c>
      <c r="C2309" s="1284" t="s">
        <v>2284</v>
      </c>
      <c r="D2309" s="1284">
        <v>1</v>
      </c>
      <c r="E2309" s="1284"/>
      <c r="F2309" s="1284"/>
      <c r="G2309" s="1284"/>
    </row>
    <row r="2310" spans="1:7" ht="15">
      <c r="A2310" s="1284" t="s">
        <v>213</v>
      </c>
      <c r="B2310" s="1284" t="s">
        <v>216</v>
      </c>
      <c r="C2310" s="1284" t="s">
        <v>2284</v>
      </c>
      <c r="D2310" s="1284">
        <v>2</v>
      </c>
      <c r="E2310" s="1284"/>
      <c r="F2310" s="1284"/>
      <c r="G2310" s="1284"/>
    </row>
    <row r="2311" spans="1:7" ht="15">
      <c r="A2311" s="1284" t="s">
        <v>213</v>
      </c>
      <c r="B2311" s="1284" t="s">
        <v>216</v>
      </c>
      <c r="C2311" s="1284" t="s">
        <v>2284</v>
      </c>
      <c r="D2311" s="1284">
        <v>3</v>
      </c>
      <c r="E2311" s="1284"/>
      <c r="F2311" s="1284"/>
      <c r="G2311" s="1284"/>
    </row>
    <row r="2312" spans="1:7" ht="15">
      <c r="A2312" s="1284"/>
      <c r="B2312" s="1284"/>
      <c r="C2312" s="1284"/>
      <c r="D2312" s="1284"/>
      <c r="E2312" s="1284"/>
      <c r="F2312" s="1284"/>
      <c r="G2312" s="1284"/>
    </row>
    <row r="2313" spans="1:7" ht="15">
      <c r="A2313" s="1284"/>
      <c r="B2313" s="1284"/>
      <c r="C2313" s="1284"/>
      <c r="D2313" s="1284"/>
      <c r="E2313" s="1284"/>
      <c r="F2313" s="1284"/>
      <c r="G2313" s="1284"/>
    </row>
    <row r="2314" spans="1:7" ht="15">
      <c r="A2314" s="1284"/>
      <c r="B2314" s="1284"/>
      <c r="C2314" s="1284"/>
      <c r="D2314" s="1284"/>
      <c r="E2314" s="1284"/>
      <c r="F2314" s="1284"/>
      <c r="G2314" s="1284"/>
    </row>
    <row r="2315" spans="1:7" ht="15">
      <c r="A2315" s="1284"/>
      <c r="B2315" s="1284"/>
      <c r="C2315" s="1284"/>
      <c r="D2315" s="1284"/>
      <c r="E2315" s="1284"/>
      <c r="F2315" s="1284"/>
      <c r="G2315" s="1284"/>
    </row>
    <row r="2316" spans="1:7" ht="15">
      <c r="A2316" s="1284"/>
      <c r="B2316" s="1284"/>
      <c r="C2316" s="1284"/>
      <c r="D2316" s="1284"/>
      <c r="E2316" s="1284"/>
      <c r="F2316" s="1284"/>
      <c r="G2316" s="1284"/>
    </row>
    <row r="2317" spans="1:7" ht="15">
      <c r="A2317" s="1284"/>
      <c r="B2317" s="1284"/>
      <c r="C2317" s="1284"/>
      <c r="D2317" s="1284"/>
      <c r="E2317" s="1284"/>
      <c r="F2317" s="1284"/>
      <c r="G2317" s="1284"/>
    </row>
    <row r="2318" spans="1:7" ht="15">
      <c r="A2318" s="1284"/>
      <c r="B2318" s="1284"/>
      <c r="C2318" s="1284"/>
      <c r="D2318" s="1284"/>
      <c r="E2318" s="1284"/>
      <c r="F2318" s="1284"/>
      <c r="G2318" s="1284"/>
    </row>
    <row r="2319" spans="1:7" ht="15">
      <c r="A2319" s="1284"/>
      <c r="B2319" s="1284"/>
      <c r="C2319" s="1284"/>
      <c r="D2319" s="1284"/>
      <c r="E2319" s="1284"/>
      <c r="F2319" s="1284"/>
      <c r="G2319" s="1284"/>
    </row>
    <row r="2320" spans="1:7" ht="15">
      <c r="A2320" s="1284"/>
      <c r="B2320" s="1284"/>
      <c r="C2320" s="1284"/>
      <c r="D2320" s="1284"/>
      <c r="E2320" s="1284"/>
      <c r="F2320" s="1284"/>
      <c r="G2320" s="1284"/>
    </row>
    <row r="2321" spans="1:7" ht="15">
      <c r="A2321" s="1284"/>
      <c r="B2321" s="1284"/>
      <c r="C2321" s="1284"/>
      <c r="D2321" s="1284"/>
      <c r="E2321" s="1284"/>
      <c r="F2321" s="1284"/>
      <c r="G2321" s="1284"/>
    </row>
    <row r="2322" spans="1:7" ht="15">
      <c r="A2322" s="1284"/>
      <c r="B2322" s="1284"/>
      <c r="C2322" s="1284"/>
      <c r="D2322" s="1284"/>
      <c r="E2322" s="1284"/>
      <c r="F2322" s="1284"/>
      <c r="G2322" s="1284"/>
    </row>
    <row r="2323" spans="1:7" ht="15">
      <c r="A2323" s="1284"/>
      <c r="B2323" s="1284"/>
      <c r="C2323" s="1284"/>
      <c r="D2323" s="1284"/>
      <c r="E2323" s="1284"/>
      <c r="F2323" s="1284"/>
      <c r="G2323" s="1284"/>
    </row>
    <row r="2324" spans="1:7" ht="15">
      <c r="A2324" s="1284"/>
      <c r="B2324" s="1284"/>
      <c r="C2324" s="1284"/>
      <c r="D2324" s="1284"/>
      <c r="E2324" s="1284"/>
      <c r="F2324" s="1284"/>
      <c r="G2324" s="1284"/>
    </row>
    <row r="2325" spans="1:7" ht="15">
      <c r="A2325" s="1284"/>
      <c r="B2325" s="1284"/>
      <c r="C2325" s="1284"/>
      <c r="D2325" s="1284"/>
      <c r="E2325" s="1284"/>
      <c r="F2325" s="1284"/>
      <c r="G2325" s="1284"/>
    </row>
    <row r="2326" spans="1:7" ht="15">
      <c r="A2326" s="1284"/>
      <c r="B2326" s="1284"/>
      <c r="C2326" s="1284"/>
      <c r="D2326" s="1284"/>
      <c r="E2326" s="1284"/>
      <c r="F2326" s="1284"/>
      <c r="G2326" s="1284"/>
    </row>
    <row r="2327" spans="1:7" ht="15">
      <c r="A2327" s="1284"/>
      <c r="B2327" s="1284"/>
      <c r="C2327" s="1284"/>
      <c r="D2327" s="1284"/>
      <c r="E2327" s="1284"/>
      <c r="F2327" s="1284"/>
      <c r="G2327" s="1284"/>
    </row>
    <row r="2328" spans="1:7" ht="15">
      <c r="A2328" s="1284"/>
      <c r="B2328" s="1284"/>
      <c r="C2328" s="1284"/>
      <c r="D2328" s="1284"/>
      <c r="E2328" s="1284"/>
      <c r="F2328" s="1284"/>
      <c r="G2328" s="1284"/>
    </row>
    <row r="2329" spans="1:7" ht="15">
      <c r="A2329" s="1284"/>
      <c r="B2329" s="1284"/>
      <c r="C2329" s="1284"/>
      <c r="D2329" s="1284"/>
      <c r="E2329" s="1284"/>
      <c r="F2329" s="1284"/>
      <c r="G2329" s="1284"/>
    </row>
    <row r="2330" spans="1:7" ht="15">
      <c r="A2330" s="1284"/>
      <c r="B2330" s="1284"/>
      <c r="C2330" s="1284"/>
      <c r="D2330" s="1284"/>
      <c r="E2330" s="1284"/>
      <c r="F2330" s="1284"/>
      <c r="G2330" s="1284"/>
    </row>
    <row r="2331" spans="1:7" ht="15">
      <c r="A2331" s="1284"/>
      <c r="B2331" s="1284"/>
      <c r="C2331" s="1284"/>
      <c r="D2331" s="1284"/>
      <c r="E2331" s="1284"/>
      <c r="F2331" s="1284"/>
      <c r="G2331" s="1284"/>
    </row>
    <row r="2332" spans="1:7" ht="15">
      <c r="A2332" s="1284"/>
      <c r="B2332" s="1284"/>
      <c r="C2332" s="1284"/>
      <c r="D2332" s="1284"/>
      <c r="E2332" s="1284"/>
      <c r="F2332" s="1284"/>
      <c r="G2332" s="1284"/>
    </row>
    <row r="2333" spans="1:7" ht="15">
      <c r="A2333" s="1284"/>
      <c r="B2333" s="1284"/>
      <c r="C2333" s="1284"/>
      <c r="D2333" s="1284"/>
      <c r="E2333" s="1284"/>
      <c r="F2333" s="1284"/>
      <c r="G2333" s="1284"/>
    </row>
    <row r="2334" spans="1:7" ht="15">
      <c r="A2334" s="1284"/>
      <c r="B2334" s="1284"/>
      <c r="C2334" s="1284"/>
      <c r="D2334" s="1284"/>
      <c r="E2334" s="1284"/>
      <c r="F2334" s="1284"/>
      <c r="G2334" s="1284"/>
    </row>
    <row r="2335" spans="1:7" ht="15">
      <c r="A2335" s="1284"/>
      <c r="B2335" s="1284"/>
      <c r="C2335" s="1284"/>
      <c r="D2335" s="1284"/>
      <c r="E2335" s="1284"/>
      <c r="F2335" s="1284"/>
      <c r="G2335" s="1284"/>
    </row>
    <row r="2336" spans="1:7" ht="15">
      <c r="A2336" s="1284"/>
      <c r="B2336" s="1284"/>
      <c r="C2336" s="1284"/>
      <c r="D2336" s="1284"/>
      <c r="E2336" s="1284"/>
      <c r="F2336" s="1284"/>
      <c r="G2336" s="1284"/>
    </row>
    <row r="2337" spans="1:7" ht="15">
      <c r="A2337" s="1284"/>
      <c r="B2337" s="1284"/>
      <c r="C2337" s="1284"/>
      <c r="D2337" s="1284"/>
      <c r="E2337" s="1284"/>
      <c r="F2337" s="1284"/>
      <c r="G2337" s="1284"/>
    </row>
    <row r="2338" spans="1:7" ht="15">
      <c r="A2338" s="1284"/>
      <c r="B2338" s="1284"/>
      <c r="C2338" s="1284"/>
      <c r="D2338" s="1284"/>
      <c r="E2338" s="1284"/>
      <c r="F2338" s="1284"/>
      <c r="G2338" s="1284"/>
    </row>
    <row r="2339" spans="1:7" ht="15">
      <c r="A2339" s="1284"/>
      <c r="B2339" s="1284"/>
      <c r="C2339" s="1284"/>
      <c r="D2339" s="1284"/>
      <c r="E2339" s="1284"/>
      <c r="F2339" s="1284"/>
      <c r="G2339" s="1284"/>
    </row>
    <row r="2340" spans="1:7" ht="15">
      <c r="A2340" s="1284"/>
      <c r="B2340" s="1284"/>
      <c r="C2340" s="1284"/>
      <c r="D2340" s="1284"/>
      <c r="E2340" s="1284"/>
      <c r="F2340" s="1284"/>
      <c r="G2340" s="1284"/>
    </row>
    <row r="2341" spans="1:7" ht="15">
      <c r="A2341" s="1284"/>
      <c r="B2341" s="1284"/>
      <c r="C2341" s="1284"/>
      <c r="D2341" s="1284"/>
      <c r="E2341" s="1284"/>
      <c r="F2341" s="1284"/>
      <c r="G2341" s="1284"/>
    </row>
    <row r="2342" spans="1:7" ht="15">
      <c r="A2342" s="1284"/>
      <c r="B2342" s="1284"/>
      <c r="C2342" s="1284"/>
      <c r="D2342" s="1284"/>
      <c r="E2342" s="1284"/>
      <c r="F2342" s="1284"/>
      <c r="G2342" s="1284"/>
    </row>
    <row r="2343" spans="1:7" ht="15">
      <c r="A2343" s="1284"/>
      <c r="B2343" s="1284"/>
      <c r="C2343" s="1284"/>
      <c r="D2343" s="1284"/>
      <c r="E2343" s="1284"/>
      <c r="F2343" s="1284"/>
      <c r="G2343" s="1284"/>
    </row>
    <row r="2344" spans="1:7" ht="15">
      <c r="A2344" s="1284"/>
      <c r="B2344" s="1284"/>
      <c r="C2344" s="1284"/>
      <c r="D2344" s="1284"/>
      <c r="E2344" s="1284"/>
      <c r="F2344" s="1284"/>
      <c r="G2344" s="1284"/>
    </row>
    <row r="2345" spans="1:7" ht="15">
      <c r="A2345" s="1284"/>
      <c r="B2345" s="1284"/>
      <c r="C2345" s="1284"/>
      <c r="D2345" s="1284"/>
      <c r="E2345" s="1284"/>
      <c r="F2345" s="1284"/>
      <c r="G2345" s="1284"/>
    </row>
    <row r="2346" spans="1:7" ht="15">
      <c r="A2346" s="1284"/>
      <c r="B2346" s="1284"/>
      <c r="C2346" s="1284"/>
      <c r="D2346" s="1284"/>
      <c r="E2346" s="1284"/>
      <c r="F2346" s="1284"/>
      <c r="G2346" s="1284"/>
    </row>
    <row r="2347" spans="1:7" ht="15">
      <c r="A2347" s="1284"/>
      <c r="B2347" s="1284"/>
      <c r="C2347" s="1284"/>
      <c r="D2347" s="1284"/>
      <c r="E2347" s="1284"/>
      <c r="F2347" s="1284"/>
      <c r="G2347" s="1284"/>
    </row>
    <row r="2348" spans="1:7" ht="15">
      <c r="A2348" s="1284"/>
      <c r="B2348" s="1284"/>
      <c r="C2348" s="1284"/>
      <c r="D2348" s="1284"/>
      <c r="E2348" s="1284"/>
      <c r="F2348" s="1284"/>
      <c r="G2348" s="1284"/>
    </row>
    <row r="2349" spans="1:7" ht="15">
      <c r="A2349" s="1284"/>
      <c r="B2349" s="1284"/>
      <c r="C2349" s="1284"/>
      <c r="D2349" s="1284"/>
      <c r="E2349" s="1284"/>
      <c r="F2349" s="1284"/>
      <c r="G2349" s="1284"/>
    </row>
    <row r="2350" spans="1:7" ht="15">
      <c r="A2350" s="1284"/>
      <c r="B2350" s="1284"/>
      <c r="C2350" s="1284"/>
      <c r="D2350" s="1284"/>
      <c r="E2350" s="1284"/>
      <c r="F2350" s="1284"/>
      <c r="G2350" s="1284"/>
    </row>
    <row r="2351" spans="1:7" ht="15">
      <c r="A2351" s="1284"/>
      <c r="B2351" s="1284"/>
      <c r="C2351" s="1284"/>
      <c r="D2351" s="1284"/>
      <c r="E2351" s="1284"/>
      <c r="F2351" s="1284"/>
      <c r="G2351" s="1284"/>
    </row>
    <row r="2352" spans="1:7" ht="15">
      <c r="A2352" s="1284"/>
      <c r="B2352" s="1284"/>
      <c r="C2352" s="1284"/>
      <c r="D2352" s="1284"/>
      <c r="E2352" s="1284"/>
      <c r="F2352" s="1284"/>
      <c r="G2352" s="1284"/>
    </row>
    <row r="2353" spans="1:7" ht="15">
      <c r="A2353" s="1284"/>
      <c r="B2353" s="1284"/>
      <c r="C2353" s="1284"/>
      <c r="D2353" s="1284"/>
      <c r="E2353" s="1284"/>
      <c r="F2353" s="1284"/>
      <c r="G2353" s="1284"/>
    </row>
    <row r="2354" spans="1:7" ht="15">
      <c r="A2354" s="1284"/>
      <c r="B2354" s="1284"/>
      <c r="C2354" s="1284"/>
      <c r="D2354" s="1284"/>
      <c r="E2354" s="1284"/>
      <c r="F2354" s="1284"/>
      <c r="G2354" s="1284"/>
    </row>
    <row r="2355" spans="1:7" ht="15">
      <c r="A2355" s="1284"/>
      <c r="B2355" s="1284"/>
      <c r="C2355" s="1284"/>
      <c r="D2355" s="1284"/>
      <c r="E2355" s="1284"/>
      <c r="F2355" s="1284"/>
      <c r="G2355" s="1284"/>
    </row>
    <row r="2356" spans="1:7" ht="15">
      <c r="A2356" s="1284"/>
      <c r="B2356" s="1284"/>
      <c r="C2356" s="1284"/>
      <c r="D2356" s="1284"/>
      <c r="E2356" s="1284"/>
      <c r="F2356" s="1284"/>
      <c r="G2356" s="1284"/>
    </row>
    <row r="2357" spans="1:7" ht="15">
      <c r="A2357" s="1284"/>
      <c r="B2357" s="1284"/>
      <c r="C2357" s="1284"/>
      <c r="D2357" s="1284"/>
      <c r="E2357" s="1284"/>
      <c r="F2357" s="1284"/>
      <c r="G2357" s="1284"/>
    </row>
    <row r="2358" spans="1:7" ht="15">
      <c r="A2358" s="1284"/>
      <c r="B2358" s="1284"/>
      <c r="C2358" s="1284"/>
      <c r="D2358" s="1284"/>
      <c r="E2358" s="1284"/>
      <c r="F2358" s="1284"/>
      <c r="G2358" s="1284"/>
    </row>
    <row r="2359" spans="1:7" ht="15">
      <c r="A2359" s="1284"/>
      <c r="B2359" s="1284"/>
      <c r="C2359" s="1284"/>
      <c r="D2359" s="1284"/>
      <c r="E2359" s="1284"/>
      <c r="F2359" s="1284"/>
      <c r="G2359" s="1284"/>
    </row>
    <row r="2360" spans="1:7" ht="15">
      <c r="A2360" s="1284"/>
      <c r="B2360" s="1284"/>
      <c r="C2360" s="1284"/>
      <c r="D2360" s="1284"/>
      <c r="E2360" s="1284"/>
      <c r="F2360" s="1284"/>
      <c r="G2360" s="1284"/>
    </row>
    <row r="2361" spans="1:7" ht="15">
      <c r="A2361" s="1284"/>
      <c r="B2361" s="1284"/>
      <c r="C2361" s="1284"/>
      <c r="D2361" s="1284"/>
      <c r="E2361" s="1284"/>
      <c r="F2361" s="1284"/>
      <c r="G2361" s="1284"/>
    </row>
    <row r="2362" spans="1:7" ht="15">
      <c r="A2362" s="1284"/>
      <c r="B2362" s="1284"/>
      <c r="C2362" s="1284"/>
      <c r="D2362" s="1284"/>
      <c r="E2362" s="1284"/>
      <c r="F2362" s="1284"/>
      <c r="G2362" s="1284"/>
    </row>
    <row r="2363" spans="1:7" ht="15">
      <c r="A2363" s="1284"/>
      <c r="B2363" s="1284"/>
      <c r="C2363" s="1284"/>
      <c r="D2363" s="1284"/>
      <c r="E2363" s="1284"/>
      <c r="F2363" s="1284"/>
      <c r="G2363" s="1284"/>
    </row>
    <row r="2364" spans="1:7" ht="15">
      <c r="A2364" s="1284"/>
      <c r="B2364" s="1284"/>
      <c r="C2364" s="1284"/>
      <c r="D2364" s="1284"/>
      <c r="E2364" s="1284"/>
      <c r="F2364" s="1284"/>
      <c r="G2364" s="1284"/>
    </row>
    <row r="2365" spans="1:7" ht="15">
      <c r="A2365" s="1284"/>
      <c r="B2365" s="1284"/>
      <c r="C2365" s="1284"/>
      <c r="D2365" s="1284"/>
      <c r="E2365" s="1284"/>
      <c r="F2365" s="1284"/>
      <c r="G2365" s="1284"/>
    </row>
    <row r="2366" spans="1:7" ht="15">
      <c r="A2366" s="1284"/>
      <c r="B2366" s="1284"/>
      <c r="C2366" s="1284"/>
      <c r="D2366" s="1284"/>
      <c r="E2366" s="1284"/>
      <c r="F2366" s="1284"/>
      <c r="G2366" s="1284"/>
    </row>
    <row r="2367" spans="1:7" ht="15">
      <c r="A2367" s="1284"/>
      <c r="B2367" s="1284"/>
      <c r="C2367" s="1284"/>
      <c r="D2367" s="1284"/>
      <c r="E2367" s="1284"/>
      <c r="F2367" s="1284"/>
      <c r="G2367" s="1284"/>
    </row>
    <row r="2368" spans="1:7" ht="15">
      <c r="A2368" s="1284"/>
      <c r="B2368" s="1284"/>
      <c r="C2368" s="1284"/>
      <c r="D2368" s="1284"/>
      <c r="E2368" s="1284"/>
      <c r="F2368" s="1284"/>
      <c r="G2368" s="1284"/>
    </row>
    <row r="2369" spans="1:7" ht="15">
      <c r="A2369" s="1284"/>
      <c r="B2369" s="1284"/>
      <c r="C2369" s="1284"/>
      <c r="D2369" s="1284"/>
      <c r="E2369" s="1284"/>
      <c r="F2369" s="1284"/>
      <c r="G2369" s="1284"/>
    </row>
    <row r="2370" spans="1:7" ht="15">
      <c r="A2370" s="1284"/>
      <c r="B2370" s="1284"/>
      <c r="C2370" s="1284"/>
      <c r="D2370" s="1284"/>
      <c r="E2370" s="1284"/>
      <c r="F2370" s="1284"/>
      <c r="G2370" s="1284"/>
    </row>
    <row r="2371" spans="1:7" ht="15">
      <c r="A2371" s="1284"/>
      <c r="B2371" s="1284"/>
      <c r="C2371" s="1284"/>
      <c r="D2371" s="1284"/>
      <c r="E2371" s="1284"/>
      <c r="F2371" s="1284"/>
      <c r="G2371" s="1284"/>
    </row>
    <row r="2372" spans="1:7" ht="15">
      <c r="A2372" s="1284"/>
      <c r="B2372" s="1284"/>
      <c r="C2372" s="1284"/>
      <c r="D2372" s="1284"/>
      <c r="E2372" s="1284"/>
      <c r="F2372" s="1284"/>
      <c r="G2372" s="1284"/>
    </row>
    <row r="2373" spans="1:7" ht="15">
      <c r="A2373" s="1284"/>
      <c r="B2373" s="1284"/>
      <c r="C2373" s="1284"/>
      <c r="D2373" s="1284"/>
      <c r="E2373" s="1284"/>
      <c r="F2373" s="1284"/>
      <c r="G2373" s="1284"/>
    </row>
    <row r="2374" spans="1:7" ht="15">
      <c r="A2374" s="1284"/>
      <c r="B2374" s="1284"/>
      <c r="C2374" s="1284"/>
      <c r="D2374" s="1284"/>
      <c r="E2374" s="1284"/>
      <c r="F2374" s="1284"/>
      <c r="G2374" s="1284"/>
    </row>
    <row r="2375" spans="1:7" ht="15">
      <c r="A2375" s="1284"/>
      <c r="B2375" s="1284"/>
      <c r="C2375" s="1284"/>
      <c r="D2375" s="1284"/>
      <c r="E2375" s="1284"/>
      <c r="F2375" s="1284"/>
      <c r="G2375" s="1284"/>
    </row>
    <row r="2376" spans="1:7" ht="15">
      <c r="A2376" s="1284"/>
      <c r="B2376" s="1284"/>
      <c r="C2376" s="1284"/>
      <c r="D2376" s="1284"/>
      <c r="E2376" s="1284"/>
      <c r="F2376" s="1284"/>
      <c r="G2376" s="1284"/>
    </row>
    <row r="2377" spans="1:7" ht="15">
      <c r="A2377" s="1284"/>
      <c r="B2377" s="1284"/>
      <c r="C2377" s="1284"/>
      <c r="D2377" s="1284"/>
      <c r="E2377" s="1284"/>
      <c r="F2377" s="1284"/>
      <c r="G2377" s="1284"/>
    </row>
    <row r="2378" spans="1:7" ht="15">
      <c r="A2378" s="1284"/>
      <c r="B2378" s="1284"/>
      <c r="C2378" s="1284"/>
      <c r="D2378" s="1284"/>
      <c r="E2378" s="1284"/>
      <c r="F2378" s="1284"/>
      <c r="G2378" s="1284"/>
    </row>
    <row r="2379" spans="1:7" ht="15">
      <c r="A2379" s="1284"/>
      <c r="B2379" s="1284"/>
      <c r="C2379" s="1284"/>
      <c r="D2379" s="1284"/>
      <c r="E2379" s="1284"/>
      <c r="F2379" s="1284"/>
      <c r="G2379" s="1284"/>
    </row>
    <row r="2380" spans="1:7" ht="15">
      <c r="A2380" s="1284"/>
      <c r="B2380" s="1284"/>
      <c r="C2380" s="1284"/>
      <c r="D2380" s="1284"/>
      <c r="E2380" s="1284"/>
      <c r="F2380" s="1284"/>
      <c r="G2380" s="1284"/>
    </row>
    <row r="2381" spans="1:7" ht="15">
      <c r="A2381" s="1284"/>
      <c r="B2381" s="1284"/>
      <c r="C2381" s="1284"/>
      <c r="D2381" s="1284"/>
      <c r="E2381" s="1284"/>
      <c r="F2381" s="1284"/>
      <c r="G2381" s="1284"/>
    </row>
    <row r="2382" spans="1:7" ht="15">
      <c r="A2382" s="1284"/>
      <c r="B2382" s="1284"/>
      <c r="C2382" s="1284"/>
      <c r="D2382" s="1284"/>
      <c r="E2382" s="1284"/>
      <c r="F2382" s="1284"/>
      <c r="G2382" s="1284"/>
    </row>
    <row r="2383" spans="1:7" ht="15">
      <c r="A2383" s="1284"/>
      <c r="B2383" s="1284"/>
      <c r="C2383" s="1284"/>
      <c r="D2383" s="1284"/>
      <c r="E2383" s="1284"/>
      <c r="F2383" s="1284"/>
      <c r="G2383" s="1284"/>
    </row>
    <row r="2384" spans="1:7" ht="15">
      <c r="A2384" s="1284"/>
      <c r="B2384" s="1284"/>
      <c r="C2384" s="1284"/>
      <c r="D2384" s="1284"/>
      <c r="E2384" s="1284"/>
      <c r="F2384" s="1284"/>
      <c r="G2384" s="1284"/>
    </row>
    <row r="2385" spans="1:7" ht="15">
      <c r="A2385" s="1284"/>
      <c r="B2385" s="1284"/>
      <c r="C2385" s="1284"/>
      <c r="D2385" s="1284"/>
      <c r="E2385" s="1284"/>
      <c r="F2385" s="1284"/>
      <c r="G2385" s="1284"/>
    </row>
    <row r="2386" spans="1:7" ht="15">
      <c r="A2386" s="1284"/>
      <c r="B2386" s="1284"/>
      <c r="C2386" s="1284"/>
      <c r="D2386" s="1284"/>
      <c r="E2386" s="1284"/>
      <c r="F2386" s="1284"/>
      <c r="G2386" s="1284"/>
    </row>
    <row r="2387" spans="1:7" ht="15">
      <c r="A2387" s="1284"/>
      <c r="B2387" s="1284"/>
      <c r="C2387" s="1284"/>
      <c r="D2387" s="1284"/>
      <c r="E2387" s="1284"/>
      <c r="F2387" s="1284"/>
      <c r="G2387" s="1284"/>
    </row>
    <row r="2388" spans="1:7" ht="15">
      <c r="A2388" s="1284"/>
      <c r="B2388" s="1284"/>
      <c r="C2388" s="1284"/>
      <c r="D2388" s="1284"/>
      <c r="E2388" s="1284"/>
      <c r="F2388" s="1284"/>
      <c r="G2388" s="1284"/>
    </row>
    <row r="2389" spans="1:7" ht="15">
      <c r="A2389" s="1284"/>
      <c r="B2389" s="1284"/>
      <c r="C2389" s="1284"/>
      <c r="D2389" s="1284"/>
      <c r="E2389" s="1284"/>
      <c r="F2389" s="1284"/>
      <c r="G2389" s="1284"/>
    </row>
    <row r="2390" spans="1:7" ht="15">
      <c r="A2390" s="1284"/>
      <c r="B2390" s="1284"/>
      <c r="C2390" s="1284"/>
      <c r="D2390" s="1284"/>
      <c r="E2390" s="1284"/>
      <c r="F2390" s="1284"/>
      <c r="G2390" s="1284"/>
    </row>
    <row r="2391" spans="1:7" ht="15">
      <c r="A2391" s="1284"/>
      <c r="B2391" s="1284"/>
      <c r="C2391" s="1284"/>
      <c r="D2391" s="1284"/>
      <c r="E2391" s="1284"/>
      <c r="F2391" s="1284"/>
      <c r="G2391" s="1284"/>
    </row>
    <row r="2392" spans="1:7" ht="15">
      <c r="A2392" s="1284"/>
      <c r="B2392" s="1284"/>
      <c r="C2392" s="1284"/>
      <c r="D2392" s="1284"/>
      <c r="E2392" s="1284"/>
      <c r="F2392" s="1284"/>
      <c r="G2392" s="1284"/>
    </row>
    <row r="2393" spans="1:7" ht="15">
      <c r="A2393" s="1284"/>
      <c r="B2393" s="1284"/>
      <c r="C2393" s="1284"/>
      <c r="D2393" s="1284"/>
      <c r="E2393" s="1284"/>
      <c r="F2393" s="1284"/>
      <c r="G2393" s="1284"/>
    </row>
    <row r="2394" spans="1:7" ht="15">
      <c r="A2394" s="1284"/>
      <c r="B2394" s="1284"/>
      <c r="C2394" s="1284"/>
      <c r="D2394" s="1284"/>
      <c r="E2394" s="1284"/>
      <c r="F2394" s="1284"/>
      <c r="G2394" s="1284"/>
    </row>
    <row r="2395" spans="1:7" ht="15">
      <c r="A2395" s="1284"/>
      <c r="B2395" s="1284"/>
      <c r="C2395" s="1284"/>
      <c r="D2395" s="1284"/>
      <c r="E2395" s="1284"/>
      <c r="F2395" s="1284"/>
      <c r="G2395" s="1284"/>
    </row>
    <row r="2396" spans="1:7" ht="15">
      <c r="A2396" s="1284"/>
      <c r="B2396" s="1284"/>
      <c r="C2396" s="1284"/>
      <c r="D2396" s="1284"/>
      <c r="E2396" s="1284"/>
      <c r="F2396" s="1284"/>
      <c r="G2396" s="1284"/>
    </row>
    <row r="2397" spans="1:7" ht="15">
      <c r="A2397" s="1284"/>
      <c r="B2397" s="1284"/>
      <c r="C2397" s="1284"/>
      <c r="D2397" s="1284"/>
      <c r="E2397" s="1284"/>
      <c r="F2397" s="1284"/>
      <c r="G2397" s="1284"/>
    </row>
    <row r="2398" spans="1:7" ht="15">
      <c r="A2398" s="1284"/>
      <c r="B2398" s="1284"/>
      <c r="C2398" s="1284"/>
      <c r="D2398" s="1284"/>
      <c r="E2398" s="1284"/>
      <c r="F2398" s="1284"/>
      <c r="G2398" s="1284"/>
    </row>
    <row r="2399" spans="1:7" ht="15">
      <c r="A2399" s="1284"/>
      <c r="B2399" s="1284"/>
      <c r="C2399" s="1284"/>
      <c r="D2399" s="1284"/>
      <c r="E2399" s="1284"/>
      <c r="F2399" s="1284"/>
      <c r="G2399" s="1284"/>
    </row>
    <row r="2400" spans="1:7" ht="15">
      <c r="A2400" s="1284"/>
      <c r="B2400" s="1284"/>
      <c r="C2400" s="1284"/>
      <c r="D2400" s="1284"/>
      <c r="E2400" s="1284"/>
      <c r="F2400" s="1284"/>
      <c r="G2400" s="1284"/>
    </row>
    <row r="2401" spans="1:7" ht="15">
      <c r="A2401" s="1284"/>
      <c r="B2401" s="1284"/>
      <c r="C2401" s="1284"/>
      <c r="D2401" s="1284"/>
      <c r="E2401" s="1284"/>
      <c r="F2401" s="1284"/>
      <c r="G2401" s="1284"/>
    </row>
    <row r="2402" spans="1:7" ht="15">
      <c r="A2402" s="1284"/>
      <c r="B2402" s="1284"/>
      <c r="C2402" s="1284"/>
      <c r="D2402" s="1284"/>
      <c r="E2402" s="1284"/>
      <c r="F2402" s="1284"/>
      <c r="G2402" s="1284"/>
    </row>
    <row r="2403" spans="1:7" ht="15">
      <c r="A2403" s="1284"/>
      <c r="B2403" s="1284"/>
      <c r="C2403" s="1284"/>
      <c r="D2403" s="1284"/>
      <c r="E2403" s="1284"/>
      <c r="F2403" s="1284"/>
      <c r="G2403" s="1284"/>
    </row>
    <row r="2404" spans="1:7" ht="15">
      <c r="A2404" s="1284"/>
      <c r="B2404" s="1284"/>
      <c r="C2404" s="1284"/>
      <c r="D2404" s="1284"/>
      <c r="E2404" s="1284"/>
      <c r="F2404" s="1284"/>
      <c r="G2404" s="1284"/>
    </row>
    <row r="2405" spans="1:7" ht="15">
      <c r="A2405" s="1284"/>
      <c r="B2405" s="1284"/>
      <c r="C2405" s="1284"/>
      <c r="D2405" s="1284"/>
      <c r="E2405" s="1284"/>
      <c r="F2405" s="1284"/>
      <c r="G2405" s="1284"/>
    </row>
    <row r="2406" spans="1:7" ht="15">
      <c r="A2406" s="1284"/>
      <c r="B2406" s="1284"/>
      <c r="C2406" s="1284"/>
      <c r="D2406" s="1284"/>
      <c r="E2406" s="1284"/>
      <c r="F2406" s="1284"/>
      <c r="G2406" s="1284"/>
    </row>
    <row r="2407" spans="1:7" ht="15">
      <c r="A2407" s="1284"/>
      <c r="B2407" s="1284"/>
      <c r="C2407" s="1284"/>
      <c r="D2407" s="1284"/>
      <c r="E2407" s="1284"/>
      <c r="F2407" s="1284"/>
      <c r="G2407" s="1284"/>
    </row>
    <row r="2408" spans="1:7" ht="15">
      <c r="A2408" s="1284"/>
      <c r="B2408" s="1284"/>
      <c r="C2408" s="1284"/>
      <c r="D2408" s="1284"/>
      <c r="E2408" s="1284"/>
      <c r="F2408" s="1284"/>
      <c r="G2408" s="1284"/>
    </row>
    <row r="2409" spans="1:7" ht="15">
      <c r="A2409" s="1284"/>
      <c r="B2409" s="1284"/>
      <c r="C2409" s="1284"/>
      <c r="D2409" s="1284"/>
      <c r="E2409" s="1284"/>
      <c r="F2409" s="1284"/>
      <c r="G2409" s="1284"/>
    </row>
    <row r="2410" spans="1:7" ht="15">
      <c r="A2410" s="1284"/>
      <c r="B2410" s="1284"/>
      <c r="C2410" s="1284"/>
      <c r="D2410" s="1284"/>
      <c r="E2410" s="1284"/>
      <c r="F2410" s="1284"/>
      <c r="G2410" s="1284"/>
    </row>
    <row r="2411" spans="1:7" ht="15">
      <c r="A2411" s="1284"/>
      <c r="B2411" s="1284"/>
      <c r="C2411" s="1284"/>
      <c r="D2411" s="1284"/>
      <c r="E2411" s="1284"/>
      <c r="F2411" s="1284"/>
      <c r="G2411" s="1284"/>
    </row>
    <row r="2412" spans="1:7" ht="15">
      <c r="A2412" s="1284"/>
      <c r="B2412" s="1284"/>
      <c r="C2412" s="1284"/>
      <c r="D2412" s="1284"/>
      <c r="E2412" s="1284"/>
      <c r="F2412" s="1284"/>
      <c r="G2412" s="1284"/>
    </row>
    <row r="2413" spans="1:7" ht="15">
      <c r="A2413" s="1284"/>
      <c r="B2413" s="1284"/>
      <c r="C2413" s="1284"/>
      <c r="D2413" s="1284"/>
      <c r="E2413" s="1284"/>
      <c r="F2413" s="1284"/>
      <c r="G2413" s="1284"/>
    </row>
    <row r="2414" spans="1:7" ht="15">
      <c r="A2414" s="1284"/>
      <c r="B2414" s="1284"/>
      <c r="C2414" s="1284"/>
      <c r="D2414" s="1284"/>
      <c r="E2414" s="1284"/>
      <c r="F2414" s="1284"/>
      <c r="G2414" s="1284"/>
    </row>
    <row r="2415" spans="1:7" ht="15">
      <c r="A2415" s="1284"/>
      <c r="B2415" s="1284"/>
      <c r="C2415" s="1284"/>
      <c r="D2415" s="1284"/>
      <c r="E2415" s="1284"/>
      <c r="F2415" s="1284"/>
      <c r="G2415" s="1284"/>
    </row>
    <row r="2416" spans="1:7" ht="15">
      <c r="A2416" s="1284"/>
      <c r="B2416" s="1284"/>
      <c r="C2416" s="1284"/>
      <c r="D2416" s="1284"/>
      <c r="E2416" s="1284"/>
      <c r="F2416" s="1284"/>
      <c r="G2416" s="1284"/>
    </row>
    <row r="2417" spans="1:7" ht="15">
      <c r="A2417" s="1284"/>
      <c r="B2417" s="1284"/>
      <c r="C2417" s="1284"/>
      <c r="D2417" s="1284"/>
      <c r="E2417" s="1284"/>
      <c r="F2417" s="1284"/>
      <c r="G2417" s="1284"/>
    </row>
    <row r="2418" spans="1:7" ht="15">
      <c r="A2418" s="1284"/>
      <c r="B2418" s="1284"/>
      <c r="C2418" s="1284"/>
      <c r="D2418" s="1284"/>
      <c r="E2418" s="1284"/>
      <c r="F2418" s="1284"/>
      <c r="G2418" s="1284"/>
    </row>
    <row r="2419" spans="1:7" ht="15">
      <c r="A2419" s="1284"/>
      <c r="B2419" s="1284"/>
      <c r="C2419" s="1284"/>
      <c r="D2419" s="1284"/>
      <c r="E2419" s="1284"/>
      <c r="F2419" s="1284"/>
      <c r="G2419" s="1284"/>
    </row>
    <row r="2420" spans="1:7" ht="15">
      <c r="A2420" s="1284"/>
      <c r="B2420" s="1284"/>
      <c r="C2420" s="1284"/>
      <c r="D2420" s="1284"/>
      <c r="E2420" s="1284"/>
      <c r="F2420" s="1284"/>
      <c r="G2420" s="1284"/>
    </row>
    <row r="2421" spans="1:7" ht="15">
      <c r="A2421" s="1284"/>
      <c r="B2421" s="1284"/>
      <c r="C2421" s="1284"/>
      <c r="D2421" s="1284"/>
      <c r="E2421" s="1284"/>
      <c r="F2421" s="1284"/>
      <c r="G2421" s="1284"/>
    </row>
    <row r="2422" spans="1:7" ht="15">
      <c r="A2422" s="1284"/>
      <c r="B2422" s="1284"/>
      <c r="C2422" s="1284"/>
      <c r="D2422" s="1284"/>
      <c r="E2422" s="1284"/>
      <c r="F2422" s="1284"/>
      <c r="G2422" s="1284"/>
    </row>
    <row r="2423" spans="1:7" ht="15">
      <c r="A2423" s="1284"/>
      <c r="B2423" s="1284"/>
      <c r="C2423" s="1284"/>
      <c r="D2423" s="1284"/>
      <c r="E2423" s="1284"/>
      <c r="F2423" s="1284"/>
      <c r="G2423" s="1284"/>
    </row>
    <row r="2424" spans="1:7" ht="15">
      <c r="A2424" s="1284"/>
      <c r="B2424" s="1284"/>
      <c r="C2424" s="1284"/>
      <c r="D2424" s="1284"/>
      <c r="E2424" s="1284"/>
      <c r="F2424" s="1284"/>
      <c r="G2424" s="1284"/>
    </row>
    <row r="2425" spans="1:7" ht="15">
      <c r="A2425" s="1284"/>
      <c r="B2425" s="1284"/>
      <c r="C2425" s="1284"/>
      <c r="D2425" s="1284"/>
      <c r="E2425" s="1284"/>
      <c r="F2425" s="1284"/>
      <c r="G2425" s="1284"/>
    </row>
    <row r="2426" spans="1:7" ht="15">
      <c r="A2426" s="1284"/>
      <c r="B2426" s="1284"/>
      <c r="C2426" s="1284"/>
      <c r="D2426" s="1284"/>
      <c r="E2426" s="1284"/>
      <c r="F2426" s="1284"/>
      <c r="G2426" s="1284"/>
    </row>
    <row r="2427" spans="1:7" ht="15">
      <c r="A2427" s="1284"/>
      <c r="B2427" s="1284"/>
      <c r="C2427" s="1284"/>
      <c r="D2427" s="1284"/>
      <c r="E2427" s="1284"/>
      <c r="F2427" s="1284"/>
      <c r="G2427" s="1284"/>
    </row>
    <row r="2428" spans="1:7" ht="15">
      <c r="A2428" s="1284"/>
      <c r="B2428" s="1284"/>
      <c r="C2428" s="1284"/>
      <c r="D2428" s="1284"/>
      <c r="E2428" s="1284"/>
      <c r="F2428" s="1284"/>
      <c r="G2428" s="1284"/>
    </row>
    <row r="2429" spans="1:7" ht="15">
      <c r="A2429" s="1284"/>
      <c r="B2429" s="1284"/>
      <c r="C2429" s="1284"/>
      <c r="D2429" s="1284"/>
      <c r="E2429" s="1284"/>
      <c r="F2429" s="1284"/>
      <c r="G2429" s="1284"/>
    </row>
    <row r="2430" spans="1:7" ht="15">
      <c r="A2430" s="1284"/>
      <c r="B2430" s="1284"/>
      <c r="C2430" s="1284"/>
      <c r="D2430" s="1284"/>
      <c r="E2430" s="1284"/>
      <c r="F2430" s="1284"/>
      <c r="G2430" s="1284"/>
    </row>
    <row r="2431" spans="1:7" ht="15">
      <c r="A2431" s="1284"/>
      <c r="B2431" s="1284"/>
      <c r="C2431" s="1284"/>
      <c r="D2431" s="1284"/>
      <c r="E2431" s="1284"/>
      <c r="F2431" s="1284"/>
      <c r="G2431" s="1284"/>
    </row>
    <row r="2432" spans="1:7" ht="15">
      <c r="A2432" s="1284"/>
      <c r="B2432" s="1284"/>
      <c r="C2432" s="1284"/>
      <c r="D2432" s="1284"/>
      <c r="E2432" s="1284"/>
      <c r="F2432" s="1284"/>
      <c r="G2432" s="1284"/>
    </row>
    <row r="2433" spans="1:7" ht="15">
      <c r="A2433" s="1284"/>
      <c r="B2433" s="1284"/>
      <c r="C2433" s="1284"/>
      <c r="D2433" s="1284"/>
      <c r="E2433" s="1284"/>
      <c r="F2433" s="1284"/>
      <c r="G2433" s="1284"/>
    </row>
    <row r="2434" spans="1:7" ht="15">
      <c r="A2434" s="1284"/>
      <c r="B2434" s="1284"/>
      <c r="C2434" s="1284"/>
      <c r="D2434" s="1284"/>
      <c r="E2434" s="1284"/>
      <c r="F2434" s="1284"/>
      <c r="G2434" s="1284"/>
    </row>
    <row r="2435" spans="1:7" ht="15">
      <c r="A2435" s="1284"/>
      <c r="B2435" s="1284"/>
      <c r="C2435" s="1284"/>
      <c r="D2435" s="1284"/>
      <c r="E2435" s="1284"/>
      <c r="F2435" s="1284"/>
      <c r="G2435" s="1284"/>
    </row>
    <row r="2436" spans="1:7" ht="15">
      <c r="A2436" s="1284"/>
      <c r="B2436" s="1284"/>
      <c r="C2436" s="1284"/>
      <c r="D2436" s="1284"/>
      <c r="E2436" s="1284"/>
      <c r="F2436" s="1284"/>
      <c r="G2436" s="1284"/>
    </row>
    <row r="2437" spans="1:7" ht="15">
      <c r="A2437" s="1284"/>
      <c r="B2437" s="1284"/>
      <c r="C2437" s="1284"/>
      <c r="D2437" s="1284"/>
      <c r="E2437" s="1284"/>
      <c r="F2437" s="1284"/>
      <c r="G2437" s="1284"/>
    </row>
    <row r="2438" spans="1:7" ht="15">
      <c r="A2438" s="1284"/>
      <c r="B2438" s="1284"/>
      <c r="C2438" s="1284"/>
      <c r="D2438" s="1284"/>
      <c r="E2438" s="1284"/>
      <c r="F2438" s="1284"/>
      <c r="G2438" s="1284"/>
    </row>
    <row r="2439" spans="1:7" ht="15">
      <c r="A2439" s="1284"/>
      <c r="B2439" s="1284"/>
      <c r="C2439" s="1284"/>
      <c r="D2439" s="1284"/>
      <c r="E2439" s="1284"/>
      <c r="F2439" s="1284"/>
      <c r="G2439" s="1284"/>
    </row>
    <row r="2440" spans="1:7" ht="15">
      <c r="A2440" s="1284"/>
      <c r="B2440" s="1284"/>
      <c r="C2440" s="1284"/>
      <c r="D2440" s="1284"/>
      <c r="E2440" s="1284"/>
      <c r="F2440" s="1284"/>
      <c r="G2440" s="1284"/>
    </row>
    <row r="2441" spans="1:7" ht="15">
      <c r="A2441" s="1284"/>
      <c r="B2441" s="1284"/>
      <c r="C2441" s="1284"/>
      <c r="D2441" s="1284"/>
      <c r="E2441" s="1284"/>
      <c r="F2441" s="1284"/>
      <c r="G2441" s="1284"/>
    </row>
    <row r="2442" spans="1:7" ht="15">
      <c r="A2442" s="1284"/>
      <c r="B2442" s="1284"/>
      <c r="C2442" s="1284"/>
      <c r="D2442" s="1284"/>
      <c r="E2442" s="1284"/>
      <c r="F2442" s="1284"/>
      <c r="G2442" s="1284"/>
    </row>
    <row r="2443" spans="1:7" ht="15">
      <c r="A2443" s="1284"/>
      <c r="B2443" s="1284"/>
      <c r="C2443" s="1284"/>
      <c r="D2443" s="1284"/>
      <c r="E2443" s="1284"/>
      <c r="F2443" s="1284"/>
      <c r="G2443" s="1284"/>
    </row>
    <row r="2444" spans="1:7" ht="15">
      <c r="A2444" s="1284"/>
      <c r="B2444" s="1284"/>
      <c r="C2444" s="1284"/>
      <c r="D2444" s="1284"/>
      <c r="E2444" s="1284"/>
      <c r="F2444" s="1284"/>
      <c r="G2444" s="1284"/>
    </row>
    <row r="2445" spans="1:7" ht="15">
      <c r="A2445" s="1284"/>
      <c r="B2445" s="1284"/>
      <c r="C2445" s="1284"/>
      <c r="D2445" s="1284"/>
      <c r="E2445" s="1284"/>
      <c r="F2445" s="1284"/>
      <c r="G2445" s="1284"/>
    </row>
    <row r="2446" spans="1:7" ht="15">
      <c r="A2446" s="1284"/>
      <c r="B2446" s="1284"/>
      <c r="C2446" s="1284"/>
      <c r="D2446" s="1284"/>
      <c r="E2446" s="1284"/>
      <c r="F2446" s="1284"/>
      <c r="G2446" s="1284"/>
    </row>
    <row r="2447" spans="1:7" ht="15">
      <c r="A2447" s="1284"/>
      <c r="B2447" s="1284"/>
      <c r="C2447" s="1284"/>
      <c r="D2447" s="1284"/>
      <c r="E2447" s="1284"/>
      <c r="F2447" s="1284"/>
      <c r="G2447" s="1284"/>
    </row>
    <row r="2448" spans="1:7" ht="15">
      <c r="A2448" s="1284"/>
      <c r="B2448" s="1284"/>
      <c r="C2448" s="1284"/>
      <c r="D2448" s="1284"/>
      <c r="E2448" s="1284"/>
      <c r="F2448" s="1284"/>
      <c r="G2448" s="1284"/>
    </row>
    <row r="2449" spans="1:7" ht="15">
      <c r="A2449" s="1284"/>
      <c r="B2449" s="1284"/>
      <c r="C2449" s="1284"/>
      <c r="D2449" s="1284"/>
      <c r="E2449" s="1284"/>
      <c r="F2449" s="1284"/>
      <c r="G2449" s="1284"/>
    </row>
    <row r="2450" spans="1:7" ht="15">
      <c r="A2450" s="1284"/>
      <c r="B2450" s="1284"/>
      <c r="C2450" s="1284"/>
      <c r="D2450" s="1284"/>
      <c r="E2450" s="1284"/>
      <c r="F2450" s="1284"/>
      <c r="G2450" s="1284"/>
    </row>
    <row r="2451" spans="1:7" ht="15">
      <c r="A2451" s="1284"/>
      <c r="B2451" s="1284"/>
      <c r="C2451" s="1284"/>
      <c r="D2451" s="1284"/>
      <c r="E2451" s="1284"/>
      <c r="F2451" s="1284"/>
      <c r="G2451" s="1284"/>
    </row>
    <row r="2452" spans="1:7" ht="15">
      <c r="A2452" s="1284"/>
      <c r="B2452" s="1284"/>
      <c r="C2452" s="1284"/>
      <c r="D2452" s="1284"/>
      <c r="E2452" s="1284"/>
      <c r="F2452" s="1284"/>
      <c r="G2452" s="1284"/>
    </row>
    <row r="2453" spans="1:7" ht="15">
      <c r="A2453" s="1284"/>
      <c r="B2453" s="1284"/>
      <c r="C2453" s="1284"/>
      <c r="D2453" s="1284"/>
      <c r="E2453" s="1284"/>
      <c r="F2453" s="1284"/>
      <c r="G2453" s="1284"/>
    </row>
    <row r="2454" spans="1:7" ht="15">
      <c r="A2454" s="1284"/>
      <c r="B2454" s="1284"/>
      <c r="C2454" s="1284"/>
      <c r="D2454" s="1284"/>
      <c r="E2454" s="1284"/>
      <c r="F2454" s="1284"/>
      <c r="G2454" s="1284"/>
    </row>
    <row r="2455" spans="1:7" ht="15">
      <c r="A2455" s="1284"/>
      <c r="B2455" s="1284"/>
      <c r="C2455" s="1284"/>
      <c r="D2455" s="1284"/>
      <c r="E2455" s="1284"/>
      <c r="F2455" s="1284"/>
      <c r="G2455" s="1284"/>
    </row>
    <row r="2456" spans="1:7" ht="15">
      <c r="A2456" s="1284"/>
      <c r="B2456" s="1284"/>
      <c r="C2456" s="1284"/>
      <c r="D2456" s="1284"/>
      <c r="E2456" s="1284"/>
      <c r="F2456" s="1284"/>
      <c r="G2456" s="1284"/>
    </row>
    <row r="2457" spans="1:7" ht="15">
      <c r="A2457" s="1284"/>
      <c r="B2457" s="1284"/>
      <c r="C2457" s="1284"/>
      <c r="D2457" s="1284"/>
      <c r="E2457" s="1284"/>
      <c r="F2457" s="1284"/>
      <c r="G2457" s="1284"/>
    </row>
    <row r="2458" spans="1:7" ht="15">
      <c r="A2458" s="1284"/>
      <c r="B2458" s="1284"/>
      <c r="C2458" s="1284"/>
      <c r="D2458" s="1284"/>
      <c r="E2458" s="1284"/>
      <c r="F2458" s="1284"/>
      <c r="G2458" s="1284"/>
    </row>
    <row r="2459" spans="1:7" ht="15">
      <c r="A2459" s="1284"/>
      <c r="B2459" s="1284"/>
      <c r="C2459" s="1284"/>
      <c r="D2459" s="1284"/>
      <c r="E2459" s="1284"/>
      <c r="F2459" s="1284"/>
      <c r="G2459" s="1284"/>
    </row>
    <row r="2460" spans="1:7" ht="15">
      <c r="A2460" s="1284"/>
      <c r="B2460" s="1284"/>
      <c r="C2460" s="1284"/>
      <c r="D2460" s="1284"/>
      <c r="E2460" s="1284"/>
      <c r="F2460" s="1284"/>
      <c r="G2460" s="1284"/>
    </row>
    <row r="2461" spans="1:7" ht="15">
      <c r="A2461" s="1284"/>
      <c r="B2461" s="1284"/>
      <c r="C2461" s="1284"/>
      <c r="D2461" s="1284"/>
      <c r="E2461" s="1284"/>
      <c r="F2461" s="1284"/>
      <c r="G2461" s="1284"/>
    </row>
    <row r="2462" spans="1:7" ht="15">
      <c r="A2462" s="1284"/>
      <c r="B2462" s="1284"/>
      <c r="C2462" s="1284"/>
      <c r="D2462" s="1284"/>
      <c r="E2462" s="1284"/>
      <c r="F2462" s="1284"/>
      <c r="G2462" s="1284"/>
    </row>
    <row r="2463" spans="1:7" ht="15">
      <c r="A2463" s="1284"/>
      <c r="B2463" s="1284"/>
      <c r="C2463" s="1284"/>
      <c r="D2463" s="1284"/>
      <c r="E2463" s="1284"/>
      <c r="F2463" s="1284"/>
      <c r="G2463" s="1284"/>
    </row>
    <row r="2464" spans="1:7" ht="15">
      <c r="A2464" s="1284"/>
      <c r="B2464" s="1284"/>
      <c r="C2464" s="1284"/>
      <c r="D2464" s="1284"/>
      <c r="E2464" s="1284"/>
      <c r="F2464" s="1284"/>
      <c r="G2464" s="1284"/>
    </row>
    <row r="2465" spans="1:7" ht="15">
      <c r="A2465" s="1284"/>
      <c r="B2465" s="1284"/>
      <c r="C2465" s="1284"/>
      <c r="D2465" s="1284"/>
      <c r="E2465" s="1284"/>
      <c r="F2465" s="1284"/>
      <c r="G2465" s="1284"/>
    </row>
    <row r="2466" spans="1:7" ht="15">
      <c r="A2466" s="1284"/>
      <c r="B2466" s="1284"/>
      <c r="C2466" s="1284"/>
      <c r="D2466" s="1284"/>
      <c r="E2466" s="1284"/>
      <c r="F2466" s="1284"/>
      <c r="G2466" s="1284"/>
    </row>
    <row r="2467" spans="1:7" ht="15">
      <c r="A2467" s="1284"/>
      <c r="B2467" s="1284"/>
      <c r="C2467" s="1284"/>
      <c r="D2467" s="1284"/>
      <c r="E2467" s="1284"/>
      <c r="F2467" s="1284"/>
      <c r="G2467" s="1284"/>
    </row>
    <row r="2468" spans="1:7" ht="15">
      <c r="A2468" s="1284"/>
      <c r="B2468" s="1284"/>
      <c r="C2468" s="1284"/>
      <c r="D2468" s="1284"/>
      <c r="E2468" s="1284"/>
      <c r="F2468" s="1284"/>
      <c r="G2468" s="1284"/>
    </row>
    <row r="2469" spans="1:7" ht="15">
      <c r="A2469" s="1284"/>
      <c r="B2469" s="1284"/>
      <c r="C2469" s="1284"/>
      <c r="D2469" s="1284"/>
      <c r="E2469" s="1284"/>
      <c r="F2469" s="1284"/>
      <c r="G2469" s="1284"/>
    </row>
    <row r="2470" spans="1:7" ht="15">
      <c r="A2470" s="1284"/>
      <c r="B2470" s="1284"/>
      <c r="C2470" s="1284"/>
      <c r="D2470" s="1284"/>
      <c r="E2470" s="1284"/>
      <c r="F2470" s="1284"/>
      <c r="G2470" s="1284"/>
    </row>
    <row r="2471" spans="1:7" ht="15">
      <c r="A2471" s="1284"/>
      <c r="B2471" s="1284"/>
      <c r="C2471" s="1284"/>
      <c r="D2471" s="1284"/>
      <c r="E2471" s="1284"/>
      <c r="F2471" s="1284"/>
      <c r="G2471" s="1284"/>
    </row>
    <row r="2472" spans="1:7" ht="15">
      <c r="A2472" s="1284"/>
      <c r="B2472" s="1284"/>
      <c r="C2472" s="1284"/>
      <c r="D2472" s="1284"/>
      <c r="E2472" s="1284"/>
      <c r="F2472" s="1284"/>
      <c r="G2472" s="1284"/>
    </row>
    <row r="2473" spans="1:7" ht="15">
      <c r="A2473" s="1284"/>
      <c r="B2473" s="1284"/>
      <c r="C2473" s="1284"/>
      <c r="D2473" s="1284"/>
      <c r="E2473" s="1284"/>
      <c r="F2473" s="1284"/>
      <c r="G2473" s="1284"/>
    </row>
    <row r="2474" spans="1:7" ht="15">
      <c r="A2474" s="1284"/>
      <c r="B2474" s="1284"/>
      <c r="C2474" s="1284"/>
      <c r="D2474" s="1284"/>
      <c r="E2474" s="1284"/>
      <c r="F2474" s="1284"/>
      <c r="G2474" s="1284"/>
    </row>
    <row r="2475" spans="1:7" ht="15">
      <c r="A2475" s="1284"/>
      <c r="B2475" s="1284"/>
      <c r="C2475" s="1284"/>
      <c r="D2475" s="1284"/>
      <c r="E2475" s="1284"/>
      <c r="F2475" s="1284"/>
      <c r="G2475" s="1284"/>
    </row>
    <row r="2476" spans="1:7" ht="15">
      <c r="A2476" s="1284"/>
      <c r="B2476" s="1284"/>
      <c r="C2476" s="1284"/>
      <c r="D2476" s="1284"/>
      <c r="E2476" s="1284"/>
      <c r="F2476" s="1284"/>
      <c r="G2476" s="1284"/>
    </row>
    <row r="2477" spans="1:7" ht="15">
      <c r="A2477" s="1284"/>
      <c r="B2477" s="1284"/>
      <c r="C2477" s="1284"/>
      <c r="D2477" s="1284"/>
      <c r="E2477" s="1284"/>
      <c r="F2477" s="1284"/>
      <c r="G2477" s="1284"/>
    </row>
    <row r="2478" spans="1:7" ht="15">
      <c r="A2478" s="1284"/>
      <c r="B2478" s="1284"/>
      <c r="C2478" s="1284"/>
      <c r="D2478" s="1284"/>
      <c r="E2478" s="1284"/>
      <c r="F2478" s="1284"/>
      <c r="G2478" s="1284"/>
    </row>
    <row r="2479" spans="1:7" ht="15">
      <c r="A2479" s="1284"/>
      <c r="B2479" s="1284"/>
      <c r="C2479" s="1284"/>
      <c r="D2479" s="1284"/>
      <c r="E2479" s="1284"/>
      <c r="F2479" s="1284"/>
      <c r="G2479" s="1284"/>
    </row>
    <row r="2480" spans="1:7" ht="15">
      <c r="A2480" s="1284"/>
      <c r="B2480" s="1284"/>
      <c r="C2480" s="1284"/>
      <c r="D2480" s="1284"/>
      <c r="E2480" s="1284"/>
      <c r="F2480" s="1284"/>
      <c r="G2480" s="1284"/>
    </row>
    <row r="2481" spans="1:7" ht="15">
      <c r="A2481" s="1284"/>
      <c r="B2481" s="1284"/>
      <c r="C2481" s="1284"/>
      <c r="D2481" s="1284"/>
      <c r="E2481" s="1284"/>
      <c r="F2481" s="1284"/>
      <c r="G2481" s="1284"/>
    </row>
    <row r="2482" spans="1:7" ht="15">
      <c r="A2482" s="1284"/>
      <c r="B2482" s="1284"/>
      <c r="C2482" s="1284"/>
      <c r="D2482" s="1284"/>
      <c r="E2482" s="1284"/>
      <c r="F2482" s="1284"/>
      <c r="G2482" s="1284"/>
    </row>
    <row r="2483" spans="1:7" ht="15">
      <c r="A2483" s="1284"/>
      <c r="B2483" s="1284"/>
      <c r="C2483" s="1284"/>
      <c r="D2483" s="1284"/>
      <c r="E2483" s="1284"/>
      <c r="F2483" s="1284"/>
      <c r="G2483" s="1284"/>
    </row>
    <row r="2484" spans="1:7" ht="15">
      <c r="A2484" s="1284"/>
      <c r="B2484" s="1284"/>
      <c r="C2484" s="1284"/>
      <c r="D2484" s="1284"/>
      <c r="E2484" s="1284"/>
      <c r="F2484" s="1284"/>
      <c r="G2484" s="1284"/>
    </row>
    <row r="2485" spans="1:7" ht="15">
      <c r="A2485" s="1284"/>
      <c r="B2485" s="1284"/>
      <c r="C2485" s="1284"/>
      <c r="D2485" s="1284"/>
      <c r="E2485" s="1284"/>
      <c r="F2485" s="1284"/>
      <c r="G2485" s="1284"/>
    </row>
    <row r="2486" spans="1:7" ht="15">
      <c r="A2486" s="1284"/>
      <c r="B2486" s="1284"/>
      <c r="C2486" s="1284"/>
      <c r="D2486" s="1284"/>
      <c r="E2486" s="1284"/>
      <c r="F2486" s="1284"/>
      <c r="G2486" s="1284"/>
    </row>
    <row r="2487" spans="1:7" ht="15">
      <c r="A2487" s="1284"/>
      <c r="B2487" s="1284"/>
      <c r="C2487" s="1284"/>
      <c r="D2487" s="1284"/>
      <c r="E2487" s="1284"/>
      <c r="F2487" s="1284"/>
      <c r="G2487" s="1284"/>
    </row>
    <row r="2488" spans="1:7" ht="15">
      <c r="A2488" s="1284"/>
      <c r="B2488" s="1284"/>
      <c r="C2488" s="1284"/>
      <c r="D2488" s="1284"/>
      <c r="E2488" s="1284"/>
      <c r="F2488" s="1284"/>
      <c r="G2488" s="1284"/>
    </row>
    <row r="2489" spans="1:7" ht="15">
      <c r="A2489" s="1284"/>
      <c r="B2489" s="1284"/>
      <c r="C2489" s="1284"/>
      <c r="D2489" s="1284"/>
      <c r="E2489" s="1284"/>
      <c r="F2489" s="1284"/>
      <c r="G2489" s="1284"/>
    </row>
    <row r="2490" spans="1:7" ht="15">
      <c r="A2490" s="1284"/>
      <c r="B2490" s="1284"/>
      <c r="C2490" s="1284"/>
      <c r="D2490" s="1284"/>
      <c r="E2490" s="1284"/>
      <c r="F2490" s="1284"/>
      <c r="G2490" s="1284"/>
    </row>
    <row r="2491" spans="1:7" ht="15">
      <c r="A2491" s="1284"/>
      <c r="B2491" s="1284"/>
      <c r="C2491" s="1284"/>
      <c r="D2491" s="1284"/>
      <c r="E2491" s="1284"/>
      <c r="F2491" s="1284"/>
      <c r="G2491" s="1284"/>
    </row>
    <row r="2492" spans="1:7" ht="15">
      <c r="A2492" s="1284"/>
      <c r="B2492" s="1284"/>
      <c r="C2492" s="1284"/>
      <c r="D2492" s="1284"/>
      <c r="E2492" s="1284"/>
      <c r="F2492" s="1284"/>
      <c r="G2492" s="1284"/>
    </row>
    <row r="2493" spans="1:7" ht="15">
      <c r="A2493" s="1284"/>
      <c r="B2493" s="1284"/>
      <c r="C2493" s="1284"/>
      <c r="D2493" s="1284"/>
      <c r="E2493" s="1284"/>
      <c r="F2493" s="1284"/>
      <c r="G2493" s="1284"/>
    </row>
    <row r="2494" spans="1:7" ht="15">
      <c r="A2494" s="1284"/>
      <c r="B2494" s="1284"/>
      <c r="C2494" s="1284"/>
      <c r="D2494" s="1284"/>
      <c r="E2494" s="1284"/>
      <c r="F2494" s="1284"/>
      <c r="G2494" s="1284"/>
    </row>
    <row r="2495" spans="1:7" ht="15">
      <c r="A2495" s="1284"/>
      <c r="B2495" s="1284"/>
      <c r="C2495" s="1284"/>
      <c r="D2495" s="1284"/>
      <c r="E2495" s="1284"/>
      <c r="F2495" s="1284"/>
      <c r="G2495" s="1284"/>
    </row>
    <row r="2496" spans="1:7" ht="15">
      <c r="A2496" s="1284"/>
      <c r="B2496" s="1284"/>
      <c r="C2496" s="1284"/>
      <c r="D2496" s="1284"/>
      <c r="E2496" s="1284"/>
      <c r="F2496" s="1284"/>
      <c r="G2496" s="1284"/>
    </row>
    <row r="2497" spans="1:7" ht="15">
      <c r="A2497" s="1284"/>
      <c r="B2497" s="1284"/>
      <c r="C2497" s="1284"/>
      <c r="D2497" s="1284"/>
      <c r="E2497" s="1284"/>
      <c r="F2497" s="1284"/>
      <c r="G2497" s="1284"/>
    </row>
    <row r="2498" spans="1:7" ht="15">
      <c r="A2498" s="1284"/>
      <c r="B2498" s="1284"/>
      <c r="C2498" s="1284"/>
      <c r="D2498" s="1284"/>
      <c r="E2498" s="1284"/>
      <c r="F2498" s="1284"/>
      <c r="G2498" s="1284"/>
    </row>
    <row r="2499" spans="1:7" ht="15">
      <c r="A2499" s="1284"/>
      <c r="B2499" s="1284"/>
      <c r="C2499" s="1284"/>
      <c r="D2499" s="1284"/>
      <c r="E2499" s="1284"/>
      <c r="F2499" s="1284"/>
      <c r="G2499" s="1284"/>
    </row>
    <row r="2500" spans="1:7" ht="15">
      <c r="A2500" s="1284"/>
      <c r="B2500" s="1284"/>
      <c r="C2500" s="1284"/>
      <c r="D2500" s="1284"/>
      <c r="E2500" s="1284"/>
      <c r="F2500" s="1284"/>
      <c r="G2500" s="1284"/>
    </row>
    <row r="2501" spans="1:7" ht="15">
      <c r="A2501" s="1284"/>
      <c r="B2501" s="1284"/>
      <c r="C2501" s="1284"/>
      <c r="D2501" s="1284"/>
      <c r="E2501" s="1284"/>
      <c r="F2501" s="1284"/>
      <c r="G2501" s="1284"/>
    </row>
    <row r="2502" spans="1:7" ht="15">
      <c r="A2502" s="1284"/>
      <c r="B2502" s="1284"/>
      <c r="C2502" s="1284"/>
      <c r="D2502" s="1284"/>
      <c r="E2502" s="1284"/>
      <c r="F2502" s="1284"/>
      <c r="G2502" s="1284"/>
    </row>
    <row r="2503" spans="1:7" ht="15">
      <c r="A2503" s="1284"/>
      <c r="B2503" s="1284"/>
      <c r="C2503" s="1284"/>
      <c r="D2503" s="1284"/>
      <c r="E2503" s="1284"/>
      <c r="F2503" s="1284"/>
      <c r="G2503" s="1284"/>
    </row>
    <row r="2504" spans="1:7" ht="15">
      <c r="A2504" s="1284"/>
      <c r="B2504" s="1284"/>
      <c r="C2504" s="1284"/>
      <c r="D2504" s="1284"/>
      <c r="E2504" s="1284"/>
      <c r="F2504" s="1284"/>
      <c r="G2504" s="1284"/>
    </row>
    <row r="2505" spans="1:7" ht="15">
      <c r="A2505" s="1284"/>
      <c r="B2505" s="1284"/>
      <c r="C2505" s="1284"/>
      <c r="D2505" s="1284"/>
      <c r="E2505" s="1284"/>
      <c r="F2505" s="1284"/>
      <c r="G2505" s="1284"/>
    </row>
    <row r="2506" spans="1:7" ht="15">
      <c r="A2506" s="1284"/>
      <c r="B2506" s="1284"/>
      <c r="C2506" s="1284"/>
      <c r="D2506" s="1284"/>
      <c r="E2506" s="1284"/>
      <c r="F2506" s="1284"/>
      <c r="G2506" s="1284"/>
    </row>
    <row r="2507" spans="1:7" ht="15">
      <c r="A2507" s="1284"/>
      <c r="B2507" s="1284"/>
      <c r="C2507" s="1284"/>
      <c r="D2507" s="1284"/>
      <c r="E2507" s="1284"/>
      <c r="F2507" s="1284"/>
      <c r="G2507" s="1284"/>
    </row>
    <row r="2508" spans="1:7" ht="15">
      <c r="A2508" s="1284"/>
      <c r="B2508" s="1284"/>
      <c r="C2508" s="1284"/>
      <c r="D2508" s="1284"/>
      <c r="E2508" s="1284"/>
      <c r="F2508" s="1284"/>
      <c r="G2508" s="1284"/>
    </row>
    <row r="2509" spans="1:7" ht="15">
      <c r="A2509" s="1284"/>
      <c r="B2509" s="1284"/>
      <c r="C2509" s="1284"/>
      <c r="D2509" s="1284"/>
      <c r="E2509" s="1284"/>
      <c r="F2509" s="1284"/>
      <c r="G2509" s="1284"/>
    </row>
    <row r="2510" spans="1:7" ht="15">
      <c r="A2510" s="1284"/>
      <c r="B2510" s="1284"/>
      <c r="C2510" s="1284"/>
      <c r="D2510" s="1284"/>
      <c r="E2510" s="1284"/>
      <c r="F2510" s="1284"/>
      <c r="G2510" s="1284"/>
    </row>
    <row r="2511" spans="1:7" ht="15">
      <c r="A2511" s="1284"/>
      <c r="B2511" s="1284"/>
      <c r="C2511" s="1284"/>
      <c r="D2511" s="1284"/>
      <c r="E2511" s="1284"/>
      <c r="F2511" s="1284"/>
      <c r="G2511" s="1284"/>
    </row>
    <row r="2512" spans="1:7" ht="15">
      <c r="A2512" s="1284"/>
      <c r="B2512" s="1284"/>
      <c r="C2512" s="1284"/>
      <c r="D2512" s="1284"/>
      <c r="E2512" s="1284"/>
      <c r="F2512" s="1284"/>
      <c r="G2512" s="1284"/>
    </row>
    <row r="2513" spans="1:7" ht="15">
      <c r="A2513" s="1284"/>
      <c r="B2513" s="1284"/>
      <c r="C2513" s="1284"/>
      <c r="D2513" s="1284"/>
      <c r="E2513" s="1284"/>
      <c r="F2513" s="1284"/>
      <c r="G2513" s="1284"/>
    </row>
    <row r="2514" spans="1:7" ht="15">
      <c r="A2514" s="1284"/>
      <c r="B2514" s="1284"/>
      <c r="C2514" s="1284"/>
      <c r="D2514" s="1284"/>
      <c r="E2514" s="1284"/>
      <c r="F2514" s="1284"/>
      <c r="G2514" s="1284"/>
    </row>
    <row r="2515" spans="1:7" ht="15">
      <c r="A2515" s="1284"/>
      <c r="B2515" s="1284"/>
      <c r="C2515" s="1284"/>
      <c r="D2515" s="1284"/>
      <c r="E2515" s="1284"/>
      <c r="F2515" s="1284"/>
      <c r="G2515" s="1284"/>
    </row>
    <row r="2516" spans="1:7" ht="15">
      <c r="A2516" s="1284"/>
      <c r="B2516" s="1284"/>
      <c r="C2516" s="1284"/>
      <c r="D2516" s="1284"/>
      <c r="E2516" s="1284"/>
      <c r="F2516" s="1284"/>
      <c r="G2516" s="1284"/>
    </row>
    <row r="2517" spans="1:7" ht="15">
      <c r="A2517" s="1284"/>
      <c r="B2517" s="1284"/>
      <c r="C2517" s="1284"/>
      <c r="D2517" s="1284"/>
      <c r="E2517" s="1284"/>
      <c r="F2517" s="1284"/>
      <c r="G2517" s="1284"/>
    </row>
    <row r="2518" spans="1:7" ht="15">
      <c r="A2518" s="1284"/>
      <c r="B2518" s="1284"/>
      <c r="C2518" s="1284"/>
      <c r="D2518" s="1284"/>
      <c r="E2518" s="1284"/>
      <c r="F2518" s="1284"/>
      <c r="G2518" s="1284"/>
    </row>
    <row r="2519" spans="1:7" ht="15">
      <c r="A2519" s="1284"/>
      <c r="B2519" s="1284"/>
      <c r="C2519" s="1284"/>
      <c r="D2519" s="1284"/>
      <c r="E2519" s="1284"/>
      <c r="F2519" s="1284"/>
      <c r="G2519" s="1284"/>
    </row>
    <row r="2520" spans="1:7" ht="15">
      <c r="A2520" s="1284"/>
      <c r="B2520" s="1284"/>
      <c r="C2520" s="1284"/>
      <c r="D2520" s="1284"/>
      <c r="E2520" s="1284"/>
      <c r="F2520" s="1284"/>
      <c r="G2520" s="1284"/>
    </row>
    <row r="2521" spans="1:7" ht="15">
      <c r="A2521" s="1284"/>
      <c r="B2521" s="1284"/>
      <c r="C2521" s="1284"/>
      <c r="D2521" s="1284"/>
      <c r="E2521" s="1284"/>
      <c r="F2521" s="1284"/>
      <c r="G2521" s="1284"/>
    </row>
    <row r="2522" spans="1:7" ht="15">
      <c r="A2522" s="1284"/>
      <c r="B2522" s="1284"/>
      <c r="C2522" s="1284"/>
      <c r="D2522" s="1284"/>
      <c r="E2522" s="1284"/>
      <c r="F2522" s="1284"/>
      <c r="G2522" s="1284"/>
    </row>
    <row r="2523" spans="1:7" ht="15">
      <c r="A2523" s="1284"/>
      <c r="B2523" s="1284"/>
      <c r="C2523" s="1284"/>
      <c r="D2523" s="1284"/>
      <c r="E2523" s="1284"/>
      <c r="F2523" s="1284"/>
      <c r="G2523" s="1284"/>
    </row>
    <row r="2524" spans="1:7" ht="15">
      <c r="A2524" s="1284"/>
      <c r="B2524" s="1284"/>
      <c r="C2524" s="1284"/>
      <c r="D2524" s="1284"/>
      <c r="E2524" s="1284"/>
      <c r="F2524" s="1284"/>
      <c r="G2524" s="1284"/>
    </row>
    <row r="2525" spans="1:7" ht="15">
      <c r="A2525" s="1284"/>
      <c r="B2525" s="1284"/>
      <c r="C2525" s="1284"/>
      <c r="D2525" s="1284"/>
      <c r="E2525" s="1284"/>
      <c r="F2525" s="1284"/>
      <c r="G2525" s="1284"/>
    </row>
    <row r="2526" spans="1:7" ht="15">
      <c r="A2526" s="1284"/>
      <c r="B2526" s="1284"/>
      <c r="C2526" s="1284"/>
      <c r="D2526" s="1284"/>
      <c r="E2526" s="1284"/>
      <c r="F2526" s="1284"/>
      <c r="G2526" s="1284"/>
    </row>
    <row r="2527" spans="1:7" ht="15">
      <c r="A2527" s="1284"/>
      <c r="B2527" s="1284"/>
      <c r="C2527" s="1284"/>
      <c r="D2527" s="1284"/>
      <c r="E2527" s="1284"/>
      <c r="F2527" s="1284"/>
      <c r="G2527" s="1284"/>
    </row>
    <row r="2528" spans="1:7" ht="15">
      <c r="A2528" s="1284"/>
      <c r="B2528" s="1284"/>
      <c r="C2528" s="1284"/>
      <c r="D2528" s="1284"/>
      <c r="E2528" s="1284"/>
      <c r="F2528" s="1284"/>
      <c r="G2528" s="1284"/>
    </row>
    <row r="2529" spans="1:7" ht="15">
      <c r="A2529" s="1284"/>
      <c r="B2529" s="1284"/>
      <c r="C2529" s="1284"/>
      <c r="D2529" s="1284"/>
      <c r="E2529" s="1284"/>
      <c r="F2529" s="1284"/>
      <c r="G2529" s="1284"/>
    </row>
    <row r="2530" spans="1:7" ht="15">
      <c r="A2530" s="1284"/>
      <c r="B2530" s="1284"/>
      <c r="C2530" s="1284"/>
      <c r="D2530" s="1284"/>
      <c r="E2530" s="1284"/>
      <c r="F2530" s="1284"/>
      <c r="G2530" s="1284"/>
    </row>
    <row r="2531" spans="1:7" ht="15">
      <c r="A2531" s="1284"/>
      <c r="B2531" s="1284"/>
      <c r="C2531" s="1284"/>
      <c r="D2531" s="1284"/>
      <c r="E2531" s="1284"/>
      <c r="F2531" s="1284"/>
      <c r="G2531" s="1284"/>
    </row>
    <row r="2532" spans="1:7" ht="15">
      <c r="A2532" s="1284"/>
      <c r="B2532" s="1284"/>
      <c r="C2532" s="1284"/>
      <c r="D2532" s="1284"/>
      <c r="E2532" s="1284"/>
      <c r="F2532" s="1284"/>
      <c r="G2532" s="1284"/>
    </row>
    <row r="2533" spans="1:7" ht="15">
      <c r="A2533" s="1284"/>
      <c r="B2533" s="1284"/>
      <c r="C2533" s="1284"/>
      <c r="D2533" s="1284"/>
      <c r="E2533" s="1284"/>
      <c r="F2533" s="1284"/>
      <c r="G2533" s="1284"/>
    </row>
    <row r="2534" spans="1:7" ht="15">
      <c r="A2534" s="1284"/>
      <c r="B2534" s="1284"/>
      <c r="C2534" s="1284"/>
      <c r="D2534" s="1284"/>
      <c r="E2534" s="1284"/>
      <c r="F2534" s="1284"/>
      <c r="G2534" s="1284"/>
    </row>
    <row r="2535" spans="1:7" ht="15">
      <c r="A2535" s="1284"/>
      <c r="B2535" s="1284"/>
      <c r="C2535" s="1284"/>
      <c r="D2535" s="1284"/>
      <c r="E2535" s="1284"/>
      <c r="F2535" s="1284"/>
      <c r="G2535" s="1284"/>
    </row>
    <row r="2536" spans="1:7" ht="15">
      <c r="A2536" s="1284"/>
      <c r="B2536" s="1284"/>
      <c r="C2536" s="1284"/>
      <c r="D2536" s="1284"/>
      <c r="E2536" s="1284"/>
      <c r="F2536" s="1284"/>
      <c r="G2536" s="1284"/>
    </row>
    <row r="2537" spans="1:7" ht="15">
      <c r="A2537" s="1284"/>
      <c r="B2537" s="1284"/>
      <c r="C2537" s="1284"/>
      <c r="D2537" s="1284"/>
      <c r="E2537" s="1284"/>
      <c r="F2537" s="1284"/>
      <c r="G2537" s="1284"/>
    </row>
    <row r="2538" spans="1:7" ht="15">
      <c r="A2538" s="1284"/>
      <c r="B2538" s="1284"/>
      <c r="C2538" s="1284"/>
      <c r="D2538" s="1284"/>
      <c r="E2538" s="1284"/>
      <c r="F2538" s="1284"/>
      <c r="G2538" s="1284"/>
    </row>
    <row r="2539" spans="1:7" ht="15">
      <c r="A2539" s="1284"/>
      <c r="B2539" s="1284"/>
      <c r="C2539" s="1284"/>
      <c r="D2539" s="1284"/>
      <c r="E2539" s="1284"/>
      <c r="F2539" s="1284"/>
      <c r="G2539" s="1284"/>
    </row>
    <row r="2540" spans="1:7" ht="15">
      <c r="A2540" s="1284"/>
      <c r="B2540" s="1284"/>
      <c r="C2540" s="1284"/>
      <c r="D2540" s="1284"/>
      <c r="E2540" s="1284"/>
      <c r="F2540" s="1284"/>
      <c r="G2540" s="1284"/>
    </row>
    <row r="2541" spans="1:7" ht="15">
      <c r="A2541" s="1284"/>
      <c r="B2541" s="1284"/>
      <c r="C2541" s="1284"/>
      <c r="D2541" s="1284"/>
      <c r="E2541" s="1284"/>
      <c r="F2541" s="1284"/>
      <c r="G2541" s="1284"/>
    </row>
    <row r="2542" spans="1:7" ht="15">
      <c r="A2542" s="1284"/>
      <c r="B2542" s="1284"/>
      <c r="C2542" s="1284"/>
      <c r="D2542" s="1284"/>
      <c r="E2542" s="1284"/>
      <c r="F2542" s="1284"/>
      <c r="G2542" s="1284"/>
    </row>
    <row r="2543" spans="1:7" ht="15">
      <c r="A2543" s="1284"/>
      <c r="B2543" s="1284"/>
      <c r="C2543" s="1284"/>
      <c r="D2543" s="1284"/>
      <c r="E2543" s="1284"/>
      <c r="F2543" s="1284"/>
      <c r="G2543" s="1284"/>
    </row>
    <row r="2544" spans="1:7" ht="15">
      <c r="A2544" s="1284"/>
      <c r="B2544" s="1284"/>
      <c r="C2544" s="1284"/>
      <c r="D2544" s="1284"/>
      <c r="E2544" s="1284"/>
      <c r="F2544" s="1284"/>
      <c r="G2544" s="1284"/>
    </row>
    <row r="2545" spans="1:7" ht="15">
      <c r="A2545" s="1284"/>
      <c r="B2545" s="1284"/>
      <c r="C2545" s="1284"/>
      <c r="D2545" s="1284"/>
      <c r="E2545" s="1284"/>
      <c r="F2545" s="1284"/>
      <c r="G2545" s="1284"/>
    </row>
    <row r="2546" spans="1:7" ht="15">
      <c r="A2546" s="1284"/>
      <c r="B2546" s="1284"/>
      <c r="C2546" s="1284"/>
      <c r="D2546" s="1284"/>
      <c r="E2546" s="1284"/>
      <c r="F2546" s="1284"/>
      <c r="G2546" s="1284"/>
    </row>
    <row r="2547" spans="1:7" ht="15">
      <c r="A2547" s="1284"/>
      <c r="B2547" s="1284"/>
      <c r="C2547" s="1284"/>
      <c r="D2547" s="1284"/>
      <c r="E2547" s="1284"/>
      <c r="F2547" s="1284"/>
      <c r="G2547" s="1284"/>
    </row>
    <row r="2548" spans="1:7" ht="15">
      <c r="A2548" s="1284"/>
      <c r="B2548" s="1284"/>
      <c r="C2548" s="1284"/>
      <c r="D2548" s="1284"/>
      <c r="E2548" s="1284"/>
      <c r="F2548" s="1284"/>
      <c r="G2548" s="1284"/>
    </row>
    <row r="2549" spans="1:7" ht="15">
      <c r="A2549" s="1284"/>
      <c r="B2549" s="1284"/>
      <c r="C2549" s="1284"/>
      <c r="D2549" s="1284"/>
      <c r="E2549" s="1284"/>
      <c r="F2549" s="1284"/>
      <c r="G2549" s="1284"/>
    </row>
    <row r="2550" spans="1:7" ht="15">
      <c r="A2550" s="1284"/>
      <c r="B2550" s="1284"/>
      <c r="C2550" s="1284"/>
      <c r="D2550" s="1284"/>
      <c r="E2550" s="1284"/>
      <c r="F2550" s="1284"/>
      <c r="G2550" s="1284"/>
    </row>
    <row r="2551" spans="1:7" ht="15">
      <c r="A2551" s="1284"/>
      <c r="B2551" s="1284"/>
      <c r="C2551" s="1284"/>
      <c r="D2551" s="1284"/>
      <c r="E2551" s="1284"/>
      <c r="F2551" s="1284"/>
      <c r="G2551" s="1284"/>
    </row>
    <row r="2552" spans="1:7" ht="15">
      <c r="A2552" s="1284"/>
      <c r="B2552" s="1284"/>
      <c r="C2552" s="1284"/>
      <c r="D2552" s="1284"/>
      <c r="E2552" s="1284"/>
      <c r="F2552" s="1284"/>
      <c r="G2552" s="1284"/>
    </row>
    <row r="2553" spans="1:7" ht="15">
      <c r="A2553" s="1284"/>
      <c r="B2553" s="1284"/>
      <c r="C2553" s="1284"/>
      <c r="D2553" s="1284"/>
      <c r="E2553" s="1284"/>
      <c r="F2553" s="1284"/>
      <c r="G2553" s="1284"/>
    </row>
    <row r="2554" spans="1:7" ht="15">
      <c r="A2554" s="1284"/>
      <c r="B2554" s="1284"/>
      <c r="C2554" s="1284"/>
      <c r="D2554" s="1284"/>
      <c r="E2554" s="1284"/>
      <c r="F2554" s="1284"/>
      <c r="G2554" s="1284"/>
    </row>
    <row r="2555" spans="1:7" ht="15">
      <c r="A2555" s="1284"/>
      <c r="B2555" s="1284"/>
      <c r="C2555" s="1284"/>
      <c r="D2555" s="1284"/>
      <c r="E2555" s="1284"/>
      <c r="F2555" s="1284"/>
      <c r="G2555" s="1284"/>
    </row>
    <row r="2556" spans="1:7" ht="15">
      <c r="A2556" s="1284"/>
      <c r="B2556" s="1284"/>
      <c r="C2556" s="1284"/>
      <c r="D2556" s="1284"/>
      <c r="E2556" s="1284"/>
      <c r="F2556" s="1284"/>
      <c r="G2556" s="1284"/>
    </row>
    <row r="2557" spans="1:7" ht="15">
      <c r="A2557" s="1284"/>
      <c r="B2557" s="1284"/>
      <c r="C2557" s="1284"/>
      <c r="D2557" s="1284"/>
      <c r="E2557" s="1284"/>
      <c r="F2557" s="1284"/>
      <c r="G2557" s="1284"/>
    </row>
    <row r="2558" spans="1:7" ht="15">
      <c r="A2558" s="1284"/>
      <c r="B2558" s="1284"/>
      <c r="C2558" s="1284"/>
      <c r="D2558" s="1284"/>
      <c r="E2558" s="1284"/>
      <c r="F2558" s="1284"/>
      <c r="G2558" s="1284"/>
    </row>
    <row r="2559" spans="1:7" ht="15">
      <c r="A2559" s="1284"/>
      <c r="B2559" s="1284"/>
      <c r="C2559" s="1284"/>
      <c r="D2559" s="1284"/>
      <c r="E2559" s="1284"/>
      <c r="F2559" s="1284"/>
      <c r="G2559" s="1284"/>
    </row>
    <row r="2560" spans="1:7" ht="15">
      <c r="A2560" s="1284"/>
      <c r="B2560" s="1284"/>
      <c r="C2560" s="1284"/>
      <c r="D2560" s="1284"/>
      <c r="E2560" s="1284"/>
      <c r="F2560" s="1284"/>
      <c r="G2560" s="1284"/>
    </row>
    <row r="2561" spans="1:7" ht="15">
      <c r="A2561" s="1284"/>
      <c r="B2561" s="1284"/>
      <c r="C2561" s="1284"/>
      <c r="D2561" s="1284"/>
      <c r="E2561" s="1284"/>
      <c r="F2561" s="1284"/>
      <c r="G2561" s="1284"/>
    </row>
    <row r="2562" spans="1:7" ht="15">
      <c r="A2562" s="1284"/>
      <c r="B2562" s="1284"/>
      <c r="C2562" s="1284"/>
      <c r="D2562" s="1284"/>
      <c r="E2562" s="1284"/>
      <c r="F2562" s="1284"/>
      <c r="G2562" s="1284"/>
    </row>
    <row r="2563" spans="1:7" ht="15">
      <c r="A2563" s="1284"/>
      <c r="B2563" s="1284"/>
      <c r="C2563" s="1284"/>
      <c r="D2563" s="1284"/>
      <c r="E2563" s="1284"/>
      <c r="F2563" s="1284"/>
      <c r="G2563" s="1284"/>
    </row>
    <row r="2564" spans="1:7" ht="15">
      <c r="A2564" s="1284"/>
      <c r="B2564" s="1284"/>
      <c r="C2564" s="1284"/>
      <c r="D2564" s="1284"/>
      <c r="E2564" s="1284"/>
      <c r="F2564" s="1284"/>
      <c r="G2564" s="1284"/>
    </row>
    <row r="2565" spans="1:7" ht="15">
      <c r="A2565" s="1284"/>
      <c r="B2565" s="1284"/>
      <c r="C2565" s="1284"/>
      <c r="D2565" s="1284"/>
      <c r="E2565" s="1284"/>
      <c r="F2565" s="1284"/>
      <c r="G2565" s="1284"/>
    </row>
    <row r="2566" spans="1:7" ht="15">
      <c r="A2566" s="1284"/>
      <c r="B2566" s="1284"/>
      <c r="C2566" s="1284"/>
      <c r="D2566" s="1284"/>
      <c r="E2566" s="1284"/>
      <c r="F2566" s="1284"/>
      <c r="G2566" s="1284"/>
    </row>
    <row r="2567" spans="1:7" ht="15">
      <c r="A2567" s="1284"/>
      <c r="B2567" s="1284"/>
      <c r="C2567" s="1284"/>
      <c r="D2567" s="1284"/>
      <c r="E2567" s="1284"/>
      <c r="F2567" s="1284"/>
      <c r="G2567" s="1284"/>
    </row>
    <row r="2568" spans="1:7" ht="15">
      <c r="A2568" s="1284"/>
      <c r="B2568" s="1284"/>
      <c r="C2568" s="1284"/>
      <c r="D2568" s="1284"/>
      <c r="E2568" s="1284"/>
      <c r="F2568" s="1284"/>
      <c r="G2568" s="1284"/>
    </row>
    <row r="2569" spans="1:7" ht="15">
      <c r="A2569" s="1284"/>
      <c r="B2569" s="1284"/>
      <c r="C2569" s="1284"/>
      <c r="D2569" s="1284"/>
      <c r="E2569" s="1284"/>
      <c r="F2569" s="1284"/>
      <c r="G2569" s="1284"/>
    </row>
    <row r="2570" spans="1:7" ht="15">
      <c r="A2570" s="1284"/>
      <c r="B2570" s="1284"/>
      <c r="C2570" s="1284"/>
      <c r="D2570" s="1284"/>
      <c r="E2570" s="1284"/>
      <c r="F2570" s="1284"/>
      <c r="G2570" s="1284"/>
    </row>
    <row r="2571" spans="1:7" ht="15">
      <c r="A2571" s="1284"/>
      <c r="B2571" s="1284"/>
      <c r="C2571" s="1284"/>
      <c r="D2571" s="1284"/>
      <c r="E2571" s="1284"/>
      <c r="F2571" s="1284"/>
      <c r="G2571" s="1284"/>
    </row>
    <row r="2572" spans="1:7" ht="15">
      <c r="A2572" s="1284"/>
      <c r="B2572" s="1284"/>
      <c r="C2572" s="1284"/>
      <c r="D2572" s="1284"/>
      <c r="E2572" s="1284"/>
      <c r="F2572" s="1284"/>
      <c r="G2572" s="1284"/>
    </row>
    <row r="2573" spans="1:7" ht="15">
      <c r="A2573" s="1284"/>
      <c r="B2573" s="1284"/>
      <c r="C2573" s="1284"/>
      <c r="D2573" s="1284"/>
      <c r="E2573" s="1284"/>
      <c r="F2573" s="1284"/>
      <c r="G2573" s="1284"/>
    </row>
    <row r="2574" spans="1:7" ht="15">
      <c r="A2574" s="1284"/>
      <c r="B2574" s="1284"/>
      <c r="C2574" s="1284"/>
      <c r="D2574" s="1284"/>
      <c r="E2574" s="1284"/>
      <c r="F2574" s="1284"/>
      <c r="G2574" s="1284"/>
    </row>
    <row r="2575" spans="1:7" ht="15">
      <c r="A2575" s="1284"/>
      <c r="B2575" s="1284"/>
      <c r="C2575" s="1284"/>
      <c r="D2575" s="1284"/>
      <c r="E2575" s="1284"/>
      <c r="F2575" s="1284"/>
      <c r="G2575" s="1284"/>
    </row>
    <row r="2576" spans="1:7" ht="15">
      <c r="A2576" s="1284"/>
      <c r="B2576" s="1284"/>
      <c r="C2576" s="1284"/>
      <c r="D2576" s="1284"/>
      <c r="E2576" s="1284"/>
      <c r="F2576" s="1284"/>
      <c r="G2576" s="1284"/>
    </row>
    <row r="2577" spans="1:7" ht="15">
      <c r="A2577" s="1284"/>
      <c r="B2577" s="1284"/>
      <c r="C2577" s="1284"/>
      <c r="D2577" s="1284"/>
      <c r="E2577" s="1284"/>
      <c r="F2577" s="1284"/>
      <c r="G2577" s="1284"/>
    </row>
    <row r="2578" spans="1:7" ht="15">
      <c r="A2578" s="1284"/>
      <c r="B2578" s="1284"/>
      <c r="C2578" s="1284"/>
      <c r="D2578" s="1284"/>
      <c r="E2578" s="1284"/>
      <c r="F2578" s="1284"/>
      <c r="G2578" s="1284"/>
    </row>
    <row r="2579" spans="1:7" ht="15">
      <c r="A2579" s="1284"/>
      <c r="B2579" s="1284"/>
      <c r="C2579" s="1284"/>
      <c r="D2579" s="1284"/>
      <c r="E2579" s="1284"/>
      <c r="F2579" s="1284"/>
      <c r="G2579" s="1284"/>
    </row>
    <row r="2580" spans="1:7" ht="15">
      <c r="A2580" s="1284"/>
      <c r="B2580" s="1284"/>
      <c r="C2580" s="1284"/>
      <c r="D2580" s="1284"/>
      <c r="E2580" s="1284"/>
      <c r="F2580" s="1284"/>
      <c r="G2580" s="1284"/>
    </row>
    <row r="2581" spans="1:7" ht="15">
      <c r="A2581" s="1284"/>
      <c r="B2581" s="1284"/>
      <c r="C2581" s="1284"/>
      <c r="D2581" s="1284"/>
      <c r="E2581" s="1284"/>
      <c r="F2581" s="1284"/>
      <c r="G2581" s="1284"/>
    </row>
    <row r="2582" spans="1:7" ht="15">
      <c r="A2582" s="1284"/>
      <c r="B2582" s="1284"/>
      <c r="C2582" s="1284"/>
      <c r="D2582" s="1284"/>
      <c r="E2582" s="1284"/>
      <c r="F2582" s="1284"/>
      <c r="G2582" s="1284"/>
    </row>
    <row r="2583" spans="1:7" ht="15">
      <c r="A2583" s="1284"/>
      <c r="B2583" s="1284"/>
      <c r="C2583" s="1284"/>
      <c r="D2583" s="1284"/>
      <c r="E2583" s="1284"/>
      <c r="F2583" s="1284"/>
      <c r="G2583" s="1284"/>
    </row>
    <row r="2584" spans="1:7" ht="15">
      <c r="A2584" s="1284"/>
      <c r="B2584" s="1284"/>
      <c r="C2584" s="1284"/>
      <c r="D2584" s="1284"/>
      <c r="E2584" s="1284"/>
      <c r="F2584" s="1284"/>
      <c r="G2584" s="1284"/>
    </row>
    <row r="2585" spans="1:7" ht="15">
      <c r="A2585" s="1284"/>
      <c r="B2585" s="1284"/>
      <c r="C2585" s="1284"/>
      <c r="D2585" s="1284"/>
      <c r="E2585" s="1284"/>
      <c r="F2585" s="1284"/>
      <c r="G2585" s="1284"/>
    </row>
    <row r="2586" spans="1:7" ht="15">
      <c r="A2586" s="1284"/>
      <c r="B2586" s="1284"/>
      <c r="C2586" s="1284"/>
      <c r="D2586" s="1284"/>
      <c r="E2586" s="1284"/>
      <c r="F2586" s="1284"/>
      <c r="G2586" s="1284"/>
    </row>
    <row r="2587" spans="1:7" ht="15">
      <c r="A2587" s="1284"/>
      <c r="B2587" s="1284"/>
      <c r="C2587" s="1284"/>
      <c r="D2587" s="1284"/>
      <c r="E2587" s="1284"/>
      <c r="F2587" s="1284"/>
      <c r="G2587" s="1284"/>
    </row>
    <row r="2588" spans="1:7" ht="15">
      <c r="A2588" s="1284"/>
      <c r="B2588" s="1284"/>
      <c r="C2588" s="1284"/>
      <c r="D2588" s="1284"/>
      <c r="E2588" s="1284"/>
      <c r="F2588" s="1284"/>
      <c r="G2588" s="1284"/>
    </row>
    <row r="2589" spans="1:7" ht="15">
      <c r="A2589" s="1284"/>
      <c r="B2589" s="1284"/>
      <c r="C2589" s="1284"/>
      <c r="D2589" s="1284"/>
      <c r="E2589" s="1284"/>
      <c r="F2589" s="1284"/>
      <c r="G2589" s="1284"/>
    </row>
    <row r="2590" spans="1:7" ht="15">
      <c r="A2590" s="1284"/>
      <c r="B2590" s="1284"/>
      <c r="C2590" s="1284"/>
      <c r="D2590" s="1284"/>
      <c r="E2590" s="1284"/>
      <c r="F2590" s="1284"/>
      <c r="G2590" s="1284"/>
    </row>
    <row r="2591" spans="1:7" ht="15">
      <c r="A2591" s="1284"/>
      <c r="B2591" s="1284"/>
      <c r="C2591" s="1284"/>
      <c r="D2591" s="1284"/>
      <c r="E2591" s="1284"/>
      <c r="F2591" s="1284"/>
      <c r="G2591" s="1284"/>
    </row>
    <row r="2592" spans="1:7" ht="15">
      <c r="A2592" s="1284"/>
      <c r="B2592" s="1284"/>
      <c r="C2592" s="1284"/>
      <c r="D2592" s="1284"/>
      <c r="E2592" s="1284"/>
      <c r="F2592" s="1284"/>
      <c r="G2592" s="1284"/>
    </row>
    <row r="2593" spans="1:7" ht="15">
      <c r="A2593" s="1284"/>
      <c r="B2593" s="1284"/>
      <c r="C2593" s="1284"/>
      <c r="D2593" s="1284"/>
      <c r="E2593" s="1284"/>
      <c r="F2593" s="1284"/>
      <c r="G2593" s="1284"/>
    </row>
    <row r="2594" spans="1:7" ht="15">
      <c r="A2594" s="1284"/>
      <c r="B2594" s="1284"/>
      <c r="C2594" s="1284"/>
      <c r="D2594" s="1284"/>
      <c r="E2594" s="1284"/>
      <c r="F2594" s="1284"/>
      <c r="G2594" s="1284"/>
    </row>
    <row r="2595" spans="1:7" ht="15">
      <c r="A2595" s="1284"/>
      <c r="B2595" s="1284"/>
      <c r="C2595" s="1284"/>
      <c r="D2595" s="1284"/>
      <c r="E2595" s="1284"/>
      <c r="F2595" s="1284"/>
      <c r="G2595" s="1284"/>
    </row>
    <row r="2596" spans="1:7" ht="15">
      <c r="A2596" s="1284"/>
      <c r="B2596" s="1284"/>
      <c r="C2596" s="1284"/>
      <c r="D2596" s="1284"/>
      <c r="E2596" s="1284"/>
      <c r="F2596" s="1284"/>
      <c r="G2596" s="1284"/>
    </row>
    <row r="2597" spans="1:7" ht="15">
      <c r="A2597" s="1284"/>
      <c r="B2597" s="1284"/>
      <c r="C2597" s="1284"/>
      <c r="D2597" s="1284"/>
      <c r="E2597" s="1284"/>
      <c r="F2597" s="1284"/>
      <c r="G2597" s="1284"/>
    </row>
    <row r="2598" spans="1:7" ht="15">
      <c r="A2598" s="1284"/>
      <c r="B2598" s="1284"/>
      <c r="C2598" s="1284"/>
      <c r="D2598" s="1284"/>
      <c r="E2598" s="1284"/>
      <c r="F2598" s="1284"/>
      <c r="G2598" s="1284"/>
    </row>
    <row r="2599" spans="1:7" ht="15">
      <c r="A2599" s="1284"/>
      <c r="B2599" s="1284"/>
      <c r="C2599" s="1284"/>
      <c r="D2599" s="1284"/>
      <c r="E2599" s="1284"/>
      <c r="F2599" s="1284"/>
      <c r="G2599" s="1284"/>
    </row>
    <row r="2600" spans="1:7" ht="15">
      <c r="A2600" s="1284"/>
      <c r="B2600" s="1284"/>
      <c r="C2600" s="1284"/>
      <c r="D2600" s="1284"/>
      <c r="E2600" s="1284"/>
      <c r="F2600" s="1284"/>
      <c r="G2600" s="1284"/>
    </row>
    <row r="2601" spans="1:7" ht="15">
      <c r="A2601" s="1284"/>
      <c r="B2601" s="1284"/>
      <c r="C2601" s="1284"/>
      <c r="D2601" s="1284"/>
      <c r="E2601" s="1284"/>
      <c r="F2601" s="1284"/>
      <c r="G2601" s="1284"/>
    </row>
    <row r="2602" spans="1:7" ht="15">
      <c r="A2602" s="1284"/>
      <c r="B2602" s="1284"/>
      <c r="C2602" s="1284"/>
      <c r="D2602" s="1284"/>
      <c r="E2602" s="1284"/>
      <c r="F2602" s="1284"/>
      <c r="G2602" s="1284"/>
    </row>
    <row r="2603" spans="1:7" ht="15">
      <c r="A2603" s="1284"/>
      <c r="B2603" s="1284"/>
      <c r="C2603" s="1284"/>
      <c r="D2603" s="1284"/>
      <c r="E2603" s="1284"/>
      <c r="F2603" s="1284"/>
      <c r="G2603" s="1284"/>
    </row>
    <row r="2604" spans="1:7" ht="15">
      <c r="A2604" s="1284"/>
      <c r="B2604" s="1284"/>
      <c r="C2604" s="1284"/>
      <c r="D2604" s="1284"/>
      <c r="E2604" s="1284"/>
      <c r="F2604" s="1284"/>
      <c r="G2604" s="1284"/>
    </row>
    <row r="2605" spans="1:7" ht="15">
      <c r="A2605" s="1284"/>
      <c r="B2605" s="1284"/>
      <c r="C2605" s="1284"/>
      <c r="D2605" s="1284"/>
      <c r="E2605" s="1284"/>
      <c r="F2605" s="1284"/>
      <c r="G2605" s="1284"/>
    </row>
    <row r="2606" spans="1:7" ht="15">
      <c r="A2606" s="1284"/>
      <c r="B2606" s="1284"/>
      <c r="C2606" s="1284"/>
      <c r="D2606" s="1284"/>
      <c r="E2606" s="1284"/>
      <c r="F2606" s="1284"/>
      <c r="G2606" s="1284"/>
    </row>
    <row r="2607" spans="1:7" ht="15">
      <c r="A2607" s="1284"/>
      <c r="B2607" s="1284"/>
      <c r="C2607" s="1284"/>
      <c r="D2607" s="1284"/>
      <c r="E2607" s="1284"/>
      <c r="F2607" s="1284"/>
      <c r="G2607" s="1284"/>
    </row>
    <row r="2608" spans="1:7" ht="15">
      <c r="A2608" s="1284"/>
      <c r="B2608" s="1284"/>
      <c r="C2608" s="1284"/>
      <c r="D2608" s="1284"/>
      <c r="E2608" s="1284"/>
      <c r="F2608" s="1284"/>
      <c r="G2608" s="1284"/>
    </row>
    <row r="2609" spans="1:7" ht="15">
      <c r="A2609" s="1284"/>
      <c r="B2609" s="1284"/>
      <c r="C2609" s="1284"/>
      <c r="D2609" s="1284"/>
      <c r="E2609" s="1284"/>
      <c r="F2609" s="1284"/>
      <c r="G2609" s="1284"/>
    </row>
    <row r="2610" spans="1:7" ht="15">
      <c r="A2610" s="1284"/>
      <c r="B2610" s="1284"/>
      <c r="C2610" s="1284"/>
      <c r="D2610" s="1284"/>
      <c r="E2610" s="1284"/>
      <c r="F2610" s="1284"/>
      <c r="G2610" s="1284"/>
    </row>
    <row r="2611" spans="1:7" ht="15">
      <c r="A2611" s="1284"/>
      <c r="B2611" s="1284"/>
      <c r="C2611" s="1284"/>
      <c r="D2611" s="1284"/>
      <c r="E2611" s="1284"/>
      <c r="F2611" s="1284"/>
      <c r="G2611" s="1284"/>
    </row>
    <row r="2612" spans="1:7" ht="15">
      <c r="A2612" s="1284"/>
      <c r="B2612" s="1284"/>
      <c r="C2612" s="1284"/>
      <c r="D2612" s="1284"/>
      <c r="E2612" s="1284"/>
      <c r="F2612" s="1284"/>
      <c r="G2612" s="1284"/>
    </row>
    <row r="2613" spans="1:7" ht="15">
      <c r="A2613" s="1284"/>
      <c r="B2613" s="1284"/>
      <c r="C2613" s="1284"/>
      <c r="D2613" s="1284"/>
      <c r="E2613" s="1284"/>
      <c r="F2613" s="1284"/>
      <c r="G2613" s="1284"/>
    </row>
    <row r="2614" spans="1:7" ht="15">
      <c r="A2614" s="1284"/>
      <c r="B2614" s="1284"/>
      <c r="C2614" s="1284"/>
      <c r="D2614" s="1284"/>
      <c r="E2614" s="1284"/>
      <c r="F2614" s="1284"/>
      <c r="G2614" s="1284"/>
    </row>
    <row r="2615" spans="1:7" ht="15">
      <c r="A2615" s="1284"/>
      <c r="B2615" s="1284"/>
      <c r="C2615" s="1284"/>
      <c r="D2615" s="1284"/>
      <c r="E2615" s="1284"/>
      <c r="F2615" s="1284"/>
      <c r="G2615" s="1284"/>
    </row>
    <row r="2616" spans="1:7" ht="15">
      <c r="A2616" s="1284"/>
      <c r="B2616" s="1284"/>
      <c r="C2616" s="1284"/>
      <c r="D2616" s="1284"/>
      <c r="E2616" s="1284"/>
      <c r="F2616" s="1284"/>
      <c r="G2616" s="1284"/>
    </row>
    <row r="2617" spans="1:7" ht="15">
      <c r="A2617" s="1284"/>
      <c r="B2617" s="1284"/>
      <c r="C2617" s="1284"/>
      <c r="D2617" s="1284"/>
      <c r="E2617" s="1284"/>
      <c r="F2617" s="1284"/>
      <c r="G2617" s="1284"/>
    </row>
    <row r="2618" spans="1:7" ht="15">
      <c r="A2618" s="1284"/>
      <c r="B2618" s="1284"/>
      <c r="C2618" s="1284"/>
      <c r="D2618" s="1284"/>
      <c r="E2618" s="1284"/>
      <c r="F2618" s="1284"/>
      <c r="G2618" s="1284"/>
    </row>
    <row r="2619" spans="1:7" ht="15">
      <c r="A2619" s="1284"/>
      <c r="B2619" s="1284"/>
      <c r="C2619" s="1284"/>
      <c r="D2619" s="1284"/>
      <c r="E2619" s="1284"/>
      <c r="F2619" s="1284"/>
      <c r="G2619" s="1284"/>
    </row>
    <row r="2620" spans="1:7" ht="15">
      <c r="A2620" s="1284"/>
      <c r="B2620" s="1284"/>
      <c r="C2620" s="1284"/>
      <c r="D2620" s="1284"/>
      <c r="E2620" s="1284"/>
      <c r="F2620" s="1284"/>
      <c r="G2620" s="1284"/>
    </row>
    <row r="2621" spans="1:7" ht="15">
      <c r="A2621" s="1284"/>
      <c r="B2621" s="1284"/>
      <c r="C2621" s="1284"/>
      <c r="D2621" s="1284"/>
      <c r="E2621" s="1284"/>
      <c r="F2621" s="1284"/>
      <c r="G2621" s="1284"/>
    </row>
    <row r="2622" spans="1:7" ht="15">
      <c r="A2622" s="1284"/>
      <c r="B2622" s="1284"/>
      <c r="C2622" s="1284"/>
      <c r="D2622" s="1284"/>
      <c r="E2622" s="1284"/>
      <c r="F2622" s="1284"/>
      <c r="G2622" s="1284"/>
    </row>
    <row r="2623" spans="1:7" ht="15">
      <c r="A2623" s="1284"/>
      <c r="B2623" s="1284"/>
      <c r="C2623" s="1284"/>
      <c r="D2623" s="1284"/>
      <c r="E2623" s="1284"/>
      <c r="F2623" s="1284"/>
      <c r="G2623" s="1284"/>
    </row>
    <row r="2624" spans="1:7" ht="15">
      <c r="A2624" s="1284"/>
      <c r="B2624" s="1284"/>
      <c r="C2624" s="1284"/>
      <c r="D2624" s="1284"/>
      <c r="E2624" s="1284"/>
      <c r="F2624" s="1284"/>
      <c r="G2624" s="1284"/>
    </row>
    <row r="2625" spans="1:7" ht="15">
      <c r="A2625" s="1284"/>
      <c r="B2625" s="1284"/>
      <c r="C2625" s="1284"/>
      <c r="D2625" s="1284"/>
      <c r="E2625" s="1284"/>
      <c r="F2625" s="1284"/>
      <c r="G2625" s="1284"/>
    </row>
    <row r="2626" spans="1:7" ht="15">
      <c r="A2626" s="1284"/>
      <c r="B2626" s="1284"/>
      <c r="C2626" s="1284"/>
      <c r="D2626" s="1284"/>
      <c r="E2626" s="1284"/>
      <c r="F2626" s="1284"/>
      <c r="G2626" s="1284"/>
    </row>
    <row r="2627" spans="1:7" ht="15">
      <c r="A2627" s="1284"/>
      <c r="B2627" s="1284"/>
      <c r="C2627" s="1284"/>
      <c r="D2627" s="1284"/>
      <c r="E2627" s="1284"/>
      <c r="F2627" s="1284"/>
      <c r="G2627" s="1284"/>
    </row>
    <row r="2628" spans="1:7" ht="15">
      <c r="A2628" s="1284"/>
      <c r="B2628" s="1284"/>
      <c r="C2628" s="1284"/>
      <c r="D2628" s="1284"/>
      <c r="E2628" s="1284"/>
      <c r="F2628" s="1284"/>
      <c r="G2628" s="1284"/>
    </row>
    <row r="2629" spans="1:7" ht="15">
      <c r="A2629" s="1284"/>
      <c r="B2629" s="1284"/>
      <c r="C2629" s="1284"/>
      <c r="D2629" s="1284"/>
      <c r="E2629" s="1284"/>
      <c r="F2629" s="1284"/>
      <c r="G2629" s="1284"/>
    </row>
    <row r="2630" spans="1:7" ht="15">
      <c r="A2630" s="1284"/>
      <c r="B2630" s="1284"/>
      <c r="C2630" s="1284"/>
      <c r="D2630" s="1284"/>
      <c r="E2630" s="1284"/>
      <c r="F2630" s="1284"/>
      <c r="G2630" s="1284"/>
    </row>
    <row r="2631" spans="1:7" ht="15">
      <c r="A2631" s="1284"/>
      <c r="B2631" s="1284"/>
      <c r="C2631" s="1284"/>
      <c r="D2631" s="1284"/>
      <c r="E2631" s="1284"/>
      <c r="F2631" s="1284"/>
      <c r="G2631" s="1284"/>
    </row>
    <row r="2632" spans="1:7" ht="15">
      <c r="A2632" s="1284"/>
      <c r="B2632" s="1284"/>
      <c r="C2632" s="1284"/>
      <c r="D2632" s="1284"/>
      <c r="E2632" s="1284"/>
      <c r="F2632" s="1284"/>
      <c r="G2632" s="1284"/>
    </row>
    <row r="2633" spans="1:7" ht="15">
      <c r="A2633" s="1284"/>
      <c r="B2633" s="1284"/>
      <c r="C2633" s="1284"/>
      <c r="D2633" s="1284"/>
      <c r="E2633" s="1284"/>
      <c r="F2633" s="1284"/>
      <c r="G2633" s="1284"/>
    </row>
    <row r="2634" spans="1:7" ht="15">
      <c r="A2634" s="1284"/>
      <c r="B2634" s="1284"/>
      <c r="C2634" s="1284"/>
      <c r="D2634" s="1284"/>
      <c r="E2634" s="1284"/>
      <c r="F2634" s="1284"/>
      <c r="G2634" s="1284"/>
    </row>
    <row r="2635" spans="1:7" ht="15">
      <c r="A2635" s="1284"/>
      <c r="B2635" s="1284"/>
      <c r="C2635" s="1284"/>
      <c r="D2635" s="1284"/>
      <c r="E2635" s="1284"/>
      <c r="F2635" s="1284"/>
      <c r="G2635" s="1284"/>
    </row>
    <row r="2636" spans="1:7" ht="15">
      <c r="A2636" s="1284"/>
      <c r="B2636" s="1284"/>
      <c r="C2636" s="1284"/>
      <c r="D2636" s="1284"/>
      <c r="E2636" s="1284"/>
      <c r="F2636" s="1284"/>
      <c r="G2636" s="1284"/>
    </row>
    <row r="2637" spans="1:7" ht="15">
      <c r="A2637" s="1284"/>
      <c r="B2637" s="1284"/>
      <c r="C2637" s="1284"/>
      <c r="D2637" s="1284"/>
      <c r="E2637" s="1284"/>
      <c r="F2637" s="1284"/>
      <c r="G2637" s="1284"/>
    </row>
    <row r="2638" spans="1:7" ht="15">
      <c r="A2638" s="1284"/>
      <c r="B2638" s="1284"/>
      <c r="C2638" s="1284"/>
      <c r="D2638" s="1284"/>
      <c r="E2638" s="1284"/>
      <c r="F2638" s="1284"/>
      <c r="G2638" s="1284"/>
    </row>
    <row r="2639" spans="1:7" ht="15">
      <c r="A2639" s="1284"/>
      <c r="B2639" s="1284"/>
      <c r="C2639" s="1284"/>
      <c r="D2639" s="1284"/>
      <c r="E2639" s="1284"/>
      <c r="F2639" s="1284"/>
      <c r="G2639" s="1284"/>
    </row>
    <row r="2640" spans="1:7" ht="15">
      <c r="A2640" s="1284"/>
      <c r="B2640" s="1284"/>
      <c r="C2640" s="1284"/>
      <c r="D2640" s="1284"/>
      <c r="E2640" s="1284"/>
      <c r="F2640" s="1284"/>
      <c r="G2640" s="1284"/>
    </row>
    <row r="2641" spans="1:7" ht="15">
      <c r="A2641" s="1284"/>
      <c r="B2641" s="1284"/>
      <c r="C2641" s="1284"/>
      <c r="D2641" s="1284"/>
      <c r="E2641" s="1284"/>
      <c r="F2641" s="1284"/>
      <c r="G2641" s="1284"/>
    </row>
    <row r="2642" spans="1:7" ht="15">
      <c r="A2642" s="1284"/>
      <c r="B2642" s="1284"/>
      <c r="C2642" s="1284"/>
      <c r="D2642" s="1284"/>
      <c r="E2642" s="1284"/>
      <c r="F2642" s="1284"/>
      <c r="G2642" s="1284"/>
    </row>
    <row r="2643" spans="1:7" ht="15">
      <c r="A2643" s="1284"/>
      <c r="B2643" s="1284"/>
      <c r="C2643" s="1284"/>
      <c r="D2643" s="1284"/>
      <c r="E2643" s="1284"/>
      <c r="F2643" s="1284"/>
      <c r="G2643" s="1284"/>
    </row>
    <row r="2644" spans="1:7" ht="15">
      <c r="A2644" s="1284"/>
      <c r="B2644" s="1284"/>
      <c r="C2644" s="1284"/>
      <c r="D2644" s="1284"/>
      <c r="E2644" s="1284"/>
      <c r="F2644" s="1284"/>
      <c r="G2644" s="1284"/>
    </row>
    <row r="2645" spans="1:7" ht="15">
      <c r="A2645" s="1284"/>
      <c r="B2645" s="1284"/>
      <c r="C2645" s="1284"/>
      <c r="D2645" s="1284"/>
      <c r="E2645" s="1284"/>
      <c r="F2645" s="1284"/>
      <c r="G2645" s="1284"/>
    </row>
    <row r="2646" spans="1:7" ht="15">
      <c r="A2646" s="1284"/>
      <c r="B2646" s="1284"/>
      <c r="C2646" s="1284"/>
      <c r="D2646" s="1284"/>
      <c r="E2646" s="1284"/>
      <c r="F2646" s="1284"/>
      <c r="G2646" s="1284"/>
    </row>
    <row r="2647" spans="1:7" ht="15">
      <c r="A2647" s="1284"/>
      <c r="B2647" s="1284"/>
      <c r="C2647" s="1284"/>
      <c r="D2647" s="1284"/>
      <c r="E2647" s="1284"/>
      <c r="F2647" s="1284"/>
      <c r="G2647" s="1284"/>
    </row>
    <row r="2648" spans="1:7" ht="15">
      <c r="A2648" s="1284"/>
      <c r="B2648" s="1284"/>
      <c r="C2648" s="1284"/>
      <c r="D2648" s="1284"/>
      <c r="E2648" s="1284"/>
      <c r="F2648" s="1284"/>
      <c r="G2648" s="1284"/>
    </row>
    <row r="2649" spans="1:7" ht="15">
      <c r="A2649" s="1284"/>
      <c r="B2649" s="1284"/>
      <c r="C2649" s="1284"/>
      <c r="D2649" s="1284"/>
      <c r="E2649" s="1284"/>
      <c r="F2649" s="1284"/>
      <c r="G2649" s="1284"/>
    </row>
    <row r="2650" spans="1:7" ht="15">
      <c r="A2650" s="1284"/>
      <c r="B2650" s="1284"/>
      <c r="C2650" s="1284"/>
      <c r="D2650" s="1284"/>
      <c r="E2650" s="1284"/>
      <c r="F2650" s="1284"/>
      <c r="G2650" s="1284"/>
    </row>
    <row r="2651" spans="1:7" ht="15">
      <c r="A2651" s="1284"/>
      <c r="B2651" s="1284"/>
      <c r="C2651" s="1284"/>
      <c r="D2651" s="1284"/>
      <c r="E2651" s="1284"/>
      <c r="F2651" s="1284"/>
      <c r="G2651" s="1284"/>
    </row>
    <row r="2652" spans="1:7" ht="15">
      <c r="A2652" s="1284"/>
      <c r="B2652" s="1284"/>
      <c r="C2652" s="1284"/>
      <c r="D2652" s="1284"/>
      <c r="E2652" s="1284"/>
      <c r="F2652" s="1284"/>
      <c r="G2652" s="1284"/>
    </row>
    <row r="2653" spans="1:7" ht="15">
      <c r="A2653" s="1284"/>
      <c r="B2653" s="1284"/>
      <c r="C2653" s="1284"/>
      <c r="D2653" s="1284"/>
      <c r="E2653" s="1284"/>
      <c r="F2653" s="1284"/>
      <c r="G2653" s="1284"/>
    </row>
    <row r="2654" spans="1:7" ht="15">
      <c r="A2654" s="1284"/>
      <c r="B2654" s="1284"/>
      <c r="C2654" s="1284"/>
      <c r="D2654" s="1284"/>
      <c r="E2654" s="1284"/>
      <c r="F2654" s="1284"/>
      <c r="G2654" s="1284"/>
    </row>
    <row r="2655" spans="1:7" ht="15">
      <c r="A2655" s="1284"/>
      <c r="B2655" s="1284"/>
      <c r="C2655" s="1284"/>
      <c r="D2655" s="1284"/>
      <c r="E2655" s="1284"/>
      <c r="F2655" s="1284"/>
      <c r="G2655" s="1284"/>
    </row>
    <row r="2656" spans="1:7" ht="15">
      <c r="A2656" s="1284"/>
      <c r="B2656" s="1284"/>
      <c r="C2656" s="1284"/>
      <c r="D2656" s="1284"/>
      <c r="E2656" s="1284"/>
      <c r="F2656" s="1284"/>
      <c r="G2656" s="1284"/>
    </row>
    <row r="2657" spans="1:7" ht="15">
      <c r="A2657" s="1284"/>
      <c r="B2657" s="1284"/>
      <c r="C2657" s="1284"/>
      <c r="D2657" s="1284"/>
      <c r="E2657" s="1284"/>
      <c r="F2657" s="1284"/>
      <c r="G2657" s="1284"/>
    </row>
    <row r="2658" spans="1:7" ht="15">
      <c r="A2658" s="1284"/>
      <c r="B2658" s="1284"/>
      <c r="C2658" s="1284"/>
      <c r="D2658" s="1284"/>
      <c r="E2658" s="1284"/>
      <c r="F2658" s="1284"/>
      <c r="G2658" s="1284"/>
    </row>
    <row r="2659" spans="1:7" ht="15">
      <c r="A2659" s="1284"/>
      <c r="B2659" s="1284"/>
      <c r="C2659" s="1284"/>
      <c r="D2659" s="1284"/>
      <c r="E2659" s="1284"/>
      <c r="F2659" s="1284"/>
      <c r="G2659" s="1284"/>
    </row>
    <row r="2660" spans="1:7" ht="15">
      <c r="A2660" s="1284"/>
      <c r="B2660" s="1284"/>
      <c r="C2660" s="1284"/>
      <c r="D2660" s="1284"/>
      <c r="E2660" s="1284"/>
      <c r="F2660" s="1284"/>
      <c r="G2660" s="1284"/>
    </row>
    <row r="2661" spans="1:7" ht="15">
      <c r="A2661" s="1284"/>
      <c r="B2661" s="1284"/>
      <c r="C2661" s="1284"/>
      <c r="D2661" s="1284"/>
      <c r="E2661" s="1284"/>
      <c r="F2661" s="1284"/>
      <c r="G2661" s="1284"/>
    </row>
    <row r="2662" spans="1:7" ht="15">
      <c r="A2662" s="1284"/>
      <c r="B2662" s="1284"/>
      <c r="C2662" s="1284"/>
      <c r="D2662" s="1284"/>
      <c r="E2662" s="1284"/>
      <c r="F2662" s="1284"/>
      <c r="G2662" s="1284"/>
    </row>
    <row r="2663" spans="1:7" ht="15">
      <c r="A2663" s="1284"/>
      <c r="B2663" s="1284"/>
      <c r="C2663" s="1284"/>
      <c r="D2663" s="1284"/>
      <c r="E2663" s="1284"/>
      <c r="F2663" s="1284"/>
      <c r="G2663" s="1284"/>
    </row>
    <row r="2664" spans="1:7" ht="15">
      <c r="A2664" s="1284"/>
      <c r="B2664" s="1284"/>
      <c r="C2664" s="1284"/>
      <c r="D2664" s="1284"/>
      <c r="E2664" s="1284"/>
      <c r="F2664" s="1284"/>
      <c r="G2664" s="1284"/>
    </row>
    <row r="2665" spans="1:7" ht="15">
      <c r="A2665" s="1284"/>
      <c r="B2665" s="1284"/>
      <c r="C2665" s="1284"/>
      <c r="D2665" s="1284"/>
      <c r="E2665" s="1284"/>
      <c r="F2665" s="1284"/>
      <c r="G2665" s="1284"/>
    </row>
    <row r="2666" spans="1:7" ht="15">
      <c r="A2666" s="1284"/>
      <c r="B2666" s="1284"/>
      <c r="C2666" s="1284"/>
      <c r="D2666" s="1284"/>
      <c r="E2666" s="1284"/>
      <c r="F2666" s="1284"/>
      <c r="G2666" s="1284"/>
    </row>
    <row r="2667" spans="1:7" ht="15">
      <c r="A2667" s="1284"/>
      <c r="B2667" s="1284"/>
      <c r="C2667" s="1284"/>
      <c r="D2667" s="1284"/>
      <c r="E2667" s="1284"/>
      <c r="F2667" s="1284"/>
      <c r="G2667" s="1284"/>
    </row>
    <row r="2668" spans="1:7" ht="15">
      <c r="A2668" s="1284"/>
      <c r="B2668" s="1284"/>
      <c r="C2668" s="1284"/>
      <c r="D2668" s="1284"/>
      <c r="E2668" s="1284"/>
      <c r="F2668" s="1284"/>
      <c r="G2668" s="1284"/>
    </row>
    <row r="2669" spans="1:7" ht="15">
      <c r="A2669" s="1284"/>
      <c r="B2669" s="1284"/>
      <c r="C2669" s="1284"/>
      <c r="D2669" s="1284"/>
      <c r="E2669" s="1284"/>
      <c r="F2669" s="1284"/>
      <c r="G2669" s="1284"/>
    </row>
    <row r="2670" spans="1:7" ht="15">
      <c r="A2670" s="1284"/>
      <c r="B2670" s="1284"/>
      <c r="C2670" s="1284"/>
      <c r="D2670" s="1284"/>
      <c r="E2670" s="1284"/>
      <c r="F2670" s="1284"/>
      <c r="G2670" s="1284"/>
    </row>
    <row r="2671" spans="1:7" ht="15">
      <c r="A2671" s="1284"/>
      <c r="B2671" s="1284"/>
      <c r="C2671" s="1284"/>
      <c r="D2671" s="1284"/>
      <c r="E2671" s="1284"/>
      <c r="F2671" s="1284"/>
      <c r="G2671" s="1284"/>
    </row>
    <row r="2672" spans="1:7" ht="15">
      <c r="A2672" s="1284"/>
      <c r="B2672" s="1284"/>
      <c r="C2672" s="1284"/>
      <c r="D2672" s="1284"/>
      <c r="E2672" s="1284"/>
      <c r="F2672" s="1284"/>
      <c r="G2672" s="1284"/>
    </row>
    <row r="2673" spans="1:7" ht="15">
      <c r="A2673" s="1284"/>
      <c r="B2673" s="1284"/>
      <c r="C2673" s="1284"/>
      <c r="D2673" s="1284"/>
      <c r="E2673" s="1284"/>
      <c r="F2673" s="1284"/>
      <c r="G2673" s="1284"/>
    </row>
    <row r="2674" spans="1:7" ht="15">
      <c r="A2674" s="1284"/>
      <c r="B2674" s="1284"/>
      <c r="C2674" s="1284"/>
      <c r="D2674" s="1284"/>
      <c r="E2674" s="1284"/>
      <c r="F2674" s="1284"/>
      <c r="G2674" s="1284"/>
    </row>
    <row r="2675" spans="1:7" ht="15">
      <c r="A2675" s="1284"/>
      <c r="B2675" s="1284"/>
      <c r="C2675" s="1284"/>
      <c r="D2675" s="1284"/>
      <c r="E2675" s="1284"/>
      <c r="F2675" s="1284"/>
      <c r="G2675" s="1284"/>
    </row>
    <row r="2676" spans="1:7" ht="15">
      <c r="A2676" s="1284"/>
      <c r="B2676" s="1284"/>
      <c r="C2676" s="1284"/>
      <c r="D2676" s="1284"/>
      <c r="E2676" s="1284"/>
      <c r="F2676" s="1284"/>
      <c r="G2676" s="1284"/>
    </row>
    <row r="2677" spans="1:7" ht="15">
      <c r="A2677" s="1284"/>
      <c r="B2677" s="1284"/>
      <c r="C2677" s="1284"/>
      <c r="D2677" s="1284"/>
      <c r="E2677" s="1284"/>
      <c r="F2677" s="1284"/>
      <c r="G2677" s="1284"/>
    </row>
    <row r="2678" spans="1:7" ht="15">
      <c r="A2678" s="1284"/>
      <c r="B2678" s="1284"/>
      <c r="C2678" s="1284"/>
      <c r="D2678" s="1284"/>
      <c r="E2678" s="1284"/>
      <c r="F2678" s="1284"/>
      <c r="G2678" s="1284"/>
    </row>
    <row r="2679" spans="1:7" ht="15">
      <c r="A2679" s="1284"/>
      <c r="B2679" s="1284"/>
      <c r="C2679" s="1284"/>
      <c r="D2679" s="1284"/>
      <c r="E2679" s="1284"/>
      <c r="F2679" s="1284"/>
      <c r="G2679" s="1284"/>
    </row>
    <row r="2680" spans="1:7" ht="15">
      <c r="A2680" s="1284"/>
      <c r="B2680" s="1284"/>
      <c r="C2680" s="1284"/>
      <c r="D2680" s="1284"/>
      <c r="E2680" s="1284"/>
      <c r="F2680" s="1284"/>
      <c r="G2680" s="1284"/>
    </row>
    <row r="2681" spans="1:7" ht="15">
      <c r="A2681" s="1284"/>
      <c r="B2681" s="1284"/>
      <c r="C2681" s="1284"/>
      <c r="D2681" s="1284"/>
      <c r="E2681" s="1284"/>
      <c r="F2681" s="1284"/>
      <c r="G2681" s="1284"/>
    </row>
    <row r="2682" spans="1:7" ht="15">
      <c r="A2682" s="1284"/>
      <c r="B2682" s="1284"/>
      <c r="C2682" s="1284"/>
      <c r="D2682" s="1284"/>
      <c r="E2682" s="1284"/>
      <c r="F2682" s="1284"/>
      <c r="G2682" s="1284"/>
    </row>
    <row r="2683" spans="1:7" ht="15">
      <c r="A2683" s="1284"/>
      <c r="B2683" s="1284"/>
      <c r="C2683" s="1284"/>
      <c r="D2683" s="1284"/>
      <c r="E2683" s="1284"/>
      <c r="F2683" s="1284"/>
      <c r="G2683" s="1284"/>
    </row>
    <row r="2684" spans="1:7" ht="15">
      <c r="A2684" s="1284"/>
      <c r="B2684" s="1284"/>
      <c r="C2684" s="1284"/>
      <c r="D2684" s="1284"/>
      <c r="E2684" s="1284"/>
      <c r="F2684" s="1284"/>
      <c r="G2684" s="1284"/>
    </row>
    <row r="2685" spans="1:7" ht="15">
      <c r="A2685" s="1284"/>
      <c r="B2685" s="1284"/>
      <c r="C2685" s="1284"/>
      <c r="D2685" s="1284"/>
      <c r="E2685" s="1284"/>
      <c r="F2685" s="1284"/>
      <c r="G2685" s="1284"/>
    </row>
    <row r="2686" spans="1:7" ht="15">
      <c r="A2686" s="1284"/>
      <c r="B2686" s="1284"/>
      <c r="C2686" s="1284"/>
      <c r="D2686" s="1284"/>
      <c r="E2686" s="1284"/>
      <c r="F2686" s="1284"/>
      <c r="G2686" s="1284"/>
    </row>
    <row r="2687" spans="1:7" ht="15">
      <c r="A2687" s="1284"/>
      <c r="B2687" s="1284"/>
      <c r="C2687" s="1284"/>
      <c r="D2687" s="1284"/>
      <c r="E2687" s="1284"/>
      <c r="F2687" s="1284"/>
      <c r="G2687" s="1284"/>
    </row>
    <row r="2688" spans="1:7" ht="15">
      <c r="A2688" s="1284"/>
      <c r="B2688" s="1284"/>
      <c r="C2688" s="1284"/>
      <c r="D2688" s="1284"/>
      <c r="E2688" s="1284"/>
      <c r="F2688" s="1284"/>
      <c r="G2688" s="1284"/>
    </row>
    <row r="2689" spans="1:7" ht="15">
      <c r="A2689" s="1284"/>
      <c r="B2689" s="1284"/>
      <c r="C2689" s="1284"/>
      <c r="D2689" s="1284"/>
      <c r="E2689" s="1284"/>
      <c r="F2689" s="1284"/>
      <c r="G2689" s="1284"/>
    </row>
    <row r="2690" spans="1:7" ht="15">
      <c r="A2690" s="1284"/>
      <c r="B2690" s="1284"/>
      <c r="C2690" s="1284"/>
      <c r="D2690" s="1284"/>
      <c r="E2690" s="1284"/>
      <c r="F2690" s="1284"/>
      <c r="G2690" s="1284"/>
    </row>
    <row r="2691" spans="1:7" ht="15">
      <c r="A2691" s="1284"/>
      <c r="B2691" s="1284"/>
      <c r="C2691" s="1284"/>
      <c r="D2691" s="1284"/>
      <c r="E2691" s="1284"/>
      <c r="F2691" s="1284"/>
      <c r="G2691" s="1284"/>
    </row>
    <row r="2692" spans="1:7" ht="15">
      <c r="A2692" s="1284"/>
      <c r="B2692" s="1284"/>
      <c r="C2692" s="1284"/>
      <c r="D2692" s="1284"/>
      <c r="E2692" s="1284"/>
      <c r="F2692" s="1284"/>
      <c r="G2692" s="1284"/>
    </row>
    <row r="2693" spans="1:7" ht="15">
      <c r="A2693" s="1284"/>
      <c r="B2693" s="1284"/>
      <c r="C2693" s="1284"/>
      <c r="D2693" s="1284"/>
      <c r="E2693" s="1284"/>
      <c r="F2693" s="1284"/>
      <c r="G2693" s="1284"/>
    </row>
    <row r="2694" spans="1:7" ht="15">
      <c r="A2694" s="1284"/>
      <c r="B2694" s="1284"/>
      <c r="C2694" s="1284"/>
      <c r="D2694" s="1284"/>
      <c r="E2694" s="1284"/>
      <c r="F2694" s="1284"/>
      <c r="G2694" s="1284"/>
    </row>
    <row r="2695" spans="1:7" ht="15">
      <c r="A2695" s="1284"/>
      <c r="B2695" s="1284"/>
      <c r="C2695" s="1284"/>
      <c r="D2695" s="1284"/>
      <c r="E2695" s="1284"/>
      <c r="F2695" s="1284"/>
      <c r="G2695" s="1284"/>
    </row>
    <row r="2696" spans="1:7" ht="15">
      <c r="A2696" s="1284"/>
      <c r="B2696" s="1284"/>
      <c r="C2696" s="1284"/>
      <c r="D2696" s="1284"/>
      <c r="E2696" s="1284"/>
      <c r="F2696" s="1284"/>
      <c r="G2696" s="1284"/>
    </row>
    <row r="2697" spans="1:7" ht="15">
      <c r="A2697" s="1284"/>
      <c r="B2697" s="1284"/>
      <c r="C2697" s="1284"/>
      <c r="D2697" s="1284"/>
      <c r="E2697" s="1284"/>
      <c r="F2697" s="1284"/>
      <c r="G2697" s="1284"/>
    </row>
    <row r="2698" spans="1:7" ht="15">
      <c r="A2698" s="1284"/>
      <c r="B2698" s="1284"/>
      <c r="C2698" s="1284"/>
      <c r="D2698" s="1284"/>
      <c r="E2698" s="1284"/>
      <c r="F2698" s="1284"/>
      <c r="G2698" s="1284"/>
    </row>
    <row r="2699" spans="1:7" ht="15">
      <c r="A2699" s="1284"/>
      <c r="B2699" s="1284"/>
      <c r="C2699" s="1284"/>
      <c r="D2699" s="1284"/>
      <c r="E2699" s="1284"/>
      <c r="F2699" s="1284"/>
      <c r="G2699" s="1284"/>
    </row>
    <row r="2700" spans="1:7" ht="15">
      <c r="A2700" s="1284"/>
      <c r="B2700" s="1284"/>
      <c r="C2700" s="1284"/>
      <c r="D2700" s="1284"/>
      <c r="E2700" s="1284"/>
      <c r="F2700" s="1284"/>
      <c r="G2700" s="1284"/>
    </row>
    <row r="2701" spans="1:7" ht="15">
      <c r="A2701" s="1284"/>
      <c r="B2701" s="1284"/>
      <c r="C2701" s="1284"/>
      <c r="D2701" s="1284"/>
      <c r="E2701" s="1284"/>
      <c r="F2701" s="1284"/>
      <c r="G2701" s="128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B1038364"/>
  <sheetViews>
    <sheetView zoomScaleNormal="60" zoomScaleSheetLayoutView="100" workbookViewId="0">
      <selection activeCell="B13" sqref="B13"/>
    </sheetView>
  </sheetViews>
  <sheetFormatPr defaultRowHeight="13.5"/>
  <cols>
    <col min="1" max="1" width="41.75" customWidth="1"/>
    <col min="2" max="2" width="223.75" customWidth="1"/>
  </cols>
  <sheetData>
    <row r="1" spans="1:2" ht="24.75">
      <c r="A1" s="304" t="s">
        <v>3</v>
      </c>
      <c r="B1" s="304" t="s">
        <v>7988</v>
      </c>
    </row>
    <row r="2" spans="1:2" ht="24.75">
      <c r="A2" s="304" t="s">
        <v>8</v>
      </c>
      <c r="B2" s="253" t="s">
        <v>7989</v>
      </c>
    </row>
    <row r="3" spans="1:2" ht="24.75">
      <c r="A3" s="284" t="s">
        <v>7990</v>
      </c>
      <c r="B3" s="305" t="s">
        <v>7991</v>
      </c>
    </row>
    <row r="4" spans="1:2" ht="24.75">
      <c r="A4" s="285" t="s">
        <v>793</v>
      </c>
      <c r="B4" s="305" t="s">
        <v>7992</v>
      </c>
    </row>
    <row r="5" spans="1:2" ht="24.75">
      <c r="A5" s="286" t="s">
        <v>7993</v>
      </c>
      <c r="B5" s="305" t="s">
        <v>7994</v>
      </c>
    </row>
    <row r="6" spans="1:2" ht="24.75">
      <c r="A6" s="283" t="s">
        <v>7995</v>
      </c>
      <c r="B6" s="305" t="s">
        <v>7996</v>
      </c>
    </row>
    <row r="7" spans="1:2" ht="24.75">
      <c r="A7" s="281" t="s">
        <v>7997</v>
      </c>
      <c r="B7" s="305" t="s">
        <v>7998</v>
      </c>
    </row>
    <row r="8" spans="1:2" ht="24.75">
      <c r="A8" s="282" t="s">
        <v>7999</v>
      </c>
      <c r="B8" s="305" t="s">
        <v>8000</v>
      </c>
    </row>
    <row r="9" spans="1:2" ht="20.25">
      <c r="B9" s="305"/>
    </row>
    <row r="10" spans="1:2" ht="24.75">
      <c r="A10" s="304" t="s">
        <v>15</v>
      </c>
      <c r="B10" s="253" t="s">
        <v>8001</v>
      </c>
    </row>
    <row r="11" spans="1:2" ht="24.75">
      <c r="A11" s="284" t="s">
        <v>7990</v>
      </c>
      <c r="B11" s="305" t="s">
        <v>8002</v>
      </c>
    </row>
    <row r="12" spans="1:2" ht="24.75">
      <c r="A12" s="285" t="s">
        <v>793</v>
      </c>
      <c r="B12" s="305" t="s">
        <v>8003</v>
      </c>
    </row>
    <row r="13" spans="1:2" ht="24.75">
      <c r="A13" s="286" t="s">
        <v>7993</v>
      </c>
      <c r="B13" s="305" t="s">
        <v>8004</v>
      </c>
    </row>
    <row r="14" spans="1:2" ht="24.75">
      <c r="A14" s="283" t="s">
        <v>7995</v>
      </c>
      <c r="B14" s="305" t="s">
        <v>8005</v>
      </c>
    </row>
    <row r="15" spans="1:2" ht="24.75">
      <c r="A15" s="281" t="s">
        <v>7997</v>
      </c>
      <c r="B15" s="305" t="s">
        <v>8006</v>
      </c>
    </row>
    <row r="16" spans="1:2" ht="24.75">
      <c r="A16" s="282" t="s">
        <v>7999</v>
      </c>
      <c r="B16" s="305" t="s">
        <v>8007</v>
      </c>
    </row>
    <row r="17" spans="1:2" ht="20.25">
      <c r="B17" s="305"/>
    </row>
    <row r="18" spans="1:2" ht="24.75">
      <c r="A18" s="304" t="s">
        <v>23</v>
      </c>
      <c r="B18" s="253" t="s">
        <v>8008</v>
      </c>
    </row>
    <row r="19" spans="1:2" ht="24.75">
      <c r="A19" s="284" t="s">
        <v>7990</v>
      </c>
      <c r="B19" s="305" t="s">
        <v>8009</v>
      </c>
    </row>
    <row r="20" spans="1:2" ht="24.75">
      <c r="A20" s="285" t="s">
        <v>793</v>
      </c>
      <c r="B20" s="305" t="s">
        <v>8010</v>
      </c>
    </row>
    <row r="21" spans="1:2" ht="24.75">
      <c r="A21" s="286" t="s">
        <v>7993</v>
      </c>
      <c r="B21" s="305" t="s">
        <v>8011</v>
      </c>
    </row>
    <row r="22" spans="1:2" ht="24.75">
      <c r="A22" s="283" t="s">
        <v>7995</v>
      </c>
      <c r="B22" s="305" t="s">
        <v>8012</v>
      </c>
    </row>
    <row r="23" spans="1:2" ht="24.75">
      <c r="A23" s="281" t="s">
        <v>7997</v>
      </c>
      <c r="B23" s="305" t="s">
        <v>8013</v>
      </c>
    </row>
    <row r="24" spans="1:2" ht="24.75">
      <c r="A24" s="282" t="s">
        <v>7999</v>
      </c>
      <c r="B24" s="305" t="s">
        <v>8014</v>
      </c>
    </row>
    <row r="25" spans="1:2" ht="20.25">
      <c r="A25" s="305"/>
      <c r="B25" s="305"/>
    </row>
    <row r="26" spans="1:2" ht="24.75">
      <c r="A26" s="304" t="s">
        <v>30</v>
      </c>
      <c r="B26" s="253" t="s">
        <v>8015</v>
      </c>
    </row>
    <row r="27" spans="1:2" ht="24.75">
      <c r="A27" s="284" t="s">
        <v>7990</v>
      </c>
      <c r="B27" s="305" t="s">
        <v>8016</v>
      </c>
    </row>
    <row r="28" spans="1:2" ht="24.75">
      <c r="A28" s="285" t="s">
        <v>793</v>
      </c>
      <c r="B28" s="305" t="s">
        <v>8017</v>
      </c>
    </row>
    <row r="29" spans="1:2" ht="24.75">
      <c r="A29" s="286" t="s">
        <v>7993</v>
      </c>
      <c r="B29" s="305" t="s">
        <v>8018</v>
      </c>
    </row>
    <row r="30" spans="1:2" ht="24.75">
      <c r="A30" s="283" t="s">
        <v>7995</v>
      </c>
      <c r="B30" s="305" t="s">
        <v>8019</v>
      </c>
    </row>
    <row r="31" spans="1:2" ht="24.75">
      <c r="A31" s="281" t="s">
        <v>7997</v>
      </c>
      <c r="B31" s="305" t="s">
        <v>8020</v>
      </c>
    </row>
    <row r="32" spans="1:2" ht="24.75">
      <c r="A32" s="282" t="s">
        <v>7999</v>
      </c>
      <c r="B32" s="816" t="s">
        <v>8021</v>
      </c>
    </row>
    <row r="33" spans="1:2" ht="20.25">
      <c r="B33" s="305"/>
    </row>
    <row r="34" spans="1:2" ht="24.75">
      <c r="A34" s="304" t="s">
        <v>35</v>
      </c>
      <c r="B34" s="253" t="s">
        <v>8022</v>
      </c>
    </row>
    <row r="35" spans="1:2" ht="24.75">
      <c r="A35" s="284" t="s">
        <v>7990</v>
      </c>
      <c r="B35" s="305" t="s">
        <v>8023</v>
      </c>
    </row>
    <row r="36" spans="1:2" ht="24.75">
      <c r="A36" s="285" t="s">
        <v>793</v>
      </c>
      <c r="B36" s="305" t="s">
        <v>8024</v>
      </c>
    </row>
    <row r="37" spans="1:2" ht="24.75">
      <c r="A37" s="286" t="s">
        <v>7993</v>
      </c>
      <c r="B37" s="305" t="s">
        <v>8025</v>
      </c>
    </row>
    <row r="38" spans="1:2" ht="24.75">
      <c r="A38" s="283" t="s">
        <v>7995</v>
      </c>
      <c r="B38" s="305" t="s">
        <v>8026</v>
      </c>
    </row>
    <row r="39" spans="1:2" ht="24.75">
      <c r="A39" s="281" t="s">
        <v>7997</v>
      </c>
      <c r="B39" s="305" t="s">
        <v>8027</v>
      </c>
    </row>
    <row r="40" spans="1:2" ht="24.75">
      <c r="A40" s="282" t="s">
        <v>7999</v>
      </c>
      <c r="B40" s="305" t="s">
        <v>8028</v>
      </c>
    </row>
    <row r="41" spans="1:2" ht="20.25">
      <c r="B41" s="305"/>
    </row>
    <row r="42" spans="1:2" ht="24.75">
      <c r="A42" s="304" t="s">
        <v>41</v>
      </c>
      <c r="B42" s="253" t="s">
        <v>8029</v>
      </c>
    </row>
    <row r="43" spans="1:2" ht="24.75">
      <c r="A43" s="284" t="s">
        <v>7990</v>
      </c>
      <c r="B43" s="305" t="s">
        <v>8030</v>
      </c>
    </row>
    <row r="44" spans="1:2" ht="24.75">
      <c r="A44" s="285" t="s">
        <v>793</v>
      </c>
      <c r="B44" s="305" t="s">
        <v>8031</v>
      </c>
    </row>
    <row r="45" spans="1:2" ht="24.75">
      <c r="A45" s="286" t="s">
        <v>7993</v>
      </c>
      <c r="B45" s="305" t="s">
        <v>8032</v>
      </c>
    </row>
    <row r="46" spans="1:2" ht="24.75">
      <c r="A46" s="283" t="s">
        <v>7995</v>
      </c>
      <c r="B46" s="305" t="s">
        <v>8033</v>
      </c>
    </row>
    <row r="47" spans="1:2" ht="24.75">
      <c r="A47" s="281" t="s">
        <v>7997</v>
      </c>
      <c r="B47" s="305" t="s">
        <v>8034</v>
      </c>
    </row>
    <row r="48" spans="1:2" ht="24.75">
      <c r="A48" s="282" t="s">
        <v>7999</v>
      </c>
      <c r="B48" s="305" t="s">
        <v>8035</v>
      </c>
    </row>
    <row r="49" spans="1:2" ht="20.25">
      <c r="B49" s="305"/>
    </row>
    <row r="50" spans="1:2" ht="24.75">
      <c r="A50" s="304" t="s">
        <v>46</v>
      </c>
      <c r="B50" s="253" t="s">
        <v>8036</v>
      </c>
    </row>
    <row r="51" spans="1:2" ht="24.75">
      <c r="A51" s="284" t="s">
        <v>7990</v>
      </c>
      <c r="B51" s="305" t="s">
        <v>8037</v>
      </c>
    </row>
    <row r="52" spans="1:2" ht="24.75">
      <c r="A52" s="285" t="s">
        <v>793</v>
      </c>
      <c r="B52" s="305" t="s">
        <v>8038</v>
      </c>
    </row>
    <row r="53" spans="1:2" ht="24.75">
      <c r="A53" s="286" t="s">
        <v>7993</v>
      </c>
      <c r="B53" s="305" t="s">
        <v>8039</v>
      </c>
    </row>
    <row r="54" spans="1:2" ht="24.75">
      <c r="A54" s="283" t="s">
        <v>7995</v>
      </c>
      <c r="B54" s="305" t="s">
        <v>8040</v>
      </c>
    </row>
    <row r="55" spans="1:2" ht="24.75">
      <c r="A55" s="281" t="s">
        <v>7997</v>
      </c>
      <c r="B55" s="305" t="s">
        <v>8041</v>
      </c>
    </row>
    <row r="56" spans="1:2" ht="24.75">
      <c r="A56" s="282" t="s">
        <v>7999</v>
      </c>
      <c r="B56" s="305" t="s">
        <v>8042</v>
      </c>
    </row>
    <row r="57" spans="1:2" ht="20.25">
      <c r="B57" s="305"/>
    </row>
    <row r="58" spans="1:2" ht="24.75">
      <c r="A58" s="304" t="s">
        <v>51</v>
      </c>
      <c r="B58" s="253" t="s">
        <v>8043</v>
      </c>
    </row>
    <row r="59" spans="1:2" ht="24.75">
      <c r="A59" s="284" t="s">
        <v>7990</v>
      </c>
      <c r="B59" s="305" t="s">
        <v>8044</v>
      </c>
    </row>
    <row r="60" spans="1:2" ht="24.75">
      <c r="A60" s="285" t="s">
        <v>793</v>
      </c>
      <c r="B60" s="305" t="s">
        <v>8045</v>
      </c>
    </row>
    <row r="61" spans="1:2" ht="24.75">
      <c r="A61" s="286" t="s">
        <v>7993</v>
      </c>
      <c r="B61" s="305" t="s">
        <v>8046</v>
      </c>
    </row>
    <row r="62" spans="1:2" ht="24.75">
      <c r="A62" s="283" t="s">
        <v>7995</v>
      </c>
      <c r="B62" s="305" t="s">
        <v>8047</v>
      </c>
    </row>
    <row r="63" spans="1:2" ht="24.75">
      <c r="A63" s="281" t="s">
        <v>7997</v>
      </c>
      <c r="B63" s="305" t="s">
        <v>8048</v>
      </c>
    </row>
    <row r="64" spans="1:2" ht="24.75">
      <c r="A64" s="282" t="s">
        <v>7999</v>
      </c>
      <c r="B64" s="305" t="s">
        <v>8049</v>
      </c>
    </row>
    <row r="65" spans="1:2" ht="20.25">
      <c r="B65" s="305"/>
    </row>
    <row r="66" spans="1:2" ht="24.75">
      <c r="A66" s="304" t="s">
        <v>57</v>
      </c>
      <c r="B66" s="253" t="s">
        <v>8050</v>
      </c>
    </row>
    <row r="67" spans="1:2" ht="24.75">
      <c r="A67" s="284" t="s">
        <v>7990</v>
      </c>
      <c r="B67" s="305" t="s">
        <v>8051</v>
      </c>
    </row>
    <row r="68" spans="1:2" ht="24.75">
      <c r="A68" s="285" t="s">
        <v>793</v>
      </c>
      <c r="B68" s="305" t="s">
        <v>8052</v>
      </c>
    </row>
    <row r="69" spans="1:2" ht="24.75">
      <c r="A69" s="286" t="s">
        <v>7993</v>
      </c>
      <c r="B69" s="305" t="s">
        <v>8053</v>
      </c>
    </row>
    <row r="70" spans="1:2" ht="24.75">
      <c r="A70" s="283" t="s">
        <v>7995</v>
      </c>
      <c r="B70" s="305" t="s">
        <v>8054</v>
      </c>
    </row>
    <row r="71" spans="1:2" ht="24.75">
      <c r="A71" s="281" t="s">
        <v>7997</v>
      </c>
      <c r="B71" s="305" t="s">
        <v>8055</v>
      </c>
    </row>
    <row r="72" spans="1:2" ht="24.75">
      <c r="A72" s="282" t="s">
        <v>7999</v>
      </c>
      <c r="B72" s="305" t="s">
        <v>8056</v>
      </c>
    </row>
    <row r="73" spans="1:2" ht="20.25">
      <c r="B73" s="305"/>
    </row>
    <row r="74" spans="1:2" ht="24.75">
      <c r="A74" s="304" t="s">
        <v>63</v>
      </c>
      <c r="B74" s="253" t="s">
        <v>8057</v>
      </c>
    </row>
    <row r="75" spans="1:2" ht="24.75">
      <c r="A75" s="284" t="s">
        <v>7990</v>
      </c>
      <c r="B75" s="305" t="s">
        <v>8058</v>
      </c>
    </row>
    <row r="76" spans="1:2" ht="24.75">
      <c r="A76" s="285" t="s">
        <v>793</v>
      </c>
      <c r="B76" s="305" t="s">
        <v>8059</v>
      </c>
    </row>
    <row r="77" spans="1:2" ht="24.75">
      <c r="A77" s="286" t="s">
        <v>7993</v>
      </c>
      <c r="B77" s="816" t="s">
        <v>8060</v>
      </c>
    </row>
    <row r="78" spans="1:2" ht="24.75">
      <c r="A78" s="283" t="s">
        <v>7995</v>
      </c>
      <c r="B78" s="305" t="s">
        <v>8061</v>
      </c>
    </row>
    <row r="79" spans="1:2" ht="24.75">
      <c r="A79" s="281" t="s">
        <v>7997</v>
      </c>
      <c r="B79" s="305" t="s">
        <v>8062</v>
      </c>
    </row>
    <row r="80" spans="1:2" ht="24.75">
      <c r="A80" s="282" t="s">
        <v>7999</v>
      </c>
      <c r="B80" s="305" t="s">
        <v>8063</v>
      </c>
    </row>
    <row r="81" spans="1:2" ht="20.25">
      <c r="B81" s="305"/>
    </row>
    <row r="82" spans="1:2" ht="24.75">
      <c r="A82" s="304" t="s">
        <v>68</v>
      </c>
      <c r="B82" s="253" t="s">
        <v>8064</v>
      </c>
    </row>
    <row r="83" spans="1:2" ht="24.75">
      <c r="A83" s="284" t="s">
        <v>7990</v>
      </c>
      <c r="B83" s="305" t="s">
        <v>8065</v>
      </c>
    </row>
    <row r="84" spans="1:2" ht="24.75">
      <c r="A84" s="285" t="s">
        <v>793</v>
      </c>
      <c r="B84" s="305" t="s">
        <v>8066</v>
      </c>
    </row>
    <row r="85" spans="1:2" ht="24.75">
      <c r="A85" s="286" t="s">
        <v>7993</v>
      </c>
      <c r="B85" s="305" t="s">
        <v>8067</v>
      </c>
    </row>
    <row r="86" spans="1:2" ht="24.75">
      <c r="A86" s="283" t="s">
        <v>7995</v>
      </c>
      <c r="B86" s="305" t="s">
        <v>8068</v>
      </c>
    </row>
    <row r="87" spans="1:2" ht="24.75">
      <c r="A87" s="281" t="s">
        <v>7997</v>
      </c>
      <c r="B87" s="305" t="s">
        <v>8069</v>
      </c>
    </row>
    <row r="88" spans="1:2" ht="24.75">
      <c r="A88" s="282" t="s">
        <v>7999</v>
      </c>
      <c r="B88" s="305" t="s">
        <v>8070</v>
      </c>
    </row>
    <row r="89" spans="1:2" ht="20.25">
      <c r="B89" s="305"/>
    </row>
    <row r="90" spans="1:2" ht="24.75">
      <c r="A90" s="304" t="s">
        <v>75</v>
      </c>
      <c r="B90" s="253" t="s">
        <v>8071</v>
      </c>
    </row>
    <row r="91" spans="1:2" ht="24.75">
      <c r="A91" s="284" t="s">
        <v>7990</v>
      </c>
      <c r="B91" s="305" t="s">
        <v>8072</v>
      </c>
    </row>
    <row r="92" spans="1:2" ht="24.75">
      <c r="A92" s="285" t="s">
        <v>793</v>
      </c>
      <c r="B92" s="305" t="s">
        <v>8073</v>
      </c>
    </row>
    <row r="93" spans="1:2" ht="24.75">
      <c r="A93" s="286" t="s">
        <v>7993</v>
      </c>
      <c r="B93" s="305" t="s">
        <v>8074</v>
      </c>
    </row>
    <row r="94" spans="1:2" ht="24.75">
      <c r="A94" s="283" t="s">
        <v>7995</v>
      </c>
      <c r="B94" s="305" t="s">
        <v>8075</v>
      </c>
    </row>
    <row r="95" spans="1:2" ht="24.75">
      <c r="A95" s="281" t="s">
        <v>7997</v>
      </c>
      <c r="B95" s="305" t="s">
        <v>8076</v>
      </c>
    </row>
    <row r="96" spans="1:2" ht="24.75">
      <c r="A96" s="282" t="s">
        <v>7999</v>
      </c>
      <c r="B96" s="305" t="s">
        <v>8077</v>
      </c>
    </row>
    <row r="97" spans="1:2" ht="20.25">
      <c r="B97" s="305"/>
    </row>
    <row r="98" spans="1:2" ht="24.75">
      <c r="A98" s="304" t="s">
        <v>82</v>
      </c>
      <c r="B98" s="253" t="s">
        <v>8078</v>
      </c>
    </row>
    <row r="99" spans="1:2" ht="24.75">
      <c r="A99" s="284" t="s">
        <v>7990</v>
      </c>
      <c r="B99" s="305" t="s">
        <v>8079</v>
      </c>
    </row>
    <row r="100" spans="1:2" ht="24.75">
      <c r="A100" s="285" t="s">
        <v>793</v>
      </c>
      <c r="B100" s="305" t="s">
        <v>8080</v>
      </c>
    </row>
    <row r="101" spans="1:2" ht="24.75">
      <c r="A101" s="286" t="s">
        <v>7993</v>
      </c>
      <c r="B101" s="305" t="s">
        <v>8081</v>
      </c>
    </row>
    <row r="102" spans="1:2" ht="24.75">
      <c r="A102" s="283" t="s">
        <v>7995</v>
      </c>
      <c r="B102" s="305" t="s">
        <v>8082</v>
      </c>
    </row>
    <row r="103" spans="1:2" ht="24.75">
      <c r="A103" s="281" t="s">
        <v>7997</v>
      </c>
      <c r="B103" s="305" t="s">
        <v>8083</v>
      </c>
    </row>
    <row r="104" spans="1:2" ht="24.75">
      <c r="A104" s="282" t="s">
        <v>7999</v>
      </c>
      <c r="B104" s="305" t="s">
        <v>8084</v>
      </c>
    </row>
    <row r="105" spans="1:2" ht="20.25">
      <c r="B105" s="305"/>
    </row>
    <row r="106" spans="1:2" ht="24.75">
      <c r="A106" s="304" t="s">
        <v>90</v>
      </c>
      <c r="B106" s="253" t="s">
        <v>8085</v>
      </c>
    </row>
    <row r="107" spans="1:2" ht="24.75">
      <c r="A107" s="284" t="s">
        <v>7990</v>
      </c>
      <c r="B107" s="305" t="s">
        <v>8086</v>
      </c>
    </row>
    <row r="108" spans="1:2" ht="24.75">
      <c r="A108" s="285" t="s">
        <v>793</v>
      </c>
      <c r="B108" s="305" t="s">
        <v>8087</v>
      </c>
    </row>
    <row r="109" spans="1:2" ht="24.75">
      <c r="A109" s="286" t="s">
        <v>7993</v>
      </c>
      <c r="B109" s="305" t="s">
        <v>8088</v>
      </c>
    </row>
    <row r="110" spans="1:2" ht="24.75">
      <c r="A110" s="283" t="s">
        <v>7995</v>
      </c>
      <c r="B110" s="305" t="s">
        <v>8089</v>
      </c>
    </row>
    <row r="111" spans="1:2" ht="24.75">
      <c r="A111" s="281" t="s">
        <v>7997</v>
      </c>
      <c r="B111" s="305" t="s">
        <v>8090</v>
      </c>
    </row>
    <row r="112" spans="1:2" ht="24.75">
      <c r="A112" s="282" t="s">
        <v>7999</v>
      </c>
      <c r="B112" s="305" t="s">
        <v>8091</v>
      </c>
    </row>
    <row r="113" spans="1:2" ht="20.25">
      <c r="B113" s="305"/>
    </row>
    <row r="114" spans="1:2" ht="24.75">
      <c r="A114" s="304" t="s">
        <v>99</v>
      </c>
      <c r="B114" s="253" t="s">
        <v>8092</v>
      </c>
    </row>
    <row r="115" spans="1:2" ht="24.75">
      <c r="A115" s="284" t="s">
        <v>7990</v>
      </c>
      <c r="B115" s="305" t="s">
        <v>8093</v>
      </c>
    </row>
    <row r="116" spans="1:2" ht="24.75">
      <c r="A116" s="285" t="s">
        <v>793</v>
      </c>
      <c r="B116" s="305" t="s">
        <v>8094</v>
      </c>
    </row>
    <row r="117" spans="1:2" ht="24.75">
      <c r="A117" s="286" t="s">
        <v>7993</v>
      </c>
      <c r="B117" s="305" t="s">
        <v>8095</v>
      </c>
    </row>
    <row r="118" spans="1:2" ht="24.75">
      <c r="A118" s="283" t="s">
        <v>7995</v>
      </c>
      <c r="B118" s="305" t="s">
        <v>8096</v>
      </c>
    </row>
    <row r="119" spans="1:2" ht="24.75">
      <c r="A119" s="281" t="s">
        <v>7997</v>
      </c>
      <c r="B119" s="305" t="s">
        <v>8097</v>
      </c>
    </row>
    <row r="120" spans="1:2" ht="24.75">
      <c r="A120" s="282" t="s">
        <v>7999</v>
      </c>
      <c r="B120" s="305" t="s">
        <v>8098</v>
      </c>
    </row>
    <row r="121" spans="1:2" ht="14.25"/>
    <row r="122" spans="1:2" ht="24.75">
      <c r="A122" s="304" t="s">
        <v>106</v>
      </c>
      <c r="B122" s="253" t="s">
        <v>8099</v>
      </c>
    </row>
    <row r="123" spans="1:2" ht="24.75">
      <c r="A123" s="284" t="s">
        <v>7990</v>
      </c>
      <c r="B123" s="305" t="s">
        <v>8100</v>
      </c>
    </row>
    <row r="124" spans="1:2" ht="24.75">
      <c r="A124" s="285" t="s">
        <v>793</v>
      </c>
      <c r="B124" s="305" t="s">
        <v>8101</v>
      </c>
    </row>
    <row r="125" spans="1:2" ht="24.75">
      <c r="A125" s="286" t="s">
        <v>7993</v>
      </c>
      <c r="B125" s="305" t="s">
        <v>8102</v>
      </c>
    </row>
    <row r="126" spans="1:2" ht="24.75">
      <c r="A126" s="283" t="s">
        <v>7995</v>
      </c>
      <c r="B126" s="305" t="s">
        <v>8103</v>
      </c>
    </row>
    <row r="127" spans="1:2" ht="24.75">
      <c r="A127" s="281" t="s">
        <v>7997</v>
      </c>
      <c r="B127" s="305" t="s">
        <v>8104</v>
      </c>
    </row>
    <row r="128" spans="1:2" ht="24.75">
      <c r="A128" s="282" t="s">
        <v>7999</v>
      </c>
      <c r="B128" s="305" t="s">
        <v>6082</v>
      </c>
    </row>
    <row r="129" spans="1:2" ht="20.25">
      <c r="B129" s="305"/>
    </row>
    <row r="130" spans="1:2" ht="24.75">
      <c r="A130" s="304" t="s">
        <v>112</v>
      </c>
      <c r="B130" s="253" t="s">
        <v>8105</v>
      </c>
    </row>
    <row r="131" spans="1:2" ht="24.75">
      <c r="A131" s="284" t="s">
        <v>7990</v>
      </c>
      <c r="B131" s="305" t="s">
        <v>8106</v>
      </c>
    </row>
    <row r="132" spans="1:2" ht="24.75">
      <c r="A132" s="285" t="s">
        <v>793</v>
      </c>
      <c r="B132" s="305" t="s">
        <v>8107</v>
      </c>
    </row>
    <row r="133" spans="1:2" ht="24.75">
      <c r="A133" s="286" t="s">
        <v>7993</v>
      </c>
      <c r="B133" s="305" t="s">
        <v>8108</v>
      </c>
    </row>
    <row r="134" spans="1:2" ht="24.75">
      <c r="A134" s="283" t="s">
        <v>7995</v>
      </c>
      <c r="B134" s="305" t="s">
        <v>8109</v>
      </c>
    </row>
    <row r="135" spans="1:2" ht="24.75">
      <c r="A135" s="281" t="s">
        <v>7997</v>
      </c>
      <c r="B135" s="305" t="s">
        <v>8110</v>
      </c>
    </row>
    <row r="136" spans="1:2" ht="24.75">
      <c r="A136" s="282" t="s">
        <v>7999</v>
      </c>
      <c r="B136" s="305" t="s">
        <v>8111</v>
      </c>
    </row>
    <row r="137" spans="1:2" ht="20.25">
      <c r="B137" s="305"/>
    </row>
    <row r="138" spans="1:2" ht="24.75">
      <c r="A138" s="304" t="s">
        <v>119</v>
      </c>
      <c r="B138" s="253" t="s">
        <v>8112</v>
      </c>
    </row>
    <row r="139" spans="1:2" ht="24.75">
      <c r="A139" s="284" t="s">
        <v>7990</v>
      </c>
      <c r="B139" s="305" t="s">
        <v>8113</v>
      </c>
    </row>
    <row r="140" spans="1:2" ht="24.75">
      <c r="A140" s="285" t="s">
        <v>793</v>
      </c>
      <c r="B140" s="305" t="s">
        <v>8114</v>
      </c>
    </row>
    <row r="141" spans="1:2" ht="24.75">
      <c r="A141" s="286" t="s">
        <v>7993</v>
      </c>
      <c r="B141" s="305" t="s">
        <v>8115</v>
      </c>
    </row>
    <row r="142" spans="1:2" ht="24.75">
      <c r="A142" s="283" t="s">
        <v>7995</v>
      </c>
      <c r="B142" s="305" t="s">
        <v>8116</v>
      </c>
    </row>
    <row r="143" spans="1:2" ht="24.75">
      <c r="A143" s="281" t="s">
        <v>7997</v>
      </c>
      <c r="B143" s="305" t="s">
        <v>8117</v>
      </c>
    </row>
    <row r="144" spans="1:2" ht="24.75">
      <c r="A144" s="282" t="s">
        <v>7999</v>
      </c>
      <c r="B144" s="305" t="s">
        <v>8118</v>
      </c>
    </row>
    <row r="145" spans="1:2" ht="20.25">
      <c r="B145" s="305"/>
    </row>
    <row r="146" spans="1:2" ht="24.75">
      <c r="A146" s="304" t="s">
        <v>127</v>
      </c>
      <c r="B146" s="253" t="s">
        <v>8119</v>
      </c>
    </row>
    <row r="147" spans="1:2" ht="24.75">
      <c r="A147" s="284" t="s">
        <v>7990</v>
      </c>
      <c r="B147" s="305" t="s">
        <v>8120</v>
      </c>
    </row>
    <row r="148" spans="1:2" ht="24.75">
      <c r="A148" s="285" t="s">
        <v>793</v>
      </c>
      <c r="B148" s="305" t="s">
        <v>8121</v>
      </c>
    </row>
    <row r="149" spans="1:2" ht="24.75">
      <c r="A149" s="286" t="s">
        <v>7993</v>
      </c>
      <c r="B149" s="305" t="s">
        <v>8122</v>
      </c>
    </row>
    <row r="150" spans="1:2" ht="24.75">
      <c r="A150" s="283" t="s">
        <v>7995</v>
      </c>
      <c r="B150" s="305" t="s">
        <v>8123</v>
      </c>
    </row>
    <row r="151" spans="1:2" ht="24.75">
      <c r="A151" s="281" t="s">
        <v>7997</v>
      </c>
      <c r="B151" s="305" t="s">
        <v>8124</v>
      </c>
    </row>
    <row r="152" spans="1:2" ht="24.75">
      <c r="A152" s="282" t="s">
        <v>7999</v>
      </c>
      <c r="B152" s="305" t="s">
        <v>8125</v>
      </c>
    </row>
    <row r="153" spans="1:2" ht="20.25">
      <c r="A153" s="305"/>
    </row>
    <row r="154" spans="1:2" ht="24.75">
      <c r="A154" s="304" t="s">
        <v>133</v>
      </c>
      <c r="B154" s="253" t="s">
        <v>8126</v>
      </c>
    </row>
    <row r="155" spans="1:2" ht="24.75">
      <c r="A155" s="284" t="s">
        <v>7990</v>
      </c>
      <c r="B155" s="305" t="s">
        <v>8127</v>
      </c>
    </row>
    <row r="156" spans="1:2" ht="24.75">
      <c r="A156" s="285" t="s">
        <v>793</v>
      </c>
      <c r="B156" s="305" t="s">
        <v>8128</v>
      </c>
    </row>
    <row r="157" spans="1:2" ht="24.75">
      <c r="A157" s="286" t="s">
        <v>7993</v>
      </c>
      <c r="B157" s="305" t="s">
        <v>8129</v>
      </c>
    </row>
    <row r="158" spans="1:2" ht="24.75">
      <c r="A158" s="283" t="s">
        <v>7995</v>
      </c>
      <c r="B158" s="305" t="s">
        <v>8130</v>
      </c>
    </row>
    <row r="159" spans="1:2" ht="24.75">
      <c r="A159" s="281" t="s">
        <v>7997</v>
      </c>
      <c r="B159" s="305" t="s">
        <v>8131</v>
      </c>
    </row>
    <row r="160" spans="1:2" ht="24.75">
      <c r="A160" s="282" t="s">
        <v>7999</v>
      </c>
      <c r="B160" s="305" t="s">
        <v>8132</v>
      </c>
    </row>
    <row r="161" spans="1:2" ht="20.25">
      <c r="B161" s="305"/>
    </row>
    <row r="162" spans="1:2" ht="24.75">
      <c r="A162" s="304" t="s">
        <v>137</v>
      </c>
      <c r="B162" s="253" t="s">
        <v>8133</v>
      </c>
    </row>
    <row r="163" spans="1:2" ht="24.75">
      <c r="A163" s="284" t="s">
        <v>7990</v>
      </c>
      <c r="B163" s="305" t="s">
        <v>8134</v>
      </c>
    </row>
    <row r="164" spans="1:2" ht="24.75">
      <c r="A164" s="285" t="s">
        <v>793</v>
      </c>
      <c r="B164" s="305" t="s">
        <v>8135</v>
      </c>
    </row>
    <row r="165" spans="1:2" ht="24.75">
      <c r="A165" s="286" t="s">
        <v>7993</v>
      </c>
      <c r="B165" s="305" t="s">
        <v>8136</v>
      </c>
    </row>
    <row r="166" spans="1:2" ht="24.75">
      <c r="A166" s="283" t="s">
        <v>7995</v>
      </c>
      <c r="B166" s="305" t="s">
        <v>8137</v>
      </c>
    </row>
    <row r="167" spans="1:2" ht="24.75">
      <c r="A167" s="281" t="s">
        <v>7997</v>
      </c>
      <c r="B167" s="305" t="s">
        <v>8138</v>
      </c>
    </row>
    <row r="168" spans="1:2" ht="24.75">
      <c r="A168" s="282" t="s">
        <v>7999</v>
      </c>
      <c r="B168" s="305" t="s">
        <v>8139</v>
      </c>
    </row>
    <row r="169" spans="1:2" ht="20.25">
      <c r="B169" s="305"/>
    </row>
    <row r="170" spans="1:2" ht="24.75">
      <c r="A170" s="304" t="s">
        <v>140</v>
      </c>
      <c r="B170" s="253" t="s">
        <v>8140</v>
      </c>
    </row>
    <row r="171" spans="1:2" ht="24.75">
      <c r="A171" s="284" t="s">
        <v>7990</v>
      </c>
      <c r="B171" s="305" t="s">
        <v>8141</v>
      </c>
    </row>
    <row r="172" spans="1:2" ht="24.75">
      <c r="A172" s="285" t="s">
        <v>793</v>
      </c>
      <c r="B172" s="305" t="s">
        <v>8142</v>
      </c>
    </row>
    <row r="173" spans="1:2" ht="24.75">
      <c r="A173" s="286" t="s">
        <v>7993</v>
      </c>
      <c r="B173" s="305" t="s">
        <v>8143</v>
      </c>
    </row>
    <row r="174" spans="1:2" ht="24.75">
      <c r="A174" s="283" t="s">
        <v>7995</v>
      </c>
      <c r="B174" s="305" t="s">
        <v>8144</v>
      </c>
    </row>
    <row r="175" spans="1:2" ht="24.75">
      <c r="A175" s="281" t="s">
        <v>7997</v>
      </c>
      <c r="B175" s="305" t="s">
        <v>8145</v>
      </c>
    </row>
    <row r="176" spans="1:2" ht="24.75">
      <c r="A176" s="282" t="s">
        <v>7999</v>
      </c>
      <c r="B176" s="305" t="s">
        <v>8146</v>
      </c>
    </row>
    <row r="177" spans="1:2" ht="20.25">
      <c r="B177" s="305"/>
    </row>
    <row r="178" spans="1:2" ht="24.75">
      <c r="A178" s="304" t="s">
        <v>145</v>
      </c>
      <c r="B178" s="253" t="s">
        <v>8147</v>
      </c>
    </row>
    <row r="179" spans="1:2" ht="24.75">
      <c r="A179" s="284" t="s">
        <v>7990</v>
      </c>
      <c r="B179" s="305" t="s">
        <v>8148</v>
      </c>
    </row>
    <row r="180" spans="1:2" ht="24.75">
      <c r="A180" s="285" t="s">
        <v>793</v>
      </c>
      <c r="B180" s="305" t="s">
        <v>8149</v>
      </c>
    </row>
    <row r="181" spans="1:2" ht="24.75">
      <c r="A181" s="286" t="s">
        <v>7993</v>
      </c>
      <c r="B181" s="305" t="s">
        <v>8150</v>
      </c>
    </row>
    <row r="182" spans="1:2" ht="24.75">
      <c r="A182" s="283" t="s">
        <v>7995</v>
      </c>
      <c r="B182" s="305" t="s">
        <v>8151</v>
      </c>
    </row>
    <row r="183" spans="1:2" ht="24.75">
      <c r="A183" s="281" t="s">
        <v>7997</v>
      </c>
      <c r="B183" s="305" t="s">
        <v>8152</v>
      </c>
    </row>
    <row r="184" spans="1:2" ht="24.75">
      <c r="A184" s="282" t="s">
        <v>7999</v>
      </c>
      <c r="B184" s="305" t="s">
        <v>8153</v>
      </c>
    </row>
    <row r="185" spans="1:2" ht="20.25">
      <c r="B185" s="305"/>
    </row>
    <row r="186" spans="1:2" ht="24.75">
      <c r="A186" s="304" t="s">
        <v>151</v>
      </c>
      <c r="B186" s="253" t="s">
        <v>8154</v>
      </c>
    </row>
    <row r="187" spans="1:2" ht="24.75">
      <c r="A187" s="284" t="s">
        <v>7990</v>
      </c>
      <c r="B187" s="305" t="s">
        <v>8155</v>
      </c>
    </row>
    <row r="188" spans="1:2" ht="24.75">
      <c r="A188" s="285" t="s">
        <v>793</v>
      </c>
      <c r="B188" s="305" t="s">
        <v>8156</v>
      </c>
    </row>
    <row r="189" spans="1:2" ht="24.75">
      <c r="A189" s="286" t="s">
        <v>7993</v>
      </c>
      <c r="B189" s="305" t="s">
        <v>8157</v>
      </c>
    </row>
    <row r="190" spans="1:2" ht="24.75">
      <c r="A190" s="283" t="s">
        <v>7995</v>
      </c>
      <c r="B190" s="305" t="s">
        <v>8158</v>
      </c>
    </row>
    <row r="191" spans="1:2" ht="24.75">
      <c r="A191" s="281" t="s">
        <v>7997</v>
      </c>
      <c r="B191" s="305" t="s">
        <v>8159</v>
      </c>
    </row>
    <row r="192" spans="1:2" ht="24.75">
      <c r="A192" s="282" t="s">
        <v>7999</v>
      </c>
      <c r="B192" s="305" t="s">
        <v>8160</v>
      </c>
    </row>
    <row r="193" spans="1:2" ht="20.25">
      <c r="B193" s="305"/>
    </row>
    <row r="194" spans="1:2" ht="24.75">
      <c r="A194" s="304" t="s">
        <v>1490</v>
      </c>
      <c r="B194" s="253" t="s">
        <v>8161</v>
      </c>
    </row>
    <row r="195" spans="1:2" ht="24.75">
      <c r="A195" s="284" t="s">
        <v>7990</v>
      </c>
      <c r="B195" s="305" t="s">
        <v>8162</v>
      </c>
    </row>
    <row r="196" spans="1:2" ht="24.75">
      <c r="A196" s="285" t="s">
        <v>793</v>
      </c>
      <c r="B196" s="305" t="s">
        <v>8163</v>
      </c>
    </row>
    <row r="197" spans="1:2" ht="24.75">
      <c r="A197" s="286" t="s">
        <v>7993</v>
      </c>
      <c r="B197" s="305" t="s">
        <v>8164</v>
      </c>
    </row>
    <row r="198" spans="1:2" ht="24.75">
      <c r="A198" s="283" t="s">
        <v>7995</v>
      </c>
      <c r="B198" s="305" t="s">
        <v>8165</v>
      </c>
    </row>
    <row r="199" spans="1:2" ht="24.75">
      <c r="A199" s="281" t="s">
        <v>7997</v>
      </c>
      <c r="B199" s="305" t="s">
        <v>8166</v>
      </c>
    </row>
    <row r="200" spans="1:2" ht="24.75">
      <c r="A200" s="282" t="s">
        <v>7999</v>
      </c>
      <c r="B200" s="305" t="s">
        <v>8167</v>
      </c>
    </row>
    <row r="201" spans="1:2" ht="20.25">
      <c r="B201" s="305"/>
    </row>
    <row r="202" spans="1:2" ht="24.75">
      <c r="A202" s="304" t="s">
        <v>163</v>
      </c>
      <c r="B202" s="253" t="s">
        <v>8168</v>
      </c>
    </row>
    <row r="203" spans="1:2" ht="24.75">
      <c r="A203" s="284" t="s">
        <v>7990</v>
      </c>
      <c r="B203" s="305" t="s">
        <v>8169</v>
      </c>
    </row>
    <row r="204" spans="1:2" ht="24.75">
      <c r="A204" s="285" t="s">
        <v>793</v>
      </c>
      <c r="B204" s="305" t="s">
        <v>8170</v>
      </c>
    </row>
    <row r="205" spans="1:2" ht="24.75">
      <c r="A205" s="286" t="s">
        <v>7993</v>
      </c>
      <c r="B205" s="305" t="s">
        <v>8171</v>
      </c>
    </row>
    <row r="206" spans="1:2" ht="24.75">
      <c r="A206" s="283" t="s">
        <v>7995</v>
      </c>
      <c r="B206" s="305" t="s">
        <v>8172</v>
      </c>
    </row>
    <row r="207" spans="1:2" ht="24.75">
      <c r="A207" s="281" t="s">
        <v>7997</v>
      </c>
      <c r="B207" s="305" t="s">
        <v>8173</v>
      </c>
    </row>
    <row r="208" spans="1:2" ht="24.75">
      <c r="A208" s="282" t="s">
        <v>7999</v>
      </c>
      <c r="B208" s="305" t="s">
        <v>8174</v>
      </c>
    </row>
    <row r="209" spans="1:2" ht="20.25">
      <c r="B209" s="305"/>
    </row>
    <row r="210" spans="1:2" ht="24.75">
      <c r="A210" s="304" t="s">
        <v>169</v>
      </c>
      <c r="B210" s="253" t="s">
        <v>8175</v>
      </c>
    </row>
    <row r="211" spans="1:2" ht="24.75">
      <c r="A211" s="284" t="s">
        <v>7990</v>
      </c>
      <c r="B211" s="305" t="s">
        <v>8176</v>
      </c>
    </row>
    <row r="212" spans="1:2" ht="24.75">
      <c r="A212" s="285" t="s">
        <v>793</v>
      </c>
      <c r="B212" s="305" t="s">
        <v>8177</v>
      </c>
    </row>
    <row r="213" spans="1:2" ht="24.75">
      <c r="A213" s="286" t="s">
        <v>7993</v>
      </c>
      <c r="B213" s="305" t="s">
        <v>8178</v>
      </c>
    </row>
    <row r="214" spans="1:2" ht="24.75">
      <c r="A214" s="283" t="s">
        <v>7995</v>
      </c>
      <c r="B214" s="305" t="s">
        <v>8179</v>
      </c>
    </row>
    <row r="215" spans="1:2" ht="24.75">
      <c r="A215" s="281" t="s">
        <v>7997</v>
      </c>
      <c r="B215" s="305" t="s">
        <v>8180</v>
      </c>
    </row>
    <row r="216" spans="1:2" ht="24.75">
      <c r="A216" s="282" t="s">
        <v>7999</v>
      </c>
      <c r="B216" s="305" t="s">
        <v>8181</v>
      </c>
    </row>
    <row r="217" spans="1:2" ht="20.25">
      <c r="B217" s="305"/>
    </row>
    <row r="218" spans="1:2" ht="24.75">
      <c r="A218" s="304" t="s">
        <v>1493</v>
      </c>
      <c r="B218" s="253" t="s">
        <v>8182</v>
      </c>
    </row>
    <row r="219" spans="1:2" ht="24.75">
      <c r="A219" s="284" t="s">
        <v>7990</v>
      </c>
      <c r="B219" s="305" t="s">
        <v>8183</v>
      </c>
    </row>
    <row r="220" spans="1:2" ht="24.75">
      <c r="A220" s="285" t="s">
        <v>793</v>
      </c>
      <c r="B220" s="305" t="s">
        <v>8184</v>
      </c>
    </row>
    <row r="221" spans="1:2" ht="24.75">
      <c r="A221" s="286" t="s">
        <v>7993</v>
      </c>
      <c r="B221" s="305" t="s">
        <v>8185</v>
      </c>
    </row>
    <row r="222" spans="1:2" ht="24.75">
      <c r="A222" s="283" t="s">
        <v>7995</v>
      </c>
      <c r="B222" s="305" t="s">
        <v>8186</v>
      </c>
    </row>
    <row r="223" spans="1:2" ht="24.75">
      <c r="A223" s="281" t="s">
        <v>7997</v>
      </c>
      <c r="B223" s="305" t="s">
        <v>8187</v>
      </c>
    </row>
    <row r="224" spans="1:2" ht="24.75">
      <c r="A224" s="282" t="s">
        <v>7999</v>
      </c>
      <c r="B224" s="305" t="s">
        <v>8188</v>
      </c>
    </row>
    <row r="225" spans="1:2" ht="20.25">
      <c r="B225" s="305"/>
    </row>
    <row r="226" spans="1:2" ht="24.75">
      <c r="A226" s="304" t="s">
        <v>181</v>
      </c>
      <c r="B226" s="253" t="s">
        <v>8189</v>
      </c>
    </row>
    <row r="227" spans="1:2" ht="24.75">
      <c r="A227" s="284" t="s">
        <v>7990</v>
      </c>
      <c r="B227" s="305" t="s">
        <v>8190</v>
      </c>
    </row>
    <row r="228" spans="1:2" ht="24.75">
      <c r="A228" s="285" t="s">
        <v>793</v>
      </c>
      <c r="B228" s="305" t="s">
        <v>8191</v>
      </c>
    </row>
    <row r="229" spans="1:2" ht="24.75">
      <c r="A229" s="286" t="s">
        <v>7993</v>
      </c>
      <c r="B229" s="305" t="s">
        <v>8192</v>
      </c>
    </row>
    <row r="230" spans="1:2" ht="24.75">
      <c r="A230" s="283" t="s">
        <v>7995</v>
      </c>
      <c r="B230" s="305" t="s">
        <v>8193</v>
      </c>
    </row>
    <row r="231" spans="1:2" ht="24.75">
      <c r="A231" s="281" t="s">
        <v>7997</v>
      </c>
      <c r="B231" s="305" t="s">
        <v>8194</v>
      </c>
    </row>
    <row r="232" spans="1:2" ht="24.75">
      <c r="A232" s="282" t="s">
        <v>7999</v>
      </c>
      <c r="B232" s="305" t="s">
        <v>8195</v>
      </c>
    </row>
    <row r="233" spans="1:2" ht="20.25">
      <c r="B233" s="305"/>
    </row>
    <row r="234" spans="1:2" ht="24.75">
      <c r="A234" s="304" t="s">
        <v>186</v>
      </c>
      <c r="B234" s="253" t="s">
        <v>8196</v>
      </c>
    </row>
    <row r="235" spans="1:2" ht="24.75">
      <c r="A235" s="284" t="s">
        <v>7990</v>
      </c>
      <c r="B235" s="305" t="s">
        <v>8197</v>
      </c>
    </row>
    <row r="236" spans="1:2" ht="24.75">
      <c r="A236" s="285" t="s">
        <v>793</v>
      </c>
      <c r="B236" s="305" t="s">
        <v>8198</v>
      </c>
    </row>
    <row r="237" spans="1:2" ht="24.75">
      <c r="A237" s="286" t="s">
        <v>7993</v>
      </c>
      <c r="B237" s="305" t="s">
        <v>8199</v>
      </c>
    </row>
    <row r="238" spans="1:2" ht="24.75">
      <c r="A238" s="283" t="s">
        <v>7995</v>
      </c>
      <c r="B238" s="305" t="s">
        <v>8200</v>
      </c>
    </row>
    <row r="239" spans="1:2" ht="24.75">
      <c r="A239" s="281" t="s">
        <v>7997</v>
      </c>
      <c r="B239" s="305" t="s">
        <v>8201</v>
      </c>
    </row>
    <row r="240" spans="1:2" ht="24.75">
      <c r="A240" s="282" t="s">
        <v>7999</v>
      </c>
      <c r="B240" s="305" t="s">
        <v>8202</v>
      </c>
    </row>
    <row r="241" spans="1:2" ht="20.25">
      <c r="B241" s="305"/>
    </row>
    <row r="242" spans="1:2" ht="24.75">
      <c r="A242" s="304" t="s">
        <v>191</v>
      </c>
      <c r="B242" s="253" t="s">
        <v>8203</v>
      </c>
    </row>
    <row r="243" spans="1:2" ht="24.75">
      <c r="A243" s="284" t="s">
        <v>7990</v>
      </c>
      <c r="B243" s="305" t="s">
        <v>8204</v>
      </c>
    </row>
    <row r="244" spans="1:2" ht="24.75">
      <c r="A244" s="285" t="s">
        <v>793</v>
      </c>
      <c r="B244" s="305" t="s">
        <v>8205</v>
      </c>
    </row>
    <row r="245" spans="1:2" ht="24.75">
      <c r="A245" s="286" t="s">
        <v>7993</v>
      </c>
      <c r="B245" s="305" t="s">
        <v>8206</v>
      </c>
    </row>
    <row r="246" spans="1:2" ht="24.75">
      <c r="A246" s="283" t="s">
        <v>7995</v>
      </c>
      <c r="B246" s="305" t="s">
        <v>8207</v>
      </c>
    </row>
    <row r="247" spans="1:2" ht="24.75">
      <c r="A247" s="281" t="s">
        <v>7997</v>
      </c>
      <c r="B247" s="305" t="s">
        <v>8208</v>
      </c>
    </row>
    <row r="248" spans="1:2" ht="24.75">
      <c r="A248" s="282" t="s">
        <v>7999</v>
      </c>
      <c r="B248" s="305" t="s">
        <v>8209</v>
      </c>
    </row>
    <row r="249" spans="1:2" ht="20.25">
      <c r="B249" s="305"/>
    </row>
    <row r="250" spans="1:2" ht="24.75">
      <c r="A250" s="304" t="s">
        <v>196</v>
      </c>
      <c r="B250" s="253" t="s">
        <v>8210</v>
      </c>
    </row>
    <row r="251" spans="1:2" ht="24.75">
      <c r="A251" s="284" t="s">
        <v>7990</v>
      </c>
      <c r="B251" s="305" t="s">
        <v>8211</v>
      </c>
    </row>
    <row r="252" spans="1:2" ht="24.75">
      <c r="A252" s="285" t="s">
        <v>793</v>
      </c>
      <c r="B252" s="305" t="s">
        <v>8212</v>
      </c>
    </row>
    <row r="253" spans="1:2" ht="24.75">
      <c r="A253" s="286" t="s">
        <v>7993</v>
      </c>
      <c r="B253" s="305" t="s">
        <v>8213</v>
      </c>
    </row>
    <row r="254" spans="1:2" ht="24.75">
      <c r="A254" s="283" t="s">
        <v>7995</v>
      </c>
      <c r="B254" s="305" t="s">
        <v>8214</v>
      </c>
    </row>
    <row r="255" spans="1:2" ht="24.75">
      <c r="A255" s="281" t="s">
        <v>7997</v>
      </c>
      <c r="B255" s="305" t="s">
        <v>8215</v>
      </c>
    </row>
    <row r="256" spans="1:2" ht="24.75">
      <c r="A256" s="282" t="s">
        <v>7999</v>
      </c>
      <c r="B256" s="305" t="s">
        <v>8216</v>
      </c>
    </row>
    <row r="257" spans="1:2" ht="20.25">
      <c r="B257" s="305"/>
    </row>
    <row r="258" spans="1:2" ht="24.75">
      <c r="A258" s="304" t="s">
        <v>201</v>
      </c>
      <c r="B258" s="253" t="s">
        <v>8217</v>
      </c>
    </row>
    <row r="259" spans="1:2" ht="24.75">
      <c r="A259" s="284" t="s">
        <v>7990</v>
      </c>
      <c r="B259" s="305" t="s">
        <v>8218</v>
      </c>
    </row>
    <row r="260" spans="1:2" ht="24.75">
      <c r="A260" s="285" t="s">
        <v>793</v>
      </c>
      <c r="B260" s="305" t="s">
        <v>8219</v>
      </c>
    </row>
    <row r="261" spans="1:2" ht="24.75">
      <c r="A261" s="286" t="s">
        <v>7993</v>
      </c>
      <c r="B261" s="305" t="s">
        <v>8220</v>
      </c>
    </row>
    <row r="262" spans="1:2" ht="24.75">
      <c r="A262" s="283" t="s">
        <v>7995</v>
      </c>
      <c r="B262" s="305" t="s">
        <v>8221</v>
      </c>
    </row>
    <row r="263" spans="1:2" ht="24.75">
      <c r="A263" s="281" t="s">
        <v>7997</v>
      </c>
      <c r="B263" s="305" t="s">
        <v>8222</v>
      </c>
    </row>
    <row r="264" spans="1:2" ht="24.75">
      <c r="A264" s="282" t="s">
        <v>7999</v>
      </c>
      <c r="B264" s="305" t="s">
        <v>8223</v>
      </c>
    </row>
    <row r="265" spans="1:2" ht="20.25">
      <c r="B265" s="305"/>
    </row>
    <row r="266" spans="1:2" ht="24.75">
      <c r="A266" s="304" t="s">
        <v>206</v>
      </c>
      <c r="B266" s="253" t="s">
        <v>8224</v>
      </c>
    </row>
    <row r="267" spans="1:2" ht="24.75">
      <c r="A267" s="284" t="s">
        <v>7990</v>
      </c>
      <c r="B267" s="305" t="s">
        <v>8225</v>
      </c>
    </row>
    <row r="268" spans="1:2" ht="24.75">
      <c r="A268" s="285" t="s">
        <v>793</v>
      </c>
      <c r="B268" s="305" t="s">
        <v>8226</v>
      </c>
    </row>
    <row r="269" spans="1:2" ht="24.75">
      <c r="A269" s="286" t="s">
        <v>7993</v>
      </c>
      <c r="B269" s="305" t="s">
        <v>8227</v>
      </c>
    </row>
    <row r="270" spans="1:2" ht="24.75">
      <c r="A270" s="283" t="s">
        <v>7995</v>
      </c>
      <c r="B270" s="305" t="s">
        <v>8228</v>
      </c>
    </row>
    <row r="271" spans="1:2" ht="24.75">
      <c r="A271" s="281" t="s">
        <v>7997</v>
      </c>
      <c r="B271" s="305" t="s">
        <v>8229</v>
      </c>
    </row>
    <row r="272" spans="1:2" ht="24.75">
      <c r="A272" s="282" t="s">
        <v>7999</v>
      </c>
      <c r="B272" s="305" t="s">
        <v>8230</v>
      </c>
    </row>
    <row r="273" spans="1:2" ht="20.25">
      <c r="B273" s="305"/>
    </row>
    <row r="274" spans="1:2" ht="24.75">
      <c r="A274" s="304" t="s">
        <v>1495</v>
      </c>
      <c r="B274" s="817" t="s">
        <v>8231</v>
      </c>
    </row>
    <row r="275" spans="1:2" ht="24.75">
      <c r="A275" s="284" t="s">
        <v>7990</v>
      </c>
      <c r="B275" s="818" t="s">
        <v>8232</v>
      </c>
    </row>
    <row r="276" spans="1:2" ht="24.75">
      <c r="A276" s="285" t="s">
        <v>793</v>
      </c>
      <c r="B276" s="818" t="s">
        <v>8233</v>
      </c>
    </row>
    <row r="277" spans="1:2" ht="24.75">
      <c r="A277" s="286" t="s">
        <v>7993</v>
      </c>
      <c r="B277" s="818" t="s">
        <v>8234</v>
      </c>
    </row>
    <row r="278" spans="1:2" ht="24.75">
      <c r="A278" s="283" t="s">
        <v>7995</v>
      </c>
      <c r="B278" s="818" t="s">
        <v>8235</v>
      </c>
    </row>
    <row r="279" spans="1:2" ht="24.75">
      <c r="A279" s="281" t="s">
        <v>7997</v>
      </c>
      <c r="B279" s="818" t="s">
        <v>8236</v>
      </c>
    </row>
    <row r="280" spans="1:2" ht="24.75">
      <c r="A280" s="282" t="s">
        <v>7999</v>
      </c>
      <c r="B280" s="818" t="s">
        <v>8237</v>
      </c>
    </row>
    <row r="281" spans="1:2" ht="20.25">
      <c r="B281" s="305"/>
    </row>
    <row r="282" spans="1:2" ht="24.75">
      <c r="A282" s="304" t="s">
        <v>213</v>
      </c>
      <c r="B282" s="253" t="s">
        <v>8238</v>
      </c>
    </row>
    <row r="283" spans="1:2" ht="24.75">
      <c r="A283" s="284" t="s">
        <v>7990</v>
      </c>
      <c r="B283" s="305" t="s">
        <v>8239</v>
      </c>
    </row>
    <row r="284" spans="1:2" ht="24.75">
      <c r="A284" s="285" t="s">
        <v>793</v>
      </c>
      <c r="B284" s="305" t="s">
        <v>8240</v>
      </c>
    </row>
    <row r="285" spans="1:2" ht="24.75">
      <c r="A285" s="286" t="s">
        <v>7993</v>
      </c>
      <c r="B285" s="305" t="s">
        <v>8241</v>
      </c>
    </row>
    <row r="286" spans="1:2" ht="24.75">
      <c r="A286" s="283" t="s">
        <v>7995</v>
      </c>
      <c r="B286" s="305" t="s">
        <v>8242</v>
      </c>
    </row>
    <row r="287" spans="1:2" ht="24.75">
      <c r="A287" s="281" t="s">
        <v>7997</v>
      </c>
      <c r="B287" s="305" t="s">
        <v>8243</v>
      </c>
    </row>
    <row r="288" spans="1:2" ht="24.75">
      <c r="A288" s="282" t="s">
        <v>7999</v>
      </c>
      <c r="B288" s="305" t="s">
        <v>8244</v>
      </c>
    </row>
    <row r="1038364" spans="2:2">
      <c r="B1038364" s="129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E9BFFF"/>
  </sheetPr>
  <dimension ref="A1:Y872"/>
  <sheetViews>
    <sheetView workbookViewId="0">
      <selection activeCell="A2" sqref="A2"/>
    </sheetView>
  </sheetViews>
  <sheetFormatPr defaultColWidth="9" defaultRowHeight="13.5"/>
  <cols>
    <col min="1" max="1" width="16.75" customWidth="1"/>
    <col min="2" max="2" width="223.75" customWidth="1"/>
    <col min="5" max="5" width="36.75" customWidth="1"/>
    <col min="6" max="6" width="10.625" customWidth="1"/>
    <col min="7" max="16" width="9" customWidth="1"/>
    <col min="17" max="17" width="108" customWidth="1"/>
    <col min="18" max="18" width="71.875" customWidth="1"/>
    <col min="19" max="19" width="57" customWidth="1"/>
    <col min="20" max="20" width="73.25" customWidth="1"/>
    <col min="21" max="21" width="9.75" customWidth="1"/>
    <col min="24" max="24" width="34.125" customWidth="1"/>
  </cols>
  <sheetData>
    <row r="1" spans="1:25" ht="50.25" customHeight="1">
      <c r="A1" s="1152" t="s">
        <v>8245</v>
      </c>
      <c r="B1" s="768" t="s">
        <v>8246</v>
      </c>
      <c r="C1" s="768"/>
      <c r="I1" s="3"/>
    </row>
    <row r="2" spans="1:25" ht="14.25">
      <c r="A2" t="s">
        <v>8247</v>
      </c>
      <c r="B2" t="s">
        <v>8248</v>
      </c>
      <c r="C2" t="s">
        <v>3469</v>
      </c>
      <c r="F2" s="3" t="s">
        <v>8249</v>
      </c>
      <c r="G2" s="38" t="s">
        <v>8250</v>
      </c>
      <c r="H2" s="19" t="s">
        <v>8251</v>
      </c>
      <c r="J2" t="str" cm="1">
        <f t="array" aca="1" ref="J2" ca="1">INDIRECT("F"&amp;LARGE(IF($G$2:$G$872=J6,IF($H$2:$H$872=Q6,ROW($F$2:$F$872),0),0), RANDBETWEEN(1,COUNTIFS(G2:G872,J6,H2:H872,Q6))))</f>
        <v>Lesser Resistance Potion: Gain 2 Defense and Dispersion Until End of Day. (≈)</v>
      </c>
      <c r="N2">
        <f>COUNTIF(G2:G17,"Common:")</f>
        <v>16</v>
      </c>
    </row>
    <row r="3" spans="1:25" ht="15">
      <c r="A3" s="205" t="s">
        <v>8250</v>
      </c>
      <c r="B3" t="str">
        <f ca="1">'Repeatable Gear (Hide)'!X1</f>
        <v>Crumbler: Two-handed Melee Warhammer; 30 Physical Damage; On Hit: Selfdestruct.</v>
      </c>
      <c r="C3">
        <v>250</v>
      </c>
      <c r="F3" s="1019" t="s">
        <v>8252</v>
      </c>
      <c r="G3" s="38" t="s">
        <v>8250</v>
      </c>
      <c r="H3" s="19" t="s">
        <v>8251</v>
      </c>
      <c r="W3" s="255"/>
      <c r="X3" s="288"/>
      <c r="Y3" s="255"/>
    </row>
    <row r="4" spans="1:25" ht="14.25">
      <c r="A4" s="205" t="s">
        <v>8253</v>
      </c>
      <c r="B4" t="str">
        <f ca="1">'Repeatable Gear (Hide)'!X2</f>
        <v>Rusty Cleaver: Two-handed Melee Axe; Set Piece; 6-12 Physical Damage.</v>
      </c>
      <c r="C4">
        <v>250</v>
      </c>
      <c r="F4" s="3" t="s">
        <v>8254</v>
      </c>
      <c r="G4" s="38" t="s">
        <v>8250</v>
      </c>
      <c r="H4" s="19" t="s">
        <v>8251</v>
      </c>
      <c r="W4" s="255"/>
      <c r="X4" s="288"/>
      <c r="Y4" s="303"/>
    </row>
    <row r="5" spans="1:25" ht="14.25">
      <c r="A5" s="205" t="s">
        <v>8253</v>
      </c>
      <c r="B5" t="str">
        <f ca="1">'Repeatable Gear (Hide)'!AA1</f>
        <v>Featherfall Ring: Ring Piece; Immune to Fall Damage</v>
      </c>
      <c r="C5">
        <v>250</v>
      </c>
      <c r="F5" s="3" t="s">
        <v>8255</v>
      </c>
      <c r="G5" s="38" t="s">
        <v>8250</v>
      </c>
      <c r="H5" s="19" t="s">
        <v>8251</v>
      </c>
      <c r="M5" t="s">
        <v>8250</v>
      </c>
      <c r="N5" t="s">
        <v>8256</v>
      </c>
      <c r="P5" t="s">
        <v>8251</v>
      </c>
      <c r="Q5" t="str" cm="1">
        <f t="array" aca="1" ref="Q5" ca="1">INDEX(P5:P11,RANDBETWEEN(1,ROWS(P5:P11)),1)</f>
        <v>Ingredients</v>
      </c>
      <c r="W5" s="255"/>
      <c r="X5" s="288"/>
      <c r="Y5" s="303"/>
    </row>
    <row r="6" spans="1:25" ht="14.25">
      <c r="A6" s="205" t="s">
        <v>8253</v>
      </c>
      <c r="B6" t="str">
        <f ca="1">'Repeatable Gear (Hide)'!AA2</f>
        <v>Ring of Wind: Ring Piece; +40% Wind Resistance.</v>
      </c>
      <c r="C6">
        <v>250</v>
      </c>
      <c r="F6" s="38" t="s">
        <v>8257</v>
      </c>
      <c r="G6" s="38" t="s">
        <v>8250</v>
      </c>
      <c r="H6" s="19" t="s">
        <v>1787</v>
      </c>
      <c r="J6" t="str">
        <f>'Chest Generator'!C28</f>
        <v>Common:</v>
      </c>
      <c r="M6" t="str">
        <f>'Chest Generator'!C28</f>
        <v>Common:</v>
      </c>
      <c r="N6" t="str" cm="1">
        <f t="array" aca="1" ref="N6" ca="1">INDEX(P5:P11,RANDBETWEEN(1,ROWS(P5:P11)),1)</f>
        <v>Potions</v>
      </c>
      <c r="P6" t="s">
        <v>1787</v>
      </c>
      <c r="Q6" t="str" cm="1">
        <f t="array" aca="1" ref="Q6" ca="1">INDEX(P5:P11,RANDBETWEEN(1,ROWS(P5:P11)),1)</f>
        <v>Potions</v>
      </c>
      <c r="W6" s="255"/>
      <c r="X6" s="288"/>
      <c r="Y6" s="303"/>
    </row>
    <row r="7" spans="1:25" ht="14.25">
      <c r="A7" t="s">
        <v>8258</v>
      </c>
      <c r="B7" t="str">
        <f ca="1">'Repeatable Gear (Hide)'!X3</f>
        <v>Bardiche: Two-handed Melee Halberd; 16 Physical Damage.</v>
      </c>
      <c r="C7">
        <v>500</v>
      </c>
      <c r="F7" s="38" t="s">
        <v>8259</v>
      </c>
      <c r="G7" s="38" t="s">
        <v>8250</v>
      </c>
      <c r="H7" s="19" t="s">
        <v>1787</v>
      </c>
      <c r="P7" t="s">
        <v>8260</v>
      </c>
      <c r="Q7" t="str" cm="1">
        <f t="array" aca="1" ref="Q7" ca="1">INDEX(P5:P11,RANDBETWEEN(1,ROWS(P5:P11)),1)</f>
        <v>Wards</v>
      </c>
      <c r="W7" s="254"/>
      <c r="X7" s="289"/>
    </row>
    <row r="8" spans="1:25" ht="14.25">
      <c r="A8" t="s">
        <v>8258</v>
      </c>
      <c r="B8" t="str">
        <f ca="1">'Repeatable Gear (Hide)'!AA3</f>
        <v>Ice Quiver: Ammunition Slot Quiver; Provides Arrows for the use of Bows and Crossbows; Passive: Fired Arrows Deal 5 Frost Damage on Hit.</v>
      </c>
      <c r="C8">
        <v>500</v>
      </c>
      <c r="F8" s="38" t="s">
        <v>8261</v>
      </c>
      <c r="G8" s="38" t="s">
        <v>8250</v>
      </c>
      <c r="H8" s="19" t="s">
        <v>1787</v>
      </c>
      <c r="P8" t="s">
        <v>104</v>
      </c>
      <c r="Q8" t="str" cm="1">
        <f t="array" aca="1" ref="Q8" ca="1">INDEX(P5:P11,RANDBETWEEN(1,ROWS(P5:P11)),1)</f>
        <v>Rune</v>
      </c>
      <c r="W8" s="254"/>
      <c r="X8" s="289"/>
    </row>
    <row r="9" spans="1:25" ht="14.25">
      <c r="A9" t="s">
        <v>8258</v>
      </c>
      <c r="B9" t="str">
        <f ca="1">'Repeatable Gear (Hide)'!AA4</f>
        <v>Knight's Pauldron: Shoulder Piece; +3 Defense; +1 Dispersion; +2 Strength.</v>
      </c>
      <c r="C9">
        <v>500</v>
      </c>
      <c r="F9" s="38" t="s">
        <v>8262</v>
      </c>
      <c r="G9" s="38" t="s">
        <v>8250</v>
      </c>
      <c r="H9" s="19" t="s">
        <v>1787</v>
      </c>
      <c r="P9" t="s">
        <v>8263</v>
      </c>
      <c r="Q9" t="str" cm="1">
        <f t="array" aca="1" ref="Q9" ca="1">INDEX(P5:P11,RANDBETWEEN(1,ROWS(P5:P11)),1)</f>
        <v>Rune</v>
      </c>
      <c r="W9" s="254"/>
      <c r="X9" s="289"/>
    </row>
    <row r="10" spans="1:25" ht="14.25">
      <c r="A10" t="s">
        <v>8264</v>
      </c>
      <c r="B10" t="str">
        <f ca="1">'Repeatable Gear (Hide)'!X5</f>
        <v>Nightriders Choice: Two-handed Melee Glaive; 4-26 Physical Damage; Passive: +1 Critical Multiplier; Active: (≈) Basic Attack Target with +1 Crit Multiplier. (1/Combat)</v>
      </c>
      <c r="C10">
        <v>750</v>
      </c>
      <c r="F10" s="38" t="s">
        <v>8265</v>
      </c>
      <c r="G10" s="38" t="s">
        <v>8250</v>
      </c>
      <c r="H10" s="19" t="s">
        <v>1787</v>
      </c>
      <c r="P10" t="s">
        <v>8266</v>
      </c>
      <c r="Q10" t="str" cm="1">
        <f t="array" aca="1" ref="Q10" ca="1">INDEX(P16:P21,RANDBETWEEN(1,ROWS(P16:P21)),1)</f>
        <v>Potions</v>
      </c>
      <c r="W10" s="255"/>
      <c r="X10" s="288"/>
    </row>
    <row r="11" spans="1:25" ht="14.25">
      <c r="A11" t="s">
        <v>8264</v>
      </c>
      <c r="B11" t="str">
        <f ca="1">'Repeatable Gear (Hide)'!AA5</f>
        <v>Hoarder's Boots: Feet Set Piece; Passive: Selfdestruct upon Unequipping it; Active: (≈) Restore 1 Stamina for every 1000 Gold you own. (1/Day)</v>
      </c>
      <c r="C11">
        <v>750</v>
      </c>
      <c r="F11" s="38" t="s">
        <v>8267</v>
      </c>
      <c r="G11" s="38" t="s">
        <v>8250</v>
      </c>
      <c r="H11" s="19" t="s">
        <v>1787</v>
      </c>
      <c r="P11" t="s">
        <v>8268</v>
      </c>
      <c r="Q11" t="str" cm="1">
        <f t="array" aca="1" ref="Q11" ca="1">INDEX(P16:P21,RANDBETWEEN(1,ROWS(P16:P21)),1)</f>
        <v>Throwables</v>
      </c>
      <c r="W11" s="254"/>
      <c r="X11" s="289"/>
    </row>
    <row r="12" spans="1:25" ht="14.25">
      <c r="A12" t="s">
        <v>8269</v>
      </c>
      <c r="B12" t="str">
        <f ca="1">'Legendary Gear Presence'!F114</f>
        <v>Banner Of the Saint: Two-handed Melee Staff; 15 Physical Damage; On Hit: 10 Light Damage; Active: (+) Powerplay; Flash; Drain 2 Faith from Target Entity.</v>
      </c>
      <c r="C12">
        <v>1000</v>
      </c>
      <c r="F12" s="38" t="s">
        <v>8270</v>
      </c>
      <c r="G12" s="38" t="s">
        <v>8250</v>
      </c>
      <c r="H12" s="19" t="s">
        <v>1787</v>
      </c>
      <c r="Q12" t="str" cm="1">
        <f t="array" aca="1" ref="Q12" ca="1">INDEX(P16:P21,RANDBETWEEN(1,ROWS(P16:P21)),1)</f>
        <v>Wards</v>
      </c>
      <c r="W12" s="255"/>
      <c r="X12" s="288"/>
    </row>
    <row r="13" spans="1:25" ht="14.25">
      <c r="A13" t="s">
        <v>8271</v>
      </c>
      <c r="B13">
        <f ca="1">'Legendary Gear Presence'!M97</f>
        <v>0</v>
      </c>
      <c r="C13">
        <v>1500</v>
      </c>
      <c r="F13" s="38" t="s">
        <v>8272</v>
      </c>
      <c r="G13" s="38" t="s">
        <v>8250</v>
      </c>
      <c r="H13" s="19" t="s">
        <v>1787</v>
      </c>
      <c r="W13" s="254"/>
      <c r="X13" s="289"/>
    </row>
    <row r="14" spans="1:25" ht="14.25">
      <c r="A14" t="s">
        <v>8273</v>
      </c>
      <c r="B14" t="str">
        <f ca="1">IF(A1= "Pre-Vendal 1", "Not yet available",'Mythics + Astrals'!E2)</f>
        <v>Unbreakable Chainlink: Body Piece; +100 Health; +10 Defense; Passive: Ranged Non-Ultimate Attacks deal no Physical Damage to you.</v>
      </c>
      <c r="C14">
        <v>2000</v>
      </c>
      <c r="F14" s="38" t="s">
        <v>8274</v>
      </c>
      <c r="G14" s="38" t="s">
        <v>8250</v>
      </c>
      <c r="H14" s="19" t="s">
        <v>1787</v>
      </c>
      <c r="W14" s="255"/>
      <c r="X14" s="288"/>
    </row>
    <row r="15" spans="1:25" ht="14.25">
      <c r="F15" s="38" t="s">
        <v>8275</v>
      </c>
      <c r="G15" s="38" t="s">
        <v>8250</v>
      </c>
      <c r="H15" s="19" t="s">
        <v>1787</v>
      </c>
      <c r="W15" s="255"/>
      <c r="X15" s="288"/>
    </row>
    <row r="16" spans="1:25" ht="14.25">
      <c r="A16" t="s">
        <v>8250</v>
      </c>
      <c r="B16" t="str" cm="1">
        <f t="array" aca="1" ref="B16" ca="1">INDIRECT("F"&amp;LARGE(IF($G$2:$G$872=A16,IF($H$2:$H$872=Q5,ROW($F$2:$F$872),0),0), RANDBETWEEN(1,COUNTIFS(G2:G872,A16,H2:H872,Q5))))</f>
        <v>Soul Essence: Magic Properties</v>
      </c>
      <c r="C16" t="str">
        <f ca="1">VLOOKUP(B16,Items!$B$4:$C$949,2,0)</f>
        <v>200 Gold</v>
      </c>
      <c r="F16" s="38" t="s">
        <v>8276</v>
      </c>
      <c r="G16" s="38" t="s">
        <v>8250</v>
      </c>
      <c r="H16" s="19" t="s">
        <v>1787</v>
      </c>
      <c r="P16" t="s">
        <v>8251</v>
      </c>
      <c r="R16" t="str">
        <f ca="1">IF('Chest Generator'!AA16&gt;'Chest Generator'!AB5,'Chest Generator'!AA14,0)</f>
        <v>Darkblades Ring: Ring Piece; Active: (+) Absorb life essence from the enemy, Draining 40 Health and dealing 20 Dark Damage to Target. (1/Day)</v>
      </c>
      <c r="W16" s="254"/>
      <c r="X16" s="289"/>
    </row>
    <row r="17" spans="1:25" ht="14.25">
      <c r="A17" t="s">
        <v>8250</v>
      </c>
      <c r="B17" t="str" cm="1">
        <f t="array" aca="1" ref="B17" ca="1">INDIRECT("F"&amp;LARGE(IF($G$2:$G$872=A17,IF($H$2:$H$872=Q6,ROW($F$2:$F$872),0),0), RANDBETWEEN(1,COUNTIFS(G2:G872,A17,H2:H872,Q6))))</f>
        <v>Lesser Withering Flask: Inflict Vulnerable for 1 Turn. (&gt;)</v>
      </c>
      <c r="C17" t="str">
        <f ca="1">VLOOKUP(B17,Items!$B$4:$C$949,2,0)</f>
        <v>200 Gold</v>
      </c>
      <c r="F17" s="38" t="s">
        <v>8277</v>
      </c>
      <c r="G17" s="38" t="s">
        <v>8250</v>
      </c>
      <c r="H17" s="19" t="s">
        <v>1787</v>
      </c>
      <c r="P17" t="s">
        <v>8260</v>
      </c>
      <c r="W17" s="255"/>
      <c r="X17" s="288"/>
    </row>
    <row r="18" spans="1:25" ht="14.25">
      <c r="A18" t="s">
        <v>8258</v>
      </c>
      <c r="B18" t="str" cm="1">
        <f t="array" aca="1" ref="B18" ca="1">INDIRECT("F"&amp;LARGE(IF($G$2:$G$872=A18,IF($H$2:$H$872=Q7,ROW($F$2:$F$872),0),0), RANDBETWEEN(1,COUNTIFS(G3:G872,A18,H3:H872,Q7))))</f>
        <v>Ravensight Ward: 2 Hex Vision Ward.</v>
      </c>
      <c r="C18" t="str">
        <f ca="1">VLOOKUP(B18,Items!$B$4:$C$949,2,0)</f>
        <v>400 Gold</v>
      </c>
      <c r="F18" s="39" t="s">
        <v>8278</v>
      </c>
      <c r="G18" s="39" t="s">
        <v>8258</v>
      </c>
      <c r="H18" s="19" t="s">
        <v>1787</v>
      </c>
      <c r="P18" t="s">
        <v>104</v>
      </c>
      <c r="W18" s="254"/>
      <c r="X18" s="289"/>
      <c r="Y18" s="302"/>
    </row>
    <row r="19" spans="1:25" ht="14.25">
      <c r="A19" t="s">
        <v>8258</v>
      </c>
      <c r="B19" t="str" cm="1">
        <f t="array" aca="1" ref="B19" ca="1">INDIRECT("F"&amp;LARGE(IF($G$2:$G$872=A19,IF($H$2:$H$872=Q8,ROW($F$2:$F$872),0),0), RANDBETWEEN(1,COUNTIFS(G4:G872,A19,H4:H872,Q8))))</f>
        <v>Light Rune: Can be applied to Gear; Armor Piece Gains 20% Light Resistance; Weapons Gain 8 Light Damage On Hit.</v>
      </c>
      <c r="C19" t="str">
        <f ca="1">VLOOKUP(B19,Items!$B$4:$C$949,2,0)</f>
        <v>400 Gold</v>
      </c>
      <c r="F19" s="39" t="s">
        <v>8279</v>
      </c>
      <c r="G19" s="39" t="s">
        <v>8258</v>
      </c>
      <c r="H19" s="19" t="s">
        <v>1787</v>
      </c>
      <c r="P19" t="s">
        <v>8263</v>
      </c>
      <c r="W19" s="255"/>
      <c r="X19" s="288"/>
    </row>
    <row r="20" spans="1:25" ht="14.25">
      <c r="A20" t="s">
        <v>8280</v>
      </c>
      <c r="B20" t="str" cm="1">
        <f t="array" aca="1" ref="B20" ca="1">INDIRECT("F"&amp;LARGE(IF($G$2:$G$872=A20,IF($H$2:$H$872=Q9,ROW($F$2:$F$872),0),0), RANDBETWEEN(1,COUNTIFS(G5:G872,A20,H5:H872,Q9))))</f>
        <v>Ancient Rune: Can be applied to Gear; Armor Piece Gains +25 Mana; +25 Health; Weapons Gain +1 Dex/Str/Pwr Scaling.</v>
      </c>
      <c r="C20" t="str">
        <f ca="1">VLOOKUP(B20,Items!$B$4:$C$949,2,0)</f>
        <v>600 Gold</v>
      </c>
      <c r="F20" s="39" t="s">
        <v>8281</v>
      </c>
      <c r="G20" s="39" t="s">
        <v>8258</v>
      </c>
      <c r="H20" s="19" t="s">
        <v>1787</v>
      </c>
      <c r="P20" t="s">
        <v>8266</v>
      </c>
      <c r="W20" s="255"/>
      <c r="X20" s="288"/>
      <c r="Y20" s="302"/>
    </row>
    <row r="21" spans="1:25" ht="14.25">
      <c r="A21" t="s">
        <v>8282</v>
      </c>
      <c r="B21" t="str" cm="1">
        <f t="array" aca="1" ref="B21" ca="1">INDIRECT("F"&amp;LARGE(IF($G$2:$G$872=A21,IF($H$2:$H$872=Q10,ROW($F$2:$F$872),0),0), RANDBETWEEN(1,COUNTIFS(G6:G872,A21,H6:H872,Q10))))</f>
        <v>Dexterity Growth Elixir: At every Start of Day Gain 2 Dexterity. (≈)</v>
      </c>
      <c r="C21" t="str">
        <f ca="1">VLOOKUP(B21,Items!$B$4:$C$949,2,0)</f>
        <v>800 Gold</v>
      </c>
      <c r="F21" s="39" t="s">
        <v>8283</v>
      </c>
      <c r="G21" s="39" t="s">
        <v>8258</v>
      </c>
      <c r="H21" s="19" t="s">
        <v>1787</v>
      </c>
      <c r="P21" t="s">
        <v>8268</v>
      </c>
      <c r="W21" s="254"/>
      <c r="X21" s="289"/>
      <c r="Y21" s="302"/>
    </row>
    <row r="22" spans="1:25" ht="14.25">
      <c r="A22" t="s">
        <v>8284</v>
      </c>
      <c r="B22" t="str" cm="1">
        <f t="array" aca="1" ref="B22" ca="1">IF(A1= "Pre-Vendal 1", "Not yet available",INDIRECT("F"&amp;LARGE(IF($G$2:$G$872=A22,IF($H$2:$H$872=Q11,ROW($F$2:$F$872),0),0), RANDBETWEEN(1,COUNTIFS(G7:G872,A22,H7:H872,Q11)))))</f>
        <v>Sealing Kunai: Throwable Dagger; Deals 15 Physical Damage; Seals Targets for 4 Turns, blocking them from using Mana, Recovarble if combat ends before seal expires.</v>
      </c>
      <c r="C22" t="str">
        <f ca="1">VLOOKUP(B22,Items!$B$4:$C$949,2,0)</f>
        <v>1000 Gold</v>
      </c>
      <c r="F22" s="39" t="s">
        <v>8285</v>
      </c>
      <c r="G22" s="39" t="s">
        <v>8258</v>
      </c>
      <c r="H22" s="19" t="s">
        <v>1787</v>
      </c>
      <c r="W22" s="255"/>
      <c r="X22" s="288"/>
      <c r="Y22" s="302"/>
    </row>
    <row r="23" spans="1:25" ht="54.75" customHeight="1">
      <c r="A23" s="768"/>
      <c r="B23" s="768" t="s">
        <v>8286</v>
      </c>
      <c r="C23" s="768"/>
      <c r="F23" s="1254" t="s">
        <v>8287</v>
      </c>
      <c r="G23" s="39" t="s">
        <v>8258</v>
      </c>
      <c r="H23" s="19" t="s">
        <v>1787</v>
      </c>
      <c r="W23" s="254"/>
      <c r="X23" s="289"/>
      <c r="Y23" s="302"/>
    </row>
    <row r="24" spans="1:25" ht="69.75">
      <c r="A24" t="s">
        <v>8288</v>
      </c>
      <c r="B24" t="s">
        <v>8248</v>
      </c>
      <c r="C24" t="s">
        <v>8289</v>
      </c>
      <c r="F24" s="1254" t="s">
        <v>8290</v>
      </c>
      <c r="G24" s="39" t="s">
        <v>8258</v>
      </c>
      <c r="H24" s="19" t="s">
        <v>1787</v>
      </c>
      <c r="W24" s="254"/>
      <c r="X24" s="289"/>
    </row>
    <row r="25" spans="1:25" ht="14.25">
      <c r="A25" t="s">
        <v>8291</v>
      </c>
      <c r="B25" t="str">
        <f ca="1">'Repeatable Gear (Hide)'!X6</f>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C25" t="s">
        <v>8292</v>
      </c>
      <c r="F25" s="39" t="s">
        <v>8293</v>
      </c>
      <c r="G25" s="39" t="s">
        <v>8258</v>
      </c>
      <c r="H25" s="19" t="s">
        <v>1787</v>
      </c>
      <c r="W25" s="255"/>
      <c r="X25" s="288"/>
    </row>
    <row r="26" spans="1:25" ht="14.25">
      <c r="A26" t="s">
        <v>8269</v>
      </c>
      <c r="B26" t="str">
        <f ca="1">'Legendary Gear Presence'!F108</f>
        <v>Banner Of the Saint: Two-handed Melee Staff; 15 Physical Damage; On Hit: 10 Light Damage; Active: (+) Powerplay; Flash; Drain 2 Faith from Target Entity.</v>
      </c>
      <c r="C26" t="s">
        <v>8294</v>
      </c>
      <c r="F26" s="39" t="s">
        <v>8295</v>
      </c>
      <c r="G26" s="39" t="s">
        <v>8258</v>
      </c>
      <c r="H26" s="19" t="s">
        <v>1787</v>
      </c>
      <c r="W26" s="255"/>
      <c r="X26" s="288"/>
    </row>
    <row r="27" spans="1:25" ht="14.25">
      <c r="A27" t="s">
        <v>8271</v>
      </c>
      <c r="B27">
        <f ca="1">'Legendary Gear Presence'!M97</f>
        <v>0</v>
      </c>
      <c r="C27" t="s">
        <v>8296</v>
      </c>
      <c r="F27" s="39" t="s">
        <v>8297</v>
      </c>
      <c r="G27" s="39" t="s">
        <v>8258</v>
      </c>
      <c r="H27" s="19" t="s">
        <v>1787</v>
      </c>
      <c r="W27" s="254"/>
      <c r="X27" s="289"/>
    </row>
    <row r="28" spans="1:25" ht="14.25">
      <c r="A28" t="s">
        <v>8273</v>
      </c>
      <c r="B28" t="str">
        <f ca="1">'Mythics + Astrals'!E3</f>
        <v>The Tormenting One: One-handed Half-Ranged Whip; 15 Terror Damage; Active: (+) Torment Target for 7 Turns. (1/Combat)</v>
      </c>
      <c r="C28" t="s">
        <v>8298</v>
      </c>
      <c r="F28" s="39" t="s">
        <v>8299</v>
      </c>
      <c r="G28" s="39" t="s">
        <v>8258</v>
      </c>
      <c r="H28" s="19" t="s">
        <v>1787</v>
      </c>
      <c r="W28" s="255"/>
      <c r="X28" s="288"/>
    </row>
    <row r="29" spans="1:25" ht="14.25">
      <c r="F29" s="39" t="s">
        <v>8300</v>
      </c>
      <c r="G29" s="39" t="s">
        <v>8258</v>
      </c>
      <c r="H29" s="19" t="s">
        <v>1787</v>
      </c>
      <c r="W29" s="254"/>
      <c r="X29" s="289"/>
    </row>
    <row r="30" spans="1:25" ht="14.25">
      <c r="C30" t="s">
        <v>8292</v>
      </c>
      <c r="F30" s="39" t="s">
        <v>8301</v>
      </c>
      <c r="G30" s="39" t="s">
        <v>8258</v>
      </c>
      <c r="H30" s="19" t="s">
        <v>1787</v>
      </c>
      <c r="W30" s="254"/>
      <c r="X30" s="289"/>
    </row>
    <row r="31" spans="1:25" ht="14.25">
      <c r="A31" t="s">
        <v>8291</v>
      </c>
      <c r="B31" t="str" cm="1">
        <f t="array" aca="1" ref="B31" ca="1">INDIRECT("F"&amp;LARGE(IF($G$2:$G$872=A20,IF($H$2:$H$872=Q9,ROW($F$2:$F$872),0),0), RANDBETWEEN(1,COUNTIFS(G5:G872,A20,H5:H872,Q9))))</f>
        <v>Star Rune: Can be applied to Gear; Armor Piece 10% Damage Reduction; Weapons Gain 10 Solar Damage on Hit.</v>
      </c>
      <c r="C31" t="s">
        <v>8294</v>
      </c>
      <c r="F31" s="39" t="s">
        <v>8302</v>
      </c>
      <c r="G31" s="39" t="s">
        <v>8258</v>
      </c>
      <c r="H31" s="19" t="s">
        <v>1787</v>
      </c>
      <c r="W31" s="255"/>
      <c r="X31" s="288"/>
      <c r="Y31" s="302"/>
    </row>
    <row r="32" spans="1:25" ht="14.25">
      <c r="A32" t="s">
        <v>8303</v>
      </c>
      <c r="B32" t="str" cm="1">
        <f t="array" aca="1" ref="B32" ca="1">INDIRECT("F"&amp;LARGE(IF($G$2:$G$872=A21,IF($H$2:$H$872=Q10,ROW($F$2:$F$872),0),0), RANDBETWEEN(1,COUNTIFS(G6:G872,A21,H6:H872,Q10))))</f>
        <v>Viral Flask: Deal 40 Viral Damage. (&gt;)</v>
      </c>
      <c r="C32" t="s">
        <v>8296</v>
      </c>
      <c r="F32" s="39" t="s">
        <v>8304</v>
      </c>
      <c r="G32" s="39" t="s">
        <v>8258</v>
      </c>
      <c r="H32" s="19" t="s">
        <v>1787</v>
      </c>
      <c r="W32" s="254"/>
      <c r="X32" s="289"/>
    </row>
    <row r="33" spans="1:25" ht="14.25">
      <c r="A33" t="s">
        <v>8273</v>
      </c>
      <c r="B33" t="str" cm="1">
        <f t="array" aca="1" ref="B33" ca="1">INDIRECT("F"&amp;LARGE(IF($G$2:$G$872=A22,IF($H$2:$H$872=Q11,ROW($F$2:$F$872),0),0), RANDBETWEEN(1,COUNTIFS(G7:G872,A22,H7:H872,Q11))))</f>
        <v>Sealing Kunai: Throwable Dagger; Deals 15 Physical Damage; Seals Targets for 4 Turns, blocking them from using Mana, Recovarble if combat ends before seal expires.</v>
      </c>
      <c r="C33" t="s">
        <v>8296</v>
      </c>
      <c r="F33" s="3" t="s">
        <v>8305</v>
      </c>
      <c r="G33" s="39" t="s">
        <v>8258</v>
      </c>
      <c r="H33" t="s">
        <v>8251</v>
      </c>
      <c r="W33" s="255"/>
      <c r="X33" s="288"/>
      <c r="Y33" s="302"/>
    </row>
    <row r="34" spans="1:25" ht="14.25">
      <c r="F34" s="3" t="s">
        <v>8306</v>
      </c>
      <c r="G34" s="39" t="s">
        <v>8258</v>
      </c>
      <c r="H34" t="s">
        <v>8251</v>
      </c>
      <c r="W34" s="254"/>
      <c r="X34" s="289"/>
    </row>
    <row r="35" spans="1:25" ht="14.25">
      <c r="F35" s="3" t="s">
        <v>8307</v>
      </c>
      <c r="G35" s="39" t="s">
        <v>8258</v>
      </c>
      <c r="H35" t="s">
        <v>8251</v>
      </c>
      <c r="W35" s="255"/>
      <c r="X35" s="288"/>
      <c r="Y35" s="302"/>
    </row>
    <row r="36" spans="1:25" ht="14.25">
      <c r="F36" s="3" t="s">
        <v>8308</v>
      </c>
      <c r="G36" s="39" t="s">
        <v>8258</v>
      </c>
      <c r="H36" t="s">
        <v>8251</v>
      </c>
      <c r="W36" s="254"/>
      <c r="X36" s="289"/>
      <c r="Y36" s="302"/>
    </row>
    <row r="37" spans="1:25" ht="14.25">
      <c r="F37" s="3" t="s">
        <v>8309</v>
      </c>
      <c r="G37" s="39" t="s">
        <v>8258</v>
      </c>
      <c r="H37" t="s">
        <v>8251</v>
      </c>
      <c r="W37" s="255"/>
      <c r="X37" s="288"/>
    </row>
    <row r="38" spans="1:25" ht="14.25">
      <c r="F38" s="3" t="s">
        <v>8310</v>
      </c>
      <c r="G38" s="39" t="s">
        <v>8258</v>
      </c>
      <c r="H38" t="s">
        <v>8251</v>
      </c>
      <c r="W38" s="254"/>
      <c r="X38" s="289"/>
      <c r="Y38" s="302"/>
    </row>
    <row r="39" spans="1:25" ht="14.25">
      <c r="F39" s="3" t="s">
        <v>8311</v>
      </c>
      <c r="G39" s="40" t="s">
        <v>8280</v>
      </c>
      <c r="H39" t="s">
        <v>8251</v>
      </c>
      <c r="W39" s="254"/>
      <c r="X39" s="289"/>
      <c r="Y39" s="302"/>
    </row>
    <row r="40" spans="1:25" ht="14.25">
      <c r="F40" s="3" t="s">
        <v>8312</v>
      </c>
      <c r="G40" s="40" t="s">
        <v>8280</v>
      </c>
      <c r="H40" t="s">
        <v>8251</v>
      </c>
      <c r="W40" s="255"/>
      <c r="X40" s="288"/>
      <c r="Y40" s="302"/>
    </row>
    <row r="41" spans="1:25" ht="14.25">
      <c r="F41" s="3" t="s">
        <v>8313</v>
      </c>
      <c r="G41" s="40" t="s">
        <v>8280</v>
      </c>
      <c r="H41" t="s">
        <v>8251</v>
      </c>
      <c r="W41" s="255"/>
      <c r="X41" s="288"/>
    </row>
    <row r="42" spans="1:25" ht="14.25">
      <c r="F42" s="3" t="s">
        <v>8314</v>
      </c>
      <c r="G42" s="40" t="s">
        <v>8280</v>
      </c>
      <c r="H42" t="s">
        <v>8251</v>
      </c>
      <c r="W42" s="254"/>
      <c r="X42" s="289"/>
    </row>
    <row r="43" spans="1:25" ht="14.25">
      <c r="F43" s="3" t="s">
        <v>8315</v>
      </c>
      <c r="G43" s="40" t="s">
        <v>8280</v>
      </c>
      <c r="H43" t="s">
        <v>8251</v>
      </c>
      <c r="W43" s="254"/>
      <c r="X43" s="289"/>
      <c r="Y43" s="302"/>
    </row>
    <row r="44" spans="1:25" ht="14.25">
      <c r="B44" s="3"/>
      <c r="F44" s="3" t="s">
        <v>8316</v>
      </c>
      <c r="G44" s="40" t="s">
        <v>8280</v>
      </c>
      <c r="H44" t="s">
        <v>8251</v>
      </c>
      <c r="W44" s="255"/>
      <c r="X44" s="288"/>
    </row>
    <row r="45" spans="1:25" ht="14.25">
      <c r="B45" s="2"/>
      <c r="F45" s="40" t="s">
        <v>8317</v>
      </c>
      <c r="G45" s="40" t="s">
        <v>8280</v>
      </c>
      <c r="H45" t="s">
        <v>1787</v>
      </c>
      <c r="W45" s="255"/>
      <c r="X45" s="288"/>
    </row>
    <row r="46" spans="1:25" ht="14.25">
      <c r="B46" s="3"/>
      <c r="F46" s="40" t="s">
        <v>8318</v>
      </c>
      <c r="G46" s="40" t="s">
        <v>8280</v>
      </c>
      <c r="H46" t="s">
        <v>1787</v>
      </c>
      <c r="W46" s="254"/>
      <c r="X46" s="289"/>
      <c r="Y46" s="302"/>
    </row>
    <row r="47" spans="1:25" ht="14.25">
      <c r="B47" s="3"/>
      <c r="F47" s="40" t="s">
        <v>8319</v>
      </c>
      <c r="G47" s="40" t="s">
        <v>8280</v>
      </c>
      <c r="H47" t="s">
        <v>1787</v>
      </c>
      <c r="W47" s="255"/>
      <c r="X47" s="288"/>
      <c r="Y47" s="302"/>
    </row>
    <row r="48" spans="1:25" ht="14.25">
      <c r="B48" s="3"/>
      <c r="F48" s="40" t="s">
        <v>8320</v>
      </c>
      <c r="G48" s="40" t="s">
        <v>8280</v>
      </c>
      <c r="H48" t="s">
        <v>1787</v>
      </c>
      <c r="W48" s="254"/>
      <c r="X48" s="289"/>
    </row>
    <row r="49" spans="2:25" ht="14.25">
      <c r="B49" s="3"/>
      <c r="F49" s="40" t="s">
        <v>8321</v>
      </c>
      <c r="G49" s="40" t="s">
        <v>8280</v>
      </c>
      <c r="H49" t="s">
        <v>1787</v>
      </c>
      <c r="W49" s="255"/>
      <c r="X49" s="288"/>
    </row>
    <row r="50" spans="2:25" ht="14.25">
      <c r="B50" s="3"/>
      <c r="F50" s="40" t="s">
        <v>8322</v>
      </c>
      <c r="G50" s="40" t="s">
        <v>8280</v>
      </c>
      <c r="H50" t="s">
        <v>1787</v>
      </c>
      <c r="W50" s="254"/>
      <c r="X50" s="289"/>
    </row>
    <row r="51" spans="2:25" ht="14.25">
      <c r="B51" s="3"/>
      <c r="F51" s="40" t="s">
        <v>8323</v>
      </c>
      <c r="G51" s="40" t="s">
        <v>8280</v>
      </c>
      <c r="H51" t="s">
        <v>1787</v>
      </c>
      <c r="W51" s="254"/>
      <c r="X51" s="289"/>
    </row>
    <row r="52" spans="2:25" ht="14.25">
      <c r="F52" s="40" t="s">
        <v>8324</v>
      </c>
      <c r="G52" s="40" t="s">
        <v>8280</v>
      </c>
      <c r="H52" t="s">
        <v>1787</v>
      </c>
      <c r="W52" s="255"/>
      <c r="X52" s="288"/>
    </row>
    <row r="53" spans="2:25" ht="14.25">
      <c r="F53" s="40" t="s">
        <v>8325</v>
      </c>
      <c r="G53" s="40" t="s">
        <v>8280</v>
      </c>
      <c r="H53" t="s">
        <v>1787</v>
      </c>
      <c r="W53" s="255"/>
      <c r="X53" s="288"/>
      <c r="Y53" s="302"/>
    </row>
    <row r="54" spans="2:25" ht="14.25">
      <c r="F54" s="3" t="s">
        <v>8326</v>
      </c>
      <c r="G54" s="41" t="s">
        <v>8282</v>
      </c>
      <c r="H54" t="s">
        <v>8251</v>
      </c>
      <c r="W54" s="254"/>
      <c r="X54" s="289"/>
      <c r="Y54" s="302"/>
    </row>
    <row r="55" spans="2:25" ht="14.25">
      <c r="F55" s="3" t="s">
        <v>8327</v>
      </c>
      <c r="G55" s="41" t="s">
        <v>8282</v>
      </c>
      <c r="H55" t="s">
        <v>8251</v>
      </c>
      <c r="W55" s="255"/>
      <c r="X55" s="288"/>
      <c r="Y55" s="302"/>
    </row>
    <row r="56" spans="2:25" ht="14.25">
      <c r="F56" s="43" t="s">
        <v>8328</v>
      </c>
      <c r="G56" s="41" t="s">
        <v>8282</v>
      </c>
      <c r="H56" t="s">
        <v>8251</v>
      </c>
    </row>
    <row r="57" spans="2:25" ht="14.25">
      <c r="F57" s="3" t="s">
        <v>8329</v>
      </c>
      <c r="G57" s="41" t="s">
        <v>8282</v>
      </c>
      <c r="H57" t="s">
        <v>8251</v>
      </c>
      <c r="W57" s="255"/>
      <c r="X57" s="288"/>
      <c r="Y57" s="255"/>
    </row>
    <row r="58" spans="2:25" ht="14.25">
      <c r="F58" s="43" t="s">
        <v>8330</v>
      </c>
      <c r="G58" s="41" t="s">
        <v>8282</v>
      </c>
      <c r="H58" t="s">
        <v>8251</v>
      </c>
      <c r="W58" s="254"/>
      <c r="X58" s="289"/>
      <c r="Y58" s="254"/>
    </row>
    <row r="59" spans="2:25" ht="14.25">
      <c r="F59" s="43" t="s">
        <v>8331</v>
      </c>
      <c r="G59" s="41" t="s">
        <v>8282</v>
      </c>
      <c r="H59" t="s">
        <v>8251</v>
      </c>
      <c r="W59" s="255"/>
      <c r="X59" s="288"/>
      <c r="Y59" s="255"/>
    </row>
    <row r="60" spans="2:25" ht="14.25">
      <c r="F60" s="43" t="s">
        <v>8332</v>
      </c>
      <c r="G60" s="41" t="s">
        <v>8282</v>
      </c>
      <c r="H60" t="s">
        <v>8251</v>
      </c>
    </row>
    <row r="61" spans="2:25" ht="14.25">
      <c r="F61" s="43" t="s">
        <v>8333</v>
      </c>
      <c r="G61" s="41" t="s">
        <v>8282</v>
      </c>
      <c r="H61" t="s">
        <v>8251</v>
      </c>
    </row>
    <row r="62" spans="2:25" ht="14.25">
      <c r="F62" s="3" t="s">
        <v>8334</v>
      </c>
      <c r="G62" s="67" t="s">
        <v>8284</v>
      </c>
      <c r="H62" t="s">
        <v>8251</v>
      </c>
      <c r="W62" s="254"/>
      <c r="X62" s="289"/>
      <c r="Y62" s="254"/>
    </row>
    <row r="63" spans="2:25" ht="14.25">
      <c r="F63" s="43" t="s">
        <v>8335</v>
      </c>
      <c r="G63" s="67" t="s">
        <v>8284</v>
      </c>
      <c r="H63" t="s">
        <v>8251</v>
      </c>
    </row>
    <row r="64" spans="2:25" ht="14.25">
      <c r="F64" s="3" t="s">
        <v>8336</v>
      </c>
      <c r="G64" s="67" t="s">
        <v>8284</v>
      </c>
      <c r="H64" t="s">
        <v>8251</v>
      </c>
    </row>
    <row r="65" spans="6:25" ht="14.25">
      <c r="F65" s="3" t="s">
        <v>8337</v>
      </c>
      <c r="G65" s="67" t="s">
        <v>8284</v>
      </c>
      <c r="H65" t="s">
        <v>8251</v>
      </c>
      <c r="W65" s="255"/>
      <c r="X65" s="288"/>
      <c r="Y65" s="255"/>
    </row>
    <row r="66" spans="6:25" ht="14.25">
      <c r="F66" s="3" t="s">
        <v>8338</v>
      </c>
      <c r="G66" s="42" t="s">
        <v>8339</v>
      </c>
      <c r="H66" t="s">
        <v>8251</v>
      </c>
      <c r="W66" s="254"/>
      <c r="X66" s="289"/>
      <c r="Y66" s="254"/>
    </row>
    <row r="67" spans="6:25" ht="14.25">
      <c r="F67" s="3" t="s">
        <v>8340</v>
      </c>
      <c r="G67" s="41" t="s">
        <v>8282</v>
      </c>
      <c r="H67" t="s">
        <v>8341</v>
      </c>
      <c r="W67" s="255"/>
      <c r="X67" s="288"/>
      <c r="Y67" s="255"/>
    </row>
    <row r="68" spans="6:25" ht="14.25">
      <c r="F68" s="2" t="s">
        <v>8342</v>
      </c>
      <c r="G68" s="41" t="s">
        <v>8282</v>
      </c>
      <c r="H68" t="s">
        <v>8341</v>
      </c>
    </row>
    <row r="69" spans="6:25" ht="14.25">
      <c r="F69" s="3" t="s">
        <v>8343</v>
      </c>
      <c r="G69" s="41" t="s">
        <v>8282</v>
      </c>
      <c r="H69" t="s">
        <v>8341</v>
      </c>
    </row>
    <row r="70" spans="6:25" ht="14.25">
      <c r="F70" s="3" t="s">
        <v>8344</v>
      </c>
      <c r="G70" s="41" t="s">
        <v>8282</v>
      </c>
      <c r="H70" t="s">
        <v>8341</v>
      </c>
      <c r="W70" s="254"/>
      <c r="X70" s="289"/>
      <c r="Y70" s="254"/>
    </row>
    <row r="71" spans="6:25" ht="14.25">
      <c r="F71" s="3" t="s">
        <v>8345</v>
      </c>
      <c r="G71" s="41" t="s">
        <v>8282</v>
      </c>
      <c r="H71" t="s">
        <v>8341</v>
      </c>
      <c r="W71" s="255"/>
      <c r="X71" s="288"/>
      <c r="Y71" s="255"/>
    </row>
    <row r="72" spans="6:25" ht="14.25">
      <c r="F72" s="3" t="s">
        <v>8346</v>
      </c>
      <c r="G72" s="41" t="s">
        <v>8282</v>
      </c>
      <c r="H72" t="s">
        <v>8341</v>
      </c>
      <c r="W72" s="254"/>
      <c r="X72" s="289"/>
      <c r="Y72" s="254"/>
    </row>
    <row r="73" spans="6:25" ht="14.25">
      <c r="F73" s="3" t="s">
        <v>8347</v>
      </c>
      <c r="G73" s="41" t="s">
        <v>8282</v>
      </c>
      <c r="H73" t="s">
        <v>8341</v>
      </c>
    </row>
    <row r="74" spans="6:25" ht="14.25">
      <c r="F74" s="3" t="s">
        <v>8348</v>
      </c>
      <c r="G74" s="41" t="s">
        <v>8282</v>
      </c>
      <c r="H74" t="s">
        <v>8341</v>
      </c>
      <c r="W74" s="254"/>
      <c r="X74" s="289"/>
      <c r="Y74" s="254"/>
    </row>
    <row r="75" spans="6:25" ht="14.25">
      <c r="F75" s="3" t="s">
        <v>8349</v>
      </c>
      <c r="G75" s="38" t="s">
        <v>8250</v>
      </c>
      <c r="H75" t="s">
        <v>8260</v>
      </c>
      <c r="W75" s="255"/>
      <c r="X75" s="288"/>
      <c r="Y75" s="255"/>
    </row>
    <row r="76" spans="6:25" ht="14.25">
      <c r="F76" s="3" t="s">
        <v>8350</v>
      </c>
      <c r="G76" s="38" t="s">
        <v>8250</v>
      </c>
      <c r="H76" t="s">
        <v>8260</v>
      </c>
      <c r="W76" s="254"/>
      <c r="X76" s="289"/>
      <c r="Y76" s="254"/>
    </row>
    <row r="77" spans="6:25" ht="14.25">
      <c r="F77" s="3" t="s">
        <v>8351</v>
      </c>
      <c r="G77" s="38" t="s">
        <v>8250</v>
      </c>
      <c r="H77" t="s">
        <v>8260</v>
      </c>
      <c r="W77" s="255"/>
      <c r="X77" s="288"/>
      <c r="Y77" s="255"/>
    </row>
    <row r="78" spans="6:25" ht="14.25">
      <c r="F78" s="3" t="s">
        <v>8352</v>
      </c>
      <c r="G78" s="38" t="s">
        <v>8250</v>
      </c>
      <c r="H78" t="s">
        <v>8260</v>
      </c>
    </row>
    <row r="79" spans="6:25" ht="14.25">
      <c r="F79" s="3" t="s">
        <v>8353</v>
      </c>
      <c r="G79" s="38" t="s">
        <v>8250</v>
      </c>
      <c r="H79" t="s">
        <v>8260</v>
      </c>
    </row>
    <row r="80" spans="6:25" ht="14.25">
      <c r="F80" s="3" t="s">
        <v>8354</v>
      </c>
      <c r="G80" s="38" t="s">
        <v>8250</v>
      </c>
      <c r="H80" t="s">
        <v>8260</v>
      </c>
      <c r="W80" s="254"/>
      <c r="X80" s="289"/>
      <c r="Y80" s="254"/>
    </row>
    <row r="81" spans="6:25" ht="14.25">
      <c r="F81" s="3" t="s">
        <v>8355</v>
      </c>
      <c r="G81" s="38" t="s">
        <v>8250</v>
      </c>
      <c r="H81" t="s">
        <v>8260</v>
      </c>
      <c r="W81" s="255"/>
      <c r="X81" s="288"/>
      <c r="Y81" s="255"/>
    </row>
    <row r="82" spans="6:25" ht="14.25">
      <c r="F82" s="3" t="s">
        <v>8356</v>
      </c>
      <c r="G82" s="38" t="s">
        <v>8250</v>
      </c>
      <c r="H82" t="s">
        <v>8260</v>
      </c>
      <c r="W82" s="254"/>
      <c r="X82" s="289"/>
      <c r="Y82" s="254"/>
    </row>
    <row r="83" spans="6:25" ht="14.25">
      <c r="F83" s="3" t="s">
        <v>8357</v>
      </c>
      <c r="G83" s="38" t="s">
        <v>8250</v>
      </c>
      <c r="H83" t="s">
        <v>8260</v>
      </c>
      <c r="W83" s="255"/>
      <c r="X83" s="288"/>
      <c r="Y83" s="255"/>
    </row>
    <row r="84" spans="6:25" ht="194.25">
      <c r="F84" s="1146" t="s">
        <v>8358</v>
      </c>
      <c r="G84" s="38" t="s">
        <v>8250</v>
      </c>
      <c r="H84" t="s">
        <v>8260</v>
      </c>
    </row>
    <row r="85" spans="6:25" ht="14.25">
      <c r="F85" s="3" t="s">
        <v>8359</v>
      </c>
      <c r="G85" s="38" t="s">
        <v>8250</v>
      </c>
      <c r="H85" t="s">
        <v>8260</v>
      </c>
    </row>
    <row r="86" spans="6:25" ht="14.25">
      <c r="F86" s="3" t="s">
        <v>8360</v>
      </c>
      <c r="G86" s="38" t="s">
        <v>8250</v>
      </c>
      <c r="H86" t="s">
        <v>8260</v>
      </c>
    </row>
    <row r="87" spans="6:25" ht="14.25">
      <c r="F87" s="3" t="s">
        <v>8361</v>
      </c>
      <c r="G87" s="38" t="s">
        <v>8250</v>
      </c>
      <c r="H87" t="s">
        <v>8260</v>
      </c>
      <c r="W87" s="255"/>
      <c r="X87" s="288"/>
      <c r="Y87" s="255"/>
    </row>
    <row r="88" spans="6:25" ht="14.25">
      <c r="F88" s="3" t="s">
        <v>8362</v>
      </c>
      <c r="G88" s="39" t="s">
        <v>8258</v>
      </c>
      <c r="H88" t="s">
        <v>8260</v>
      </c>
    </row>
    <row r="89" spans="6:25" ht="14.25">
      <c r="F89" s="3" t="s">
        <v>8363</v>
      </c>
      <c r="G89" s="39" t="s">
        <v>8258</v>
      </c>
      <c r="H89" t="s">
        <v>8260</v>
      </c>
    </row>
    <row r="90" spans="6:25" ht="14.25">
      <c r="F90" s="3" t="s">
        <v>8364</v>
      </c>
      <c r="G90" s="39" t="s">
        <v>8258</v>
      </c>
      <c r="H90" t="s">
        <v>8260</v>
      </c>
      <c r="W90" s="254"/>
      <c r="X90" s="289"/>
      <c r="Y90" s="254"/>
    </row>
    <row r="91" spans="6:25" ht="14.25">
      <c r="F91" s="3" t="s">
        <v>8365</v>
      </c>
      <c r="G91" s="39" t="s">
        <v>8258</v>
      </c>
      <c r="H91" t="s">
        <v>8260</v>
      </c>
      <c r="W91" s="255"/>
      <c r="X91" s="288"/>
      <c r="Y91" s="255"/>
    </row>
    <row r="92" spans="6:25" ht="14.25">
      <c r="F92" s="3" t="s">
        <v>8366</v>
      </c>
      <c r="G92" s="39" t="s">
        <v>8258</v>
      </c>
      <c r="H92" t="s">
        <v>8260</v>
      </c>
      <c r="W92" s="254"/>
      <c r="X92" s="289"/>
      <c r="Y92" s="254"/>
    </row>
    <row r="93" spans="6:25" ht="14.25">
      <c r="F93" s="3" t="s">
        <v>8367</v>
      </c>
      <c r="G93" s="39" t="s">
        <v>8258</v>
      </c>
      <c r="H93" t="s">
        <v>8260</v>
      </c>
    </row>
    <row r="94" spans="6:25" ht="14.25">
      <c r="F94" s="3" t="s">
        <v>8368</v>
      </c>
      <c r="G94" s="39" t="s">
        <v>8258</v>
      </c>
      <c r="H94" t="s">
        <v>8260</v>
      </c>
    </row>
    <row r="95" spans="6:25" ht="14.25">
      <c r="F95" s="3" t="s">
        <v>8369</v>
      </c>
      <c r="G95" s="39" t="s">
        <v>8258</v>
      </c>
      <c r="H95" t="s">
        <v>8260</v>
      </c>
    </row>
    <row r="96" spans="6:25" ht="14.25">
      <c r="F96" s="3" t="s">
        <v>8370</v>
      </c>
      <c r="G96" s="39" t="s">
        <v>8258</v>
      </c>
      <c r="H96" t="s">
        <v>8260</v>
      </c>
      <c r="P96" s="254"/>
      <c r="Q96" s="289"/>
      <c r="R96" s="254"/>
    </row>
    <row r="97" spans="6:18" ht="14.25">
      <c r="F97" s="3" t="s">
        <v>8371</v>
      </c>
      <c r="G97" s="39" t="s">
        <v>8258</v>
      </c>
      <c r="H97" t="s">
        <v>8260</v>
      </c>
      <c r="P97" s="255"/>
      <c r="Q97" s="288"/>
      <c r="R97" s="255"/>
    </row>
    <row r="98" spans="6:18" ht="14.25">
      <c r="F98" s="3" t="s">
        <v>8372</v>
      </c>
      <c r="G98" s="39" t="s">
        <v>8258</v>
      </c>
      <c r="H98" t="s">
        <v>8260</v>
      </c>
      <c r="P98" s="254"/>
      <c r="Q98" s="289"/>
      <c r="R98" s="254"/>
    </row>
    <row r="99" spans="6:18" ht="14.25">
      <c r="F99" s="202" t="s">
        <v>8373</v>
      </c>
      <c r="G99" s="39" t="s">
        <v>8258</v>
      </c>
      <c r="H99" t="s">
        <v>8260</v>
      </c>
      <c r="P99" s="255"/>
      <c r="Q99" s="288"/>
      <c r="R99" s="255"/>
    </row>
    <row r="100" spans="6:18" ht="14.25">
      <c r="F100" s="3" t="s">
        <v>8374</v>
      </c>
      <c r="G100" s="39" t="s">
        <v>8258</v>
      </c>
      <c r="H100" t="s">
        <v>8260</v>
      </c>
      <c r="P100" s="254"/>
      <c r="Q100" s="289"/>
      <c r="R100" s="254"/>
    </row>
    <row r="101" spans="6:18" ht="14.25">
      <c r="F101" s="3" t="s">
        <v>8375</v>
      </c>
      <c r="G101" s="39" t="s">
        <v>8258</v>
      </c>
      <c r="H101" t="s">
        <v>8260</v>
      </c>
      <c r="P101" s="255"/>
      <c r="Q101" s="288"/>
      <c r="R101" s="255"/>
    </row>
    <row r="102" spans="6:18" ht="97.5">
      <c r="F102" s="1146" t="s">
        <v>8376</v>
      </c>
      <c r="G102" s="39" t="s">
        <v>8258</v>
      </c>
      <c r="H102" t="s">
        <v>8260</v>
      </c>
      <c r="P102" s="254"/>
      <c r="Q102" s="289"/>
      <c r="R102" s="254"/>
    </row>
    <row r="103" spans="6:18" ht="14.25">
      <c r="F103" s="3" t="s">
        <v>8377</v>
      </c>
      <c r="G103" s="39" t="s">
        <v>8258</v>
      </c>
      <c r="H103" t="s">
        <v>8260</v>
      </c>
      <c r="P103" s="255"/>
      <c r="Q103" s="288"/>
      <c r="R103" s="255"/>
    </row>
    <row r="104" spans="6:18" ht="14.25">
      <c r="F104" s="202" t="s">
        <v>8378</v>
      </c>
      <c r="G104" s="39" t="s">
        <v>8258</v>
      </c>
      <c r="H104" t="s">
        <v>8260</v>
      </c>
      <c r="P104" s="254"/>
      <c r="Q104" s="289"/>
      <c r="R104" s="254"/>
    </row>
    <row r="105" spans="6:18" ht="14.25">
      <c r="F105" s="202" t="s">
        <v>8379</v>
      </c>
      <c r="G105" s="40" t="s">
        <v>8280</v>
      </c>
      <c r="H105" t="s">
        <v>8260</v>
      </c>
      <c r="P105" s="255"/>
      <c r="Q105" s="288"/>
      <c r="R105" s="255"/>
    </row>
    <row r="106" spans="6:18" ht="14.25">
      <c r="F106" s="202" t="s">
        <v>8380</v>
      </c>
      <c r="G106" s="40" t="s">
        <v>8280</v>
      </c>
      <c r="H106" t="s">
        <v>8260</v>
      </c>
      <c r="P106" s="254"/>
      <c r="Q106" s="289"/>
      <c r="R106" s="254"/>
    </row>
    <row r="107" spans="6:18" ht="14.25">
      <c r="F107" s="202" t="s">
        <v>8381</v>
      </c>
      <c r="G107" s="40" t="s">
        <v>8280</v>
      </c>
      <c r="H107" t="s">
        <v>8260</v>
      </c>
      <c r="P107" s="255"/>
      <c r="Q107" s="288"/>
      <c r="R107" s="255"/>
    </row>
    <row r="108" spans="6:18" ht="14.25">
      <c r="F108" s="202" t="s">
        <v>8382</v>
      </c>
      <c r="G108" s="40" t="s">
        <v>8280</v>
      </c>
      <c r="H108" t="s">
        <v>8260</v>
      </c>
      <c r="P108" s="254"/>
      <c r="Q108" s="289"/>
      <c r="R108" s="254"/>
    </row>
    <row r="109" spans="6:18" ht="14.25">
      <c r="F109" s="202" t="s">
        <v>8383</v>
      </c>
      <c r="G109" s="40" t="s">
        <v>8280</v>
      </c>
      <c r="H109" t="s">
        <v>8260</v>
      </c>
      <c r="P109" s="255"/>
      <c r="Q109" s="288"/>
      <c r="R109" s="255"/>
    </row>
    <row r="110" spans="6:18" ht="14.25">
      <c r="F110" s="202" t="s">
        <v>8384</v>
      </c>
      <c r="G110" s="40" t="s">
        <v>8280</v>
      </c>
      <c r="H110" t="s">
        <v>8260</v>
      </c>
      <c r="P110" s="254"/>
      <c r="Q110" s="289"/>
      <c r="R110" s="254"/>
    </row>
    <row r="111" spans="6:18" ht="14.25">
      <c r="F111" s="202" t="s">
        <v>8385</v>
      </c>
      <c r="G111" s="40" t="s">
        <v>8280</v>
      </c>
      <c r="H111" t="s">
        <v>8260</v>
      </c>
      <c r="P111" s="255"/>
      <c r="Q111" s="288"/>
      <c r="R111" s="255"/>
    </row>
    <row r="112" spans="6:18" ht="14.25">
      <c r="F112" s="202" t="s">
        <v>8376</v>
      </c>
      <c r="G112" s="40" t="s">
        <v>8280</v>
      </c>
      <c r="H112" t="s">
        <v>8260</v>
      </c>
      <c r="P112" s="254"/>
      <c r="Q112" s="289"/>
      <c r="R112" s="254"/>
    </row>
    <row r="113" spans="6:18" ht="14.25">
      <c r="F113" s="202" t="s">
        <v>8386</v>
      </c>
      <c r="G113" s="40" t="s">
        <v>8280</v>
      </c>
      <c r="H113" t="s">
        <v>8260</v>
      </c>
      <c r="P113" s="255"/>
      <c r="Q113" s="288"/>
      <c r="R113" s="255"/>
    </row>
    <row r="114" spans="6:18" ht="14.25">
      <c r="F114" s="202" t="s">
        <v>8387</v>
      </c>
      <c r="G114" s="40" t="s">
        <v>8280</v>
      </c>
      <c r="H114" t="s">
        <v>8260</v>
      </c>
      <c r="P114" s="254"/>
      <c r="Q114" s="289"/>
      <c r="R114" s="254"/>
    </row>
    <row r="115" spans="6:18" ht="14.25">
      <c r="F115" s="202" t="s">
        <v>8388</v>
      </c>
      <c r="G115" s="40" t="s">
        <v>8280</v>
      </c>
      <c r="H115" t="s">
        <v>8260</v>
      </c>
      <c r="P115" s="255"/>
      <c r="Q115" s="288"/>
      <c r="R115" s="255"/>
    </row>
    <row r="116" spans="6:18" ht="14.25">
      <c r="F116" s="202" t="s">
        <v>8389</v>
      </c>
      <c r="G116" s="40" t="s">
        <v>8280</v>
      </c>
      <c r="H116" t="s">
        <v>8260</v>
      </c>
      <c r="P116" s="254"/>
      <c r="Q116" s="289"/>
      <c r="R116" s="254"/>
    </row>
    <row r="117" spans="6:18" ht="14.25">
      <c r="F117" s="202" t="s">
        <v>8390</v>
      </c>
      <c r="G117" s="40" t="s">
        <v>8280</v>
      </c>
      <c r="H117" t="s">
        <v>8260</v>
      </c>
      <c r="P117" s="255"/>
      <c r="Q117" s="288"/>
      <c r="R117" s="255"/>
    </row>
    <row r="118" spans="6:18" ht="14.25">
      <c r="F118" s="202" t="s">
        <v>8391</v>
      </c>
      <c r="G118" s="40" t="s">
        <v>8280</v>
      </c>
      <c r="H118" t="s">
        <v>8260</v>
      </c>
      <c r="P118" s="254"/>
      <c r="Q118" s="289"/>
      <c r="R118" s="254"/>
    </row>
    <row r="119" spans="6:18" ht="14.25">
      <c r="F119" s="202" t="s">
        <v>8392</v>
      </c>
      <c r="G119" s="40" t="s">
        <v>8280</v>
      </c>
      <c r="H119" t="s">
        <v>8260</v>
      </c>
      <c r="P119" s="255"/>
      <c r="Q119" s="288"/>
      <c r="R119" s="255"/>
    </row>
    <row r="120" spans="6:18" ht="14.25">
      <c r="F120" s="202" t="s">
        <v>8393</v>
      </c>
      <c r="G120" s="40" t="s">
        <v>8280</v>
      </c>
      <c r="H120" t="s">
        <v>8260</v>
      </c>
      <c r="P120" s="254"/>
      <c r="Q120" s="289"/>
      <c r="R120" s="254"/>
    </row>
    <row r="121" spans="6:18" ht="14.25">
      <c r="F121" s="3" t="s">
        <v>8394</v>
      </c>
      <c r="G121" s="41" t="s">
        <v>8282</v>
      </c>
      <c r="H121" t="s">
        <v>8260</v>
      </c>
      <c r="P121" s="255"/>
      <c r="Q121" s="288"/>
      <c r="R121" s="255"/>
    </row>
    <row r="122" spans="6:18" ht="14.25">
      <c r="F122" s="3" t="s">
        <v>8395</v>
      </c>
      <c r="G122" s="41" t="s">
        <v>8282</v>
      </c>
      <c r="H122" t="s">
        <v>8260</v>
      </c>
      <c r="P122" s="254"/>
      <c r="Q122" s="289"/>
      <c r="R122" s="254"/>
    </row>
    <row r="123" spans="6:18" ht="14.25">
      <c r="F123" s="3" t="s">
        <v>8396</v>
      </c>
      <c r="G123" s="41" t="s">
        <v>8282</v>
      </c>
      <c r="H123" t="s">
        <v>8260</v>
      </c>
      <c r="P123" s="255"/>
      <c r="Q123" s="288"/>
      <c r="R123" s="255"/>
    </row>
    <row r="124" spans="6:18" ht="14.25">
      <c r="F124" s="3" t="s">
        <v>8397</v>
      </c>
      <c r="G124" s="41" t="s">
        <v>8282</v>
      </c>
      <c r="H124" t="s">
        <v>8260</v>
      </c>
      <c r="P124" s="254"/>
      <c r="Q124" s="289"/>
      <c r="R124" s="254"/>
    </row>
    <row r="125" spans="6:18" ht="14.25">
      <c r="F125" s="3" t="s">
        <v>8398</v>
      </c>
      <c r="G125" s="41" t="s">
        <v>8282</v>
      </c>
      <c r="H125" t="s">
        <v>8260</v>
      </c>
      <c r="R125" s="255"/>
    </row>
    <row r="126" spans="6:18" ht="14.25">
      <c r="F126" s="3" t="s">
        <v>8399</v>
      </c>
      <c r="G126" s="41" t="s">
        <v>8282</v>
      </c>
      <c r="H126" t="s">
        <v>8260</v>
      </c>
      <c r="R126" s="254"/>
    </row>
    <row r="127" spans="6:18" ht="14.25">
      <c r="F127" s="3" t="s">
        <v>8400</v>
      </c>
      <c r="G127" s="41" t="s">
        <v>8282</v>
      </c>
      <c r="H127" t="s">
        <v>8260</v>
      </c>
      <c r="R127" s="255"/>
    </row>
    <row r="128" spans="6:18" ht="14.25">
      <c r="F128" s="3" t="s">
        <v>8401</v>
      </c>
      <c r="G128" s="41" t="s">
        <v>8282</v>
      </c>
      <c r="H128" t="s">
        <v>8260</v>
      </c>
      <c r="R128" s="254"/>
    </row>
    <row r="129" spans="6:18" ht="97.5">
      <c r="F129" s="1146" t="s">
        <v>8402</v>
      </c>
      <c r="G129" s="41" t="s">
        <v>8282</v>
      </c>
      <c r="H129" t="s">
        <v>8260</v>
      </c>
      <c r="R129" s="255"/>
    </row>
    <row r="130" spans="6:18" ht="14.25">
      <c r="F130" s="3" t="s">
        <v>8403</v>
      </c>
      <c r="G130" s="41" t="s">
        <v>8282</v>
      </c>
      <c r="H130" t="s">
        <v>8260</v>
      </c>
      <c r="R130" s="254"/>
    </row>
    <row r="131" spans="6:18" ht="14.25">
      <c r="F131" s="3" t="s">
        <v>8404</v>
      </c>
      <c r="G131" s="41" t="s">
        <v>8282</v>
      </c>
      <c r="H131" t="s">
        <v>8260</v>
      </c>
      <c r="R131" s="255"/>
    </row>
    <row r="132" spans="6:18" ht="14.25">
      <c r="F132" s="3" t="s">
        <v>8405</v>
      </c>
      <c r="G132" s="41" t="s">
        <v>8282</v>
      </c>
      <c r="H132" t="s">
        <v>8260</v>
      </c>
      <c r="R132" s="254"/>
    </row>
    <row r="133" spans="6:18" ht="14.25">
      <c r="F133" s="3" t="s">
        <v>8406</v>
      </c>
      <c r="G133" s="41" t="s">
        <v>8282</v>
      </c>
      <c r="H133" t="s">
        <v>8260</v>
      </c>
      <c r="R133" s="255"/>
    </row>
    <row r="134" spans="6:18" ht="14.25">
      <c r="F134" s="3" t="s">
        <v>8407</v>
      </c>
      <c r="G134" s="41" t="s">
        <v>8282</v>
      </c>
      <c r="H134" t="s">
        <v>8260</v>
      </c>
      <c r="R134" s="254"/>
    </row>
    <row r="135" spans="6:18" ht="14.25">
      <c r="F135" s="3" t="s">
        <v>8408</v>
      </c>
      <c r="G135" s="41" t="s">
        <v>8282</v>
      </c>
      <c r="H135" t="s">
        <v>8260</v>
      </c>
      <c r="R135" s="255"/>
    </row>
    <row r="136" spans="6:18" ht="14.25">
      <c r="F136" s="202" t="s">
        <v>8409</v>
      </c>
      <c r="G136" s="41" t="s">
        <v>8282</v>
      </c>
      <c r="H136" t="s">
        <v>8260</v>
      </c>
      <c r="R136" s="254"/>
    </row>
    <row r="137" spans="6:18" ht="15">
      <c r="F137" s="888" t="s">
        <v>8410</v>
      </c>
      <c r="G137" s="41" t="s">
        <v>8282</v>
      </c>
      <c r="H137" t="s">
        <v>8260</v>
      </c>
      <c r="R137" s="255"/>
    </row>
    <row r="138" spans="6:18" ht="14.25">
      <c r="F138" s="3" t="s">
        <v>8411</v>
      </c>
      <c r="G138" s="41" t="s">
        <v>8282</v>
      </c>
      <c r="H138" t="s">
        <v>8260</v>
      </c>
      <c r="R138" s="254"/>
    </row>
    <row r="139" spans="6:18" ht="14.25">
      <c r="F139" s="202" t="s">
        <v>8412</v>
      </c>
      <c r="G139" s="67" t="s">
        <v>8284</v>
      </c>
      <c r="H139" t="s">
        <v>8260</v>
      </c>
      <c r="R139" s="255"/>
    </row>
    <row r="140" spans="6:18" ht="14.25">
      <c r="F140" s="202" t="s">
        <v>8413</v>
      </c>
      <c r="G140" s="67" t="s">
        <v>8284</v>
      </c>
      <c r="H140" t="s">
        <v>8260</v>
      </c>
      <c r="R140" s="254"/>
    </row>
    <row r="141" spans="6:18" ht="14.25">
      <c r="F141" s="202" t="s">
        <v>8414</v>
      </c>
      <c r="G141" s="67" t="s">
        <v>8284</v>
      </c>
      <c r="H141" t="s">
        <v>8260</v>
      </c>
      <c r="R141" s="255"/>
    </row>
    <row r="142" spans="6:18" ht="97.5">
      <c r="F142" s="1146" t="s">
        <v>8415</v>
      </c>
      <c r="G142" s="67" t="s">
        <v>8284</v>
      </c>
      <c r="H142" t="s">
        <v>8260</v>
      </c>
      <c r="R142" s="254"/>
    </row>
    <row r="143" spans="6:18" ht="14.25">
      <c r="F143" s="1" t="s">
        <v>8416</v>
      </c>
      <c r="G143" s="38" t="s">
        <v>8250</v>
      </c>
      <c r="H143" t="s">
        <v>104</v>
      </c>
      <c r="R143" s="255"/>
    </row>
    <row r="144" spans="6:18" ht="14.25">
      <c r="F144" s="1" t="s">
        <v>8417</v>
      </c>
      <c r="G144" s="38" t="s">
        <v>8250</v>
      </c>
      <c r="H144" t="s">
        <v>104</v>
      </c>
      <c r="R144" s="254"/>
    </row>
    <row r="145" spans="6:18" ht="14.25">
      <c r="F145" s="1" t="s">
        <v>8418</v>
      </c>
      <c r="G145" s="38" t="s">
        <v>8250</v>
      </c>
      <c r="H145" t="s">
        <v>104</v>
      </c>
      <c r="R145" s="255"/>
    </row>
    <row r="146" spans="6:18" ht="14.25">
      <c r="F146" s="1" t="s">
        <v>8419</v>
      </c>
      <c r="G146" s="38" t="s">
        <v>8250</v>
      </c>
      <c r="H146" t="s">
        <v>104</v>
      </c>
      <c r="R146" s="254"/>
    </row>
    <row r="147" spans="6:18" ht="14.25">
      <c r="F147" s="1" t="s">
        <v>8420</v>
      </c>
      <c r="G147" s="38" t="s">
        <v>8250</v>
      </c>
      <c r="H147" t="s">
        <v>104</v>
      </c>
      <c r="R147" s="255"/>
    </row>
    <row r="148" spans="6:18" ht="14.25">
      <c r="F148" s="1" t="s">
        <v>8421</v>
      </c>
      <c r="G148" s="39" t="s">
        <v>8258</v>
      </c>
      <c r="H148" t="s">
        <v>104</v>
      </c>
      <c r="R148" s="254"/>
    </row>
    <row r="149" spans="6:18" ht="14.25">
      <c r="F149" s="1" t="s">
        <v>8422</v>
      </c>
      <c r="G149" s="39" t="s">
        <v>8258</v>
      </c>
      <c r="H149" t="s">
        <v>104</v>
      </c>
      <c r="R149" s="255"/>
    </row>
    <row r="150" spans="6:18" ht="14.25">
      <c r="F150" s="1" t="s">
        <v>8423</v>
      </c>
      <c r="G150" s="39" t="s">
        <v>8258</v>
      </c>
      <c r="H150" t="s">
        <v>104</v>
      </c>
      <c r="R150" s="254"/>
    </row>
    <row r="151" spans="6:18" ht="14.25">
      <c r="F151" s="1" t="s">
        <v>8424</v>
      </c>
      <c r="G151" s="39" t="s">
        <v>8258</v>
      </c>
      <c r="H151" t="s">
        <v>104</v>
      </c>
      <c r="R151" s="255"/>
    </row>
    <row r="152" spans="6:18" ht="14.25">
      <c r="F152" s="1" t="s">
        <v>8425</v>
      </c>
      <c r="G152" s="39" t="s">
        <v>8258</v>
      </c>
      <c r="H152" t="s">
        <v>104</v>
      </c>
      <c r="R152" s="254"/>
    </row>
    <row r="153" spans="6:18" ht="14.25">
      <c r="F153" s="1" t="s">
        <v>8426</v>
      </c>
      <c r="G153" s="39" t="s">
        <v>8258</v>
      </c>
      <c r="H153" t="s">
        <v>104</v>
      </c>
      <c r="R153" s="255"/>
    </row>
    <row r="154" spans="6:18" ht="14.25">
      <c r="F154" s="1" t="s">
        <v>8427</v>
      </c>
      <c r="G154" s="39" t="s">
        <v>8258</v>
      </c>
      <c r="H154" t="s">
        <v>104</v>
      </c>
      <c r="R154" s="254"/>
    </row>
    <row r="155" spans="6:18" ht="14.25">
      <c r="F155" s="1" t="s">
        <v>8428</v>
      </c>
      <c r="G155" s="39" t="s">
        <v>8258</v>
      </c>
      <c r="H155" t="s">
        <v>104</v>
      </c>
      <c r="R155" s="255"/>
    </row>
    <row r="156" spans="6:18" ht="14.25">
      <c r="F156" s="1" t="s">
        <v>8429</v>
      </c>
      <c r="G156" s="39" t="s">
        <v>8258</v>
      </c>
      <c r="H156" t="s">
        <v>104</v>
      </c>
      <c r="R156" s="254"/>
    </row>
    <row r="157" spans="6:18" ht="14.25">
      <c r="F157" s="1" t="s">
        <v>8430</v>
      </c>
      <c r="G157" s="40" t="s">
        <v>8280</v>
      </c>
      <c r="H157" t="s">
        <v>104</v>
      </c>
      <c r="R157" s="255"/>
    </row>
    <row r="158" spans="6:18" ht="14.25">
      <c r="F158" s="1" t="s">
        <v>8431</v>
      </c>
      <c r="G158" s="40" t="s">
        <v>8280</v>
      </c>
      <c r="H158" t="s">
        <v>104</v>
      </c>
      <c r="R158" s="254"/>
    </row>
    <row r="159" spans="6:18" ht="14.25">
      <c r="F159" s="1" t="s">
        <v>8432</v>
      </c>
      <c r="G159" s="40" t="s">
        <v>8280</v>
      </c>
      <c r="H159" t="s">
        <v>104</v>
      </c>
      <c r="R159" s="255"/>
    </row>
    <row r="160" spans="6:18" ht="152.25">
      <c r="F160" s="1253" t="s">
        <v>8433</v>
      </c>
      <c r="G160" s="40" t="s">
        <v>8280</v>
      </c>
      <c r="H160" t="s">
        <v>104</v>
      </c>
      <c r="R160" s="254"/>
    </row>
    <row r="161" spans="6:18" ht="14.25">
      <c r="F161" s="1" t="s">
        <v>8434</v>
      </c>
      <c r="G161" s="40" t="s">
        <v>8280</v>
      </c>
      <c r="H161" t="s">
        <v>104</v>
      </c>
      <c r="R161" s="255"/>
    </row>
    <row r="162" spans="6:18" ht="14.25">
      <c r="F162" s="1" t="s">
        <v>8435</v>
      </c>
      <c r="G162" s="41" t="s">
        <v>8282</v>
      </c>
      <c r="H162" t="s">
        <v>104</v>
      </c>
      <c r="R162" s="254"/>
    </row>
    <row r="163" spans="6:18" ht="14.25">
      <c r="F163" s="1" t="s">
        <v>8436</v>
      </c>
      <c r="G163" s="41" t="s">
        <v>8282</v>
      </c>
      <c r="H163" t="s">
        <v>104</v>
      </c>
      <c r="R163" s="255"/>
    </row>
    <row r="164" spans="6:18" ht="14.25">
      <c r="F164" s="1" t="s">
        <v>8437</v>
      </c>
      <c r="G164" s="41" t="s">
        <v>8282</v>
      </c>
      <c r="H164" t="s">
        <v>104</v>
      </c>
      <c r="R164" s="254"/>
    </row>
    <row r="165" spans="6:18" ht="14.25">
      <c r="F165" s="1" t="s">
        <v>8438</v>
      </c>
      <c r="G165" s="41" t="s">
        <v>8282</v>
      </c>
      <c r="H165" t="s">
        <v>104</v>
      </c>
      <c r="R165" s="255"/>
    </row>
    <row r="166" spans="6:18" ht="14.25">
      <c r="F166" s="1" t="s">
        <v>8439</v>
      </c>
      <c r="G166" s="41" t="s">
        <v>8282</v>
      </c>
      <c r="H166" t="s">
        <v>104</v>
      </c>
      <c r="R166" s="254"/>
    </row>
    <row r="167" spans="6:18" ht="127.5">
      <c r="F167" s="1253" t="s">
        <v>8440</v>
      </c>
      <c r="G167" s="67" t="s">
        <v>8284</v>
      </c>
      <c r="H167" t="s">
        <v>104</v>
      </c>
      <c r="R167" s="255"/>
    </row>
    <row r="168" spans="6:18" ht="14.25">
      <c r="F168" s="3" t="s">
        <v>8441</v>
      </c>
      <c r="G168" s="38" t="s">
        <v>8250</v>
      </c>
      <c r="H168" t="s">
        <v>8263</v>
      </c>
      <c r="R168" s="254"/>
    </row>
    <row r="169" spans="6:18" ht="14.25">
      <c r="F169" s="3" t="s">
        <v>8442</v>
      </c>
      <c r="G169" s="38" t="s">
        <v>8250</v>
      </c>
      <c r="H169" t="s">
        <v>8263</v>
      </c>
      <c r="R169" s="255"/>
    </row>
    <row r="170" spans="6:18" ht="14.25">
      <c r="F170" s="3" t="s">
        <v>8443</v>
      </c>
      <c r="G170" s="39" t="s">
        <v>8258</v>
      </c>
      <c r="H170" t="s">
        <v>8263</v>
      </c>
      <c r="R170" s="254"/>
    </row>
    <row r="171" spans="6:18" ht="83.25">
      <c r="F171" s="1146" t="s">
        <v>8444</v>
      </c>
      <c r="G171" s="39" t="s">
        <v>8258</v>
      </c>
      <c r="H171" t="s">
        <v>8263</v>
      </c>
      <c r="R171" s="255"/>
    </row>
    <row r="172" spans="6:18" ht="14.25">
      <c r="F172" s="3" t="s">
        <v>8445</v>
      </c>
      <c r="G172" s="40" t="s">
        <v>8280</v>
      </c>
      <c r="H172" t="s">
        <v>8263</v>
      </c>
      <c r="R172" s="254"/>
    </row>
    <row r="173" spans="6:18" ht="83.25">
      <c r="F173" s="1146" t="s">
        <v>8446</v>
      </c>
      <c r="G173" s="40" t="s">
        <v>8280</v>
      </c>
      <c r="H173" t="s">
        <v>8263</v>
      </c>
      <c r="R173" s="255"/>
    </row>
    <row r="174" spans="6:18" ht="14.25">
      <c r="F174" s="3" t="s">
        <v>8447</v>
      </c>
      <c r="G174" s="41" t="s">
        <v>8282</v>
      </c>
      <c r="H174" t="s">
        <v>8263</v>
      </c>
      <c r="R174" s="254"/>
    </row>
    <row r="175" spans="6:18" ht="97.5">
      <c r="F175" s="1146" t="s">
        <v>8448</v>
      </c>
      <c r="G175" s="41" t="s">
        <v>8282</v>
      </c>
      <c r="H175" t="s">
        <v>8263</v>
      </c>
      <c r="R175" s="255"/>
    </row>
    <row r="176" spans="6:18" ht="83.25">
      <c r="F176" s="1146" t="s">
        <v>8449</v>
      </c>
      <c r="G176" s="67" t="s">
        <v>8284</v>
      </c>
      <c r="H176" t="s">
        <v>8263</v>
      </c>
      <c r="R176" s="254"/>
    </row>
    <row r="177" spans="6:18" ht="14.25">
      <c r="F177" s="3" t="s">
        <v>8450</v>
      </c>
      <c r="G177" s="67" t="s">
        <v>8284</v>
      </c>
      <c r="H177" t="s">
        <v>8263</v>
      </c>
      <c r="R177" s="255"/>
    </row>
    <row r="178" spans="6:18" ht="14.25">
      <c r="F178" s="276" t="s">
        <v>8451</v>
      </c>
      <c r="G178" s="38" t="s">
        <v>8250</v>
      </c>
      <c r="H178" t="s">
        <v>8266</v>
      </c>
      <c r="R178" s="254"/>
    </row>
    <row r="179" spans="6:18" ht="14.25">
      <c r="F179" s="276" t="s">
        <v>8452</v>
      </c>
      <c r="G179" s="38" t="s">
        <v>8250</v>
      </c>
      <c r="H179" t="s">
        <v>8266</v>
      </c>
      <c r="R179" s="255">
        <v>183</v>
      </c>
    </row>
    <row r="180" spans="6:18" ht="14.25">
      <c r="F180" s="276" t="s">
        <v>8453</v>
      </c>
      <c r="G180" s="38" t="s">
        <v>8250</v>
      </c>
      <c r="H180" t="s">
        <v>8266</v>
      </c>
      <c r="R180" s="254">
        <v>184</v>
      </c>
    </row>
    <row r="181" spans="6:18" ht="14.25">
      <c r="F181" s="276" t="s">
        <v>8454</v>
      </c>
      <c r="G181" s="38" t="s">
        <v>8250</v>
      </c>
      <c r="H181" t="s">
        <v>8266</v>
      </c>
      <c r="R181" s="255">
        <v>185</v>
      </c>
    </row>
    <row r="182" spans="6:18" ht="14.25">
      <c r="F182" s="276" t="s">
        <v>8455</v>
      </c>
      <c r="G182" s="38" t="s">
        <v>8250</v>
      </c>
      <c r="H182" t="s">
        <v>8266</v>
      </c>
      <c r="R182" s="254">
        <v>186</v>
      </c>
    </row>
    <row r="183" spans="6:18" ht="14.25">
      <c r="F183" s="276" t="s">
        <v>8456</v>
      </c>
      <c r="G183" s="38" t="s">
        <v>8250</v>
      </c>
      <c r="H183" t="s">
        <v>8266</v>
      </c>
      <c r="R183" s="255">
        <v>187</v>
      </c>
    </row>
    <row r="184" spans="6:18" ht="14.25">
      <c r="F184" s="276" t="s">
        <v>8457</v>
      </c>
      <c r="G184" s="38" t="s">
        <v>8250</v>
      </c>
      <c r="H184" t="s">
        <v>8266</v>
      </c>
      <c r="R184" s="254">
        <v>188</v>
      </c>
    </row>
    <row r="185" spans="6:18" ht="14.25">
      <c r="F185" s="276" t="s">
        <v>8458</v>
      </c>
      <c r="G185" s="38" t="s">
        <v>8250</v>
      </c>
      <c r="H185" t="s">
        <v>8266</v>
      </c>
      <c r="R185" s="255">
        <v>189</v>
      </c>
    </row>
    <row r="186" spans="6:18" ht="14.25">
      <c r="F186" s="276" t="s">
        <v>8459</v>
      </c>
      <c r="G186" s="38" t="s">
        <v>8250</v>
      </c>
      <c r="H186" t="s">
        <v>8266</v>
      </c>
      <c r="R186" s="254">
        <v>190</v>
      </c>
    </row>
    <row r="187" spans="6:18" ht="14.25">
      <c r="F187" s="276" t="s">
        <v>8460</v>
      </c>
      <c r="G187" s="38" t="s">
        <v>8250</v>
      </c>
      <c r="H187" t="s">
        <v>8266</v>
      </c>
      <c r="R187" s="255">
        <v>191</v>
      </c>
    </row>
    <row r="188" spans="6:18" ht="14.25">
      <c r="F188" s="276" t="s">
        <v>8461</v>
      </c>
      <c r="G188" s="38" t="s">
        <v>8250</v>
      </c>
      <c r="H188" t="s">
        <v>8266</v>
      </c>
      <c r="R188" s="254">
        <v>192</v>
      </c>
    </row>
    <row r="189" spans="6:18" ht="14.25">
      <c r="F189" s="276" t="s">
        <v>8462</v>
      </c>
      <c r="G189" s="38" t="s">
        <v>8250</v>
      </c>
      <c r="H189" t="s">
        <v>8266</v>
      </c>
      <c r="R189" s="255">
        <v>193</v>
      </c>
    </row>
    <row r="190" spans="6:18" ht="14.25">
      <c r="F190" s="275" t="s">
        <v>8463</v>
      </c>
      <c r="G190" s="275" t="s">
        <v>8258</v>
      </c>
      <c r="H190" t="s">
        <v>8266</v>
      </c>
      <c r="R190" s="254">
        <v>194</v>
      </c>
    </row>
    <row r="191" spans="6:18" ht="14.25">
      <c r="F191" s="275" t="s">
        <v>8464</v>
      </c>
      <c r="G191" s="275" t="s">
        <v>8258</v>
      </c>
      <c r="H191" t="s">
        <v>8266</v>
      </c>
      <c r="R191" s="255">
        <v>195</v>
      </c>
    </row>
    <row r="192" spans="6:18" ht="14.25">
      <c r="F192" s="275" t="s">
        <v>8465</v>
      </c>
      <c r="G192" s="275" t="s">
        <v>8258</v>
      </c>
      <c r="H192" t="s">
        <v>8266</v>
      </c>
      <c r="R192" s="254">
        <v>196</v>
      </c>
    </row>
    <row r="193" spans="6:18" ht="14.25">
      <c r="F193" s="275" t="s">
        <v>8466</v>
      </c>
      <c r="G193" s="275" t="s">
        <v>8258</v>
      </c>
      <c r="H193" t="s">
        <v>8266</v>
      </c>
      <c r="R193" s="255">
        <v>197</v>
      </c>
    </row>
    <row r="194" spans="6:18" ht="14.25">
      <c r="F194" s="275" t="s">
        <v>8467</v>
      </c>
      <c r="G194" s="275" t="s">
        <v>8258</v>
      </c>
      <c r="H194" t="s">
        <v>8266</v>
      </c>
      <c r="R194" s="254">
        <v>198</v>
      </c>
    </row>
    <row r="195" spans="6:18" ht="14.25">
      <c r="F195" s="275" t="s">
        <v>8468</v>
      </c>
      <c r="G195" s="275" t="s">
        <v>8258</v>
      </c>
      <c r="H195" t="s">
        <v>8266</v>
      </c>
      <c r="R195" s="255">
        <v>199</v>
      </c>
    </row>
    <row r="196" spans="6:18" ht="14.25">
      <c r="F196" s="275" t="s">
        <v>8469</v>
      </c>
      <c r="G196" s="275" t="s">
        <v>8258</v>
      </c>
      <c r="H196" t="s">
        <v>8266</v>
      </c>
      <c r="R196" s="254">
        <v>200</v>
      </c>
    </row>
    <row r="197" spans="6:18" ht="14.25">
      <c r="F197" s="275" t="s">
        <v>8470</v>
      </c>
      <c r="G197" s="275" t="s">
        <v>8258</v>
      </c>
      <c r="H197" t="s">
        <v>8266</v>
      </c>
      <c r="R197" s="255">
        <v>201</v>
      </c>
    </row>
    <row r="198" spans="6:18" ht="14.25">
      <c r="F198" s="275" t="s">
        <v>8471</v>
      </c>
      <c r="G198" s="275" t="s">
        <v>8258</v>
      </c>
      <c r="H198" t="s">
        <v>8266</v>
      </c>
      <c r="R198" s="254">
        <v>202</v>
      </c>
    </row>
    <row r="199" spans="6:18" ht="14.25">
      <c r="F199" s="275" t="s">
        <v>8472</v>
      </c>
      <c r="G199" s="275" t="s">
        <v>8258</v>
      </c>
      <c r="H199" t="s">
        <v>8266</v>
      </c>
      <c r="R199" s="255">
        <v>203</v>
      </c>
    </row>
    <row r="200" spans="6:18" ht="14.25">
      <c r="F200" s="275" t="s">
        <v>8473</v>
      </c>
      <c r="G200" s="275" t="s">
        <v>8258</v>
      </c>
      <c r="H200" t="s">
        <v>8266</v>
      </c>
      <c r="P200" s="254"/>
      <c r="Q200" s="289"/>
      <c r="R200" s="254"/>
    </row>
    <row r="201" spans="6:18" ht="14.25">
      <c r="F201" s="275" t="s">
        <v>8474</v>
      </c>
      <c r="G201" s="275" t="s">
        <v>8258</v>
      </c>
      <c r="H201" t="s">
        <v>8266</v>
      </c>
      <c r="P201" s="255"/>
      <c r="Q201" s="288"/>
      <c r="R201" s="255"/>
    </row>
    <row r="202" spans="6:18" ht="14.25">
      <c r="F202" s="275" t="s">
        <v>8475</v>
      </c>
      <c r="G202" s="275" t="s">
        <v>8258</v>
      </c>
      <c r="H202" t="s">
        <v>8266</v>
      </c>
      <c r="P202" s="254"/>
      <c r="Q202" s="289"/>
      <c r="R202" s="254"/>
    </row>
    <row r="203" spans="6:18" ht="14.25">
      <c r="F203" s="275" t="s">
        <v>8476</v>
      </c>
      <c r="G203" s="275" t="s">
        <v>8258</v>
      </c>
      <c r="H203" t="s">
        <v>8266</v>
      </c>
      <c r="P203" s="255"/>
      <c r="Q203" s="288"/>
      <c r="R203" s="255"/>
    </row>
    <row r="204" spans="6:18" ht="14.25">
      <c r="F204" s="275" t="s">
        <v>8477</v>
      </c>
      <c r="G204" s="275" t="s">
        <v>8258</v>
      </c>
      <c r="H204" t="s">
        <v>8266</v>
      </c>
      <c r="P204" s="254"/>
      <c r="Q204" s="289"/>
      <c r="R204" s="254"/>
    </row>
    <row r="205" spans="6:18" ht="14.25">
      <c r="F205" s="275" t="s">
        <v>8478</v>
      </c>
      <c r="G205" s="275" t="s">
        <v>8258</v>
      </c>
      <c r="H205" t="s">
        <v>8266</v>
      </c>
      <c r="P205" s="255"/>
      <c r="Q205" s="288"/>
      <c r="R205" s="255"/>
    </row>
    <row r="206" spans="6:18" ht="14.25">
      <c r="F206" s="275" t="s">
        <v>8479</v>
      </c>
      <c r="G206" s="275" t="s">
        <v>8258</v>
      </c>
      <c r="H206" t="s">
        <v>8266</v>
      </c>
      <c r="P206" s="254"/>
      <c r="Q206" s="289"/>
      <c r="R206" s="254"/>
    </row>
    <row r="207" spans="6:18" ht="14.25">
      <c r="F207" s="275" t="s">
        <v>8480</v>
      </c>
      <c r="G207" s="275" t="s">
        <v>8258</v>
      </c>
      <c r="H207" t="s">
        <v>8266</v>
      </c>
      <c r="P207" s="255"/>
      <c r="Q207" s="288"/>
      <c r="R207" s="255"/>
    </row>
    <row r="208" spans="6:18" ht="14.25">
      <c r="F208" s="275" t="s">
        <v>8481</v>
      </c>
      <c r="G208" s="275" t="s">
        <v>8258</v>
      </c>
      <c r="H208" t="s">
        <v>8266</v>
      </c>
      <c r="P208" s="254"/>
      <c r="Q208" s="289"/>
      <c r="R208" s="254"/>
    </row>
    <row r="209" spans="6:18" ht="14.25">
      <c r="F209" s="275" t="s">
        <v>8482</v>
      </c>
      <c r="G209" s="275" t="s">
        <v>8258</v>
      </c>
      <c r="H209" t="s">
        <v>8266</v>
      </c>
      <c r="P209" s="255"/>
      <c r="Q209" s="288"/>
      <c r="R209" s="255"/>
    </row>
    <row r="210" spans="6:18" ht="14.25">
      <c r="F210" s="275" t="s">
        <v>8483</v>
      </c>
      <c r="G210" s="275" t="s">
        <v>8258</v>
      </c>
      <c r="H210" t="s">
        <v>8266</v>
      </c>
      <c r="P210" s="254"/>
      <c r="Q210" s="289"/>
      <c r="R210" s="254"/>
    </row>
    <row r="211" spans="6:18" ht="14.25">
      <c r="F211" s="275" t="s">
        <v>8484</v>
      </c>
      <c r="G211" s="275" t="s">
        <v>8258</v>
      </c>
      <c r="H211" t="s">
        <v>8266</v>
      </c>
      <c r="P211" s="255"/>
      <c r="Q211" s="288"/>
      <c r="R211" s="255"/>
    </row>
    <row r="212" spans="6:18" ht="14.25">
      <c r="F212" s="275" t="s">
        <v>8485</v>
      </c>
      <c r="G212" s="275" t="s">
        <v>8258</v>
      </c>
      <c r="H212" t="s">
        <v>8266</v>
      </c>
      <c r="P212" s="254"/>
      <c r="Q212" s="289"/>
      <c r="R212" s="254"/>
    </row>
    <row r="213" spans="6:18" ht="14.25">
      <c r="F213" s="275" t="s">
        <v>8486</v>
      </c>
      <c r="G213" s="275" t="s">
        <v>8258</v>
      </c>
      <c r="H213" t="s">
        <v>8266</v>
      </c>
      <c r="P213" s="255"/>
      <c r="Q213" s="288"/>
      <c r="R213" s="255"/>
    </row>
    <row r="214" spans="6:18" ht="14.25">
      <c r="F214" s="275" t="s">
        <v>8487</v>
      </c>
      <c r="G214" s="275" t="s">
        <v>8258</v>
      </c>
      <c r="H214" t="s">
        <v>8266</v>
      </c>
      <c r="P214" s="254"/>
      <c r="Q214" s="289"/>
      <c r="R214" s="254"/>
    </row>
    <row r="215" spans="6:18" ht="14.25">
      <c r="F215" s="275" t="s">
        <v>8488</v>
      </c>
      <c r="G215" s="275" t="s">
        <v>8258</v>
      </c>
      <c r="H215" t="s">
        <v>8266</v>
      </c>
      <c r="P215" s="255"/>
      <c r="Q215" s="288"/>
      <c r="R215" s="255"/>
    </row>
    <row r="216" spans="6:18" ht="14.25">
      <c r="F216" s="275" t="s">
        <v>8489</v>
      </c>
      <c r="G216" s="275" t="s">
        <v>8258</v>
      </c>
      <c r="H216" t="s">
        <v>8266</v>
      </c>
      <c r="P216" s="254"/>
      <c r="Q216" s="289"/>
      <c r="R216" s="254"/>
    </row>
    <row r="217" spans="6:18" ht="14.25">
      <c r="F217" s="275" t="s">
        <v>8490</v>
      </c>
      <c r="G217" s="275" t="s">
        <v>8258</v>
      </c>
      <c r="H217" t="s">
        <v>8266</v>
      </c>
      <c r="P217" s="255"/>
      <c r="Q217" s="288"/>
      <c r="R217" s="255"/>
    </row>
    <row r="218" spans="6:18" ht="14.25">
      <c r="F218" s="275" t="s">
        <v>8491</v>
      </c>
      <c r="G218" s="275" t="s">
        <v>8258</v>
      </c>
      <c r="H218" t="s">
        <v>8266</v>
      </c>
      <c r="P218" s="254"/>
      <c r="Q218" s="289"/>
      <c r="R218" s="254"/>
    </row>
    <row r="219" spans="6:18" ht="14.25">
      <c r="F219" s="275" t="s">
        <v>8492</v>
      </c>
      <c r="G219" s="275" t="s">
        <v>8258</v>
      </c>
      <c r="H219" t="s">
        <v>8266</v>
      </c>
      <c r="P219" s="255"/>
      <c r="Q219" s="288"/>
      <c r="R219" s="255"/>
    </row>
    <row r="220" spans="6:18" ht="14.25">
      <c r="F220" s="275" t="s">
        <v>8493</v>
      </c>
      <c r="G220" s="275" t="s">
        <v>8258</v>
      </c>
      <c r="H220" t="s">
        <v>8266</v>
      </c>
      <c r="P220" s="254"/>
      <c r="Q220" s="289"/>
      <c r="R220" s="254"/>
    </row>
    <row r="221" spans="6:18" ht="14.25">
      <c r="F221" s="275" t="s">
        <v>8494</v>
      </c>
      <c r="G221" s="275" t="s">
        <v>8258</v>
      </c>
      <c r="H221" t="s">
        <v>8266</v>
      </c>
      <c r="P221" s="255"/>
      <c r="Q221" s="288"/>
      <c r="R221" s="255"/>
    </row>
    <row r="222" spans="6:18" ht="14.25">
      <c r="F222" s="275" t="s">
        <v>8495</v>
      </c>
      <c r="G222" s="275" t="s">
        <v>8258</v>
      </c>
      <c r="H222" t="s">
        <v>8266</v>
      </c>
    </row>
    <row r="223" spans="6:18" ht="14.25">
      <c r="F223" s="275" t="s">
        <v>8496</v>
      </c>
      <c r="G223" s="275" t="s">
        <v>8258</v>
      </c>
      <c r="H223" t="s">
        <v>8266</v>
      </c>
    </row>
    <row r="224" spans="6:18" ht="14.25">
      <c r="F224" s="275" t="s">
        <v>8497</v>
      </c>
      <c r="G224" s="275" t="s">
        <v>8258</v>
      </c>
      <c r="H224" t="s">
        <v>8266</v>
      </c>
    </row>
    <row r="225" spans="6:8" ht="14.25">
      <c r="F225" s="275" t="s">
        <v>8498</v>
      </c>
      <c r="G225" s="275" t="s">
        <v>8258</v>
      </c>
      <c r="H225" t="s">
        <v>8266</v>
      </c>
    </row>
    <row r="226" spans="6:8" ht="14.25">
      <c r="F226" s="275" t="s">
        <v>8499</v>
      </c>
      <c r="G226" s="275" t="s">
        <v>8258</v>
      </c>
      <c r="H226" t="s">
        <v>8266</v>
      </c>
    </row>
    <row r="227" spans="6:8" ht="14.25">
      <c r="F227" s="275" t="s">
        <v>8500</v>
      </c>
      <c r="G227" s="275" t="s">
        <v>8258</v>
      </c>
      <c r="H227" t="s">
        <v>8266</v>
      </c>
    </row>
    <row r="228" spans="6:8" ht="14.25">
      <c r="F228" s="275" t="s">
        <v>8501</v>
      </c>
      <c r="G228" s="275" t="s">
        <v>8258</v>
      </c>
      <c r="H228" t="s">
        <v>8266</v>
      </c>
    </row>
    <row r="229" spans="6:8" ht="14.25">
      <c r="F229" s="275" t="s">
        <v>8502</v>
      </c>
      <c r="G229" s="275" t="s">
        <v>8258</v>
      </c>
      <c r="H229" t="s">
        <v>8266</v>
      </c>
    </row>
    <row r="230" spans="6:8" ht="14.25">
      <c r="F230" s="275" t="s">
        <v>8503</v>
      </c>
      <c r="G230" s="275" t="s">
        <v>8258</v>
      </c>
      <c r="H230" t="s">
        <v>8266</v>
      </c>
    </row>
    <row r="231" spans="6:8" ht="14.25">
      <c r="F231" s="275" t="s">
        <v>8504</v>
      </c>
      <c r="G231" s="275" t="s">
        <v>8258</v>
      </c>
      <c r="H231" t="s">
        <v>8266</v>
      </c>
    </row>
    <row r="232" spans="6:8" ht="14.25">
      <c r="F232" s="275" t="s">
        <v>8505</v>
      </c>
      <c r="G232" s="275" t="s">
        <v>8258</v>
      </c>
      <c r="H232" t="s">
        <v>8266</v>
      </c>
    </row>
    <row r="233" spans="6:8" ht="14.25">
      <c r="F233" s="275" t="s">
        <v>8506</v>
      </c>
      <c r="G233" s="275" t="s">
        <v>8258</v>
      </c>
      <c r="H233" t="s">
        <v>8266</v>
      </c>
    </row>
    <row r="234" spans="6:8" ht="14.25">
      <c r="F234" s="275" t="s">
        <v>8507</v>
      </c>
      <c r="G234" s="275" t="s">
        <v>8258</v>
      </c>
      <c r="H234" t="s">
        <v>8266</v>
      </c>
    </row>
    <row r="235" spans="6:8" ht="14.25">
      <c r="F235" s="275" t="s">
        <v>8508</v>
      </c>
      <c r="G235" s="275" t="s">
        <v>8258</v>
      </c>
      <c r="H235" t="s">
        <v>8266</v>
      </c>
    </row>
    <row r="236" spans="6:8" ht="14.25">
      <c r="F236" s="275" t="s">
        <v>8509</v>
      </c>
      <c r="G236" s="275" t="s">
        <v>8258</v>
      </c>
      <c r="H236" t="s">
        <v>8266</v>
      </c>
    </row>
    <row r="237" spans="6:8" ht="14.25">
      <c r="F237" s="275" t="s">
        <v>8510</v>
      </c>
      <c r="G237" s="275" t="s">
        <v>8258</v>
      </c>
      <c r="H237" t="s">
        <v>8266</v>
      </c>
    </row>
    <row r="238" spans="6:8" ht="14.25">
      <c r="F238" s="275" t="s">
        <v>8511</v>
      </c>
      <c r="G238" s="275" t="s">
        <v>8258</v>
      </c>
      <c r="H238" t="s">
        <v>8266</v>
      </c>
    </row>
    <row r="239" spans="6:8" ht="14.25">
      <c r="F239" s="275" t="s">
        <v>8512</v>
      </c>
      <c r="G239" s="275" t="s">
        <v>8258</v>
      </c>
      <c r="H239" t="s">
        <v>8266</v>
      </c>
    </row>
    <row r="240" spans="6:8" ht="14.25">
      <c r="F240" s="275" t="s">
        <v>8513</v>
      </c>
      <c r="G240" s="275" t="s">
        <v>8258</v>
      </c>
      <c r="H240" t="s">
        <v>8266</v>
      </c>
    </row>
    <row r="241" spans="6:8" ht="14.25">
      <c r="F241" s="275" t="s">
        <v>8514</v>
      </c>
      <c r="G241" s="275" t="s">
        <v>8258</v>
      </c>
      <c r="H241" t="s">
        <v>8266</v>
      </c>
    </row>
    <row r="242" spans="6:8" ht="14.25">
      <c r="F242" s="275" t="s">
        <v>8515</v>
      </c>
      <c r="G242" s="275" t="s">
        <v>8258</v>
      </c>
      <c r="H242" t="s">
        <v>8266</v>
      </c>
    </row>
    <row r="243" spans="6:8" ht="14.25">
      <c r="F243" s="275" t="s">
        <v>8516</v>
      </c>
      <c r="G243" s="275" t="s">
        <v>8258</v>
      </c>
      <c r="H243" t="s">
        <v>8266</v>
      </c>
    </row>
    <row r="244" spans="6:8" ht="14.25">
      <c r="F244" s="275" t="s">
        <v>8517</v>
      </c>
      <c r="G244" s="275" t="s">
        <v>8258</v>
      </c>
      <c r="H244" t="s">
        <v>8266</v>
      </c>
    </row>
    <row r="245" spans="6:8" ht="14.25">
      <c r="F245" s="275" t="s">
        <v>8518</v>
      </c>
      <c r="G245" s="275" t="s">
        <v>8258</v>
      </c>
      <c r="H245" t="s">
        <v>8266</v>
      </c>
    </row>
    <row r="246" spans="6:8" ht="14.25">
      <c r="F246" s="275" t="s">
        <v>8519</v>
      </c>
      <c r="G246" s="275" t="s">
        <v>8258</v>
      </c>
      <c r="H246" t="s">
        <v>8266</v>
      </c>
    </row>
    <row r="247" spans="6:8" ht="14.25">
      <c r="F247" s="275" t="s">
        <v>8520</v>
      </c>
      <c r="G247" s="275" t="s">
        <v>8258</v>
      </c>
      <c r="H247" t="s">
        <v>8266</v>
      </c>
    </row>
    <row r="248" spans="6:8" ht="14.25">
      <c r="F248" s="275" t="s">
        <v>8521</v>
      </c>
      <c r="G248" s="275" t="s">
        <v>8258</v>
      </c>
      <c r="H248" t="s">
        <v>8266</v>
      </c>
    </row>
    <row r="249" spans="6:8" ht="14.25">
      <c r="F249" s="275" t="s">
        <v>8522</v>
      </c>
      <c r="G249" s="275" t="s">
        <v>8258</v>
      </c>
      <c r="H249" t="s">
        <v>8266</v>
      </c>
    </row>
    <row r="250" spans="6:8" ht="14.25">
      <c r="F250" s="275" t="s">
        <v>8523</v>
      </c>
      <c r="G250" s="275" t="s">
        <v>8258</v>
      </c>
      <c r="H250" t="s">
        <v>8266</v>
      </c>
    </row>
    <row r="251" spans="6:8" ht="14.25">
      <c r="F251" s="275" t="s">
        <v>8524</v>
      </c>
      <c r="G251" s="275" t="s">
        <v>8258</v>
      </c>
      <c r="H251" t="s">
        <v>8266</v>
      </c>
    </row>
    <row r="252" spans="6:8" ht="14.25">
      <c r="F252" s="275" t="s">
        <v>8525</v>
      </c>
      <c r="G252" s="275" t="s">
        <v>8258</v>
      </c>
      <c r="H252" t="s">
        <v>8266</v>
      </c>
    </row>
    <row r="253" spans="6:8" ht="14.25">
      <c r="F253" s="275" t="s">
        <v>8526</v>
      </c>
      <c r="G253" s="275" t="s">
        <v>8258</v>
      </c>
      <c r="H253" t="s">
        <v>8266</v>
      </c>
    </row>
    <row r="254" spans="6:8" ht="14.25">
      <c r="F254" s="275" t="s">
        <v>8527</v>
      </c>
      <c r="G254" s="275" t="s">
        <v>8258</v>
      </c>
      <c r="H254" t="s">
        <v>8266</v>
      </c>
    </row>
    <row r="255" spans="6:8" ht="14.25">
      <c r="F255" s="275" t="s">
        <v>8528</v>
      </c>
      <c r="G255" s="275" t="s">
        <v>8258</v>
      </c>
      <c r="H255" t="s">
        <v>8266</v>
      </c>
    </row>
    <row r="256" spans="6:8" ht="14.25">
      <c r="F256" s="275" t="s">
        <v>8529</v>
      </c>
      <c r="G256" s="275" t="s">
        <v>8258</v>
      </c>
      <c r="H256" t="s">
        <v>8266</v>
      </c>
    </row>
    <row r="257" spans="6:8" ht="14.25">
      <c r="F257" s="275" t="s">
        <v>8530</v>
      </c>
      <c r="G257" s="275" t="s">
        <v>8258</v>
      </c>
      <c r="H257" t="s">
        <v>8266</v>
      </c>
    </row>
    <row r="258" spans="6:8" ht="14.25">
      <c r="F258" s="275" t="s">
        <v>8531</v>
      </c>
      <c r="G258" s="275" t="s">
        <v>8258</v>
      </c>
      <c r="H258" t="s">
        <v>8266</v>
      </c>
    </row>
    <row r="259" spans="6:8" ht="14.25">
      <c r="F259" s="275" t="s">
        <v>8532</v>
      </c>
      <c r="G259" s="275" t="s">
        <v>8258</v>
      </c>
      <c r="H259" t="s">
        <v>8266</v>
      </c>
    </row>
    <row r="260" spans="6:8" ht="14.25">
      <c r="F260" s="275" t="s">
        <v>8533</v>
      </c>
      <c r="G260" s="275" t="s">
        <v>8258</v>
      </c>
      <c r="H260" t="s">
        <v>8266</v>
      </c>
    </row>
    <row r="261" spans="6:8" ht="14.25">
      <c r="F261" s="275" t="s">
        <v>8534</v>
      </c>
      <c r="G261" s="275" t="s">
        <v>8258</v>
      </c>
      <c r="H261" t="s">
        <v>8266</v>
      </c>
    </row>
    <row r="262" spans="6:8" ht="14.25">
      <c r="F262" s="275" t="s">
        <v>8535</v>
      </c>
      <c r="G262" s="275" t="s">
        <v>8258</v>
      </c>
      <c r="H262" t="s">
        <v>8266</v>
      </c>
    </row>
    <row r="263" spans="6:8" ht="14.25">
      <c r="F263" s="275" t="s">
        <v>8536</v>
      </c>
      <c r="G263" s="275" t="s">
        <v>8258</v>
      </c>
      <c r="H263" t="s">
        <v>8266</v>
      </c>
    </row>
    <row r="264" spans="6:8" ht="14.25">
      <c r="F264" s="275" t="s">
        <v>8537</v>
      </c>
      <c r="G264" s="275" t="s">
        <v>8258</v>
      </c>
      <c r="H264" t="s">
        <v>8266</v>
      </c>
    </row>
    <row r="265" spans="6:8" ht="14.25">
      <c r="F265" s="275" t="s">
        <v>8538</v>
      </c>
      <c r="G265" s="275" t="s">
        <v>8258</v>
      </c>
      <c r="H265" t="s">
        <v>8266</v>
      </c>
    </row>
    <row r="266" spans="6:8" ht="14.25">
      <c r="F266" s="275" t="s">
        <v>8539</v>
      </c>
      <c r="G266" s="275" t="s">
        <v>8258</v>
      </c>
      <c r="H266" t="s">
        <v>8266</v>
      </c>
    </row>
    <row r="267" spans="6:8" ht="14.25">
      <c r="F267" s="275" t="s">
        <v>8540</v>
      </c>
      <c r="G267" s="275" t="s">
        <v>8258</v>
      </c>
      <c r="H267" t="s">
        <v>8266</v>
      </c>
    </row>
    <row r="268" spans="6:8" ht="14.25">
      <c r="F268" s="275" t="s">
        <v>8541</v>
      </c>
      <c r="G268" s="275" t="s">
        <v>8258</v>
      </c>
      <c r="H268" t="s">
        <v>8266</v>
      </c>
    </row>
    <row r="269" spans="6:8" ht="14.25">
      <c r="F269" s="275" t="s">
        <v>8542</v>
      </c>
      <c r="G269" s="275" t="s">
        <v>8258</v>
      </c>
      <c r="H269" t="s">
        <v>8266</v>
      </c>
    </row>
    <row r="270" spans="6:8" ht="14.25">
      <c r="F270" s="275" t="s">
        <v>8543</v>
      </c>
      <c r="G270" s="275" t="s">
        <v>8258</v>
      </c>
      <c r="H270" t="s">
        <v>8266</v>
      </c>
    </row>
    <row r="271" spans="6:8" ht="14.25">
      <c r="F271" s="275" t="s">
        <v>8544</v>
      </c>
      <c r="G271" s="275" t="s">
        <v>8258</v>
      </c>
      <c r="H271" t="s">
        <v>8266</v>
      </c>
    </row>
    <row r="272" spans="6:8" ht="14.25">
      <c r="F272" s="275" t="s">
        <v>8545</v>
      </c>
      <c r="G272" s="275" t="s">
        <v>8258</v>
      </c>
      <c r="H272" t="s">
        <v>8266</v>
      </c>
    </row>
    <row r="273" spans="4:8" ht="14.25">
      <c r="F273" s="275" t="s">
        <v>8546</v>
      </c>
      <c r="G273" s="275" t="s">
        <v>8258</v>
      </c>
      <c r="H273" t="s">
        <v>8266</v>
      </c>
    </row>
    <row r="274" spans="4:8" ht="14.25">
      <c r="F274" s="275" t="s">
        <v>8547</v>
      </c>
      <c r="G274" s="275" t="s">
        <v>8258</v>
      </c>
      <c r="H274" t="s">
        <v>8266</v>
      </c>
    </row>
    <row r="275" spans="4:8" ht="14.25">
      <c r="F275" s="275" t="s">
        <v>8548</v>
      </c>
      <c r="G275" s="275" t="s">
        <v>8258</v>
      </c>
      <c r="H275" t="s">
        <v>8266</v>
      </c>
    </row>
    <row r="276" spans="4:8" ht="14.25">
      <c r="F276" s="275" t="s">
        <v>8549</v>
      </c>
      <c r="G276" s="275" t="s">
        <v>8258</v>
      </c>
      <c r="H276" t="s">
        <v>8266</v>
      </c>
    </row>
    <row r="277" spans="4:8" ht="14.25">
      <c r="F277" s="275" t="s">
        <v>8550</v>
      </c>
      <c r="G277" s="275" t="s">
        <v>8258</v>
      </c>
      <c r="H277" t="s">
        <v>8266</v>
      </c>
    </row>
    <row r="278" spans="4:8" ht="14.25">
      <c r="F278" s="274" t="s">
        <v>8551</v>
      </c>
      <c r="G278" s="274" t="s">
        <v>8280</v>
      </c>
      <c r="H278" t="s">
        <v>8266</v>
      </c>
    </row>
    <row r="279" spans="4:8" ht="14.25">
      <c r="F279" s="274" t="s">
        <v>8552</v>
      </c>
      <c r="G279" s="274" t="s">
        <v>8280</v>
      </c>
      <c r="H279" t="s">
        <v>8266</v>
      </c>
    </row>
    <row r="280" spans="4:8" ht="14.25">
      <c r="F280" s="274" t="s">
        <v>8553</v>
      </c>
      <c r="G280" s="274" t="s">
        <v>8280</v>
      </c>
      <c r="H280" t="s">
        <v>8266</v>
      </c>
    </row>
    <row r="281" spans="4:8" ht="14.25">
      <c r="F281" s="274" t="s">
        <v>8554</v>
      </c>
      <c r="G281" s="274" t="s">
        <v>8280</v>
      </c>
      <c r="H281" t="s">
        <v>8266</v>
      </c>
    </row>
    <row r="282" spans="4:8" ht="14.25">
      <c r="D282" s="288"/>
      <c r="E282" s="288"/>
      <c r="F282" s="274" t="s">
        <v>8555</v>
      </c>
      <c r="G282" s="274" t="s">
        <v>8280</v>
      </c>
      <c r="H282" t="s">
        <v>8266</v>
      </c>
    </row>
    <row r="283" spans="4:8" ht="14.25">
      <c r="D283" s="289"/>
      <c r="E283" s="289"/>
      <c r="F283" s="274" t="s">
        <v>8556</v>
      </c>
      <c r="G283" s="274" t="s">
        <v>8280</v>
      </c>
      <c r="H283" t="s">
        <v>8266</v>
      </c>
    </row>
    <row r="284" spans="4:8" ht="14.25">
      <c r="D284" s="288"/>
      <c r="E284" s="288"/>
      <c r="F284" s="274" t="s">
        <v>8557</v>
      </c>
      <c r="G284" s="274" t="s">
        <v>8280</v>
      </c>
      <c r="H284" t="s">
        <v>8266</v>
      </c>
    </row>
    <row r="285" spans="4:8" ht="14.25">
      <c r="D285" s="289"/>
      <c r="E285" s="289"/>
      <c r="F285" s="274" t="s">
        <v>8558</v>
      </c>
      <c r="G285" s="274" t="s">
        <v>8280</v>
      </c>
      <c r="H285" t="s">
        <v>8266</v>
      </c>
    </row>
    <row r="286" spans="4:8" ht="14.25">
      <c r="D286" s="288"/>
      <c r="E286" s="288"/>
      <c r="F286" s="274" t="s">
        <v>8559</v>
      </c>
      <c r="G286" s="274" t="s">
        <v>8280</v>
      </c>
      <c r="H286" t="s">
        <v>8266</v>
      </c>
    </row>
    <row r="287" spans="4:8" ht="14.25">
      <c r="D287" s="289"/>
      <c r="E287" s="289"/>
      <c r="F287" s="274" t="s">
        <v>8560</v>
      </c>
      <c r="G287" s="274" t="s">
        <v>8280</v>
      </c>
      <c r="H287" t="s">
        <v>8266</v>
      </c>
    </row>
    <row r="288" spans="4:8" ht="14.25">
      <c r="D288" s="288"/>
      <c r="E288" s="288"/>
      <c r="F288" s="274" t="s">
        <v>8561</v>
      </c>
      <c r="G288" s="274" t="s">
        <v>8280</v>
      </c>
      <c r="H288" t="s">
        <v>8266</v>
      </c>
    </row>
    <row r="289" spans="4:8" ht="14.25">
      <c r="D289" s="289"/>
      <c r="E289" s="289"/>
      <c r="F289" s="274" t="s">
        <v>8562</v>
      </c>
      <c r="G289" s="274" t="s">
        <v>8280</v>
      </c>
      <c r="H289" t="s">
        <v>8266</v>
      </c>
    </row>
    <row r="290" spans="4:8" ht="14.25">
      <c r="D290" s="288"/>
      <c r="E290" s="288"/>
      <c r="F290" s="274" t="s">
        <v>8563</v>
      </c>
      <c r="G290" s="274" t="s">
        <v>8280</v>
      </c>
      <c r="H290" t="s">
        <v>8266</v>
      </c>
    </row>
    <row r="291" spans="4:8" ht="14.25">
      <c r="D291" s="289"/>
      <c r="E291" s="289"/>
      <c r="F291" s="274" t="s">
        <v>8564</v>
      </c>
      <c r="G291" s="274" t="s">
        <v>8280</v>
      </c>
      <c r="H291" t="s">
        <v>8266</v>
      </c>
    </row>
    <row r="292" spans="4:8" ht="14.25">
      <c r="D292" s="288"/>
      <c r="E292" s="288"/>
      <c r="F292" s="274" t="s">
        <v>8565</v>
      </c>
      <c r="G292" s="274" t="s">
        <v>8280</v>
      </c>
      <c r="H292" t="s">
        <v>8266</v>
      </c>
    </row>
    <row r="293" spans="4:8" ht="14.25">
      <c r="D293" s="289"/>
      <c r="E293" s="289"/>
      <c r="F293" s="274" t="s">
        <v>8566</v>
      </c>
      <c r="G293" s="274" t="s">
        <v>8280</v>
      </c>
      <c r="H293" t="s">
        <v>8266</v>
      </c>
    </row>
    <row r="294" spans="4:8" ht="14.25">
      <c r="D294" s="288"/>
      <c r="E294" s="288"/>
      <c r="F294" s="274" t="s">
        <v>8567</v>
      </c>
      <c r="G294" s="274" t="s">
        <v>8280</v>
      </c>
      <c r="H294" t="s">
        <v>8266</v>
      </c>
    </row>
    <row r="295" spans="4:8" ht="14.25">
      <c r="D295" s="289"/>
      <c r="E295" s="289"/>
      <c r="F295" s="274" t="s">
        <v>8568</v>
      </c>
      <c r="G295" s="274" t="s">
        <v>8280</v>
      </c>
      <c r="H295" t="s">
        <v>8266</v>
      </c>
    </row>
    <row r="296" spans="4:8" ht="14.25">
      <c r="D296" s="288"/>
      <c r="E296" s="288"/>
      <c r="F296" s="274" t="s">
        <v>8569</v>
      </c>
      <c r="G296" s="274" t="s">
        <v>8280</v>
      </c>
      <c r="H296" t="s">
        <v>8266</v>
      </c>
    </row>
    <row r="297" spans="4:8" ht="14.25">
      <c r="D297" s="289"/>
      <c r="E297" s="289"/>
      <c r="F297" s="274" t="s">
        <v>8570</v>
      </c>
      <c r="G297" s="274" t="s">
        <v>8280</v>
      </c>
      <c r="H297" t="s">
        <v>8266</v>
      </c>
    </row>
    <row r="298" spans="4:8" ht="14.25">
      <c r="D298" s="288"/>
      <c r="E298" s="288"/>
      <c r="F298" s="274" t="s">
        <v>8571</v>
      </c>
      <c r="G298" s="274" t="s">
        <v>8280</v>
      </c>
      <c r="H298" t="s">
        <v>8266</v>
      </c>
    </row>
    <row r="299" spans="4:8" ht="14.25">
      <c r="D299" s="289"/>
      <c r="E299" s="289"/>
      <c r="F299" s="274" t="s">
        <v>8572</v>
      </c>
      <c r="G299" s="274" t="s">
        <v>8280</v>
      </c>
      <c r="H299" t="s">
        <v>8266</v>
      </c>
    </row>
    <row r="300" spans="4:8" ht="14.25">
      <c r="D300" s="288"/>
      <c r="E300" s="288"/>
      <c r="F300" s="274" t="s">
        <v>8573</v>
      </c>
      <c r="G300" s="274" t="s">
        <v>8280</v>
      </c>
      <c r="H300" t="s">
        <v>8266</v>
      </c>
    </row>
    <row r="301" spans="4:8" ht="14.25">
      <c r="D301" s="289"/>
      <c r="E301" s="289"/>
      <c r="F301" s="274" t="s">
        <v>8574</v>
      </c>
      <c r="G301" s="274" t="s">
        <v>8280</v>
      </c>
      <c r="H301" t="s">
        <v>8266</v>
      </c>
    </row>
    <row r="302" spans="4:8" ht="14.25">
      <c r="D302" s="288"/>
      <c r="E302" s="288"/>
      <c r="F302" s="274" t="s">
        <v>8575</v>
      </c>
      <c r="G302" s="274" t="s">
        <v>8280</v>
      </c>
      <c r="H302" t="s">
        <v>8266</v>
      </c>
    </row>
    <row r="303" spans="4:8" ht="14.25">
      <c r="D303" s="289"/>
      <c r="E303" s="289"/>
      <c r="F303" s="274" t="s">
        <v>8576</v>
      </c>
      <c r="G303" s="274" t="s">
        <v>8280</v>
      </c>
      <c r="H303" t="s">
        <v>8266</v>
      </c>
    </row>
    <row r="304" spans="4:8" ht="14.25">
      <c r="D304" s="288"/>
      <c r="E304" s="288"/>
      <c r="F304" s="274" t="s">
        <v>8577</v>
      </c>
      <c r="G304" s="274" t="s">
        <v>8280</v>
      </c>
      <c r="H304" t="s">
        <v>8266</v>
      </c>
    </row>
    <row r="305" spans="4:8" ht="14.25">
      <c r="D305" s="289"/>
      <c r="E305" s="289"/>
      <c r="F305" s="274" t="s">
        <v>8578</v>
      </c>
      <c r="G305" s="274" t="s">
        <v>8280</v>
      </c>
      <c r="H305" t="s">
        <v>8266</v>
      </c>
    </row>
    <row r="306" spans="4:8" ht="14.25">
      <c r="D306" s="288"/>
      <c r="E306" s="288"/>
      <c r="F306" s="274" t="s">
        <v>8579</v>
      </c>
      <c r="G306" s="274" t="s">
        <v>8280</v>
      </c>
      <c r="H306" t="s">
        <v>8266</v>
      </c>
    </row>
    <row r="307" spans="4:8" ht="14.25">
      <c r="D307" s="289"/>
      <c r="E307" s="289"/>
      <c r="F307" s="274" t="s">
        <v>8580</v>
      </c>
      <c r="G307" s="274" t="s">
        <v>8280</v>
      </c>
      <c r="H307" t="s">
        <v>8266</v>
      </c>
    </row>
    <row r="308" spans="4:8" ht="14.25">
      <c r="D308" s="288"/>
      <c r="E308" s="288"/>
      <c r="F308" s="274" t="s">
        <v>8581</v>
      </c>
      <c r="G308" s="274" t="s">
        <v>8280</v>
      </c>
      <c r="H308" t="s">
        <v>8266</v>
      </c>
    </row>
    <row r="309" spans="4:8" ht="14.25">
      <c r="D309" s="289"/>
      <c r="E309" s="289"/>
      <c r="F309" s="274" t="s">
        <v>8582</v>
      </c>
      <c r="G309" s="274" t="s">
        <v>8280</v>
      </c>
      <c r="H309" t="s">
        <v>8266</v>
      </c>
    </row>
    <row r="310" spans="4:8" ht="14.25">
      <c r="D310" s="288"/>
      <c r="E310" s="288"/>
      <c r="F310" s="274" t="s">
        <v>8583</v>
      </c>
      <c r="G310" s="274" t="s">
        <v>8280</v>
      </c>
      <c r="H310" t="s">
        <v>8266</v>
      </c>
    </row>
    <row r="311" spans="4:8" ht="14.25">
      <c r="D311" s="289"/>
      <c r="E311" s="289"/>
      <c r="F311" s="274" t="s">
        <v>8584</v>
      </c>
      <c r="G311" s="274" t="s">
        <v>8280</v>
      </c>
      <c r="H311" t="s">
        <v>8266</v>
      </c>
    </row>
    <row r="312" spans="4:8" ht="14.25">
      <c r="D312" s="288"/>
      <c r="E312" s="288"/>
      <c r="F312" s="274" t="s">
        <v>8585</v>
      </c>
      <c r="G312" s="274" t="s">
        <v>8280</v>
      </c>
      <c r="H312" t="s">
        <v>8266</v>
      </c>
    </row>
    <row r="313" spans="4:8" ht="14.25">
      <c r="D313" s="289"/>
      <c r="E313" s="289"/>
      <c r="F313" s="274" t="s">
        <v>8586</v>
      </c>
      <c r="G313" s="274" t="s">
        <v>8280</v>
      </c>
      <c r="H313" t="s">
        <v>8266</v>
      </c>
    </row>
    <row r="314" spans="4:8" ht="14.25">
      <c r="D314" s="288"/>
      <c r="E314" s="288"/>
      <c r="F314" s="274" t="s">
        <v>8587</v>
      </c>
      <c r="G314" s="274" t="s">
        <v>8280</v>
      </c>
      <c r="H314" t="s">
        <v>8266</v>
      </c>
    </row>
    <row r="315" spans="4:8" ht="14.25">
      <c r="D315" s="289"/>
      <c r="E315" s="289"/>
      <c r="F315" s="274" t="s">
        <v>8588</v>
      </c>
      <c r="G315" s="274" t="s">
        <v>8280</v>
      </c>
      <c r="H315" t="s">
        <v>8266</v>
      </c>
    </row>
    <row r="316" spans="4:8" ht="14.25">
      <c r="D316" s="288"/>
      <c r="E316" s="288"/>
      <c r="F316" s="274" t="s">
        <v>8589</v>
      </c>
      <c r="G316" s="274" t="s">
        <v>8280</v>
      </c>
      <c r="H316" t="s">
        <v>8266</v>
      </c>
    </row>
    <row r="317" spans="4:8" ht="14.25">
      <c r="D317" s="289"/>
      <c r="E317" s="289"/>
      <c r="F317" s="274" t="s">
        <v>8590</v>
      </c>
      <c r="G317" s="274" t="s">
        <v>8280</v>
      </c>
      <c r="H317" t="s">
        <v>8266</v>
      </c>
    </row>
    <row r="318" spans="4:8" ht="14.25">
      <c r="D318" s="288"/>
      <c r="E318" s="288"/>
      <c r="F318" s="274" t="s">
        <v>8591</v>
      </c>
      <c r="G318" s="274" t="s">
        <v>8280</v>
      </c>
      <c r="H318" t="s">
        <v>8266</v>
      </c>
    </row>
    <row r="319" spans="4:8" ht="14.25">
      <c r="D319" s="289"/>
      <c r="E319" s="289"/>
      <c r="F319" s="274" t="s">
        <v>8592</v>
      </c>
      <c r="G319" s="274" t="s">
        <v>8280</v>
      </c>
      <c r="H319" t="s">
        <v>8266</v>
      </c>
    </row>
    <row r="320" spans="4:8" ht="14.25">
      <c r="D320" s="288"/>
      <c r="E320" s="288"/>
      <c r="F320" s="274" t="s">
        <v>8593</v>
      </c>
      <c r="G320" s="274" t="s">
        <v>8280</v>
      </c>
      <c r="H320" t="s">
        <v>8266</v>
      </c>
    </row>
    <row r="321" spans="4:8" ht="14.25">
      <c r="D321" s="289"/>
      <c r="E321" s="289"/>
      <c r="F321" s="274" t="s">
        <v>8594</v>
      </c>
      <c r="G321" s="274" t="s">
        <v>8280</v>
      </c>
      <c r="H321" t="s">
        <v>8266</v>
      </c>
    </row>
    <row r="322" spans="4:8" ht="14.25">
      <c r="D322" s="288"/>
      <c r="E322" s="288"/>
      <c r="F322" s="274" t="s">
        <v>8595</v>
      </c>
      <c r="G322" s="274" t="s">
        <v>8280</v>
      </c>
      <c r="H322" t="s">
        <v>8266</v>
      </c>
    </row>
    <row r="323" spans="4:8" ht="14.25">
      <c r="D323" s="289"/>
      <c r="E323" s="289"/>
      <c r="F323" s="274" t="s">
        <v>8596</v>
      </c>
      <c r="G323" s="274" t="s">
        <v>8280</v>
      </c>
      <c r="H323" t="s">
        <v>8266</v>
      </c>
    </row>
    <row r="324" spans="4:8" ht="14.25">
      <c r="D324" s="288"/>
      <c r="E324" s="288"/>
      <c r="F324" s="274" t="s">
        <v>8597</v>
      </c>
      <c r="G324" s="274" t="s">
        <v>8280</v>
      </c>
      <c r="H324" t="s">
        <v>8266</v>
      </c>
    </row>
    <row r="325" spans="4:8" ht="14.25">
      <c r="D325" s="289"/>
      <c r="E325" s="289"/>
      <c r="F325" s="274" t="s">
        <v>8598</v>
      </c>
      <c r="G325" s="274" t="s">
        <v>8280</v>
      </c>
      <c r="H325" t="s">
        <v>8266</v>
      </c>
    </row>
    <row r="326" spans="4:8" ht="14.25">
      <c r="D326" s="288"/>
      <c r="E326" s="288"/>
      <c r="F326" s="274" t="s">
        <v>8599</v>
      </c>
      <c r="G326" s="274" t="s">
        <v>8280</v>
      </c>
      <c r="H326" t="s">
        <v>8266</v>
      </c>
    </row>
    <row r="327" spans="4:8" ht="14.25">
      <c r="D327" s="289"/>
      <c r="E327" s="289"/>
      <c r="F327" s="274" t="s">
        <v>8600</v>
      </c>
      <c r="G327" s="274" t="s">
        <v>8280</v>
      </c>
      <c r="H327" t="s">
        <v>8266</v>
      </c>
    </row>
    <row r="328" spans="4:8" ht="14.25">
      <c r="D328" s="288"/>
      <c r="E328" s="288"/>
      <c r="F328" s="274" t="s">
        <v>8601</v>
      </c>
      <c r="G328" s="274" t="s">
        <v>8280</v>
      </c>
      <c r="H328" t="s">
        <v>8266</v>
      </c>
    </row>
    <row r="329" spans="4:8" ht="14.25">
      <c r="D329" s="289"/>
      <c r="E329" s="289"/>
      <c r="F329" s="274" t="s">
        <v>8602</v>
      </c>
      <c r="G329" s="274" t="s">
        <v>8280</v>
      </c>
      <c r="H329" t="s">
        <v>8266</v>
      </c>
    </row>
    <row r="330" spans="4:8" ht="14.25">
      <c r="D330" s="288"/>
      <c r="E330" s="288"/>
      <c r="F330" s="274" t="s">
        <v>8603</v>
      </c>
      <c r="G330" s="274" t="s">
        <v>8280</v>
      </c>
      <c r="H330" t="s">
        <v>8266</v>
      </c>
    </row>
    <row r="331" spans="4:8" ht="14.25">
      <c r="D331" s="289"/>
      <c r="E331" s="289"/>
      <c r="F331" s="274" t="s">
        <v>8604</v>
      </c>
      <c r="G331" s="274" t="s">
        <v>8280</v>
      </c>
      <c r="H331" t="s">
        <v>8266</v>
      </c>
    </row>
    <row r="332" spans="4:8" ht="14.25">
      <c r="D332" s="288"/>
      <c r="E332" s="288"/>
      <c r="F332" s="274" t="s">
        <v>8605</v>
      </c>
      <c r="G332" s="274" t="s">
        <v>8280</v>
      </c>
      <c r="H332" t="s">
        <v>8266</v>
      </c>
    </row>
    <row r="333" spans="4:8" ht="14.25">
      <c r="D333" s="289"/>
      <c r="E333" s="289"/>
      <c r="F333" s="274" t="s">
        <v>8606</v>
      </c>
      <c r="G333" s="274" t="s">
        <v>8280</v>
      </c>
      <c r="H333" t="s">
        <v>8266</v>
      </c>
    </row>
    <row r="334" spans="4:8" ht="14.25">
      <c r="D334" s="288"/>
      <c r="E334" s="288"/>
      <c r="F334" s="274" t="s">
        <v>8607</v>
      </c>
      <c r="G334" s="274" t="s">
        <v>8280</v>
      </c>
      <c r="H334" t="s">
        <v>8266</v>
      </c>
    </row>
    <row r="335" spans="4:8" ht="14.25">
      <c r="D335" s="289"/>
      <c r="E335" s="289"/>
      <c r="F335" s="274" t="s">
        <v>8608</v>
      </c>
      <c r="G335" s="274" t="s">
        <v>8280</v>
      </c>
      <c r="H335" t="s">
        <v>8266</v>
      </c>
    </row>
    <row r="336" spans="4:8" ht="14.25">
      <c r="D336" s="288"/>
      <c r="E336" s="288"/>
      <c r="F336" s="274" t="s">
        <v>8609</v>
      </c>
      <c r="G336" s="274" t="s">
        <v>8280</v>
      </c>
      <c r="H336" t="s">
        <v>8266</v>
      </c>
    </row>
    <row r="337" spans="4:8" ht="14.25">
      <c r="D337" s="289"/>
      <c r="E337" s="289"/>
      <c r="F337" s="274" t="s">
        <v>8610</v>
      </c>
      <c r="G337" s="274" t="s">
        <v>8280</v>
      </c>
      <c r="H337" t="s">
        <v>8266</v>
      </c>
    </row>
    <row r="338" spans="4:8" ht="14.25">
      <c r="D338" s="288"/>
      <c r="E338" s="288"/>
      <c r="F338" s="274" t="s">
        <v>8611</v>
      </c>
      <c r="G338" s="274" t="s">
        <v>8280</v>
      </c>
      <c r="H338" t="s">
        <v>8266</v>
      </c>
    </row>
    <row r="339" spans="4:8" ht="14.25">
      <c r="D339" s="289"/>
      <c r="E339" s="289"/>
      <c r="F339" s="274" t="s">
        <v>8612</v>
      </c>
      <c r="G339" s="274" t="s">
        <v>8280</v>
      </c>
      <c r="H339" t="s">
        <v>8266</v>
      </c>
    </row>
    <row r="340" spans="4:8" ht="14.25">
      <c r="D340" s="288"/>
      <c r="E340" s="288"/>
      <c r="F340" s="274" t="s">
        <v>8613</v>
      </c>
      <c r="G340" s="274" t="s">
        <v>8280</v>
      </c>
      <c r="H340" t="s">
        <v>8266</v>
      </c>
    </row>
    <row r="341" spans="4:8" ht="14.25">
      <c r="D341" s="289"/>
      <c r="E341" s="289"/>
      <c r="F341" s="274" t="s">
        <v>8614</v>
      </c>
      <c r="G341" s="274" t="s">
        <v>8280</v>
      </c>
      <c r="H341" t="s">
        <v>8266</v>
      </c>
    </row>
    <row r="342" spans="4:8" ht="14.25">
      <c r="D342" s="288"/>
      <c r="E342" s="288"/>
      <c r="F342" s="274" t="s">
        <v>8615</v>
      </c>
      <c r="G342" s="274" t="s">
        <v>8280</v>
      </c>
      <c r="H342" t="s">
        <v>8266</v>
      </c>
    </row>
    <row r="343" spans="4:8" ht="14.25">
      <c r="D343" s="289"/>
      <c r="E343" s="289"/>
      <c r="F343" s="274" t="s">
        <v>8616</v>
      </c>
      <c r="G343" s="274" t="s">
        <v>8280</v>
      </c>
      <c r="H343" t="s">
        <v>8266</v>
      </c>
    </row>
    <row r="344" spans="4:8" ht="14.25">
      <c r="D344" s="288"/>
      <c r="E344" s="288"/>
      <c r="F344" s="274" t="s">
        <v>8617</v>
      </c>
      <c r="G344" s="274" t="s">
        <v>8280</v>
      </c>
      <c r="H344" t="s">
        <v>8266</v>
      </c>
    </row>
    <row r="345" spans="4:8" ht="14.25">
      <c r="D345" s="289"/>
      <c r="E345" s="289"/>
      <c r="F345" s="274" t="s">
        <v>8618</v>
      </c>
      <c r="G345" s="274" t="s">
        <v>8280</v>
      </c>
      <c r="H345" t="s">
        <v>8266</v>
      </c>
    </row>
    <row r="346" spans="4:8" ht="14.25">
      <c r="D346" s="288"/>
      <c r="E346" s="288"/>
      <c r="F346" s="274" t="s">
        <v>8619</v>
      </c>
      <c r="G346" s="274" t="s">
        <v>8280</v>
      </c>
      <c r="H346" t="s">
        <v>8266</v>
      </c>
    </row>
    <row r="347" spans="4:8" ht="14.25">
      <c r="D347" s="289"/>
      <c r="E347" s="289"/>
      <c r="F347" s="274" t="s">
        <v>8620</v>
      </c>
      <c r="G347" s="274" t="s">
        <v>8280</v>
      </c>
      <c r="H347" t="s">
        <v>8266</v>
      </c>
    </row>
    <row r="348" spans="4:8" ht="14.25">
      <c r="D348" s="288"/>
      <c r="E348" s="288"/>
      <c r="F348" s="274" t="s">
        <v>8621</v>
      </c>
      <c r="G348" s="274" t="s">
        <v>8280</v>
      </c>
      <c r="H348" t="s">
        <v>8266</v>
      </c>
    </row>
    <row r="349" spans="4:8" ht="14.25">
      <c r="D349" s="289"/>
      <c r="E349" s="289"/>
      <c r="F349" s="274" t="s">
        <v>8622</v>
      </c>
      <c r="G349" s="274" t="s">
        <v>8280</v>
      </c>
      <c r="H349" t="s">
        <v>8266</v>
      </c>
    </row>
    <row r="350" spans="4:8" ht="14.25">
      <c r="D350" s="288"/>
      <c r="E350" s="288"/>
      <c r="F350" s="274" t="s">
        <v>8623</v>
      </c>
      <c r="G350" s="274" t="s">
        <v>8280</v>
      </c>
      <c r="H350" t="s">
        <v>8266</v>
      </c>
    </row>
    <row r="351" spans="4:8" ht="14.25">
      <c r="D351" s="289"/>
      <c r="E351" s="289"/>
      <c r="F351" s="274" t="s">
        <v>8624</v>
      </c>
      <c r="G351" s="274" t="s">
        <v>8280</v>
      </c>
      <c r="H351" t="s">
        <v>8266</v>
      </c>
    </row>
    <row r="352" spans="4:8" ht="14.25">
      <c r="D352" s="288"/>
      <c r="E352" s="288"/>
      <c r="F352" s="274" t="s">
        <v>8625</v>
      </c>
      <c r="G352" s="274" t="s">
        <v>8280</v>
      </c>
      <c r="H352" t="s">
        <v>8266</v>
      </c>
    </row>
    <row r="353" spans="4:8" ht="14.25">
      <c r="D353" s="289"/>
      <c r="E353" s="289"/>
      <c r="F353" s="274" t="s">
        <v>8626</v>
      </c>
      <c r="G353" s="274" t="s">
        <v>8280</v>
      </c>
      <c r="H353" t="s">
        <v>8266</v>
      </c>
    </row>
    <row r="354" spans="4:8" ht="14.25">
      <c r="D354" s="288"/>
      <c r="E354" s="288"/>
      <c r="F354" s="274" t="s">
        <v>8627</v>
      </c>
      <c r="G354" s="274" t="s">
        <v>8280</v>
      </c>
      <c r="H354" t="s">
        <v>8266</v>
      </c>
    </row>
    <row r="355" spans="4:8" ht="14.25">
      <c r="D355" s="289"/>
      <c r="E355" s="289"/>
      <c r="F355" s="274" t="s">
        <v>8628</v>
      </c>
      <c r="G355" s="274" t="s">
        <v>8280</v>
      </c>
      <c r="H355" t="s">
        <v>8266</v>
      </c>
    </row>
    <row r="356" spans="4:8" ht="14.25">
      <c r="D356" s="288"/>
      <c r="E356" s="288"/>
      <c r="F356" s="274" t="s">
        <v>8629</v>
      </c>
      <c r="G356" s="274" t="s">
        <v>8280</v>
      </c>
      <c r="H356" t="s">
        <v>8266</v>
      </c>
    </row>
    <row r="357" spans="4:8" ht="14.25">
      <c r="D357" s="289"/>
      <c r="E357" s="289"/>
      <c r="F357" s="274" t="s">
        <v>8630</v>
      </c>
      <c r="G357" s="274" t="s">
        <v>8280</v>
      </c>
      <c r="H357" t="s">
        <v>8266</v>
      </c>
    </row>
    <row r="358" spans="4:8" ht="14.25">
      <c r="D358" s="288"/>
      <c r="E358" s="288"/>
      <c r="F358" s="274" t="s">
        <v>8631</v>
      </c>
      <c r="G358" s="274" t="s">
        <v>8280</v>
      </c>
      <c r="H358" t="s">
        <v>8266</v>
      </c>
    </row>
    <row r="359" spans="4:8" ht="14.25">
      <c r="D359" s="289"/>
      <c r="E359" s="289"/>
      <c r="F359" s="274" t="s">
        <v>8632</v>
      </c>
      <c r="G359" s="274" t="s">
        <v>8280</v>
      </c>
      <c r="H359" t="s">
        <v>8266</v>
      </c>
    </row>
    <row r="360" spans="4:8" ht="14.25">
      <c r="D360" s="288"/>
      <c r="E360" s="288"/>
      <c r="F360" s="274" t="s">
        <v>8633</v>
      </c>
      <c r="G360" s="274" t="s">
        <v>8280</v>
      </c>
      <c r="H360" t="s">
        <v>8266</v>
      </c>
    </row>
    <row r="361" spans="4:8" ht="14.25">
      <c r="D361" s="289"/>
      <c r="E361" s="289"/>
      <c r="F361" s="274" t="s">
        <v>8634</v>
      </c>
      <c r="G361" s="274" t="s">
        <v>8280</v>
      </c>
      <c r="H361" t="s">
        <v>8266</v>
      </c>
    </row>
    <row r="362" spans="4:8" ht="14.25">
      <c r="D362" s="288"/>
      <c r="E362" s="288"/>
      <c r="F362" s="274" t="s">
        <v>8635</v>
      </c>
      <c r="G362" s="274" t="s">
        <v>8280</v>
      </c>
      <c r="H362" t="s">
        <v>8266</v>
      </c>
    </row>
    <row r="363" spans="4:8" ht="14.25">
      <c r="D363" s="289"/>
      <c r="E363" s="289"/>
      <c r="F363" s="274" t="s">
        <v>8636</v>
      </c>
      <c r="G363" s="274" t="s">
        <v>8280</v>
      </c>
      <c r="H363" t="s">
        <v>8266</v>
      </c>
    </row>
    <row r="364" spans="4:8" ht="14.25">
      <c r="D364" s="288"/>
      <c r="E364" s="288"/>
      <c r="F364" s="274" t="s">
        <v>8637</v>
      </c>
      <c r="G364" s="274" t="s">
        <v>8280</v>
      </c>
      <c r="H364" t="s">
        <v>8266</v>
      </c>
    </row>
    <row r="365" spans="4:8" ht="14.25">
      <c r="D365" s="289"/>
      <c r="E365" s="289"/>
      <c r="F365" s="274" t="s">
        <v>8638</v>
      </c>
      <c r="G365" s="274" t="s">
        <v>8280</v>
      </c>
      <c r="H365" t="s">
        <v>8266</v>
      </c>
    </row>
    <row r="366" spans="4:8" ht="14.25">
      <c r="D366" s="288"/>
      <c r="E366" s="288"/>
      <c r="F366" s="274" t="s">
        <v>8639</v>
      </c>
      <c r="G366" s="274" t="s">
        <v>8280</v>
      </c>
      <c r="H366" t="s">
        <v>8266</v>
      </c>
    </row>
    <row r="367" spans="4:8" ht="14.25">
      <c r="D367" s="289"/>
      <c r="E367" s="289"/>
      <c r="F367" s="274" t="s">
        <v>8640</v>
      </c>
      <c r="G367" s="274" t="s">
        <v>8280</v>
      </c>
      <c r="H367" t="s">
        <v>8266</v>
      </c>
    </row>
    <row r="368" spans="4:8" ht="14.25">
      <c r="D368" s="288"/>
      <c r="E368" s="288"/>
      <c r="F368" s="274" t="s">
        <v>8641</v>
      </c>
      <c r="G368" s="274" t="s">
        <v>8280</v>
      </c>
      <c r="H368" t="s">
        <v>8266</v>
      </c>
    </row>
    <row r="369" spans="4:8" ht="14.25">
      <c r="D369" s="289"/>
      <c r="E369" s="289"/>
      <c r="F369" s="274" t="s">
        <v>8642</v>
      </c>
      <c r="G369" s="274" t="s">
        <v>8280</v>
      </c>
      <c r="H369" t="s">
        <v>8266</v>
      </c>
    </row>
    <row r="370" spans="4:8" ht="14.25">
      <c r="D370" s="288"/>
      <c r="E370" s="288"/>
      <c r="F370" s="274" t="s">
        <v>8643</v>
      </c>
      <c r="G370" s="274" t="s">
        <v>8280</v>
      </c>
      <c r="H370" t="s">
        <v>8266</v>
      </c>
    </row>
    <row r="371" spans="4:8" ht="14.25">
      <c r="D371" s="289"/>
      <c r="E371" s="289"/>
      <c r="F371" s="274" t="s">
        <v>8644</v>
      </c>
      <c r="G371" s="274" t="s">
        <v>8280</v>
      </c>
      <c r="H371" t="s">
        <v>8266</v>
      </c>
    </row>
    <row r="372" spans="4:8" ht="14.25">
      <c r="D372" s="288"/>
      <c r="E372" s="288"/>
      <c r="F372" s="274" t="s">
        <v>8645</v>
      </c>
      <c r="G372" s="274" t="s">
        <v>8280</v>
      </c>
      <c r="H372" t="s">
        <v>8266</v>
      </c>
    </row>
    <row r="373" spans="4:8" ht="14.25">
      <c r="D373" s="289"/>
      <c r="E373" s="289"/>
      <c r="F373" s="274" t="s">
        <v>8646</v>
      </c>
      <c r="G373" s="274" t="s">
        <v>8280</v>
      </c>
      <c r="H373" t="s">
        <v>8266</v>
      </c>
    </row>
    <row r="374" spans="4:8" ht="14.25">
      <c r="D374" s="288"/>
      <c r="E374" s="288"/>
      <c r="F374" s="274" t="s">
        <v>8647</v>
      </c>
      <c r="G374" s="274" t="s">
        <v>8280</v>
      </c>
      <c r="H374" t="s">
        <v>8266</v>
      </c>
    </row>
    <row r="375" spans="4:8" ht="14.25">
      <c r="D375" s="289"/>
      <c r="E375" s="289"/>
      <c r="F375" s="274" t="s">
        <v>8648</v>
      </c>
      <c r="G375" s="274" t="s">
        <v>8280</v>
      </c>
      <c r="H375" t="s">
        <v>8266</v>
      </c>
    </row>
    <row r="376" spans="4:8" ht="14.25">
      <c r="D376" s="288"/>
      <c r="E376" s="288"/>
      <c r="F376" s="274" t="s">
        <v>8649</v>
      </c>
      <c r="G376" s="274" t="s">
        <v>8280</v>
      </c>
      <c r="H376" t="s">
        <v>8266</v>
      </c>
    </row>
    <row r="377" spans="4:8" ht="14.25">
      <c r="D377" s="289"/>
      <c r="E377" s="289"/>
      <c r="F377" s="274" t="s">
        <v>8650</v>
      </c>
      <c r="G377" s="274" t="s">
        <v>8280</v>
      </c>
      <c r="H377" t="s">
        <v>8266</v>
      </c>
    </row>
    <row r="378" spans="4:8" ht="14.25">
      <c r="D378" s="288"/>
      <c r="E378" s="288"/>
      <c r="F378" s="274" t="s">
        <v>8651</v>
      </c>
      <c r="G378" s="274" t="s">
        <v>8280</v>
      </c>
      <c r="H378" t="s">
        <v>8266</v>
      </c>
    </row>
    <row r="379" spans="4:8" ht="14.25">
      <c r="D379" s="289"/>
      <c r="E379" s="289"/>
      <c r="F379" s="274" t="s">
        <v>8652</v>
      </c>
      <c r="G379" s="274" t="s">
        <v>8280</v>
      </c>
      <c r="H379" t="s">
        <v>8266</v>
      </c>
    </row>
    <row r="380" spans="4:8" ht="14.25">
      <c r="D380" s="288"/>
      <c r="E380" s="288"/>
      <c r="F380" s="274" t="s">
        <v>8653</v>
      </c>
      <c r="G380" s="274" t="s">
        <v>8280</v>
      </c>
      <c r="H380" t="s">
        <v>8266</v>
      </c>
    </row>
    <row r="381" spans="4:8" ht="14.25">
      <c r="D381" s="289"/>
      <c r="E381" s="289"/>
      <c r="F381" s="274" t="s">
        <v>8654</v>
      </c>
      <c r="G381" s="274" t="s">
        <v>8280</v>
      </c>
      <c r="H381" t="s">
        <v>8266</v>
      </c>
    </row>
    <row r="382" spans="4:8" ht="14.25">
      <c r="D382" s="288"/>
      <c r="E382" s="288"/>
      <c r="F382" s="274" t="s">
        <v>8655</v>
      </c>
      <c r="G382" s="274" t="s">
        <v>8280</v>
      </c>
      <c r="H382" t="s">
        <v>8266</v>
      </c>
    </row>
    <row r="383" spans="4:8" ht="14.25">
      <c r="D383" s="289"/>
      <c r="E383" s="289"/>
      <c r="F383" s="274" t="s">
        <v>8656</v>
      </c>
      <c r="G383" s="274" t="s">
        <v>8280</v>
      </c>
      <c r="H383" t="s">
        <v>8266</v>
      </c>
    </row>
    <row r="384" spans="4:8" ht="14.25">
      <c r="D384" s="288"/>
      <c r="E384" s="288"/>
      <c r="F384" s="274" t="s">
        <v>8657</v>
      </c>
      <c r="G384" s="274" t="s">
        <v>8280</v>
      </c>
      <c r="H384" t="s">
        <v>8266</v>
      </c>
    </row>
    <row r="385" spans="4:8" ht="14.25">
      <c r="D385" s="289"/>
      <c r="E385" s="289"/>
      <c r="F385" s="274" t="s">
        <v>8658</v>
      </c>
      <c r="G385" s="274" t="s">
        <v>8280</v>
      </c>
      <c r="H385" t="s">
        <v>8266</v>
      </c>
    </row>
    <row r="386" spans="4:8" ht="14.25">
      <c r="D386" s="288"/>
      <c r="E386" s="288"/>
      <c r="F386" s="274" t="s">
        <v>8659</v>
      </c>
      <c r="G386" s="274" t="s">
        <v>8280</v>
      </c>
      <c r="H386" t="s">
        <v>8266</v>
      </c>
    </row>
    <row r="387" spans="4:8" ht="14.25">
      <c r="D387" s="289"/>
      <c r="E387" s="289"/>
      <c r="F387" s="274" t="s">
        <v>8660</v>
      </c>
      <c r="G387" s="274" t="s">
        <v>8280</v>
      </c>
      <c r="H387" t="s">
        <v>8266</v>
      </c>
    </row>
    <row r="388" spans="4:8" ht="14.25">
      <c r="D388" s="288"/>
      <c r="E388" s="288"/>
      <c r="F388" s="274" t="s">
        <v>8661</v>
      </c>
      <c r="G388" s="274" t="s">
        <v>8280</v>
      </c>
      <c r="H388" t="s">
        <v>8266</v>
      </c>
    </row>
    <row r="389" spans="4:8" ht="14.25">
      <c r="D389" s="289"/>
      <c r="E389" s="289"/>
      <c r="F389" s="274" t="s">
        <v>8662</v>
      </c>
      <c r="G389" s="274" t="s">
        <v>8280</v>
      </c>
      <c r="H389" t="s">
        <v>8266</v>
      </c>
    </row>
    <row r="390" spans="4:8" ht="14.25">
      <c r="D390" s="288"/>
      <c r="E390" s="288"/>
      <c r="F390" s="274" t="s">
        <v>8663</v>
      </c>
      <c r="G390" s="274" t="s">
        <v>8280</v>
      </c>
      <c r="H390" t="s">
        <v>8266</v>
      </c>
    </row>
    <row r="391" spans="4:8" ht="14.25">
      <c r="D391" s="289"/>
      <c r="E391" s="289"/>
      <c r="F391" s="274" t="s">
        <v>8664</v>
      </c>
      <c r="G391" s="274" t="s">
        <v>8280</v>
      </c>
      <c r="H391" t="s">
        <v>8266</v>
      </c>
    </row>
    <row r="392" spans="4:8" ht="14.25">
      <c r="D392" s="288"/>
      <c r="E392" s="288"/>
      <c r="F392" s="274" t="s">
        <v>8665</v>
      </c>
      <c r="G392" s="274" t="s">
        <v>8280</v>
      </c>
      <c r="H392" t="s">
        <v>8266</v>
      </c>
    </row>
    <row r="393" spans="4:8" ht="14.25">
      <c r="D393" s="289"/>
      <c r="E393" s="289"/>
      <c r="F393" s="274" t="s">
        <v>8666</v>
      </c>
      <c r="G393" s="274" t="s">
        <v>8280</v>
      </c>
      <c r="H393" t="s">
        <v>8266</v>
      </c>
    </row>
    <row r="394" spans="4:8" ht="14.25">
      <c r="D394" s="288"/>
      <c r="E394" s="288"/>
      <c r="F394" s="274" t="s">
        <v>8667</v>
      </c>
      <c r="G394" s="274" t="s">
        <v>8280</v>
      </c>
      <c r="H394" t="s">
        <v>8266</v>
      </c>
    </row>
    <row r="395" spans="4:8" ht="14.25">
      <c r="D395" s="289"/>
      <c r="E395" s="289"/>
      <c r="F395" s="274" t="s">
        <v>8668</v>
      </c>
      <c r="G395" s="274" t="s">
        <v>8280</v>
      </c>
      <c r="H395" t="s">
        <v>8266</v>
      </c>
    </row>
    <row r="396" spans="4:8" ht="14.25">
      <c r="D396" s="288"/>
      <c r="E396" s="288"/>
      <c r="F396" s="274" t="s">
        <v>8669</v>
      </c>
      <c r="G396" s="274" t="s">
        <v>8280</v>
      </c>
      <c r="H396" t="s">
        <v>8266</v>
      </c>
    </row>
    <row r="397" spans="4:8" ht="14.25">
      <c r="D397" s="289"/>
      <c r="E397" s="289"/>
      <c r="F397" s="274" t="s">
        <v>8670</v>
      </c>
      <c r="G397" s="274" t="s">
        <v>8280</v>
      </c>
      <c r="H397" t="s">
        <v>8266</v>
      </c>
    </row>
    <row r="398" spans="4:8" ht="14.25">
      <c r="D398" s="288"/>
      <c r="E398" s="288"/>
      <c r="F398" s="274" t="s">
        <v>8671</v>
      </c>
      <c r="G398" s="274" t="s">
        <v>8280</v>
      </c>
      <c r="H398" t="s">
        <v>8266</v>
      </c>
    </row>
    <row r="399" spans="4:8" ht="14.25">
      <c r="D399" s="289"/>
      <c r="E399" s="289"/>
      <c r="F399" s="274" t="s">
        <v>8672</v>
      </c>
      <c r="G399" s="274" t="s">
        <v>8280</v>
      </c>
      <c r="H399" t="s">
        <v>8266</v>
      </c>
    </row>
    <row r="400" spans="4:8" ht="14.25">
      <c r="D400" s="288"/>
      <c r="E400" s="288"/>
      <c r="F400" s="274" t="s">
        <v>8673</v>
      </c>
      <c r="G400" s="274" t="s">
        <v>8280</v>
      </c>
      <c r="H400" t="s">
        <v>8266</v>
      </c>
    </row>
    <row r="401" spans="4:8" ht="14.25">
      <c r="D401" s="289"/>
      <c r="E401" s="289"/>
      <c r="F401" s="274" t="s">
        <v>8674</v>
      </c>
      <c r="G401" s="274" t="s">
        <v>8280</v>
      </c>
      <c r="H401" t="s">
        <v>8266</v>
      </c>
    </row>
    <row r="402" spans="4:8" ht="14.25">
      <c r="D402" s="288"/>
      <c r="E402" s="288"/>
      <c r="F402" s="274" t="s">
        <v>8675</v>
      </c>
      <c r="G402" s="274" t="s">
        <v>8280</v>
      </c>
      <c r="H402" t="s">
        <v>8266</v>
      </c>
    </row>
    <row r="403" spans="4:8" ht="14.25">
      <c r="D403" s="289"/>
      <c r="E403" s="289"/>
      <c r="F403" s="274" t="s">
        <v>8676</v>
      </c>
      <c r="G403" s="274" t="s">
        <v>8280</v>
      </c>
      <c r="H403" t="s">
        <v>8266</v>
      </c>
    </row>
    <row r="404" spans="4:8" ht="14.25">
      <c r="D404" s="288"/>
      <c r="E404" s="288"/>
      <c r="F404" s="274" t="s">
        <v>8677</v>
      </c>
      <c r="G404" s="274" t="s">
        <v>8280</v>
      </c>
      <c r="H404" t="s">
        <v>8266</v>
      </c>
    </row>
    <row r="405" spans="4:8" ht="14.25">
      <c r="D405" s="289"/>
      <c r="E405" s="289"/>
      <c r="F405" s="274" t="s">
        <v>8678</v>
      </c>
      <c r="G405" s="274" t="s">
        <v>8280</v>
      </c>
      <c r="H405" t="s">
        <v>8266</v>
      </c>
    </row>
    <row r="406" spans="4:8" ht="14.25">
      <c r="D406" s="288"/>
      <c r="E406" s="288"/>
      <c r="F406" s="274" t="s">
        <v>8679</v>
      </c>
      <c r="G406" s="274" t="s">
        <v>8280</v>
      </c>
      <c r="H406" t="s">
        <v>8266</v>
      </c>
    </row>
    <row r="407" spans="4:8" ht="14.25">
      <c r="D407" s="289"/>
      <c r="E407" s="289"/>
      <c r="F407" s="274" t="s">
        <v>8680</v>
      </c>
      <c r="G407" s="274" t="s">
        <v>8280</v>
      </c>
      <c r="H407" t="s">
        <v>8266</v>
      </c>
    </row>
    <row r="408" spans="4:8" ht="14.25">
      <c r="D408" s="288"/>
      <c r="E408" s="288"/>
      <c r="F408" s="274" t="s">
        <v>8681</v>
      </c>
      <c r="G408" s="274" t="s">
        <v>8280</v>
      </c>
      <c r="H408" t="s">
        <v>8266</v>
      </c>
    </row>
    <row r="409" spans="4:8" ht="14.25">
      <c r="D409" s="289"/>
      <c r="E409" s="289"/>
      <c r="F409" s="274" t="s">
        <v>8682</v>
      </c>
      <c r="G409" s="274" t="s">
        <v>8280</v>
      </c>
      <c r="H409" t="s">
        <v>8266</v>
      </c>
    </row>
    <row r="410" spans="4:8" ht="14.25">
      <c r="D410" s="288"/>
      <c r="E410" s="288"/>
      <c r="F410" s="274" t="s">
        <v>8683</v>
      </c>
      <c r="G410" s="274" t="s">
        <v>8280</v>
      </c>
      <c r="H410" t="s">
        <v>8266</v>
      </c>
    </row>
    <row r="411" spans="4:8" ht="14.25">
      <c r="D411" s="289"/>
      <c r="E411" s="289"/>
      <c r="F411" s="274" t="s">
        <v>8684</v>
      </c>
      <c r="G411" s="274" t="s">
        <v>8280</v>
      </c>
      <c r="H411" t="s">
        <v>8266</v>
      </c>
    </row>
    <row r="412" spans="4:8" ht="14.25">
      <c r="D412" s="288"/>
      <c r="E412" s="288"/>
      <c r="F412" s="274" t="s">
        <v>8685</v>
      </c>
      <c r="G412" s="274" t="s">
        <v>8280</v>
      </c>
      <c r="H412" t="s">
        <v>8266</v>
      </c>
    </row>
    <row r="413" spans="4:8" ht="14.25">
      <c r="D413" s="289"/>
      <c r="E413" s="289"/>
      <c r="F413" s="274" t="s">
        <v>8686</v>
      </c>
      <c r="G413" s="274" t="s">
        <v>8280</v>
      </c>
      <c r="H413" t="s">
        <v>8266</v>
      </c>
    </row>
    <row r="414" spans="4:8" ht="14.25">
      <c r="D414" s="288"/>
      <c r="E414" s="288"/>
      <c r="F414" s="274" t="s">
        <v>8687</v>
      </c>
      <c r="G414" s="274" t="s">
        <v>8280</v>
      </c>
      <c r="H414" t="s">
        <v>8266</v>
      </c>
    </row>
    <row r="415" spans="4:8" ht="14.25">
      <c r="D415" s="289"/>
      <c r="E415" s="289"/>
      <c r="F415" s="274" t="s">
        <v>8688</v>
      </c>
      <c r="G415" s="274" t="s">
        <v>8280</v>
      </c>
      <c r="H415" t="s">
        <v>8266</v>
      </c>
    </row>
    <row r="416" spans="4:8" ht="14.25">
      <c r="D416" s="288"/>
      <c r="E416" s="288"/>
      <c r="F416" s="274" t="s">
        <v>8689</v>
      </c>
      <c r="G416" s="274" t="s">
        <v>8280</v>
      </c>
      <c r="H416" t="s">
        <v>8266</v>
      </c>
    </row>
    <row r="417" spans="4:8" ht="14.25">
      <c r="D417" s="289"/>
      <c r="E417" s="289"/>
      <c r="F417" s="274" t="s">
        <v>8690</v>
      </c>
      <c r="G417" s="274" t="s">
        <v>8280</v>
      </c>
      <c r="H417" t="s">
        <v>8266</v>
      </c>
    </row>
    <row r="418" spans="4:8" ht="14.25">
      <c r="D418" s="288"/>
      <c r="E418" s="288"/>
      <c r="F418" s="274" t="s">
        <v>8691</v>
      </c>
      <c r="G418" s="274" t="s">
        <v>8280</v>
      </c>
      <c r="H418" t="s">
        <v>8266</v>
      </c>
    </row>
    <row r="419" spans="4:8" ht="14.25">
      <c r="D419" s="289"/>
      <c r="E419" s="289"/>
      <c r="F419" s="274" t="s">
        <v>8692</v>
      </c>
      <c r="G419" s="274" t="s">
        <v>8280</v>
      </c>
      <c r="H419" t="s">
        <v>8266</v>
      </c>
    </row>
    <row r="420" spans="4:8" ht="14.25">
      <c r="D420" s="288"/>
      <c r="E420" s="288"/>
      <c r="F420" s="274" t="s">
        <v>8693</v>
      </c>
      <c r="G420" s="274" t="s">
        <v>8280</v>
      </c>
      <c r="H420" t="s">
        <v>8266</v>
      </c>
    </row>
    <row r="421" spans="4:8" ht="14.25">
      <c r="D421" s="289"/>
      <c r="E421" s="289"/>
      <c r="F421" s="274" t="s">
        <v>8694</v>
      </c>
      <c r="G421" s="274" t="s">
        <v>8280</v>
      </c>
      <c r="H421" t="s">
        <v>8266</v>
      </c>
    </row>
    <row r="422" spans="4:8" ht="14.25">
      <c r="D422" s="288"/>
      <c r="E422" s="288"/>
      <c r="F422" s="274" t="s">
        <v>8695</v>
      </c>
      <c r="G422" s="274" t="s">
        <v>8280</v>
      </c>
      <c r="H422" t="s">
        <v>8266</v>
      </c>
    </row>
    <row r="423" spans="4:8" ht="14.25">
      <c r="D423" s="289"/>
      <c r="E423" s="289"/>
      <c r="F423" s="274" t="s">
        <v>8696</v>
      </c>
      <c r="G423" s="274" t="s">
        <v>8280</v>
      </c>
      <c r="H423" t="s">
        <v>8266</v>
      </c>
    </row>
    <row r="424" spans="4:8" ht="14.25">
      <c r="D424" s="288"/>
      <c r="E424" s="288"/>
      <c r="F424" s="274" t="s">
        <v>8697</v>
      </c>
      <c r="G424" s="274" t="s">
        <v>8280</v>
      </c>
      <c r="H424" t="s">
        <v>8266</v>
      </c>
    </row>
    <row r="425" spans="4:8" ht="14.25">
      <c r="D425" s="289"/>
      <c r="E425" s="289"/>
      <c r="F425" s="274" t="s">
        <v>8698</v>
      </c>
      <c r="G425" s="274" t="s">
        <v>8280</v>
      </c>
      <c r="H425" t="s">
        <v>8266</v>
      </c>
    </row>
    <row r="426" spans="4:8" ht="14.25">
      <c r="D426" s="288"/>
      <c r="E426" s="288"/>
      <c r="F426" s="274" t="s">
        <v>8699</v>
      </c>
      <c r="G426" s="274" t="s">
        <v>8280</v>
      </c>
      <c r="H426" t="s">
        <v>8266</v>
      </c>
    </row>
    <row r="427" spans="4:8" ht="14.25">
      <c r="D427" s="289"/>
      <c r="E427" s="289"/>
      <c r="F427" s="274" t="s">
        <v>8700</v>
      </c>
      <c r="G427" s="274" t="s">
        <v>8280</v>
      </c>
      <c r="H427" t="s">
        <v>8266</v>
      </c>
    </row>
    <row r="428" spans="4:8" ht="14.25">
      <c r="D428" s="288"/>
      <c r="E428" s="288"/>
      <c r="F428" s="274" t="s">
        <v>8701</v>
      </c>
      <c r="G428" s="274" t="s">
        <v>8280</v>
      </c>
      <c r="H428" t="s">
        <v>8266</v>
      </c>
    </row>
    <row r="429" spans="4:8" ht="14.25">
      <c r="D429" s="289"/>
      <c r="E429" s="289"/>
      <c r="F429" s="274" t="s">
        <v>8702</v>
      </c>
      <c r="G429" s="274" t="s">
        <v>8280</v>
      </c>
      <c r="H429" t="s">
        <v>8266</v>
      </c>
    </row>
    <row r="430" spans="4:8" ht="14.25">
      <c r="D430" s="288"/>
      <c r="E430" s="288"/>
      <c r="F430" s="274" t="s">
        <v>8703</v>
      </c>
      <c r="G430" s="274" t="s">
        <v>8280</v>
      </c>
      <c r="H430" t="s">
        <v>8266</v>
      </c>
    </row>
    <row r="431" spans="4:8" ht="14.25">
      <c r="D431" s="289"/>
      <c r="E431" s="289"/>
      <c r="F431" s="274" t="s">
        <v>8704</v>
      </c>
      <c r="G431" s="274" t="s">
        <v>8280</v>
      </c>
      <c r="H431" t="s">
        <v>8266</v>
      </c>
    </row>
    <row r="432" spans="4:8" ht="14.25">
      <c r="D432" s="288"/>
      <c r="E432" s="288"/>
      <c r="F432" s="274" t="s">
        <v>8705</v>
      </c>
      <c r="G432" s="274" t="s">
        <v>8280</v>
      </c>
      <c r="H432" t="s">
        <v>8266</v>
      </c>
    </row>
    <row r="433" spans="4:8" ht="14.25">
      <c r="D433" s="289"/>
      <c r="E433" s="289"/>
      <c r="F433" s="274" t="s">
        <v>8706</v>
      </c>
      <c r="G433" s="274" t="s">
        <v>8280</v>
      </c>
      <c r="H433" t="s">
        <v>8266</v>
      </c>
    </row>
    <row r="434" spans="4:8" ht="14.25">
      <c r="D434" s="288"/>
      <c r="E434" s="288"/>
      <c r="F434" s="274" t="s">
        <v>8707</v>
      </c>
      <c r="G434" s="274" t="s">
        <v>8280</v>
      </c>
      <c r="H434" t="s">
        <v>8266</v>
      </c>
    </row>
    <row r="435" spans="4:8" ht="14.25">
      <c r="D435" s="289"/>
      <c r="E435" s="289"/>
      <c r="F435" s="274" t="s">
        <v>8708</v>
      </c>
      <c r="G435" s="274" t="s">
        <v>8280</v>
      </c>
      <c r="H435" t="s">
        <v>8266</v>
      </c>
    </row>
    <row r="436" spans="4:8" ht="14.25">
      <c r="D436" s="288"/>
      <c r="E436" s="288"/>
      <c r="F436" s="274" t="s">
        <v>8709</v>
      </c>
      <c r="G436" s="274" t="s">
        <v>8280</v>
      </c>
      <c r="H436" t="s">
        <v>8266</v>
      </c>
    </row>
    <row r="437" spans="4:8" ht="14.25">
      <c r="D437" s="289"/>
      <c r="E437" s="289"/>
      <c r="F437" s="274" t="s">
        <v>8710</v>
      </c>
      <c r="G437" s="274" t="s">
        <v>8280</v>
      </c>
      <c r="H437" t="s">
        <v>8266</v>
      </c>
    </row>
    <row r="438" spans="4:8" ht="14.25">
      <c r="D438" s="288"/>
      <c r="E438" s="288"/>
      <c r="F438" s="274" t="s">
        <v>8711</v>
      </c>
      <c r="G438" s="274" t="s">
        <v>8280</v>
      </c>
      <c r="H438" t="s">
        <v>8266</v>
      </c>
    </row>
    <row r="439" spans="4:8" ht="14.25">
      <c r="D439" s="289"/>
      <c r="E439" s="289"/>
      <c r="F439" s="274" t="s">
        <v>8712</v>
      </c>
      <c r="G439" s="274" t="s">
        <v>8280</v>
      </c>
      <c r="H439" t="s">
        <v>8266</v>
      </c>
    </row>
    <row r="440" spans="4:8" ht="14.25">
      <c r="D440" s="288"/>
      <c r="E440" s="288"/>
      <c r="F440" s="274" t="s">
        <v>8713</v>
      </c>
      <c r="G440" s="274" t="s">
        <v>8280</v>
      </c>
      <c r="H440" t="s">
        <v>8266</v>
      </c>
    </row>
    <row r="441" spans="4:8" ht="14.25">
      <c r="D441" s="289"/>
      <c r="E441" s="289"/>
      <c r="F441" s="274" t="s">
        <v>8714</v>
      </c>
      <c r="G441" s="274" t="s">
        <v>8280</v>
      </c>
      <c r="H441" t="s">
        <v>8266</v>
      </c>
    </row>
    <row r="442" spans="4:8" ht="14.25">
      <c r="D442" s="288"/>
      <c r="E442" s="288"/>
      <c r="F442" s="274" t="s">
        <v>8715</v>
      </c>
      <c r="G442" s="274" t="s">
        <v>8280</v>
      </c>
      <c r="H442" t="s">
        <v>8266</v>
      </c>
    </row>
    <row r="443" spans="4:8" ht="14.25">
      <c r="D443" s="289"/>
      <c r="E443" s="289"/>
      <c r="F443" s="274" t="s">
        <v>8716</v>
      </c>
      <c r="G443" s="274" t="s">
        <v>8280</v>
      </c>
      <c r="H443" t="s">
        <v>8266</v>
      </c>
    </row>
    <row r="444" spans="4:8" ht="14.25">
      <c r="D444" s="288"/>
      <c r="E444" s="288"/>
      <c r="F444" s="274" t="s">
        <v>8717</v>
      </c>
      <c r="G444" s="274" t="s">
        <v>8280</v>
      </c>
      <c r="H444" t="s">
        <v>8266</v>
      </c>
    </row>
    <row r="445" spans="4:8" ht="14.25">
      <c r="D445" s="289"/>
      <c r="E445" s="289"/>
      <c r="F445" s="274" t="s">
        <v>8718</v>
      </c>
      <c r="G445" s="274" t="s">
        <v>8280</v>
      </c>
      <c r="H445" t="s">
        <v>8266</v>
      </c>
    </row>
    <row r="446" spans="4:8" ht="14.25">
      <c r="D446" s="288"/>
      <c r="E446" s="288"/>
      <c r="F446" s="274" t="s">
        <v>8719</v>
      </c>
      <c r="G446" s="274" t="s">
        <v>8280</v>
      </c>
      <c r="H446" t="s">
        <v>8266</v>
      </c>
    </row>
    <row r="447" spans="4:8" ht="14.25">
      <c r="D447" s="289"/>
      <c r="E447" s="289"/>
      <c r="F447" s="274" t="s">
        <v>8720</v>
      </c>
      <c r="G447" s="274" t="s">
        <v>8280</v>
      </c>
      <c r="H447" t="s">
        <v>8266</v>
      </c>
    </row>
    <row r="448" spans="4:8" ht="14.25">
      <c r="D448" s="288"/>
      <c r="E448" s="288"/>
      <c r="F448" s="274" t="s">
        <v>8721</v>
      </c>
      <c r="G448" s="274" t="s">
        <v>8280</v>
      </c>
      <c r="H448" t="s">
        <v>8266</v>
      </c>
    </row>
    <row r="449" spans="4:8" ht="14.25">
      <c r="D449" s="289"/>
      <c r="E449" s="289"/>
      <c r="F449" s="274" t="s">
        <v>8722</v>
      </c>
      <c r="G449" s="274" t="s">
        <v>8280</v>
      </c>
      <c r="H449" t="s">
        <v>8266</v>
      </c>
    </row>
    <row r="450" spans="4:8" ht="14.25">
      <c r="D450" s="288"/>
      <c r="E450" s="288"/>
      <c r="F450" s="274" t="s">
        <v>8723</v>
      </c>
      <c r="G450" s="274" t="s">
        <v>8280</v>
      </c>
      <c r="H450" t="s">
        <v>8266</v>
      </c>
    </row>
    <row r="451" spans="4:8" ht="14.25">
      <c r="D451" s="289"/>
      <c r="E451" s="289"/>
      <c r="F451" s="274" t="s">
        <v>8724</v>
      </c>
      <c r="G451" s="274" t="s">
        <v>8280</v>
      </c>
      <c r="H451" t="s">
        <v>8266</v>
      </c>
    </row>
    <row r="452" spans="4:8" ht="14.25">
      <c r="D452" s="288"/>
      <c r="E452" s="288"/>
      <c r="F452" s="1020" t="s">
        <v>8725</v>
      </c>
      <c r="G452" s="1020" t="s">
        <v>8282</v>
      </c>
      <c r="H452" t="s">
        <v>8266</v>
      </c>
    </row>
    <row r="453" spans="4:8" ht="14.25">
      <c r="D453" s="289"/>
      <c r="E453" s="289"/>
      <c r="F453" s="1020" t="s">
        <v>8726</v>
      </c>
      <c r="G453" s="1020" t="s">
        <v>8282</v>
      </c>
      <c r="H453" t="s">
        <v>8266</v>
      </c>
    </row>
    <row r="454" spans="4:8" ht="14.25">
      <c r="D454" s="288"/>
      <c r="E454" s="288"/>
      <c r="F454" s="1020" t="s">
        <v>8727</v>
      </c>
      <c r="G454" s="1020" t="s">
        <v>8282</v>
      </c>
      <c r="H454" t="s">
        <v>8266</v>
      </c>
    </row>
    <row r="455" spans="4:8" ht="14.25">
      <c r="D455" s="289"/>
      <c r="E455" s="289"/>
      <c r="F455" s="1020" t="s">
        <v>8728</v>
      </c>
      <c r="G455" s="1020" t="s">
        <v>8282</v>
      </c>
      <c r="H455" t="s">
        <v>8266</v>
      </c>
    </row>
    <row r="456" spans="4:8" ht="14.25">
      <c r="D456" s="288"/>
      <c r="E456" s="288"/>
      <c r="F456" s="1020" t="s">
        <v>8729</v>
      </c>
      <c r="G456" s="1020" t="s">
        <v>8282</v>
      </c>
      <c r="H456" t="s">
        <v>8266</v>
      </c>
    </row>
    <row r="457" spans="4:8" ht="14.25">
      <c r="D457" s="289"/>
      <c r="E457" s="289"/>
      <c r="F457" s="1020" t="s">
        <v>8730</v>
      </c>
      <c r="G457" s="1020" t="s">
        <v>8282</v>
      </c>
      <c r="H457" t="s">
        <v>8266</v>
      </c>
    </row>
    <row r="458" spans="4:8" ht="14.25">
      <c r="D458" s="288"/>
      <c r="E458" s="288"/>
      <c r="F458" s="1020" t="s">
        <v>8731</v>
      </c>
      <c r="G458" s="1020" t="s">
        <v>8282</v>
      </c>
      <c r="H458" t="s">
        <v>8266</v>
      </c>
    </row>
    <row r="459" spans="4:8" ht="14.25">
      <c r="D459" s="289"/>
      <c r="E459" s="289"/>
      <c r="F459" s="1020" t="s">
        <v>8732</v>
      </c>
      <c r="G459" s="1020" t="s">
        <v>8282</v>
      </c>
      <c r="H459" t="s">
        <v>8266</v>
      </c>
    </row>
    <row r="460" spans="4:8" ht="14.25">
      <c r="D460" s="288"/>
      <c r="E460" s="288"/>
      <c r="F460" s="1020" t="s">
        <v>8733</v>
      </c>
      <c r="G460" s="1020" t="s">
        <v>8282</v>
      </c>
      <c r="H460" t="s">
        <v>8266</v>
      </c>
    </row>
    <row r="461" spans="4:8" ht="14.25">
      <c r="D461" s="289"/>
      <c r="E461" s="289"/>
      <c r="F461" s="1020" t="s">
        <v>8734</v>
      </c>
      <c r="G461" s="1020" t="s">
        <v>8282</v>
      </c>
      <c r="H461" t="s">
        <v>8266</v>
      </c>
    </row>
    <row r="462" spans="4:8" ht="14.25">
      <c r="D462" s="288"/>
      <c r="E462" s="288"/>
      <c r="F462" s="1020" t="s">
        <v>8735</v>
      </c>
      <c r="G462" s="1020" t="s">
        <v>8282</v>
      </c>
      <c r="H462" t="s">
        <v>8266</v>
      </c>
    </row>
    <row r="463" spans="4:8" ht="14.25">
      <c r="D463" s="289"/>
      <c r="E463" s="289"/>
      <c r="F463" s="1020" t="s">
        <v>8736</v>
      </c>
      <c r="G463" s="1020" t="s">
        <v>8282</v>
      </c>
      <c r="H463" t="s">
        <v>8266</v>
      </c>
    </row>
    <row r="464" spans="4:8" ht="14.25">
      <c r="D464" s="288"/>
      <c r="E464" s="288"/>
      <c r="F464" s="1020" t="s">
        <v>8737</v>
      </c>
      <c r="G464" s="1020" t="s">
        <v>8282</v>
      </c>
      <c r="H464" t="s">
        <v>8266</v>
      </c>
    </row>
    <row r="465" spans="4:8" ht="14.25">
      <c r="D465" s="289"/>
      <c r="E465" s="289"/>
      <c r="F465" s="1020" t="s">
        <v>8738</v>
      </c>
      <c r="G465" s="1020" t="s">
        <v>8282</v>
      </c>
      <c r="H465" t="s">
        <v>8266</v>
      </c>
    </row>
    <row r="466" spans="4:8" ht="14.25">
      <c r="D466" s="288"/>
      <c r="E466" s="288"/>
      <c r="F466" s="1020" t="s">
        <v>8739</v>
      </c>
      <c r="G466" s="1020" t="s">
        <v>8282</v>
      </c>
      <c r="H466" t="s">
        <v>8266</v>
      </c>
    </row>
    <row r="467" spans="4:8" ht="14.25">
      <c r="D467" s="289"/>
      <c r="E467" s="289"/>
      <c r="F467" s="1020" t="s">
        <v>8740</v>
      </c>
      <c r="G467" s="1020" t="s">
        <v>8282</v>
      </c>
      <c r="H467" t="s">
        <v>8266</v>
      </c>
    </row>
    <row r="468" spans="4:8" ht="14.25">
      <c r="D468" s="288"/>
      <c r="E468" s="288"/>
      <c r="F468" s="1020" t="s">
        <v>8741</v>
      </c>
      <c r="G468" s="1020" t="s">
        <v>8282</v>
      </c>
      <c r="H468" t="s">
        <v>8266</v>
      </c>
    </row>
    <row r="469" spans="4:8" ht="14.25">
      <c r="D469" s="289"/>
      <c r="E469" s="289"/>
      <c r="F469" s="1020" t="s">
        <v>8742</v>
      </c>
      <c r="G469" s="1020" t="s">
        <v>8282</v>
      </c>
      <c r="H469" t="s">
        <v>8266</v>
      </c>
    </row>
    <row r="470" spans="4:8" ht="14.25">
      <c r="D470" s="288"/>
      <c r="E470" s="288"/>
      <c r="F470" s="1020" t="s">
        <v>8743</v>
      </c>
      <c r="G470" s="1020" t="s">
        <v>8282</v>
      </c>
      <c r="H470" t="s">
        <v>8266</v>
      </c>
    </row>
    <row r="471" spans="4:8" ht="14.25">
      <c r="D471" s="289"/>
      <c r="E471" s="289"/>
      <c r="F471" s="1020" t="s">
        <v>8744</v>
      </c>
      <c r="G471" s="1020" t="s">
        <v>8282</v>
      </c>
      <c r="H471" t="s">
        <v>8266</v>
      </c>
    </row>
    <row r="472" spans="4:8" ht="14.25">
      <c r="D472" s="288"/>
      <c r="E472" s="288"/>
      <c r="F472" s="1020" t="s">
        <v>8745</v>
      </c>
      <c r="G472" s="1020" t="s">
        <v>8282</v>
      </c>
      <c r="H472" t="s">
        <v>8266</v>
      </c>
    </row>
    <row r="473" spans="4:8" ht="14.25">
      <c r="D473" s="289"/>
      <c r="E473" s="289"/>
      <c r="F473" s="1020" t="s">
        <v>8746</v>
      </c>
      <c r="G473" s="1020" t="s">
        <v>8282</v>
      </c>
      <c r="H473" t="s">
        <v>8266</v>
      </c>
    </row>
    <row r="474" spans="4:8" ht="14.25">
      <c r="D474" s="288"/>
      <c r="E474" s="288"/>
      <c r="F474" s="1020" t="s">
        <v>8747</v>
      </c>
      <c r="G474" s="1020" t="s">
        <v>8282</v>
      </c>
      <c r="H474" t="s">
        <v>8266</v>
      </c>
    </row>
    <row r="475" spans="4:8" ht="14.25">
      <c r="D475" s="289"/>
      <c r="E475" s="289"/>
      <c r="F475" s="1020" t="s">
        <v>8748</v>
      </c>
      <c r="G475" s="1020" t="s">
        <v>8282</v>
      </c>
      <c r="H475" t="s">
        <v>8266</v>
      </c>
    </row>
    <row r="476" spans="4:8" ht="14.25">
      <c r="D476" s="288"/>
      <c r="E476" s="288"/>
      <c r="F476" s="1020" t="s">
        <v>8749</v>
      </c>
      <c r="G476" s="1020" t="s">
        <v>8282</v>
      </c>
      <c r="H476" t="s">
        <v>8266</v>
      </c>
    </row>
    <row r="477" spans="4:8" ht="14.25">
      <c r="D477" s="289"/>
      <c r="E477" s="289"/>
      <c r="F477" s="1020" t="s">
        <v>8750</v>
      </c>
      <c r="G477" s="1020" t="s">
        <v>8282</v>
      </c>
      <c r="H477" t="s">
        <v>8266</v>
      </c>
    </row>
    <row r="478" spans="4:8" ht="14.25">
      <c r="D478" s="288"/>
      <c r="E478" s="288"/>
      <c r="F478" s="1020" t="s">
        <v>8751</v>
      </c>
      <c r="G478" s="1020" t="s">
        <v>8282</v>
      </c>
      <c r="H478" t="s">
        <v>8266</v>
      </c>
    </row>
    <row r="479" spans="4:8" ht="14.25">
      <c r="D479" s="289"/>
      <c r="E479" s="289"/>
      <c r="F479" s="1020" t="s">
        <v>8752</v>
      </c>
      <c r="G479" s="1020" t="s">
        <v>8282</v>
      </c>
      <c r="H479" t="s">
        <v>8266</v>
      </c>
    </row>
    <row r="480" spans="4:8" ht="14.25">
      <c r="D480" s="288"/>
      <c r="E480" s="288"/>
      <c r="F480" s="1020" t="s">
        <v>8753</v>
      </c>
      <c r="G480" s="1020" t="s">
        <v>8282</v>
      </c>
      <c r="H480" t="s">
        <v>8266</v>
      </c>
    </row>
    <row r="481" spans="4:8" ht="14.25">
      <c r="D481" s="289"/>
      <c r="E481" s="289"/>
      <c r="F481" s="1020" t="s">
        <v>8754</v>
      </c>
      <c r="G481" s="1020" t="s">
        <v>8282</v>
      </c>
      <c r="H481" t="s">
        <v>8266</v>
      </c>
    </row>
    <row r="482" spans="4:8" ht="14.25">
      <c r="D482" s="288"/>
      <c r="E482" s="288"/>
      <c r="F482" s="1020" t="s">
        <v>8755</v>
      </c>
      <c r="G482" s="1020" t="s">
        <v>8282</v>
      </c>
      <c r="H482" t="s">
        <v>8266</v>
      </c>
    </row>
    <row r="483" spans="4:8" ht="14.25">
      <c r="D483" s="289"/>
      <c r="E483" s="289"/>
      <c r="F483" s="1020" t="s">
        <v>8756</v>
      </c>
      <c r="G483" s="1020" t="s">
        <v>8282</v>
      </c>
      <c r="H483" t="s">
        <v>8266</v>
      </c>
    </row>
    <row r="484" spans="4:8" ht="14.25">
      <c r="D484" s="288"/>
      <c r="E484" s="288"/>
      <c r="F484" s="1020" t="s">
        <v>8757</v>
      </c>
      <c r="G484" s="1020" t="s">
        <v>8282</v>
      </c>
      <c r="H484" t="s">
        <v>8266</v>
      </c>
    </row>
    <row r="485" spans="4:8" ht="14.25">
      <c r="D485" s="289"/>
      <c r="E485" s="289"/>
      <c r="F485" s="1020" t="s">
        <v>8758</v>
      </c>
      <c r="G485" s="1020" t="s">
        <v>8282</v>
      </c>
      <c r="H485" t="s">
        <v>8266</v>
      </c>
    </row>
    <row r="486" spans="4:8" ht="14.25">
      <c r="D486" s="288"/>
      <c r="E486" s="288"/>
      <c r="F486" s="1020" t="s">
        <v>8759</v>
      </c>
      <c r="G486" s="1020" t="s">
        <v>8282</v>
      </c>
      <c r="H486" t="s">
        <v>8266</v>
      </c>
    </row>
    <row r="487" spans="4:8" ht="14.25">
      <c r="D487" s="289"/>
      <c r="E487" s="289"/>
      <c r="F487" s="1020" t="s">
        <v>8760</v>
      </c>
      <c r="G487" s="1020" t="s">
        <v>8282</v>
      </c>
      <c r="H487" t="s">
        <v>8266</v>
      </c>
    </row>
    <row r="488" spans="4:8" ht="14.25">
      <c r="D488" s="288"/>
      <c r="E488" s="288"/>
      <c r="F488" s="1020" t="s">
        <v>8761</v>
      </c>
      <c r="G488" s="1020" t="s">
        <v>8282</v>
      </c>
      <c r="H488" t="s">
        <v>8266</v>
      </c>
    </row>
    <row r="489" spans="4:8" ht="14.25">
      <c r="D489" s="289"/>
      <c r="E489" s="289"/>
      <c r="F489" s="1020" t="s">
        <v>8762</v>
      </c>
      <c r="G489" s="1020" t="s">
        <v>8282</v>
      </c>
      <c r="H489" t="s">
        <v>8266</v>
      </c>
    </row>
    <row r="490" spans="4:8" ht="14.25">
      <c r="D490" s="288"/>
      <c r="E490" s="288"/>
      <c r="F490" s="1020" t="s">
        <v>8763</v>
      </c>
      <c r="G490" s="1020" t="s">
        <v>8282</v>
      </c>
      <c r="H490" t="s">
        <v>8266</v>
      </c>
    </row>
    <row r="491" spans="4:8" ht="14.25">
      <c r="D491" s="289"/>
      <c r="E491" s="289"/>
      <c r="F491" s="1020" t="s">
        <v>8764</v>
      </c>
      <c r="G491" s="1020" t="s">
        <v>8282</v>
      </c>
      <c r="H491" t="s">
        <v>8266</v>
      </c>
    </row>
    <row r="492" spans="4:8" ht="14.25">
      <c r="D492" s="288"/>
      <c r="E492" s="288"/>
      <c r="F492" s="1020" t="s">
        <v>8765</v>
      </c>
      <c r="G492" s="1020" t="s">
        <v>8282</v>
      </c>
      <c r="H492" t="s">
        <v>8266</v>
      </c>
    </row>
    <row r="493" spans="4:8" ht="14.25">
      <c r="D493" s="289"/>
      <c r="E493" s="289"/>
      <c r="F493" s="1020" t="s">
        <v>8766</v>
      </c>
      <c r="G493" s="1020" t="s">
        <v>8282</v>
      </c>
      <c r="H493" t="s">
        <v>8266</v>
      </c>
    </row>
    <row r="494" spans="4:8" ht="14.25">
      <c r="D494" s="288"/>
      <c r="E494" s="288"/>
      <c r="F494" s="1020" t="s">
        <v>8767</v>
      </c>
      <c r="G494" s="1020" t="s">
        <v>8282</v>
      </c>
      <c r="H494" t="s">
        <v>8266</v>
      </c>
    </row>
    <row r="495" spans="4:8" ht="14.25">
      <c r="D495" s="289"/>
      <c r="E495" s="289"/>
      <c r="F495" s="1020" t="s">
        <v>8768</v>
      </c>
      <c r="G495" s="1020" t="s">
        <v>8282</v>
      </c>
      <c r="H495" t="s">
        <v>8266</v>
      </c>
    </row>
    <row r="496" spans="4:8" ht="14.25">
      <c r="D496" s="288"/>
      <c r="E496" s="288"/>
      <c r="F496" s="1020" t="s">
        <v>8769</v>
      </c>
      <c r="G496" s="1020" t="s">
        <v>8282</v>
      </c>
      <c r="H496" t="s">
        <v>8266</v>
      </c>
    </row>
    <row r="497" spans="4:8" ht="14.25">
      <c r="D497" s="289"/>
      <c r="E497" s="289"/>
      <c r="F497" s="1020" t="s">
        <v>8770</v>
      </c>
      <c r="G497" s="1020" t="s">
        <v>8282</v>
      </c>
      <c r="H497" t="s">
        <v>8266</v>
      </c>
    </row>
    <row r="498" spans="4:8" ht="14.25">
      <c r="D498" s="288"/>
      <c r="E498" s="288"/>
      <c r="F498" s="1020" t="s">
        <v>8771</v>
      </c>
      <c r="G498" s="1020" t="s">
        <v>8282</v>
      </c>
      <c r="H498" t="s">
        <v>8266</v>
      </c>
    </row>
    <row r="499" spans="4:8" ht="14.25">
      <c r="D499" s="289"/>
      <c r="E499" s="289"/>
      <c r="F499" s="1020" t="s">
        <v>8772</v>
      </c>
      <c r="G499" s="1020" t="s">
        <v>8282</v>
      </c>
      <c r="H499" t="s">
        <v>8266</v>
      </c>
    </row>
    <row r="500" spans="4:8" ht="14.25">
      <c r="D500" s="288"/>
      <c r="E500" s="288"/>
      <c r="F500" s="1020" t="s">
        <v>8773</v>
      </c>
      <c r="G500" s="1020" t="s">
        <v>8282</v>
      </c>
      <c r="H500" t="s">
        <v>8266</v>
      </c>
    </row>
    <row r="501" spans="4:8" ht="14.25">
      <c r="D501" s="289"/>
      <c r="E501" s="289"/>
      <c r="F501" s="1020" t="s">
        <v>8774</v>
      </c>
      <c r="G501" s="1020" t="s">
        <v>8282</v>
      </c>
      <c r="H501" t="s">
        <v>8266</v>
      </c>
    </row>
    <row r="502" spans="4:8" ht="14.25">
      <c r="D502" s="288"/>
      <c r="E502" s="288"/>
      <c r="F502" s="1020" t="s">
        <v>8775</v>
      </c>
      <c r="G502" s="1020" t="s">
        <v>8282</v>
      </c>
      <c r="H502" t="s">
        <v>8266</v>
      </c>
    </row>
    <row r="503" spans="4:8" ht="14.25">
      <c r="D503" s="289"/>
      <c r="E503" s="289"/>
      <c r="F503" s="1020" t="s">
        <v>8776</v>
      </c>
      <c r="G503" s="1020" t="s">
        <v>8282</v>
      </c>
      <c r="H503" t="s">
        <v>8266</v>
      </c>
    </row>
    <row r="504" spans="4:8" ht="14.25">
      <c r="D504" s="288"/>
      <c r="E504" s="288"/>
      <c r="F504" s="1020" t="s">
        <v>8777</v>
      </c>
      <c r="G504" s="1020" t="s">
        <v>8282</v>
      </c>
      <c r="H504" t="s">
        <v>8266</v>
      </c>
    </row>
    <row r="505" spans="4:8" ht="14.25">
      <c r="D505" s="289"/>
      <c r="E505" s="289"/>
      <c r="F505" s="1020" t="s">
        <v>8778</v>
      </c>
      <c r="G505" s="1020" t="s">
        <v>8282</v>
      </c>
      <c r="H505" t="s">
        <v>8266</v>
      </c>
    </row>
    <row r="506" spans="4:8" ht="14.25">
      <c r="D506" s="288"/>
      <c r="E506" s="288"/>
      <c r="F506" s="1020" t="s">
        <v>8779</v>
      </c>
      <c r="G506" s="1020" t="s">
        <v>8282</v>
      </c>
      <c r="H506" t="s">
        <v>8266</v>
      </c>
    </row>
    <row r="507" spans="4:8" ht="14.25">
      <c r="F507" s="1020" t="s">
        <v>8780</v>
      </c>
      <c r="G507" s="1020" t="s">
        <v>8282</v>
      </c>
      <c r="H507" t="s">
        <v>8266</v>
      </c>
    </row>
    <row r="508" spans="4:8" ht="14.25">
      <c r="F508" s="1020" t="s">
        <v>8781</v>
      </c>
      <c r="G508" s="1020" t="s">
        <v>8282</v>
      </c>
      <c r="H508" t="s">
        <v>8266</v>
      </c>
    </row>
    <row r="509" spans="4:8" ht="14.25">
      <c r="F509" s="1020" t="s">
        <v>8782</v>
      </c>
      <c r="G509" s="1020" t="s">
        <v>8282</v>
      </c>
      <c r="H509" t="s">
        <v>8266</v>
      </c>
    </row>
    <row r="510" spans="4:8" ht="14.25">
      <c r="F510" s="1020" t="s">
        <v>8783</v>
      </c>
      <c r="G510" s="1020" t="s">
        <v>8282</v>
      </c>
      <c r="H510" t="s">
        <v>8266</v>
      </c>
    </row>
    <row r="511" spans="4:8" ht="14.25">
      <c r="F511" s="1020" t="s">
        <v>8784</v>
      </c>
      <c r="G511" s="1020" t="s">
        <v>8282</v>
      </c>
      <c r="H511" t="s">
        <v>8266</v>
      </c>
    </row>
    <row r="512" spans="4:8" ht="14.25">
      <c r="F512" s="1020" t="s">
        <v>8785</v>
      </c>
      <c r="G512" s="1020" t="s">
        <v>8282</v>
      </c>
      <c r="H512" t="s">
        <v>8266</v>
      </c>
    </row>
    <row r="513" spans="6:8" ht="14.25">
      <c r="F513" s="1020" t="s">
        <v>8786</v>
      </c>
      <c r="G513" s="1020" t="s">
        <v>8282</v>
      </c>
      <c r="H513" t="s">
        <v>8266</v>
      </c>
    </row>
    <row r="514" spans="6:8" ht="14.25">
      <c r="F514" s="1020" t="s">
        <v>8787</v>
      </c>
      <c r="G514" s="1020" t="s">
        <v>8282</v>
      </c>
      <c r="H514" t="s">
        <v>8266</v>
      </c>
    </row>
    <row r="515" spans="6:8" ht="14.25">
      <c r="F515" s="1020" t="s">
        <v>8788</v>
      </c>
      <c r="G515" s="1020" t="s">
        <v>8282</v>
      </c>
      <c r="H515" t="s">
        <v>8266</v>
      </c>
    </row>
    <row r="516" spans="6:8" ht="14.25">
      <c r="F516" s="1020" t="s">
        <v>8789</v>
      </c>
      <c r="G516" s="1020" t="s">
        <v>8282</v>
      </c>
      <c r="H516" t="s">
        <v>8266</v>
      </c>
    </row>
    <row r="517" spans="6:8" ht="14.25">
      <c r="F517" s="1020" t="s">
        <v>8790</v>
      </c>
      <c r="G517" s="1020" t="s">
        <v>8282</v>
      </c>
      <c r="H517" t="s">
        <v>8266</v>
      </c>
    </row>
    <row r="518" spans="6:8" ht="14.25">
      <c r="F518" s="1020" t="s">
        <v>8791</v>
      </c>
      <c r="G518" s="1020" t="s">
        <v>8282</v>
      </c>
      <c r="H518" t="s">
        <v>8266</v>
      </c>
    </row>
    <row r="519" spans="6:8" ht="14.25">
      <c r="F519" s="1020" t="s">
        <v>8792</v>
      </c>
      <c r="G519" s="1020" t="s">
        <v>8282</v>
      </c>
      <c r="H519" t="s">
        <v>8266</v>
      </c>
    </row>
    <row r="520" spans="6:8" ht="14.25">
      <c r="F520" s="1020" t="s">
        <v>8793</v>
      </c>
      <c r="G520" s="1020" t="s">
        <v>8282</v>
      </c>
      <c r="H520" t="s">
        <v>8266</v>
      </c>
    </row>
    <row r="521" spans="6:8" ht="14.25">
      <c r="F521" s="1020" t="s">
        <v>8794</v>
      </c>
      <c r="G521" s="1020" t="s">
        <v>8282</v>
      </c>
      <c r="H521" t="s">
        <v>8266</v>
      </c>
    </row>
    <row r="522" spans="6:8" ht="14.25">
      <c r="F522" s="1020" t="s">
        <v>8795</v>
      </c>
      <c r="G522" s="1020" t="s">
        <v>8282</v>
      </c>
      <c r="H522" t="s">
        <v>8266</v>
      </c>
    </row>
    <row r="523" spans="6:8" ht="14.25">
      <c r="F523" s="1020" t="s">
        <v>8796</v>
      </c>
      <c r="G523" s="1020" t="s">
        <v>8282</v>
      </c>
      <c r="H523" t="s">
        <v>8266</v>
      </c>
    </row>
    <row r="524" spans="6:8" ht="14.25">
      <c r="F524" s="1020" t="s">
        <v>8797</v>
      </c>
      <c r="G524" s="1020" t="s">
        <v>8282</v>
      </c>
      <c r="H524" t="s">
        <v>8266</v>
      </c>
    </row>
    <row r="525" spans="6:8" ht="14.25">
      <c r="F525" s="1020" t="s">
        <v>8798</v>
      </c>
      <c r="G525" s="1020" t="s">
        <v>8282</v>
      </c>
      <c r="H525" t="s">
        <v>8266</v>
      </c>
    </row>
    <row r="526" spans="6:8" ht="14.25">
      <c r="F526" s="1020" t="s">
        <v>8799</v>
      </c>
      <c r="G526" s="1020" t="s">
        <v>8282</v>
      </c>
      <c r="H526" t="s">
        <v>8266</v>
      </c>
    </row>
    <row r="527" spans="6:8" ht="14.25">
      <c r="F527" s="1020" t="s">
        <v>8800</v>
      </c>
      <c r="G527" s="1020" t="s">
        <v>8282</v>
      </c>
      <c r="H527" t="s">
        <v>8266</v>
      </c>
    </row>
    <row r="528" spans="6:8" ht="14.25">
      <c r="F528" s="1020" t="s">
        <v>8801</v>
      </c>
      <c r="G528" s="1020" t="s">
        <v>8282</v>
      </c>
      <c r="H528" t="s">
        <v>8266</v>
      </c>
    </row>
    <row r="529" spans="6:8" ht="14.25">
      <c r="F529" s="1020" t="s">
        <v>8802</v>
      </c>
      <c r="G529" s="1020" t="s">
        <v>8282</v>
      </c>
      <c r="H529" t="s">
        <v>8266</v>
      </c>
    </row>
    <row r="530" spans="6:8" ht="14.25">
      <c r="F530" s="1020" t="s">
        <v>8803</v>
      </c>
      <c r="G530" s="1020" t="s">
        <v>8282</v>
      </c>
      <c r="H530" t="s">
        <v>8266</v>
      </c>
    </row>
    <row r="531" spans="6:8" ht="14.25">
      <c r="F531" s="1020" t="s">
        <v>8804</v>
      </c>
      <c r="G531" s="1020" t="s">
        <v>8282</v>
      </c>
      <c r="H531" t="s">
        <v>8266</v>
      </c>
    </row>
    <row r="532" spans="6:8" ht="14.25">
      <c r="F532" s="1020" t="s">
        <v>8805</v>
      </c>
      <c r="G532" s="1020" t="s">
        <v>8282</v>
      </c>
      <c r="H532" t="s">
        <v>8266</v>
      </c>
    </row>
    <row r="533" spans="6:8" ht="14.25">
      <c r="F533" s="1020" t="s">
        <v>8806</v>
      </c>
      <c r="G533" s="1020" t="s">
        <v>8282</v>
      </c>
      <c r="H533" t="s">
        <v>8266</v>
      </c>
    </row>
    <row r="534" spans="6:8" ht="14.25">
      <c r="F534" s="1020" t="s">
        <v>8807</v>
      </c>
      <c r="G534" s="1020" t="s">
        <v>8282</v>
      </c>
      <c r="H534" t="s">
        <v>8266</v>
      </c>
    </row>
    <row r="535" spans="6:8" ht="14.25">
      <c r="F535" s="1020" t="s">
        <v>8808</v>
      </c>
      <c r="G535" s="1020" t="s">
        <v>8282</v>
      </c>
      <c r="H535" t="s">
        <v>8266</v>
      </c>
    </row>
    <row r="536" spans="6:8" ht="14.25">
      <c r="F536" s="1020" t="s">
        <v>8809</v>
      </c>
      <c r="G536" s="1020" t="s">
        <v>8282</v>
      </c>
      <c r="H536" t="s">
        <v>8266</v>
      </c>
    </row>
    <row r="537" spans="6:8" ht="14.25">
      <c r="F537" s="1020" t="s">
        <v>8810</v>
      </c>
      <c r="G537" s="1020" t="s">
        <v>8282</v>
      </c>
      <c r="H537" t="s">
        <v>8266</v>
      </c>
    </row>
    <row r="538" spans="6:8" ht="14.25">
      <c r="F538" s="1020" t="s">
        <v>8811</v>
      </c>
      <c r="G538" s="1020" t="s">
        <v>8282</v>
      </c>
      <c r="H538" t="s">
        <v>8266</v>
      </c>
    </row>
    <row r="539" spans="6:8" ht="14.25">
      <c r="F539" s="1020" t="s">
        <v>8812</v>
      </c>
      <c r="G539" s="1020" t="s">
        <v>8282</v>
      </c>
      <c r="H539" t="s">
        <v>8266</v>
      </c>
    </row>
    <row r="540" spans="6:8" ht="14.25">
      <c r="F540" s="1020" t="s">
        <v>8813</v>
      </c>
      <c r="G540" s="1020" t="s">
        <v>8282</v>
      </c>
      <c r="H540" t="s">
        <v>8266</v>
      </c>
    </row>
    <row r="541" spans="6:8" ht="14.25">
      <c r="F541" s="1020" t="s">
        <v>8814</v>
      </c>
      <c r="G541" s="1020" t="s">
        <v>8282</v>
      </c>
      <c r="H541" t="s">
        <v>8266</v>
      </c>
    </row>
    <row r="542" spans="6:8" ht="14.25">
      <c r="F542" s="1020" t="s">
        <v>8815</v>
      </c>
      <c r="G542" s="1020" t="s">
        <v>8282</v>
      </c>
      <c r="H542" t="s">
        <v>8266</v>
      </c>
    </row>
    <row r="543" spans="6:8" ht="14.25">
      <c r="F543" s="1020" t="s">
        <v>8816</v>
      </c>
      <c r="G543" s="1020" t="s">
        <v>8282</v>
      </c>
      <c r="H543" t="s">
        <v>8266</v>
      </c>
    </row>
    <row r="544" spans="6:8" ht="14.25">
      <c r="F544" s="1020" t="s">
        <v>8817</v>
      </c>
      <c r="G544" s="1020" t="s">
        <v>8282</v>
      </c>
      <c r="H544" t="s">
        <v>8266</v>
      </c>
    </row>
    <row r="545" spans="6:8" ht="14.25">
      <c r="F545" s="1020" t="s">
        <v>8818</v>
      </c>
      <c r="G545" s="1020" t="s">
        <v>8282</v>
      </c>
      <c r="H545" t="s">
        <v>8266</v>
      </c>
    </row>
    <row r="546" spans="6:8" ht="14.25">
      <c r="F546" s="1020" t="s">
        <v>8819</v>
      </c>
      <c r="G546" s="1020" t="s">
        <v>8282</v>
      </c>
      <c r="H546" t="s">
        <v>8266</v>
      </c>
    </row>
    <row r="547" spans="6:8" ht="14.25">
      <c r="F547" s="1020" t="s">
        <v>8820</v>
      </c>
      <c r="G547" s="1020" t="s">
        <v>8282</v>
      </c>
      <c r="H547" t="s">
        <v>8266</v>
      </c>
    </row>
    <row r="548" spans="6:8" ht="14.25">
      <c r="F548" s="1020" t="s">
        <v>8821</v>
      </c>
      <c r="G548" s="1020" t="s">
        <v>8282</v>
      </c>
      <c r="H548" t="s">
        <v>8266</v>
      </c>
    </row>
    <row r="549" spans="6:8" ht="14.25">
      <c r="F549" s="1020" t="s">
        <v>8822</v>
      </c>
      <c r="G549" s="1020" t="s">
        <v>8282</v>
      </c>
      <c r="H549" t="s">
        <v>8266</v>
      </c>
    </row>
    <row r="550" spans="6:8" ht="14.25">
      <c r="F550" s="1020" t="s">
        <v>8823</v>
      </c>
      <c r="G550" s="1020" t="s">
        <v>8282</v>
      </c>
      <c r="H550" t="s">
        <v>8266</v>
      </c>
    </row>
    <row r="551" spans="6:8" ht="14.25">
      <c r="F551" s="1020" t="s">
        <v>8824</v>
      </c>
      <c r="G551" s="1020" t="s">
        <v>8282</v>
      </c>
      <c r="H551" t="s">
        <v>8266</v>
      </c>
    </row>
    <row r="552" spans="6:8" ht="14.25">
      <c r="F552" s="1020" t="s">
        <v>8825</v>
      </c>
      <c r="G552" s="1020" t="s">
        <v>8282</v>
      </c>
      <c r="H552" t="s">
        <v>8266</v>
      </c>
    </row>
    <row r="553" spans="6:8" ht="14.25">
      <c r="F553" s="1020" t="s">
        <v>8826</v>
      </c>
      <c r="G553" s="1020" t="s">
        <v>8282</v>
      </c>
      <c r="H553" t="s">
        <v>8266</v>
      </c>
    </row>
    <row r="554" spans="6:8" ht="14.25">
      <c r="F554" s="1020" t="s">
        <v>8827</v>
      </c>
      <c r="G554" s="1020" t="s">
        <v>8282</v>
      </c>
      <c r="H554" t="s">
        <v>8266</v>
      </c>
    </row>
    <row r="555" spans="6:8" ht="14.25">
      <c r="F555" s="1020" t="s">
        <v>8828</v>
      </c>
      <c r="G555" s="1020" t="s">
        <v>8282</v>
      </c>
      <c r="H555" t="s">
        <v>8266</v>
      </c>
    </row>
    <row r="556" spans="6:8" ht="14.25">
      <c r="F556" s="1020" t="s">
        <v>8829</v>
      </c>
      <c r="G556" s="1020" t="s">
        <v>8282</v>
      </c>
      <c r="H556" t="s">
        <v>8266</v>
      </c>
    </row>
    <row r="557" spans="6:8" ht="14.25">
      <c r="F557" s="1020" t="s">
        <v>8830</v>
      </c>
      <c r="G557" s="1020" t="s">
        <v>8282</v>
      </c>
      <c r="H557" t="s">
        <v>8266</v>
      </c>
    </row>
    <row r="558" spans="6:8" ht="14.25">
      <c r="F558" s="1020" t="s">
        <v>8831</v>
      </c>
      <c r="G558" s="1020" t="s">
        <v>8282</v>
      </c>
      <c r="H558" t="s">
        <v>8266</v>
      </c>
    </row>
    <row r="559" spans="6:8" ht="14.25">
      <c r="F559" s="1020" t="s">
        <v>8832</v>
      </c>
      <c r="G559" s="1020" t="s">
        <v>8282</v>
      </c>
      <c r="H559" t="s">
        <v>8266</v>
      </c>
    </row>
    <row r="560" spans="6:8" ht="14.25">
      <c r="F560" s="1020" t="s">
        <v>8833</v>
      </c>
      <c r="G560" s="1020" t="s">
        <v>8282</v>
      </c>
      <c r="H560" t="s">
        <v>8266</v>
      </c>
    </row>
    <row r="561" spans="6:8" ht="14.25">
      <c r="F561" s="1020" t="s">
        <v>8834</v>
      </c>
      <c r="G561" s="1020" t="s">
        <v>8282</v>
      </c>
      <c r="H561" t="s">
        <v>8266</v>
      </c>
    </row>
    <row r="562" spans="6:8" ht="14.25">
      <c r="F562" s="1020" t="s">
        <v>8835</v>
      </c>
      <c r="G562" s="1020" t="s">
        <v>8282</v>
      </c>
      <c r="H562" t="s">
        <v>8266</v>
      </c>
    </row>
    <row r="563" spans="6:8" ht="14.25">
      <c r="F563" s="1020" t="s">
        <v>8836</v>
      </c>
      <c r="G563" s="1020" t="s">
        <v>8282</v>
      </c>
      <c r="H563" t="s">
        <v>8266</v>
      </c>
    </row>
    <row r="564" spans="6:8" ht="14.25">
      <c r="F564" s="1020" t="s">
        <v>8837</v>
      </c>
      <c r="G564" s="1020" t="s">
        <v>8282</v>
      </c>
      <c r="H564" t="s">
        <v>8266</v>
      </c>
    </row>
    <row r="565" spans="6:8" ht="14.25">
      <c r="F565" s="1020" t="s">
        <v>8838</v>
      </c>
      <c r="G565" s="1020" t="s">
        <v>8282</v>
      </c>
      <c r="H565" t="s">
        <v>8266</v>
      </c>
    </row>
    <row r="566" spans="6:8" ht="14.25">
      <c r="F566" s="1020" t="s">
        <v>8839</v>
      </c>
      <c r="G566" s="1020" t="s">
        <v>8282</v>
      </c>
      <c r="H566" t="s">
        <v>8266</v>
      </c>
    </row>
    <row r="567" spans="6:8" ht="14.25">
      <c r="F567" s="1020" t="s">
        <v>8840</v>
      </c>
      <c r="G567" s="1020" t="s">
        <v>8282</v>
      </c>
      <c r="H567" t="s">
        <v>8266</v>
      </c>
    </row>
    <row r="568" spans="6:8" ht="14.25">
      <c r="F568" s="1020" t="s">
        <v>8841</v>
      </c>
      <c r="G568" s="1020" t="s">
        <v>8282</v>
      </c>
      <c r="H568" t="s">
        <v>8266</v>
      </c>
    </row>
    <row r="569" spans="6:8" ht="14.25">
      <c r="F569" s="1020" t="s">
        <v>8842</v>
      </c>
      <c r="G569" s="1020" t="s">
        <v>8282</v>
      </c>
      <c r="H569" t="s">
        <v>8266</v>
      </c>
    </row>
    <row r="570" spans="6:8" ht="14.25">
      <c r="F570" s="1020" t="s">
        <v>8843</v>
      </c>
      <c r="G570" s="1020" t="s">
        <v>8282</v>
      </c>
      <c r="H570" t="s">
        <v>8266</v>
      </c>
    </row>
    <row r="571" spans="6:8" ht="14.25">
      <c r="F571" s="1020" t="s">
        <v>8844</v>
      </c>
      <c r="G571" s="1020" t="s">
        <v>8282</v>
      </c>
      <c r="H571" t="s">
        <v>8266</v>
      </c>
    </row>
    <row r="572" spans="6:8" ht="14.25">
      <c r="F572" s="1020" t="s">
        <v>8845</v>
      </c>
      <c r="G572" s="1020" t="s">
        <v>8282</v>
      </c>
      <c r="H572" t="s">
        <v>8266</v>
      </c>
    </row>
    <row r="573" spans="6:8" ht="14.25">
      <c r="F573" s="1020" t="s">
        <v>8846</v>
      </c>
      <c r="G573" s="1020" t="s">
        <v>8282</v>
      </c>
      <c r="H573" t="s">
        <v>8266</v>
      </c>
    </row>
    <row r="574" spans="6:8" ht="14.25">
      <c r="F574" s="1020" t="s">
        <v>8847</v>
      </c>
      <c r="G574" s="1020" t="s">
        <v>8282</v>
      </c>
      <c r="H574" t="s">
        <v>8266</v>
      </c>
    </row>
    <row r="575" spans="6:8" ht="14.25">
      <c r="F575" s="1020" t="s">
        <v>8848</v>
      </c>
      <c r="G575" s="1020" t="s">
        <v>8282</v>
      </c>
      <c r="H575" t="s">
        <v>8266</v>
      </c>
    </row>
    <row r="576" spans="6:8" ht="14.25">
      <c r="F576" s="1020" t="s">
        <v>8849</v>
      </c>
      <c r="G576" s="1020" t="s">
        <v>8282</v>
      </c>
      <c r="H576" t="s">
        <v>8266</v>
      </c>
    </row>
    <row r="577" spans="6:8" ht="14.25">
      <c r="F577" s="1020" t="s">
        <v>8850</v>
      </c>
      <c r="G577" s="1020" t="s">
        <v>8282</v>
      </c>
      <c r="H577" t="s">
        <v>8266</v>
      </c>
    </row>
    <row r="578" spans="6:8" ht="14.25">
      <c r="F578" s="1020" t="s">
        <v>8851</v>
      </c>
      <c r="G578" s="1020" t="s">
        <v>8282</v>
      </c>
      <c r="H578" t="s">
        <v>8266</v>
      </c>
    </row>
    <row r="579" spans="6:8" ht="14.25">
      <c r="F579" s="1020" t="s">
        <v>8852</v>
      </c>
      <c r="G579" s="1020" t="s">
        <v>8282</v>
      </c>
      <c r="H579" t="s">
        <v>8266</v>
      </c>
    </row>
    <row r="580" spans="6:8" ht="14.25">
      <c r="F580" s="1020" t="s">
        <v>8853</v>
      </c>
      <c r="G580" s="1020" t="s">
        <v>8282</v>
      </c>
      <c r="H580" t="s">
        <v>8266</v>
      </c>
    </row>
    <row r="581" spans="6:8" ht="14.25">
      <c r="F581" s="1020" t="s">
        <v>8854</v>
      </c>
      <c r="G581" s="1020" t="s">
        <v>8282</v>
      </c>
      <c r="H581" t="s">
        <v>8266</v>
      </c>
    </row>
    <row r="582" spans="6:8" ht="14.25">
      <c r="F582" s="1020" t="s">
        <v>8855</v>
      </c>
      <c r="G582" s="1020" t="s">
        <v>8282</v>
      </c>
      <c r="H582" t="s">
        <v>8266</v>
      </c>
    </row>
    <row r="583" spans="6:8" ht="14.25">
      <c r="F583" s="1020" t="s">
        <v>8856</v>
      </c>
      <c r="G583" s="1020" t="s">
        <v>8282</v>
      </c>
      <c r="H583" t="s">
        <v>8266</v>
      </c>
    </row>
    <row r="584" spans="6:8" ht="14.25">
      <c r="F584" s="1020" t="s">
        <v>8857</v>
      </c>
      <c r="G584" s="1020" t="s">
        <v>8282</v>
      </c>
      <c r="H584" t="s">
        <v>8266</v>
      </c>
    </row>
    <row r="585" spans="6:8" ht="14.25">
      <c r="F585" s="1020" t="s">
        <v>8858</v>
      </c>
      <c r="G585" s="1020" t="s">
        <v>8282</v>
      </c>
      <c r="H585" t="s">
        <v>8266</v>
      </c>
    </row>
    <row r="586" spans="6:8" ht="14.25">
      <c r="F586" s="1020" t="s">
        <v>8859</v>
      </c>
      <c r="G586" s="1020" t="s">
        <v>8282</v>
      </c>
      <c r="H586" t="s">
        <v>8266</v>
      </c>
    </row>
    <row r="587" spans="6:8" ht="14.25">
      <c r="F587" s="1020" t="s">
        <v>8860</v>
      </c>
      <c r="G587" s="1020" t="s">
        <v>8282</v>
      </c>
      <c r="H587" t="s">
        <v>8266</v>
      </c>
    </row>
    <row r="588" spans="6:8" ht="14.25">
      <c r="F588" s="1020" t="s">
        <v>8861</v>
      </c>
      <c r="G588" s="1020" t="s">
        <v>8282</v>
      </c>
      <c r="H588" t="s">
        <v>8266</v>
      </c>
    </row>
    <row r="589" spans="6:8" ht="14.25">
      <c r="F589" s="1020" t="s">
        <v>8862</v>
      </c>
      <c r="G589" s="1020" t="s">
        <v>8282</v>
      </c>
      <c r="H589" t="s">
        <v>8266</v>
      </c>
    </row>
    <row r="590" spans="6:8" ht="14.25">
      <c r="F590" s="1020" t="s">
        <v>8863</v>
      </c>
      <c r="G590" s="1020" t="s">
        <v>8282</v>
      </c>
      <c r="H590" t="s">
        <v>8266</v>
      </c>
    </row>
    <row r="591" spans="6:8" ht="14.25">
      <c r="F591" s="1020" t="s">
        <v>8864</v>
      </c>
      <c r="G591" s="1020" t="s">
        <v>8282</v>
      </c>
      <c r="H591" t="s">
        <v>8266</v>
      </c>
    </row>
    <row r="592" spans="6:8" ht="14.25">
      <c r="F592" s="1020" t="s">
        <v>8865</v>
      </c>
      <c r="G592" s="1020" t="s">
        <v>8282</v>
      </c>
      <c r="H592" t="s">
        <v>8266</v>
      </c>
    </row>
    <row r="593" spans="6:8" ht="14.25">
      <c r="F593" s="1020" t="s">
        <v>8866</v>
      </c>
      <c r="G593" s="1020" t="s">
        <v>8282</v>
      </c>
      <c r="H593" t="s">
        <v>8266</v>
      </c>
    </row>
    <row r="594" spans="6:8" ht="14.25">
      <c r="F594" s="1020" t="s">
        <v>8867</v>
      </c>
      <c r="G594" s="1020" t="s">
        <v>8282</v>
      </c>
      <c r="H594" t="s">
        <v>8266</v>
      </c>
    </row>
    <row r="595" spans="6:8" ht="14.25">
      <c r="F595" s="1020" t="s">
        <v>8868</v>
      </c>
      <c r="G595" s="1020" t="s">
        <v>8282</v>
      </c>
      <c r="H595" t="s">
        <v>8266</v>
      </c>
    </row>
    <row r="596" spans="6:8" ht="14.25">
      <c r="F596" s="1020" t="s">
        <v>8869</v>
      </c>
      <c r="G596" s="1020" t="s">
        <v>8282</v>
      </c>
      <c r="H596" t="s">
        <v>8266</v>
      </c>
    </row>
    <row r="597" spans="6:8" ht="14.25">
      <c r="F597" s="1020" t="s">
        <v>8870</v>
      </c>
      <c r="G597" s="1020" t="s">
        <v>8282</v>
      </c>
      <c r="H597" t="s">
        <v>8266</v>
      </c>
    </row>
    <row r="598" spans="6:8" ht="14.25">
      <c r="F598" s="1020" t="s">
        <v>8871</v>
      </c>
      <c r="G598" s="1020" t="s">
        <v>8282</v>
      </c>
      <c r="H598" t="s">
        <v>8266</v>
      </c>
    </row>
    <row r="599" spans="6:8" ht="14.25">
      <c r="F599" s="1020" t="s">
        <v>8872</v>
      </c>
      <c r="G599" s="1020" t="s">
        <v>8282</v>
      </c>
      <c r="H599" t="s">
        <v>8266</v>
      </c>
    </row>
    <row r="600" spans="6:8" ht="14.25">
      <c r="F600" s="1020" t="s">
        <v>8873</v>
      </c>
      <c r="G600" s="1020" t="s">
        <v>8282</v>
      </c>
      <c r="H600" t="s">
        <v>8266</v>
      </c>
    </row>
    <row r="601" spans="6:8" ht="14.25">
      <c r="F601" s="1020" t="s">
        <v>8874</v>
      </c>
      <c r="G601" s="1020" t="s">
        <v>8282</v>
      </c>
      <c r="H601" t="s">
        <v>8266</v>
      </c>
    </row>
    <row r="602" spans="6:8" ht="14.25">
      <c r="F602" s="1020" t="s">
        <v>8875</v>
      </c>
      <c r="G602" s="1020" t="s">
        <v>8282</v>
      </c>
      <c r="H602" t="s">
        <v>8266</v>
      </c>
    </row>
    <row r="603" spans="6:8" ht="14.25">
      <c r="F603" s="1020" t="s">
        <v>8876</v>
      </c>
      <c r="G603" s="1020" t="s">
        <v>8282</v>
      </c>
      <c r="H603" t="s">
        <v>8266</v>
      </c>
    </row>
    <row r="604" spans="6:8" ht="14.25">
      <c r="F604" s="1020" t="s">
        <v>8877</v>
      </c>
      <c r="G604" s="1020" t="s">
        <v>8282</v>
      </c>
      <c r="H604" t="s">
        <v>8266</v>
      </c>
    </row>
    <row r="605" spans="6:8" ht="14.25">
      <c r="F605" s="1020" t="s">
        <v>8878</v>
      </c>
      <c r="G605" s="1020" t="s">
        <v>8282</v>
      </c>
      <c r="H605" t="s">
        <v>8266</v>
      </c>
    </row>
    <row r="606" spans="6:8" ht="14.25">
      <c r="F606" s="1020" t="s">
        <v>8879</v>
      </c>
      <c r="G606" s="1020" t="s">
        <v>8282</v>
      </c>
      <c r="H606" t="s">
        <v>8266</v>
      </c>
    </row>
    <row r="607" spans="6:8" ht="14.25">
      <c r="F607" s="1020" t="s">
        <v>8880</v>
      </c>
      <c r="G607" s="1020" t="s">
        <v>8282</v>
      </c>
      <c r="H607" t="s">
        <v>8266</v>
      </c>
    </row>
    <row r="608" spans="6:8" ht="14.25">
      <c r="F608" s="1020" t="s">
        <v>8881</v>
      </c>
      <c r="G608" s="1020" t="s">
        <v>8282</v>
      </c>
      <c r="H608" t="s">
        <v>8266</v>
      </c>
    </row>
    <row r="609" spans="6:8" ht="14.25">
      <c r="F609" s="1020" t="s">
        <v>8882</v>
      </c>
      <c r="G609" s="1020" t="s">
        <v>8282</v>
      </c>
      <c r="H609" t="s">
        <v>8266</v>
      </c>
    </row>
    <row r="610" spans="6:8" ht="14.25">
      <c r="F610" s="1020" t="s">
        <v>8883</v>
      </c>
      <c r="G610" s="1020" t="s">
        <v>8282</v>
      </c>
      <c r="H610" t="s">
        <v>8266</v>
      </c>
    </row>
    <row r="611" spans="6:8" ht="14.25">
      <c r="F611" s="1020" t="s">
        <v>8884</v>
      </c>
      <c r="G611" s="1020" t="s">
        <v>8282</v>
      </c>
      <c r="H611" t="s">
        <v>8266</v>
      </c>
    </row>
    <row r="612" spans="6:8" ht="14.25">
      <c r="F612" s="1020" t="s">
        <v>8885</v>
      </c>
      <c r="G612" s="1020" t="s">
        <v>8282</v>
      </c>
      <c r="H612" t="s">
        <v>8266</v>
      </c>
    </row>
    <row r="613" spans="6:8" ht="14.25">
      <c r="F613" s="1020" t="s">
        <v>8886</v>
      </c>
      <c r="G613" s="1020" t="s">
        <v>8282</v>
      </c>
      <c r="H613" t="s">
        <v>8266</v>
      </c>
    </row>
    <row r="614" spans="6:8" ht="14.25">
      <c r="F614" s="1020" t="s">
        <v>8887</v>
      </c>
      <c r="G614" s="1020" t="s">
        <v>8282</v>
      </c>
      <c r="H614" t="s">
        <v>8266</v>
      </c>
    </row>
    <row r="615" spans="6:8" ht="14.25">
      <c r="F615" s="1020" t="s">
        <v>8888</v>
      </c>
      <c r="G615" s="1020" t="s">
        <v>8282</v>
      </c>
      <c r="H615" t="s">
        <v>8266</v>
      </c>
    </row>
    <row r="616" spans="6:8" ht="14.25">
      <c r="F616" s="1020" t="s">
        <v>8889</v>
      </c>
      <c r="G616" s="1020" t="s">
        <v>8282</v>
      </c>
      <c r="H616" t="s">
        <v>8266</v>
      </c>
    </row>
    <row r="617" spans="6:8" ht="14.25">
      <c r="F617" s="1020" t="s">
        <v>8890</v>
      </c>
      <c r="G617" s="1020" t="s">
        <v>8282</v>
      </c>
      <c r="H617" t="s">
        <v>8266</v>
      </c>
    </row>
    <row r="618" spans="6:8" ht="14.25">
      <c r="F618" s="1020" t="s">
        <v>8891</v>
      </c>
      <c r="G618" s="1020" t="s">
        <v>8282</v>
      </c>
      <c r="H618" t="s">
        <v>8266</v>
      </c>
    </row>
    <row r="619" spans="6:8" ht="14.25">
      <c r="F619" s="1020" t="s">
        <v>8892</v>
      </c>
      <c r="G619" s="1020" t="s">
        <v>8282</v>
      </c>
      <c r="H619" t="s">
        <v>8266</v>
      </c>
    </row>
    <row r="620" spans="6:8" ht="14.25">
      <c r="F620" s="1020" t="s">
        <v>8893</v>
      </c>
      <c r="G620" s="1020" t="s">
        <v>8282</v>
      </c>
      <c r="H620" t="s">
        <v>8266</v>
      </c>
    </row>
    <row r="621" spans="6:8" ht="14.25">
      <c r="F621" s="1020" t="s">
        <v>8894</v>
      </c>
      <c r="G621" s="1020" t="s">
        <v>8282</v>
      </c>
      <c r="H621" t="s">
        <v>8266</v>
      </c>
    </row>
    <row r="622" spans="6:8" ht="14.25">
      <c r="F622" s="1020" t="s">
        <v>8895</v>
      </c>
      <c r="G622" s="1020" t="s">
        <v>8282</v>
      </c>
      <c r="H622" t="s">
        <v>8266</v>
      </c>
    </row>
    <row r="623" spans="6:8" ht="14.25">
      <c r="F623" s="1020" t="s">
        <v>8896</v>
      </c>
      <c r="G623" s="1020" t="s">
        <v>8282</v>
      </c>
      <c r="H623" t="s">
        <v>8266</v>
      </c>
    </row>
    <row r="624" spans="6:8" ht="14.25">
      <c r="F624" s="1020" t="s">
        <v>8897</v>
      </c>
      <c r="G624" s="1020" t="s">
        <v>8282</v>
      </c>
      <c r="H624" t="s">
        <v>8266</v>
      </c>
    </row>
    <row r="625" spans="6:8" ht="14.25">
      <c r="F625" s="1020" t="s">
        <v>8898</v>
      </c>
      <c r="G625" s="1020" t="s">
        <v>8282</v>
      </c>
      <c r="H625" t="s">
        <v>8266</v>
      </c>
    </row>
    <row r="626" spans="6:8" ht="14.25">
      <c r="F626" s="1020" t="s">
        <v>8899</v>
      </c>
      <c r="G626" s="1020" t="s">
        <v>8282</v>
      </c>
      <c r="H626" t="s">
        <v>8266</v>
      </c>
    </row>
    <row r="627" spans="6:8" ht="14.25">
      <c r="F627" s="1020" t="s">
        <v>8900</v>
      </c>
      <c r="G627" s="1020" t="s">
        <v>8282</v>
      </c>
      <c r="H627" t="s">
        <v>8266</v>
      </c>
    </row>
    <row r="628" spans="6:8" ht="14.25">
      <c r="F628" s="1020" t="s">
        <v>8901</v>
      </c>
      <c r="G628" s="1020" t="s">
        <v>8282</v>
      </c>
      <c r="H628" t="s">
        <v>8266</v>
      </c>
    </row>
    <row r="629" spans="6:8" ht="14.25">
      <c r="F629" s="1020" t="s">
        <v>8902</v>
      </c>
      <c r="G629" s="1020" t="s">
        <v>8282</v>
      </c>
      <c r="H629" t="s">
        <v>8266</v>
      </c>
    </row>
    <row r="630" spans="6:8" ht="14.25">
      <c r="F630" s="1020" t="s">
        <v>8903</v>
      </c>
      <c r="G630" s="1020" t="s">
        <v>8282</v>
      </c>
      <c r="H630" t="s">
        <v>8266</v>
      </c>
    </row>
    <row r="631" spans="6:8" ht="14.25">
      <c r="F631" s="1020" t="s">
        <v>8904</v>
      </c>
      <c r="G631" s="1020" t="s">
        <v>8282</v>
      </c>
      <c r="H631" t="s">
        <v>8266</v>
      </c>
    </row>
    <row r="632" spans="6:8" ht="14.25">
      <c r="F632" s="1020" t="s">
        <v>8905</v>
      </c>
      <c r="G632" s="1020" t="s">
        <v>8282</v>
      </c>
      <c r="H632" t="s">
        <v>8266</v>
      </c>
    </row>
    <row r="633" spans="6:8" ht="14.25">
      <c r="F633" s="1020" t="s">
        <v>8906</v>
      </c>
      <c r="G633" s="1020" t="s">
        <v>8282</v>
      </c>
      <c r="H633" t="s">
        <v>8266</v>
      </c>
    </row>
    <row r="634" spans="6:8" ht="14.25">
      <c r="F634" s="1020" t="s">
        <v>8907</v>
      </c>
      <c r="G634" s="1020" t="s">
        <v>8282</v>
      </c>
      <c r="H634" t="s">
        <v>8266</v>
      </c>
    </row>
    <row r="635" spans="6:8" ht="14.25">
      <c r="F635" s="1020" t="s">
        <v>8908</v>
      </c>
      <c r="G635" s="1020" t="s">
        <v>8282</v>
      </c>
      <c r="H635" t="s">
        <v>8266</v>
      </c>
    </row>
    <row r="636" spans="6:8" ht="14.25">
      <c r="F636" s="1020" t="s">
        <v>8909</v>
      </c>
      <c r="G636" s="1020" t="s">
        <v>8282</v>
      </c>
      <c r="H636" t="s">
        <v>8266</v>
      </c>
    </row>
    <row r="637" spans="6:8" ht="14.25">
      <c r="F637" s="1020" t="s">
        <v>8910</v>
      </c>
      <c r="G637" s="1020" t="s">
        <v>8282</v>
      </c>
      <c r="H637" t="s">
        <v>8266</v>
      </c>
    </row>
    <row r="638" spans="6:8" ht="14.25">
      <c r="F638" s="1020" t="s">
        <v>8911</v>
      </c>
      <c r="G638" s="1020" t="s">
        <v>8282</v>
      </c>
      <c r="H638" t="s">
        <v>8266</v>
      </c>
    </row>
    <row r="639" spans="6:8" ht="14.25">
      <c r="F639" s="1020" t="s">
        <v>8912</v>
      </c>
      <c r="G639" s="1020" t="s">
        <v>8282</v>
      </c>
      <c r="H639" t="s">
        <v>8266</v>
      </c>
    </row>
    <row r="640" spans="6:8" ht="14.25">
      <c r="F640" s="1020" t="s">
        <v>8913</v>
      </c>
      <c r="G640" s="1020" t="s">
        <v>8282</v>
      </c>
      <c r="H640" t="s">
        <v>8266</v>
      </c>
    </row>
    <row r="641" spans="6:8" ht="14.25">
      <c r="F641" s="1020" t="s">
        <v>8914</v>
      </c>
      <c r="G641" s="1020" t="s">
        <v>8282</v>
      </c>
      <c r="H641" t="s">
        <v>8266</v>
      </c>
    </row>
    <row r="642" spans="6:8" ht="14.25">
      <c r="F642" s="1020" t="s">
        <v>8915</v>
      </c>
      <c r="G642" s="1020" t="s">
        <v>8282</v>
      </c>
      <c r="H642" t="s">
        <v>8266</v>
      </c>
    </row>
    <row r="643" spans="6:8" ht="14.25">
      <c r="F643" s="1020" t="s">
        <v>8916</v>
      </c>
      <c r="G643" s="1020" t="s">
        <v>8282</v>
      </c>
      <c r="H643" t="s">
        <v>8266</v>
      </c>
    </row>
    <row r="644" spans="6:8" ht="14.25">
      <c r="F644" s="1020" t="s">
        <v>8917</v>
      </c>
      <c r="G644" s="1020" t="s">
        <v>8282</v>
      </c>
      <c r="H644" t="s">
        <v>8266</v>
      </c>
    </row>
    <row r="645" spans="6:8" ht="14.25">
      <c r="F645" s="1020" t="s">
        <v>8918</v>
      </c>
      <c r="G645" s="1020" t="s">
        <v>8282</v>
      </c>
      <c r="H645" t="s">
        <v>8266</v>
      </c>
    </row>
    <row r="646" spans="6:8" ht="14.25">
      <c r="F646" s="1020" t="s">
        <v>8919</v>
      </c>
      <c r="G646" s="1020" t="s">
        <v>8282</v>
      </c>
      <c r="H646" t="s">
        <v>8266</v>
      </c>
    </row>
    <row r="647" spans="6:8" ht="14.25">
      <c r="F647" s="1020" t="s">
        <v>8920</v>
      </c>
      <c r="G647" s="1020" t="s">
        <v>8282</v>
      </c>
      <c r="H647" t="s">
        <v>8266</v>
      </c>
    </row>
    <row r="648" spans="6:8" ht="14.25">
      <c r="F648" s="1020" t="s">
        <v>8921</v>
      </c>
      <c r="G648" s="1020" t="s">
        <v>8282</v>
      </c>
      <c r="H648" t="s">
        <v>8266</v>
      </c>
    </row>
    <row r="649" spans="6:8" ht="14.25">
      <c r="F649" s="1020" t="s">
        <v>8922</v>
      </c>
      <c r="G649" s="1020" t="s">
        <v>8282</v>
      </c>
      <c r="H649" t="s">
        <v>8266</v>
      </c>
    </row>
    <row r="650" spans="6:8" ht="14.25">
      <c r="F650" s="1020" t="s">
        <v>8923</v>
      </c>
      <c r="G650" s="1020" t="s">
        <v>8282</v>
      </c>
      <c r="H650" t="s">
        <v>8266</v>
      </c>
    </row>
    <row r="651" spans="6:8" ht="14.25">
      <c r="F651" s="1020" t="s">
        <v>8924</v>
      </c>
      <c r="G651" s="1020" t="s">
        <v>8282</v>
      </c>
      <c r="H651" t="s">
        <v>8266</v>
      </c>
    </row>
    <row r="652" spans="6:8" ht="14.25">
      <c r="F652" s="1020" t="s">
        <v>8925</v>
      </c>
      <c r="G652" s="1020" t="s">
        <v>8282</v>
      </c>
      <c r="H652" t="s">
        <v>8266</v>
      </c>
    </row>
    <row r="653" spans="6:8" ht="14.25">
      <c r="F653" s="1020" t="s">
        <v>8926</v>
      </c>
      <c r="G653" s="1020" t="s">
        <v>8282</v>
      </c>
      <c r="H653" t="s">
        <v>8266</v>
      </c>
    </row>
    <row r="654" spans="6:8" ht="14.25">
      <c r="F654" s="1020" t="s">
        <v>8927</v>
      </c>
      <c r="G654" s="1020" t="s">
        <v>8282</v>
      </c>
      <c r="H654" t="s">
        <v>8266</v>
      </c>
    </row>
    <row r="655" spans="6:8" ht="14.25">
      <c r="F655" s="1020" t="s">
        <v>8928</v>
      </c>
      <c r="G655" s="1020" t="s">
        <v>8282</v>
      </c>
      <c r="H655" t="s">
        <v>8266</v>
      </c>
    </row>
    <row r="656" spans="6:8" ht="14.25">
      <c r="F656" s="1020" t="s">
        <v>8929</v>
      </c>
      <c r="G656" s="1020" t="s">
        <v>8282</v>
      </c>
      <c r="H656" t="s">
        <v>8266</v>
      </c>
    </row>
    <row r="657" spans="6:8" ht="14.25">
      <c r="F657" s="1020" t="s">
        <v>8930</v>
      </c>
      <c r="G657" s="1020" t="s">
        <v>8282</v>
      </c>
      <c r="H657" t="s">
        <v>8266</v>
      </c>
    </row>
    <row r="658" spans="6:8" ht="14.25">
      <c r="F658" s="1020" t="s">
        <v>8931</v>
      </c>
      <c r="G658" s="1020" t="s">
        <v>8282</v>
      </c>
      <c r="H658" t="s">
        <v>8266</v>
      </c>
    </row>
    <row r="659" spans="6:8" ht="14.25">
      <c r="F659" s="1020" t="s">
        <v>8932</v>
      </c>
      <c r="G659" s="1020" t="s">
        <v>8282</v>
      </c>
      <c r="H659" t="s">
        <v>8266</v>
      </c>
    </row>
    <row r="660" spans="6:8" ht="14.25">
      <c r="F660" s="1020" t="s">
        <v>8933</v>
      </c>
      <c r="G660" s="1020" t="s">
        <v>8282</v>
      </c>
      <c r="H660" t="s">
        <v>8266</v>
      </c>
    </row>
    <row r="661" spans="6:8" ht="14.25">
      <c r="F661" s="1020" t="s">
        <v>8934</v>
      </c>
      <c r="G661" s="1020" t="s">
        <v>8282</v>
      </c>
      <c r="H661" t="s">
        <v>8266</v>
      </c>
    </row>
    <row r="662" spans="6:8" ht="14.25">
      <c r="F662" s="1020" t="s">
        <v>8935</v>
      </c>
      <c r="G662" s="1020" t="s">
        <v>8282</v>
      </c>
      <c r="H662" t="s">
        <v>8266</v>
      </c>
    </row>
    <row r="663" spans="6:8" ht="14.25">
      <c r="F663" s="1020" t="s">
        <v>8936</v>
      </c>
      <c r="G663" s="1020" t="s">
        <v>8282</v>
      </c>
      <c r="H663" t="s">
        <v>8266</v>
      </c>
    </row>
    <row r="664" spans="6:8" ht="14.25">
      <c r="F664" s="1020" t="s">
        <v>8937</v>
      </c>
      <c r="G664" s="1020" t="s">
        <v>8282</v>
      </c>
      <c r="H664" t="s">
        <v>8266</v>
      </c>
    </row>
    <row r="665" spans="6:8" ht="14.25">
      <c r="F665" s="1020" t="s">
        <v>8938</v>
      </c>
      <c r="G665" s="1020" t="s">
        <v>8282</v>
      </c>
      <c r="H665" t="s">
        <v>8266</v>
      </c>
    </row>
    <row r="666" spans="6:8" ht="14.25">
      <c r="F666" s="1020" t="s">
        <v>8939</v>
      </c>
      <c r="G666" s="1020" t="s">
        <v>8282</v>
      </c>
      <c r="H666" t="s">
        <v>8266</v>
      </c>
    </row>
    <row r="667" spans="6:8" ht="14.25">
      <c r="F667" s="1020" t="s">
        <v>8940</v>
      </c>
      <c r="G667" s="1020" t="s">
        <v>8282</v>
      </c>
      <c r="H667" t="s">
        <v>8266</v>
      </c>
    </row>
    <row r="668" spans="6:8" ht="14.25">
      <c r="F668" s="1020" t="s">
        <v>8941</v>
      </c>
      <c r="G668" s="1020" t="s">
        <v>8282</v>
      </c>
      <c r="H668" t="s">
        <v>8266</v>
      </c>
    </row>
    <row r="669" spans="6:8" ht="14.25">
      <c r="F669" s="1020" t="s">
        <v>8942</v>
      </c>
      <c r="G669" s="1020" t="s">
        <v>8282</v>
      </c>
      <c r="H669" t="s">
        <v>8266</v>
      </c>
    </row>
    <row r="670" spans="6:8" ht="14.25">
      <c r="F670" s="1020" t="s">
        <v>8943</v>
      </c>
      <c r="G670" s="1020" t="s">
        <v>8282</v>
      </c>
      <c r="H670" t="s">
        <v>8266</v>
      </c>
    </row>
    <row r="671" spans="6:8" ht="14.25">
      <c r="F671" s="1020" t="s">
        <v>8944</v>
      </c>
      <c r="G671" s="1020" t="s">
        <v>8282</v>
      </c>
      <c r="H671" t="s">
        <v>8266</v>
      </c>
    </row>
    <row r="672" spans="6:8" ht="14.25">
      <c r="F672" s="1020" t="s">
        <v>8945</v>
      </c>
      <c r="G672" s="1020" t="s">
        <v>8282</v>
      </c>
      <c r="H672" t="s">
        <v>8266</v>
      </c>
    </row>
    <row r="673" spans="6:8" ht="14.25">
      <c r="F673" s="1020" t="s">
        <v>8946</v>
      </c>
      <c r="G673" s="1020" t="s">
        <v>8282</v>
      </c>
      <c r="H673" t="s">
        <v>8266</v>
      </c>
    </row>
    <row r="674" spans="6:8" ht="14.25">
      <c r="F674" s="1020" t="s">
        <v>8947</v>
      </c>
      <c r="G674" s="1020" t="s">
        <v>8282</v>
      </c>
      <c r="H674" t="s">
        <v>8266</v>
      </c>
    </row>
    <row r="675" spans="6:8" ht="14.25">
      <c r="F675" s="1020" t="s">
        <v>8948</v>
      </c>
      <c r="G675" s="1020" t="s">
        <v>8282</v>
      </c>
      <c r="H675" t="s">
        <v>8266</v>
      </c>
    </row>
    <row r="676" spans="6:8" ht="14.25">
      <c r="F676" s="1020" t="s">
        <v>8949</v>
      </c>
      <c r="G676" s="1020" t="s">
        <v>8282</v>
      </c>
      <c r="H676" t="s">
        <v>8266</v>
      </c>
    </row>
    <row r="677" spans="6:8" ht="14.25">
      <c r="F677" s="1020" t="s">
        <v>8950</v>
      </c>
      <c r="G677" s="1020" t="s">
        <v>8282</v>
      </c>
      <c r="H677" t="s">
        <v>8266</v>
      </c>
    </row>
    <row r="678" spans="6:8" ht="14.25">
      <c r="F678" s="1020" t="s">
        <v>8951</v>
      </c>
      <c r="G678" s="1020" t="s">
        <v>8282</v>
      </c>
      <c r="H678" t="s">
        <v>8266</v>
      </c>
    </row>
    <row r="679" spans="6:8" ht="14.25">
      <c r="F679" s="1020" t="s">
        <v>8952</v>
      </c>
      <c r="G679" s="1020" t="s">
        <v>8282</v>
      </c>
      <c r="H679" t="s">
        <v>8266</v>
      </c>
    </row>
    <row r="680" spans="6:8" ht="14.25">
      <c r="F680" s="1020" t="s">
        <v>8953</v>
      </c>
      <c r="G680" s="1020" t="s">
        <v>8282</v>
      </c>
      <c r="H680" t="s">
        <v>8266</v>
      </c>
    </row>
    <row r="681" spans="6:8" ht="14.25">
      <c r="F681" s="1020" t="s">
        <v>8954</v>
      </c>
      <c r="G681" s="1020" t="s">
        <v>8282</v>
      </c>
      <c r="H681" t="s">
        <v>8266</v>
      </c>
    </row>
    <row r="682" spans="6:8" ht="14.25">
      <c r="F682" s="1020" t="s">
        <v>8955</v>
      </c>
      <c r="G682" s="1020" t="s">
        <v>8282</v>
      </c>
      <c r="H682" t="s">
        <v>8266</v>
      </c>
    </row>
    <row r="683" spans="6:8" ht="14.25">
      <c r="F683" s="1020" t="s">
        <v>8956</v>
      </c>
      <c r="G683" s="1020" t="s">
        <v>8282</v>
      </c>
      <c r="H683" t="s">
        <v>8266</v>
      </c>
    </row>
    <row r="684" spans="6:8" ht="14.25">
      <c r="F684" s="1020" t="s">
        <v>8957</v>
      </c>
      <c r="G684" s="1020" t="s">
        <v>8282</v>
      </c>
      <c r="H684" t="s">
        <v>8266</v>
      </c>
    </row>
    <row r="685" spans="6:8" ht="14.25">
      <c r="F685" s="1020" t="s">
        <v>8958</v>
      </c>
      <c r="G685" s="1020" t="s">
        <v>8282</v>
      </c>
      <c r="H685" t="s">
        <v>8266</v>
      </c>
    </row>
    <row r="686" spans="6:8" ht="14.25">
      <c r="F686" s="1021" t="s">
        <v>8959</v>
      </c>
      <c r="G686" s="67" t="s">
        <v>8284</v>
      </c>
      <c r="H686" t="s">
        <v>8266</v>
      </c>
    </row>
    <row r="687" spans="6:8" ht="14.25">
      <c r="F687" s="1021" t="s">
        <v>8960</v>
      </c>
      <c r="G687" s="67" t="s">
        <v>8284</v>
      </c>
      <c r="H687" t="s">
        <v>8266</v>
      </c>
    </row>
    <row r="688" spans="6:8" ht="14.25">
      <c r="F688" s="1021" t="s">
        <v>8961</v>
      </c>
      <c r="G688" s="67" t="s">
        <v>8284</v>
      </c>
      <c r="H688" t="s">
        <v>8266</v>
      </c>
    </row>
    <row r="689" spans="6:8" ht="14.25">
      <c r="F689" s="1021" t="s">
        <v>8962</v>
      </c>
      <c r="G689" s="67" t="s">
        <v>8284</v>
      </c>
      <c r="H689" t="s">
        <v>8266</v>
      </c>
    </row>
    <row r="690" spans="6:8" ht="14.25">
      <c r="F690" s="1021" t="s">
        <v>8963</v>
      </c>
      <c r="G690" s="67" t="s">
        <v>8284</v>
      </c>
      <c r="H690" t="s">
        <v>8266</v>
      </c>
    </row>
    <row r="691" spans="6:8" ht="14.25">
      <c r="F691" s="1021" t="s">
        <v>8964</v>
      </c>
      <c r="G691" s="67" t="s">
        <v>8284</v>
      </c>
      <c r="H691" t="s">
        <v>8266</v>
      </c>
    </row>
    <row r="692" spans="6:8" ht="14.25">
      <c r="F692" s="1021" t="s">
        <v>8965</v>
      </c>
      <c r="G692" s="67" t="s">
        <v>8284</v>
      </c>
      <c r="H692" t="s">
        <v>8266</v>
      </c>
    </row>
    <row r="693" spans="6:8" ht="14.25">
      <c r="F693" s="1021" t="s">
        <v>8966</v>
      </c>
      <c r="G693" s="67" t="s">
        <v>8284</v>
      </c>
      <c r="H693" t="s">
        <v>8266</v>
      </c>
    </row>
    <row r="694" spans="6:8" ht="14.25">
      <c r="F694" s="1021" t="s">
        <v>8967</v>
      </c>
      <c r="G694" s="67" t="s">
        <v>8284</v>
      </c>
      <c r="H694" t="s">
        <v>8266</v>
      </c>
    </row>
    <row r="695" spans="6:8" ht="14.25">
      <c r="F695" s="1021" t="s">
        <v>8968</v>
      </c>
      <c r="G695" s="67" t="s">
        <v>8284</v>
      </c>
      <c r="H695" t="s">
        <v>8266</v>
      </c>
    </row>
    <row r="696" spans="6:8" ht="14.25">
      <c r="F696" s="1021" t="s">
        <v>8969</v>
      </c>
      <c r="G696" s="67" t="s">
        <v>8284</v>
      </c>
      <c r="H696" t="s">
        <v>8266</v>
      </c>
    </row>
    <row r="697" spans="6:8" ht="14.25">
      <c r="F697" s="1021" t="s">
        <v>8970</v>
      </c>
      <c r="G697" s="67" t="s">
        <v>8284</v>
      </c>
      <c r="H697" t="s">
        <v>8266</v>
      </c>
    </row>
    <row r="698" spans="6:8" ht="14.25">
      <c r="F698" s="1021" t="s">
        <v>8971</v>
      </c>
      <c r="G698" s="67" t="s">
        <v>8284</v>
      </c>
      <c r="H698" t="s">
        <v>8266</v>
      </c>
    </row>
    <row r="699" spans="6:8" ht="14.25">
      <c r="F699" s="1021" t="s">
        <v>8972</v>
      </c>
      <c r="G699" s="67" t="s">
        <v>8284</v>
      </c>
      <c r="H699" t="s">
        <v>8266</v>
      </c>
    </row>
    <row r="700" spans="6:8" ht="14.25">
      <c r="F700" s="1021" t="s">
        <v>8973</v>
      </c>
      <c r="G700" s="67" t="s">
        <v>8284</v>
      </c>
      <c r="H700" t="s">
        <v>8266</v>
      </c>
    </row>
    <row r="701" spans="6:8" ht="14.25">
      <c r="F701" s="1021" t="s">
        <v>8974</v>
      </c>
      <c r="G701" s="67" t="s">
        <v>8284</v>
      </c>
      <c r="H701" t="s">
        <v>8266</v>
      </c>
    </row>
    <row r="702" spans="6:8" ht="14.25">
      <c r="F702" s="1021" t="s">
        <v>8975</v>
      </c>
      <c r="G702" s="67" t="s">
        <v>8284</v>
      </c>
      <c r="H702" t="s">
        <v>8266</v>
      </c>
    </row>
    <row r="703" spans="6:8" ht="14.25">
      <c r="F703" s="1021" t="s">
        <v>8976</v>
      </c>
      <c r="G703" s="67" t="s">
        <v>8284</v>
      </c>
      <c r="H703" t="s">
        <v>8266</v>
      </c>
    </row>
    <row r="704" spans="6:8" ht="14.25">
      <c r="F704" s="1021" t="s">
        <v>8977</v>
      </c>
      <c r="G704" s="67" t="s">
        <v>8284</v>
      </c>
      <c r="H704" t="s">
        <v>8266</v>
      </c>
    </row>
    <row r="705" spans="6:8" ht="14.25">
      <c r="F705" s="1021" t="s">
        <v>8978</v>
      </c>
      <c r="G705" s="67" t="s">
        <v>8284</v>
      </c>
      <c r="H705" t="s">
        <v>8266</v>
      </c>
    </row>
    <row r="706" spans="6:8" ht="14.25">
      <c r="F706" s="1021" t="s">
        <v>8979</v>
      </c>
      <c r="G706" s="67" t="s">
        <v>8284</v>
      </c>
      <c r="H706" t="s">
        <v>8266</v>
      </c>
    </row>
    <row r="707" spans="6:8" ht="14.25">
      <c r="F707" s="1021" t="s">
        <v>8980</v>
      </c>
      <c r="G707" s="67" t="s">
        <v>8284</v>
      </c>
      <c r="H707" t="s">
        <v>8266</v>
      </c>
    </row>
    <row r="708" spans="6:8" ht="14.25">
      <c r="F708" s="1021" t="s">
        <v>8981</v>
      </c>
      <c r="G708" s="67" t="s">
        <v>8284</v>
      </c>
      <c r="H708" t="s">
        <v>8266</v>
      </c>
    </row>
    <row r="709" spans="6:8" ht="14.25">
      <c r="F709" s="1021" t="s">
        <v>8982</v>
      </c>
      <c r="G709" s="67" t="s">
        <v>8284</v>
      </c>
      <c r="H709" t="s">
        <v>8266</v>
      </c>
    </row>
    <row r="710" spans="6:8" ht="14.25">
      <c r="F710" s="1021" t="s">
        <v>8983</v>
      </c>
      <c r="G710" s="67" t="s">
        <v>8284</v>
      </c>
      <c r="H710" t="s">
        <v>8266</v>
      </c>
    </row>
    <row r="711" spans="6:8" ht="14.25">
      <c r="F711" s="1021" t="s">
        <v>8984</v>
      </c>
      <c r="G711" s="67" t="s">
        <v>8284</v>
      </c>
      <c r="H711" t="s">
        <v>8266</v>
      </c>
    </row>
    <row r="712" spans="6:8" ht="14.25">
      <c r="F712" s="1021" t="s">
        <v>8985</v>
      </c>
      <c r="G712" s="67" t="s">
        <v>8284</v>
      </c>
      <c r="H712" t="s">
        <v>8266</v>
      </c>
    </row>
    <row r="713" spans="6:8" ht="14.25">
      <c r="F713" s="1021" t="s">
        <v>8986</v>
      </c>
      <c r="G713" s="67" t="s">
        <v>8284</v>
      </c>
      <c r="H713" t="s">
        <v>8266</v>
      </c>
    </row>
    <row r="714" spans="6:8" ht="14.25">
      <c r="F714" s="1021" t="s">
        <v>8987</v>
      </c>
      <c r="G714" s="67" t="s">
        <v>8284</v>
      </c>
      <c r="H714" t="s">
        <v>8266</v>
      </c>
    </row>
    <row r="715" spans="6:8" ht="14.25">
      <c r="F715" s="1021" t="s">
        <v>8988</v>
      </c>
      <c r="G715" s="67" t="s">
        <v>8284</v>
      </c>
      <c r="H715" t="s">
        <v>8266</v>
      </c>
    </row>
    <row r="716" spans="6:8" ht="14.25">
      <c r="F716" s="1021" t="s">
        <v>8989</v>
      </c>
      <c r="G716" s="67" t="s">
        <v>8284</v>
      </c>
      <c r="H716" t="s">
        <v>8266</v>
      </c>
    </row>
    <row r="717" spans="6:8" ht="14.25">
      <c r="F717" s="1021" t="s">
        <v>8990</v>
      </c>
      <c r="G717" s="67" t="s">
        <v>8284</v>
      </c>
      <c r="H717" t="s">
        <v>8266</v>
      </c>
    </row>
    <row r="718" spans="6:8" ht="14.25">
      <c r="F718" s="1021" t="s">
        <v>8991</v>
      </c>
      <c r="G718" s="67" t="s">
        <v>8284</v>
      </c>
      <c r="H718" t="s">
        <v>8266</v>
      </c>
    </row>
    <row r="719" spans="6:8" ht="14.25">
      <c r="F719" s="1021" t="s">
        <v>8992</v>
      </c>
      <c r="G719" s="67" t="s">
        <v>8284</v>
      </c>
      <c r="H719" t="s">
        <v>8266</v>
      </c>
    </row>
    <row r="720" spans="6:8" ht="14.25">
      <c r="F720" s="1021" t="s">
        <v>8993</v>
      </c>
      <c r="G720" s="67" t="s">
        <v>8284</v>
      </c>
      <c r="H720" t="s">
        <v>8266</v>
      </c>
    </row>
    <row r="721" spans="6:8" ht="14.25">
      <c r="F721" s="1021" t="s">
        <v>8994</v>
      </c>
      <c r="G721" s="67" t="s">
        <v>8284</v>
      </c>
      <c r="H721" t="s">
        <v>8266</v>
      </c>
    </row>
    <row r="722" spans="6:8" ht="14.25">
      <c r="F722" s="1021" t="s">
        <v>8995</v>
      </c>
      <c r="G722" s="67" t="s">
        <v>8284</v>
      </c>
      <c r="H722" t="s">
        <v>8266</v>
      </c>
    </row>
    <row r="723" spans="6:8" ht="14.25">
      <c r="F723" s="1021" t="s">
        <v>8996</v>
      </c>
      <c r="G723" s="67" t="s">
        <v>8284</v>
      </c>
      <c r="H723" t="s">
        <v>8266</v>
      </c>
    </row>
    <row r="724" spans="6:8" ht="14.25">
      <c r="F724" s="1021" t="s">
        <v>8997</v>
      </c>
      <c r="G724" s="67" t="s">
        <v>8284</v>
      </c>
      <c r="H724" t="s">
        <v>8266</v>
      </c>
    </row>
    <row r="725" spans="6:8" ht="14.25">
      <c r="F725" s="1021" t="s">
        <v>8998</v>
      </c>
      <c r="G725" s="67" t="s">
        <v>8284</v>
      </c>
      <c r="H725" t="s">
        <v>8266</v>
      </c>
    </row>
    <row r="726" spans="6:8" ht="14.25">
      <c r="F726" s="1021" t="s">
        <v>8999</v>
      </c>
      <c r="G726" s="67" t="s">
        <v>8284</v>
      </c>
      <c r="H726" t="s">
        <v>8266</v>
      </c>
    </row>
    <row r="727" spans="6:8" ht="14.25">
      <c r="F727" s="1021" t="s">
        <v>9000</v>
      </c>
      <c r="G727" s="67" t="s">
        <v>8284</v>
      </c>
      <c r="H727" t="s">
        <v>8266</v>
      </c>
    </row>
    <row r="728" spans="6:8" ht="14.25">
      <c r="F728" s="1021" t="s">
        <v>9001</v>
      </c>
      <c r="G728" s="67" t="s">
        <v>8284</v>
      </c>
      <c r="H728" t="s">
        <v>8266</v>
      </c>
    </row>
    <row r="729" spans="6:8" ht="14.25">
      <c r="F729" s="1021" t="s">
        <v>9002</v>
      </c>
      <c r="G729" s="67" t="s">
        <v>8284</v>
      </c>
      <c r="H729" t="s">
        <v>8266</v>
      </c>
    </row>
    <row r="730" spans="6:8" ht="14.25">
      <c r="F730" s="1021" t="s">
        <v>9003</v>
      </c>
      <c r="G730" s="67" t="s">
        <v>8284</v>
      </c>
      <c r="H730" t="s">
        <v>8266</v>
      </c>
    </row>
    <row r="731" spans="6:8" ht="14.25">
      <c r="F731" s="1021" t="s">
        <v>9004</v>
      </c>
      <c r="G731" s="67" t="s">
        <v>8284</v>
      </c>
      <c r="H731" t="s">
        <v>8266</v>
      </c>
    </row>
    <row r="732" spans="6:8" ht="14.25">
      <c r="F732" s="1021" t="s">
        <v>9005</v>
      </c>
      <c r="G732" s="67" t="s">
        <v>8284</v>
      </c>
      <c r="H732" t="s">
        <v>8266</v>
      </c>
    </row>
    <row r="733" spans="6:8" ht="14.25">
      <c r="F733" s="1021" t="s">
        <v>9006</v>
      </c>
      <c r="G733" s="67" t="s">
        <v>8284</v>
      </c>
      <c r="H733" t="s">
        <v>8266</v>
      </c>
    </row>
    <row r="734" spans="6:8" ht="14.25">
      <c r="F734" s="1021" t="s">
        <v>9007</v>
      </c>
      <c r="G734" s="67" t="s">
        <v>8284</v>
      </c>
      <c r="H734" t="s">
        <v>8266</v>
      </c>
    </row>
    <row r="735" spans="6:8" ht="14.25">
      <c r="F735" s="1021" t="s">
        <v>9008</v>
      </c>
      <c r="G735" s="67" t="s">
        <v>8284</v>
      </c>
      <c r="H735" t="s">
        <v>8266</v>
      </c>
    </row>
    <row r="736" spans="6:8" ht="14.25">
      <c r="F736" s="1021" t="s">
        <v>9009</v>
      </c>
      <c r="G736" s="67" t="s">
        <v>8284</v>
      </c>
      <c r="H736" t="s">
        <v>8266</v>
      </c>
    </row>
    <row r="737" spans="6:8" ht="14.25">
      <c r="F737" s="1021" t="s">
        <v>9010</v>
      </c>
      <c r="G737" s="67" t="s">
        <v>8284</v>
      </c>
      <c r="H737" t="s">
        <v>8266</v>
      </c>
    </row>
    <row r="738" spans="6:8" ht="14.25">
      <c r="F738" s="1021" t="s">
        <v>9011</v>
      </c>
      <c r="G738" s="67" t="s">
        <v>8284</v>
      </c>
      <c r="H738" t="s">
        <v>8266</v>
      </c>
    </row>
    <row r="739" spans="6:8" ht="14.25">
      <c r="F739" s="1021" t="s">
        <v>9012</v>
      </c>
      <c r="G739" s="67" t="s">
        <v>8284</v>
      </c>
      <c r="H739" t="s">
        <v>8266</v>
      </c>
    </row>
    <row r="740" spans="6:8" ht="14.25">
      <c r="F740" s="1021" t="s">
        <v>9013</v>
      </c>
      <c r="G740" s="67" t="s">
        <v>8284</v>
      </c>
      <c r="H740" t="s">
        <v>8266</v>
      </c>
    </row>
    <row r="741" spans="6:8" ht="14.25">
      <c r="F741" s="1021" t="s">
        <v>9014</v>
      </c>
      <c r="G741" s="67" t="s">
        <v>8284</v>
      </c>
      <c r="H741" t="s">
        <v>8266</v>
      </c>
    </row>
    <row r="742" spans="6:8" ht="14.25">
      <c r="F742" s="1021" t="s">
        <v>9015</v>
      </c>
      <c r="G742" s="67" t="s">
        <v>8284</v>
      </c>
      <c r="H742" t="s">
        <v>8266</v>
      </c>
    </row>
    <row r="743" spans="6:8" ht="14.25">
      <c r="F743" s="1021" t="s">
        <v>9016</v>
      </c>
      <c r="G743" s="67" t="s">
        <v>8284</v>
      </c>
      <c r="H743" t="s">
        <v>8266</v>
      </c>
    </row>
    <row r="744" spans="6:8" ht="14.25">
      <c r="F744" s="1021" t="s">
        <v>9017</v>
      </c>
      <c r="G744" s="67" t="s">
        <v>8284</v>
      </c>
      <c r="H744" t="s">
        <v>8266</v>
      </c>
    </row>
    <row r="745" spans="6:8" ht="14.25">
      <c r="F745" s="1021" t="s">
        <v>9018</v>
      </c>
      <c r="G745" s="67" t="s">
        <v>8284</v>
      </c>
      <c r="H745" t="s">
        <v>8266</v>
      </c>
    </row>
    <row r="746" spans="6:8" ht="14.25">
      <c r="F746" s="1021" t="s">
        <v>9019</v>
      </c>
      <c r="G746" s="67" t="s">
        <v>8284</v>
      </c>
      <c r="H746" t="s">
        <v>8266</v>
      </c>
    </row>
    <row r="747" spans="6:8" ht="14.25">
      <c r="F747" s="1021" t="s">
        <v>9020</v>
      </c>
      <c r="G747" s="67" t="s">
        <v>8284</v>
      </c>
      <c r="H747" t="s">
        <v>8266</v>
      </c>
    </row>
    <row r="748" spans="6:8" ht="14.25">
      <c r="F748" s="1021" t="s">
        <v>9021</v>
      </c>
      <c r="G748" s="67" t="s">
        <v>8284</v>
      </c>
      <c r="H748" t="s">
        <v>8266</v>
      </c>
    </row>
    <row r="749" spans="6:8" ht="14.25">
      <c r="F749" s="1021" t="s">
        <v>9022</v>
      </c>
      <c r="G749" s="67" t="s">
        <v>8284</v>
      </c>
      <c r="H749" t="s">
        <v>8266</v>
      </c>
    </row>
    <row r="750" spans="6:8" ht="14.25">
      <c r="F750" s="1021" t="s">
        <v>9023</v>
      </c>
      <c r="G750" s="67" t="s">
        <v>8284</v>
      </c>
      <c r="H750" t="s">
        <v>8266</v>
      </c>
    </row>
    <row r="751" spans="6:8" ht="14.25">
      <c r="F751" s="1021" t="s">
        <v>9024</v>
      </c>
      <c r="G751" s="67" t="s">
        <v>8284</v>
      </c>
      <c r="H751" t="s">
        <v>8266</v>
      </c>
    </row>
    <row r="752" spans="6:8" ht="14.25">
      <c r="F752" s="1021" t="s">
        <v>9025</v>
      </c>
      <c r="G752" s="67" t="s">
        <v>8284</v>
      </c>
      <c r="H752" t="s">
        <v>8266</v>
      </c>
    </row>
    <row r="753" spans="6:8" ht="14.25">
      <c r="F753" s="1021" t="s">
        <v>9026</v>
      </c>
      <c r="G753" s="67" t="s">
        <v>8284</v>
      </c>
      <c r="H753" t="s">
        <v>8266</v>
      </c>
    </row>
    <row r="754" spans="6:8" ht="14.25">
      <c r="F754" s="1021" t="s">
        <v>9027</v>
      </c>
      <c r="G754" s="67" t="s">
        <v>8284</v>
      </c>
      <c r="H754" t="s">
        <v>8266</v>
      </c>
    </row>
    <row r="755" spans="6:8" ht="14.25">
      <c r="F755" s="1021" t="s">
        <v>9028</v>
      </c>
      <c r="G755" s="67" t="s">
        <v>8284</v>
      </c>
      <c r="H755" t="s">
        <v>8266</v>
      </c>
    </row>
    <row r="756" spans="6:8" ht="14.25">
      <c r="F756" s="1021" t="s">
        <v>9029</v>
      </c>
      <c r="G756" s="67" t="s">
        <v>8284</v>
      </c>
      <c r="H756" t="s">
        <v>8266</v>
      </c>
    </row>
    <row r="757" spans="6:8" ht="14.25">
      <c r="F757" s="1021" t="s">
        <v>9030</v>
      </c>
      <c r="G757" s="67" t="s">
        <v>8284</v>
      </c>
      <c r="H757" t="s">
        <v>8266</v>
      </c>
    </row>
    <row r="758" spans="6:8" ht="14.25">
      <c r="F758" s="1021" t="s">
        <v>9031</v>
      </c>
      <c r="G758" s="67" t="s">
        <v>8284</v>
      </c>
      <c r="H758" t="s">
        <v>8266</v>
      </c>
    </row>
    <row r="759" spans="6:8" ht="14.25">
      <c r="F759" s="1021" t="s">
        <v>9032</v>
      </c>
      <c r="G759" s="67" t="s">
        <v>8284</v>
      </c>
      <c r="H759" t="s">
        <v>8266</v>
      </c>
    </row>
    <row r="760" spans="6:8" ht="14.25">
      <c r="F760" s="1021" t="s">
        <v>9033</v>
      </c>
      <c r="G760" s="67" t="s">
        <v>8284</v>
      </c>
      <c r="H760" t="s">
        <v>8266</v>
      </c>
    </row>
    <row r="761" spans="6:8" ht="14.25">
      <c r="F761" s="1021" t="s">
        <v>9034</v>
      </c>
      <c r="G761" s="67" t="s">
        <v>8284</v>
      </c>
      <c r="H761" t="s">
        <v>8266</v>
      </c>
    </row>
    <row r="762" spans="6:8" ht="14.25">
      <c r="F762" s="1021" t="s">
        <v>9035</v>
      </c>
      <c r="G762" s="67" t="s">
        <v>8284</v>
      </c>
      <c r="H762" t="s">
        <v>8266</v>
      </c>
    </row>
    <row r="763" spans="6:8" ht="14.25">
      <c r="F763" s="1021" t="s">
        <v>9036</v>
      </c>
      <c r="G763" s="67" t="s">
        <v>8284</v>
      </c>
      <c r="H763" t="s">
        <v>8266</v>
      </c>
    </row>
    <row r="764" spans="6:8" ht="14.25">
      <c r="F764" s="1021" t="s">
        <v>9037</v>
      </c>
      <c r="G764" s="67" t="s">
        <v>8284</v>
      </c>
      <c r="H764" t="s">
        <v>8266</v>
      </c>
    </row>
    <row r="765" spans="6:8" ht="14.25">
      <c r="F765" s="1021" t="s">
        <v>9038</v>
      </c>
      <c r="G765" s="67" t="s">
        <v>8284</v>
      </c>
      <c r="H765" t="s">
        <v>8266</v>
      </c>
    </row>
    <row r="766" spans="6:8" ht="14.25">
      <c r="F766" s="1021" t="s">
        <v>9039</v>
      </c>
      <c r="G766" s="67" t="s">
        <v>8284</v>
      </c>
      <c r="H766" t="s">
        <v>8266</v>
      </c>
    </row>
    <row r="767" spans="6:8" ht="14.25">
      <c r="F767" s="1021" t="s">
        <v>9040</v>
      </c>
      <c r="G767" s="67" t="s">
        <v>8284</v>
      </c>
      <c r="H767" t="s">
        <v>8266</v>
      </c>
    </row>
    <row r="768" spans="6:8" ht="14.25">
      <c r="F768" s="1021" t="s">
        <v>9041</v>
      </c>
      <c r="G768" s="67" t="s">
        <v>8284</v>
      </c>
      <c r="H768" t="s">
        <v>8266</v>
      </c>
    </row>
    <row r="769" spans="6:8" ht="14.25">
      <c r="F769" s="1021" t="s">
        <v>9042</v>
      </c>
      <c r="G769" s="67" t="s">
        <v>8284</v>
      </c>
      <c r="H769" t="s">
        <v>8266</v>
      </c>
    </row>
    <row r="770" spans="6:8" ht="14.25">
      <c r="F770" s="1021" t="s">
        <v>9043</v>
      </c>
      <c r="G770" s="67" t="s">
        <v>8284</v>
      </c>
      <c r="H770" t="s">
        <v>8266</v>
      </c>
    </row>
    <row r="771" spans="6:8" ht="14.25">
      <c r="F771" s="1021" t="s">
        <v>9044</v>
      </c>
      <c r="G771" s="67" t="s">
        <v>8284</v>
      </c>
      <c r="H771" t="s">
        <v>8266</v>
      </c>
    </row>
    <row r="772" spans="6:8" ht="14.25">
      <c r="F772" s="1021" t="s">
        <v>9045</v>
      </c>
      <c r="G772" s="67" t="s">
        <v>8284</v>
      </c>
      <c r="H772" t="s">
        <v>8266</v>
      </c>
    </row>
    <row r="773" spans="6:8" ht="14.25">
      <c r="F773" s="1021" t="s">
        <v>9046</v>
      </c>
      <c r="G773" s="67" t="s">
        <v>8284</v>
      </c>
      <c r="H773" t="s">
        <v>8266</v>
      </c>
    </row>
    <row r="774" spans="6:8" ht="14.25">
      <c r="F774" s="1021" t="s">
        <v>9047</v>
      </c>
      <c r="G774" s="67" t="s">
        <v>8284</v>
      </c>
      <c r="H774" t="s">
        <v>8266</v>
      </c>
    </row>
    <row r="775" spans="6:8" ht="14.25">
      <c r="F775" s="1021" t="s">
        <v>9048</v>
      </c>
      <c r="G775" s="67" t="s">
        <v>8284</v>
      </c>
      <c r="H775" t="s">
        <v>8266</v>
      </c>
    </row>
    <row r="776" spans="6:8" ht="14.25">
      <c r="F776" s="1021" t="s">
        <v>9049</v>
      </c>
      <c r="G776" s="67" t="s">
        <v>8284</v>
      </c>
      <c r="H776" t="s">
        <v>8266</v>
      </c>
    </row>
    <row r="777" spans="6:8" ht="14.25">
      <c r="F777" s="1021" t="s">
        <v>9050</v>
      </c>
      <c r="G777" s="67" t="s">
        <v>8284</v>
      </c>
      <c r="H777" t="s">
        <v>8266</v>
      </c>
    </row>
    <row r="778" spans="6:8" ht="14.25">
      <c r="F778" s="1021" t="s">
        <v>9051</v>
      </c>
      <c r="G778" s="67" t="s">
        <v>8284</v>
      </c>
      <c r="H778" t="s">
        <v>8266</v>
      </c>
    </row>
    <row r="779" spans="6:8" ht="14.25">
      <c r="F779" s="1021" t="s">
        <v>9052</v>
      </c>
      <c r="G779" s="67" t="s">
        <v>8284</v>
      </c>
      <c r="H779" t="s">
        <v>8266</v>
      </c>
    </row>
    <row r="780" spans="6:8" ht="14.25">
      <c r="F780" s="1021" t="s">
        <v>9053</v>
      </c>
      <c r="G780" s="67" t="s">
        <v>8284</v>
      </c>
      <c r="H780" t="s">
        <v>8266</v>
      </c>
    </row>
    <row r="781" spans="6:8" ht="14.25">
      <c r="F781" s="1021" t="s">
        <v>9054</v>
      </c>
      <c r="G781" s="67" t="s">
        <v>8284</v>
      </c>
      <c r="H781" t="s">
        <v>8266</v>
      </c>
    </row>
    <row r="782" spans="6:8" ht="14.25">
      <c r="F782" s="1021" t="s">
        <v>9055</v>
      </c>
      <c r="G782" s="67" t="s">
        <v>8284</v>
      </c>
      <c r="H782" t="s">
        <v>8266</v>
      </c>
    </row>
    <row r="783" spans="6:8" ht="14.25">
      <c r="F783" s="1021" t="s">
        <v>9056</v>
      </c>
      <c r="G783" s="67" t="s">
        <v>8284</v>
      </c>
      <c r="H783" t="s">
        <v>8266</v>
      </c>
    </row>
    <row r="784" spans="6:8" ht="14.25">
      <c r="F784" s="1021" t="s">
        <v>9057</v>
      </c>
      <c r="G784" s="67" t="s">
        <v>8284</v>
      </c>
      <c r="H784" t="s">
        <v>8266</v>
      </c>
    </row>
    <row r="785" spans="6:8" ht="14.25">
      <c r="F785" s="1021" t="s">
        <v>9058</v>
      </c>
      <c r="G785" s="67" t="s">
        <v>8284</v>
      </c>
      <c r="H785" t="s">
        <v>8266</v>
      </c>
    </row>
    <row r="786" spans="6:8" ht="14.25">
      <c r="F786" s="1021" t="s">
        <v>9059</v>
      </c>
      <c r="G786" s="67" t="s">
        <v>8284</v>
      </c>
      <c r="H786" t="s">
        <v>8266</v>
      </c>
    </row>
    <row r="787" spans="6:8" ht="14.25">
      <c r="F787" s="1021" t="s">
        <v>9060</v>
      </c>
      <c r="G787" s="67" t="s">
        <v>8284</v>
      </c>
      <c r="H787" t="s">
        <v>8266</v>
      </c>
    </row>
    <row r="788" spans="6:8" ht="14.25">
      <c r="F788" s="1021" t="s">
        <v>9061</v>
      </c>
      <c r="G788" s="67" t="s">
        <v>8284</v>
      </c>
      <c r="H788" t="s">
        <v>8266</v>
      </c>
    </row>
    <row r="789" spans="6:8" ht="14.25">
      <c r="F789" s="1021" t="s">
        <v>9062</v>
      </c>
      <c r="G789" s="67" t="s">
        <v>8284</v>
      </c>
      <c r="H789" t="s">
        <v>8266</v>
      </c>
    </row>
    <row r="790" spans="6:8" ht="14.25">
      <c r="F790" s="1021" t="s">
        <v>9063</v>
      </c>
      <c r="G790" s="67" t="s">
        <v>8284</v>
      </c>
      <c r="H790" t="s">
        <v>8266</v>
      </c>
    </row>
    <row r="791" spans="6:8" ht="14.25">
      <c r="F791" s="1021" t="s">
        <v>9064</v>
      </c>
      <c r="G791" s="67" t="s">
        <v>8284</v>
      </c>
      <c r="H791" t="s">
        <v>8266</v>
      </c>
    </row>
    <row r="792" spans="6:8" ht="14.25">
      <c r="F792" s="1021" t="s">
        <v>9065</v>
      </c>
      <c r="G792" s="67" t="s">
        <v>8284</v>
      </c>
      <c r="H792" t="s">
        <v>8266</v>
      </c>
    </row>
    <row r="793" spans="6:8" ht="14.25">
      <c r="F793" s="1021" t="s">
        <v>9066</v>
      </c>
      <c r="G793" s="67" t="s">
        <v>8284</v>
      </c>
      <c r="H793" t="s">
        <v>8266</v>
      </c>
    </row>
    <row r="794" spans="6:8" ht="14.25">
      <c r="F794" s="1021" t="s">
        <v>9067</v>
      </c>
      <c r="G794" s="67" t="s">
        <v>8284</v>
      </c>
      <c r="H794" t="s">
        <v>8266</v>
      </c>
    </row>
    <row r="795" spans="6:8" ht="14.25">
      <c r="F795" s="1021" t="s">
        <v>9068</v>
      </c>
      <c r="G795" s="67" t="s">
        <v>8284</v>
      </c>
      <c r="H795" t="s">
        <v>8266</v>
      </c>
    </row>
    <row r="796" spans="6:8" ht="14.25">
      <c r="F796" s="1021" t="s">
        <v>9069</v>
      </c>
      <c r="G796" s="67" t="s">
        <v>8284</v>
      </c>
      <c r="H796" t="s">
        <v>8266</v>
      </c>
    </row>
    <row r="797" spans="6:8" ht="14.25">
      <c r="F797" s="1021" t="s">
        <v>9070</v>
      </c>
      <c r="G797" s="67" t="s">
        <v>8284</v>
      </c>
      <c r="H797" t="s">
        <v>8266</v>
      </c>
    </row>
    <row r="798" spans="6:8" ht="14.25">
      <c r="F798" s="1021" t="s">
        <v>9071</v>
      </c>
      <c r="G798" s="67" t="s">
        <v>8284</v>
      </c>
      <c r="H798" t="s">
        <v>8266</v>
      </c>
    </row>
    <row r="799" spans="6:8" ht="14.25">
      <c r="F799" s="1021" t="s">
        <v>9072</v>
      </c>
      <c r="G799" s="67" t="s">
        <v>8284</v>
      </c>
      <c r="H799" t="s">
        <v>8266</v>
      </c>
    </row>
    <row r="800" spans="6:8" ht="14.25">
      <c r="F800" s="1021" t="s">
        <v>9073</v>
      </c>
      <c r="G800" s="67" t="s">
        <v>8284</v>
      </c>
      <c r="H800" t="s">
        <v>8266</v>
      </c>
    </row>
    <row r="801" spans="6:8" ht="14.25">
      <c r="F801" s="1021" t="s">
        <v>9074</v>
      </c>
      <c r="G801" s="67" t="s">
        <v>8284</v>
      </c>
      <c r="H801" t="s">
        <v>8266</v>
      </c>
    </row>
    <row r="802" spans="6:8" ht="14.25">
      <c r="F802" s="1021" t="s">
        <v>9075</v>
      </c>
      <c r="G802" s="67" t="s">
        <v>8284</v>
      </c>
      <c r="H802" t="s">
        <v>8266</v>
      </c>
    </row>
    <row r="803" spans="6:8" ht="14.25">
      <c r="F803" s="1021" t="s">
        <v>9076</v>
      </c>
      <c r="G803" s="67" t="s">
        <v>8284</v>
      </c>
      <c r="H803" t="s">
        <v>8266</v>
      </c>
    </row>
    <row r="804" spans="6:8" ht="14.25">
      <c r="F804" s="1021" t="s">
        <v>9077</v>
      </c>
      <c r="G804" s="67" t="s">
        <v>8284</v>
      </c>
      <c r="H804" t="s">
        <v>8266</v>
      </c>
    </row>
    <row r="805" spans="6:8" ht="14.25">
      <c r="F805" s="1021" t="s">
        <v>9078</v>
      </c>
      <c r="G805" s="67" t="s">
        <v>8284</v>
      </c>
      <c r="H805" t="s">
        <v>8266</v>
      </c>
    </row>
    <row r="806" spans="6:8" ht="14.25">
      <c r="F806" s="1021" t="s">
        <v>9079</v>
      </c>
      <c r="G806" s="67" t="s">
        <v>8284</v>
      </c>
      <c r="H806" t="s">
        <v>8266</v>
      </c>
    </row>
    <row r="807" spans="6:8" ht="14.25">
      <c r="F807" s="1021" t="s">
        <v>9080</v>
      </c>
      <c r="G807" s="67" t="s">
        <v>8284</v>
      </c>
      <c r="H807" t="s">
        <v>8266</v>
      </c>
    </row>
    <row r="808" spans="6:8" ht="14.25">
      <c r="F808" s="1021" t="s">
        <v>9081</v>
      </c>
      <c r="G808" s="67" t="s">
        <v>8284</v>
      </c>
      <c r="H808" t="s">
        <v>8266</v>
      </c>
    </row>
    <row r="809" spans="6:8" ht="14.25">
      <c r="F809" s="1021" t="s">
        <v>9082</v>
      </c>
      <c r="G809" s="67" t="s">
        <v>8284</v>
      </c>
      <c r="H809" t="s">
        <v>8266</v>
      </c>
    </row>
    <row r="810" spans="6:8" ht="14.25">
      <c r="F810" s="1021" t="s">
        <v>9083</v>
      </c>
      <c r="G810" s="67" t="s">
        <v>8284</v>
      </c>
      <c r="H810" t="s">
        <v>8266</v>
      </c>
    </row>
    <row r="811" spans="6:8" ht="14.25">
      <c r="F811" s="1021" t="s">
        <v>9084</v>
      </c>
      <c r="G811" s="67" t="s">
        <v>8284</v>
      </c>
      <c r="H811" t="s">
        <v>8266</v>
      </c>
    </row>
    <row r="812" spans="6:8" ht="14.25">
      <c r="F812" s="1021" t="s">
        <v>9085</v>
      </c>
      <c r="G812" s="67" t="s">
        <v>8284</v>
      </c>
      <c r="H812" t="s">
        <v>8266</v>
      </c>
    </row>
    <row r="813" spans="6:8" ht="14.25">
      <c r="F813" s="1021" t="s">
        <v>9086</v>
      </c>
      <c r="G813" s="67" t="s">
        <v>8284</v>
      </c>
      <c r="H813" t="s">
        <v>8266</v>
      </c>
    </row>
    <row r="814" spans="6:8" ht="14.25">
      <c r="F814" s="1021" t="s">
        <v>8847</v>
      </c>
      <c r="G814" s="67" t="s">
        <v>8284</v>
      </c>
      <c r="H814" t="s">
        <v>8266</v>
      </c>
    </row>
    <row r="815" spans="6:8" ht="14.25">
      <c r="F815" s="1021" t="s">
        <v>8862</v>
      </c>
      <c r="G815" s="67" t="s">
        <v>8284</v>
      </c>
      <c r="H815" t="s">
        <v>8266</v>
      </c>
    </row>
    <row r="816" spans="6:8" ht="14.25">
      <c r="F816" s="1021" t="s">
        <v>8876</v>
      </c>
      <c r="G816" s="67" t="s">
        <v>8284</v>
      </c>
      <c r="H816" t="s">
        <v>8266</v>
      </c>
    </row>
    <row r="817" spans="6:8" ht="14.25">
      <c r="F817" s="1021" t="s">
        <v>8889</v>
      </c>
      <c r="G817" s="67" t="s">
        <v>8284</v>
      </c>
      <c r="H817" t="s">
        <v>8266</v>
      </c>
    </row>
    <row r="818" spans="6:8" ht="14.25">
      <c r="F818" s="1021" t="s">
        <v>8911</v>
      </c>
      <c r="G818" s="67" t="s">
        <v>8284</v>
      </c>
      <c r="H818" t="s">
        <v>8266</v>
      </c>
    </row>
    <row r="819" spans="6:8" ht="14.25">
      <c r="F819" s="1021" t="s">
        <v>8922</v>
      </c>
      <c r="G819" s="67" t="s">
        <v>8284</v>
      </c>
      <c r="H819" t="s">
        <v>8266</v>
      </c>
    </row>
    <row r="820" spans="6:8" ht="14.25">
      <c r="F820" s="1022" t="s">
        <v>9087</v>
      </c>
      <c r="G820" s="42" t="s">
        <v>8339</v>
      </c>
      <c r="H820" t="s">
        <v>8266</v>
      </c>
    </row>
    <row r="821" spans="6:8" ht="14.25">
      <c r="F821" s="1022" t="s">
        <v>9088</v>
      </c>
      <c r="G821" s="42" t="s">
        <v>8339</v>
      </c>
      <c r="H821" t="s">
        <v>8266</v>
      </c>
    </row>
    <row r="822" spans="6:8" ht="14.25">
      <c r="F822" s="1022" t="s">
        <v>9089</v>
      </c>
      <c r="G822" s="42" t="s">
        <v>8339</v>
      </c>
      <c r="H822" t="s">
        <v>8266</v>
      </c>
    </row>
    <row r="823" spans="6:8" ht="14.25">
      <c r="F823" s="1022" t="s">
        <v>9090</v>
      </c>
      <c r="G823" s="42" t="s">
        <v>8339</v>
      </c>
      <c r="H823" t="s">
        <v>8266</v>
      </c>
    </row>
    <row r="824" spans="6:8" ht="14.25">
      <c r="F824" s="1022" t="s">
        <v>9091</v>
      </c>
      <c r="G824" s="42" t="s">
        <v>8339</v>
      </c>
      <c r="H824" t="s">
        <v>8266</v>
      </c>
    </row>
    <row r="825" spans="6:8" ht="14.25">
      <c r="F825" s="1022" t="s">
        <v>9092</v>
      </c>
      <c r="G825" s="42" t="s">
        <v>8339</v>
      </c>
      <c r="H825" t="s">
        <v>8266</v>
      </c>
    </row>
    <row r="826" spans="6:8" ht="14.25">
      <c r="F826" s="1022" t="s">
        <v>9093</v>
      </c>
      <c r="G826" s="42" t="s">
        <v>8339</v>
      </c>
      <c r="H826" t="s">
        <v>8266</v>
      </c>
    </row>
    <row r="827" spans="6:8" ht="14.25">
      <c r="F827" s="1022" t="s">
        <v>9094</v>
      </c>
      <c r="G827" s="42" t="s">
        <v>8339</v>
      </c>
      <c r="H827" t="s">
        <v>8266</v>
      </c>
    </row>
    <row r="828" spans="6:8" ht="14.25">
      <c r="F828" s="1022" t="s">
        <v>9095</v>
      </c>
      <c r="G828" s="42" t="s">
        <v>8339</v>
      </c>
      <c r="H828" t="s">
        <v>8266</v>
      </c>
    </row>
    <row r="829" spans="6:8" ht="14.25">
      <c r="F829" s="1022" t="s">
        <v>9096</v>
      </c>
      <c r="G829" s="42" t="s">
        <v>8339</v>
      </c>
      <c r="H829" t="s">
        <v>8266</v>
      </c>
    </row>
    <row r="830" spans="6:8" ht="14.25">
      <c r="F830" s="1022" t="s">
        <v>9097</v>
      </c>
      <c r="G830" s="42" t="s">
        <v>8339</v>
      </c>
      <c r="H830" t="s">
        <v>8266</v>
      </c>
    </row>
    <row r="831" spans="6:8" ht="14.25">
      <c r="F831" s="1022" t="s">
        <v>9098</v>
      </c>
      <c r="G831" s="42" t="s">
        <v>8339</v>
      </c>
      <c r="H831" t="s">
        <v>8266</v>
      </c>
    </row>
    <row r="832" spans="6:8" ht="14.25">
      <c r="F832" s="1022" t="s">
        <v>9099</v>
      </c>
      <c r="G832" s="42" t="s">
        <v>8339</v>
      </c>
      <c r="H832" t="s">
        <v>8266</v>
      </c>
    </row>
    <row r="833" spans="6:8" ht="14.25">
      <c r="F833" s="1022" t="s">
        <v>9100</v>
      </c>
      <c r="G833" s="42" t="s">
        <v>8339</v>
      </c>
      <c r="H833" t="s">
        <v>8266</v>
      </c>
    </row>
    <row r="834" spans="6:8" ht="14.25">
      <c r="F834" s="1022" t="s">
        <v>9101</v>
      </c>
      <c r="G834" s="42" t="s">
        <v>8339</v>
      </c>
      <c r="H834" t="s">
        <v>8266</v>
      </c>
    </row>
    <row r="835" spans="6:8" ht="14.25">
      <c r="F835" s="1022" t="s">
        <v>9102</v>
      </c>
      <c r="G835" s="42" t="s">
        <v>8339</v>
      </c>
      <c r="H835" t="s">
        <v>8266</v>
      </c>
    </row>
    <row r="836" spans="6:8" ht="14.25">
      <c r="F836" s="1022" t="s">
        <v>9103</v>
      </c>
      <c r="G836" s="42" t="s">
        <v>8339</v>
      </c>
      <c r="H836" t="s">
        <v>8266</v>
      </c>
    </row>
    <row r="837" spans="6:8" ht="14.25">
      <c r="F837" s="1022" t="s">
        <v>9104</v>
      </c>
      <c r="G837" s="42" t="s">
        <v>8339</v>
      </c>
      <c r="H837" t="s">
        <v>8266</v>
      </c>
    </row>
    <row r="838" spans="6:8" ht="14.25">
      <c r="F838" s="1022" t="s">
        <v>9105</v>
      </c>
      <c r="G838" s="42" t="s">
        <v>8339</v>
      </c>
      <c r="H838" t="s">
        <v>8266</v>
      </c>
    </row>
    <row r="839" spans="6:8" ht="14.25">
      <c r="F839" s="1022" t="s">
        <v>9106</v>
      </c>
      <c r="G839" s="42" t="s">
        <v>8339</v>
      </c>
      <c r="H839" t="s">
        <v>8266</v>
      </c>
    </row>
    <row r="840" spans="6:8" ht="14.25">
      <c r="F840" s="1022" t="s">
        <v>9107</v>
      </c>
      <c r="G840" s="42" t="s">
        <v>8339</v>
      </c>
      <c r="H840" t="s">
        <v>8266</v>
      </c>
    </row>
    <row r="841" spans="6:8" ht="14.25">
      <c r="F841" s="1022" t="s">
        <v>9108</v>
      </c>
      <c r="G841" s="42" t="s">
        <v>8339</v>
      </c>
      <c r="H841" t="s">
        <v>8266</v>
      </c>
    </row>
    <row r="842" spans="6:8" ht="14.25">
      <c r="F842" s="1022" t="s">
        <v>9109</v>
      </c>
      <c r="G842" s="42" t="s">
        <v>8339</v>
      </c>
      <c r="H842" t="s">
        <v>8266</v>
      </c>
    </row>
    <row r="843" spans="6:8" ht="14.25">
      <c r="F843" s="1022" t="s">
        <v>9110</v>
      </c>
      <c r="G843" s="42" t="s">
        <v>8339</v>
      </c>
      <c r="H843" t="s">
        <v>8266</v>
      </c>
    </row>
    <row r="844" spans="6:8" ht="14.25">
      <c r="F844" s="1022" t="s">
        <v>9111</v>
      </c>
      <c r="G844" s="42" t="s">
        <v>8339</v>
      </c>
      <c r="H844" t="s">
        <v>8266</v>
      </c>
    </row>
    <row r="845" spans="6:8" ht="14.25">
      <c r="F845" s="1022" t="s">
        <v>9112</v>
      </c>
      <c r="G845" s="42" t="s">
        <v>8339</v>
      </c>
      <c r="H845" t="s">
        <v>8266</v>
      </c>
    </row>
    <row r="846" spans="6:8" ht="14.25">
      <c r="F846" s="1022" t="s">
        <v>9113</v>
      </c>
      <c r="G846" s="42" t="s">
        <v>8339</v>
      </c>
      <c r="H846" t="s">
        <v>8266</v>
      </c>
    </row>
    <row r="847" spans="6:8" ht="14.25">
      <c r="F847" s="1022" t="s">
        <v>9114</v>
      </c>
      <c r="G847" s="42" t="s">
        <v>8339</v>
      </c>
      <c r="H847" t="s">
        <v>8266</v>
      </c>
    </row>
    <row r="848" spans="6:8" ht="14.25">
      <c r="F848" s="1022" t="s">
        <v>9115</v>
      </c>
      <c r="G848" s="42" t="s">
        <v>8339</v>
      </c>
      <c r="H848" t="s">
        <v>8266</v>
      </c>
    </row>
    <row r="849" spans="6:8" ht="14.25">
      <c r="F849" s="1022" t="s">
        <v>9116</v>
      </c>
      <c r="G849" s="42" t="s">
        <v>8339</v>
      </c>
      <c r="H849" t="s">
        <v>8266</v>
      </c>
    </row>
    <row r="850" spans="6:8" ht="14.25">
      <c r="F850" s="1022" t="s">
        <v>9117</v>
      </c>
      <c r="G850" s="42" t="s">
        <v>8339</v>
      </c>
      <c r="H850" t="s">
        <v>8266</v>
      </c>
    </row>
    <row r="851" spans="6:8" ht="14.25">
      <c r="F851" s="1022" t="s">
        <v>9118</v>
      </c>
      <c r="G851" s="42" t="s">
        <v>8339</v>
      </c>
      <c r="H851" t="s">
        <v>8266</v>
      </c>
    </row>
    <row r="852" spans="6:8" ht="14.25">
      <c r="F852" s="1022" t="s">
        <v>9119</v>
      </c>
      <c r="G852" s="42" t="s">
        <v>8339</v>
      </c>
      <c r="H852" t="s">
        <v>8266</v>
      </c>
    </row>
    <row r="853" spans="6:8" ht="14.25">
      <c r="F853" s="1022" t="s">
        <v>9120</v>
      </c>
      <c r="G853" s="42" t="s">
        <v>8339</v>
      </c>
      <c r="H853" t="s">
        <v>8266</v>
      </c>
    </row>
    <row r="854" spans="6:8" ht="14.25">
      <c r="F854" s="1022" t="s">
        <v>9121</v>
      </c>
      <c r="G854" s="42" t="s">
        <v>8339</v>
      </c>
      <c r="H854" t="s">
        <v>8266</v>
      </c>
    </row>
    <row r="855" spans="6:8" ht="14.25">
      <c r="F855" s="1022" t="s">
        <v>9122</v>
      </c>
      <c r="G855" s="42" t="s">
        <v>8339</v>
      </c>
      <c r="H855" t="s">
        <v>8266</v>
      </c>
    </row>
    <row r="856" spans="6:8" ht="14.25">
      <c r="F856" s="1022" t="s">
        <v>9123</v>
      </c>
      <c r="G856" s="42" t="s">
        <v>8339</v>
      </c>
      <c r="H856" t="s">
        <v>8266</v>
      </c>
    </row>
    <row r="857" spans="6:8" ht="14.25">
      <c r="F857" s="1022" t="s">
        <v>9124</v>
      </c>
      <c r="G857" s="42" t="s">
        <v>8339</v>
      </c>
      <c r="H857" t="s">
        <v>8266</v>
      </c>
    </row>
    <row r="858" spans="6:8" ht="14.25">
      <c r="F858" s="1022" t="s">
        <v>9125</v>
      </c>
      <c r="G858" s="42" t="s">
        <v>8339</v>
      </c>
      <c r="H858" t="s">
        <v>8266</v>
      </c>
    </row>
    <row r="859" spans="6:8" ht="14.25">
      <c r="F859" s="1022" t="s">
        <v>9126</v>
      </c>
      <c r="G859" s="42" t="s">
        <v>8339</v>
      </c>
      <c r="H859" t="s">
        <v>8266</v>
      </c>
    </row>
    <row r="860" spans="6:8" ht="14.25">
      <c r="F860" s="1022" t="s">
        <v>9127</v>
      </c>
      <c r="G860" s="42" t="s">
        <v>8339</v>
      </c>
      <c r="H860" t="s">
        <v>8266</v>
      </c>
    </row>
    <row r="861" spans="6:8" ht="14.25">
      <c r="F861" s="1022" t="s">
        <v>9128</v>
      </c>
      <c r="G861" s="42" t="s">
        <v>8339</v>
      </c>
      <c r="H861" t="s">
        <v>8266</v>
      </c>
    </row>
    <row r="862" spans="6:8" ht="14.25">
      <c r="F862" s="1022" t="s">
        <v>9129</v>
      </c>
      <c r="G862" s="42" t="s">
        <v>8339</v>
      </c>
      <c r="H862" t="s">
        <v>8266</v>
      </c>
    </row>
    <row r="863" spans="6:8" ht="14.25">
      <c r="F863" s="1022" t="s">
        <v>9130</v>
      </c>
      <c r="G863" s="42" t="s">
        <v>8339</v>
      </c>
      <c r="H863" t="s">
        <v>8266</v>
      </c>
    </row>
    <row r="864" spans="6:8" ht="14.25">
      <c r="F864" s="1022" t="s">
        <v>9131</v>
      </c>
      <c r="G864" s="42" t="s">
        <v>8339</v>
      </c>
      <c r="H864" t="s">
        <v>8266</v>
      </c>
    </row>
    <row r="865" spans="6:8" ht="14.25">
      <c r="F865" s="3" t="s">
        <v>9132</v>
      </c>
      <c r="G865" s="38" t="s">
        <v>8250</v>
      </c>
      <c r="H865" t="s">
        <v>8268</v>
      </c>
    </row>
    <row r="866" spans="6:8" ht="14.25">
      <c r="F866" s="3" t="s">
        <v>9133</v>
      </c>
      <c r="G866" s="39" t="s">
        <v>8258</v>
      </c>
      <c r="H866" t="s">
        <v>8268</v>
      </c>
    </row>
    <row r="867" spans="6:8" ht="14.25">
      <c r="F867" s="3" t="s">
        <v>9134</v>
      </c>
      <c r="G867" s="39" t="s">
        <v>8258</v>
      </c>
      <c r="H867" t="s">
        <v>8268</v>
      </c>
    </row>
    <row r="868" spans="6:8" ht="14.25">
      <c r="F868" s="3" t="s">
        <v>9135</v>
      </c>
      <c r="G868" s="40" t="s">
        <v>8280</v>
      </c>
      <c r="H868" t="s">
        <v>8268</v>
      </c>
    </row>
    <row r="869" spans="6:8" ht="14.25">
      <c r="F869" s="3" t="s">
        <v>9136</v>
      </c>
      <c r="G869" s="40" t="s">
        <v>8280</v>
      </c>
      <c r="H869" t="s">
        <v>8268</v>
      </c>
    </row>
    <row r="870" spans="6:8" ht="14.25">
      <c r="F870" s="3" t="s">
        <v>9137</v>
      </c>
      <c r="G870" s="41" t="s">
        <v>8282</v>
      </c>
      <c r="H870" t="s">
        <v>8268</v>
      </c>
    </row>
    <row r="871" spans="6:8" ht="14.25">
      <c r="F871" s="3" t="s">
        <v>9138</v>
      </c>
      <c r="G871" s="41" t="s">
        <v>8282</v>
      </c>
      <c r="H871" t="s">
        <v>8268</v>
      </c>
    </row>
    <row r="872" spans="6:8" ht="14.25">
      <c r="F872" t="s">
        <v>9139</v>
      </c>
      <c r="G872" s="271" t="s">
        <v>8284</v>
      </c>
      <c r="H872" t="s">
        <v>8268</v>
      </c>
    </row>
  </sheetData>
  <dataValidations count="1">
    <dataValidation type="list" allowBlank="1" showInputMessage="1" showErrorMessage="1" sqref="A1" xr:uid="{A981C39F-837B-4176-8975-AEDAD0A42778}">
      <formula1>"Pre-Vendal 1, Post Vendal 1"</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9BFFF"/>
  </sheetPr>
  <dimension ref="A1:AC77"/>
  <sheetViews>
    <sheetView topLeftCell="S1" workbookViewId="0">
      <selection activeCell="Z17" sqref="Z17"/>
    </sheetView>
  </sheetViews>
  <sheetFormatPr defaultRowHeight="14.25" customHeight="1"/>
  <cols>
    <col min="1" max="1" width="23.375" hidden="1" customWidth="1"/>
    <col min="2" max="2" width="21.875" customWidth="1"/>
    <col min="3" max="3" width="183.375" hidden="1" customWidth="1"/>
    <col min="4" max="4" width="126.375" customWidth="1"/>
    <col min="5" max="5" width="66.625" hidden="1" customWidth="1"/>
    <col min="6" max="6" width="98.125" hidden="1" customWidth="1"/>
    <col min="7" max="7" width="63.375" hidden="1" customWidth="1"/>
    <col min="8" max="8" width="220.125" customWidth="1"/>
    <col min="12" max="12" width="17.75" customWidth="1"/>
    <col min="13" max="13" width="10.5" customWidth="1"/>
  </cols>
  <sheetData>
    <row r="1" spans="1:29" ht="13.5">
      <c r="A1" t="s">
        <v>9140</v>
      </c>
      <c r="B1" t="s">
        <v>9141</v>
      </c>
      <c r="C1" t="s">
        <v>9142</v>
      </c>
      <c r="D1" t="s">
        <v>9143</v>
      </c>
      <c r="E1" t="s">
        <v>9144</v>
      </c>
      <c r="F1" t="s">
        <v>9145</v>
      </c>
      <c r="G1" t="s">
        <v>9146</v>
      </c>
      <c r="H1" t="s">
        <v>9147</v>
      </c>
    </row>
    <row r="2" spans="1:29" ht="25.5" customHeight="1">
      <c r="A2" s="253" t="s">
        <v>9148</v>
      </c>
      <c r="B2" s="1087" t="s">
        <v>9149</v>
      </c>
      <c r="D2" t="str">
        <f ca="1">CONCATENATE(C2, "  +  ", E2)</f>
        <v xml:space="preserve">  +  Lesser Resistance Potion: Gain 2 Defense and Dispersion Until End of Day. (≈)</v>
      </c>
      <c r="E2" t="str">
        <f ca="1">'Merchant Generator'!J2</f>
        <v>Lesser Resistance Potion: Gain 2 Defense and Dispersion Until End of Day. (≈)</v>
      </c>
      <c r="F2" s="1095" t="str">
        <f t="shared" ref="F2:F10" ca="1" si="0">IF($F$16=1,$F$12,$F$13)</f>
        <v>Naga Scaled Flippers: +3 Defense; +3 Dispersion; +1 Mobility; +20% Deflection; +30% Frost Resistance; Passive: You may Traverse Water Tiles; Immune to Hydro Damage.</v>
      </c>
      <c r="G2" s="1095"/>
      <c r="H2" s="1145" t="str">
        <f t="shared" ref="H2:H10" ca="1" si="1">CONCATENATE(F2, "  +  ", G2)</f>
        <v xml:space="preserve">Naga Scaled Flippers: +3 Defense; +3 Dispersion; +1 Mobility; +20% Deflection; +30% Frost Resistance; Passive: You may Traverse Water Tiles; Immune to Hydro Damage.  +  </v>
      </c>
    </row>
    <row r="3" spans="1:29" ht="25.5" customHeight="1">
      <c r="A3" s="253" t="s">
        <v>9148</v>
      </c>
      <c r="B3" s="1087" t="s">
        <v>9150</v>
      </c>
      <c r="C3" t="str">
        <f ca="1">VLOOKUP(C28,B40:C43,2,0)</f>
        <v>Featherfall Ring: Ring Piece; Immune to Fall Damage</v>
      </c>
      <c r="D3" t="str">
        <f ca="1">CONCATENATE(C3, "  +  ", E3)</f>
        <v>Featherfall Ring: Ring Piece; Immune to Fall Damage  +  Lesser Withering Flask: Inflict Vulnerable for 1 Turn. (&gt;)</v>
      </c>
      <c r="E3" t="str">
        <f ca="1">'Merchant Generator'!B17</f>
        <v>Lesser Withering Flask: Inflict Vulnerable for 1 Turn. (&gt;)</v>
      </c>
      <c r="F3" s="1096" t="str">
        <f t="shared" ca="1" si="0"/>
        <v>Naga Scaled Flippers: +3 Defense; +3 Dispersion; +1 Mobility; +20% Deflection; +30% Frost Resistance; Passive: You may Traverse Water Tiles; Immune to Hydro Damage.</v>
      </c>
      <c r="G3" s="1095"/>
      <c r="H3" s="1145" t="str">
        <f ca="1">CONCATENATE(F3, "  +  ", G3)</f>
        <v xml:space="preserve">Naga Scaled Flippers: +3 Defense; +3 Dispersion; +1 Mobility; +20% Deflection; +30% Frost Resistance; Passive: You may Traverse Water Tiles; Immune to Hydro Damage.  +  </v>
      </c>
      <c r="Z3" t="s">
        <v>8247</v>
      </c>
      <c r="AA3" t="s">
        <v>9151</v>
      </c>
      <c r="AB3" t="s">
        <v>9152</v>
      </c>
      <c r="AC3" s="1142"/>
    </row>
    <row r="4" spans="1:29" ht="25.5" customHeight="1">
      <c r="A4" s="253" t="s">
        <v>9148</v>
      </c>
      <c r="B4" s="1087" t="s">
        <v>9153</v>
      </c>
      <c r="C4" t="str">
        <f ca="1">VLOOKUP(C30,B40:C43,2,0)</f>
        <v>Ice Quiver: Ammunition Slot Quiver; Provides Arrows for the use of Bows and Crossbows; Passive: Fired Arrows Deal 5 Frost Damage on Hit.</v>
      </c>
      <c r="D4" t="str">
        <f ca="1">CONCATENATE(C4, "  +  ", E4)</f>
        <v>Ice Quiver: Ammunition Slot Quiver; Provides Arrows for the use of Bows and Crossbows; Passive: Fired Arrows Deal 5 Frost Damage on Hit.  +  Ravensight Ward: 2 Hex Vision Ward.</v>
      </c>
      <c r="E4" t="str">
        <f ca="1">'Merchant Generator'!B18</f>
        <v>Ravensight Ward: 2 Hex Vision Ward.</v>
      </c>
      <c r="F4" s="1095" t="str">
        <f t="shared" ca="1" si="0"/>
        <v>Naga Scaled Flippers: +3 Defense; +3 Dispersion; +1 Mobility; +20% Deflection; +30% Frost Resistance; Passive: You may Traverse Water Tiles; Immune to Hydro Damage.</v>
      </c>
      <c r="G4" s="1095"/>
      <c r="H4" s="1145" t="str">
        <f ca="1">CONCATENATE(F4, "  +  ", G4)</f>
        <v xml:space="preserve">Naga Scaled Flippers: +3 Defense; +3 Dispersion; +1 Mobility; +20% Deflection; +30% Frost Resistance; Passive: You may Traverse Water Tiles; Immune to Hydro Damage.  +  </v>
      </c>
      <c r="Z4" s="1140" t="s">
        <v>9154</v>
      </c>
      <c r="AA4">
        <v>0.4</v>
      </c>
      <c r="AB4">
        <f>AA4</f>
        <v>0.4</v>
      </c>
      <c r="AC4" s="1144"/>
    </row>
    <row r="5" spans="1:29" ht="25.5" customHeight="1">
      <c r="A5" s="253" t="s">
        <v>9148</v>
      </c>
      <c r="B5" s="1088" t="s">
        <v>9155</v>
      </c>
      <c r="C5" t="str">
        <f ca="1">VLOOKUP(C31,B41:C43,2,0)</f>
        <v>Hoarder's Boots: Feet Set Piece; Passive: Selfdestruct upon Unequipping it; Active: (≈) Restore 1 Stamina for every 1000 Gold you own. (1/Day)</v>
      </c>
      <c r="D5" t="str">
        <f ca="1">CONCATENATE(C5, "  +  ", E5)</f>
        <v>Hoarder's Boots: Feet Set Piece; Passive: Selfdestruct upon Unequipping it; Active: (≈) Restore 1 Stamina for every 1000 Gold you own. (1/Day)  +  Ancient Rune: Can be applied to Gear; Armor Piece Gains +25 Mana; +25 Health; Weapons Gain +1 Dex/Str/Pwr Scaling.</v>
      </c>
      <c r="E5" t="str">
        <f ca="1">'Merchant Generator'!B20</f>
        <v>Ancient Rune: Can be applied to Gear; Armor Piece Gains +25 Mana; +25 Health; Weapons Gain +1 Dex/Str/Pwr Scaling.</v>
      </c>
      <c r="F5" s="1095" t="str">
        <f t="shared" ca="1" si="0"/>
        <v>Naga Scaled Flippers: +3 Defense; +3 Dispersion; +1 Mobility; +20% Deflection; +30% Frost Resistance; Passive: You may Traverse Water Tiles; Immune to Hydro Damage.</v>
      </c>
      <c r="G5" s="1095" t="str">
        <f ca="1">'Merchant Generator'!B21</f>
        <v>Dexterity Growth Elixir: At every Start of Day Gain 2 Dexterity. (≈)</v>
      </c>
      <c r="H5" s="1145" t="str">
        <f t="shared" ca="1" si="1"/>
        <v>Naga Scaled Flippers: +3 Defense; +3 Dispersion; +1 Mobility; +20% Deflection; +30% Frost Resistance; Passive: You may Traverse Water Tiles; Immune to Hydro Damage.  +  Dexterity Growth Elixir: At every Start of Day Gain 2 Dexterity. (≈)</v>
      </c>
      <c r="Z5" s="1141" t="s">
        <v>9156</v>
      </c>
      <c r="AA5" s="1143">
        <v>0.5</v>
      </c>
      <c r="AB5" s="1143">
        <f>AA4+AA5</f>
        <v>0.9</v>
      </c>
      <c r="AC5" s="347"/>
    </row>
    <row r="6" spans="1:29" ht="25.5" customHeight="1">
      <c r="A6" s="253" t="s">
        <v>9148</v>
      </c>
      <c r="B6" s="1088">
        <v>20</v>
      </c>
      <c r="C6" t="str">
        <f ca="1">AA8</f>
        <v>Darkblades Ring: Ring Piece; Active: (+) Absorb life essence from the enemy, Draining 40 Health and dealing 20 Dark Damage to Target. (1/Day)</v>
      </c>
      <c r="D6" t="str">
        <f ca="1">CONCATENATE(C6, "  +  ", E6)</f>
        <v>Darkblades Ring: Ring Piece; Active: (+) Absorb life essence from the enemy, Draining 40 Health and dealing 20 Dark Damage to Target. (1/Day)  +  Dexterity Growth Elixir: At every Start of Day Gain 2 Dexterity. (≈)</v>
      </c>
      <c r="E6" t="str">
        <f ca="1">'Merchant Generator'!B21</f>
        <v>Dexterity Growth Elixir: At every Start of Day Gain 2 Dexterity. (≈)</v>
      </c>
      <c r="F6" s="1095" t="str">
        <f ca="1">'Mythics + Astrals'!E2</f>
        <v>Unbreakable Chainlink: Body Piece; +100 Health; +10 Defense; Passive: Ranged Non-Ultimate Attacks deal no Physical Damage to you.</v>
      </c>
      <c r="G6" s="1095" t="str">
        <f ca="1">'Merchant Generator'!B22</f>
        <v>Sealing Kunai: Throwable Dagger; Deals 15 Physical Damage; Seals Targets for 4 Turns, blocking them from using Mana, Recovarble if combat ends before seal expires.</v>
      </c>
      <c r="H6" s="1145" t="str">
        <f ca="1">CONCATENATE(F6, "  +  ", G6)</f>
        <v>Unbreakable Chainlink: Body Piece; +100 Health; +10 Defense; Passive: Ranged Non-Ultimate Attacks deal no Physical Damage to you.  +  Sealing Kunai: Throwable Dagger; Deals 15 Physical Damage; Seals Targets for 4 Turns, blocking them from using Mana, Recovarble if combat ends before seal expires.</v>
      </c>
      <c r="Z6" s="1141" t="s">
        <v>9157</v>
      </c>
      <c r="AA6" s="289">
        <v>0.1</v>
      </c>
      <c r="AB6" s="289">
        <f>AA4+AA5+AA6</f>
        <v>1</v>
      </c>
    </row>
    <row r="7" spans="1:29" ht="34.5" customHeight="1">
      <c r="C7" s="1095"/>
      <c r="F7" s="1095"/>
      <c r="G7" s="1095"/>
      <c r="H7" s="1095"/>
    </row>
    <row r="8" spans="1:29" ht="34.5" customHeight="1">
      <c r="A8" s="253"/>
      <c r="D8" s="1095"/>
      <c r="F8" s="1095"/>
      <c r="G8" s="1095"/>
      <c r="H8" s="1095"/>
      <c r="Z8" t="s">
        <v>9158</v>
      </c>
      <c r="AA8" t="str">
        <f ca="1">IF('Merchant Generator'!R16=0,Z17,'Merchant Generator'!R16)</f>
        <v>Darkblades Ring: Ring Piece; Active: (+) Absorb life essence from the enemy, Draining 40 Health and dealing 20 Dark Damage to Target. (1/Day)</v>
      </c>
    </row>
    <row r="9" spans="1:29" ht="36.75" customHeight="1">
      <c r="F9" s="1095"/>
      <c r="G9" s="1095"/>
      <c r="H9" s="1095"/>
    </row>
    <row r="10" spans="1:29" ht="13.5">
      <c r="F10" s="1095"/>
      <c r="G10" s="1095"/>
      <c r="H10" s="1095"/>
    </row>
    <row r="12" spans="1:29" ht="13.5">
      <c r="B12" s="200" t="s">
        <v>9159</v>
      </c>
      <c r="C12" t="s">
        <v>9160</v>
      </c>
      <c r="F12" t="str">
        <f ca="1">Z17</f>
        <v>Naga Scaled Flippers: +3 Defense; +3 Dispersion; +1 Mobility; +20% Deflection; +30% Frost Resistance; Passive: You may Traverse Water Tiles; Immune to Hydro Damage.</v>
      </c>
      <c r="Z12" t="s">
        <v>3462</v>
      </c>
      <c r="AA12" t="str">
        <f ca="1">'Legendary Gear Presence'!F89</f>
        <v>Banner Of the Saint: Two-handed Melee Staff; 15 Physical Damage; On Hit: 10 Light Damage; Active: (+) Powerplay; Flash; Drain 2 Faith from Target Entity.</v>
      </c>
    </row>
    <row r="13" spans="1:29">
      <c r="A13" s="269">
        <f>COUNTIF($C$13,B13)</f>
        <v>1</v>
      </c>
      <c r="B13" t="str">
        <f>IF((B2&gt;1)*(B2&lt;10),"Common:","None")</f>
        <v>None</v>
      </c>
      <c r="C13" s="269" t="s">
        <v>9161</v>
      </c>
      <c r="E13" s="269"/>
      <c r="F13" t="str">
        <f ca="1">Z17</f>
        <v>Naga Scaled Flippers: +3 Defense; +3 Dispersion; +1 Mobility; +20% Deflection; +30% Frost Resistance; Passive: You may Traverse Water Tiles; Immune to Hydro Damage.</v>
      </c>
      <c r="Z13" t="s">
        <v>3466</v>
      </c>
      <c r="AA13" t="str">
        <f ca="1">'Legendary Gear Presence'!M92</f>
        <v>Naga Scaled Flippers: +3 Defense; +3 Dispersion; +1 Mobility; +20% Deflection; +30% Frost Resistance; Passive: You may Traverse Water Tiles; Immune to Hydro Damage.</v>
      </c>
    </row>
    <row r="14" spans="1:29">
      <c r="A14" s="269">
        <f>COUNTIF($C$13,B14)</f>
        <v>1</v>
      </c>
      <c r="B14" t="str">
        <f>IF((B2&gt;=10)*(B2&lt;16),"Rare:","None")</f>
        <v>None</v>
      </c>
      <c r="C14" s="277" t="str">
        <f>VLOOKUP(0,A13:B16,2,0)</f>
        <v>Legendary:</v>
      </c>
      <c r="E14" s="269"/>
      <c r="Z14" t="s">
        <v>3333</v>
      </c>
      <c r="AA14" t="str">
        <f ca="1">'Legendary Gear Presence'!M99</f>
        <v>Darkblades Ring: Ring Piece; Active: (+) Absorb life essence from the enemy, Draining 40 Health and dealing 20 Dark Damage to Target. (1/Day)</v>
      </c>
    </row>
    <row r="15" spans="1:29">
      <c r="A15" s="269">
        <f>COUNTIF($C$13,B15)</f>
        <v>1</v>
      </c>
      <c r="B15" t="str">
        <f>IF((B2&gt;=15)*(B2&lt;20),"Epic:","None")</f>
        <v>None</v>
      </c>
      <c r="C15" s="269"/>
      <c r="E15" s="269"/>
    </row>
    <row r="16" spans="1:29">
      <c r="A16" s="269">
        <f t="shared" ref="A16" si="2">COUNTIF($C$13,B16)</f>
        <v>0</v>
      </c>
      <c r="B16" t="str">
        <f>IF((B2&gt;19),"Legendary:","None")</f>
        <v>Legendary:</v>
      </c>
      <c r="C16" s="269"/>
      <c r="E16" s="269"/>
      <c r="F16">
        <f ca="1">RANDBETWEEN(1,2)</f>
        <v>1</v>
      </c>
      <c r="Z16" t="s">
        <v>9162</v>
      </c>
      <c r="AA16">
        <f ca="1">RAND()</f>
        <v>0.96629912614468205</v>
      </c>
    </row>
    <row r="17" spans="1:26">
      <c r="A17" s="269"/>
      <c r="C17" s="269" t="s">
        <v>9163</v>
      </c>
      <c r="E17" s="269"/>
      <c r="Z17" t="str">
        <f ca="1">IF(AA16&lt;AB4,AA12,AA13)</f>
        <v>Naga Scaled Flippers: +3 Defense; +3 Dispersion; +1 Mobility; +20% Deflection; +30% Frost Resistance; Passive: You may Traverse Water Tiles; Immune to Hydro Damage.</v>
      </c>
    </row>
    <row r="18" spans="1:26">
      <c r="A18" s="269" t="s">
        <v>9164</v>
      </c>
      <c r="C18" s="277" t="str" cm="1">
        <f t="array" aca="1" ref="C18" ca="1">INDEX($A$19:$A$26,RANDBETWEEN(1,ROWS($A$19:$A$26)),1)</f>
        <v>Throwable</v>
      </c>
      <c r="E18" s="269"/>
    </row>
    <row r="19" spans="1:26" ht="20.25">
      <c r="A19" s="269" t="s">
        <v>9165</v>
      </c>
      <c r="C19" t="str" cm="1">
        <f t="array" aca="1" ref="C19" ca="1">INDEX($A$19:$A$26,RANDBETWEEN(1,ROWS($A$19:$A$26)),1)</f>
        <v>Throwable</v>
      </c>
      <c r="E19" s="1092"/>
      <c r="F19" s="1093"/>
      <c r="G19" s="1094"/>
      <c r="H19" s="1094"/>
    </row>
    <row r="20" spans="1:26">
      <c r="A20" s="269" t="s">
        <v>9166</v>
      </c>
      <c r="C20" t="str" cm="1">
        <f t="array" aca="1" ref="C20" ca="1">INDEX($A$19:$A$26,RANDBETWEEN(1,ROWS($A$19:$A$26)),1)</f>
        <v>Potion</v>
      </c>
    </row>
    <row r="21" spans="1:26">
      <c r="A21" s="269" t="s">
        <v>8256</v>
      </c>
      <c r="C21" t="str" cm="1">
        <f t="array" aca="1" ref="C21" ca="1">INDEX($A$19:$A$26,RANDBETWEEN(1,ROWS($A$19:$A$25)),1)</f>
        <v>Rune</v>
      </c>
    </row>
    <row r="22" spans="1:26">
      <c r="A22" s="269" t="s">
        <v>104</v>
      </c>
      <c r="C22" t="str" cm="1">
        <f t="array" aca="1" ref="C22" ca="1">INDEX($A$19:$A$26,RANDBETWEEN(1,ROWS($A$19:$A$25)),1)</f>
        <v>Material</v>
      </c>
    </row>
    <row r="23" spans="1:26">
      <c r="A23" s="269" t="s">
        <v>9167</v>
      </c>
      <c r="C23" t="str" cm="1">
        <f t="array" aca="1" ref="C23" ca="1">INDEX($A$36:$A$40,RANDBETWEEN(1,ROWS($A$36:$A$40)),1)</f>
        <v>Throwable</v>
      </c>
    </row>
    <row r="24" spans="1:26">
      <c r="A24" s="269" t="s">
        <v>9168</v>
      </c>
      <c r="B24" s="269"/>
    </row>
    <row r="25" spans="1:26">
      <c r="A25" s="269" t="s">
        <v>9169</v>
      </c>
      <c r="B25" s="269"/>
    </row>
    <row r="26" spans="1:26">
      <c r="A26" s="269" t="s">
        <v>8260</v>
      </c>
      <c r="B26" s="269"/>
    </row>
    <row r="27" spans="1:26" ht="13.5">
      <c r="C27" t="s">
        <v>9170</v>
      </c>
    </row>
    <row r="28" spans="1:26">
      <c r="A28" s="269" t="s">
        <v>9165</v>
      </c>
      <c r="C28" s="240" t="s">
        <v>8250</v>
      </c>
    </row>
    <row r="29" spans="1:26">
      <c r="A29" s="3" t="s">
        <v>104</v>
      </c>
      <c r="C29" t="s">
        <v>8250</v>
      </c>
    </row>
    <row r="30" spans="1:26">
      <c r="A30" s="3" t="s">
        <v>9167</v>
      </c>
      <c r="C30" t="s">
        <v>8258</v>
      </c>
    </row>
    <row r="31" spans="1:26">
      <c r="A31" s="3" t="s">
        <v>9168</v>
      </c>
      <c r="C31" t="s">
        <v>8280</v>
      </c>
    </row>
    <row r="32" spans="1:26">
      <c r="A32" s="3"/>
      <c r="C32" t="s">
        <v>8282</v>
      </c>
    </row>
    <row r="33" spans="1:3">
      <c r="A33" s="3"/>
    </row>
    <row r="34" spans="1:3">
      <c r="B34" s="269"/>
      <c r="C34" s="200" t="s">
        <v>9171</v>
      </c>
    </row>
    <row r="35" spans="1:3">
      <c r="A35" s="3"/>
      <c r="B35" s="3">
        <f>COUNTIF($C$13,C35)</f>
        <v>1</v>
      </c>
      <c r="C35" s="269" t="str">
        <f>IF((B2&gt;1)*(B2&lt;10),"Common:","None")</f>
        <v>None</v>
      </c>
    </row>
    <row r="36" spans="1:3">
      <c r="A36" s="269" t="s">
        <v>9165</v>
      </c>
      <c r="B36" s="3">
        <f>COUNTIF($C$13,C36)</f>
        <v>1</v>
      </c>
      <c r="C36" s="269" t="str">
        <f>IF((B2&gt;=10)*(B2&lt;16),"Rare:","None")</f>
        <v>None</v>
      </c>
    </row>
    <row r="37" spans="1:3">
      <c r="A37" s="269" t="s">
        <v>104</v>
      </c>
      <c r="B37" s="3">
        <f>COUNTIF($C$13,C37)</f>
        <v>1</v>
      </c>
      <c r="C37" s="269" t="str">
        <f>IF((B2&gt;=16)*(B2&lt;20),"Epic:","None")</f>
        <v>None</v>
      </c>
    </row>
    <row r="38" spans="1:3">
      <c r="A38" s="269" t="s">
        <v>9167</v>
      </c>
    </row>
    <row r="39" spans="1:3">
      <c r="A39" s="269" t="s">
        <v>9168</v>
      </c>
    </row>
    <row r="40" spans="1:3">
      <c r="A40" s="269" t="s">
        <v>8260</v>
      </c>
      <c r="B40" t="s">
        <v>8250</v>
      </c>
      <c r="C40" t="str">
        <f ca="1">IF(C29="Common:",'Repeatable Gear (Hide)'!AD2,0)</f>
        <v>Featherfall Ring: Ring Piece; Immune to Fall Damage</v>
      </c>
    </row>
    <row r="41" spans="1:3" ht="13.5">
      <c r="B41" t="s">
        <v>8258</v>
      </c>
      <c r="C41" t="str">
        <f ca="1">IF(C30="Rare:",'Repeatable Gear (Hide)'!AD3,0)</f>
        <v>Ice Quiver: Ammunition Slot Quiver; Provides Arrows for the use of Bows and Crossbows; Passive: Fired Arrows Deal 5 Frost Damage on Hit.</v>
      </c>
    </row>
    <row r="42" spans="1:3">
      <c r="A42" s="269"/>
      <c r="B42" t="s">
        <v>8280</v>
      </c>
      <c r="C42" t="str">
        <f ca="1">IF(C31="Epic:",'Repeatable Gear (Hide)'!AD4,0)</f>
        <v>Hoarder's Boots: Feet Set Piece; Passive: Selfdestruct upon Unequipping it; Active: (≈) Restore 1 Stamina for every 1000 Gold you own. (1/Day)</v>
      </c>
    </row>
    <row r="43" spans="1:3" ht="13.5">
      <c r="B43" t="s">
        <v>8282</v>
      </c>
      <c r="C43" t="str">
        <f ca="1">IF(C32="Legendary:",'Legendary Gear Presence'!F89,0)</f>
        <v>Banner Of the Saint: Two-handed Melee Staff; 15 Physical Damage; On Hit: 10 Light Damage; Active: (+) Powerplay; Flash; Drain 2 Faith from Target Entity.</v>
      </c>
    </row>
    <row r="44" spans="1:3" ht="13.5">
      <c r="B44" t="s">
        <v>9172</v>
      </c>
    </row>
    <row r="50" spans="1:2">
      <c r="A50" s="273"/>
      <c r="B50" s="3"/>
    </row>
    <row r="51" spans="1:2">
      <c r="A51" s="270"/>
      <c r="B51" s="3"/>
    </row>
    <row r="52" spans="1:2">
      <c r="A52" s="273"/>
      <c r="B52" s="3"/>
    </row>
    <row r="53" spans="1:2">
      <c r="A53" s="270"/>
      <c r="B53" s="3"/>
    </row>
    <row r="54" spans="1:2">
      <c r="A54" s="273"/>
      <c r="B54" s="3"/>
    </row>
    <row r="55" spans="1:2">
      <c r="A55" s="3"/>
      <c r="B55" s="3"/>
    </row>
    <row r="56" spans="1:2">
      <c r="B56" s="3"/>
    </row>
    <row r="57" spans="1:2">
      <c r="B57" s="3"/>
    </row>
    <row r="58" spans="1:2">
      <c r="B58" s="3"/>
    </row>
    <row r="59" spans="1:2">
      <c r="B59" s="3"/>
    </row>
    <row r="60" spans="1:2">
      <c r="B60" s="3"/>
    </row>
    <row r="61" spans="1:2">
      <c r="B61" s="3"/>
    </row>
    <row r="62" spans="1:2">
      <c r="B62" s="3"/>
    </row>
    <row r="63" spans="1:2">
      <c r="B63" s="3"/>
    </row>
    <row r="64" spans="1:2">
      <c r="B64" s="3"/>
    </row>
    <row r="65" spans="2:2">
      <c r="B65" s="3"/>
    </row>
    <row r="66" spans="2:2">
      <c r="B66" s="3"/>
    </row>
    <row r="67" spans="2:2" ht="13.5">
      <c r="B67" s="1"/>
    </row>
    <row r="68" spans="2:2" ht="13.5">
      <c r="B68" s="1"/>
    </row>
    <row r="69" spans="2:2" ht="13.5">
      <c r="B69" s="1"/>
    </row>
    <row r="70" spans="2:2" ht="13.5">
      <c r="B70" s="1"/>
    </row>
    <row r="71" spans="2:2" ht="13.5">
      <c r="B71" s="1"/>
    </row>
    <row r="72" spans="2:2" ht="13.5">
      <c r="B72" s="1"/>
    </row>
    <row r="73" spans="2:2" ht="13.5">
      <c r="B73" s="1"/>
    </row>
    <row r="74" spans="2:2" ht="13.5">
      <c r="B74" s="1"/>
    </row>
    <row r="75" spans="2:2" ht="13.5">
      <c r="B75" s="1"/>
    </row>
    <row r="76" spans="2:2">
      <c r="B76" s="3"/>
    </row>
    <row r="77" spans="2:2">
      <c r="B77" s="3"/>
    </row>
  </sheetData>
  <sheetProtection autoFilter="0"/>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9BFFF"/>
  </sheetPr>
  <dimension ref="A1:BX164"/>
  <sheetViews>
    <sheetView workbookViewId="0">
      <selection activeCell="B18" sqref="B18"/>
    </sheetView>
  </sheetViews>
  <sheetFormatPr defaultRowHeight="13.5"/>
  <cols>
    <col min="1" max="1" width="22.25" customWidth="1"/>
    <col min="2" max="2" width="176" customWidth="1"/>
    <col min="3" max="3" width="96.125" customWidth="1"/>
    <col min="4" max="4" width="55.875" customWidth="1"/>
    <col min="5" max="5" width="16.375" customWidth="1"/>
    <col min="6" max="6" width="9" customWidth="1"/>
    <col min="7" max="7" width="42.625" customWidth="1"/>
    <col min="8" max="8" width="76.5" customWidth="1"/>
    <col min="9" max="9" width="17.375" customWidth="1"/>
    <col min="10" max="11" width="9" customWidth="1"/>
    <col min="12" max="12" width="11.5" customWidth="1"/>
    <col min="13" max="13" width="9" customWidth="1"/>
    <col min="14" max="14" width="11.5" customWidth="1"/>
    <col min="15" max="16" width="9.25" customWidth="1"/>
    <col min="17" max="19" width="9" customWidth="1"/>
    <col min="20" max="20" width="10.875" customWidth="1"/>
    <col min="21" max="21" width="12.75" customWidth="1"/>
  </cols>
  <sheetData>
    <row r="1" spans="1:21" ht="43.5" customHeight="1">
      <c r="B1" s="343" t="s">
        <v>9173</v>
      </c>
      <c r="C1" s="343" t="s">
        <v>9174</v>
      </c>
      <c r="D1" s="356"/>
      <c r="E1" t="s">
        <v>9146</v>
      </c>
      <c r="F1" s="352" t="s">
        <v>1225</v>
      </c>
      <c r="G1" s="352" t="s">
        <v>9175</v>
      </c>
      <c r="H1" s="352" t="s">
        <v>1222</v>
      </c>
      <c r="I1" s="352" t="s">
        <v>1219</v>
      </c>
      <c r="J1" s="352" t="s">
        <v>1218</v>
      </c>
      <c r="K1" s="352" t="s">
        <v>1223</v>
      </c>
      <c r="L1" s="352" t="s">
        <v>1220</v>
      </c>
      <c r="M1" s="352" t="s">
        <v>9176</v>
      </c>
      <c r="N1" s="353" t="s">
        <v>956</v>
      </c>
      <c r="O1" t="s">
        <v>9177</v>
      </c>
      <c r="P1" t="s">
        <v>1417</v>
      </c>
      <c r="Q1" t="s">
        <v>9178</v>
      </c>
      <c r="R1" t="s">
        <v>1076</v>
      </c>
      <c r="S1" t="s">
        <v>9179</v>
      </c>
      <c r="T1" t="s">
        <v>3024</v>
      </c>
      <c r="U1" t="s">
        <v>1050</v>
      </c>
    </row>
    <row r="2" spans="1:21" ht="15">
      <c r="A2" s="251" t="s">
        <v>1416</v>
      </c>
      <c r="B2" s="251" t="str" cm="1">
        <f t="array" aca="1" ref="B2" ca="1">INDEX(E2:E41,RANDBETWEEN(1,COUNTA(E2:E41)),1)</f>
        <v>Mountain Troll</v>
      </c>
      <c r="C2" s="251" t="str" cm="1">
        <f t="array" aca="1" ref="C2" ca="1">INDEX(E2:E41,RANDBETWEEN(1,COUNTA(E2:E41)),1)</f>
        <v>Mountain Troll</v>
      </c>
      <c r="E2" s="344" t="s">
        <v>217</v>
      </c>
      <c r="F2" s="288">
        <v>0</v>
      </c>
      <c r="G2" s="288">
        <v>0</v>
      </c>
      <c r="H2" s="288">
        <v>0</v>
      </c>
      <c r="I2" s="288">
        <v>0</v>
      </c>
      <c r="J2" s="288">
        <v>0</v>
      </c>
      <c r="K2" s="288">
        <v>0</v>
      </c>
      <c r="L2" s="288">
        <v>0</v>
      </c>
      <c r="M2" s="288">
        <v>0</v>
      </c>
      <c r="N2" s="345">
        <v>0</v>
      </c>
      <c r="O2">
        <v>100</v>
      </c>
      <c r="P2">
        <v>100</v>
      </c>
      <c r="Q2">
        <v>1</v>
      </c>
      <c r="R2">
        <v>1</v>
      </c>
      <c r="S2">
        <v>1</v>
      </c>
      <c r="T2">
        <v>1</v>
      </c>
      <c r="U2">
        <v>1</v>
      </c>
    </row>
    <row r="3" spans="1:21" ht="15">
      <c r="A3" s="251" t="s">
        <v>7985</v>
      </c>
      <c r="B3" s="251" t="str" cm="1">
        <f t="array" aca="1" ref="B3" ca="1">INDEX(D42:D153,RANDBETWEEN(1,COUNTA(D42:D153)),1)</f>
        <v>Manipulator</v>
      </c>
      <c r="C3" s="251" t="str" cm="1">
        <f t="array" aca="1" ref="C3" ca="1">INDEX(D42:D153,RANDBETWEEN(1,COUNTA(D42:D153)),1)</f>
        <v>Hellbreaker</v>
      </c>
      <c r="E3" s="346" t="s">
        <v>225</v>
      </c>
      <c r="F3" s="289">
        <v>0</v>
      </c>
      <c r="G3" s="289">
        <v>0</v>
      </c>
      <c r="H3" s="289">
        <v>-30</v>
      </c>
      <c r="I3" s="289">
        <v>30</v>
      </c>
      <c r="J3" s="289">
        <v>0</v>
      </c>
      <c r="K3" s="289">
        <v>0</v>
      </c>
      <c r="L3" s="289">
        <v>0</v>
      </c>
      <c r="M3" s="289">
        <v>0</v>
      </c>
      <c r="N3" s="347">
        <v>20</v>
      </c>
      <c r="O3">
        <v>100</v>
      </c>
      <c r="P3">
        <v>100</v>
      </c>
      <c r="Q3">
        <v>2</v>
      </c>
      <c r="R3">
        <v>0</v>
      </c>
      <c r="S3">
        <v>0</v>
      </c>
      <c r="T3">
        <v>2</v>
      </c>
      <c r="U3">
        <v>0</v>
      </c>
    </row>
    <row r="4" spans="1:21" ht="15">
      <c r="A4" s="198" t="s">
        <v>1045</v>
      </c>
      <c r="B4" s="354">
        <f ca="1">VLOOKUP($B$2,Table7[],11,0)</f>
        <v>170</v>
      </c>
      <c r="C4" s="354">
        <f ca="1">VLOOKUP($C$2,Table7[],11,0)</f>
        <v>170</v>
      </c>
      <c r="E4" s="344" t="s">
        <v>233</v>
      </c>
      <c r="F4" s="288">
        <v>0</v>
      </c>
      <c r="G4" s="288">
        <v>0</v>
      </c>
      <c r="H4" s="288">
        <v>0</v>
      </c>
      <c r="I4" s="288">
        <v>0</v>
      </c>
      <c r="J4" s="288">
        <v>0</v>
      </c>
      <c r="K4" s="288">
        <v>0</v>
      </c>
      <c r="L4" s="288">
        <v>0</v>
      </c>
      <c r="M4" s="288">
        <v>0</v>
      </c>
      <c r="N4" s="345">
        <v>0</v>
      </c>
      <c r="O4">
        <v>100</v>
      </c>
      <c r="P4">
        <v>80</v>
      </c>
      <c r="Q4">
        <v>2</v>
      </c>
      <c r="R4">
        <v>0</v>
      </c>
      <c r="S4">
        <v>0</v>
      </c>
      <c r="T4">
        <v>1</v>
      </c>
      <c r="U4">
        <v>1</v>
      </c>
    </row>
    <row r="5" spans="1:21" ht="15">
      <c r="A5" s="313" t="s">
        <v>1417</v>
      </c>
      <c r="B5" s="312">
        <f ca="1">VLOOKUP($B$2,Table7[],12,0)</f>
        <v>100</v>
      </c>
      <c r="C5" s="312">
        <f ca="1">VLOOKUP($C$2,Table7[],12,0)</f>
        <v>100</v>
      </c>
      <c r="E5" s="346" t="s">
        <v>239</v>
      </c>
      <c r="F5" s="289">
        <v>0</v>
      </c>
      <c r="G5" s="289">
        <v>0</v>
      </c>
      <c r="H5" s="289">
        <v>-30</v>
      </c>
      <c r="I5" s="289">
        <v>30</v>
      </c>
      <c r="J5" s="289">
        <v>50</v>
      </c>
      <c r="K5" s="289">
        <v>-50</v>
      </c>
      <c r="L5" s="289">
        <v>0</v>
      </c>
      <c r="M5" s="289">
        <v>0</v>
      </c>
      <c r="N5" s="347">
        <v>0</v>
      </c>
      <c r="O5">
        <v>80</v>
      </c>
      <c r="P5">
        <v>100</v>
      </c>
      <c r="Q5">
        <v>1</v>
      </c>
      <c r="R5">
        <v>1</v>
      </c>
      <c r="S5">
        <v>0</v>
      </c>
      <c r="T5">
        <v>1</v>
      </c>
      <c r="U5">
        <v>1</v>
      </c>
    </row>
    <row r="6" spans="1:21" ht="15">
      <c r="A6" s="311" t="s">
        <v>9180</v>
      </c>
      <c r="B6" s="311">
        <f ca="1">VLOOKUP($B$2,Table7[],13,0)</f>
        <v>-2</v>
      </c>
      <c r="C6" s="311">
        <f ca="1">VLOOKUP($C$2,Table7[],13,0)</f>
        <v>-2</v>
      </c>
      <c r="E6" s="350" t="s">
        <v>246</v>
      </c>
      <c r="F6" s="288">
        <v>0</v>
      </c>
      <c r="G6" s="288">
        <v>0</v>
      </c>
      <c r="H6" s="288">
        <v>0</v>
      </c>
      <c r="I6" s="288">
        <v>0</v>
      </c>
      <c r="J6" s="288">
        <v>-20</v>
      </c>
      <c r="K6" s="288">
        <v>20</v>
      </c>
      <c r="L6" s="288">
        <v>-80</v>
      </c>
      <c r="M6" s="288">
        <v>0</v>
      </c>
      <c r="N6" s="345">
        <v>20</v>
      </c>
      <c r="O6">
        <v>120</v>
      </c>
      <c r="P6">
        <v>50</v>
      </c>
      <c r="Q6">
        <v>0</v>
      </c>
      <c r="R6">
        <v>0</v>
      </c>
      <c r="S6">
        <v>1</v>
      </c>
      <c r="T6">
        <v>2</v>
      </c>
      <c r="U6">
        <v>2</v>
      </c>
    </row>
    <row r="7" spans="1:21" ht="15">
      <c r="A7" s="312" t="s">
        <v>9181</v>
      </c>
      <c r="B7" s="355">
        <f ca="1">VLOOKUP($B$2,Table7[],14,0)</f>
        <v>1</v>
      </c>
      <c r="C7" s="355">
        <f ca="1">VLOOKUP($C$2,Table7[],14,0)</f>
        <v>1</v>
      </c>
      <c r="D7" t="str" cm="1">
        <f t="array" aca="1" ref="D7" ca="1">INDEX(D10:D21,RANDBETWEEN(1,COUNTA(D10:D21)),1)</f>
        <v>Spectre</v>
      </c>
      <c r="E7" s="346" t="s">
        <v>262</v>
      </c>
      <c r="F7" s="289">
        <v>0</v>
      </c>
      <c r="G7" s="289">
        <v>0</v>
      </c>
      <c r="H7" s="289">
        <v>30</v>
      </c>
      <c r="I7" s="289">
        <v>0</v>
      </c>
      <c r="J7" s="289">
        <v>0</v>
      </c>
      <c r="K7" s="289">
        <v>30</v>
      </c>
      <c r="L7" s="289">
        <v>0</v>
      </c>
      <c r="M7" s="289">
        <v>0</v>
      </c>
      <c r="N7" s="347">
        <v>0</v>
      </c>
      <c r="O7">
        <v>110</v>
      </c>
      <c r="P7">
        <v>100</v>
      </c>
      <c r="Q7">
        <v>1</v>
      </c>
      <c r="R7">
        <v>1</v>
      </c>
      <c r="S7">
        <v>2</v>
      </c>
      <c r="T7">
        <v>4</v>
      </c>
      <c r="U7">
        <v>1</v>
      </c>
    </row>
    <row r="8" spans="1:21" ht="15">
      <c r="A8" s="314" t="s">
        <v>9179</v>
      </c>
      <c r="B8" s="314">
        <f ca="1">VLOOKUP($B$2,Table7[],15,0)</f>
        <v>3</v>
      </c>
      <c r="C8" s="314">
        <f ca="1">VLOOKUP($C$2,Table7[],15,0)</f>
        <v>3</v>
      </c>
      <c r="E8" s="344" t="s">
        <v>254</v>
      </c>
      <c r="F8" s="288">
        <v>-50</v>
      </c>
      <c r="G8" s="288">
        <v>20</v>
      </c>
      <c r="H8" s="288">
        <v>0</v>
      </c>
      <c r="I8" s="288">
        <v>0</v>
      </c>
      <c r="J8" s="288">
        <v>0</v>
      </c>
      <c r="K8" s="288">
        <v>20</v>
      </c>
      <c r="L8" s="288">
        <v>0</v>
      </c>
      <c r="M8" s="288">
        <v>-30</v>
      </c>
      <c r="N8" s="345">
        <v>0</v>
      </c>
      <c r="O8">
        <v>70</v>
      </c>
      <c r="P8">
        <v>100</v>
      </c>
      <c r="Q8">
        <v>3</v>
      </c>
      <c r="R8">
        <v>1</v>
      </c>
      <c r="S8">
        <v>0</v>
      </c>
      <c r="T8">
        <v>1</v>
      </c>
      <c r="U8">
        <v>0</v>
      </c>
    </row>
    <row r="9" spans="1:21" ht="15">
      <c r="A9" s="78" t="s">
        <v>3024</v>
      </c>
      <c r="B9" s="78">
        <f ca="1">VLOOKUP($B$2,Table7[],16,0)</f>
        <v>3</v>
      </c>
      <c r="C9" s="78">
        <f ca="1">VLOOKUP($C$2,Table7[],16,0)</f>
        <v>3</v>
      </c>
      <c r="E9" s="346" t="s">
        <v>422</v>
      </c>
      <c r="F9" s="289">
        <v>50</v>
      </c>
      <c r="G9" s="289">
        <v>-100</v>
      </c>
      <c r="H9" s="289">
        <v>-50</v>
      </c>
      <c r="I9" s="289">
        <v>0</v>
      </c>
      <c r="J9" s="289">
        <v>0</v>
      </c>
      <c r="K9" s="289">
        <v>0</v>
      </c>
      <c r="L9" s="289">
        <v>-50</v>
      </c>
      <c r="M9" s="289">
        <v>0</v>
      </c>
      <c r="N9" s="347">
        <v>0</v>
      </c>
      <c r="O9">
        <v>100</v>
      </c>
      <c r="P9">
        <v>100</v>
      </c>
      <c r="Q9">
        <v>1</v>
      </c>
      <c r="R9">
        <v>1</v>
      </c>
      <c r="S9">
        <v>-1</v>
      </c>
      <c r="T9">
        <v>1</v>
      </c>
      <c r="U9">
        <v>1</v>
      </c>
    </row>
    <row r="10" spans="1:21" ht="17.25">
      <c r="A10" s="79" t="s">
        <v>1050</v>
      </c>
      <c r="B10" s="79">
        <f ca="1">VLOOKUP($B$2,Table7[],17,0)</f>
        <v>1</v>
      </c>
      <c r="C10" s="79">
        <f ca="1">VLOOKUP($C$2,Table7[],17,0)</f>
        <v>1</v>
      </c>
      <c r="D10" s="491" t="s">
        <v>364</v>
      </c>
      <c r="E10" s="346" t="s">
        <v>255</v>
      </c>
      <c r="F10" s="289">
        <v>0</v>
      </c>
      <c r="G10" s="289">
        <v>0</v>
      </c>
      <c r="H10" s="289">
        <v>0</v>
      </c>
      <c r="I10" s="289">
        <v>0</v>
      </c>
      <c r="J10" s="289">
        <v>0</v>
      </c>
      <c r="K10" s="289">
        <v>0</v>
      </c>
      <c r="L10" s="289">
        <v>0</v>
      </c>
      <c r="M10" s="289">
        <v>0</v>
      </c>
      <c r="N10" s="347">
        <v>0</v>
      </c>
      <c r="O10">
        <v>50</v>
      </c>
      <c r="P10">
        <v>100</v>
      </c>
      <c r="Q10">
        <v>3</v>
      </c>
      <c r="R10">
        <v>1</v>
      </c>
      <c r="S10">
        <v>1</v>
      </c>
      <c r="T10">
        <v>1</v>
      </c>
      <c r="U10">
        <v>1</v>
      </c>
    </row>
    <row r="11" spans="1:21" ht="17.25">
      <c r="A11" s="51" t="s">
        <v>1541</v>
      </c>
      <c r="B11" s="56">
        <f ca="1">VLOOKUP($B$2,Table7[],2,0)/100</f>
        <v>-0.5</v>
      </c>
      <c r="C11" s="56">
        <f ca="1">VLOOKUP(C$2,Table7[],2,0)/100</f>
        <v>-0.5</v>
      </c>
      <c r="D11" s="489" t="s">
        <v>366</v>
      </c>
      <c r="E11" s="344" t="s">
        <v>9182</v>
      </c>
      <c r="F11" s="288">
        <v>-50</v>
      </c>
      <c r="G11" s="288">
        <v>0</v>
      </c>
      <c r="H11" s="288">
        <v>0</v>
      </c>
      <c r="I11" s="288">
        <v>0</v>
      </c>
      <c r="J11" s="288">
        <v>50</v>
      </c>
      <c r="K11" s="288">
        <v>50</v>
      </c>
      <c r="L11" s="288">
        <v>0</v>
      </c>
      <c r="M11" s="288">
        <v>0</v>
      </c>
      <c r="N11" s="345">
        <v>0</v>
      </c>
      <c r="O11">
        <v>170</v>
      </c>
      <c r="P11">
        <v>100</v>
      </c>
      <c r="Q11">
        <v>-2</v>
      </c>
      <c r="R11">
        <v>1</v>
      </c>
      <c r="S11">
        <v>3</v>
      </c>
      <c r="T11">
        <v>3</v>
      </c>
      <c r="U11">
        <v>1</v>
      </c>
    </row>
    <row r="12" spans="1:21" ht="17.25">
      <c r="A12" s="51" t="s">
        <v>1542</v>
      </c>
      <c r="B12" s="57">
        <f ca="1">VLOOKUP($B$2,Table7[],3,0)/100</f>
        <v>0</v>
      </c>
      <c r="C12" s="57">
        <f ca="1">VLOOKUP($C$2,Table7[],3,0)/100</f>
        <v>0</v>
      </c>
      <c r="D12" s="490" t="s">
        <v>368</v>
      </c>
      <c r="E12" s="346" t="s">
        <v>9183</v>
      </c>
      <c r="F12" s="289">
        <v>-30</v>
      </c>
      <c r="G12" s="289">
        <v>0</v>
      </c>
      <c r="H12" s="289">
        <v>-50</v>
      </c>
      <c r="I12" s="289">
        <v>0</v>
      </c>
      <c r="J12" s="289">
        <v>0</v>
      </c>
      <c r="K12" s="289">
        <v>30</v>
      </c>
      <c r="L12" s="289">
        <v>0</v>
      </c>
      <c r="M12" s="289">
        <v>0</v>
      </c>
      <c r="N12" s="347">
        <v>0</v>
      </c>
      <c r="O12">
        <v>120</v>
      </c>
      <c r="P12">
        <v>100</v>
      </c>
      <c r="Q12">
        <v>0</v>
      </c>
      <c r="R12">
        <v>2</v>
      </c>
      <c r="S12">
        <v>1</v>
      </c>
      <c r="T12">
        <v>1</v>
      </c>
      <c r="U12">
        <v>2</v>
      </c>
    </row>
    <row r="13" spans="1:21" ht="17.25">
      <c r="A13" s="51" t="s">
        <v>1543</v>
      </c>
      <c r="B13" s="58">
        <f ca="1">VLOOKUP($B$2,Table7[],4,0)/100</f>
        <v>0</v>
      </c>
      <c r="C13" s="58">
        <f ca="1">VLOOKUP($C$2,Table7[],4,0)/100</f>
        <v>0</v>
      </c>
      <c r="D13" s="491" t="s">
        <v>372</v>
      </c>
      <c r="E13" s="344" t="s">
        <v>9184</v>
      </c>
      <c r="F13" s="288">
        <v>0</v>
      </c>
      <c r="G13" s="288">
        <v>20</v>
      </c>
      <c r="H13" s="288">
        <v>0</v>
      </c>
      <c r="I13" s="288">
        <v>0</v>
      </c>
      <c r="J13" s="288">
        <v>0</v>
      </c>
      <c r="K13" s="288">
        <v>0</v>
      </c>
      <c r="L13" s="288">
        <v>0</v>
      </c>
      <c r="M13" s="288">
        <v>0</v>
      </c>
      <c r="N13" s="345">
        <v>0</v>
      </c>
      <c r="O13">
        <v>80</v>
      </c>
      <c r="P13">
        <v>120</v>
      </c>
      <c r="Q13">
        <v>1</v>
      </c>
      <c r="R13">
        <v>1</v>
      </c>
      <c r="S13">
        <v>1</v>
      </c>
      <c r="T13">
        <v>1</v>
      </c>
      <c r="U13">
        <v>2</v>
      </c>
    </row>
    <row r="14" spans="1:21" ht="17.25">
      <c r="A14" s="51" t="s">
        <v>1544</v>
      </c>
      <c r="B14" s="59">
        <f ca="1">VLOOKUP($B$2,Table7[],5,0)/100</f>
        <v>0</v>
      </c>
      <c r="C14" s="59">
        <f ca="1">VLOOKUP($C$2,Table7[],5,0)/100</f>
        <v>0</v>
      </c>
      <c r="D14" s="489" t="s">
        <v>374</v>
      </c>
      <c r="E14" s="346" t="s">
        <v>9185</v>
      </c>
      <c r="F14" s="289">
        <v>0</v>
      </c>
      <c r="G14" s="289">
        <v>0</v>
      </c>
      <c r="H14" s="289">
        <v>0</v>
      </c>
      <c r="I14" s="289">
        <v>0</v>
      </c>
      <c r="J14" s="289">
        <v>0</v>
      </c>
      <c r="K14" s="289">
        <v>0</v>
      </c>
      <c r="L14" s="289">
        <v>0</v>
      </c>
      <c r="M14" s="289">
        <v>50</v>
      </c>
      <c r="N14" s="347">
        <v>0</v>
      </c>
      <c r="O14">
        <v>80</v>
      </c>
      <c r="P14">
        <v>150</v>
      </c>
      <c r="Q14">
        <v>0</v>
      </c>
      <c r="R14">
        <v>2</v>
      </c>
      <c r="S14">
        <v>0</v>
      </c>
      <c r="T14">
        <v>0</v>
      </c>
      <c r="U14">
        <v>2</v>
      </c>
    </row>
    <row r="15" spans="1:21" ht="17.25">
      <c r="A15" s="60" t="s">
        <v>1545</v>
      </c>
      <c r="B15" s="695">
        <f ca="1">VLOOKUP($B$2,Table7[],6,0)/100</f>
        <v>0.5</v>
      </c>
      <c r="C15" s="695">
        <f ca="1">VLOOKUP($C$2,Table7[],6,0)/100</f>
        <v>0.5</v>
      </c>
      <c r="D15" s="490" t="s">
        <v>376</v>
      </c>
      <c r="E15" s="344" t="s">
        <v>9186</v>
      </c>
      <c r="F15" s="288">
        <v>-20</v>
      </c>
      <c r="G15" s="288">
        <v>-20</v>
      </c>
      <c r="H15" s="288">
        <v>-20</v>
      </c>
      <c r="I15" s="288">
        <v>-20</v>
      </c>
      <c r="J15" s="288">
        <v>-20</v>
      </c>
      <c r="K15" s="288">
        <v>-20</v>
      </c>
      <c r="L15" s="288">
        <v>-20</v>
      </c>
      <c r="M15" s="288">
        <v>-20</v>
      </c>
      <c r="N15" s="345">
        <v>-20</v>
      </c>
      <c r="O15">
        <v>100</v>
      </c>
      <c r="P15">
        <v>100</v>
      </c>
      <c r="Q15">
        <v>1</v>
      </c>
      <c r="R15">
        <v>1</v>
      </c>
      <c r="S15">
        <v>1</v>
      </c>
      <c r="T15">
        <v>1</v>
      </c>
      <c r="U15">
        <v>1</v>
      </c>
    </row>
    <row r="16" spans="1:21" ht="17.25">
      <c r="A16" s="51" t="s">
        <v>1546</v>
      </c>
      <c r="B16" s="61">
        <f ca="1">VLOOKUP($B$2,Table7[],7,0)/100</f>
        <v>0.5</v>
      </c>
      <c r="C16" s="61">
        <f ca="1">VLOOKUP($C$2,Table7[],7,0)/100</f>
        <v>0.5</v>
      </c>
      <c r="D16" s="491" t="s">
        <v>379</v>
      </c>
      <c r="E16" s="346" t="s">
        <v>9187</v>
      </c>
      <c r="F16" s="289">
        <v>0</v>
      </c>
      <c r="G16" s="289">
        <v>0</v>
      </c>
      <c r="H16" s="289">
        <v>-100</v>
      </c>
      <c r="I16" s="289">
        <v>20</v>
      </c>
      <c r="J16" s="289">
        <v>40</v>
      </c>
      <c r="K16" s="289">
        <v>0</v>
      </c>
      <c r="L16" s="289">
        <v>-40</v>
      </c>
      <c r="M16" s="289">
        <v>0</v>
      </c>
      <c r="N16" s="347">
        <v>0</v>
      </c>
      <c r="O16">
        <v>100</v>
      </c>
      <c r="P16">
        <v>120</v>
      </c>
      <c r="Q16">
        <v>1</v>
      </c>
      <c r="R16">
        <v>2</v>
      </c>
      <c r="S16">
        <v>1</v>
      </c>
      <c r="T16">
        <v>1</v>
      </c>
      <c r="U16">
        <v>2</v>
      </c>
    </row>
    <row r="17" spans="1:21" ht="17.25">
      <c r="A17" s="51" t="s">
        <v>1547</v>
      </c>
      <c r="B17" s="62">
        <f ca="1">VLOOKUP($B$2,Table7[],8,0)/100</f>
        <v>0</v>
      </c>
      <c r="C17" s="62">
        <f ca="1">VLOOKUP($C$2,Table7[],8,0)/100</f>
        <v>0</v>
      </c>
      <c r="D17" s="489" t="s">
        <v>381</v>
      </c>
      <c r="E17" s="348" t="s">
        <v>298</v>
      </c>
      <c r="F17" s="288">
        <v>0</v>
      </c>
      <c r="G17" s="288">
        <v>0</v>
      </c>
      <c r="H17" s="288">
        <v>-30</v>
      </c>
      <c r="I17" s="288">
        <v>0</v>
      </c>
      <c r="J17" s="288">
        <v>0</v>
      </c>
      <c r="K17" s="288">
        <v>0</v>
      </c>
      <c r="L17" s="288">
        <v>0</v>
      </c>
      <c r="M17" s="288">
        <v>0</v>
      </c>
      <c r="N17" s="345">
        <v>30</v>
      </c>
      <c r="O17">
        <v>70</v>
      </c>
      <c r="P17">
        <v>100</v>
      </c>
      <c r="Q17">
        <v>3</v>
      </c>
      <c r="R17">
        <v>1</v>
      </c>
      <c r="S17">
        <v>0</v>
      </c>
      <c r="T17">
        <v>1</v>
      </c>
      <c r="U17">
        <v>0</v>
      </c>
    </row>
    <row r="18" spans="1:21" ht="17.25">
      <c r="A18" s="51" t="s">
        <v>1548</v>
      </c>
      <c r="B18" s="63">
        <f ca="1">VLOOKUP($B$2,Table7[],9,0)/100</f>
        <v>0</v>
      </c>
      <c r="C18" s="63">
        <f ca="1">VLOOKUP($C$2,Table7[],9,0)/100</f>
        <v>0</v>
      </c>
      <c r="D18" s="490" t="s">
        <v>383</v>
      </c>
      <c r="E18" s="349" t="s">
        <v>307</v>
      </c>
      <c r="F18" s="289">
        <v>0</v>
      </c>
      <c r="G18" s="289">
        <v>0</v>
      </c>
      <c r="H18" s="289">
        <v>0</v>
      </c>
      <c r="I18" s="289">
        <v>0</v>
      </c>
      <c r="J18" s="289">
        <v>30</v>
      </c>
      <c r="K18" s="289">
        <v>30</v>
      </c>
      <c r="L18" s="289">
        <v>0</v>
      </c>
      <c r="M18" s="289">
        <v>-30</v>
      </c>
      <c r="N18" s="347">
        <v>-30</v>
      </c>
      <c r="O18">
        <v>60</v>
      </c>
      <c r="P18">
        <v>140</v>
      </c>
      <c r="Q18">
        <v>0</v>
      </c>
      <c r="R18">
        <v>2</v>
      </c>
      <c r="S18">
        <v>0</v>
      </c>
      <c r="T18">
        <v>0</v>
      </c>
      <c r="U18">
        <v>2</v>
      </c>
    </row>
    <row r="19" spans="1:21" ht="17.25">
      <c r="A19" s="51" t="s">
        <v>1549</v>
      </c>
      <c r="B19" s="64">
        <f ca="1">VLOOKUP($B$2,Table7[],10,0)/100</f>
        <v>0</v>
      </c>
      <c r="C19" s="64">
        <f ca="1">VLOOKUP($C$2,Table7[],10,0)/100</f>
        <v>0</v>
      </c>
      <c r="D19" s="491" t="s">
        <v>386</v>
      </c>
      <c r="E19" s="344" t="s">
        <v>306</v>
      </c>
      <c r="F19" s="288">
        <v>0</v>
      </c>
      <c r="G19" s="288">
        <v>0</v>
      </c>
      <c r="H19" s="288">
        <v>-30</v>
      </c>
      <c r="I19" s="288">
        <v>0</v>
      </c>
      <c r="J19" s="288">
        <v>40</v>
      </c>
      <c r="K19" s="288">
        <v>-30</v>
      </c>
      <c r="L19" s="288">
        <v>0</v>
      </c>
      <c r="M19" s="288">
        <v>0</v>
      </c>
      <c r="N19" s="345">
        <v>0</v>
      </c>
      <c r="O19">
        <v>90</v>
      </c>
      <c r="P19">
        <v>100</v>
      </c>
      <c r="Q19">
        <v>1</v>
      </c>
      <c r="R19">
        <v>1</v>
      </c>
      <c r="S19">
        <v>1</v>
      </c>
      <c r="T19">
        <v>0</v>
      </c>
      <c r="U19">
        <v>1</v>
      </c>
    </row>
    <row r="20" spans="1:21" ht="18">
      <c r="A20" s="1219"/>
      <c r="B20" s="1220" t="s">
        <v>9188</v>
      </c>
      <c r="C20" s="249"/>
      <c r="D20" s="489" t="s">
        <v>388</v>
      </c>
      <c r="E20" s="346" t="s">
        <v>251</v>
      </c>
      <c r="F20" s="289">
        <v>0</v>
      </c>
      <c r="G20" s="289">
        <v>50</v>
      </c>
      <c r="H20" s="289">
        <v>0</v>
      </c>
      <c r="I20" s="289">
        <v>0</v>
      </c>
      <c r="J20" s="289">
        <v>-50</v>
      </c>
      <c r="K20" s="289">
        <v>0</v>
      </c>
      <c r="L20" s="289">
        <v>-30</v>
      </c>
      <c r="M20" s="289">
        <v>0</v>
      </c>
      <c r="N20" s="347">
        <v>0</v>
      </c>
      <c r="O20">
        <v>100</v>
      </c>
      <c r="P20">
        <v>100</v>
      </c>
      <c r="Q20">
        <v>1</v>
      </c>
      <c r="R20">
        <v>1</v>
      </c>
      <c r="S20">
        <v>1</v>
      </c>
      <c r="T20">
        <v>1</v>
      </c>
      <c r="U20">
        <v>2</v>
      </c>
    </row>
    <row r="21" spans="1:21" ht="20.25">
      <c r="A21" s="1221" t="s">
        <v>1416</v>
      </c>
      <c r="B21" s="1222" t="str">
        <f ca="1">'Sentient generator V5 prototype'!B35</f>
        <v>Sylvan</v>
      </c>
      <c r="C21" s="250" t="s">
        <v>9189</v>
      </c>
      <c r="D21" s="490" t="s">
        <v>390</v>
      </c>
      <c r="E21" s="344" t="s">
        <v>320</v>
      </c>
      <c r="F21" s="288">
        <v>10</v>
      </c>
      <c r="G21" s="288">
        <v>10</v>
      </c>
      <c r="H21" s="288">
        <v>10</v>
      </c>
      <c r="I21" s="288">
        <v>10</v>
      </c>
      <c r="J21" s="288">
        <v>10</v>
      </c>
      <c r="K21" s="288">
        <v>10</v>
      </c>
      <c r="L21" s="288">
        <v>10</v>
      </c>
      <c r="M21" s="288">
        <v>10</v>
      </c>
      <c r="N21" s="345">
        <v>10</v>
      </c>
      <c r="O21">
        <v>50</v>
      </c>
      <c r="P21">
        <v>150</v>
      </c>
      <c r="Q21">
        <v>0</v>
      </c>
      <c r="R21">
        <v>3</v>
      </c>
      <c r="S21">
        <v>0</v>
      </c>
      <c r="T21">
        <v>0</v>
      </c>
      <c r="U21">
        <v>1</v>
      </c>
    </row>
    <row r="22" spans="1:21" ht="18">
      <c r="A22" s="1221" t="s">
        <v>1537</v>
      </c>
      <c r="B22" s="1222" t="str">
        <f ca="1">'Sentient generator V5 prototype'!B36</f>
        <v>Fae</v>
      </c>
      <c r="C22" s="357" t="str" cm="1">
        <f t="array" aca="1" ref="C22" ca="1">INDEX(G43:G103,RANDBETWEEN(1,COUNTA(G44:G103)),1)</f>
        <v>Delivery Request</v>
      </c>
      <c r="E22" s="346" t="s">
        <v>9190</v>
      </c>
      <c r="F22" s="289">
        <v>50</v>
      </c>
      <c r="G22" s="289">
        <v>0</v>
      </c>
      <c r="H22" s="289">
        <v>-50</v>
      </c>
      <c r="I22" s="289">
        <v>0</v>
      </c>
      <c r="J22" s="289">
        <v>0</v>
      </c>
      <c r="K22" s="289">
        <v>50</v>
      </c>
      <c r="L22" s="289">
        <v>0</v>
      </c>
      <c r="M22" s="289">
        <v>80</v>
      </c>
      <c r="N22" s="347">
        <v>0</v>
      </c>
      <c r="O22">
        <v>130</v>
      </c>
      <c r="P22">
        <v>100</v>
      </c>
      <c r="Q22">
        <v>0</v>
      </c>
      <c r="R22">
        <v>1</v>
      </c>
      <c r="S22">
        <v>1</v>
      </c>
      <c r="T22">
        <v>2</v>
      </c>
      <c r="U22">
        <v>2</v>
      </c>
    </row>
    <row r="23" spans="1:21" ht="18">
      <c r="A23" s="1221" t="s">
        <v>2715</v>
      </c>
      <c r="B23" s="1222" t="str">
        <f ca="1">'Sentient generator V5 prototype'!B37</f>
        <v>Vigilent; Agile</v>
      </c>
      <c r="C23" s="357" t="str">
        <f ca="1">VLOOKUP(C22,G43:I103,2,0)</f>
        <v>Gain a Quest Item (Occupies 1 Slot) which you must Deliver to any Market/Port.</v>
      </c>
      <c r="E23" s="344" t="s">
        <v>321</v>
      </c>
      <c r="F23" s="288">
        <v>-10</v>
      </c>
      <c r="G23" s="288">
        <v>-10</v>
      </c>
      <c r="H23" s="288">
        <v>-10</v>
      </c>
      <c r="I23" s="288">
        <v>-10</v>
      </c>
      <c r="J23" s="288">
        <v>-10</v>
      </c>
      <c r="K23" s="288">
        <v>-10</v>
      </c>
      <c r="L23" s="288">
        <v>-10</v>
      </c>
      <c r="M23" s="288">
        <v>-10</v>
      </c>
      <c r="N23" s="345">
        <v>-10</v>
      </c>
      <c r="O23">
        <v>50</v>
      </c>
      <c r="P23">
        <v>100</v>
      </c>
      <c r="Q23">
        <v>1</v>
      </c>
      <c r="R23">
        <v>2</v>
      </c>
      <c r="S23">
        <v>0</v>
      </c>
      <c r="T23">
        <v>0</v>
      </c>
      <c r="U23">
        <v>2</v>
      </c>
    </row>
    <row r="24" spans="1:21" ht="20.25">
      <c r="A24" s="1221" t="s">
        <v>2743</v>
      </c>
      <c r="B24" s="1222" t="str">
        <f ca="1">'Sentient generator V5 prototype'!B38</f>
        <v>Renaldo</v>
      </c>
      <c r="C24" s="250" t="s">
        <v>9191</v>
      </c>
      <c r="E24" s="346" t="s">
        <v>334</v>
      </c>
      <c r="F24" s="289">
        <v>0</v>
      </c>
      <c r="G24" s="289">
        <v>0</v>
      </c>
      <c r="H24" s="289">
        <v>0</v>
      </c>
      <c r="I24" s="289">
        <v>-30</v>
      </c>
      <c r="J24" s="289">
        <v>30</v>
      </c>
      <c r="K24" s="289">
        <v>30</v>
      </c>
      <c r="L24" s="289">
        <v>0</v>
      </c>
      <c r="M24" s="289">
        <v>0</v>
      </c>
      <c r="N24" s="347">
        <v>0</v>
      </c>
      <c r="O24">
        <v>200</v>
      </c>
      <c r="P24">
        <v>20</v>
      </c>
      <c r="Q24">
        <v>0</v>
      </c>
      <c r="R24">
        <v>0</v>
      </c>
      <c r="S24">
        <v>2</v>
      </c>
      <c r="T24">
        <v>2</v>
      </c>
      <c r="U24">
        <v>0</v>
      </c>
    </row>
    <row r="25" spans="1:21" ht="18.75">
      <c r="A25" s="1221" t="s">
        <v>1045</v>
      </c>
      <c r="B25" s="1223">
        <f ca="1">'Sentient generator V5 prototype'!B40</f>
        <v>120</v>
      </c>
      <c r="C25" s="357" t="str">
        <f ca="1">VLOOKUP(C22,G43:I103,3,0)</f>
        <v>500 Gold</v>
      </c>
      <c r="E25" s="344" t="s">
        <v>9192</v>
      </c>
      <c r="F25" s="288">
        <v>0</v>
      </c>
      <c r="G25" s="288">
        <v>0</v>
      </c>
      <c r="H25" s="288">
        <v>0</v>
      </c>
      <c r="I25" s="288">
        <v>0</v>
      </c>
      <c r="J25" s="288">
        <v>0</v>
      </c>
      <c r="K25" s="288">
        <v>0</v>
      </c>
      <c r="L25" s="288">
        <v>0</v>
      </c>
      <c r="M25" s="288">
        <v>0</v>
      </c>
      <c r="N25" s="345">
        <v>0</v>
      </c>
      <c r="O25">
        <v>20</v>
      </c>
      <c r="P25">
        <v>200</v>
      </c>
      <c r="Q25">
        <v>0</v>
      </c>
      <c r="R25">
        <v>2</v>
      </c>
      <c r="S25">
        <v>1</v>
      </c>
      <c r="T25">
        <v>0</v>
      </c>
      <c r="U25">
        <v>2</v>
      </c>
    </row>
    <row r="26" spans="1:21" ht="18.75">
      <c r="A26" s="1221" t="s">
        <v>1417</v>
      </c>
      <c r="B26" s="1224">
        <f ca="1">'Sentient generator V5 prototype'!B41</f>
        <v>140</v>
      </c>
      <c r="C26" s="248"/>
      <c r="E26" s="346" t="s">
        <v>339</v>
      </c>
      <c r="F26" s="289">
        <v>0</v>
      </c>
      <c r="G26" s="289">
        <v>0</v>
      </c>
      <c r="H26" s="289">
        <v>20</v>
      </c>
      <c r="I26" s="289">
        <v>20</v>
      </c>
      <c r="J26" s="289">
        <v>0</v>
      </c>
      <c r="K26" s="289">
        <v>-100</v>
      </c>
      <c r="L26" s="289">
        <v>0</v>
      </c>
      <c r="M26" s="289">
        <v>0</v>
      </c>
      <c r="N26" s="347">
        <v>0</v>
      </c>
      <c r="O26">
        <v>400</v>
      </c>
      <c r="P26">
        <v>20</v>
      </c>
      <c r="Q26">
        <v>1</v>
      </c>
      <c r="R26">
        <v>1</v>
      </c>
      <c r="S26">
        <v>1</v>
      </c>
      <c r="T26">
        <v>1</v>
      </c>
      <c r="U26">
        <v>1</v>
      </c>
    </row>
    <row r="27" spans="1:21" ht="18.75">
      <c r="A27" s="1221" t="s">
        <v>1072</v>
      </c>
      <c r="B27" s="1225">
        <f ca="1">'Sentient generator V5 prototype'!B42</f>
        <v>1</v>
      </c>
      <c r="C27" s="247"/>
      <c r="E27" s="344" t="s">
        <v>347</v>
      </c>
      <c r="F27" s="288">
        <v>10</v>
      </c>
      <c r="G27" s="288">
        <v>10</v>
      </c>
      <c r="H27" s="288">
        <v>10</v>
      </c>
      <c r="I27" s="288">
        <v>10</v>
      </c>
      <c r="J27" s="288">
        <v>10</v>
      </c>
      <c r="K27" s="288">
        <v>10</v>
      </c>
      <c r="L27" s="288">
        <v>10</v>
      </c>
      <c r="M27" s="288">
        <v>10</v>
      </c>
      <c r="N27" s="345">
        <v>10</v>
      </c>
      <c r="O27">
        <v>80</v>
      </c>
      <c r="P27">
        <v>40</v>
      </c>
      <c r="Q27">
        <v>1</v>
      </c>
      <c r="R27">
        <v>1</v>
      </c>
      <c r="S27">
        <v>1</v>
      </c>
      <c r="T27">
        <v>4</v>
      </c>
      <c r="U27">
        <v>0</v>
      </c>
    </row>
    <row r="28" spans="1:21" ht="18.75">
      <c r="A28" s="1221" t="s">
        <v>1076</v>
      </c>
      <c r="B28" s="1226">
        <f ca="1">'Sentient generator V5 prototype'!B43</f>
        <v>1.9</v>
      </c>
      <c r="C28" s="246"/>
      <c r="E28" s="346" t="s">
        <v>9193</v>
      </c>
      <c r="F28" s="289">
        <v>-50</v>
      </c>
      <c r="G28" s="289">
        <v>30</v>
      </c>
      <c r="H28" s="289">
        <v>0</v>
      </c>
      <c r="I28" s="289">
        <v>0</v>
      </c>
      <c r="J28" s="289">
        <v>0</v>
      </c>
      <c r="K28" s="289">
        <v>0</v>
      </c>
      <c r="L28" s="289">
        <v>0</v>
      </c>
      <c r="M28" s="289">
        <v>0</v>
      </c>
      <c r="N28" s="347">
        <v>0</v>
      </c>
      <c r="O28">
        <v>80</v>
      </c>
      <c r="P28">
        <v>120</v>
      </c>
      <c r="Q28">
        <v>0</v>
      </c>
      <c r="R28">
        <v>2</v>
      </c>
      <c r="S28">
        <v>1</v>
      </c>
      <c r="T28">
        <v>0</v>
      </c>
      <c r="U28">
        <v>5</v>
      </c>
    </row>
    <row r="29" spans="1:21" ht="18">
      <c r="A29" s="1221" t="s">
        <v>1074</v>
      </c>
      <c r="B29" s="1227">
        <f ca="1">'Sentient generator V5 prototype'!B44</f>
        <v>1.1000000000000001</v>
      </c>
      <c r="C29" s="56"/>
      <c r="E29" s="344" t="s">
        <v>364</v>
      </c>
      <c r="F29" s="288">
        <v>-30</v>
      </c>
      <c r="G29" s="288">
        <v>30</v>
      </c>
      <c r="H29" s="288">
        <v>0</v>
      </c>
      <c r="I29" s="288">
        <v>30</v>
      </c>
      <c r="J29" s="288">
        <v>0</v>
      </c>
      <c r="K29" s="288">
        <v>0</v>
      </c>
      <c r="L29" s="288">
        <v>0</v>
      </c>
      <c r="M29" s="288">
        <v>0</v>
      </c>
      <c r="N29" s="345">
        <v>0</v>
      </c>
      <c r="O29">
        <v>70</v>
      </c>
      <c r="P29">
        <v>100</v>
      </c>
      <c r="Q29">
        <v>1</v>
      </c>
      <c r="R29">
        <v>1</v>
      </c>
      <c r="S29">
        <v>1</v>
      </c>
      <c r="T29">
        <v>0</v>
      </c>
      <c r="U29">
        <v>1</v>
      </c>
    </row>
    <row r="30" spans="1:21" ht="18">
      <c r="A30" s="1221" t="s">
        <v>2983</v>
      </c>
      <c r="B30" s="1228">
        <f ca="1">'Sentient generator V5 prototype'!B45</f>
        <v>13.9</v>
      </c>
      <c r="C30" s="57"/>
      <c r="E30" s="346" t="s">
        <v>378</v>
      </c>
      <c r="F30" s="289">
        <v>-40</v>
      </c>
      <c r="G30" s="289">
        <v>30</v>
      </c>
      <c r="H30" s="289">
        <v>-40</v>
      </c>
      <c r="I30" s="289">
        <v>0</v>
      </c>
      <c r="J30" s="289">
        <v>0</v>
      </c>
      <c r="K30" s="289">
        <v>0</v>
      </c>
      <c r="L30" s="289">
        <v>0</v>
      </c>
      <c r="M30" s="289">
        <v>0</v>
      </c>
      <c r="N30" s="347">
        <v>-50</v>
      </c>
      <c r="O30">
        <v>50</v>
      </c>
      <c r="P30">
        <v>100</v>
      </c>
      <c r="Q30">
        <v>1</v>
      </c>
      <c r="R30">
        <v>1</v>
      </c>
      <c r="S30">
        <v>0</v>
      </c>
      <c r="T30">
        <v>0</v>
      </c>
      <c r="U30">
        <v>1</v>
      </c>
    </row>
    <row r="31" spans="1:21" ht="18">
      <c r="A31" s="1221" t="s">
        <v>3024</v>
      </c>
      <c r="B31" s="1229">
        <f ca="1">'Sentient generator V5 prototype'!B46</f>
        <v>1</v>
      </c>
      <c r="C31" s="58" t="s">
        <v>1461</v>
      </c>
      <c r="E31" s="344" t="s">
        <v>368</v>
      </c>
      <c r="F31" s="288">
        <v>0</v>
      </c>
      <c r="G31" s="288">
        <v>20</v>
      </c>
      <c r="H31" s="288">
        <v>-40</v>
      </c>
      <c r="I31" s="288">
        <v>20</v>
      </c>
      <c r="J31" s="288">
        <v>0</v>
      </c>
      <c r="K31" s="288">
        <v>0</v>
      </c>
      <c r="L31" s="288">
        <v>0</v>
      </c>
      <c r="M31" s="288">
        <v>0</v>
      </c>
      <c r="N31" s="345">
        <v>0</v>
      </c>
      <c r="O31">
        <v>100</v>
      </c>
      <c r="P31">
        <v>100</v>
      </c>
      <c r="Q31">
        <v>1</v>
      </c>
      <c r="R31">
        <v>1</v>
      </c>
      <c r="S31">
        <v>1</v>
      </c>
      <c r="T31">
        <v>1</v>
      </c>
      <c r="U31">
        <v>1</v>
      </c>
    </row>
    <row r="32" spans="1:21" ht="18">
      <c r="A32" s="1221" t="s">
        <v>1050</v>
      </c>
      <c r="B32" s="1230">
        <f ca="1">'Sentient generator V5 prototype'!B47</f>
        <v>1</v>
      </c>
      <c r="C32" s="59"/>
      <c r="E32" s="346" t="s">
        <v>400</v>
      </c>
      <c r="F32" s="289">
        <v>-40</v>
      </c>
      <c r="G32" s="289">
        <v>0</v>
      </c>
      <c r="H32" s="289">
        <v>70</v>
      </c>
      <c r="I32" s="289">
        <v>-60</v>
      </c>
      <c r="J32" s="289">
        <v>0</v>
      </c>
      <c r="K32" s="289">
        <v>0</v>
      </c>
      <c r="L32" s="289">
        <v>0</v>
      </c>
      <c r="M32" s="289">
        <v>0</v>
      </c>
      <c r="N32" s="347">
        <v>0</v>
      </c>
      <c r="O32">
        <v>100</v>
      </c>
      <c r="P32">
        <v>100</v>
      </c>
      <c r="Q32">
        <v>1</v>
      </c>
      <c r="R32">
        <v>1</v>
      </c>
      <c r="S32">
        <v>1</v>
      </c>
      <c r="T32">
        <v>1</v>
      </c>
      <c r="U32">
        <v>1</v>
      </c>
    </row>
    <row r="33" spans="1:21" ht="18">
      <c r="A33" s="1231" t="s">
        <v>1541</v>
      </c>
      <c r="B33" s="1232">
        <f ca="1">'Sentient generator V5 prototype'!B48</f>
        <v>0</v>
      </c>
      <c r="C33" s="695"/>
      <c r="E33" s="344" t="s">
        <v>1674</v>
      </c>
      <c r="F33" s="288">
        <v>-30</v>
      </c>
      <c r="G33" s="288">
        <v>20</v>
      </c>
      <c r="H33" s="288">
        <v>30</v>
      </c>
      <c r="I33" s="288">
        <v>-30</v>
      </c>
      <c r="J33" s="288">
        <v>0</v>
      </c>
      <c r="K33" s="288">
        <v>0</v>
      </c>
      <c r="L33" s="288">
        <v>0</v>
      </c>
      <c r="M33" s="288">
        <v>0</v>
      </c>
      <c r="N33" s="345">
        <v>0</v>
      </c>
      <c r="O33">
        <v>75</v>
      </c>
      <c r="P33">
        <v>120</v>
      </c>
      <c r="Q33">
        <v>1</v>
      </c>
      <c r="R33">
        <v>2</v>
      </c>
      <c r="S33">
        <v>1</v>
      </c>
      <c r="T33">
        <v>1</v>
      </c>
      <c r="U33">
        <v>1</v>
      </c>
    </row>
    <row r="34" spans="1:21" ht="18">
      <c r="A34" s="1233" t="s">
        <v>1542</v>
      </c>
      <c r="B34" s="1234">
        <f ca="1">'Sentient generator V5 prototype'!B49</f>
        <v>-0.4</v>
      </c>
      <c r="C34" s="61"/>
      <c r="E34" s="346" t="s">
        <v>415</v>
      </c>
      <c r="F34" s="289">
        <v>0</v>
      </c>
      <c r="G34" s="289">
        <v>0</v>
      </c>
      <c r="H34" s="289">
        <v>20</v>
      </c>
      <c r="I34" s="289">
        <v>20</v>
      </c>
      <c r="J34" s="289">
        <v>0</v>
      </c>
      <c r="K34" s="289">
        <v>0</v>
      </c>
      <c r="L34" s="289">
        <v>20</v>
      </c>
      <c r="M34" s="289">
        <v>0</v>
      </c>
      <c r="N34" s="347">
        <v>20</v>
      </c>
      <c r="O34">
        <v>60</v>
      </c>
      <c r="P34">
        <v>60</v>
      </c>
      <c r="Q34">
        <v>1</v>
      </c>
      <c r="R34">
        <v>1</v>
      </c>
      <c r="S34">
        <v>1</v>
      </c>
      <c r="T34">
        <v>2</v>
      </c>
      <c r="U34">
        <v>2</v>
      </c>
    </row>
    <row r="35" spans="1:21" ht="18">
      <c r="A35" s="1235" t="s">
        <v>1543</v>
      </c>
      <c r="B35" s="1236">
        <f ca="1">'Sentient generator V5 prototype'!B50</f>
        <v>0</v>
      </c>
      <c r="C35" s="62"/>
      <c r="E35" s="344" t="s">
        <v>9194</v>
      </c>
      <c r="F35" s="288">
        <v>-50</v>
      </c>
      <c r="G35" s="288">
        <v>30</v>
      </c>
      <c r="H35" s="288">
        <v>50</v>
      </c>
      <c r="I35" s="288">
        <v>-30</v>
      </c>
      <c r="J35" s="288">
        <v>0</v>
      </c>
      <c r="K35" s="288">
        <v>0</v>
      </c>
      <c r="L35" s="288">
        <v>0</v>
      </c>
      <c r="M35" s="288">
        <v>0</v>
      </c>
      <c r="N35" s="345">
        <v>0</v>
      </c>
      <c r="O35">
        <v>100</v>
      </c>
      <c r="P35">
        <v>100</v>
      </c>
      <c r="Q35">
        <v>2</v>
      </c>
      <c r="R35">
        <v>2</v>
      </c>
      <c r="S35">
        <v>0</v>
      </c>
      <c r="T35">
        <v>0</v>
      </c>
      <c r="U35">
        <v>1</v>
      </c>
    </row>
    <row r="36" spans="1:21" ht="18">
      <c r="A36" s="1235" t="s">
        <v>1544</v>
      </c>
      <c r="B36" s="1237">
        <f ca="1">'Sentient generator V5 prototype'!B51</f>
        <v>0</v>
      </c>
      <c r="C36" s="63"/>
      <c r="E36" s="346" t="s">
        <v>9195</v>
      </c>
      <c r="F36" s="289">
        <v>-30</v>
      </c>
      <c r="G36" s="289">
        <v>10</v>
      </c>
      <c r="H36" s="289">
        <v>20</v>
      </c>
      <c r="I36" s="289">
        <v>-40</v>
      </c>
      <c r="J36" s="289">
        <v>0</v>
      </c>
      <c r="K36" s="289">
        <v>0</v>
      </c>
      <c r="L36" s="289">
        <v>0</v>
      </c>
      <c r="M36" s="289">
        <v>0</v>
      </c>
      <c r="N36" s="347">
        <v>0</v>
      </c>
      <c r="O36">
        <v>110</v>
      </c>
      <c r="P36">
        <v>100</v>
      </c>
      <c r="Q36">
        <v>0</v>
      </c>
      <c r="R36">
        <v>1</v>
      </c>
      <c r="S36">
        <v>1</v>
      </c>
      <c r="T36">
        <v>0</v>
      </c>
      <c r="U36">
        <v>2</v>
      </c>
    </row>
    <row r="37" spans="1:21" ht="18">
      <c r="A37" s="1235" t="s">
        <v>1545</v>
      </c>
      <c r="B37" s="1238">
        <f ca="1">'Sentient generator V5 prototype'!B52</f>
        <v>0.3</v>
      </c>
      <c r="C37" s="64"/>
      <c r="E37" s="351" t="s">
        <v>1994</v>
      </c>
      <c r="F37">
        <v>-30</v>
      </c>
      <c r="G37">
        <v>40</v>
      </c>
      <c r="H37">
        <v>0</v>
      </c>
      <c r="I37">
        <v>20</v>
      </c>
      <c r="J37">
        <v>0</v>
      </c>
      <c r="K37">
        <v>0</v>
      </c>
      <c r="L37">
        <v>0</v>
      </c>
      <c r="M37">
        <v>0</v>
      </c>
      <c r="N37">
        <v>0</v>
      </c>
      <c r="O37">
        <v>145</v>
      </c>
      <c r="P37">
        <v>120</v>
      </c>
      <c r="Q37">
        <v>1</v>
      </c>
      <c r="R37">
        <v>1</v>
      </c>
      <c r="S37">
        <v>1</v>
      </c>
      <c r="T37">
        <v>1</v>
      </c>
      <c r="U37">
        <v>1</v>
      </c>
    </row>
    <row r="38" spans="1:21" ht="18">
      <c r="A38" s="1235" t="s">
        <v>1546</v>
      </c>
      <c r="B38" s="1239">
        <f ca="1">'Sentient generator V5 prototype'!B53</f>
        <v>-0.4</v>
      </c>
      <c r="C38" s="1308"/>
      <c r="E38" s="351" t="s">
        <v>9196</v>
      </c>
      <c r="F38">
        <v>40</v>
      </c>
      <c r="G38">
        <v>40</v>
      </c>
      <c r="H38">
        <v>40</v>
      </c>
      <c r="I38">
        <v>0</v>
      </c>
      <c r="J38">
        <v>0</v>
      </c>
      <c r="K38">
        <v>0</v>
      </c>
      <c r="L38">
        <v>0</v>
      </c>
      <c r="M38">
        <v>0</v>
      </c>
      <c r="N38">
        <v>0</v>
      </c>
      <c r="O38">
        <v>65</v>
      </c>
      <c r="P38">
        <v>80</v>
      </c>
      <c r="Q38">
        <v>1</v>
      </c>
      <c r="R38">
        <v>1</v>
      </c>
      <c r="S38">
        <v>1</v>
      </c>
      <c r="T38">
        <v>2</v>
      </c>
      <c r="U38">
        <v>2</v>
      </c>
    </row>
    <row r="39" spans="1:21" ht="18">
      <c r="A39" s="1235" t="s">
        <v>1547</v>
      </c>
      <c r="B39" s="1240">
        <f ca="1">'Sentient generator V5 prototype'!B54</f>
        <v>0.3</v>
      </c>
      <c r="C39" s="1308"/>
      <c r="E39" s="351" t="s">
        <v>363</v>
      </c>
      <c r="F39">
        <v>-20</v>
      </c>
      <c r="G39">
        <v>40</v>
      </c>
      <c r="H39">
        <v>-30</v>
      </c>
      <c r="I39">
        <v>0</v>
      </c>
      <c r="J39">
        <v>0</v>
      </c>
      <c r="K39">
        <v>0</v>
      </c>
      <c r="L39">
        <v>0</v>
      </c>
      <c r="M39">
        <v>0</v>
      </c>
      <c r="N39">
        <v>-20</v>
      </c>
      <c r="O39">
        <v>180</v>
      </c>
      <c r="P39">
        <v>100</v>
      </c>
      <c r="Q39">
        <v>1</v>
      </c>
      <c r="R39">
        <v>1</v>
      </c>
      <c r="S39">
        <v>1</v>
      </c>
      <c r="T39">
        <v>1</v>
      </c>
      <c r="U39">
        <v>1</v>
      </c>
    </row>
    <row r="40" spans="1:21" ht="18">
      <c r="A40" s="1235" t="s">
        <v>1548</v>
      </c>
      <c r="B40" s="1241">
        <f ca="1">'Sentient generator V5 prototype'!B55</f>
        <v>0</v>
      </c>
      <c r="C40" s="1308"/>
      <c r="E40" s="351" t="s">
        <v>376</v>
      </c>
      <c r="F40">
        <v>-30</v>
      </c>
      <c r="G40">
        <v>70</v>
      </c>
      <c r="H40">
        <v>0</v>
      </c>
      <c r="I40">
        <v>0</v>
      </c>
      <c r="J40">
        <v>0</v>
      </c>
      <c r="K40">
        <v>0</v>
      </c>
      <c r="L40">
        <v>0</v>
      </c>
      <c r="M40">
        <v>0</v>
      </c>
      <c r="N40">
        <v>0</v>
      </c>
      <c r="O40">
        <v>75</v>
      </c>
      <c r="P40">
        <v>120</v>
      </c>
      <c r="Q40">
        <v>1</v>
      </c>
      <c r="R40">
        <v>5</v>
      </c>
      <c r="S40">
        <v>0</v>
      </c>
      <c r="T40">
        <v>0</v>
      </c>
      <c r="U40">
        <v>3</v>
      </c>
    </row>
    <row r="41" spans="1:21" ht="66" customHeight="1">
      <c r="A41" s="1235" t="s">
        <v>1549</v>
      </c>
      <c r="B41" s="1242">
        <f ca="1">'Sentient generator V5 prototype'!B56</f>
        <v>0</v>
      </c>
      <c r="C41" s="1308"/>
      <c r="E41" s="351" t="s">
        <v>9197</v>
      </c>
      <c r="F41">
        <v>20</v>
      </c>
      <c r="G41">
        <v>20</v>
      </c>
      <c r="H41">
        <v>20</v>
      </c>
      <c r="I41">
        <v>20</v>
      </c>
      <c r="J41">
        <v>20</v>
      </c>
      <c r="K41">
        <v>20</v>
      </c>
      <c r="L41">
        <v>20</v>
      </c>
      <c r="M41">
        <v>20</v>
      </c>
      <c r="N41">
        <v>20</v>
      </c>
      <c r="O41">
        <v>180</v>
      </c>
      <c r="P41">
        <v>120</v>
      </c>
      <c r="Q41">
        <v>2</v>
      </c>
      <c r="R41">
        <v>2</v>
      </c>
      <c r="S41">
        <v>2</v>
      </c>
      <c r="T41">
        <v>2</v>
      </c>
      <c r="U41">
        <v>2</v>
      </c>
    </row>
    <row r="42" spans="1:21" ht="23.25">
      <c r="A42" s="1243" t="s">
        <v>3240</v>
      </c>
      <c r="B42" s="1244" t="str">
        <f ca="1">'Sentient generator V5 prototype'!B57</f>
        <v>Spirit caller</v>
      </c>
      <c r="C42" s="66"/>
      <c r="D42" s="390" t="s">
        <v>9</v>
      </c>
    </row>
    <row r="43" spans="1:21" ht="37.5" customHeight="1">
      <c r="A43" s="1245" t="s">
        <v>3254</v>
      </c>
      <c r="B43" s="1246" t="str">
        <f ca="1">'Sentient generator V5 prototype'!B58</f>
        <v>(P) Spirit Sense: Gain Nat 20 Intellegence.</v>
      </c>
      <c r="C43" s="66"/>
      <c r="D43" s="390" t="s">
        <v>16</v>
      </c>
      <c r="G43" s="259" t="s">
        <v>2743</v>
      </c>
      <c r="H43" s="260" t="s">
        <v>9198</v>
      </c>
      <c r="I43" s="315" t="s">
        <v>9199</v>
      </c>
      <c r="J43" s="315"/>
      <c r="K43" s="315"/>
    </row>
    <row r="44" spans="1:21" ht="44.25" customHeight="1">
      <c r="A44" s="1245" t="s">
        <v>3267</v>
      </c>
      <c r="B44" s="1246" t="str">
        <f ca="1">'Sentient generator V5 prototype'!B59</f>
        <v>(&gt;) Spiritual Release: Release your Spiritual Energy towards Target; If your Max Mana is higher than Target you Deal 40(+100% Power) Magic Damage; Otherwise 20(+50% Power) Magic Damage. (30 Mana)</v>
      </c>
      <c r="C44" s="66"/>
      <c r="D44" s="390" t="s">
        <v>24</v>
      </c>
      <c r="G44" s="338" t="s">
        <v>9200</v>
      </c>
      <c r="H44" s="338" t="s">
        <v>9201</v>
      </c>
      <c r="I44" s="315" t="s">
        <v>9202</v>
      </c>
    </row>
    <row r="45" spans="1:21" ht="17.25">
      <c r="A45" s="1245" t="s">
        <v>1840</v>
      </c>
      <c r="B45" s="1246" t="str">
        <f ca="1">'Sentient generator V5 prototype'!B60</f>
        <v>(❖:^) Spiritual Protection: Toggle; Spirits Constantly Swarm around you blocking Projectiles; Gain 50% Deflection. (10 Mana Per Turn)</v>
      </c>
      <c r="C45" s="66"/>
      <c r="D45" s="390" t="s">
        <v>36</v>
      </c>
      <c r="G45" s="338" t="s">
        <v>9203</v>
      </c>
      <c r="H45" s="338" t="s">
        <v>9204</v>
      </c>
      <c r="I45" s="315" t="s">
        <v>9205</v>
      </c>
    </row>
    <row r="46" spans="1:21" ht="17.25">
      <c r="A46" s="1245" t="s">
        <v>3290</v>
      </c>
      <c r="B46" s="1246" t="str">
        <f ca="1">'Sentient generator V5 prototype'!B61</f>
        <v>(+) Grasp From the Spirit World: A Gigantic Spirit Hand Emerges From beneath target Entity Striking Directly at Targets Soul for 20 Arcane Damage and 20 Magnetic Damage. (40 Mana)</v>
      </c>
      <c r="D46" s="390" t="s">
        <v>42</v>
      </c>
      <c r="G46" s="338" t="s">
        <v>9206</v>
      </c>
      <c r="H46" s="338" t="s">
        <v>9207</v>
      </c>
      <c r="I46" s="315" t="s">
        <v>9208</v>
      </c>
    </row>
    <row r="47" spans="1:21" ht="17.25">
      <c r="A47" s="1247" t="s">
        <v>3462</v>
      </c>
      <c r="B47" s="1247" t="str">
        <f ca="1">'Sentient generator V5 prototype'!B62</f>
        <v>Bardiche: Two-handed Melee Halberd; 16 Physical Damage.</v>
      </c>
      <c r="D47" s="390" t="s">
        <v>47</v>
      </c>
      <c r="G47" s="338" t="s">
        <v>9209</v>
      </c>
      <c r="H47" s="338" t="s">
        <v>9210</v>
      </c>
      <c r="I47" s="315" t="s">
        <v>9211</v>
      </c>
    </row>
    <row r="48" spans="1:21" ht="17.25">
      <c r="A48" s="1247" t="s">
        <v>3466</v>
      </c>
      <c r="B48" s="1247" t="str">
        <f ca="1">'Sentient generator V5 prototype'!B63</f>
        <v>Featherfall Ring: Ring Piece; Immune to Fall Damage</v>
      </c>
      <c r="D48" s="390" t="s">
        <v>52</v>
      </c>
      <c r="G48" s="338" t="s">
        <v>9212</v>
      </c>
      <c r="H48" s="338" t="s">
        <v>9213</v>
      </c>
      <c r="I48" s="315" t="s">
        <v>9214</v>
      </c>
    </row>
    <row r="49" spans="1:9" ht="17.25">
      <c r="A49" s="66" t="s">
        <v>3469</v>
      </c>
      <c r="D49" s="390" t="s">
        <v>58</v>
      </c>
      <c r="G49" s="338" t="s">
        <v>9215</v>
      </c>
      <c r="H49" s="338" t="s">
        <v>9216</v>
      </c>
      <c r="I49" s="315" t="s">
        <v>9217</v>
      </c>
    </row>
    <row r="50" spans="1:9" ht="17.25">
      <c r="A50" s="66" t="s">
        <v>3479</v>
      </c>
      <c r="D50" s="390" t="s">
        <v>64</v>
      </c>
      <c r="G50" s="338" t="s">
        <v>9218</v>
      </c>
      <c r="H50" s="338" t="s">
        <v>9219</v>
      </c>
      <c r="I50" s="315" t="s">
        <v>9220</v>
      </c>
    </row>
    <row r="51" spans="1:9" ht="17.25">
      <c r="D51" s="390" t="s">
        <v>69</v>
      </c>
      <c r="G51" s="338" t="s">
        <v>9221</v>
      </c>
      <c r="H51" s="338" t="s">
        <v>9222</v>
      </c>
      <c r="I51" s="315" t="s">
        <v>9223</v>
      </c>
    </row>
    <row r="52" spans="1:9" ht="17.25">
      <c r="D52" s="390" t="s">
        <v>76</v>
      </c>
      <c r="G52" s="338" t="s">
        <v>9224</v>
      </c>
      <c r="H52" s="338" t="s">
        <v>9225</v>
      </c>
      <c r="I52" s="315" t="s">
        <v>9226</v>
      </c>
    </row>
    <row r="53" spans="1:9" ht="17.25">
      <c r="D53" s="390" t="s">
        <v>83</v>
      </c>
      <c r="G53" s="338" t="s">
        <v>9227</v>
      </c>
      <c r="H53" s="338" t="s">
        <v>9228</v>
      </c>
      <c r="I53" s="315" t="s">
        <v>1246</v>
      </c>
    </row>
    <row r="54" spans="1:9" ht="17.25">
      <c r="D54" s="390" t="s">
        <v>91</v>
      </c>
      <c r="G54" s="338" t="s">
        <v>9229</v>
      </c>
      <c r="H54" s="338" t="s">
        <v>9230</v>
      </c>
      <c r="I54" s="315" t="s">
        <v>9231</v>
      </c>
    </row>
    <row r="55" spans="1:9" ht="17.25">
      <c r="D55" s="390" t="s">
        <v>1483</v>
      </c>
      <c r="G55" s="338" t="s">
        <v>9232</v>
      </c>
      <c r="H55" s="338" t="s">
        <v>9233</v>
      </c>
      <c r="I55" s="315" t="s">
        <v>9234</v>
      </c>
    </row>
    <row r="56" spans="1:9" ht="17.25">
      <c r="D56" s="390" t="s">
        <v>107</v>
      </c>
      <c r="G56" s="338" t="s">
        <v>9235</v>
      </c>
      <c r="H56" s="338" t="s">
        <v>9236</v>
      </c>
      <c r="I56" s="315" t="s">
        <v>9237</v>
      </c>
    </row>
    <row r="57" spans="1:9" ht="17.25">
      <c r="D57" s="390" t="s">
        <v>113</v>
      </c>
      <c r="G57" s="338" t="s">
        <v>9238</v>
      </c>
      <c r="H57" s="338" t="s">
        <v>9239</v>
      </c>
      <c r="I57" s="315" t="s">
        <v>9240</v>
      </c>
    </row>
    <row r="58" spans="1:9" ht="17.25">
      <c r="D58" s="390" t="s">
        <v>120</v>
      </c>
      <c r="G58" s="338" t="s">
        <v>9241</v>
      </c>
      <c r="H58" s="338" t="s">
        <v>9242</v>
      </c>
      <c r="I58" s="315" t="s">
        <v>9223</v>
      </c>
    </row>
    <row r="59" spans="1:9" ht="17.25">
      <c r="D59" s="390" t="s">
        <v>1486</v>
      </c>
      <c r="G59" s="338" t="s">
        <v>9243</v>
      </c>
      <c r="H59" s="338" t="s">
        <v>9244</v>
      </c>
      <c r="I59" s="315" t="s">
        <v>9220</v>
      </c>
    </row>
    <row r="60" spans="1:9" ht="17.25">
      <c r="D60" s="390" t="s">
        <v>134</v>
      </c>
      <c r="G60" s="338" t="s">
        <v>9245</v>
      </c>
      <c r="H60" s="338" t="s">
        <v>9246</v>
      </c>
      <c r="I60" s="315" t="s">
        <v>9247</v>
      </c>
    </row>
    <row r="61" spans="1:9" ht="17.25">
      <c r="D61" s="390" t="s">
        <v>195</v>
      </c>
      <c r="G61" s="338" t="s">
        <v>9248</v>
      </c>
      <c r="H61" s="338" t="s">
        <v>9249</v>
      </c>
      <c r="I61" s="315" t="s">
        <v>9250</v>
      </c>
    </row>
    <row r="62" spans="1:9" ht="17.25">
      <c r="D62" s="390" t="s">
        <v>26</v>
      </c>
      <c r="G62" s="338" t="s">
        <v>9251</v>
      </c>
      <c r="H62" s="338" t="s">
        <v>9252</v>
      </c>
      <c r="I62" s="315" t="s">
        <v>9253</v>
      </c>
    </row>
    <row r="63" spans="1:9" ht="17.25">
      <c r="D63" s="390" t="s">
        <v>38</v>
      </c>
      <c r="G63" s="338" t="s">
        <v>9254</v>
      </c>
      <c r="H63" s="338" t="s">
        <v>9255</v>
      </c>
      <c r="I63" s="315" t="s">
        <v>9223</v>
      </c>
    </row>
    <row r="64" spans="1:9" ht="17.25">
      <c r="D64" s="390" t="s">
        <v>44</v>
      </c>
      <c r="G64" s="338" t="s">
        <v>9256</v>
      </c>
      <c r="H64" s="338" t="s">
        <v>9257</v>
      </c>
      <c r="I64" s="315" t="s">
        <v>9258</v>
      </c>
    </row>
    <row r="65" spans="4:76" ht="17.25">
      <c r="D65" s="390" t="s">
        <v>49</v>
      </c>
      <c r="G65" s="256" t="s">
        <v>9259</v>
      </c>
      <c r="H65" s="256" t="s">
        <v>9260</v>
      </c>
      <c r="I65" s="315" t="s">
        <v>9261</v>
      </c>
    </row>
    <row r="66" spans="4:76" ht="17.25">
      <c r="D66" s="390" t="s">
        <v>54</v>
      </c>
      <c r="G66" s="256" t="s">
        <v>9262</v>
      </c>
      <c r="H66" s="256" t="s">
        <v>9263</v>
      </c>
      <c r="I66" s="315" t="s">
        <v>9264</v>
      </c>
    </row>
    <row r="67" spans="4:76" ht="17.25">
      <c r="D67" s="390" t="s">
        <v>60</v>
      </c>
      <c r="G67" s="256" t="s">
        <v>9265</v>
      </c>
      <c r="H67" s="256" t="s">
        <v>9266</v>
      </c>
      <c r="I67" s="315" t="s">
        <v>9267</v>
      </c>
    </row>
    <row r="68" spans="4:76" ht="17.25">
      <c r="D68" s="390" t="s">
        <v>66</v>
      </c>
      <c r="G68" s="256" t="s">
        <v>9268</v>
      </c>
      <c r="H68" s="256" t="s">
        <v>9269</v>
      </c>
      <c r="I68" s="315" t="s">
        <v>9270</v>
      </c>
    </row>
    <row r="69" spans="4:76" ht="17.25">
      <c r="D69" s="390" t="s">
        <v>71</v>
      </c>
      <c r="G69" s="256" t="s">
        <v>9271</v>
      </c>
      <c r="H69" s="256" t="s">
        <v>9272</v>
      </c>
      <c r="I69" s="315" t="s">
        <v>9273</v>
      </c>
    </row>
    <row r="70" spans="4:76" ht="17.25">
      <c r="D70" s="390" t="s">
        <v>78</v>
      </c>
      <c r="G70" s="256" t="s">
        <v>9274</v>
      </c>
      <c r="H70" s="256" t="s">
        <v>9275</v>
      </c>
      <c r="I70" s="315" t="s">
        <v>9276</v>
      </c>
    </row>
    <row r="71" spans="4:76" ht="17.25">
      <c r="D71" s="390" t="s">
        <v>12</v>
      </c>
      <c r="G71" s="256" t="s">
        <v>9277</v>
      </c>
      <c r="H71" s="256" t="s">
        <v>9278</v>
      </c>
      <c r="I71" s="315" t="s">
        <v>9279</v>
      </c>
      <c r="BX71" t="s">
        <v>9280</v>
      </c>
    </row>
    <row r="72" spans="4:76" ht="17.25">
      <c r="D72" s="390" t="s">
        <v>19</v>
      </c>
      <c r="G72" s="256" t="s">
        <v>9281</v>
      </c>
      <c r="H72" s="256" t="s">
        <v>9282</v>
      </c>
      <c r="I72" s="315" t="s">
        <v>9283</v>
      </c>
    </row>
    <row r="73" spans="4:76" ht="17.25">
      <c r="D73" s="390" t="s">
        <v>28</v>
      </c>
      <c r="G73" s="256" t="s">
        <v>9284</v>
      </c>
      <c r="H73" s="256" t="s">
        <v>9285</v>
      </c>
      <c r="I73" s="315" t="s">
        <v>9286</v>
      </c>
    </row>
    <row r="74" spans="4:76" ht="17.25">
      <c r="D74" s="390" t="s">
        <v>21</v>
      </c>
      <c r="G74" s="256" t="s">
        <v>9287</v>
      </c>
      <c r="H74" s="256" t="s">
        <v>9288</v>
      </c>
      <c r="I74" s="315" t="s">
        <v>9289</v>
      </c>
    </row>
    <row r="75" spans="4:76" ht="17.25">
      <c r="D75" s="390" t="s">
        <v>29</v>
      </c>
      <c r="G75" s="256" t="s">
        <v>9290</v>
      </c>
      <c r="H75" s="256" t="s">
        <v>9291</v>
      </c>
      <c r="I75" s="315" t="s">
        <v>9292</v>
      </c>
    </row>
    <row r="76" spans="4:76" ht="17.25">
      <c r="D76" s="390" t="s">
        <v>56</v>
      </c>
      <c r="G76" s="256" t="s">
        <v>9293</v>
      </c>
      <c r="H76" s="256" t="s">
        <v>9294</v>
      </c>
      <c r="I76" s="315" t="s">
        <v>9295</v>
      </c>
    </row>
    <row r="77" spans="4:76" ht="17.25">
      <c r="D77" s="390" t="s">
        <v>50</v>
      </c>
      <c r="G77" s="256" t="s">
        <v>9296</v>
      </c>
      <c r="H77" s="256" t="s">
        <v>9297</v>
      </c>
      <c r="I77" s="315" t="s">
        <v>9298</v>
      </c>
    </row>
    <row r="78" spans="4:76" ht="17.25">
      <c r="D78" s="390" t="s">
        <v>55</v>
      </c>
      <c r="G78" s="256" t="s">
        <v>9299</v>
      </c>
      <c r="H78" s="256" t="s">
        <v>9300</v>
      </c>
      <c r="I78" s="315" t="s">
        <v>9301</v>
      </c>
    </row>
    <row r="79" spans="4:76" ht="17.25">
      <c r="D79" s="390" t="s">
        <v>61</v>
      </c>
      <c r="G79" s="256" t="s">
        <v>9302</v>
      </c>
      <c r="H79" s="256" t="s">
        <v>9303</v>
      </c>
      <c r="I79" s="315" t="s">
        <v>9304</v>
      </c>
    </row>
    <row r="80" spans="4:76" ht="17.25">
      <c r="D80" s="390" t="s">
        <v>72</v>
      </c>
      <c r="G80" s="256" t="s">
        <v>9305</v>
      </c>
      <c r="H80" s="256" t="s">
        <v>9306</v>
      </c>
      <c r="I80" s="315" t="s">
        <v>9307</v>
      </c>
    </row>
    <row r="81" spans="3:9" ht="17.25">
      <c r="D81" s="390" t="s">
        <v>79</v>
      </c>
      <c r="G81" s="256" t="s">
        <v>9308</v>
      </c>
      <c r="H81" s="256" t="s">
        <v>9309</v>
      </c>
      <c r="I81" s="315" t="s">
        <v>9310</v>
      </c>
    </row>
    <row r="82" spans="3:9" ht="17.25">
      <c r="D82" s="390" t="s">
        <v>73</v>
      </c>
      <c r="G82" s="256" t="s">
        <v>9311</v>
      </c>
      <c r="H82" s="256" t="s">
        <v>9312</v>
      </c>
      <c r="I82" s="315" t="s">
        <v>9258</v>
      </c>
    </row>
    <row r="83" spans="3:9" ht="17.25">
      <c r="D83" s="390" t="s">
        <v>80</v>
      </c>
      <c r="G83" s="256" t="s">
        <v>9313</v>
      </c>
      <c r="H83" s="256" t="s">
        <v>9314</v>
      </c>
      <c r="I83" s="315" t="s">
        <v>9270</v>
      </c>
    </row>
    <row r="84" spans="3:9" ht="17.25">
      <c r="D84" s="390" t="s">
        <v>102</v>
      </c>
      <c r="G84" s="256" t="s">
        <v>9315</v>
      </c>
      <c r="H84" s="256" t="s">
        <v>9316</v>
      </c>
      <c r="I84" s="315" t="s">
        <v>9317</v>
      </c>
    </row>
    <row r="85" spans="3:9" ht="17.25">
      <c r="D85" s="390" t="s">
        <v>157</v>
      </c>
      <c r="G85" s="257" t="s">
        <v>9318</v>
      </c>
      <c r="H85" s="257" t="s">
        <v>9319</v>
      </c>
      <c r="I85" s="315" t="s">
        <v>9320</v>
      </c>
    </row>
    <row r="86" spans="3:9" ht="17.25">
      <c r="D86" s="390" t="s">
        <v>165</v>
      </c>
      <c r="G86" s="257" t="s">
        <v>9321</v>
      </c>
      <c r="H86" s="257" t="s">
        <v>9322</v>
      </c>
      <c r="I86" s="315" t="s">
        <v>9323</v>
      </c>
    </row>
    <row r="87" spans="3:9" ht="17.25">
      <c r="D87" s="390" t="s">
        <v>193</v>
      </c>
      <c r="G87" s="257" t="s">
        <v>9324</v>
      </c>
      <c r="H87" s="257" t="s">
        <v>9325</v>
      </c>
      <c r="I87" s="315" t="s">
        <v>9326</v>
      </c>
    </row>
    <row r="88" spans="3:9" ht="17.25">
      <c r="D88" s="390" t="s">
        <v>10</v>
      </c>
      <c r="G88" s="257" t="s">
        <v>9327</v>
      </c>
      <c r="H88" s="257" t="s">
        <v>9328</v>
      </c>
      <c r="I88" s="315" t="s">
        <v>9329</v>
      </c>
    </row>
    <row r="89" spans="3:9" ht="17.25">
      <c r="D89" s="390" t="s">
        <v>17</v>
      </c>
      <c r="G89" s="257" t="s">
        <v>9330</v>
      </c>
      <c r="H89" s="257" t="s">
        <v>9331</v>
      </c>
      <c r="I89" s="315" t="s">
        <v>9332</v>
      </c>
    </row>
    <row r="90" spans="3:9" ht="17.25">
      <c r="D90" s="390" t="s">
        <v>25</v>
      </c>
      <c r="G90" s="257" t="s">
        <v>9333</v>
      </c>
      <c r="H90" s="257" t="s">
        <v>9334</v>
      </c>
      <c r="I90" s="315" t="s">
        <v>9335</v>
      </c>
    </row>
    <row r="91" spans="3:9" ht="17.25">
      <c r="D91" s="390" t="s">
        <v>43</v>
      </c>
      <c r="G91" s="257" t="s">
        <v>9336</v>
      </c>
      <c r="H91" s="257" t="s">
        <v>9337</v>
      </c>
      <c r="I91" s="315" t="s">
        <v>9338</v>
      </c>
    </row>
    <row r="92" spans="3:9" ht="17.25">
      <c r="D92" s="390" t="s">
        <v>48</v>
      </c>
      <c r="G92" s="257" t="s">
        <v>9339</v>
      </c>
      <c r="H92" s="257" t="s">
        <v>9340</v>
      </c>
      <c r="I92" s="315" t="s">
        <v>9341</v>
      </c>
    </row>
    <row r="93" spans="3:9" ht="17.25">
      <c r="C93" s="1219"/>
      <c r="D93" s="390" t="s">
        <v>53</v>
      </c>
      <c r="G93" s="257" t="s">
        <v>9342</v>
      </c>
      <c r="H93" s="257" t="s">
        <v>9343</v>
      </c>
      <c r="I93" s="315" t="s">
        <v>9344</v>
      </c>
    </row>
    <row r="94" spans="3:9" ht="17.25">
      <c r="D94" s="390" t="s">
        <v>59</v>
      </c>
      <c r="G94" s="257" t="s">
        <v>9345</v>
      </c>
      <c r="H94" s="257" t="s">
        <v>9346</v>
      </c>
      <c r="I94" s="315" t="s">
        <v>9347</v>
      </c>
    </row>
    <row r="95" spans="3:9" ht="17.25">
      <c r="D95" s="390" t="s">
        <v>65</v>
      </c>
      <c r="G95" s="257" t="s">
        <v>9348</v>
      </c>
      <c r="H95" s="257" t="s">
        <v>9349</v>
      </c>
      <c r="I95" s="315" t="s">
        <v>9350</v>
      </c>
    </row>
    <row r="96" spans="3:9" ht="17.25">
      <c r="D96" s="390" t="s">
        <v>70</v>
      </c>
      <c r="G96" s="257" t="s">
        <v>9351</v>
      </c>
      <c r="H96" s="257" t="s">
        <v>9352</v>
      </c>
      <c r="I96" s="315" t="s">
        <v>9353</v>
      </c>
    </row>
    <row r="97" spans="4:9" ht="17.25">
      <c r="D97" s="390" t="s">
        <v>77</v>
      </c>
      <c r="G97" s="257" t="s">
        <v>9354</v>
      </c>
      <c r="H97" s="257" t="s">
        <v>9355</v>
      </c>
      <c r="I97" s="315" t="s">
        <v>9353</v>
      </c>
    </row>
    <row r="98" spans="4:9" ht="17.25">
      <c r="D98" s="390" t="s">
        <v>84</v>
      </c>
      <c r="G98" s="257" t="s">
        <v>9356</v>
      </c>
      <c r="H98" s="257" t="s">
        <v>9357</v>
      </c>
      <c r="I98" s="315" t="s">
        <v>9358</v>
      </c>
    </row>
    <row r="99" spans="4:9" ht="17.25">
      <c r="D99" s="390" t="s">
        <v>92</v>
      </c>
      <c r="G99" s="257" t="s">
        <v>9359</v>
      </c>
      <c r="H99" s="257" t="s">
        <v>9360</v>
      </c>
      <c r="I99" s="315" t="s">
        <v>9361</v>
      </c>
    </row>
    <row r="100" spans="4:9" ht="17.25">
      <c r="D100" s="390" t="s">
        <v>1484</v>
      </c>
      <c r="G100" s="257" t="s">
        <v>9362</v>
      </c>
      <c r="H100" s="257" t="s">
        <v>9363</v>
      </c>
      <c r="I100" s="315" t="s">
        <v>9364</v>
      </c>
    </row>
    <row r="101" spans="4:9" ht="17.25">
      <c r="D101" s="390" t="s">
        <v>108</v>
      </c>
      <c r="G101" s="257" t="s">
        <v>9365</v>
      </c>
      <c r="H101" s="257" t="s">
        <v>9366</v>
      </c>
      <c r="I101" s="315" t="s">
        <v>9367</v>
      </c>
    </row>
    <row r="102" spans="4:9" ht="17.25">
      <c r="D102" s="390" t="s">
        <v>115</v>
      </c>
      <c r="G102" s="257" t="s">
        <v>9368</v>
      </c>
      <c r="H102" s="257" t="s">
        <v>9369</v>
      </c>
      <c r="I102" s="315" t="s">
        <v>9370</v>
      </c>
    </row>
    <row r="103" spans="4:9" ht="17.25">
      <c r="D103" s="390" t="s">
        <v>121</v>
      </c>
      <c r="G103" s="257" t="s">
        <v>9371</v>
      </c>
      <c r="H103" s="257" t="s">
        <v>9372</v>
      </c>
      <c r="I103" s="315" t="s">
        <v>9373</v>
      </c>
    </row>
    <row r="104" spans="4:9" ht="17.25">
      <c r="D104" s="390" t="s">
        <v>11</v>
      </c>
    </row>
    <row r="105" spans="4:9" ht="17.25">
      <c r="D105" s="390" t="s">
        <v>18</v>
      </c>
    </row>
    <row r="106" spans="4:9" ht="17.25">
      <c r="D106" s="390" t="s">
        <v>26</v>
      </c>
    </row>
    <row r="107" spans="4:9" ht="17.25">
      <c r="D107" s="390" t="s">
        <v>38</v>
      </c>
    </row>
    <row r="108" spans="4:9" ht="17.25">
      <c r="D108" s="390" t="s">
        <v>44</v>
      </c>
    </row>
    <row r="109" spans="4:9" ht="17.25">
      <c r="D109" s="390" t="s">
        <v>49</v>
      </c>
    </row>
    <row r="110" spans="4:9" ht="17.25">
      <c r="D110" s="390" t="s">
        <v>54</v>
      </c>
    </row>
    <row r="111" spans="4:9" ht="17.25">
      <c r="D111" s="390" t="s">
        <v>60</v>
      </c>
    </row>
    <row r="112" spans="4:9" ht="17.25">
      <c r="D112" s="390" t="s">
        <v>66</v>
      </c>
    </row>
    <row r="113" spans="4:4" ht="17.25">
      <c r="D113" s="390" t="s">
        <v>71</v>
      </c>
    </row>
    <row r="114" spans="4:4" ht="17.25">
      <c r="D114" s="390" t="s">
        <v>78</v>
      </c>
    </row>
    <row r="115" spans="4:4" ht="17.25">
      <c r="D115" s="390" t="s">
        <v>85</v>
      </c>
    </row>
    <row r="116" spans="4:4" ht="17.25">
      <c r="D116" s="390" t="s">
        <v>93</v>
      </c>
    </row>
    <row r="117" spans="4:4" ht="17.25">
      <c r="D117" s="390" t="s">
        <v>1485</v>
      </c>
    </row>
    <row r="118" spans="4:4" ht="17.25">
      <c r="D118" s="390" t="s">
        <v>109</v>
      </c>
    </row>
    <row r="119" spans="4:4" ht="17.25">
      <c r="D119" s="390" t="s">
        <v>114</v>
      </c>
    </row>
    <row r="120" spans="4:4" ht="17.25">
      <c r="D120" s="390" t="s">
        <v>122</v>
      </c>
    </row>
    <row r="121" spans="4:4" ht="17.25">
      <c r="D121" s="390" t="s">
        <v>12</v>
      </c>
    </row>
    <row r="122" spans="4:4" ht="17.25">
      <c r="D122" s="390" t="s">
        <v>19</v>
      </c>
    </row>
    <row r="123" spans="4:4" ht="17.25">
      <c r="D123" s="390" t="s">
        <v>27</v>
      </c>
    </row>
    <row r="124" spans="4:4" ht="17.25">
      <c r="D124" s="390" t="s">
        <v>50</v>
      </c>
    </row>
    <row r="125" spans="4:4" ht="17.25">
      <c r="D125" s="390" t="s">
        <v>55</v>
      </c>
    </row>
    <row r="126" spans="4:4" ht="17.25">
      <c r="D126" s="390" t="s">
        <v>61</v>
      </c>
    </row>
    <row r="127" spans="4:4" ht="17.25">
      <c r="D127" s="390" t="s">
        <v>72</v>
      </c>
    </row>
    <row r="128" spans="4:4" ht="17.25">
      <c r="D128" s="390" t="s">
        <v>79</v>
      </c>
    </row>
    <row r="129" spans="4:4" ht="17.25">
      <c r="D129" s="390" t="s">
        <v>86</v>
      </c>
    </row>
    <row r="130" spans="4:4" ht="17.25">
      <c r="D130" s="390" t="s">
        <v>94</v>
      </c>
    </row>
    <row r="131" spans="4:4" ht="17.25">
      <c r="D131" s="390" t="s">
        <v>87</v>
      </c>
    </row>
    <row r="132" spans="4:4" ht="17.25">
      <c r="D132" s="390" t="s">
        <v>110</v>
      </c>
    </row>
    <row r="133" spans="4:4" ht="17.25">
      <c r="D133" s="390" t="s">
        <v>123</v>
      </c>
    </row>
    <row r="134" spans="4:4" ht="17.25">
      <c r="D134" s="390" t="s">
        <v>20</v>
      </c>
    </row>
    <row r="135" spans="4:4" ht="17.25">
      <c r="D135" s="390" t="s">
        <v>28</v>
      </c>
    </row>
    <row r="136" spans="4:4" ht="17.25">
      <c r="D136" s="390" t="s">
        <v>40</v>
      </c>
    </row>
    <row r="137" spans="4:4" ht="17.25">
      <c r="D137" s="390" t="s">
        <v>56</v>
      </c>
    </row>
    <row r="138" spans="4:4" ht="17.25">
      <c r="D138" s="390" t="s">
        <v>73</v>
      </c>
    </row>
    <row r="139" spans="4:4" ht="17.25">
      <c r="D139" s="390" t="s">
        <v>80</v>
      </c>
    </row>
    <row r="140" spans="4:4" ht="17.25">
      <c r="D140" s="390" t="s">
        <v>87</v>
      </c>
    </row>
    <row r="141" spans="4:4" ht="17.25">
      <c r="D141" s="390" t="s">
        <v>95</v>
      </c>
    </row>
    <row r="142" spans="4:4" ht="17.25">
      <c r="D142" s="390" t="s">
        <v>102</v>
      </c>
    </row>
    <row r="143" spans="4:4" ht="17.25">
      <c r="D143" s="390" t="s">
        <v>21</v>
      </c>
    </row>
    <row r="144" spans="4:4" ht="17.25">
      <c r="D144" s="390" t="s">
        <v>29</v>
      </c>
    </row>
    <row r="145" spans="4:4" ht="17.25">
      <c r="D145" s="390" t="s">
        <v>88</v>
      </c>
    </row>
    <row r="146" spans="4:4" ht="17.25">
      <c r="D146" s="390" t="s">
        <v>96</v>
      </c>
    </row>
    <row r="147" spans="4:4" ht="17.25">
      <c r="D147" s="390" t="s">
        <v>103</v>
      </c>
    </row>
    <row r="148" spans="4:4" ht="17.25">
      <c r="D148" s="390" t="s">
        <v>97</v>
      </c>
    </row>
    <row r="149" spans="4:4" ht="17.25">
      <c r="D149" s="390" t="s">
        <v>1482</v>
      </c>
    </row>
    <row r="150" spans="4:4" ht="17.25">
      <c r="D150" s="390" t="s">
        <v>134</v>
      </c>
    </row>
    <row r="151" spans="4:4" ht="17.25">
      <c r="D151" s="390" t="s">
        <v>138</v>
      </c>
    </row>
    <row r="152" spans="4:4" ht="17.25">
      <c r="D152" s="390" t="s">
        <v>1487</v>
      </c>
    </row>
    <row r="153" spans="4:4" ht="17.25">
      <c r="D153" s="390" t="s">
        <v>146</v>
      </c>
    </row>
    <row r="157" spans="4:4" ht="14.25">
      <c r="D157" s="237"/>
    </row>
    <row r="158" spans="4:4" ht="14.25">
      <c r="D158" s="237"/>
    </row>
    <row r="159" spans="4:4" ht="14.25">
      <c r="D159" s="237"/>
    </row>
    <row r="160" spans="4:4" ht="14.25">
      <c r="D160" s="237"/>
    </row>
    <row r="161" spans="4:4" ht="14.25">
      <c r="D161" s="237"/>
    </row>
    <row r="162" spans="4:4" ht="14.25">
      <c r="D162" s="237"/>
    </row>
    <row r="163" spans="4:4" ht="14.25">
      <c r="D163" s="237"/>
    </row>
    <row r="164" spans="4:4" ht="14.25">
      <c r="D164" s="237"/>
    </row>
  </sheetData>
  <pageMargins left="0.7" right="0.7" top="0.75" bottom="0.75" header="0.3" footer="0.3"/>
  <legacy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9BFFF"/>
  </sheetPr>
  <dimension ref="A1:S1417"/>
  <sheetViews>
    <sheetView workbookViewId="0">
      <selection activeCell="G7" sqref="G7"/>
    </sheetView>
  </sheetViews>
  <sheetFormatPr defaultColWidth="9" defaultRowHeight="13.5"/>
  <cols>
    <col min="2" max="2" width="13.25" customWidth="1"/>
    <col min="3" max="3" width="37.25" customWidth="1"/>
    <col min="4" max="5" width="9" customWidth="1"/>
    <col min="6" max="6" width="64.75" customWidth="1"/>
    <col min="7" max="7" width="74.125" customWidth="1"/>
    <col min="8" max="8" width="81.375" customWidth="1"/>
    <col min="9" max="9" width="49.25" customWidth="1"/>
    <col min="10" max="10" width="39.875" customWidth="1"/>
    <col min="11" max="11" width="72.25" customWidth="1"/>
    <col min="12" max="14" width="9" customWidth="1"/>
    <col min="15" max="15" width="52.875" customWidth="1"/>
    <col min="16" max="16" width="45" customWidth="1"/>
    <col min="17" max="17" width="68.5" customWidth="1"/>
    <col min="18" max="18" width="27.5" customWidth="1"/>
    <col min="19" max="19" width="91.875" customWidth="1"/>
    <col min="20" max="20" width="9" customWidth="1"/>
  </cols>
  <sheetData>
    <row r="1" spans="2:19" ht="20.25">
      <c r="B1" s="253" t="s">
        <v>9158</v>
      </c>
      <c r="C1" s="253" t="s">
        <v>9374</v>
      </c>
      <c r="E1" t="s">
        <v>9375</v>
      </c>
      <c r="G1" s="253" t="s">
        <v>9376</v>
      </c>
      <c r="H1" s="253" t="s">
        <v>9377</v>
      </c>
      <c r="I1" t="s">
        <v>9378</v>
      </c>
    </row>
    <row r="2" spans="2:19" ht="40.5" customHeight="1">
      <c r="B2" s="279" t="s">
        <v>9379</v>
      </c>
      <c r="C2" s="944" t="s">
        <v>8262</v>
      </c>
      <c r="D2" t="str">
        <f>VLOOKUP(F5,$Q$49:$R$1417,2,0)</f>
        <v>Light Sacrifice Elixir: Set your Light Resistance to 0%; Gain/Lose 1 Base  Strength for every 10% Light Resistance Lost/Gained. (≈)</v>
      </c>
      <c r="E2" t="s">
        <v>9380</v>
      </c>
      <c r="F2">
        <v>10</v>
      </c>
      <c r="G2" s="279" t="str" cm="1">
        <f t="array" ref="G2:G8">_xlfn.UNIQUE(F5:F49)</f>
        <v>Hardened Powder: Strength Properties + White Obsidian: Reflective Properties (Light)</v>
      </c>
      <c r="H2" s="280" t="str" cm="1">
        <f t="array" ref="H2:H8">_xlfn.UNIQUE(D2:D46)</f>
        <v>Light Sacrifice Elixir: Set your Light Resistance to 0%; Gain/Lose 1 Base  Strength for every 10% Light Resistance Lost/Gained. (≈)</v>
      </c>
      <c r="I2" t="str" cm="1">
        <f t="array" ref="I2:R46">_xlfn.LET(_xlpm.y, F2, _xlpm.x, MOD(INT((_xlfn.SEQUENCE(2^_xlpm.y)-1)/2^_xlfn.SEQUENCE(, _xlpm.y, 0)), 2), IF(_xlfn._xlws.FILTER(_xlpm.x, MMULT(_xlpm.x, _xlfn.SEQUENCE(_xlpm.y)^0)=F3), TRANSPOSE(C2:C11), ""))</f>
        <v>Hardened Powder: Strength Properties</v>
      </c>
      <c r="J2" t="str">
        <v>White Obsidian: Reflective Properties (Light)</v>
      </c>
      <c r="K2" t="str">
        <v/>
      </c>
      <c r="L2" t="str">
        <v/>
      </c>
      <c r="M2" t="str">
        <v/>
      </c>
      <c r="N2" t="str">
        <v/>
      </c>
      <c r="O2" t="str">
        <v/>
      </c>
      <c r="P2" t="str">
        <v/>
      </c>
      <c r="Q2" t="str">
        <v/>
      </c>
      <c r="R2" t="str">
        <v/>
      </c>
      <c r="S2" t="s">
        <v>2676</v>
      </c>
    </row>
    <row r="3" spans="2:19" ht="28.5">
      <c r="B3" s="280" t="s">
        <v>9381</v>
      </c>
      <c r="C3" s="1072" t="s">
        <v>8293</v>
      </c>
      <c r="D3" t="str">
        <f t="shared" ref="D3:D46" si="0">VLOOKUP(F6,$Q$49:$R$1417,2,0)</f>
        <v>Fire Sacrifice Elixir: Set your Fire Resistance to 0%; Gain/Lose  Base 1 Strength for every 10% Fire Resistance Lost/Gained. (≈)</v>
      </c>
      <c r="E3" t="s">
        <v>9382</v>
      </c>
      <c r="F3">
        <v>2</v>
      </c>
      <c r="G3" s="279" t="str">
        <v>Hardened Powder: Strength Properties + Burning Ichor: Firey Properties (Fire)</v>
      </c>
      <c r="H3" s="280" t="str">
        <v>Fire Sacrifice Elixir: Set your Fire Resistance to 0%; Gain/Lose  Base 1 Strength for every 10% Fire Resistance Lost/Gained. (≈)</v>
      </c>
      <c r="I3" t="str">
        <v>Hardened Powder: Strength Properties</v>
      </c>
      <c r="J3" t="str">
        <v/>
      </c>
      <c r="K3" t="str">
        <v>Burning Ichor: Firey Properties (Fire)</v>
      </c>
      <c r="L3" t="str">
        <v/>
      </c>
      <c r="M3" t="str">
        <v/>
      </c>
      <c r="N3" t="str">
        <v/>
      </c>
      <c r="O3" t="str">
        <v/>
      </c>
      <c r="P3" t="str">
        <v/>
      </c>
      <c r="Q3" t="str">
        <v/>
      </c>
      <c r="R3" t="str">
        <v/>
      </c>
      <c r="S3" t="s">
        <v>2676</v>
      </c>
    </row>
    <row r="4" spans="2:19" ht="14.25">
      <c r="B4" s="279" t="s">
        <v>9383</v>
      </c>
      <c r="C4" s="944" t="s">
        <v>8285</v>
      </c>
      <c r="D4" t="str">
        <f t="shared" si="0"/>
        <v>Solar Flask: Deal 40 Solar Damage. (&gt;)</v>
      </c>
      <c r="E4" t="s">
        <v>9384</v>
      </c>
      <c r="F4">
        <f>FACT(F2)/(FACT(F3)*FACT(F2-F3))</f>
        <v>45</v>
      </c>
      <c r="G4" s="279" t="str">
        <v>White Obsidian: Reflective Properties (Light) + Burning Ichor: Firey Properties (Fire)</v>
      </c>
      <c r="H4" s="280" t="str">
        <v>Solar Flask: Deal 40 Solar Damage. (&gt;)</v>
      </c>
      <c r="I4" t="str">
        <v/>
      </c>
      <c r="J4" t="str">
        <v>White Obsidian: Reflective Properties (Light)</v>
      </c>
      <c r="K4" t="str">
        <v>Burning Ichor: Firey Properties (Fire)</v>
      </c>
      <c r="L4" t="str">
        <v/>
      </c>
      <c r="M4" t="str">
        <v/>
      </c>
      <c r="N4" t="str">
        <v/>
      </c>
      <c r="O4" t="str">
        <v/>
      </c>
      <c r="P4" t="str">
        <v/>
      </c>
      <c r="Q4" t="str">
        <v/>
      </c>
      <c r="R4" t="str">
        <v/>
      </c>
      <c r="S4" t="s">
        <v>2676</v>
      </c>
    </row>
    <row r="5" spans="2:19" ht="14.25">
      <c r="B5" s="280" t="s">
        <v>9385</v>
      </c>
      <c r="C5" s="1072" t="s">
        <v>1265</v>
      </c>
      <c r="D5" t="str">
        <f t="shared" si="0"/>
        <v>Lesser Strength Potion: Gain +3 Strength Until End of Day. (≈)</v>
      </c>
      <c r="F5" t="str">
        <f>_xlfn.TEXTJOIN(" + ",TRUE,I2,J2,K2,L2,M2,N2,O2,P2,Q2,R2)</f>
        <v>Hardened Powder: Strength Properties + White Obsidian: Reflective Properties (Light)</v>
      </c>
      <c r="G5" s="279" t="str">
        <v>Hardened Powder: Strength Properties + Nothing</v>
      </c>
      <c r="H5" s="280" t="str">
        <v>Lesser Strength Potion: Gain +3 Strength Until End of Day. (≈)</v>
      </c>
      <c r="I5" t="str">
        <v>Hardened Powder: Strength Properties</v>
      </c>
      <c r="J5" t="str">
        <v/>
      </c>
      <c r="K5" t="str">
        <v/>
      </c>
      <c r="L5" t="str">
        <v>Nothing</v>
      </c>
      <c r="M5" t="str">
        <v/>
      </c>
      <c r="N5" t="str">
        <v/>
      </c>
      <c r="O5" t="str">
        <v/>
      </c>
      <c r="P5" t="str">
        <v/>
      </c>
      <c r="Q5" t="str">
        <v/>
      </c>
      <c r="R5" t="str">
        <v/>
      </c>
      <c r="S5" t="s">
        <v>2676</v>
      </c>
    </row>
    <row r="6" spans="2:19" ht="15" customHeight="1">
      <c r="B6" s="279" t="s">
        <v>9386</v>
      </c>
      <c r="C6" s="944" t="s">
        <v>1265</v>
      </c>
      <c r="D6" t="str">
        <f t="shared" si="0"/>
        <v>Light Flask: Deal 25 Light Damage. (&gt;)</v>
      </c>
      <c r="F6" t="str">
        <f>_xlfn.TEXTJOIN(" + ",TRUE,I3,J3,K3,L3,M3,N3,O3,P3,Q3,R3)</f>
        <v>Hardened Powder: Strength Properties + Burning Ichor: Firey Properties (Fire)</v>
      </c>
      <c r="G6" s="279" t="str">
        <v>White Obsidian: Reflective Properties (Light) + Nothing</v>
      </c>
      <c r="H6" s="280" t="str">
        <v>Light Flask: Deal 25 Light Damage. (&gt;)</v>
      </c>
      <c r="I6" t="str">
        <v/>
      </c>
      <c r="J6" t="str">
        <v>White Obsidian: Reflective Properties (Light)</v>
      </c>
      <c r="K6" t="str">
        <v/>
      </c>
      <c r="L6" t="str">
        <v>Nothing</v>
      </c>
      <c r="M6" t="str">
        <v/>
      </c>
      <c r="N6" t="str">
        <v/>
      </c>
      <c r="O6" t="str">
        <v/>
      </c>
      <c r="P6" t="str">
        <v/>
      </c>
      <c r="Q6" t="str">
        <v/>
      </c>
      <c r="R6" t="str">
        <v/>
      </c>
      <c r="S6" t="s">
        <v>2676</v>
      </c>
    </row>
    <row r="7" spans="2:19" ht="14.25">
      <c r="B7" s="280" t="s">
        <v>9387</v>
      </c>
      <c r="C7" s="1072" t="s">
        <v>1265</v>
      </c>
      <c r="D7" t="str">
        <f t="shared" si="0"/>
        <v>Fire Flask: Deal 25 Fire Damage. (&gt;)</v>
      </c>
      <c r="F7" t="str">
        <f>_xlfn.TEXTJOIN(" + ",TRUE,I4,J4,K4,L4,M4,N4,O4,P4,Q4,R4)</f>
        <v>White Obsidian: Reflective Properties (Light) + Burning Ichor: Firey Properties (Fire)</v>
      </c>
      <c r="G7" s="279" t="str">
        <v>Burning Ichor: Firey Properties (Fire) + Nothing</v>
      </c>
      <c r="H7" s="280" t="str">
        <v>Fire Flask: Deal 25 Fire Damage. (&gt;)</v>
      </c>
      <c r="I7" t="str">
        <v/>
      </c>
      <c r="J7" t="str">
        <v/>
      </c>
      <c r="K7" t="str">
        <v>Burning Ichor: Firey Properties (Fire)</v>
      </c>
      <c r="L7" t="str">
        <v>Nothing</v>
      </c>
      <c r="M7" t="str">
        <v/>
      </c>
      <c r="N7" t="str">
        <v/>
      </c>
      <c r="O7" t="str">
        <v/>
      </c>
      <c r="P7" t="str">
        <v/>
      </c>
      <c r="Q7" t="str">
        <v/>
      </c>
      <c r="R7" t="str">
        <v/>
      </c>
      <c r="S7" t="s">
        <v>2676</v>
      </c>
    </row>
    <row r="8" spans="2:19" ht="14.25">
      <c r="B8" s="279" t="s">
        <v>9388</v>
      </c>
      <c r="C8" s="944" t="s">
        <v>1265</v>
      </c>
      <c r="D8" t="str">
        <f t="shared" si="0"/>
        <v>Lesser Strength Potion: Gain +3 Strength Until End of Day. (≈)</v>
      </c>
      <c r="F8" t="str">
        <f>_xlfn.TEXTJOIN(" + ",TRUE,I5,J5,K5,L5,M5,N5,O5,P5,Q5,R5)</f>
        <v>Hardened Powder: Strength Properties + Nothing</v>
      </c>
      <c r="G8" s="279" t="str">
        <v>Nothing + Nothing</v>
      </c>
      <c r="H8" s="280" t="str">
        <v>Nothing</v>
      </c>
      <c r="I8" t="str">
        <v>Hardened Powder: Strength Properties</v>
      </c>
      <c r="J8" t="str">
        <v/>
      </c>
      <c r="K8" t="str">
        <v/>
      </c>
      <c r="L8" t="str">
        <v/>
      </c>
      <c r="M8" t="str">
        <v>Nothing</v>
      </c>
      <c r="N8" t="str">
        <v/>
      </c>
      <c r="O8" t="str">
        <v/>
      </c>
      <c r="P8" t="str">
        <v/>
      </c>
      <c r="Q8" t="str">
        <v/>
      </c>
      <c r="R8" t="str">
        <v/>
      </c>
      <c r="S8" t="s">
        <v>2676</v>
      </c>
    </row>
    <row r="9" spans="2:19">
      <c r="B9" s="280" t="s">
        <v>9389</v>
      </c>
      <c r="C9" s="280" t="s">
        <v>1265</v>
      </c>
      <c r="D9" t="str">
        <f t="shared" si="0"/>
        <v>Light Flask: Deal 25 Light Damage. (&gt;)</v>
      </c>
      <c r="F9" t="str">
        <f>_xlfn.TEXTJOIN(" + ",TRUE,I6,J6,K6,L6,M6,N6,O6,P6,Q6,R6)</f>
        <v>White Obsidian: Reflective Properties (Light) + Nothing</v>
      </c>
      <c r="G9" s="279"/>
      <c r="H9" s="280"/>
      <c r="I9" t="str">
        <v/>
      </c>
      <c r="J9" t="str">
        <v>White Obsidian: Reflective Properties (Light)</v>
      </c>
      <c r="K9" t="str">
        <v/>
      </c>
      <c r="L9" t="str">
        <v/>
      </c>
      <c r="M9" t="str">
        <v>Nothing</v>
      </c>
      <c r="N9" t="str">
        <v/>
      </c>
      <c r="O9" t="str">
        <v/>
      </c>
      <c r="P9" t="str">
        <v/>
      </c>
      <c r="Q9" t="str">
        <v/>
      </c>
      <c r="R9" t="str">
        <v/>
      </c>
      <c r="S9" t="s">
        <v>2676</v>
      </c>
    </row>
    <row r="10" spans="2:19" ht="14.25">
      <c r="B10" s="279" t="s">
        <v>9390</v>
      </c>
      <c r="C10" s="944" t="s">
        <v>1265</v>
      </c>
      <c r="D10" t="str">
        <f t="shared" si="0"/>
        <v>Fire Flask: Deal 25 Fire Damage. (&gt;)</v>
      </c>
      <c r="F10" t="str">
        <f>_xlfn.TEXTJOIN(" + ",TRUE,I7,J7,K7,L7,M7,N7,O7,P7,Q7,R7)</f>
        <v>Burning Ichor: Firey Properties (Fire) + Nothing</v>
      </c>
      <c r="G10" s="279"/>
      <c r="H10" s="280"/>
      <c r="I10" t="str">
        <v/>
      </c>
      <c r="J10" t="str">
        <v/>
      </c>
      <c r="K10" t="str">
        <v>Burning Ichor: Firey Properties (Fire)</v>
      </c>
      <c r="L10" t="str">
        <v/>
      </c>
      <c r="M10" t="str">
        <v>Nothing</v>
      </c>
      <c r="N10" t="str">
        <v/>
      </c>
      <c r="O10" t="str">
        <v/>
      </c>
      <c r="P10" t="str">
        <v/>
      </c>
      <c r="Q10" t="str">
        <v/>
      </c>
      <c r="R10" t="str">
        <v/>
      </c>
      <c r="S10" t="s">
        <v>2676</v>
      </c>
    </row>
    <row r="11" spans="2:19">
      <c r="B11" s="280" t="s">
        <v>9391</v>
      </c>
      <c r="C11" s="280" t="s">
        <v>1265</v>
      </c>
      <c r="D11" t="str">
        <f t="shared" si="0"/>
        <v>Nothing</v>
      </c>
      <c r="F11" t="str">
        <f>_xlfn.TEXTJOIN(" + ",TRUE,I8,J8,K8,L8,M8,N8,O8,P8,Q8,R8)</f>
        <v>Hardened Powder: Strength Properties + Nothing</v>
      </c>
      <c r="G11" s="279"/>
      <c r="H11" s="280"/>
      <c r="I11" t="str">
        <v/>
      </c>
      <c r="J11" t="str">
        <v/>
      </c>
      <c r="K11" t="str">
        <v/>
      </c>
      <c r="L11" t="str">
        <v>Nothing</v>
      </c>
      <c r="M11" t="str">
        <v>Nothing</v>
      </c>
      <c r="N11" t="str">
        <v/>
      </c>
      <c r="O11" t="str">
        <v/>
      </c>
      <c r="P11" t="str">
        <v/>
      </c>
      <c r="Q11" t="str">
        <v/>
      </c>
      <c r="R11" t="str">
        <v/>
      </c>
      <c r="S11" t="s">
        <v>2676</v>
      </c>
    </row>
    <row r="12" spans="2:19">
      <c r="D12" t="str">
        <f t="shared" si="0"/>
        <v>Lesser Strength Potion: Gain +3 Strength Until End of Day. (≈)</v>
      </c>
      <c r="F12" t="str">
        <f>_xlfn.TEXTJOIN(" + ",TRUE,I9,J9,K9,L9,M9,N9,O9,P9,Q9,R9)</f>
        <v>White Obsidian: Reflective Properties (Light) + Nothing</v>
      </c>
      <c r="G12" s="279"/>
      <c r="H12" s="280"/>
      <c r="I12" t="str">
        <v>Hardened Powder: Strength Properties</v>
      </c>
      <c r="J12" t="str">
        <v/>
      </c>
      <c r="K12" t="str">
        <v/>
      </c>
      <c r="L12" t="str">
        <v/>
      </c>
      <c r="M12" t="str">
        <v/>
      </c>
      <c r="N12" t="str">
        <v>Nothing</v>
      </c>
      <c r="O12" t="str">
        <v/>
      </c>
      <c r="P12" t="str">
        <v/>
      </c>
      <c r="Q12" t="str">
        <v/>
      </c>
      <c r="R12" t="str">
        <v/>
      </c>
      <c r="S12" t="s">
        <v>2676</v>
      </c>
    </row>
    <row r="13" spans="2:19">
      <c r="D13" t="str">
        <f t="shared" si="0"/>
        <v>Light Flask: Deal 25 Light Damage. (&gt;)</v>
      </c>
      <c r="F13" t="str">
        <f>_xlfn.TEXTJOIN(" + ",TRUE,I10,J10,K10,L10,M10,N10,O10,P10,Q10,R10)</f>
        <v>Burning Ichor: Firey Properties (Fire) + Nothing</v>
      </c>
      <c r="G13" s="279"/>
      <c r="H13" s="280"/>
      <c r="I13" t="str">
        <v/>
      </c>
      <c r="J13" t="str">
        <v>White Obsidian: Reflective Properties (Light)</v>
      </c>
      <c r="K13" t="str">
        <v/>
      </c>
      <c r="L13" t="str">
        <v/>
      </c>
      <c r="M13" t="str">
        <v/>
      </c>
      <c r="N13" t="str">
        <v>Nothing</v>
      </c>
      <c r="O13" t="str">
        <v/>
      </c>
      <c r="P13" t="str">
        <v/>
      </c>
      <c r="Q13" t="str">
        <v/>
      </c>
      <c r="R13" t="str">
        <v/>
      </c>
      <c r="S13" t="s">
        <v>2676</v>
      </c>
    </row>
    <row r="14" spans="2:19">
      <c r="D14" t="str">
        <f t="shared" si="0"/>
        <v>Fire Flask: Deal 25 Fire Damage. (&gt;)</v>
      </c>
      <c r="F14" t="str">
        <f>_xlfn.TEXTJOIN(" + ",TRUE,I11,J11,K11,L11,M11,N11,O11,P11,Q11,R11)</f>
        <v>Nothing + Nothing</v>
      </c>
      <c r="G14" s="279"/>
      <c r="H14" s="280"/>
      <c r="I14" t="str">
        <v/>
      </c>
      <c r="J14" t="str">
        <v/>
      </c>
      <c r="K14" t="str">
        <v>Burning Ichor: Firey Properties (Fire)</v>
      </c>
      <c r="L14" t="str">
        <v/>
      </c>
      <c r="M14" t="str">
        <v/>
      </c>
      <c r="N14" t="str">
        <v>Nothing</v>
      </c>
      <c r="O14" t="str">
        <v/>
      </c>
      <c r="P14" t="str">
        <v/>
      </c>
      <c r="Q14" t="str">
        <v/>
      </c>
      <c r="R14" t="str">
        <v/>
      </c>
      <c r="S14" t="s">
        <v>2676</v>
      </c>
    </row>
    <row r="15" spans="2:19">
      <c r="D15" t="str">
        <f t="shared" si="0"/>
        <v>Nothing</v>
      </c>
      <c r="F15" t="str">
        <f>_xlfn.TEXTJOIN(" + ",TRUE,I12,J12,K12,L12,M12,N12,O12,P12,Q12,R12)</f>
        <v>Hardened Powder: Strength Properties + Nothing</v>
      </c>
      <c r="G15" s="279"/>
      <c r="H15" s="280"/>
      <c r="I15" t="str">
        <v/>
      </c>
      <c r="J15" t="str">
        <v/>
      </c>
      <c r="K15" t="str">
        <v/>
      </c>
      <c r="L15" t="str">
        <v>Nothing</v>
      </c>
      <c r="M15" t="str">
        <v/>
      </c>
      <c r="N15" t="str">
        <v>Nothing</v>
      </c>
      <c r="O15" t="str">
        <v/>
      </c>
      <c r="P15" t="str">
        <v/>
      </c>
      <c r="Q15" t="str">
        <v/>
      </c>
      <c r="R15" t="str">
        <v/>
      </c>
      <c r="S15" t="s">
        <v>2676</v>
      </c>
    </row>
    <row r="16" spans="2:19">
      <c r="D16" t="str">
        <f t="shared" si="0"/>
        <v>Nothing</v>
      </c>
      <c r="F16" t="str">
        <f>_xlfn.TEXTJOIN(" + ",TRUE,I13,J13,K13,L13,M13,N13,O13,P13,Q13,R13)</f>
        <v>White Obsidian: Reflective Properties (Light) + Nothing</v>
      </c>
      <c r="G16" s="279"/>
      <c r="H16" s="280"/>
      <c r="I16" t="str">
        <v/>
      </c>
      <c r="J16" t="str">
        <v/>
      </c>
      <c r="K16" t="str">
        <v/>
      </c>
      <c r="L16" t="str">
        <v/>
      </c>
      <c r="M16" t="str">
        <v>Nothing</v>
      </c>
      <c r="N16" t="str">
        <v>Nothing</v>
      </c>
      <c r="O16" t="str">
        <v/>
      </c>
      <c r="P16" t="str">
        <v/>
      </c>
      <c r="Q16" t="str">
        <v/>
      </c>
      <c r="R16" t="str">
        <v/>
      </c>
      <c r="S16" t="s">
        <v>2676</v>
      </c>
    </row>
    <row r="17" spans="4:19">
      <c r="D17" t="str">
        <f t="shared" si="0"/>
        <v>Lesser Strength Potion: Gain +3 Strength Until End of Day. (≈)</v>
      </c>
      <c r="F17" t="str">
        <f>_xlfn.TEXTJOIN(" + ",TRUE,I14,J14,K14,L14,M14,N14,O14,P14,Q14,R14)</f>
        <v>Burning Ichor: Firey Properties (Fire) + Nothing</v>
      </c>
      <c r="G17" s="279"/>
      <c r="H17" s="280"/>
      <c r="I17" t="str">
        <v>Hardened Powder: Strength Properties</v>
      </c>
      <c r="J17" t="str">
        <v/>
      </c>
      <c r="K17" t="str">
        <v/>
      </c>
      <c r="L17" t="str">
        <v/>
      </c>
      <c r="M17" t="str">
        <v/>
      </c>
      <c r="N17" t="str">
        <v/>
      </c>
      <c r="O17" t="str">
        <v>Nothing</v>
      </c>
      <c r="P17" t="str">
        <v/>
      </c>
      <c r="Q17" t="str">
        <v/>
      </c>
      <c r="R17" t="str">
        <v/>
      </c>
      <c r="S17" t="s">
        <v>2676</v>
      </c>
    </row>
    <row r="18" spans="4:19">
      <c r="D18" t="str">
        <f t="shared" si="0"/>
        <v>Light Flask: Deal 25 Light Damage. (&gt;)</v>
      </c>
      <c r="F18" t="str">
        <f>_xlfn.TEXTJOIN(" + ",TRUE,I15,J15,K15,L15,M15,N15,O15,P15,Q15,R15)</f>
        <v>Nothing + Nothing</v>
      </c>
      <c r="G18" s="279"/>
      <c r="H18" s="280"/>
      <c r="I18" t="str">
        <v/>
      </c>
      <c r="J18" t="str">
        <v>White Obsidian: Reflective Properties (Light)</v>
      </c>
      <c r="K18" t="str">
        <v/>
      </c>
      <c r="L18" t="str">
        <v/>
      </c>
      <c r="M18" t="str">
        <v/>
      </c>
      <c r="N18" t="str">
        <v/>
      </c>
      <c r="O18" t="str">
        <v>Nothing</v>
      </c>
      <c r="P18" t="str">
        <v/>
      </c>
      <c r="Q18" t="str">
        <v/>
      </c>
      <c r="R18" t="str">
        <v/>
      </c>
      <c r="S18" t="s">
        <v>2676</v>
      </c>
    </row>
    <row r="19" spans="4:19">
      <c r="D19" t="str">
        <f t="shared" si="0"/>
        <v>Fire Flask: Deal 25 Fire Damage. (&gt;)</v>
      </c>
      <c r="F19" t="str">
        <f>_xlfn.TEXTJOIN(" + ",TRUE,I16,J16,K16,L16,M16,N16,O16,P16,Q16,R16)</f>
        <v>Nothing + Nothing</v>
      </c>
      <c r="G19" s="279"/>
      <c r="H19" s="280"/>
      <c r="I19" t="str">
        <v/>
      </c>
      <c r="J19" t="str">
        <v/>
      </c>
      <c r="K19" t="str">
        <v>Burning Ichor: Firey Properties (Fire)</v>
      </c>
      <c r="L19" t="str">
        <v/>
      </c>
      <c r="M19" t="str">
        <v/>
      </c>
      <c r="N19" t="str">
        <v/>
      </c>
      <c r="O19" t="str">
        <v>Nothing</v>
      </c>
      <c r="P19" t="str">
        <v/>
      </c>
      <c r="Q19" t="str">
        <v/>
      </c>
      <c r="R19" t="str">
        <v/>
      </c>
      <c r="S19" t="s">
        <v>2676</v>
      </c>
    </row>
    <row r="20" spans="4:19">
      <c r="D20" t="str">
        <f t="shared" si="0"/>
        <v>Nothing</v>
      </c>
      <c r="F20" t="str">
        <f>_xlfn.TEXTJOIN(" + ",TRUE,I17,J17,K17,L17,M17,N17,O17,P17,Q17,R17)</f>
        <v>Hardened Powder: Strength Properties + Nothing</v>
      </c>
      <c r="G20" s="279"/>
      <c r="H20" s="280"/>
      <c r="I20" t="str">
        <v/>
      </c>
      <c r="J20" t="str">
        <v/>
      </c>
      <c r="K20" t="str">
        <v/>
      </c>
      <c r="L20" t="str">
        <v>Nothing</v>
      </c>
      <c r="M20" t="str">
        <v/>
      </c>
      <c r="N20" t="str">
        <v/>
      </c>
      <c r="O20" t="str">
        <v>Nothing</v>
      </c>
      <c r="P20" t="str">
        <v/>
      </c>
      <c r="Q20" t="str">
        <v/>
      </c>
      <c r="R20" t="str">
        <v/>
      </c>
      <c r="S20" t="s">
        <v>2676</v>
      </c>
    </row>
    <row r="21" spans="4:19">
      <c r="D21" t="str">
        <f t="shared" si="0"/>
        <v>Nothing</v>
      </c>
      <c r="F21" t="str">
        <f>_xlfn.TEXTJOIN(" + ",TRUE,I18,J18,K18,L18,M18,N18,O18,P18,Q18,R18)</f>
        <v>White Obsidian: Reflective Properties (Light) + Nothing</v>
      </c>
      <c r="G21" s="279"/>
      <c r="H21" s="280"/>
      <c r="I21" t="str">
        <v/>
      </c>
      <c r="J21" t="str">
        <v/>
      </c>
      <c r="K21" t="str">
        <v/>
      </c>
      <c r="L21" t="str">
        <v/>
      </c>
      <c r="M21" t="str">
        <v>Nothing</v>
      </c>
      <c r="N21" t="str">
        <v/>
      </c>
      <c r="O21" t="str">
        <v>Nothing</v>
      </c>
      <c r="P21" t="str">
        <v/>
      </c>
      <c r="Q21" t="str">
        <v/>
      </c>
      <c r="R21" t="str">
        <v/>
      </c>
      <c r="S21" t="s">
        <v>2676</v>
      </c>
    </row>
    <row r="22" spans="4:19">
      <c r="D22" t="str">
        <f t="shared" si="0"/>
        <v>Nothing</v>
      </c>
      <c r="F22" t="str">
        <f>_xlfn.TEXTJOIN(" + ",TRUE,I19,J19,K19,L19,M19,N19,O19,P19,Q19,R19)</f>
        <v>Burning Ichor: Firey Properties (Fire) + Nothing</v>
      </c>
      <c r="G22" s="279"/>
      <c r="H22" s="280"/>
      <c r="I22" t="str">
        <v/>
      </c>
      <c r="J22" t="str">
        <v/>
      </c>
      <c r="K22" t="str">
        <v/>
      </c>
      <c r="L22" t="str">
        <v/>
      </c>
      <c r="M22" t="str">
        <v/>
      </c>
      <c r="N22" t="str">
        <v>Nothing</v>
      </c>
      <c r="O22" t="str">
        <v>Nothing</v>
      </c>
      <c r="P22" t="str">
        <v/>
      </c>
      <c r="Q22" t="str">
        <v/>
      </c>
      <c r="R22" t="str">
        <v/>
      </c>
      <c r="S22" t="s">
        <v>2676</v>
      </c>
    </row>
    <row r="23" spans="4:19">
      <c r="D23" t="str">
        <f t="shared" si="0"/>
        <v>Lesser Strength Potion: Gain +3 Strength Until End of Day. (≈)</v>
      </c>
      <c r="F23" t="str">
        <f>_xlfn.TEXTJOIN(" + ",TRUE,I20,J20,K20,L20,M20,N20,O20,P20,Q20,R20)</f>
        <v>Nothing + Nothing</v>
      </c>
      <c r="G23" s="279"/>
      <c r="H23" s="280"/>
      <c r="I23" t="str">
        <v>Hardened Powder: Strength Properties</v>
      </c>
      <c r="J23" t="str">
        <v/>
      </c>
      <c r="K23" t="str">
        <v/>
      </c>
      <c r="L23" t="str">
        <v/>
      </c>
      <c r="M23" t="str">
        <v/>
      </c>
      <c r="N23" t="str">
        <v/>
      </c>
      <c r="O23" t="str">
        <v/>
      </c>
      <c r="P23" t="str">
        <v>Nothing</v>
      </c>
      <c r="Q23" t="str">
        <v/>
      </c>
      <c r="R23" t="str">
        <v/>
      </c>
      <c r="S23" t="s">
        <v>2676</v>
      </c>
    </row>
    <row r="24" spans="4:19">
      <c r="D24" t="str">
        <f t="shared" si="0"/>
        <v>Light Flask: Deal 25 Light Damage. (&gt;)</v>
      </c>
      <c r="F24" t="str">
        <f>_xlfn.TEXTJOIN(" + ",TRUE,I21,J21,K21,L21,M21,N21,O21,P21,Q21,R21)</f>
        <v>Nothing + Nothing</v>
      </c>
      <c r="G24" s="279"/>
      <c r="H24" s="280"/>
      <c r="I24" t="str">
        <v/>
      </c>
      <c r="J24" t="str">
        <v>White Obsidian: Reflective Properties (Light)</v>
      </c>
      <c r="K24" t="str">
        <v/>
      </c>
      <c r="L24" t="str">
        <v/>
      </c>
      <c r="M24" t="str">
        <v/>
      </c>
      <c r="N24" t="str">
        <v/>
      </c>
      <c r="O24" t="str">
        <v/>
      </c>
      <c r="P24" t="str">
        <v>Nothing</v>
      </c>
      <c r="Q24" t="str">
        <v/>
      </c>
      <c r="R24" t="str">
        <v/>
      </c>
      <c r="S24" t="s">
        <v>2676</v>
      </c>
    </row>
    <row r="25" spans="4:19">
      <c r="D25" t="str">
        <f t="shared" si="0"/>
        <v>Fire Flask: Deal 25 Fire Damage. (&gt;)</v>
      </c>
      <c r="F25" t="str">
        <f>_xlfn.TEXTJOIN(" + ",TRUE,I22,J22,K22,L22,M22,N22,O22,P22,Q22,R22)</f>
        <v>Nothing + Nothing</v>
      </c>
      <c r="G25" s="279"/>
      <c r="H25" s="280"/>
      <c r="I25" t="str">
        <v/>
      </c>
      <c r="J25" t="str">
        <v/>
      </c>
      <c r="K25" t="str">
        <v>Burning Ichor: Firey Properties (Fire)</v>
      </c>
      <c r="L25" t="str">
        <v/>
      </c>
      <c r="M25" t="str">
        <v/>
      </c>
      <c r="N25" t="str">
        <v/>
      </c>
      <c r="O25" t="str">
        <v/>
      </c>
      <c r="P25" t="str">
        <v>Nothing</v>
      </c>
      <c r="Q25" t="str">
        <v/>
      </c>
      <c r="R25" t="str">
        <v/>
      </c>
      <c r="S25" t="s">
        <v>2676</v>
      </c>
    </row>
    <row r="26" spans="4:19">
      <c r="D26" t="str">
        <f t="shared" si="0"/>
        <v>Nothing</v>
      </c>
      <c r="F26" t="str">
        <f>_xlfn.TEXTJOIN(" + ",TRUE,I23,J23,K23,L23,M23,N23,O23,P23,Q23,R23)</f>
        <v>Hardened Powder: Strength Properties + Nothing</v>
      </c>
      <c r="G26" s="279"/>
      <c r="H26" s="280"/>
      <c r="I26" t="str">
        <v/>
      </c>
      <c r="J26" t="str">
        <v/>
      </c>
      <c r="K26" t="str">
        <v/>
      </c>
      <c r="L26" t="str">
        <v>Nothing</v>
      </c>
      <c r="M26" t="str">
        <v/>
      </c>
      <c r="N26" t="str">
        <v/>
      </c>
      <c r="O26" t="str">
        <v/>
      </c>
      <c r="P26" t="str">
        <v>Nothing</v>
      </c>
      <c r="Q26" t="str">
        <v/>
      </c>
      <c r="R26" t="str">
        <v/>
      </c>
      <c r="S26" t="s">
        <v>2676</v>
      </c>
    </row>
    <row r="27" spans="4:19">
      <c r="D27" t="str">
        <f t="shared" si="0"/>
        <v>Nothing</v>
      </c>
      <c r="F27" t="str">
        <f>_xlfn.TEXTJOIN(" + ",TRUE,I24,J24,K24,L24,M24,N24,O24,P24,Q24,R24)</f>
        <v>White Obsidian: Reflective Properties (Light) + Nothing</v>
      </c>
      <c r="G27" s="279"/>
      <c r="H27" s="280"/>
      <c r="I27" t="str">
        <v/>
      </c>
      <c r="J27" t="str">
        <v/>
      </c>
      <c r="K27" t="str">
        <v/>
      </c>
      <c r="L27" t="str">
        <v/>
      </c>
      <c r="M27" t="str">
        <v>Nothing</v>
      </c>
      <c r="N27" t="str">
        <v/>
      </c>
      <c r="O27" t="str">
        <v/>
      </c>
      <c r="P27" t="str">
        <v>Nothing</v>
      </c>
      <c r="Q27" t="str">
        <v/>
      </c>
      <c r="R27" t="str">
        <v/>
      </c>
      <c r="S27" t="s">
        <v>2676</v>
      </c>
    </row>
    <row r="28" spans="4:19">
      <c r="D28" t="str">
        <f t="shared" si="0"/>
        <v>Nothing</v>
      </c>
      <c r="F28" t="str">
        <f>_xlfn.TEXTJOIN(" + ",TRUE,I25,J25,K25,L25,M25,N25,O25,P25,Q25,R25)</f>
        <v>Burning Ichor: Firey Properties (Fire) + Nothing</v>
      </c>
      <c r="G28" s="279"/>
      <c r="H28" s="280"/>
      <c r="I28" t="str">
        <v/>
      </c>
      <c r="J28" t="str">
        <v/>
      </c>
      <c r="K28" t="str">
        <v/>
      </c>
      <c r="L28" t="str">
        <v/>
      </c>
      <c r="M28" t="str">
        <v/>
      </c>
      <c r="N28" t="str">
        <v>Nothing</v>
      </c>
      <c r="O28" t="str">
        <v/>
      </c>
      <c r="P28" t="str">
        <v>Nothing</v>
      </c>
      <c r="Q28" t="str">
        <v/>
      </c>
      <c r="R28" t="str">
        <v/>
      </c>
      <c r="S28" t="s">
        <v>2676</v>
      </c>
    </row>
    <row r="29" spans="4:19">
      <c r="D29" t="str">
        <f t="shared" si="0"/>
        <v>Nothing</v>
      </c>
      <c r="F29" t="str">
        <f>_xlfn.TEXTJOIN(" + ",TRUE,I26,J26,K26,L26,M26,N26,O26,P26,Q26,R26)</f>
        <v>Nothing + Nothing</v>
      </c>
      <c r="G29" s="279"/>
      <c r="H29" s="280"/>
      <c r="I29" t="str">
        <v/>
      </c>
      <c r="J29" t="str">
        <v/>
      </c>
      <c r="K29" t="str">
        <v/>
      </c>
      <c r="L29" t="str">
        <v/>
      </c>
      <c r="M29" t="str">
        <v/>
      </c>
      <c r="N29" t="str">
        <v/>
      </c>
      <c r="O29" t="str">
        <v>Nothing</v>
      </c>
      <c r="P29" t="str">
        <v>Nothing</v>
      </c>
      <c r="Q29" t="str">
        <v/>
      </c>
      <c r="R29" t="str">
        <v/>
      </c>
      <c r="S29" t="s">
        <v>2676</v>
      </c>
    </row>
    <row r="30" spans="4:19">
      <c r="D30" t="str">
        <f t="shared" si="0"/>
        <v>Lesser Strength Potion: Gain +3 Strength Until End of Day. (≈)</v>
      </c>
      <c r="F30" t="str">
        <f>_xlfn.TEXTJOIN(" + ",TRUE,I27,J27,K27,L27,M27,N27,O27,P27,Q27,R27)</f>
        <v>Nothing + Nothing</v>
      </c>
      <c r="G30" s="279"/>
      <c r="H30" s="280"/>
      <c r="I30" t="str">
        <v>Hardened Powder: Strength Properties</v>
      </c>
      <c r="J30" t="str">
        <v/>
      </c>
      <c r="K30" t="str">
        <v/>
      </c>
      <c r="L30" t="str">
        <v/>
      </c>
      <c r="M30" t="str">
        <v/>
      </c>
      <c r="N30" t="str">
        <v/>
      </c>
      <c r="O30" t="str">
        <v/>
      </c>
      <c r="P30" t="str">
        <v/>
      </c>
      <c r="Q30" t="str">
        <v>Nothing</v>
      </c>
      <c r="R30" t="str">
        <v/>
      </c>
      <c r="S30" t="s">
        <v>2676</v>
      </c>
    </row>
    <row r="31" spans="4:19">
      <c r="D31" t="str">
        <f t="shared" si="0"/>
        <v>Light Flask: Deal 25 Light Damage. (&gt;)</v>
      </c>
      <c r="F31" t="str">
        <f>_xlfn.TEXTJOIN(" + ",TRUE,I28,J28,K28,L28,M28,N28,O28,P28,Q28,R28)</f>
        <v>Nothing + Nothing</v>
      </c>
      <c r="G31" s="279"/>
      <c r="H31" s="280"/>
      <c r="I31" t="str">
        <v/>
      </c>
      <c r="J31" t="str">
        <v>White Obsidian: Reflective Properties (Light)</v>
      </c>
      <c r="K31" t="str">
        <v/>
      </c>
      <c r="L31" t="str">
        <v/>
      </c>
      <c r="M31" t="str">
        <v/>
      </c>
      <c r="N31" t="str">
        <v/>
      </c>
      <c r="O31" t="str">
        <v/>
      </c>
      <c r="P31" t="str">
        <v/>
      </c>
      <c r="Q31" t="str">
        <v>Nothing</v>
      </c>
      <c r="R31" t="str">
        <v/>
      </c>
      <c r="S31" t="s">
        <v>2676</v>
      </c>
    </row>
    <row r="32" spans="4:19">
      <c r="D32" t="str">
        <f t="shared" si="0"/>
        <v>Fire Flask: Deal 25 Fire Damage. (&gt;)</v>
      </c>
      <c r="F32" t="str">
        <f>_xlfn.TEXTJOIN(" + ",TRUE,I29,J29,K29,L29,M29,N29,O29,P29,Q29,R29)</f>
        <v>Nothing + Nothing</v>
      </c>
      <c r="G32" s="279"/>
      <c r="H32" s="280"/>
      <c r="I32" t="str">
        <v/>
      </c>
      <c r="J32" t="str">
        <v/>
      </c>
      <c r="K32" t="str">
        <v>Burning Ichor: Firey Properties (Fire)</v>
      </c>
      <c r="L32" t="str">
        <v/>
      </c>
      <c r="M32" t="str">
        <v/>
      </c>
      <c r="N32" t="str">
        <v/>
      </c>
      <c r="O32" t="str">
        <v/>
      </c>
      <c r="P32" t="str">
        <v/>
      </c>
      <c r="Q32" t="str">
        <v>Nothing</v>
      </c>
      <c r="R32" t="str">
        <v/>
      </c>
      <c r="S32" t="s">
        <v>2676</v>
      </c>
    </row>
    <row r="33" spans="1:19">
      <c r="D33" t="str">
        <f t="shared" si="0"/>
        <v>Nothing</v>
      </c>
      <c r="F33" t="str">
        <f>_xlfn.TEXTJOIN(" + ",TRUE,I30,J30,K30,L30,M30,N30,O30,P30,Q30,R30)</f>
        <v>Hardened Powder: Strength Properties + Nothing</v>
      </c>
      <c r="G33" s="279"/>
      <c r="H33" s="280"/>
      <c r="I33" t="str">
        <v/>
      </c>
      <c r="J33" t="str">
        <v/>
      </c>
      <c r="K33" t="str">
        <v/>
      </c>
      <c r="L33" t="str">
        <v>Nothing</v>
      </c>
      <c r="M33" t="str">
        <v/>
      </c>
      <c r="N33" t="str">
        <v/>
      </c>
      <c r="O33" t="str">
        <v/>
      </c>
      <c r="P33" t="str">
        <v/>
      </c>
      <c r="Q33" t="str">
        <v>Nothing</v>
      </c>
      <c r="R33" t="str">
        <v/>
      </c>
      <c r="S33" t="s">
        <v>2676</v>
      </c>
    </row>
    <row r="34" spans="1:19">
      <c r="D34" t="str">
        <f t="shared" si="0"/>
        <v>Nothing</v>
      </c>
      <c r="F34" t="str">
        <f>_xlfn.TEXTJOIN(" + ",TRUE,I31,J31,K31,L31,M31,N31,O31,P31,Q31,R31)</f>
        <v>White Obsidian: Reflective Properties (Light) + Nothing</v>
      </c>
      <c r="G34" s="279"/>
      <c r="H34" s="280"/>
      <c r="I34" t="str">
        <v/>
      </c>
      <c r="J34" t="str">
        <v/>
      </c>
      <c r="K34" t="str">
        <v/>
      </c>
      <c r="L34" t="str">
        <v/>
      </c>
      <c r="M34" t="str">
        <v>Nothing</v>
      </c>
      <c r="N34" t="str">
        <v/>
      </c>
      <c r="O34" t="str">
        <v/>
      </c>
      <c r="P34" t="str">
        <v/>
      </c>
      <c r="Q34" t="str">
        <v>Nothing</v>
      </c>
      <c r="R34" t="str">
        <v/>
      </c>
      <c r="S34" t="s">
        <v>2676</v>
      </c>
    </row>
    <row r="35" spans="1:19">
      <c r="D35" t="str">
        <f t="shared" si="0"/>
        <v>Nothing</v>
      </c>
      <c r="F35" t="str">
        <f>_xlfn.TEXTJOIN(" + ",TRUE,I32,J32,K32,L32,M32,N32,O32,P32,Q32,R32)</f>
        <v>Burning Ichor: Firey Properties (Fire) + Nothing</v>
      </c>
      <c r="G35" s="279"/>
      <c r="H35" s="280"/>
      <c r="I35" t="str">
        <v/>
      </c>
      <c r="J35" t="str">
        <v/>
      </c>
      <c r="K35" t="str">
        <v/>
      </c>
      <c r="L35" t="str">
        <v/>
      </c>
      <c r="M35" t="str">
        <v/>
      </c>
      <c r="N35" t="str">
        <v>Nothing</v>
      </c>
      <c r="O35" t="str">
        <v/>
      </c>
      <c r="P35" t="str">
        <v/>
      </c>
      <c r="Q35" t="str">
        <v>Nothing</v>
      </c>
      <c r="R35" t="str">
        <v/>
      </c>
      <c r="S35" t="s">
        <v>2676</v>
      </c>
    </row>
    <row r="36" spans="1:19">
      <c r="D36" t="str">
        <f t="shared" si="0"/>
        <v>Nothing</v>
      </c>
      <c r="F36" t="str">
        <f>_xlfn.TEXTJOIN(" + ",TRUE,I33,J33,K33,L33,M33,N33,O33,P33,Q33,R33)</f>
        <v>Nothing + Nothing</v>
      </c>
      <c r="G36" s="279"/>
      <c r="H36" s="280"/>
      <c r="I36" t="str">
        <v/>
      </c>
      <c r="J36" t="str">
        <v/>
      </c>
      <c r="K36" t="str">
        <v/>
      </c>
      <c r="L36" t="str">
        <v/>
      </c>
      <c r="M36" t="str">
        <v/>
      </c>
      <c r="N36" t="str">
        <v/>
      </c>
      <c r="O36" t="str">
        <v>Nothing</v>
      </c>
      <c r="P36" t="str">
        <v/>
      </c>
      <c r="Q36" t="str">
        <v>Nothing</v>
      </c>
      <c r="R36" t="str">
        <v/>
      </c>
      <c r="S36" t="s">
        <v>2676</v>
      </c>
    </row>
    <row r="37" spans="1:19">
      <c r="D37" t="str">
        <f t="shared" si="0"/>
        <v>Nothing</v>
      </c>
      <c r="F37" t="str">
        <f>_xlfn.TEXTJOIN(" + ",TRUE,I34,J34,K34,L34,M34,N34,O34,P34,Q34,R34)</f>
        <v>Nothing + Nothing</v>
      </c>
      <c r="G37" s="279"/>
      <c r="H37" s="280"/>
      <c r="I37" t="str">
        <v/>
      </c>
      <c r="J37" t="str">
        <v/>
      </c>
      <c r="K37" t="str">
        <v/>
      </c>
      <c r="L37" t="str">
        <v/>
      </c>
      <c r="M37" t="str">
        <v/>
      </c>
      <c r="N37" t="str">
        <v/>
      </c>
      <c r="O37" t="str">
        <v/>
      </c>
      <c r="P37" t="str">
        <v>Nothing</v>
      </c>
      <c r="Q37" t="str">
        <v>Nothing</v>
      </c>
      <c r="R37" t="str">
        <v/>
      </c>
      <c r="S37" t="s">
        <v>2676</v>
      </c>
    </row>
    <row r="38" spans="1:19">
      <c r="D38" t="str">
        <f t="shared" si="0"/>
        <v>Lesser Strength Potion: Gain +3 Strength Until End of Day. (≈)</v>
      </c>
      <c r="F38" t="str">
        <f>_xlfn.TEXTJOIN(" + ",TRUE,I35,J35,K35,L35,M35,N35,O35,P35,Q35,R35)</f>
        <v>Nothing + Nothing</v>
      </c>
      <c r="G38" s="279"/>
      <c r="H38" s="280"/>
      <c r="I38" t="str">
        <v>Hardened Powder: Strength Properties</v>
      </c>
      <c r="J38" t="str">
        <v/>
      </c>
      <c r="K38" t="str">
        <v/>
      </c>
      <c r="L38" t="str">
        <v/>
      </c>
      <c r="M38" t="str">
        <v/>
      </c>
      <c r="N38" t="str">
        <v/>
      </c>
      <c r="O38" t="str">
        <v/>
      </c>
      <c r="P38" t="str">
        <v/>
      </c>
      <c r="Q38" t="str">
        <v/>
      </c>
      <c r="R38" t="str">
        <v>Nothing</v>
      </c>
      <c r="S38" t="s">
        <v>2676</v>
      </c>
    </row>
    <row r="39" spans="1:19">
      <c r="D39" t="str">
        <f t="shared" si="0"/>
        <v>Light Flask: Deal 25 Light Damage. (&gt;)</v>
      </c>
      <c r="F39" t="str">
        <f>_xlfn.TEXTJOIN(" + ",TRUE,I36,J36,K36,L36,M36,N36,O36,P36,Q36,R36)</f>
        <v>Nothing + Nothing</v>
      </c>
      <c r="G39" s="279"/>
      <c r="H39" s="280"/>
      <c r="I39" t="str">
        <v/>
      </c>
      <c r="J39" t="str">
        <v>White Obsidian: Reflective Properties (Light)</v>
      </c>
      <c r="K39" t="str">
        <v/>
      </c>
      <c r="L39" t="str">
        <v/>
      </c>
      <c r="M39" t="str">
        <v/>
      </c>
      <c r="N39" t="str">
        <v/>
      </c>
      <c r="O39" t="str">
        <v/>
      </c>
      <c r="P39" t="str">
        <v/>
      </c>
      <c r="Q39" t="str">
        <v/>
      </c>
      <c r="R39" t="str">
        <v>Nothing</v>
      </c>
      <c r="S39" t="s">
        <v>2676</v>
      </c>
    </row>
    <row r="40" spans="1:19">
      <c r="D40" t="str">
        <f t="shared" si="0"/>
        <v>Fire Flask: Deal 25 Fire Damage. (&gt;)</v>
      </c>
      <c r="F40" t="str">
        <f>_xlfn.TEXTJOIN(" + ",TRUE,I37,J37,K37,L37,M37,N37,O37,P37,Q37,R37)</f>
        <v>Nothing + Nothing</v>
      </c>
      <c r="G40" s="279"/>
      <c r="H40" s="280"/>
      <c r="I40" t="str">
        <v/>
      </c>
      <c r="J40" t="str">
        <v/>
      </c>
      <c r="K40" t="str">
        <v>Burning Ichor: Firey Properties (Fire)</v>
      </c>
      <c r="L40" t="str">
        <v/>
      </c>
      <c r="M40" t="str">
        <v/>
      </c>
      <c r="N40" t="str">
        <v/>
      </c>
      <c r="O40" t="str">
        <v/>
      </c>
      <c r="P40" t="str">
        <v/>
      </c>
      <c r="Q40" t="str">
        <v/>
      </c>
      <c r="R40" t="str">
        <v>Nothing</v>
      </c>
      <c r="S40" t="s">
        <v>2676</v>
      </c>
    </row>
    <row r="41" spans="1:19">
      <c r="D41" t="str">
        <f t="shared" si="0"/>
        <v>Nothing</v>
      </c>
      <c r="F41" t="str">
        <f>_xlfn.TEXTJOIN(" + ",TRUE,I38,J38,K38,L38,M38,N38,O38,P38,Q38,R38)</f>
        <v>Hardened Powder: Strength Properties + Nothing</v>
      </c>
      <c r="G41" s="279"/>
      <c r="H41" s="280"/>
      <c r="I41" t="str">
        <v/>
      </c>
      <c r="J41" t="str">
        <v/>
      </c>
      <c r="K41" t="str">
        <v/>
      </c>
      <c r="L41" t="str">
        <v>Nothing</v>
      </c>
      <c r="M41" t="str">
        <v/>
      </c>
      <c r="N41" t="str">
        <v/>
      </c>
      <c r="O41" t="str">
        <v/>
      </c>
      <c r="P41" t="str">
        <v/>
      </c>
      <c r="Q41" t="str">
        <v/>
      </c>
      <c r="R41" t="str">
        <v>Nothing</v>
      </c>
      <c r="S41" t="s">
        <v>2676</v>
      </c>
    </row>
    <row r="42" spans="1:19">
      <c r="D42" t="str">
        <f t="shared" si="0"/>
        <v>Nothing</v>
      </c>
      <c r="F42" t="str">
        <f>_xlfn.TEXTJOIN(" + ",TRUE,I39,J39,K39,L39,M39,N39,O39,P39,Q39,R39)</f>
        <v>White Obsidian: Reflective Properties (Light) + Nothing</v>
      </c>
      <c r="G42" s="279"/>
      <c r="H42" s="280"/>
      <c r="I42" t="str">
        <v/>
      </c>
      <c r="J42" t="str">
        <v/>
      </c>
      <c r="K42" t="str">
        <v/>
      </c>
      <c r="L42" t="str">
        <v/>
      </c>
      <c r="M42" t="str">
        <v>Nothing</v>
      </c>
      <c r="N42" t="str">
        <v/>
      </c>
      <c r="O42" t="str">
        <v/>
      </c>
      <c r="P42" t="str">
        <v/>
      </c>
      <c r="Q42" t="str">
        <v/>
      </c>
      <c r="R42" t="str">
        <v>Nothing</v>
      </c>
      <c r="S42" t="s">
        <v>2676</v>
      </c>
    </row>
    <row r="43" spans="1:19">
      <c r="D43" t="str">
        <f t="shared" si="0"/>
        <v>Nothing</v>
      </c>
      <c r="F43" t="str">
        <f>_xlfn.TEXTJOIN(" + ",TRUE,I40,J40,K40,L40,M40,N40,O40,P40,Q40,R40)</f>
        <v>Burning Ichor: Firey Properties (Fire) + Nothing</v>
      </c>
      <c r="G43" s="279"/>
      <c r="H43" s="280"/>
      <c r="I43" t="str">
        <v/>
      </c>
      <c r="J43" t="str">
        <v/>
      </c>
      <c r="K43" t="str">
        <v/>
      </c>
      <c r="L43" t="str">
        <v/>
      </c>
      <c r="M43" t="str">
        <v/>
      </c>
      <c r="N43" t="str">
        <v>Nothing</v>
      </c>
      <c r="O43" t="str">
        <v/>
      </c>
      <c r="P43" t="str">
        <v/>
      </c>
      <c r="Q43" t="str">
        <v/>
      </c>
      <c r="R43" t="str">
        <v>Nothing</v>
      </c>
      <c r="S43" t="s">
        <v>2676</v>
      </c>
    </row>
    <row r="44" spans="1:19">
      <c r="D44" t="str">
        <f>VLOOKUP(F47,$Q$49:$R$1417,2,0)</f>
        <v>Nothing</v>
      </c>
      <c r="F44" t="str">
        <f>_xlfn.TEXTJOIN(" + ",TRUE,I41,J41,K41,L41,M41,N41,O41,P41,Q41,R41)</f>
        <v>Nothing + Nothing</v>
      </c>
      <c r="G44" s="279"/>
      <c r="H44" s="280"/>
      <c r="I44" t="str">
        <v/>
      </c>
      <c r="J44" t="str">
        <v/>
      </c>
      <c r="K44" t="str">
        <v/>
      </c>
      <c r="L44" t="str">
        <v/>
      </c>
      <c r="M44" t="str">
        <v/>
      </c>
      <c r="N44" t="str">
        <v/>
      </c>
      <c r="O44" t="str">
        <v>Nothing</v>
      </c>
      <c r="P44" t="str">
        <v/>
      </c>
      <c r="Q44" t="str">
        <v/>
      </c>
      <c r="R44" t="str">
        <v>Nothing</v>
      </c>
      <c r="S44" t="s">
        <v>2676</v>
      </c>
    </row>
    <row r="45" spans="1:19" ht="14.25">
      <c r="D45" t="str">
        <f t="shared" si="0"/>
        <v>Nothing</v>
      </c>
      <c r="F45" t="str">
        <f>_xlfn.TEXTJOIN(" + ",TRUE,I42,J42,K42,L42,M42,N42,O42,P42,Q42,R42)</f>
        <v>Nothing + Nothing</v>
      </c>
      <c r="G45" s="279"/>
      <c r="H45" s="280"/>
      <c r="I45" t="str">
        <v/>
      </c>
      <c r="J45" t="str">
        <v/>
      </c>
      <c r="K45" t="str">
        <v/>
      </c>
      <c r="L45" t="str">
        <v/>
      </c>
      <c r="M45" t="str">
        <v/>
      </c>
      <c r="N45" t="str">
        <v/>
      </c>
      <c r="O45" t="str">
        <v/>
      </c>
      <c r="P45" t="str">
        <v>Nothing</v>
      </c>
      <c r="Q45" t="str">
        <v/>
      </c>
      <c r="R45" t="str">
        <v>Nothing</v>
      </c>
      <c r="S45" t="s">
        <v>2676</v>
      </c>
    </row>
    <row r="46" spans="1:19" ht="44.25">
      <c r="A46" s="249"/>
      <c r="B46" s="249"/>
      <c r="C46" s="249"/>
      <c r="D46" s="249" t="str">
        <f t="shared" si="0"/>
        <v>Nothing</v>
      </c>
      <c r="E46" s="249"/>
      <c r="F46" s="249" t="str">
        <f>_xlfn.TEXTJOIN(" + ",TRUE,I43,J43,K43,L43,M43,N43,O43,P43,Q43,R43)</f>
        <v>Nothing + Nothing</v>
      </c>
      <c r="G46" s="1461" t="s">
        <v>9392</v>
      </c>
      <c r="H46" s="1461"/>
      <c r="I46" t="str">
        <v/>
      </c>
      <c r="J46" t="str">
        <v/>
      </c>
      <c r="K46" t="str">
        <v/>
      </c>
      <c r="L46" t="str">
        <v/>
      </c>
      <c r="M46" t="str">
        <v/>
      </c>
      <c r="N46" t="str">
        <v/>
      </c>
      <c r="O46" t="str">
        <v/>
      </c>
      <c r="P46" t="str">
        <v/>
      </c>
      <c r="Q46" t="str">
        <v>Nothing</v>
      </c>
      <c r="R46" t="str">
        <v>Nothing</v>
      </c>
    </row>
    <row r="47" spans="1:19" ht="20.25">
      <c r="A47" s="1460"/>
      <c r="B47" s="1460"/>
      <c r="C47" s="1460"/>
      <c r="F47" t="str">
        <f>_xlfn.TEXTJOIN(" + ",TRUE,I44,J44,K44,L44,M44,N44,O44,P44,Q44,R44)</f>
        <v>Nothing + Nothing</v>
      </c>
      <c r="G47" s="1271" t="s">
        <v>9393</v>
      </c>
      <c r="H47" s="253" t="s">
        <v>9394</v>
      </c>
    </row>
    <row r="48" spans="1:19" ht="15.75">
      <c r="C48" s="269"/>
      <c r="F48" s="113" t="str">
        <f>_xlfn.TEXTJOIN(" + ",TRUE,I45,J45,K45,L45,M45,N45,O45,P45,Q45,R45)</f>
        <v>Nothing + Nothing</v>
      </c>
      <c r="G48" s="1272"/>
      <c r="H48" s="1268" t="str">
        <f>IFERROR(VLOOKUP($G48,$R$50:$S$1417,2,0),"Please Insert Potion on the Left")</f>
        <v>Please Insert Potion on the Left</v>
      </c>
      <c r="I48" s="269"/>
      <c r="K48" s="941"/>
      <c r="O48" s="815" t="s">
        <v>9395</v>
      </c>
      <c r="P48" s="897" t="s">
        <v>9396</v>
      </c>
      <c r="Q48" s="897" t="s">
        <v>9397</v>
      </c>
      <c r="R48" s="952" t="s">
        <v>9398</v>
      </c>
    </row>
    <row r="49" spans="3:19" ht="15">
      <c r="C49" s="269"/>
      <c r="F49" s="113" t="str">
        <f>_xlfn.TEXTJOIN(" + ",TRUE,I46,J46,K46,L46,M46,N46,O46,P46,Q46,R46)</f>
        <v>Nothing + Nothing</v>
      </c>
      <c r="G49" s="1273"/>
      <c r="H49" s="1269" t="str">
        <f t="shared" ref="H49:H69" si="1">IFERROR(VLOOKUP($G49,$R$50:$S$1417,2,0),"Please Insert Potion on the Left")</f>
        <v>Please Insert Potion on the Left</v>
      </c>
      <c r="I49" s="269"/>
      <c r="K49" s="902"/>
      <c r="O49" t="s">
        <v>1265</v>
      </c>
      <c r="P49" s="945" t="s">
        <v>1265</v>
      </c>
      <c r="Q49" s="945" t="str">
        <f>_xlfn.TEXTJOIN(" + ",TRUE,O49:P49)</f>
        <v>Nothing + Nothing</v>
      </c>
      <c r="R49" s="945" t="s">
        <v>1265</v>
      </c>
    </row>
    <row r="50" spans="3:19" ht="53.25">
      <c r="C50" s="269"/>
      <c r="F50" s="113"/>
      <c r="G50" s="1272" t="s">
        <v>8522</v>
      </c>
      <c r="H50" s="1268" t="str">
        <f t="shared" si="1"/>
        <v>Ashen Weed: Withering Properties + Bone Marrow: Regenerative Properties</v>
      </c>
      <c r="I50" s="269"/>
      <c r="K50" s="902"/>
      <c r="O50" s="945" t="s">
        <v>1265</v>
      </c>
      <c r="P50" s="38" t="s">
        <v>8257</v>
      </c>
      <c r="Q50" s="945" t="str">
        <f t="shared" ref="Q50:S113" si="2">_xlfn.TEXTJOIN(" + ",TRUE,O50:P50)</f>
        <v>Nothing + Lifeforce Extract: Resistance Properties</v>
      </c>
      <c r="R50" s="1191" t="s">
        <v>8451</v>
      </c>
      <c r="S50" s="945" t="s">
        <v>9399</v>
      </c>
    </row>
    <row r="51" spans="3:19" ht="15">
      <c r="F51" s="113"/>
      <c r="G51" s="1273" t="s">
        <v>8643</v>
      </c>
      <c r="H51" s="1269" t="str">
        <f t="shared" si="1"/>
        <v>Vile Mushroom: Vile Properties + Nightmare Fuel: Unsettling Properties (Dark)</v>
      </c>
      <c r="I51" s="269"/>
      <c r="K51" s="902"/>
      <c r="O51" s="945" t="s">
        <v>1265</v>
      </c>
      <c r="P51" s="38" t="s">
        <v>8259</v>
      </c>
      <c r="Q51" s="945" t="str">
        <f t="shared" si="2"/>
        <v>Nothing + Soul Essence: Magic Properties</v>
      </c>
      <c r="R51" s="954" t="s">
        <v>8452</v>
      </c>
      <c r="S51" s="945" t="s">
        <v>9400</v>
      </c>
    </row>
    <row r="52" spans="3:19" ht="22.5" customHeight="1">
      <c r="F52" s="113"/>
      <c r="G52" s="1020" t="s">
        <v>8740</v>
      </c>
      <c r="H52" s="1268" t="str">
        <f t="shared" si="1"/>
        <v>Soul Essence: Magic Properties + Deaths Touch: Deadly Properties</v>
      </c>
      <c r="I52" s="269"/>
      <c r="K52" s="902"/>
      <c r="O52" s="945" t="s">
        <v>1265</v>
      </c>
      <c r="P52" s="38" t="s">
        <v>8261</v>
      </c>
      <c r="Q52" s="945" t="str">
        <f t="shared" si="2"/>
        <v>Nothing + Slithering Oil: Dexterity Properties</v>
      </c>
      <c r="R52" s="954" t="s">
        <v>8453</v>
      </c>
      <c r="S52" s="945" t="s">
        <v>9401</v>
      </c>
    </row>
    <row r="53" spans="3:19" ht="14.25" customHeight="1">
      <c r="F53" s="113"/>
      <c r="G53" s="266" t="s">
        <v>8532</v>
      </c>
      <c r="H53" s="1269" t="str">
        <f t="shared" si="1"/>
        <v>Vile Mushroom: Vile Properties + Power Sand: Empowering Properties</v>
      </c>
      <c r="I53" s="269"/>
      <c r="K53" s="902"/>
      <c r="O53" s="945" t="s">
        <v>1265</v>
      </c>
      <c r="P53" s="38" t="s">
        <v>8262</v>
      </c>
      <c r="Q53" s="945" t="str">
        <f t="shared" si="2"/>
        <v>Nothing + Hardened Powder: Strength Properties</v>
      </c>
      <c r="R53" s="954" t="s">
        <v>8454</v>
      </c>
      <c r="S53" s="945" t="s">
        <v>9402</v>
      </c>
    </row>
    <row r="54" spans="3:19" ht="56.25">
      <c r="F54" s="113"/>
      <c r="G54" s="1272"/>
      <c r="H54" s="1268" t="str">
        <f t="shared" si="1"/>
        <v>Please Insert Potion on the Left</v>
      </c>
      <c r="I54" s="269"/>
      <c r="K54" s="902"/>
      <c r="O54" s="945" t="s">
        <v>1265</v>
      </c>
      <c r="P54" s="38" t="s">
        <v>8265</v>
      </c>
      <c r="Q54" s="945" t="str">
        <f t="shared" si="2"/>
        <v>Nothing + Ashen Weed: Withering Properties</v>
      </c>
      <c r="R54" s="954" t="s">
        <v>8455</v>
      </c>
      <c r="S54" s="945" t="s">
        <v>9403</v>
      </c>
    </row>
    <row r="55" spans="3:19" ht="15">
      <c r="F55" s="113"/>
      <c r="G55" s="1274"/>
      <c r="H55" s="1270" t="str">
        <f t="shared" si="1"/>
        <v>Please Insert Potion on the Left</v>
      </c>
      <c r="I55" s="269"/>
      <c r="K55" s="902"/>
      <c r="O55" s="945" t="s">
        <v>1265</v>
      </c>
      <c r="P55" s="38" t="s">
        <v>9404</v>
      </c>
      <c r="Q55" s="945" t="str">
        <f t="shared" si="2"/>
        <v>Nothing + Vile Mushroom: Vile Properties</v>
      </c>
      <c r="R55" s="954" t="s">
        <v>8456</v>
      </c>
      <c r="S55" s="945" t="s">
        <v>9405</v>
      </c>
    </row>
    <row r="56" spans="3:19" ht="15">
      <c r="F56" s="113"/>
      <c r="G56" s="1272"/>
      <c r="H56" s="1268" t="str">
        <f t="shared" si="1"/>
        <v>Please Insert Potion on the Left</v>
      </c>
      <c r="I56" s="269"/>
      <c r="K56" s="862"/>
      <c r="O56" s="945" t="s">
        <v>1265</v>
      </c>
      <c r="P56" s="38" t="s">
        <v>8270</v>
      </c>
      <c r="Q56" s="945" t="str">
        <f t="shared" si="2"/>
        <v>Nothing + Living Root: Curing Properties</v>
      </c>
      <c r="R56" s="954" t="s">
        <v>8457</v>
      </c>
      <c r="S56" s="945" t="s">
        <v>9406</v>
      </c>
    </row>
    <row r="57" spans="3:19" ht="15">
      <c r="F57" s="113"/>
      <c r="G57" s="1274"/>
      <c r="H57" s="1270" t="str">
        <f t="shared" si="1"/>
        <v>Please Insert Potion on the Left</v>
      </c>
      <c r="I57" s="269"/>
      <c r="K57" s="902"/>
      <c r="O57" s="945" t="s">
        <v>1265</v>
      </c>
      <c r="P57" s="38" t="s">
        <v>8272</v>
      </c>
      <c r="Q57" s="945" t="str">
        <f t="shared" si="2"/>
        <v>Nothing + Mending Salve: Healing Properties</v>
      </c>
      <c r="R57" s="954" t="s">
        <v>8458</v>
      </c>
      <c r="S57" s="945" t="s">
        <v>9407</v>
      </c>
    </row>
    <row r="58" spans="3:19" ht="15">
      <c r="F58" s="113"/>
      <c r="G58" s="1272"/>
      <c r="H58" s="1268" t="str">
        <f t="shared" si="1"/>
        <v>Please Insert Potion on the Left</v>
      </c>
      <c r="I58" s="269"/>
      <c r="K58" s="902"/>
      <c r="O58" s="945" t="s">
        <v>1265</v>
      </c>
      <c r="P58" s="38" t="s">
        <v>8274</v>
      </c>
      <c r="Q58" s="945" t="str">
        <f t="shared" si="2"/>
        <v>Nothing + Bone Marrow: Regenerative Properties</v>
      </c>
      <c r="R58" s="954" t="s">
        <v>8459</v>
      </c>
      <c r="S58" s="945" t="s">
        <v>9408</v>
      </c>
    </row>
    <row r="59" spans="3:19" ht="15">
      <c r="F59" s="113"/>
      <c r="G59" s="1273"/>
      <c r="H59" s="1269" t="str">
        <f t="shared" si="1"/>
        <v>Please Insert Potion on the Left</v>
      </c>
      <c r="I59" s="269"/>
      <c r="K59" s="902"/>
      <c r="O59" s="945" t="s">
        <v>1265</v>
      </c>
      <c r="P59" s="38" t="s">
        <v>8275</v>
      </c>
      <c r="Q59" s="945" t="str">
        <f t="shared" si="2"/>
        <v>Nothing + Mana Berries: Mana Properties</v>
      </c>
      <c r="R59" s="954" t="s">
        <v>8460</v>
      </c>
      <c r="S59" s="945" t="s">
        <v>9409</v>
      </c>
    </row>
    <row r="60" spans="3:19" ht="15">
      <c r="F60" s="113"/>
      <c r="G60" s="1272"/>
      <c r="H60" s="1268" t="str">
        <f t="shared" si="1"/>
        <v>Please Insert Potion on the Left</v>
      </c>
      <c r="I60" s="269"/>
      <c r="K60" s="903"/>
      <c r="O60" s="945" t="s">
        <v>1265</v>
      </c>
      <c r="P60" s="38" t="s">
        <v>8276</v>
      </c>
      <c r="Q60" s="945" t="str">
        <f t="shared" si="2"/>
        <v>Nothing + Black Cobweb: Weakening Properties</v>
      </c>
      <c r="R60" s="954" t="s">
        <v>8461</v>
      </c>
      <c r="S60" s="945" t="s">
        <v>9410</v>
      </c>
    </row>
    <row r="61" spans="3:19" ht="15">
      <c r="F61" s="113"/>
      <c r="G61" s="1273"/>
      <c r="H61" s="1269" t="str">
        <f t="shared" si="1"/>
        <v>Please Insert Potion on the Left</v>
      </c>
      <c r="I61" s="269"/>
      <c r="K61" s="903"/>
      <c r="O61" s="945" t="s">
        <v>1265</v>
      </c>
      <c r="P61" s="38" t="s">
        <v>8277</v>
      </c>
      <c r="Q61" s="945" t="str">
        <f t="shared" si="2"/>
        <v>Nothing + Power Sand: Empowering Properties</v>
      </c>
      <c r="R61" s="954" t="s">
        <v>8462</v>
      </c>
      <c r="S61" s="945" t="s">
        <v>9411</v>
      </c>
    </row>
    <row r="62" spans="3:19" ht="15">
      <c r="F62" s="113"/>
      <c r="G62" s="1272"/>
      <c r="H62" s="1268" t="str">
        <f t="shared" si="1"/>
        <v>Please Insert Potion on the Left</v>
      </c>
      <c r="I62" s="269"/>
      <c r="K62" s="903"/>
      <c r="O62" s="945" t="s">
        <v>1265</v>
      </c>
      <c r="P62" s="39" t="s">
        <v>8278</v>
      </c>
      <c r="Q62" s="945" t="str">
        <f t="shared" si="2"/>
        <v>Nothing + Ice Lotus: Freezing Properties (Frost)</v>
      </c>
      <c r="R62" s="955" t="s">
        <v>8463</v>
      </c>
      <c r="S62" s="945" t="s">
        <v>9412</v>
      </c>
    </row>
    <row r="63" spans="3:19" ht="15">
      <c r="F63" s="113"/>
      <c r="G63" s="1273"/>
      <c r="H63" s="1269" t="str">
        <f t="shared" si="1"/>
        <v>Please Insert Potion on the Left</v>
      </c>
      <c r="I63" s="269"/>
      <c r="K63" s="903"/>
      <c r="O63" s="945" t="s">
        <v>1265</v>
      </c>
      <c r="P63" s="39" t="s">
        <v>9413</v>
      </c>
      <c r="Q63" s="945" t="str">
        <f t="shared" si="2"/>
        <v>Nothing + Pure Blood: Blood Properties (Bleed)</v>
      </c>
      <c r="R63" s="955" t="s">
        <v>8464</v>
      </c>
      <c r="S63" s="945" t="s">
        <v>9414</v>
      </c>
    </row>
    <row r="64" spans="3:19" ht="15">
      <c r="F64" s="113"/>
      <c r="G64" s="1272"/>
      <c r="H64" s="1268" t="str">
        <f t="shared" si="1"/>
        <v>Please Insert Potion on the Left</v>
      </c>
      <c r="I64" s="269"/>
      <c r="K64" s="903"/>
      <c r="O64" s="945" t="s">
        <v>1265</v>
      </c>
      <c r="P64" s="39" t="s">
        <v>8281</v>
      </c>
      <c r="Q64" s="945" t="str">
        <f t="shared" si="2"/>
        <v>Nothing + Poison Gland: Toxic Properties (Poison)</v>
      </c>
      <c r="R64" s="955" t="s">
        <v>8465</v>
      </c>
      <c r="S64" s="945" t="s">
        <v>9415</v>
      </c>
    </row>
    <row r="65" spans="6:19" ht="15">
      <c r="F65" s="113"/>
      <c r="G65" s="1274"/>
      <c r="H65" s="1270" t="str">
        <f t="shared" si="1"/>
        <v>Please Insert Potion on the Left</v>
      </c>
      <c r="I65" s="269"/>
      <c r="K65" s="903"/>
      <c r="O65" s="945" t="s">
        <v>1265</v>
      </c>
      <c r="P65" s="39" t="s">
        <v>8283</v>
      </c>
      <c r="Q65" s="945" t="str">
        <f t="shared" si="2"/>
        <v>Nothing + Rich Soil: Earthly Properties (Earth)</v>
      </c>
      <c r="R65" s="955" t="s">
        <v>8466</v>
      </c>
      <c r="S65" s="945" t="s">
        <v>9416</v>
      </c>
    </row>
    <row r="66" spans="6:19" ht="15">
      <c r="F66" s="113"/>
      <c r="G66" s="1272"/>
      <c r="H66" s="1268" t="str">
        <f t="shared" si="1"/>
        <v>Please Insert Potion on the Left</v>
      </c>
      <c r="I66" s="269"/>
      <c r="K66" s="903"/>
      <c r="O66" s="945" t="s">
        <v>1265</v>
      </c>
      <c r="P66" s="39" t="s">
        <v>8285</v>
      </c>
      <c r="Q66" s="945" t="str">
        <f t="shared" si="2"/>
        <v>Nothing + Burning Ichor: Firey Properties (Fire)</v>
      </c>
      <c r="R66" s="955" t="s">
        <v>8467</v>
      </c>
      <c r="S66" s="945" t="s">
        <v>9417</v>
      </c>
    </row>
    <row r="67" spans="6:19" ht="15">
      <c r="F67" s="113"/>
      <c r="G67" s="1274"/>
      <c r="H67" s="1270" t="str">
        <f t="shared" si="1"/>
        <v>Please Insert Potion on the Left</v>
      </c>
      <c r="I67" s="269"/>
      <c r="K67" s="903"/>
      <c r="O67" s="945" t="s">
        <v>1265</v>
      </c>
      <c r="P67" s="39" t="s">
        <v>8287</v>
      </c>
      <c r="Q67" s="945" t="str">
        <f t="shared" si="2"/>
        <v>Nothing + Sparking Solution: Electric Properties (Lightning)</v>
      </c>
      <c r="R67" s="955" t="s">
        <v>8468</v>
      </c>
      <c r="S67" s="945" t="s">
        <v>9418</v>
      </c>
    </row>
    <row r="68" spans="6:19" ht="15">
      <c r="F68" s="113"/>
      <c r="G68" s="1272"/>
      <c r="H68" s="1268" t="str">
        <f t="shared" si="1"/>
        <v>Please Insert Potion on the Left</v>
      </c>
      <c r="I68" s="269"/>
      <c r="K68" s="903"/>
      <c r="O68" s="945" t="s">
        <v>1265</v>
      </c>
      <c r="P68" s="39" t="s">
        <v>8290</v>
      </c>
      <c r="Q68" s="945" t="str">
        <f t="shared" si="2"/>
        <v>Nothing + Whistling Sap: Breezing Properties (Wind)</v>
      </c>
      <c r="R68" s="955" t="s">
        <v>8469</v>
      </c>
      <c r="S68" s="945" t="s">
        <v>9419</v>
      </c>
    </row>
    <row r="69" spans="6:19" ht="15">
      <c r="F69" s="113"/>
      <c r="G69" s="1273"/>
      <c r="H69" s="1269" t="str">
        <f t="shared" si="1"/>
        <v>Please Insert Potion on the Left</v>
      </c>
      <c r="I69" s="269"/>
      <c r="K69" s="943"/>
      <c r="O69" s="945" t="s">
        <v>1265</v>
      </c>
      <c r="P69" s="39" t="s">
        <v>8293</v>
      </c>
      <c r="Q69" s="945" t="str">
        <f t="shared" si="2"/>
        <v>Nothing + White Obsidian: Reflective Properties (Light)</v>
      </c>
      <c r="R69" s="955" t="s">
        <v>8470</v>
      </c>
      <c r="S69" s="945" t="s">
        <v>9420</v>
      </c>
    </row>
    <row r="70" spans="6:19" ht="15">
      <c r="G70" s="269"/>
      <c r="H70" s="3"/>
      <c r="I70" s="269"/>
      <c r="K70" s="942"/>
      <c r="O70" s="945" t="s">
        <v>1265</v>
      </c>
      <c r="P70" s="39" t="s">
        <v>8295</v>
      </c>
      <c r="Q70" s="945" t="str">
        <f t="shared" si="2"/>
        <v>Nothing + Nightmare Fuel: Unsettling Properties (Dark)</v>
      </c>
      <c r="R70" s="955" t="s">
        <v>8471</v>
      </c>
      <c r="S70" s="945" t="s">
        <v>9421</v>
      </c>
    </row>
    <row r="71" spans="6:19" ht="15">
      <c r="G71" s="3"/>
      <c r="H71" s="3"/>
      <c r="I71" s="269"/>
      <c r="K71" s="903"/>
      <c r="O71" s="945" t="s">
        <v>1265</v>
      </c>
      <c r="P71" s="39" t="s">
        <v>8297</v>
      </c>
      <c r="Q71" s="945" t="str">
        <f t="shared" si="2"/>
        <v>Nothing + Salt Crystals: Advanced Healing Properties</v>
      </c>
      <c r="R71" s="955" t="s">
        <v>8472</v>
      </c>
      <c r="S71" s="945" t="s">
        <v>9422</v>
      </c>
    </row>
    <row r="72" spans="6:19" ht="15">
      <c r="G72" s="3"/>
      <c r="H72" s="3"/>
      <c r="I72" s="269"/>
      <c r="K72" s="903"/>
      <c r="O72" s="945" t="s">
        <v>1265</v>
      </c>
      <c r="P72" s="39" t="s">
        <v>8299</v>
      </c>
      <c r="Q72" s="945" t="str">
        <f t="shared" si="2"/>
        <v>Nothing + Spirit Leaf: Advanced Regenerative Properties</v>
      </c>
      <c r="R72" s="955" t="s">
        <v>8473</v>
      </c>
      <c r="S72" s="945" t="s">
        <v>9423</v>
      </c>
    </row>
    <row r="73" spans="6:19" ht="15">
      <c r="G73" s="3"/>
      <c r="H73" s="3"/>
      <c r="I73" s="269"/>
      <c r="K73" s="903"/>
      <c r="O73" s="945" t="s">
        <v>1265</v>
      </c>
      <c r="P73" s="39" t="s">
        <v>8300</v>
      </c>
      <c r="Q73" s="945" t="str">
        <f t="shared" si="2"/>
        <v>Nothing + Star Dust: Advanced Mana Properties</v>
      </c>
      <c r="R73" s="955" t="s">
        <v>8474</v>
      </c>
      <c r="S73" s="945" t="s">
        <v>9424</v>
      </c>
    </row>
    <row r="74" spans="6:19" ht="15">
      <c r="G74" s="3"/>
      <c r="H74" s="3"/>
      <c r="I74" s="269"/>
      <c r="K74" s="903"/>
      <c r="O74" s="945" t="s">
        <v>1265</v>
      </c>
      <c r="P74" s="39" t="s">
        <v>8301</v>
      </c>
      <c r="Q74" s="945" t="str">
        <f t="shared" si="2"/>
        <v>Nothing + Diamond Grain: Advanced Empowering Properties</v>
      </c>
      <c r="R74" s="955" t="s">
        <v>8475</v>
      </c>
      <c r="S74" s="945" t="s">
        <v>9425</v>
      </c>
    </row>
    <row r="75" spans="6:19" ht="15">
      <c r="G75" s="3"/>
      <c r="H75" s="3"/>
      <c r="I75" s="269"/>
      <c r="K75" s="903"/>
      <c r="O75" s="945" t="s">
        <v>1265</v>
      </c>
      <c r="P75" s="39" t="s">
        <v>8302</v>
      </c>
      <c r="Q75" s="945" t="str">
        <f t="shared" si="2"/>
        <v>Nothing + Demonic Tissue: Advanced Resistance Properties</v>
      </c>
      <c r="R75" s="955" t="s">
        <v>8476</v>
      </c>
      <c r="S75" s="945" t="s">
        <v>9426</v>
      </c>
    </row>
    <row r="76" spans="6:19" ht="15">
      <c r="G76" s="3"/>
      <c r="H76" s="3"/>
      <c r="I76" s="269"/>
      <c r="K76" s="903"/>
      <c r="O76" s="945" t="s">
        <v>1265</v>
      </c>
      <c r="P76" s="39" t="s">
        <v>9427</v>
      </c>
      <c r="Q76" s="945" t="str">
        <f t="shared" si="2"/>
        <v>Nothing + Greyshade Bark: Ensnaring Properties</v>
      </c>
      <c r="R76" s="955" t="s">
        <v>8477</v>
      </c>
      <c r="S76" s="945" t="s">
        <v>9428</v>
      </c>
    </row>
    <row r="77" spans="6:19" ht="15">
      <c r="G77" s="3"/>
      <c r="H77" s="3"/>
      <c r="I77" s="269"/>
      <c r="K77" s="906"/>
      <c r="O77" s="945" t="s">
        <v>1265</v>
      </c>
      <c r="P77" s="40" t="s">
        <v>8317</v>
      </c>
      <c r="Q77" s="945" t="str">
        <f t="shared" si="2"/>
        <v>Nothing + Gravity Fragment: Wavelength Properties</v>
      </c>
      <c r="R77" s="956" t="s">
        <v>8551</v>
      </c>
      <c r="S77" s="945" t="s">
        <v>9429</v>
      </c>
    </row>
    <row r="78" spans="6:19" ht="15">
      <c r="G78" s="3"/>
      <c r="H78" s="3"/>
      <c r="I78" s="269"/>
      <c r="K78" s="904"/>
      <c r="O78" s="945" t="s">
        <v>1265</v>
      </c>
      <c r="P78" s="40" t="s">
        <v>8318</v>
      </c>
      <c r="Q78" s="945" t="str">
        <f t="shared" si="2"/>
        <v>Nothing + Sundunes Bloom: Pilfering Properties</v>
      </c>
      <c r="R78" s="956" t="s">
        <v>8552</v>
      </c>
      <c r="S78" s="945" t="s">
        <v>9430</v>
      </c>
    </row>
    <row r="79" spans="6:19" ht="15">
      <c r="G79" s="3"/>
      <c r="H79" s="3"/>
      <c r="I79" s="269"/>
      <c r="K79" s="904"/>
      <c r="O79" s="945" t="s">
        <v>1265</v>
      </c>
      <c r="P79" s="40" t="s">
        <v>8319</v>
      </c>
      <c r="Q79" s="945" t="str">
        <f t="shared" si="2"/>
        <v>Nothing + Flaming Spirits: Alchoholic Properties</v>
      </c>
      <c r="R79" s="956" t="s">
        <v>8553</v>
      </c>
      <c r="S79" s="945" t="s">
        <v>9431</v>
      </c>
    </row>
    <row r="80" spans="6:19" ht="15">
      <c r="G80" s="907"/>
      <c r="H80" s="278"/>
      <c r="I80" s="277"/>
      <c r="K80" s="904"/>
      <c r="O80" s="945" t="s">
        <v>1265</v>
      </c>
      <c r="P80" s="40" t="s">
        <v>8320</v>
      </c>
      <c r="Q80" s="945" t="str">
        <f t="shared" si="2"/>
        <v>Nothing + Oldworld Spices: Exotic Properties</v>
      </c>
      <c r="R80" s="956" t="s">
        <v>8554</v>
      </c>
      <c r="S80" s="945" t="s">
        <v>9432</v>
      </c>
    </row>
    <row r="81" spans="7:19" ht="15">
      <c r="G81" s="3"/>
      <c r="H81" s="3"/>
      <c r="I81" s="269"/>
      <c r="K81" s="902"/>
      <c r="O81" s="945" t="s">
        <v>1265</v>
      </c>
      <c r="P81" s="40" t="s">
        <v>8321</v>
      </c>
      <c r="Q81" s="945" t="str">
        <f t="shared" si="2"/>
        <v>Nothing + Rotten Flesh: Rotting Properties</v>
      </c>
      <c r="R81" s="956" t="s">
        <v>8555</v>
      </c>
      <c r="S81" s="945" t="s">
        <v>9433</v>
      </c>
    </row>
    <row r="82" spans="7:19" ht="15">
      <c r="G82" s="3"/>
      <c r="H82" s="3"/>
      <c r="I82" s="269"/>
      <c r="K82" s="902"/>
      <c r="O82" s="945" t="s">
        <v>1265</v>
      </c>
      <c r="P82" s="40" t="s">
        <v>8322</v>
      </c>
      <c r="Q82" s="945" t="str">
        <f t="shared" si="2"/>
        <v>Nothing + Divine Feather: Divine Properties</v>
      </c>
      <c r="R82" s="956" t="s">
        <v>8556</v>
      </c>
      <c r="S82" s="945" t="s">
        <v>9434</v>
      </c>
    </row>
    <row r="83" spans="7:19" ht="15">
      <c r="H83" s="3"/>
      <c r="I83" s="269"/>
      <c r="K83" s="902"/>
      <c r="O83" s="945" t="s">
        <v>1265</v>
      </c>
      <c r="P83" s="40" t="s">
        <v>8323</v>
      </c>
      <c r="Q83" s="945" t="str">
        <f t="shared" si="2"/>
        <v>Nothing + Deaths Touch: Deadly Properties</v>
      </c>
      <c r="R83" s="956" t="s">
        <v>8557</v>
      </c>
      <c r="S83" s="945" t="s">
        <v>9435</v>
      </c>
    </row>
    <row r="84" spans="7:19" ht="15">
      <c r="H84" s="3"/>
      <c r="I84" s="269"/>
      <c r="K84" s="902"/>
      <c r="O84" s="945" t="s">
        <v>1265</v>
      </c>
      <c r="P84" s="40" t="s">
        <v>8324</v>
      </c>
      <c r="Q84" s="945" t="str">
        <f t="shared" si="2"/>
        <v>Nothing + Everlife Ivy: Growth Properties</v>
      </c>
      <c r="R84" s="956" t="s">
        <v>8558</v>
      </c>
      <c r="S84" s="945" t="s">
        <v>9436</v>
      </c>
    </row>
    <row r="85" spans="7:19" ht="15">
      <c r="H85" s="3"/>
      <c r="I85" s="269"/>
      <c r="K85" s="902"/>
      <c r="O85" s="945" t="s">
        <v>1265</v>
      </c>
      <c r="P85" s="40" t="s">
        <v>8325</v>
      </c>
      <c r="Q85" s="945" t="str">
        <f t="shared" si="2"/>
        <v>Nothing + Arctic Core: Nullifying Properties</v>
      </c>
      <c r="R85" s="956" t="s">
        <v>8559</v>
      </c>
      <c r="S85" s="945" t="s">
        <v>9437</v>
      </c>
    </row>
    <row r="86" spans="7:19" ht="15">
      <c r="H86" s="3"/>
      <c r="I86" s="269"/>
      <c r="K86" s="902"/>
      <c r="O86" s="38" t="s">
        <v>8257</v>
      </c>
      <c r="P86" s="945" t="s">
        <v>1265</v>
      </c>
      <c r="Q86" s="945" t="str">
        <f t="shared" si="2"/>
        <v>Lifeforce Extract: Resistance Properties + Nothing</v>
      </c>
      <c r="R86" s="954" t="s">
        <v>8451</v>
      </c>
      <c r="S86" s="945" t="s">
        <v>9438</v>
      </c>
    </row>
    <row r="87" spans="7:19" ht="15">
      <c r="H87" s="3"/>
      <c r="I87" s="269"/>
      <c r="K87" s="862"/>
      <c r="O87" s="38" t="s">
        <v>8257</v>
      </c>
      <c r="P87" s="38" t="s">
        <v>8257</v>
      </c>
      <c r="Q87" s="945" t="str">
        <f t="shared" si="2"/>
        <v>Lifeforce Extract: Resistance Properties + Lifeforce Extract: Resistance Properties</v>
      </c>
      <c r="R87" s="955" t="s">
        <v>8476</v>
      </c>
      <c r="S87" s="945" t="s">
        <v>9439</v>
      </c>
    </row>
    <row r="88" spans="7:19" ht="15">
      <c r="H88" s="3"/>
      <c r="I88" s="269"/>
      <c r="K88" s="902"/>
      <c r="O88" s="38" t="s">
        <v>8257</v>
      </c>
      <c r="P88" s="38" t="s">
        <v>8259</v>
      </c>
      <c r="Q88" s="945" t="str">
        <f t="shared" si="2"/>
        <v>Lifeforce Extract: Resistance Properties + Soul Essence: Magic Properties</v>
      </c>
      <c r="R88" s="955" t="s">
        <v>8478</v>
      </c>
      <c r="S88" s="945" t="s">
        <v>9440</v>
      </c>
    </row>
    <row r="89" spans="7:19" ht="70.5">
      <c r="H89" s="3"/>
      <c r="I89" s="269"/>
      <c r="K89" s="902"/>
      <c r="O89" s="38" t="s">
        <v>8257</v>
      </c>
      <c r="P89" s="38" t="s">
        <v>8261</v>
      </c>
      <c r="Q89" s="945" t="str">
        <f t="shared" si="2"/>
        <v>Lifeforce Extract: Resistance Properties + Slithering Oil: Dexterity Properties</v>
      </c>
      <c r="R89" s="1098" t="s">
        <v>9441</v>
      </c>
      <c r="S89" s="945" t="s">
        <v>9442</v>
      </c>
    </row>
    <row r="90" spans="7:19" ht="15">
      <c r="H90" s="3"/>
      <c r="I90" s="269"/>
      <c r="K90" s="902"/>
      <c r="O90" s="38" t="s">
        <v>8257</v>
      </c>
      <c r="P90" s="38" t="s">
        <v>8262</v>
      </c>
      <c r="Q90" s="945" t="str">
        <f t="shared" si="2"/>
        <v>Lifeforce Extract: Resistance Properties + Hardened Powder: Strength Properties</v>
      </c>
      <c r="R90" s="955" t="s">
        <v>8480</v>
      </c>
      <c r="S90" s="945" t="s">
        <v>9443</v>
      </c>
    </row>
    <row r="91" spans="7:19" ht="15">
      <c r="H91" s="3"/>
      <c r="I91" s="269"/>
      <c r="K91" s="938"/>
      <c r="O91" s="38" t="s">
        <v>8257</v>
      </c>
      <c r="P91" s="38" t="s">
        <v>8265</v>
      </c>
      <c r="Q91" s="945" t="str">
        <f t="shared" si="2"/>
        <v>Lifeforce Extract: Resistance Properties + Ashen Weed: Withering Properties</v>
      </c>
      <c r="R91" s="955" t="s">
        <v>8481</v>
      </c>
      <c r="S91" s="945" t="s">
        <v>9444</v>
      </c>
    </row>
    <row r="92" spans="7:19" ht="15">
      <c r="H92" s="3"/>
      <c r="I92" s="269"/>
      <c r="K92" s="903"/>
      <c r="O92" s="38" t="s">
        <v>8257</v>
      </c>
      <c r="P92" s="38" t="s">
        <v>9404</v>
      </c>
      <c r="Q92" s="945" t="str">
        <f t="shared" si="2"/>
        <v>Lifeforce Extract: Resistance Properties + Vile Mushroom: Vile Properties</v>
      </c>
      <c r="R92" s="955" t="s">
        <v>8482</v>
      </c>
      <c r="S92" s="945" t="s">
        <v>9445</v>
      </c>
    </row>
    <row r="93" spans="7:19" ht="15">
      <c r="H93" s="3"/>
      <c r="I93" s="269"/>
      <c r="K93" s="903"/>
      <c r="O93" s="38" t="s">
        <v>8257</v>
      </c>
      <c r="P93" s="38" t="s">
        <v>8270</v>
      </c>
      <c r="Q93" s="945" t="str">
        <f t="shared" si="2"/>
        <v>Lifeforce Extract: Resistance Properties + Living Root: Curing Properties</v>
      </c>
      <c r="R93" s="955" t="s">
        <v>8483</v>
      </c>
      <c r="S93" s="945" t="s">
        <v>9446</v>
      </c>
    </row>
    <row r="94" spans="7:19" ht="15">
      <c r="H94" s="3"/>
      <c r="I94" s="269"/>
      <c r="K94" s="903"/>
      <c r="O94" s="38" t="s">
        <v>8257</v>
      </c>
      <c r="P94" s="38" t="s">
        <v>8272</v>
      </c>
      <c r="Q94" s="945" t="str">
        <f t="shared" si="2"/>
        <v>Lifeforce Extract: Resistance Properties + Mending Salve: Healing Properties</v>
      </c>
      <c r="R94" s="955" t="s">
        <v>8484</v>
      </c>
      <c r="S94" s="945" t="s">
        <v>9447</v>
      </c>
    </row>
    <row r="95" spans="7:19" ht="15">
      <c r="H95" s="3"/>
      <c r="I95" s="269"/>
      <c r="K95" s="903"/>
      <c r="O95" s="38" t="s">
        <v>8257</v>
      </c>
      <c r="P95" s="38" t="s">
        <v>8274</v>
      </c>
      <c r="Q95" s="945" t="str">
        <f t="shared" si="2"/>
        <v>Lifeforce Extract: Resistance Properties + Bone Marrow: Regenerative Properties</v>
      </c>
      <c r="R95" s="955" t="s">
        <v>8485</v>
      </c>
      <c r="S95" s="945" t="s">
        <v>9448</v>
      </c>
    </row>
    <row r="96" spans="7:19" ht="15">
      <c r="H96" s="3"/>
      <c r="I96" s="269"/>
      <c r="K96" s="903"/>
      <c r="O96" s="38" t="s">
        <v>8257</v>
      </c>
      <c r="P96" s="38" t="s">
        <v>8275</v>
      </c>
      <c r="Q96" s="945" t="str">
        <f t="shared" si="2"/>
        <v>Lifeforce Extract: Resistance Properties + Mana Berries: Mana Properties</v>
      </c>
      <c r="R96" s="955" t="s">
        <v>8486</v>
      </c>
      <c r="S96" s="945" t="s">
        <v>9449</v>
      </c>
    </row>
    <row r="97" spans="8:19" ht="70.5">
      <c r="H97" s="3"/>
      <c r="I97" s="269"/>
      <c r="K97" s="903"/>
      <c r="O97" s="38" t="s">
        <v>8257</v>
      </c>
      <c r="P97" s="38" t="s">
        <v>8276</v>
      </c>
      <c r="Q97" s="945" t="str">
        <f t="shared" si="2"/>
        <v>Lifeforce Extract: Resistance Properties + Black Cobweb: Weakening Properties</v>
      </c>
      <c r="R97" s="1098" t="s">
        <v>9450</v>
      </c>
      <c r="S97" s="945" t="s">
        <v>9451</v>
      </c>
    </row>
    <row r="98" spans="8:19" ht="15">
      <c r="H98" s="3"/>
      <c r="I98" s="269"/>
      <c r="K98" s="903"/>
      <c r="O98" s="38" t="s">
        <v>8257</v>
      </c>
      <c r="P98" s="38" t="s">
        <v>8277</v>
      </c>
      <c r="Q98" s="945" t="str">
        <f t="shared" si="2"/>
        <v>Lifeforce Extract: Resistance Properties + Power Sand: Empowering Properties</v>
      </c>
      <c r="R98" s="955" t="s">
        <v>8488</v>
      </c>
      <c r="S98" s="945" t="s">
        <v>9452</v>
      </c>
    </row>
    <row r="99" spans="8:19" ht="15">
      <c r="H99" s="3"/>
      <c r="I99" s="269"/>
      <c r="K99" s="903"/>
      <c r="O99" s="38" t="s">
        <v>8257</v>
      </c>
      <c r="P99" s="39" t="s">
        <v>8278</v>
      </c>
      <c r="Q99" s="945" t="str">
        <f t="shared" si="2"/>
        <v>Lifeforce Extract: Resistance Properties + Ice Lotus: Freezing Properties (Frost)</v>
      </c>
      <c r="R99" s="956" t="s">
        <v>8560</v>
      </c>
      <c r="S99" s="945" t="s">
        <v>9453</v>
      </c>
    </row>
    <row r="100" spans="8:19" ht="15">
      <c r="H100" s="3"/>
      <c r="I100" s="269"/>
      <c r="K100" s="903"/>
      <c r="O100" s="38" t="s">
        <v>8257</v>
      </c>
      <c r="P100" s="39" t="s">
        <v>9413</v>
      </c>
      <c r="Q100" s="945" t="str">
        <f t="shared" si="2"/>
        <v>Lifeforce Extract: Resistance Properties + Pure Blood: Blood Properties (Bleed)</v>
      </c>
      <c r="R100" s="956" t="s">
        <v>8561</v>
      </c>
      <c r="S100" s="945" t="s">
        <v>9454</v>
      </c>
    </row>
    <row r="101" spans="8:19" ht="15">
      <c r="H101" s="3"/>
      <c r="I101" s="269"/>
      <c r="K101" s="903"/>
      <c r="O101" s="38" t="s">
        <v>8257</v>
      </c>
      <c r="P101" s="39" t="s">
        <v>8281</v>
      </c>
      <c r="Q101" s="945" t="str">
        <f t="shared" si="2"/>
        <v>Lifeforce Extract: Resistance Properties + Poison Gland: Toxic Properties (Poison)</v>
      </c>
      <c r="R101" s="956" t="s">
        <v>8562</v>
      </c>
      <c r="S101" s="945" t="s">
        <v>9455</v>
      </c>
    </row>
    <row r="102" spans="8:19" ht="15">
      <c r="H102" s="3"/>
      <c r="I102" s="269"/>
      <c r="K102" s="903"/>
      <c r="O102" s="38" t="s">
        <v>8257</v>
      </c>
      <c r="P102" s="39" t="s">
        <v>8283</v>
      </c>
      <c r="Q102" s="945" t="str">
        <f t="shared" si="2"/>
        <v>Lifeforce Extract: Resistance Properties + Rich Soil: Earthly Properties (Earth)</v>
      </c>
      <c r="R102" s="956" t="s">
        <v>8563</v>
      </c>
      <c r="S102" s="945" t="s">
        <v>9456</v>
      </c>
    </row>
    <row r="103" spans="8:19" ht="15">
      <c r="H103" s="3"/>
      <c r="I103" s="269"/>
      <c r="K103" s="903"/>
      <c r="O103" s="38" t="s">
        <v>8257</v>
      </c>
      <c r="P103" s="39" t="s">
        <v>8285</v>
      </c>
      <c r="Q103" s="945" t="str">
        <f t="shared" si="2"/>
        <v>Lifeforce Extract: Resistance Properties + Burning Ichor: Firey Properties (Fire)</v>
      </c>
      <c r="R103" s="956" t="s">
        <v>8564</v>
      </c>
      <c r="S103" s="945" t="s">
        <v>9457</v>
      </c>
    </row>
    <row r="104" spans="8:19" ht="15">
      <c r="H104" s="3"/>
      <c r="I104" s="269"/>
      <c r="K104" s="906"/>
      <c r="O104" s="38" t="s">
        <v>8257</v>
      </c>
      <c r="P104" s="39" t="s">
        <v>8287</v>
      </c>
      <c r="Q104" s="945" t="str">
        <f t="shared" si="2"/>
        <v>Lifeforce Extract: Resistance Properties + Sparking Solution: Electric Properties (Lightning)</v>
      </c>
      <c r="R104" s="956" t="s">
        <v>8565</v>
      </c>
      <c r="S104" s="945" t="s">
        <v>9458</v>
      </c>
    </row>
    <row r="105" spans="8:19" ht="15">
      <c r="H105" s="3"/>
      <c r="I105" s="269"/>
      <c r="K105" s="906"/>
      <c r="O105" s="38" t="s">
        <v>8257</v>
      </c>
      <c r="P105" s="39" t="s">
        <v>8290</v>
      </c>
      <c r="Q105" s="945" t="str">
        <f t="shared" si="2"/>
        <v>Lifeforce Extract: Resistance Properties + Whistling Sap: Breezing Properties (Wind)</v>
      </c>
      <c r="R105" s="956" t="s">
        <v>8566</v>
      </c>
      <c r="S105" s="945" t="s">
        <v>9459</v>
      </c>
    </row>
    <row r="106" spans="8:19" ht="15">
      <c r="H106" s="3"/>
      <c r="I106" s="269"/>
      <c r="K106" s="903"/>
      <c r="O106" s="38" t="s">
        <v>8257</v>
      </c>
      <c r="P106" s="39" t="s">
        <v>8293</v>
      </c>
      <c r="Q106" s="945" t="str">
        <f t="shared" si="2"/>
        <v>Lifeforce Extract: Resistance Properties + White Obsidian: Reflective Properties (Light)</v>
      </c>
      <c r="R106" s="956" t="s">
        <v>8567</v>
      </c>
      <c r="S106" s="945" t="s">
        <v>9460</v>
      </c>
    </row>
    <row r="107" spans="8:19" ht="15">
      <c r="H107" s="3"/>
      <c r="I107" s="269"/>
      <c r="K107" s="903"/>
      <c r="O107" s="38" t="s">
        <v>8257</v>
      </c>
      <c r="P107" s="39" t="s">
        <v>8295</v>
      </c>
      <c r="Q107" s="945" t="str">
        <f t="shared" si="2"/>
        <v>Lifeforce Extract: Resistance Properties + Nightmare Fuel: Unsettling Properties (Dark)</v>
      </c>
      <c r="R107" s="956" t="s">
        <v>8568</v>
      </c>
      <c r="S107" s="945" t="s">
        <v>9461</v>
      </c>
    </row>
    <row r="108" spans="8:19" ht="15">
      <c r="H108" s="3"/>
      <c r="I108" s="269"/>
      <c r="K108" s="903"/>
      <c r="O108" s="38" t="s">
        <v>8257</v>
      </c>
      <c r="P108" s="39" t="s">
        <v>8297</v>
      </c>
      <c r="Q108" s="945" t="str">
        <f t="shared" si="2"/>
        <v>Lifeforce Extract: Resistance Properties + Salt Crystals: Advanced Healing Properties</v>
      </c>
      <c r="R108" s="956" t="s">
        <v>8569</v>
      </c>
      <c r="S108" s="945" t="s">
        <v>9462</v>
      </c>
    </row>
    <row r="109" spans="8:19" ht="15">
      <c r="H109" s="3"/>
      <c r="I109" s="269"/>
      <c r="K109" s="903"/>
      <c r="O109" s="38" t="s">
        <v>8257</v>
      </c>
      <c r="P109" s="39" t="s">
        <v>8299</v>
      </c>
      <c r="Q109" s="945" t="str">
        <f t="shared" si="2"/>
        <v>Lifeforce Extract: Resistance Properties + Spirit Leaf: Advanced Regenerative Properties</v>
      </c>
      <c r="R109" s="956" t="s">
        <v>8570</v>
      </c>
      <c r="S109" s="945" t="s">
        <v>9463</v>
      </c>
    </row>
    <row r="110" spans="8:19" ht="15">
      <c r="H110" s="3"/>
      <c r="I110" s="269"/>
      <c r="K110" s="904"/>
      <c r="O110" s="38" t="s">
        <v>8257</v>
      </c>
      <c r="P110" s="39" t="s">
        <v>8300</v>
      </c>
      <c r="Q110" s="945" t="str">
        <f t="shared" si="2"/>
        <v>Lifeforce Extract: Resistance Properties + Star Dust: Advanced Mana Properties</v>
      </c>
      <c r="R110" s="956" t="s">
        <v>8571</v>
      </c>
      <c r="S110" s="945" t="s">
        <v>9464</v>
      </c>
    </row>
    <row r="111" spans="8:19" ht="15">
      <c r="H111" s="278"/>
      <c r="I111" s="277"/>
      <c r="K111" s="904"/>
      <c r="O111" s="38" t="s">
        <v>8257</v>
      </c>
      <c r="P111" s="39" t="s">
        <v>8301</v>
      </c>
      <c r="Q111" s="945" t="str">
        <f t="shared" si="2"/>
        <v>Lifeforce Extract: Resistance Properties + Diamond Grain: Advanced Empowering Properties</v>
      </c>
      <c r="R111" s="956" t="s">
        <v>8572</v>
      </c>
      <c r="S111" s="945" t="s">
        <v>9465</v>
      </c>
    </row>
    <row r="112" spans="8:19" ht="15">
      <c r="H112" s="278"/>
      <c r="I112" s="277"/>
      <c r="K112" s="902"/>
      <c r="O112" s="38" t="s">
        <v>8257</v>
      </c>
      <c r="P112" s="39" t="s">
        <v>8302</v>
      </c>
      <c r="Q112" s="945" t="str">
        <f t="shared" si="2"/>
        <v>Lifeforce Extract: Resistance Properties + Demonic Tissue: Advanced Resistance Properties</v>
      </c>
      <c r="R112" s="956" t="s">
        <v>8573</v>
      </c>
      <c r="S112" s="945" t="s">
        <v>9466</v>
      </c>
    </row>
    <row r="113" spans="3:19" ht="15">
      <c r="H113" s="3"/>
      <c r="I113" s="269"/>
      <c r="K113" s="902"/>
      <c r="O113" s="38" t="s">
        <v>8257</v>
      </c>
      <c r="P113" s="39" t="s">
        <v>9427</v>
      </c>
      <c r="Q113" s="945" t="str">
        <f t="shared" si="2"/>
        <v>Lifeforce Extract: Resistance Properties + Greyshade Bark: Ensnaring Properties</v>
      </c>
      <c r="R113" s="956" t="s">
        <v>8574</v>
      </c>
      <c r="S113" s="945" t="s">
        <v>9467</v>
      </c>
    </row>
    <row r="114" spans="3:19" ht="70.5">
      <c r="C114" s="269" t="s">
        <v>1265</v>
      </c>
      <c r="H114" s="3"/>
      <c r="I114" s="269"/>
      <c r="K114" s="902"/>
      <c r="O114" s="38" t="s">
        <v>8257</v>
      </c>
      <c r="P114" s="40" t="s">
        <v>8317</v>
      </c>
      <c r="Q114" s="945" t="str">
        <f t="shared" ref="Q114:S177" si="3">_xlfn.TEXTJOIN(" + ",TRUE,O114:P114)</f>
        <v>Lifeforce Extract: Resistance Properties + Gravity Fragment: Wavelength Properties</v>
      </c>
      <c r="R114" s="1185" t="s">
        <v>8725</v>
      </c>
      <c r="S114" s="945" t="s">
        <v>9468</v>
      </c>
    </row>
    <row r="115" spans="3:19" ht="15">
      <c r="C115" s="38" t="s">
        <v>8257</v>
      </c>
      <c r="H115" s="3"/>
      <c r="I115" s="269"/>
      <c r="K115" s="902"/>
      <c r="O115" s="38" t="s">
        <v>8257</v>
      </c>
      <c r="P115" s="40" t="s">
        <v>8318</v>
      </c>
      <c r="Q115" s="945" t="str">
        <f t="shared" si="3"/>
        <v>Lifeforce Extract: Resistance Properties + Sundunes Bloom: Pilfering Properties</v>
      </c>
      <c r="R115" s="957" t="s">
        <v>8726</v>
      </c>
      <c r="S115" s="945" t="s">
        <v>9469</v>
      </c>
    </row>
    <row r="116" spans="3:19" ht="15">
      <c r="C116" s="38" t="s">
        <v>8259</v>
      </c>
      <c r="H116" s="3"/>
      <c r="I116" s="269"/>
      <c r="K116" s="902"/>
      <c r="O116" s="38" t="s">
        <v>8257</v>
      </c>
      <c r="P116" s="40" t="s">
        <v>8319</v>
      </c>
      <c r="Q116" s="945" t="str">
        <f t="shared" si="3"/>
        <v>Lifeforce Extract: Resistance Properties + Flaming Spirits: Alchoholic Properties</v>
      </c>
      <c r="R116" s="957" t="s">
        <v>8727</v>
      </c>
      <c r="S116" s="945" t="s">
        <v>9470</v>
      </c>
    </row>
    <row r="117" spans="3:19" ht="15">
      <c r="C117" s="38" t="s">
        <v>8261</v>
      </c>
      <c r="H117" s="3"/>
      <c r="I117" s="269"/>
      <c r="K117" s="902"/>
      <c r="O117" s="38" t="s">
        <v>8257</v>
      </c>
      <c r="P117" s="40" t="s">
        <v>8320</v>
      </c>
      <c r="Q117" s="945" t="str">
        <f t="shared" si="3"/>
        <v>Lifeforce Extract: Resistance Properties + Oldworld Spices: Exotic Properties</v>
      </c>
      <c r="R117" s="957" t="s">
        <v>8728</v>
      </c>
      <c r="S117" s="945" t="s">
        <v>9471</v>
      </c>
    </row>
    <row r="118" spans="3:19" ht="15">
      <c r="C118" s="38" t="s">
        <v>8262</v>
      </c>
      <c r="H118" s="3"/>
      <c r="I118" s="269"/>
      <c r="K118" s="902"/>
      <c r="O118" s="38" t="s">
        <v>8257</v>
      </c>
      <c r="P118" s="40" t="s">
        <v>8321</v>
      </c>
      <c r="Q118" s="945" t="str">
        <f t="shared" si="3"/>
        <v>Lifeforce Extract: Resistance Properties + Rotten Flesh: Rotting Properties</v>
      </c>
      <c r="R118" s="957" t="s">
        <v>8729</v>
      </c>
      <c r="S118" s="945" t="s">
        <v>9472</v>
      </c>
    </row>
    <row r="119" spans="3:19" ht="15">
      <c r="C119" s="38" t="s">
        <v>8265</v>
      </c>
      <c r="H119" s="3"/>
      <c r="I119" s="269"/>
      <c r="K119" s="862"/>
      <c r="O119" s="38" t="s">
        <v>8257</v>
      </c>
      <c r="P119" s="40" t="s">
        <v>8322</v>
      </c>
      <c r="Q119" s="945" t="str">
        <f t="shared" si="3"/>
        <v>Lifeforce Extract: Resistance Properties + Divine Feather: Divine Properties</v>
      </c>
      <c r="R119" s="957" t="s">
        <v>8730</v>
      </c>
      <c r="S119" s="945" t="s">
        <v>9473</v>
      </c>
    </row>
    <row r="120" spans="3:19" ht="15">
      <c r="C120" s="38" t="s">
        <v>9404</v>
      </c>
      <c r="H120" s="3"/>
      <c r="I120" s="269"/>
      <c r="K120" s="902"/>
      <c r="O120" s="38" t="s">
        <v>8257</v>
      </c>
      <c r="P120" s="40" t="s">
        <v>8323</v>
      </c>
      <c r="Q120" s="945" t="str">
        <f t="shared" si="3"/>
        <v>Lifeforce Extract: Resistance Properties + Deaths Touch: Deadly Properties</v>
      </c>
      <c r="R120" s="957" t="s">
        <v>8731</v>
      </c>
      <c r="S120" s="945" t="s">
        <v>9474</v>
      </c>
    </row>
    <row r="121" spans="3:19" ht="15">
      <c r="C121" s="38" t="s">
        <v>8270</v>
      </c>
      <c r="H121" s="3"/>
      <c r="I121" s="269"/>
      <c r="K121" s="902"/>
      <c r="O121" s="38" t="s">
        <v>8257</v>
      </c>
      <c r="P121" s="40" t="s">
        <v>8324</v>
      </c>
      <c r="Q121" s="945" t="str">
        <f t="shared" si="3"/>
        <v>Lifeforce Extract: Resistance Properties + Everlife Ivy: Growth Properties</v>
      </c>
      <c r="R121" s="957" t="s">
        <v>8732</v>
      </c>
      <c r="S121" s="945" t="s">
        <v>9475</v>
      </c>
    </row>
    <row r="122" spans="3:19" ht="15">
      <c r="C122" s="38" t="s">
        <v>8272</v>
      </c>
      <c r="H122" s="3"/>
      <c r="I122" s="269"/>
      <c r="K122" s="902"/>
      <c r="O122" s="38" t="s">
        <v>8257</v>
      </c>
      <c r="P122" s="40" t="s">
        <v>8325</v>
      </c>
      <c r="Q122" s="945" t="str">
        <f t="shared" si="3"/>
        <v>Lifeforce Extract: Resistance Properties + Arctic Core: Nullifying Properties</v>
      </c>
      <c r="R122" s="957" t="s">
        <v>8733</v>
      </c>
      <c r="S122" s="945" t="s">
        <v>9476</v>
      </c>
    </row>
    <row r="123" spans="3:19" ht="15">
      <c r="C123" s="38" t="s">
        <v>8274</v>
      </c>
      <c r="H123" s="3"/>
      <c r="I123" s="269"/>
      <c r="K123" s="903"/>
      <c r="O123" s="38" t="s">
        <v>8259</v>
      </c>
      <c r="P123" s="945" t="s">
        <v>1265</v>
      </c>
      <c r="Q123" s="945" t="str">
        <f t="shared" si="3"/>
        <v>Soul Essence: Magic Properties + Nothing</v>
      </c>
      <c r="R123" s="954" t="s">
        <v>8452</v>
      </c>
      <c r="S123" s="945" t="s">
        <v>9477</v>
      </c>
    </row>
    <row r="124" spans="3:19" ht="15">
      <c r="C124" s="38" t="s">
        <v>8275</v>
      </c>
      <c r="H124" s="3"/>
      <c r="I124" s="269"/>
      <c r="K124" s="903"/>
      <c r="O124" s="38" t="s">
        <v>8259</v>
      </c>
      <c r="P124" s="38" t="s">
        <v>8257</v>
      </c>
      <c r="Q124" s="945" t="str">
        <f>_xlfn.TEXTJOIN(" + ",TRUE,O124:P124)</f>
        <v>Soul Essence: Magic Properties + Lifeforce Extract: Resistance Properties</v>
      </c>
      <c r="R124" s="955" t="s">
        <v>8476</v>
      </c>
      <c r="S124" s="945" t="s">
        <v>9478</v>
      </c>
    </row>
    <row r="125" spans="3:19" ht="15">
      <c r="C125" s="38" t="s">
        <v>8276</v>
      </c>
      <c r="H125" s="3"/>
      <c r="I125" s="269"/>
      <c r="K125" s="903"/>
      <c r="O125" s="38" t="s">
        <v>8259</v>
      </c>
      <c r="P125" s="38" t="s">
        <v>8259</v>
      </c>
      <c r="Q125" s="945" t="str">
        <f t="shared" si="3"/>
        <v>Soul Essence: Magic Properties + Soul Essence: Magic Properties</v>
      </c>
      <c r="R125" s="955" t="s">
        <v>8489</v>
      </c>
      <c r="S125" s="945" t="s">
        <v>9479</v>
      </c>
    </row>
    <row r="126" spans="3:19" ht="15">
      <c r="C126" s="38" t="s">
        <v>8277</v>
      </c>
      <c r="H126" s="3"/>
      <c r="I126" s="269"/>
      <c r="K126" s="903"/>
      <c r="O126" s="38" t="s">
        <v>8259</v>
      </c>
      <c r="P126" s="38" t="s">
        <v>8261</v>
      </c>
      <c r="Q126" s="945" t="str">
        <f t="shared" si="3"/>
        <v>Soul Essence: Magic Properties + Slithering Oil: Dexterity Properties</v>
      </c>
      <c r="R126" s="955" t="s">
        <v>8490</v>
      </c>
      <c r="S126" s="945" t="s">
        <v>9480</v>
      </c>
    </row>
    <row r="127" spans="3:19" ht="15">
      <c r="C127" s="39" t="s">
        <v>8278</v>
      </c>
      <c r="H127" s="3"/>
      <c r="I127" s="269"/>
      <c r="K127" s="903"/>
      <c r="O127" s="38" t="s">
        <v>8259</v>
      </c>
      <c r="P127" s="38" t="s">
        <v>8262</v>
      </c>
      <c r="Q127" s="945" t="str">
        <f t="shared" si="3"/>
        <v>Soul Essence: Magic Properties + Hardened Powder: Strength Properties</v>
      </c>
      <c r="R127" s="955" t="s">
        <v>8491</v>
      </c>
      <c r="S127" s="945" t="s">
        <v>9481</v>
      </c>
    </row>
    <row r="128" spans="3:19" ht="15">
      <c r="C128" s="39" t="s">
        <v>9413</v>
      </c>
      <c r="H128" s="3"/>
      <c r="I128" s="269"/>
      <c r="K128" s="903"/>
      <c r="O128" s="38" t="s">
        <v>8259</v>
      </c>
      <c r="P128" s="38" t="s">
        <v>8265</v>
      </c>
      <c r="Q128" s="945" t="str">
        <f t="shared" si="3"/>
        <v>Soul Essence: Magic Properties + Ashen Weed: Withering Properties</v>
      </c>
      <c r="R128" s="955" t="s">
        <v>8492</v>
      </c>
      <c r="S128" s="945" t="s">
        <v>9482</v>
      </c>
    </row>
    <row r="129" spans="3:19" ht="53.25">
      <c r="C129" s="39" t="s">
        <v>8281</v>
      </c>
      <c r="H129" s="3"/>
      <c r="I129" s="269"/>
      <c r="K129" s="903"/>
      <c r="O129" s="38" t="s">
        <v>8259</v>
      </c>
      <c r="P129" s="38" t="s">
        <v>9404</v>
      </c>
      <c r="Q129" s="945" t="str">
        <f t="shared" si="3"/>
        <v>Soul Essence: Magic Properties + Vile Mushroom: Vile Properties</v>
      </c>
      <c r="R129" s="1098" t="s">
        <v>9483</v>
      </c>
      <c r="S129" s="945" t="s">
        <v>9484</v>
      </c>
    </row>
    <row r="130" spans="3:19" ht="15">
      <c r="C130" s="39" t="s">
        <v>8283</v>
      </c>
      <c r="H130" s="3"/>
      <c r="I130" s="269"/>
      <c r="K130" s="903"/>
      <c r="O130" s="38" t="s">
        <v>8259</v>
      </c>
      <c r="P130" s="38" t="s">
        <v>8270</v>
      </c>
      <c r="Q130" s="945" t="str">
        <f t="shared" si="3"/>
        <v>Soul Essence: Magic Properties + Living Root: Curing Properties</v>
      </c>
      <c r="R130" s="955" t="s">
        <v>8494</v>
      </c>
      <c r="S130" s="945" t="s">
        <v>9485</v>
      </c>
    </row>
    <row r="131" spans="3:19" ht="15">
      <c r="C131" s="39" t="s">
        <v>8285</v>
      </c>
      <c r="H131" s="3"/>
      <c r="I131" s="269"/>
      <c r="K131" s="903"/>
      <c r="O131" s="38" t="s">
        <v>8259</v>
      </c>
      <c r="P131" s="38" t="s">
        <v>8272</v>
      </c>
      <c r="Q131" s="945" t="str">
        <f t="shared" si="3"/>
        <v>Soul Essence: Magic Properties + Mending Salve: Healing Properties</v>
      </c>
      <c r="R131" s="955" t="s">
        <v>8495</v>
      </c>
      <c r="S131" s="945" t="s">
        <v>9486</v>
      </c>
    </row>
    <row r="132" spans="3:19" ht="15">
      <c r="C132" s="39" t="s">
        <v>8287</v>
      </c>
      <c r="H132" s="3"/>
      <c r="I132" s="269"/>
      <c r="K132" s="863"/>
      <c r="O132" s="38" t="s">
        <v>8259</v>
      </c>
      <c r="P132" s="38" t="s">
        <v>8274</v>
      </c>
      <c r="Q132" s="945" t="str">
        <f t="shared" si="3"/>
        <v>Soul Essence: Magic Properties + Bone Marrow: Regenerative Properties</v>
      </c>
      <c r="R132" s="955" t="s">
        <v>8496</v>
      </c>
      <c r="S132" s="945" t="s">
        <v>9487</v>
      </c>
    </row>
    <row r="133" spans="3:19" ht="15">
      <c r="C133" s="39" t="s">
        <v>8290</v>
      </c>
      <c r="H133" s="3"/>
      <c r="I133" s="269"/>
      <c r="K133" s="903"/>
      <c r="O133" s="38" t="s">
        <v>8259</v>
      </c>
      <c r="P133" s="38" t="s">
        <v>8275</v>
      </c>
      <c r="Q133" s="945" t="str">
        <f t="shared" si="3"/>
        <v>Soul Essence: Magic Properties + Mana Berries: Mana Properties</v>
      </c>
      <c r="R133" s="955" t="s">
        <v>8497</v>
      </c>
      <c r="S133" s="945" t="s">
        <v>9488</v>
      </c>
    </row>
    <row r="134" spans="3:19" ht="15">
      <c r="C134" s="39" t="s">
        <v>8293</v>
      </c>
      <c r="H134" s="3"/>
      <c r="I134" s="269"/>
      <c r="K134" s="903"/>
      <c r="O134" s="38" t="s">
        <v>8259</v>
      </c>
      <c r="P134" s="38" t="s">
        <v>8276</v>
      </c>
      <c r="Q134" s="945" t="str">
        <f t="shared" si="3"/>
        <v>Soul Essence: Magic Properties + Black Cobweb: Weakening Properties</v>
      </c>
      <c r="R134" s="955" t="s">
        <v>8498</v>
      </c>
      <c r="S134" s="945" t="s">
        <v>9489</v>
      </c>
    </row>
    <row r="135" spans="3:19" ht="15">
      <c r="C135" s="39" t="s">
        <v>8295</v>
      </c>
      <c r="H135" s="3"/>
      <c r="I135" s="269"/>
      <c r="K135" s="903"/>
      <c r="O135" s="38" t="s">
        <v>8259</v>
      </c>
      <c r="P135" s="38" t="s">
        <v>8277</v>
      </c>
      <c r="Q135" s="945" t="str">
        <f t="shared" si="3"/>
        <v>Soul Essence: Magic Properties + Power Sand: Empowering Properties</v>
      </c>
      <c r="R135" s="955" t="s">
        <v>8499</v>
      </c>
      <c r="S135" s="945" t="s">
        <v>9490</v>
      </c>
    </row>
    <row r="136" spans="3:19" ht="15">
      <c r="C136" s="39" t="s">
        <v>8297</v>
      </c>
      <c r="H136" s="3"/>
      <c r="I136" s="269"/>
      <c r="K136" s="906"/>
      <c r="O136" s="38" t="s">
        <v>8259</v>
      </c>
      <c r="P136" s="39" t="s">
        <v>8278</v>
      </c>
      <c r="Q136" s="945" t="str">
        <f t="shared" si="3"/>
        <v>Soul Essence: Magic Properties + Ice Lotus: Freezing Properties (Frost)</v>
      </c>
      <c r="R136" s="956" t="s">
        <v>8575</v>
      </c>
      <c r="S136" s="945" t="s">
        <v>9491</v>
      </c>
    </row>
    <row r="137" spans="3:19" ht="15">
      <c r="C137" s="39" t="s">
        <v>8299</v>
      </c>
      <c r="H137" s="3"/>
      <c r="I137" s="269"/>
      <c r="K137" s="903"/>
      <c r="O137" s="38" t="s">
        <v>8259</v>
      </c>
      <c r="P137" s="39" t="s">
        <v>9413</v>
      </c>
      <c r="Q137" s="945" t="str">
        <f t="shared" si="3"/>
        <v>Soul Essence: Magic Properties + Pure Blood: Blood Properties (Bleed)</v>
      </c>
      <c r="R137" s="956" t="s">
        <v>8576</v>
      </c>
      <c r="S137" s="945" t="s">
        <v>9492</v>
      </c>
    </row>
    <row r="138" spans="3:19" ht="15">
      <c r="C138" s="39" t="s">
        <v>8300</v>
      </c>
      <c r="H138" s="3"/>
      <c r="I138" s="269"/>
      <c r="K138" s="903"/>
      <c r="O138" s="38" t="s">
        <v>8259</v>
      </c>
      <c r="P138" s="39" t="s">
        <v>8281</v>
      </c>
      <c r="Q138" s="945" t="str">
        <f t="shared" si="3"/>
        <v>Soul Essence: Magic Properties + Poison Gland: Toxic Properties (Poison)</v>
      </c>
      <c r="R138" s="956" t="s">
        <v>8577</v>
      </c>
      <c r="S138" s="945" t="s">
        <v>9493</v>
      </c>
    </row>
    <row r="139" spans="3:19" ht="15">
      <c r="C139" s="39" t="s">
        <v>8301</v>
      </c>
      <c r="H139" s="3"/>
      <c r="I139" s="269"/>
      <c r="K139" s="903"/>
      <c r="O139" s="38" t="s">
        <v>8259</v>
      </c>
      <c r="P139" s="39" t="s">
        <v>8283</v>
      </c>
      <c r="Q139" s="945" t="str">
        <f t="shared" si="3"/>
        <v>Soul Essence: Magic Properties + Rich Soil: Earthly Properties (Earth)</v>
      </c>
      <c r="R139" s="956" t="s">
        <v>8578</v>
      </c>
      <c r="S139" s="945" t="s">
        <v>9494</v>
      </c>
    </row>
    <row r="140" spans="3:19" ht="15">
      <c r="C140" s="39" t="s">
        <v>8302</v>
      </c>
      <c r="H140" s="3"/>
      <c r="I140" s="269"/>
      <c r="K140" s="903"/>
      <c r="O140" s="38" t="s">
        <v>8259</v>
      </c>
      <c r="P140" s="39" t="s">
        <v>8285</v>
      </c>
      <c r="Q140" s="945" t="str">
        <f t="shared" si="3"/>
        <v>Soul Essence: Magic Properties + Burning Ichor: Firey Properties (Fire)</v>
      </c>
      <c r="R140" s="956" t="s">
        <v>8579</v>
      </c>
      <c r="S140" s="945" t="s">
        <v>9495</v>
      </c>
    </row>
    <row r="141" spans="3:19" ht="15">
      <c r="C141" s="39" t="s">
        <v>9427</v>
      </c>
      <c r="H141" s="3"/>
      <c r="I141" s="269"/>
      <c r="K141" s="864"/>
      <c r="O141" s="38" t="s">
        <v>8259</v>
      </c>
      <c r="P141" s="39" t="s">
        <v>8287</v>
      </c>
      <c r="Q141" s="945" t="str">
        <f t="shared" si="3"/>
        <v>Soul Essence: Magic Properties + Sparking Solution: Electric Properties (Lightning)</v>
      </c>
      <c r="R141" s="956" t="s">
        <v>8580</v>
      </c>
      <c r="S141" s="945" t="s">
        <v>9496</v>
      </c>
    </row>
    <row r="142" spans="3:19" ht="15">
      <c r="C142" s="40" t="s">
        <v>8317</v>
      </c>
      <c r="H142" s="278"/>
      <c r="I142" s="277"/>
      <c r="K142" s="904"/>
      <c r="O142" s="38" t="s">
        <v>8259</v>
      </c>
      <c r="P142" s="39" t="s">
        <v>8290</v>
      </c>
      <c r="Q142" s="945" t="str">
        <f t="shared" si="3"/>
        <v>Soul Essence: Magic Properties + Whistling Sap: Breezing Properties (Wind)</v>
      </c>
      <c r="R142" s="956" t="s">
        <v>8581</v>
      </c>
      <c r="S142" s="945" t="s">
        <v>9497</v>
      </c>
    </row>
    <row r="143" spans="3:19" ht="15">
      <c r="C143" s="40" t="s">
        <v>8318</v>
      </c>
      <c r="H143" s="278"/>
      <c r="I143" s="277"/>
      <c r="K143" s="902"/>
      <c r="O143" s="38" t="s">
        <v>8259</v>
      </c>
      <c r="P143" s="39" t="s">
        <v>8293</v>
      </c>
      <c r="Q143" s="945" t="str">
        <f t="shared" si="3"/>
        <v>Soul Essence: Magic Properties + White Obsidian: Reflective Properties (Light)</v>
      </c>
      <c r="R143" s="956" t="s">
        <v>8582</v>
      </c>
      <c r="S143" s="945" t="s">
        <v>9498</v>
      </c>
    </row>
    <row r="144" spans="3:19" ht="15">
      <c r="C144" s="40" t="s">
        <v>8319</v>
      </c>
      <c r="H144" s="278"/>
      <c r="I144" s="277"/>
      <c r="K144" s="902"/>
      <c r="O144" s="38" t="s">
        <v>8259</v>
      </c>
      <c r="P144" s="39" t="s">
        <v>8295</v>
      </c>
      <c r="Q144" s="945" t="str">
        <f t="shared" si="3"/>
        <v>Soul Essence: Magic Properties + Nightmare Fuel: Unsettling Properties (Dark)</v>
      </c>
      <c r="R144" s="956" t="s">
        <v>8583</v>
      </c>
      <c r="S144" s="945" t="s">
        <v>9499</v>
      </c>
    </row>
    <row r="145" spans="3:19" ht="15">
      <c r="C145" s="40" t="s">
        <v>8320</v>
      </c>
      <c r="H145" s="3"/>
      <c r="I145" s="3"/>
      <c r="K145" s="902"/>
      <c r="O145" s="38" t="s">
        <v>8259</v>
      </c>
      <c r="P145" s="39" t="s">
        <v>8297</v>
      </c>
      <c r="Q145" s="945" t="str">
        <f t="shared" si="3"/>
        <v>Soul Essence: Magic Properties + Salt Crystals: Advanced Healing Properties</v>
      </c>
      <c r="R145" s="956" t="s">
        <v>8584</v>
      </c>
      <c r="S145" s="945" t="s">
        <v>9500</v>
      </c>
    </row>
    <row r="146" spans="3:19" ht="15">
      <c r="C146" s="40" t="s">
        <v>8321</v>
      </c>
      <c r="H146" s="3"/>
      <c r="I146" s="3"/>
      <c r="K146" s="902"/>
      <c r="O146" s="38" t="s">
        <v>8259</v>
      </c>
      <c r="P146" s="39" t="s">
        <v>8299</v>
      </c>
      <c r="Q146" s="945" t="str">
        <f t="shared" si="3"/>
        <v>Soul Essence: Magic Properties + Spirit Leaf: Advanced Regenerative Properties</v>
      </c>
      <c r="R146" s="956" t="s">
        <v>8585</v>
      </c>
      <c r="S146" s="945" t="s">
        <v>9501</v>
      </c>
    </row>
    <row r="147" spans="3:19" ht="15">
      <c r="C147" s="40" t="s">
        <v>8322</v>
      </c>
      <c r="H147" s="3"/>
      <c r="I147" s="3"/>
      <c r="K147" s="902"/>
      <c r="O147" s="38" t="s">
        <v>8259</v>
      </c>
      <c r="P147" s="39" t="s">
        <v>8300</v>
      </c>
      <c r="Q147" s="945" t="str">
        <f t="shared" si="3"/>
        <v>Soul Essence: Magic Properties + Star Dust: Advanced Mana Properties</v>
      </c>
      <c r="R147" s="956" t="s">
        <v>8586</v>
      </c>
      <c r="S147" s="945" t="s">
        <v>9502</v>
      </c>
    </row>
    <row r="148" spans="3:19" ht="15">
      <c r="C148" s="40" t="s">
        <v>8323</v>
      </c>
      <c r="H148" s="3"/>
      <c r="I148" s="269"/>
      <c r="K148" s="902"/>
      <c r="O148" s="38" t="s">
        <v>8259</v>
      </c>
      <c r="P148" s="39" t="s">
        <v>8301</v>
      </c>
      <c r="Q148" s="945" t="str">
        <f t="shared" si="3"/>
        <v>Soul Essence: Magic Properties + Diamond Grain: Advanced Empowering Properties</v>
      </c>
      <c r="R148" s="956" t="s">
        <v>8587</v>
      </c>
      <c r="S148" s="945" t="s">
        <v>9503</v>
      </c>
    </row>
    <row r="149" spans="3:19" ht="15">
      <c r="C149" s="40" t="s">
        <v>8324</v>
      </c>
      <c r="H149" s="3"/>
      <c r="I149" s="269"/>
      <c r="K149" s="902"/>
      <c r="O149" s="38" t="s">
        <v>8259</v>
      </c>
      <c r="P149" s="39" t="s">
        <v>8302</v>
      </c>
      <c r="Q149" s="945" t="str">
        <f t="shared" si="3"/>
        <v>Soul Essence: Magic Properties + Demonic Tissue: Advanced Resistance Properties</v>
      </c>
      <c r="R149" s="956" t="s">
        <v>8588</v>
      </c>
      <c r="S149" s="945" t="s">
        <v>9504</v>
      </c>
    </row>
    <row r="150" spans="3:19" ht="15">
      <c r="C150" s="40" t="s">
        <v>8325</v>
      </c>
      <c r="H150" s="3"/>
      <c r="I150" s="269"/>
      <c r="K150" s="862"/>
      <c r="O150" s="38" t="s">
        <v>8259</v>
      </c>
      <c r="P150" s="39" t="s">
        <v>9427</v>
      </c>
      <c r="Q150" s="945" t="str">
        <f t="shared" si="3"/>
        <v>Soul Essence: Magic Properties + Greyshade Bark: Ensnaring Properties</v>
      </c>
      <c r="R150" s="956" t="s">
        <v>8589</v>
      </c>
      <c r="S150" s="945" t="s">
        <v>9505</v>
      </c>
    </row>
    <row r="151" spans="3:19" ht="15">
      <c r="H151" s="3"/>
      <c r="I151" s="269"/>
      <c r="K151" s="902"/>
      <c r="O151" s="38" t="s">
        <v>8259</v>
      </c>
      <c r="P151" s="40" t="s">
        <v>8317</v>
      </c>
      <c r="Q151" s="945" t="str">
        <f t="shared" si="3"/>
        <v>Soul Essence: Magic Properties + Gravity Fragment: Wavelength Properties</v>
      </c>
      <c r="R151" s="957" t="s">
        <v>8734</v>
      </c>
      <c r="S151" s="945" t="s">
        <v>9506</v>
      </c>
    </row>
    <row r="152" spans="3:19" ht="15">
      <c r="H152" s="3"/>
      <c r="I152" s="269"/>
      <c r="K152" s="902"/>
      <c r="O152" s="38" t="s">
        <v>8259</v>
      </c>
      <c r="P152" s="40" t="s">
        <v>8318</v>
      </c>
      <c r="Q152" s="945" t="str">
        <f t="shared" si="3"/>
        <v>Soul Essence: Magic Properties + Sundunes Bloom: Pilfering Properties</v>
      </c>
      <c r="R152" s="957" t="s">
        <v>8735</v>
      </c>
      <c r="S152" s="945" t="s">
        <v>9507</v>
      </c>
    </row>
    <row r="153" spans="3:19" ht="15">
      <c r="H153" s="3"/>
      <c r="I153" s="269"/>
      <c r="K153" s="902"/>
      <c r="O153" s="38" t="s">
        <v>8259</v>
      </c>
      <c r="P153" s="40" t="s">
        <v>8319</v>
      </c>
      <c r="Q153" s="945" t="str">
        <f t="shared" si="3"/>
        <v>Soul Essence: Magic Properties + Flaming Spirits: Alchoholic Properties</v>
      </c>
      <c r="R153" s="957" t="s">
        <v>8736</v>
      </c>
      <c r="S153" s="945" t="s">
        <v>9508</v>
      </c>
    </row>
    <row r="154" spans="3:19" ht="15">
      <c r="H154" s="3"/>
      <c r="I154" s="269"/>
      <c r="K154" s="902"/>
      <c r="O154" s="38" t="s">
        <v>8259</v>
      </c>
      <c r="P154" s="40" t="s">
        <v>8320</v>
      </c>
      <c r="Q154" s="945" t="str">
        <f t="shared" si="3"/>
        <v>Soul Essence: Magic Properties + Oldworld Spices: Exotic Properties</v>
      </c>
      <c r="R154" s="957" t="s">
        <v>8737</v>
      </c>
      <c r="S154" s="945" t="s">
        <v>9509</v>
      </c>
    </row>
    <row r="155" spans="3:19" ht="15">
      <c r="H155" s="3"/>
      <c r="I155" s="269"/>
      <c r="K155" s="903"/>
      <c r="O155" s="38" t="s">
        <v>8259</v>
      </c>
      <c r="P155" s="40" t="s">
        <v>8321</v>
      </c>
      <c r="Q155" s="945" t="str">
        <f t="shared" si="3"/>
        <v>Soul Essence: Magic Properties + Rotten Flesh: Rotting Properties</v>
      </c>
      <c r="R155" s="957" t="s">
        <v>8738</v>
      </c>
      <c r="S155" s="945" t="s">
        <v>9510</v>
      </c>
    </row>
    <row r="156" spans="3:19" ht="15">
      <c r="H156" s="3"/>
      <c r="I156" s="269"/>
      <c r="K156" s="903"/>
      <c r="O156" s="38" t="s">
        <v>8259</v>
      </c>
      <c r="P156" s="40" t="s">
        <v>8322</v>
      </c>
      <c r="Q156" s="945" t="str">
        <f t="shared" si="3"/>
        <v>Soul Essence: Magic Properties + Divine Feather: Divine Properties</v>
      </c>
      <c r="R156" s="957" t="s">
        <v>8739</v>
      </c>
      <c r="S156" s="945" t="s">
        <v>9511</v>
      </c>
    </row>
    <row r="157" spans="3:19" ht="15">
      <c r="H157" s="3"/>
      <c r="I157" s="269"/>
      <c r="K157" s="903"/>
      <c r="O157" s="38" t="s">
        <v>8259</v>
      </c>
      <c r="P157" s="40" t="s">
        <v>8323</v>
      </c>
      <c r="Q157" s="945" t="str">
        <f t="shared" si="3"/>
        <v>Soul Essence: Magic Properties + Deaths Touch: Deadly Properties</v>
      </c>
      <c r="R157" s="957" t="s">
        <v>8740</v>
      </c>
      <c r="S157" s="945" t="s">
        <v>9512</v>
      </c>
    </row>
    <row r="158" spans="3:19" ht="15">
      <c r="H158" s="3"/>
      <c r="I158" s="269"/>
      <c r="K158" s="903"/>
      <c r="O158" s="38" t="s">
        <v>8259</v>
      </c>
      <c r="P158" s="40" t="s">
        <v>8324</v>
      </c>
      <c r="Q158" s="945" t="str">
        <f t="shared" si="3"/>
        <v>Soul Essence: Magic Properties + Everlife Ivy: Growth Properties</v>
      </c>
      <c r="R158" s="957" t="s">
        <v>8741</v>
      </c>
      <c r="S158" s="945" t="s">
        <v>9513</v>
      </c>
    </row>
    <row r="159" spans="3:19" ht="15">
      <c r="H159" s="3"/>
      <c r="I159" s="269"/>
      <c r="K159" s="903"/>
      <c r="O159" s="38" t="s">
        <v>8259</v>
      </c>
      <c r="P159" s="40" t="s">
        <v>8325</v>
      </c>
      <c r="Q159" s="945" t="str">
        <f t="shared" si="3"/>
        <v>Soul Essence: Magic Properties + Arctic Core: Nullifying Properties</v>
      </c>
      <c r="R159" s="957" t="s">
        <v>8742</v>
      </c>
      <c r="S159" s="945" t="s">
        <v>9514</v>
      </c>
    </row>
    <row r="160" spans="3:19" ht="15">
      <c r="H160" s="3"/>
      <c r="I160" s="269"/>
      <c r="K160" s="903"/>
      <c r="O160" s="38" t="s">
        <v>8261</v>
      </c>
      <c r="P160" s="945" t="s">
        <v>1265</v>
      </c>
      <c r="Q160" s="945" t="str">
        <f t="shared" si="3"/>
        <v>Slithering Oil: Dexterity Properties + Nothing</v>
      </c>
      <c r="R160" s="954" t="s">
        <v>8453</v>
      </c>
      <c r="S160" s="945" t="s">
        <v>9515</v>
      </c>
    </row>
    <row r="161" spans="8:19" ht="70.5">
      <c r="H161" s="3"/>
      <c r="I161" s="269"/>
      <c r="K161" s="903"/>
      <c r="O161" s="38" t="s">
        <v>8261</v>
      </c>
      <c r="P161" s="38" t="s">
        <v>8257</v>
      </c>
      <c r="Q161" s="945" t="str">
        <f t="shared" si="3"/>
        <v>Slithering Oil: Dexterity Properties + Lifeforce Extract: Resistance Properties</v>
      </c>
      <c r="R161" s="1098" t="s">
        <v>9441</v>
      </c>
      <c r="S161" s="945" t="s">
        <v>9516</v>
      </c>
    </row>
    <row r="162" spans="8:19" ht="15">
      <c r="H162" s="3"/>
      <c r="I162" s="269"/>
      <c r="K162" s="903"/>
      <c r="O162" s="38" t="s">
        <v>8261</v>
      </c>
      <c r="P162" s="38" t="s">
        <v>8259</v>
      </c>
      <c r="Q162" s="945" t="str">
        <f t="shared" si="3"/>
        <v>Slithering Oil: Dexterity Properties + Soul Essence: Magic Properties</v>
      </c>
      <c r="R162" s="955" t="s">
        <v>8490</v>
      </c>
      <c r="S162" s="945" t="s">
        <v>9517</v>
      </c>
    </row>
    <row r="163" spans="8:19" ht="15">
      <c r="H163" s="3"/>
      <c r="I163" s="269"/>
      <c r="K163" s="863"/>
      <c r="O163" s="38" t="s">
        <v>8261</v>
      </c>
      <c r="P163" s="38" t="s">
        <v>8261</v>
      </c>
      <c r="Q163" s="945" t="str">
        <f t="shared" si="3"/>
        <v>Slithering Oil: Dexterity Properties + Slithering Oil: Dexterity Properties</v>
      </c>
      <c r="R163" s="955" t="s">
        <v>8479</v>
      </c>
      <c r="S163" s="945" t="s">
        <v>9518</v>
      </c>
    </row>
    <row r="164" spans="8:19" ht="15">
      <c r="H164" s="3"/>
      <c r="I164" s="269"/>
      <c r="K164" s="903"/>
      <c r="O164" s="38" t="s">
        <v>8261</v>
      </c>
      <c r="P164" s="38" t="s">
        <v>8262</v>
      </c>
      <c r="Q164" s="945" t="str">
        <f>_xlfn.TEXTJOIN(" + ",TRUE,O164:P164)</f>
        <v>Slithering Oil: Dexterity Properties + Hardened Powder: Strength Properties</v>
      </c>
      <c r="R164" s="955" t="s">
        <v>8500</v>
      </c>
      <c r="S164" s="945" t="s">
        <v>9519</v>
      </c>
    </row>
    <row r="165" spans="8:19" ht="15">
      <c r="H165" s="3"/>
      <c r="I165" s="269"/>
      <c r="K165" s="903"/>
      <c r="O165" s="38" t="s">
        <v>8261</v>
      </c>
      <c r="P165" s="38" t="s">
        <v>8265</v>
      </c>
      <c r="Q165" s="945" t="str">
        <f t="shared" si="3"/>
        <v>Slithering Oil: Dexterity Properties + Ashen Weed: Withering Properties</v>
      </c>
      <c r="R165" s="955" t="s">
        <v>8501</v>
      </c>
      <c r="S165" s="945" t="s">
        <v>9520</v>
      </c>
    </row>
    <row r="166" spans="8:19" ht="53.25">
      <c r="H166" s="3"/>
      <c r="I166" s="269"/>
      <c r="K166" s="906"/>
      <c r="O166" s="38" t="s">
        <v>8261</v>
      </c>
      <c r="P166" s="38" t="s">
        <v>9404</v>
      </c>
      <c r="Q166" s="945" t="str">
        <f t="shared" si="3"/>
        <v>Slithering Oil: Dexterity Properties + Vile Mushroom: Vile Properties</v>
      </c>
      <c r="R166" s="1098" t="s">
        <v>9521</v>
      </c>
      <c r="S166" s="945" t="s">
        <v>9522</v>
      </c>
    </row>
    <row r="167" spans="8:19" ht="15">
      <c r="H167" s="3"/>
      <c r="I167" s="269"/>
      <c r="K167" s="906"/>
      <c r="O167" s="38" t="s">
        <v>8261</v>
      </c>
      <c r="P167" s="38" t="s">
        <v>8270</v>
      </c>
      <c r="Q167" s="945" t="str">
        <f t="shared" si="3"/>
        <v>Slithering Oil: Dexterity Properties + Living Root: Curing Properties</v>
      </c>
      <c r="R167" s="955" t="s">
        <v>8503</v>
      </c>
      <c r="S167" s="945" t="s">
        <v>9523</v>
      </c>
    </row>
    <row r="168" spans="8:19" ht="15">
      <c r="H168" s="3"/>
      <c r="I168" s="269"/>
      <c r="K168" s="903"/>
      <c r="O168" s="38" t="s">
        <v>8261</v>
      </c>
      <c r="P168" s="38" t="s">
        <v>8272</v>
      </c>
      <c r="Q168" s="945" t="str">
        <f t="shared" si="3"/>
        <v>Slithering Oil: Dexterity Properties + Mending Salve: Healing Properties</v>
      </c>
      <c r="R168" s="955" t="s">
        <v>8504</v>
      </c>
      <c r="S168" s="945" t="s">
        <v>9524</v>
      </c>
    </row>
    <row r="169" spans="8:19" ht="15">
      <c r="H169" s="3"/>
      <c r="I169" s="269"/>
      <c r="K169" s="903"/>
      <c r="O169" s="38" t="s">
        <v>8261</v>
      </c>
      <c r="P169" s="38" t="s">
        <v>8274</v>
      </c>
      <c r="Q169" s="945" t="str">
        <f t="shared" si="3"/>
        <v>Slithering Oil: Dexterity Properties + Bone Marrow: Regenerative Properties</v>
      </c>
      <c r="R169" s="955" t="s">
        <v>8505</v>
      </c>
      <c r="S169" s="945" t="s">
        <v>9525</v>
      </c>
    </row>
    <row r="170" spans="8:19" ht="15">
      <c r="H170" s="3"/>
      <c r="I170" s="269"/>
      <c r="K170" s="903"/>
      <c r="O170" s="38" t="s">
        <v>8261</v>
      </c>
      <c r="P170" s="38" t="s">
        <v>8275</v>
      </c>
      <c r="Q170" s="945" t="str">
        <f t="shared" si="3"/>
        <v>Slithering Oil: Dexterity Properties + Mana Berries: Mana Properties</v>
      </c>
      <c r="R170" s="955" t="s">
        <v>8506</v>
      </c>
      <c r="S170" s="945" t="s">
        <v>9526</v>
      </c>
    </row>
    <row r="171" spans="8:19" ht="15">
      <c r="H171" s="3"/>
      <c r="I171" s="269"/>
      <c r="K171" s="903"/>
      <c r="O171" s="38" t="s">
        <v>8261</v>
      </c>
      <c r="P171" s="38" t="s">
        <v>8276</v>
      </c>
      <c r="Q171" s="945" t="str">
        <f t="shared" si="3"/>
        <v>Slithering Oil: Dexterity Properties + Black Cobweb: Weakening Properties</v>
      </c>
      <c r="R171" s="955" t="s">
        <v>8507</v>
      </c>
      <c r="S171" s="945" t="s">
        <v>9527</v>
      </c>
    </row>
    <row r="172" spans="8:19" ht="15">
      <c r="H172" s="3"/>
      <c r="I172" s="269"/>
      <c r="K172" s="904"/>
      <c r="O172" s="38" t="s">
        <v>8261</v>
      </c>
      <c r="P172" s="38" t="s">
        <v>8277</v>
      </c>
      <c r="Q172" s="945" t="str">
        <f t="shared" si="3"/>
        <v>Slithering Oil: Dexterity Properties + Power Sand: Empowering Properties</v>
      </c>
      <c r="R172" s="955" t="s">
        <v>8508</v>
      </c>
      <c r="S172" s="945" t="s">
        <v>9528</v>
      </c>
    </row>
    <row r="173" spans="8:19" ht="15">
      <c r="H173" s="278"/>
      <c r="I173" s="277"/>
      <c r="K173" s="904"/>
      <c r="O173" s="38" t="s">
        <v>8261</v>
      </c>
      <c r="P173" s="39" t="s">
        <v>8278</v>
      </c>
      <c r="Q173" s="945" t="str">
        <f t="shared" si="3"/>
        <v>Slithering Oil: Dexterity Properties + Ice Lotus: Freezing Properties (Frost)</v>
      </c>
      <c r="R173" s="956" t="s">
        <v>8590</v>
      </c>
      <c r="S173" s="945" t="s">
        <v>9529</v>
      </c>
    </row>
    <row r="174" spans="8:19" ht="15">
      <c r="H174" s="278"/>
      <c r="I174" s="277"/>
      <c r="K174" s="902"/>
      <c r="O174" s="38" t="s">
        <v>8261</v>
      </c>
      <c r="P174" s="39" t="s">
        <v>9413</v>
      </c>
      <c r="Q174" s="945" t="str">
        <f t="shared" si="3"/>
        <v>Slithering Oil: Dexterity Properties + Pure Blood: Blood Properties (Bleed)</v>
      </c>
      <c r="R174" s="956" t="s">
        <v>8591</v>
      </c>
      <c r="S174" s="945" t="s">
        <v>9530</v>
      </c>
    </row>
    <row r="175" spans="8:19" ht="15">
      <c r="H175" s="278"/>
      <c r="I175" s="277"/>
      <c r="K175" s="902"/>
      <c r="O175" s="38" t="s">
        <v>8261</v>
      </c>
      <c r="P175" s="39" t="s">
        <v>8281</v>
      </c>
      <c r="Q175" s="945" t="str">
        <f t="shared" si="3"/>
        <v>Slithering Oil: Dexterity Properties + Poison Gland: Toxic Properties (Poison)</v>
      </c>
      <c r="R175" s="956" t="s">
        <v>8592</v>
      </c>
      <c r="S175" s="945" t="s">
        <v>9531</v>
      </c>
    </row>
    <row r="176" spans="8:19" ht="15">
      <c r="H176" s="278"/>
      <c r="I176" s="277"/>
      <c r="K176" s="902"/>
      <c r="O176" s="38" t="s">
        <v>8261</v>
      </c>
      <c r="P176" s="39" t="s">
        <v>8283</v>
      </c>
      <c r="Q176" s="945" t="str">
        <f t="shared" si="3"/>
        <v>Slithering Oil: Dexterity Properties + Rich Soil: Earthly Properties (Earth)</v>
      </c>
      <c r="R176" s="956" t="s">
        <v>8593</v>
      </c>
      <c r="S176" s="945" t="s">
        <v>9532</v>
      </c>
    </row>
    <row r="177" spans="8:19" ht="15">
      <c r="H177" s="881"/>
      <c r="I177" s="905"/>
      <c r="K177" s="902"/>
      <c r="O177" s="38" t="s">
        <v>8261</v>
      </c>
      <c r="P177" s="39" t="s">
        <v>8285</v>
      </c>
      <c r="Q177" s="945" t="str">
        <f t="shared" si="3"/>
        <v>Slithering Oil: Dexterity Properties + Burning Ichor: Firey Properties (Fire)</v>
      </c>
      <c r="R177" s="956" t="s">
        <v>8594</v>
      </c>
      <c r="S177" s="945" t="s">
        <v>9533</v>
      </c>
    </row>
    <row r="178" spans="8:19" ht="15">
      <c r="H178" s="881"/>
      <c r="I178" s="905"/>
      <c r="K178" s="862"/>
      <c r="O178" s="38" t="s">
        <v>8261</v>
      </c>
      <c r="P178" s="39" t="s">
        <v>8287</v>
      </c>
      <c r="Q178" s="945" t="str">
        <f t="shared" ref="Q178:S241" si="4">_xlfn.TEXTJOIN(" + ",TRUE,O178:P178)</f>
        <v>Slithering Oil: Dexterity Properties + Sparking Solution: Electric Properties (Lightning)</v>
      </c>
      <c r="R178" s="956" t="s">
        <v>8595</v>
      </c>
      <c r="S178" s="945" t="s">
        <v>9534</v>
      </c>
    </row>
    <row r="179" spans="8:19" ht="15">
      <c r="H179" s="3"/>
      <c r="I179" s="269"/>
      <c r="K179" s="862"/>
      <c r="O179" s="38" t="s">
        <v>8261</v>
      </c>
      <c r="P179" s="39" t="s">
        <v>8290</v>
      </c>
      <c r="Q179" s="945" t="str">
        <f t="shared" si="4"/>
        <v>Slithering Oil: Dexterity Properties + Whistling Sap: Breezing Properties (Wind)</v>
      </c>
      <c r="R179" s="956" t="s">
        <v>8596</v>
      </c>
      <c r="S179" s="945" t="s">
        <v>9535</v>
      </c>
    </row>
    <row r="180" spans="8:19" ht="15">
      <c r="H180" s="3"/>
      <c r="I180" s="269"/>
      <c r="K180" s="902"/>
      <c r="O180" s="38" t="s">
        <v>8261</v>
      </c>
      <c r="P180" s="39" t="s">
        <v>8293</v>
      </c>
      <c r="Q180" s="945" t="str">
        <f t="shared" si="4"/>
        <v>Slithering Oil: Dexterity Properties + White Obsidian: Reflective Properties (Light)</v>
      </c>
      <c r="R180" s="956" t="s">
        <v>8597</v>
      </c>
      <c r="S180" s="945" t="s">
        <v>9536</v>
      </c>
    </row>
    <row r="181" spans="8:19" ht="15">
      <c r="H181" s="3"/>
      <c r="I181" s="269"/>
      <c r="K181" s="902"/>
      <c r="O181" s="38" t="s">
        <v>8261</v>
      </c>
      <c r="P181" s="39" t="s">
        <v>8295</v>
      </c>
      <c r="Q181" s="945" t="str">
        <f t="shared" si="4"/>
        <v>Slithering Oil: Dexterity Properties + Nightmare Fuel: Unsettling Properties (Dark)</v>
      </c>
      <c r="R181" s="956" t="s">
        <v>8598</v>
      </c>
      <c r="S181" s="945" t="s">
        <v>9537</v>
      </c>
    </row>
    <row r="182" spans="8:19" ht="15">
      <c r="H182" s="3"/>
      <c r="I182" s="269"/>
      <c r="K182" s="902"/>
      <c r="O182" s="38" t="s">
        <v>8261</v>
      </c>
      <c r="P182" s="39" t="s">
        <v>8297</v>
      </c>
      <c r="Q182" s="945" t="str">
        <f t="shared" si="4"/>
        <v>Slithering Oil: Dexterity Properties + Salt Crystals: Advanced Healing Properties</v>
      </c>
      <c r="R182" s="956" t="s">
        <v>8599</v>
      </c>
      <c r="S182" s="945" t="s">
        <v>9538</v>
      </c>
    </row>
    <row r="183" spans="8:19" ht="15">
      <c r="H183" s="3"/>
      <c r="I183" s="269"/>
      <c r="K183" s="902"/>
      <c r="O183" s="38" t="s">
        <v>8261</v>
      </c>
      <c r="P183" s="39" t="s">
        <v>8299</v>
      </c>
      <c r="Q183" s="945" t="str">
        <f t="shared" si="4"/>
        <v>Slithering Oil: Dexterity Properties + Spirit Leaf: Advanced Regenerative Properties</v>
      </c>
      <c r="R183" s="956" t="s">
        <v>8600</v>
      </c>
      <c r="S183" s="945" t="s">
        <v>9539</v>
      </c>
    </row>
    <row r="184" spans="8:19" ht="15">
      <c r="H184" s="3"/>
      <c r="I184" s="269"/>
      <c r="K184" s="902"/>
      <c r="O184" s="38" t="s">
        <v>8261</v>
      </c>
      <c r="P184" s="39" t="s">
        <v>8300</v>
      </c>
      <c r="Q184" s="945" t="str">
        <f t="shared" si="4"/>
        <v>Slithering Oil: Dexterity Properties + Star Dust: Advanced Mana Properties</v>
      </c>
      <c r="R184" s="956" t="s">
        <v>8601</v>
      </c>
      <c r="S184" s="945" t="s">
        <v>9540</v>
      </c>
    </row>
    <row r="185" spans="8:19" ht="15">
      <c r="H185" s="3"/>
      <c r="I185" s="269"/>
      <c r="K185" s="902"/>
      <c r="O185" s="38" t="s">
        <v>8261</v>
      </c>
      <c r="P185" s="39" t="s">
        <v>8301</v>
      </c>
      <c r="Q185" s="945" t="str">
        <f t="shared" si="4"/>
        <v>Slithering Oil: Dexterity Properties + Diamond Grain: Advanced Empowering Properties</v>
      </c>
      <c r="R185" s="956" t="s">
        <v>8602</v>
      </c>
      <c r="S185" s="945" t="s">
        <v>9541</v>
      </c>
    </row>
    <row r="186" spans="8:19" ht="53.25">
      <c r="H186" s="3"/>
      <c r="I186" s="269"/>
      <c r="K186" s="903"/>
      <c r="O186" s="38" t="s">
        <v>8261</v>
      </c>
      <c r="P186" s="39" t="s">
        <v>8302</v>
      </c>
      <c r="Q186" s="945" t="str">
        <f t="shared" si="4"/>
        <v>Slithering Oil: Dexterity Properties + Demonic Tissue: Advanced Resistance Properties</v>
      </c>
      <c r="R186" s="1186" t="s">
        <v>9542</v>
      </c>
      <c r="S186" s="945" t="s">
        <v>9543</v>
      </c>
    </row>
    <row r="187" spans="8:19" ht="15">
      <c r="H187" s="3"/>
      <c r="I187" s="269"/>
      <c r="K187" s="903"/>
      <c r="O187" s="38" t="s">
        <v>8261</v>
      </c>
      <c r="P187" s="39" t="s">
        <v>9427</v>
      </c>
      <c r="Q187" s="945" t="str">
        <f t="shared" si="4"/>
        <v>Slithering Oil: Dexterity Properties + Greyshade Bark: Ensnaring Properties</v>
      </c>
      <c r="R187" s="956" t="s">
        <v>8604</v>
      </c>
      <c r="S187" s="945" t="s">
        <v>9544</v>
      </c>
    </row>
    <row r="188" spans="8:19" ht="15">
      <c r="H188" s="3"/>
      <c r="I188" s="269"/>
      <c r="K188" s="903"/>
      <c r="O188" s="38" t="s">
        <v>8261</v>
      </c>
      <c r="P188" s="40" t="s">
        <v>8317</v>
      </c>
      <c r="Q188" s="945" t="str">
        <f t="shared" si="4"/>
        <v>Slithering Oil: Dexterity Properties + Gravity Fragment: Wavelength Properties</v>
      </c>
      <c r="R188" s="957" t="s">
        <v>8743</v>
      </c>
      <c r="S188" s="945" t="s">
        <v>9545</v>
      </c>
    </row>
    <row r="189" spans="8:19" ht="15">
      <c r="H189" s="3"/>
      <c r="I189" s="269"/>
      <c r="K189" s="903"/>
      <c r="O189" s="38" t="s">
        <v>8261</v>
      </c>
      <c r="P189" s="40" t="s">
        <v>8318</v>
      </c>
      <c r="Q189" s="945" t="str">
        <f t="shared" si="4"/>
        <v>Slithering Oil: Dexterity Properties + Sundunes Bloom: Pilfering Properties</v>
      </c>
      <c r="R189" s="957" t="s">
        <v>8744</v>
      </c>
      <c r="S189" s="945" t="s">
        <v>9546</v>
      </c>
    </row>
    <row r="190" spans="8:19" ht="15">
      <c r="H190" s="3"/>
      <c r="I190" s="269"/>
      <c r="K190" s="903"/>
      <c r="O190" s="38" t="s">
        <v>8261</v>
      </c>
      <c r="P190" s="40" t="s">
        <v>8319</v>
      </c>
      <c r="Q190" s="945" t="str">
        <f t="shared" si="4"/>
        <v>Slithering Oil: Dexterity Properties + Flaming Spirits: Alchoholic Properties</v>
      </c>
      <c r="R190" s="957" t="s">
        <v>8745</v>
      </c>
      <c r="S190" s="945" t="s">
        <v>9547</v>
      </c>
    </row>
    <row r="191" spans="8:19" ht="15">
      <c r="H191" s="3"/>
      <c r="I191" s="269"/>
      <c r="K191" s="903"/>
      <c r="O191" s="38" t="s">
        <v>8261</v>
      </c>
      <c r="P191" s="40" t="s">
        <v>8320</v>
      </c>
      <c r="Q191" s="945" t="str">
        <f t="shared" si="4"/>
        <v>Slithering Oil: Dexterity Properties + Oldworld Spices: Exotic Properties</v>
      </c>
      <c r="R191" s="957" t="s">
        <v>8746</v>
      </c>
      <c r="S191" s="945" t="s">
        <v>9548</v>
      </c>
    </row>
    <row r="192" spans="8:19" ht="15">
      <c r="H192" s="3"/>
      <c r="I192" s="269"/>
      <c r="K192" s="903"/>
      <c r="O192" s="38" t="s">
        <v>8261</v>
      </c>
      <c r="P192" s="40" t="s">
        <v>8321</v>
      </c>
      <c r="Q192" s="945" t="str">
        <f t="shared" si="4"/>
        <v>Slithering Oil: Dexterity Properties + Rotten Flesh: Rotting Properties</v>
      </c>
      <c r="R192" s="957" t="s">
        <v>8747</v>
      </c>
      <c r="S192" s="945" t="s">
        <v>9549</v>
      </c>
    </row>
    <row r="193" spans="8:19" ht="15">
      <c r="H193" s="3"/>
      <c r="I193" s="269"/>
      <c r="K193" s="903"/>
      <c r="O193" s="38" t="s">
        <v>8261</v>
      </c>
      <c r="P193" s="40" t="s">
        <v>8322</v>
      </c>
      <c r="Q193" s="945" t="str">
        <f t="shared" si="4"/>
        <v>Slithering Oil: Dexterity Properties + Divine Feather: Divine Properties</v>
      </c>
      <c r="R193" s="957" t="s">
        <v>8748</v>
      </c>
      <c r="S193" s="945" t="s">
        <v>9550</v>
      </c>
    </row>
    <row r="194" spans="8:19" ht="15">
      <c r="H194" s="3"/>
      <c r="I194" s="269"/>
      <c r="K194" s="903"/>
      <c r="O194" s="38" t="s">
        <v>8261</v>
      </c>
      <c r="P194" s="40" t="s">
        <v>8323</v>
      </c>
      <c r="Q194" s="945" t="str">
        <f t="shared" si="4"/>
        <v>Slithering Oil: Dexterity Properties + Deaths Touch: Deadly Properties</v>
      </c>
      <c r="R194" s="957" t="s">
        <v>8749</v>
      </c>
      <c r="S194" s="945" t="s">
        <v>9551</v>
      </c>
    </row>
    <row r="195" spans="8:19" ht="15">
      <c r="H195" s="3"/>
      <c r="I195" s="269"/>
      <c r="K195" s="903"/>
      <c r="O195" s="38" t="s">
        <v>8261</v>
      </c>
      <c r="P195" s="40" t="s">
        <v>8324</v>
      </c>
      <c r="Q195" s="945" t="str">
        <f t="shared" si="4"/>
        <v>Slithering Oil: Dexterity Properties + Everlife Ivy: Growth Properties</v>
      </c>
      <c r="R195" s="957" t="s">
        <v>8750</v>
      </c>
      <c r="S195" s="945" t="s">
        <v>9552</v>
      </c>
    </row>
    <row r="196" spans="8:19" ht="15">
      <c r="H196" s="3"/>
      <c r="I196" s="269"/>
      <c r="K196" s="903"/>
      <c r="O196" s="38" t="s">
        <v>8261</v>
      </c>
      <c r="P196" s="40" t="s">
        <v>8325</v>
      </c>
      <c r="Q196" s="945" t="str">
        <f t="shared" si="4"/>
        <v>Slithering Oil: Dexterity Properties + Arctic Core: Nullifying Properties</v>
      </c>
      <c r="R196" s="957" t="s">
        <v>8751</v>
      </c>
      <c r="S196" s="945" t="s">
        <v>9553</v>
      </c>
    </row>
    <row r="197" spans="8:19" ht="15">
      <c r="H197" s="3"/>
      <c r="I197" s="269"/>
      <c r="K197" s="903"/>
      <c r="O197" s="38" t="s">
        <v>8262</v>
      </c>
      <c r="P197" s="945" t="s">
        <v>1265</v>
      </c>
      <c r="Q197" s="945" t="str">
        <f t="shared" si="4"/>
        <v>Hardened Powder: Strength Properties + Nothing</v>
      </c>
      <c r="R197" s="954" t="s">
        <v>8454</v>
      </c>
      <c r="S197" s="945" t="s">
        <v>9554</v>
      </c>
    </row>
    <row r="198" spans="8:19" ht="15">
      <c r="H198" s="3"/>
      <c r="I198" s="269"/>
      <c r="K198" s="903"/>
      <c r="O198" s="38" t="s">
        <v>8262</v>
      </c>
      <c r="P198" s="38" t="s">
        <v>8257</v>
      </c>
      <c r="Q198" s="945" t="str">
        <f t="shared" si="4"/>
        <v>Hardened Powder: Strength Properties + Lifeforce Extract: Resistance Properties</v>
      </c>
      <c r="R198" s="955" t="s">
        <v>8480</v>
      </c>
      <c r="S198" s="945" t="s">
        <v>9555</v>
      </c>
    </row>
    <row r="199" spans="8:19" ht="15">
      <c r="H199" s="3"/>
      <c r="I199" s="269"/>
      <c r="K199" s="863"/>
      <c r="O199" s="38" t="s">
        <v>8262</v>
      </c>
      <c r="P199" s="38" t="s">
        <v>8259</v>
      </c>
      <c r="Q199" s="945" t="str">
        <f t="shared" si="4"/>
        <v>Hardened Powder: Strength Properties + Soul Essence: Magic Properties</v>
      </c>
      <c r="R199" s="955" t="s">
        <v>8491</v>
      </c>
      <c r="S199" s="945" t="s">
        <v>9556</v>
      </c>
    </row>
    <row r="200" spans="8:19" ht="15">
      <c r="H200" s="3"/>
      <c r="I200" s="269"/>
      <c r="K200" s="903"/>
      <c r="O200" s="38" t="s">
        <v>8262</v>
      </c>
      <c r="P200" s="38" t="s">
        <v>8261</v>
      </c>
      <c r="Q200" s="945" t="str">
        <f t="shared" si="4"/>
        <v>Hardened Powder: Strength Properties + Slithering Oil: Dexterity Properties</v>
      </c>
      <c r="R200" s="955" t="s">
        <v>8500</v>
      </c>
      <c r="S200" s="945" t="s">
        <v>9557</v>
      </c>
    </row>
    <row r="201" spans="8:19" ht="70.5">
      <c r="H201" s="3"/>
      <c r="I201" s="269"/>
      <c r="K201" s="903"/>
      <c r="O201" s="38" t="s">
        <v>8262</v>
      </c>
      <c r="P201" s="38" t="s">
        <v>8262</v>
      </c>
      <c r="Q201" s="945" t="str">
        <f t="shared" si="4"/>
        <v>Hardened Powder: Strength Properties + Hardened Powder: Strength Properties</v>
      </c>
      <c r="R201" s="1098" t="s">
        <v>9558</v>
      </c>
      <c r="S201" s="945" t="s">
        <v>9559</v>
      </c>
    </row>
    <row r="202" spans="8:19" ht="15">
      <c r="H202" s="3"/>
      <c r="I202" s="269"/>
      <c r="K202" s="903"/>
      <c r="O202" s="38" t="s">
        <v>8262</v>
      </c>
      <c r="P202" s="38" t="s">
        <v>8265</v>
      </c>
      <c r="Q202" s="945" t="str">
        <f t="shared" si="4"/>
        <v>Hardened Powder: Strength Properties + Ashen Weed: Withering Properties</v>
      </c>
      <c r="R202" s="955" t="s">
        <v>8510</v>
      </c>
      <c r="S202" s="945" t="s">
        <v>9560</v>
      </c>
    </row>
    <row r="203" spans="8:19" ht="53.25">
      <c r="H203" s="3"/>
      <c r="I203" s="269"/>
      <c r="K203" s="904"/>
      <c r="O203" s="38" t="s">
        <v>8262</v>
      </c>
      <c r="P203" s="38" t="s">
        <v>9404</v>
      </c>
      <c r="Q203" s="945" t="str">
        <f t="shared" si="4"/>
        <v>Hardened Powder: Strength Properties + Vile Mushroom: Vile Properties</v>
      </c>
      <c r="R203" s="1098" t="s">
        <v>9561</v>
      </c>
      <c r="S203" s="945" t="s">
        <v>9562</v>
      </c>
    </row>
    <row r="204" spans="8:19" ht="15">
      <c r="H204" s="278"/>
      <c r="I204" s="277"/>
      <c r="K204" s="904"/>
      <c r="O204" s="38" t="s">
        <v>8262</v>
      </c>
      <c r="P204" s="38" t="s">
        <v>8270</v>
      </c>
      <c r="Q204" s="945" t="str">
        <f t="shared" si="4"/>
        <v>Hardened Powder: Strength Properties + Living Root: Curing Properties</v>
      </c>
      <c r="R204" s="955" t="s">
        <v>8512</v>
      </c>
      <c r="S204" s="945" t="s">
        <v>9563</v>
      </c>
    </row>
    <row r="205" spans="8:19" ht="15">
      <c r="H205" s="278"/>
      <c r="I205" s="277"/>
      <c r="K205" s="902"/>
      <c r="O205" s="38" t="s">
        <v>8262</v>
      </c>
      <c r="P205" s="38" t="s">
        <v>8272</v>
      </c>
      <c r="Q205" s="945" t="str">
        <f t="shared" si="4"/>
        <v>Hardened Powder: Strength Properties + Mending Salve: Healing Properties</v>
      </c>
      <c r="R205" s="955" t="s">
        <v>8513</v>
      </c>
      <c r="S205" s="945" t="s">
        <v>9564</v>
      </c>
    </row>
    <row r="206" spans="8:19" ht="15">
      <c r="H206" s="278"/>
      <c r="I206" s="277"/>
      <c r="K206" s="902"/>
      <c r="O206" s="38" t="s">
        <v>8262</v>
      </c>
      <c r="P206" s="38" t="s">
        <v>8274</v>
      </c>
      <c r="Q206" s="945" t="str">
        <f t="shared" si="4"/>
        <v>Hardened Powder: Strength Properties + Bone Marrow: Regenerative Properties</v>
      </c>
      <c r="R206" s="955" t="s">
        <v>8514</v>
      </c>
      <c r="S206" s="945" t="s">
        <v>9565</v>
      </c>
    </row>
    <row r="207" spans="8:19" ht="15">
      <c r="H207" s="278"/>
      <c r="I207" s="277"/>
      <c r="K207" s="902"/>
      <c r="O207" s="38" t="s">
        <v>8262</v>
      </c>
      <c r="P207" s="38" t="s">
        <v>8275</v>
      </c>
      <c r="Q207" s="945" t="str">
        <f t="shared" si="4"/>
        <v>Hardened Powder: Strength Properties + Mana Berries: Mana Properties</v>
      </c>
      <c r="R207" s="955" t="s">
        <v>8515</v>
      </c>
      <c r="S207" s="945" t="s">
        <v>9566</v>
      </c>
    </row>
    <row r="208" spans="8:19" ht="15">
      <c r="H208" s="278"/>
      <c r="I208" s="277"/>
      <c r="K208" s="902"/>
      <c r="O208" s="38" t="s">
        <v>8262</v>
      </c>
      <c r="P208" s="38" t="s">
        <v>8276</v>
      </c>
      <c r="Q208" s="945" t="str">
        <f t="shared" si="4"/>
        <v>Hardened Powder: Strength Properties + Black Cobweb: Weakening Properties</v>
      </c>
      <c r="R208" s="955" t="s">
        <v>8516</v>
      </c>
      <c r="S208" s="945" t="s">
        <v>9567</v>
      </c>
    </row>
    <row r="209" spans="8:19" ht="15">
      <c r="H209" s="881"/>
      <c r="I209" s="905"/>
      <c r="K209" s="902"/>
      <c r="O209" s="38" t="s">
        <v>8262</v>
      </c>
      <c r="P209" s="38" t="s">
        <v>8277</v>
      </c>
      <c r="Q209" s="945" t="str">
        <f t="shared" si="4"/>
        <v>Hardened Powder: Strength Properties + Power Sand: Empowering Properties</v>
      </c>
      <c r="R209" s="955" t="s">
        <v>8517</v>
      </c>
      <c r="S209" s="945" t="s">
        <v>9568</v>
      </c>
    </row>
    <row r="210" spans="8:19" ht="88.5">
      <c r="H210" s="3"/>
      <c r="I210" s="269"/>
      <c r="K210" s="902"/>
      <c r="O210" s="38" t="s">
        <v>8262</v>
      </c>
      <c r="P210" s="39" t="s">
        <v>8278</v>
      </c>
      <c r="Q210" s="945" t="str">
        <f t="shared" si="4"/>
        <v>Hardened Powder: Strength Properties + Ice Lotus: Freezing Properties (Frost)</v>
      </c>
      <c r="R210" s="1186" t="s">
        <v>9569</v>
      </c>
      <c r="S210" s="945" t="s">
        <v>9570</v>
      </c>
    </row>
    <row r="211" spans="8:19" ht="88.5">
      <c r="H211" s="3"/>
      <c r="I211" s="269"/>
      <c r="K211" s="902"/>
      <c r="O211" s="38" t="s">
        <v>8262</v>
      </c>
      <c r="P211" s="39" t="s">
        <v>9413</v>
      </c>
      <c r="Q211" s="945" t="str">
        <f t="shared" si="4"/>
        <v>Hardened Powder: Strength Properties + Pure Blood: Blood Properties (Bleed)</v>
      </c>
      <c r="R211" s="1186" t="s">
        <v>9571</v>
      </c>
      <c r="S211" s="945" t="s">
        <v>9572</v>
      </c>
    </row>
    <row r="212" spans="8:19" ht="88.5">
      <c r="H212" s="3"/>
      <c r="I212" s="269"/>
      <c r="K212" s="902"/>
      <c r="O212" s="38" t="s">
        <v>8262</v>
      </c>
      <c r="P212" s="39" t="s">
        <v>8281</v>
      </c>
      <c r="Q212" s="945" t="str">
        <f t="shared" si="4"/>
        <v>Hardened Powder: Strength Properties + Poison Gland: Toxic Properties (Poison)</v>
      </c>
      <c r="R212" s="1186" t="s">
        <v>9573</v>
      </c>
      <c r="S212" s="945" t="s">
        <v>9574</v>
      </c>
    </row>
    <row r="213" spans="8:19" ht="88.5">
      <c r="H213" s="3"/>
      <c r="I213" s="269"/>
      <c r="K213" s="902"/>
      <c r="O213" s="38" t="s">
        <v>8262</v>
      </c>
      <c r="P213" s="39" t="s">
        <v>8283</v>
      </c>
      <c r="Q213" s="945" t="str">
        <f t="shared" si="4"/>
        <v>Hardened Powder: Strength Properties + Rich Soil: Earthly Properties (Earth)</v>
      </c>
      <c r="R213" s="1186" t="s">
        <v>9575</v>
      </c>
      <c r="S213" s="945" t="s">
        <v>9576</v>
      </c>
    </row>
    <row r="214" spans="8:19" ht="88.5">
      <c r="H214" s="3"/>
      <c r="I214" s="269"/>
      <c r="K214" s="902"/>
      <c r="O214" s="38" t="s">
        <v>8262</v>
      </c>
      <c r="P214" s="39" t="s">
        <v>8285</v>
      </c>
      <c r="Q214" s="945" t="str">
        <f t="shared" si="4"/>
        <v>Hardened Powder: Strength Properties + Burning Ichor: Firey Properties (Fire)</v>
      </c>
      <c r="R214" s="1186" t="s">
        <v>9577</v>
      </c>
      <c r="S214" s="945" t="s">
        <v>9578</v>
      </c>
    </row>
    <row r="215" spans="8:19" ht="106.5">
      <c r="H215" s="3"/>
      <c r="I215" s="269"/>
      <c r="K215" s="902"/>
      <c r="O215" s="38" t="s">
        <v>8262</v>
      </c>
      <c r="P215" s="39" t="s">
        <v>8287</v>
      </c>
      <c r="Q215" s="945" t="str">
        <f t="shared" si="4"/>
        <v>Hardened Powder: Strength Properties + Sparking Solution: Electric Properties (Lightning)</v>
      </c>
      <c r="R215" s="1186" t="s">
        <v>9579</v>
      </c>
      <c r="S215" s="945" t="s">
        <v>9580</v>
      </c>
    </row>
    <row r="216" spans="8:19" ht="88.5">
      <c r="H216" s="3"/>
      <c r="I216" s="269"/>
      <c r="K216" s="902"/>
      <c r="O216" s="38" t="s">
        <v>8262</v>
      </c>
      <c r="P216" s="39" t="s">
        <v>8290</v>
      </c>
      <c r="Q216" s="945" t="str">
        <f t="shared" si="4"/>
        <v>Hardened Powder: Strength Properties + Whistling Sap: Breezing Properties (Wind)</v>
      </c>
      <c r="R216" s="1186" t="s">
        <v>9581</v>
      </c>
      <c r="S216" s="945" t="s">
        <v>9582</v>
      </c>
    </row>
    <row r="217" spans="8:19" ht="88.5">
      <c r="H217" s="3"/>
      <c r="I217" s="269"/>
      <c r="K217" s="903"/>
      <c r="O217" s="38" t="s">
        <v>8262</v>
      </c>
      <c r="P217" s="39" t="s">
        <v>8293</v>
      </c>
      <c r="Q217" s="945" t="str">
        <f t="shared" si="4"/>
        <v>Hardened Powder: Strength Properties + White Obsidian: Reflective Properties (Light)</v>
      </c>
      <c r="R217" s="1186" t="s">
        <v>9583</v>
      </c>
      <c r="S217" s="945" t="s">
        <v>9584</v>
      </c>
    </row>
    <row r="218" spans="8:19" ht="88.5">
      <c r="H218" s="3"/>
      <c r="I218" s="269"/>
      <c r="K218" s="903"/>
      <c r="O218" s="38" t="s">
        <v>8262</v>
      </c>
      <c r="P218" s="39" t="s">
        <v>8295</v>
      </c>
      <c r="Q218" s="945" t="str">
        <f t="shared" si="4"/>
        <v>Hardened Powder: Strength Properties + Nightmare Fuel: Unsettling Properties (Dark)</v>
      </c>
      <c r="R218" s="1186" t="s">
        <v>9585</v>
      </c>
      <c r="S218" s="945" t="s">
        <v>9586</v>
      </c>
    </row>
    <row r="219" spans="8:19" ht="15">
      <c r="H219" s="3"/>
      <c r="I219" s="269"/>
      <c r="K219" s="903"/>
      <c r="O219" s="38" t="s">
        <v>8262</v>
      </c>
      <c r="P219" s="39" t="s">
        <v>8297</v>
      </c>
      <c r="Q219" s="945" t="str">
        <f t="shared" si="4"/>
        <v>Hardened Powder: Strength Properties + Salt Crystals: Advanced Healing Properties</v>
      </c>
      <c r="R219" s="956" t="s">
        <v>8614</v>
      </c>
      <c r="S219" s="945" t="s">
        <v>9587</v>
      </c>
    </row>
    <row r="220" spans="8:19" ht="15">
      <c r="H220" s="3"/>
      <c r="I220" s="269"/>
      <c r="K220" s="903"/>
      <c r="O220" s="38" t="s">
        <v>8262</v>
      </c>
      <c r="P220" s="39" t="s">
        <v>8299</v>
      </c>
      <c r="Q220" s="945" t="str">
        <f t="shared" si="4"/>
        <v>Hardened Powder: Strength Properties + Spirit Leaf: Advanced Regenerative Properties</v>
      </c>
      <c r="R220" s="956" t="s">
        <v>8615</v>
      </c>
      <c r="S220" s="945" t="s">
        <v>9588</v>
      </c>
    </row>
    <row r="221" spans="8:19" ht="15">
      <c r="H221" s="3"/>
      <c r="I221" s="269"/>
      <c r="K221" s="903"/>
      <c r="O221" s="38" t="s">
        <v>8262</v>
      </c>
      <c r="P221" s="39" t="s">
        <v>8300</v>
      </c>
      <c r="Q221" s="945" t="str">
        <f t="shared" si="4"/>
        <v>Hardened Powder: Strength Properties + Star Dust: Advanced Mana Properties</v>
      </c>
      <c r="R221" s="956" t="s">
        <v>8616</v>
      </c>
      <c r="S221" s="945" t="s">
        <v>9589</v>
      </c>
    </row>
    <row r="222" spans="8:19" ht="15">
      <c r="H222" s="3"/>
      <c r="I222" s="269"/>
      <c r="K222" s="903"/>
      <c r="O222" s="38" t="s">
        <v>8262</v>
      </c>
      <c r="P222" s="39" t="s">
        <v>8301</v>
      </c>
      <c r="Q222" s="945" t="str">
        <f t="shared" si="4"/>
        <v>Hardened Powder: Strength Properties + Diamond Grain: Advanced Empowering Properties</v>
      </c>
      <c r="R222" s="956" t="s">
        <v>8617</v>
      </c>
      <c r="S222" s="945" t="s">
        <v>9590</v>
      </c>
    </row>
    <row r="223" spans="8:19" ht="15">
      <c r="H223" s="3"/>
      <c r="I223" s="269"/>
      <c r="K223" s="903"/>
      <c r="O223" s="38" t="s">
        <v>8262</v>
      </c>
      <c r="P223" s="39" t="s">
        <v>8302</v>
      </c>
      <c r="Q223" s="945" t="str">
        <f t="shared" si="4"/>
        <v>Hardened Powder: Strength Properties + Demonic Tissue: Advanced Resistance Properties</v>
      </c>
      <c r="R223" s="956" t="s">
        <v>8618</v>
      </c>
      <c r="S223" s="945" t="s">
        <v>9591</v>
      </c>
    </row>
    <row r="224" spans="8:19" ht="15">
      <c r="H224" s="3"/>
      <c r="I224" s="269"/>
      <c r="K224" s="903"/>
      <c r="O224" s="38" t="s">
        <v>8262</v>
      </c>
      <c r="P224" s="39" t="s">
        <v>9427</v>
      </c>
      <c r="Q224" s="945" t="str">
        <f t="shared" si="4"/>
        <v>Hardened Powder: Strength Properties + Greyshade Bark: Ensnaring Properties</v>
      </c>
      <c r="R224" s="956" t="s">
        <v>8619</v>
      </c>
      <c r="S224" s="945" t="s">
        <v>9592</v>
      </c>
    </row>
    <row r="225" spans="8:19" ht="15">
      <c r="H225" s="3"/>
      <c r="I225" s="269"/>
      <c r="K225" s="903"/>
      <c r="O225" s="38" t="s">
        <v>8262</v>
      </c>
      <c r="P225" s="40" t="s">
        <v>8317</v>
      </c>
      <c r="Q225" s="945" t="str">
        <f t="shared" si="4"/>
        <v>Hardened Powder: Strength Properties + Gravity Fragment: Wavelength Properties</v>
      </c>
      <c r="R225" s="957" t="s">
        <v>8752</v>
      </c>
      <c r="S225" s="945" t="s">
        <v>9593</v>
      </c>
    </row>
    <row r="226" spans="8:19" ht="15">
      <c r="H226" s="3"/>
      <c r="I226" s="269"/>
      <c r="K226" s="903"/>
      <c r="O226" s="38" t="s">
        <v>8262</v>
      </c>
      <c r="P226" s="40" t="s">
        <v>8318</v>
      </c>
      <c r="Q226" s="945" t="str">
        <f t="shared" si="4"/>
        <v>Hardened Powder: Strength Properties + Sundunes Bloom: Pilfering Properties</v>
      </c>
      <c r="R226" s="957" t="s">
        <v>8753</v>
      </c>
      <c r="S226" s="945" t="s">
        <v>9594</v>
      </c>
    </row>
    <row r="227" spans="8:19" ht="15">
      <c r="H227" s="3"/>
      <c r="I227" s="269"/>
      <c r="K227" s="903"/>
      <c r="O227" s="38" t="s">
        <v>8262</v>
      </c>
      <c r="P227" s="40" t="s">
        <v>8319</v>
      </c>
      <c r="Q227" s="945" t="str">
        <f t="shared" si="4"/>
        <v>Hardened Powder: Strength Properties + Flaming Spirits: Alchoholic Properties</v>
      </c>
      <c r="R227" s="957" t="s">
        <v>8754</v>
      </c>
      <c r="S227" s="945" t="s">
        <v>9595</v>
      </c>
    </row>
    <row r="228" spans="8:19" ht="15">
      <c r="H228" s="3"/>
      <c r="I228" s="269"/>
      <c r="K228" s="903"/>
      <c r="O228" s="38" t="s">
        <v>8262</v>
      </c>
      <c r="P228" s="40" t="s">
        <v>8320</v>
      </c>
      <c r="Q228" s="945" t="str">
        <f t="shared" si="4"/>
        <v>Hardened Powder: Strength Properties + Oldworld Spices: Exotic Properties</v>
      </c>
      <c r="R228" s="957" t="s">
        <v>8755</v>
      </c>
      <c r="S228" s="945" t="s">
        <v>9596</v>
      </c>
    </row>
    <row r="229" spans="8:19" ht="15">
      <c r="H229" s="3"/>
      <c r="I229" s="269"/>
      <c r="K229" s="903"/>
      <c r="O229" s="38" t="s">
        <v>8262</v>
      </c>
      <c r="P229" s="40" t="s">
        <v>8321</v>
      </c>
      <c r="Q229" s="945" t="str">
        <f t="shared" si="4"/>
        <v>Hardened Powder: Strength Properties + Rotten Flesh: Rotting Properties</v>
      </c>
      <c r="R229" s="957" t="s">
        <v>8756</v>
      </c>
      <c r="S229" s="945" t="s">
        <v>9597</v>
      </c>
    </row>
    <row r="230" spans="8:19" ht="15">
      <c r="H230" s="3"/>
      <c r="I230" s="269"/>
      <c r="K230" s="903"/>
      <c r="O230" s="38" t="s">
        <v>8262</v>
      </c>
      <c r="P230" s="40" t="s">
        <v>8322</v>
      </c>
      <c r="Q230" s="945" t="str">
        <f t="shared" si="4"/>
        <v>Hardened Powder: Strength Properties + Divine Feather: Divine Properties</v>
      </c>
      <c r="R230" s="957" t="s">
        <v>8757</v>
      </c>
      <c r="S230" s="945" t="s">
        <v>9598</v>
      </c>
    </row>
    <row r="231" spans="8:19" ht="15">
      <c r="H231" s="3"/>
      <c r="I231" s="269"/>
      <c r="K231" s="903"/>
      <c r="O231" s="38" t="s">
        <v>8262</v>
      </c>
      <c r="P231" s="40" t="s">
        <v>8323</v>
      </c>
      <c r="Q231" s="945" t="str">
        <f t="shared" si="4"/>
        <v>Hardened Powder: Strength Properties + Deaths Touch: Deadly Properties</v>
      </c>
      <c r="R231" s="957" t="s">
        <v>8758</v>
      </c>
      <c r="S231" s="945" t="s">
        <v>9599</v>
      </c>
    </row>
    <row r="232" spans="8:19" ht="15">
      <c r="H232" s="3"/>
      <c r="I232" s="269"/>
      <c r="K232" s="903"/>
      <c r="O232" s="38" t="s">
        <v>8262</v>
      </c>
      <c r="P232" s="40" t="s">
        <v>8324</v>
      </c>
      <c r="Q232" s="945" t="str">
        <f t="shared" si="4"/>
        <v>Hardened Powder: Strength Properties + Everlife Ivy: Growth Properties</v>
      </c>
      <c r="R232" s="957" t="s">
        <v>8759</v>
      </c>
      <c r="S232" s="945" t="s">
        <v>9600</v>
      </c>
    </row>
    <row r="233" spans="8:19" ht="15">
      <c r="H233" s="3"/>
      <c r="I233" s="269"/>
      <c r="K233" s="939"/>
      <c r="O233" s="38" t="s">
        <v>8262</v>
      </c>
      <c r="P233" s="40" t="s">
        <v>8325</v>
      </c>
      <c r="Q233" s="945" t="str">
        <f t="shared" si="4"/>
        <v>Hardened Powder: Strength Properties + Arctic Core: Nullifying Properties</v>
      </c>
      <c r="R233" s="957" t="s">
        <v>8760</v>
      </c>
      <c r="S233" s="945" t="s">
        <v>9601</v>
      </c>
    </row>
    <row r="234" spans="8:19" ht="15">
      <c r="H234" s="3"/>
      <c r="I234" s="905"/>
      <c r="K234" s="904"/>
      <c r="O234" s="38" t="s">
        <v>8265</v>
      </c>
      <c r="P234" s="945" t="s">
        <v>1265</v>
      </c>
      <c r="Q234" s="945" t="str">
        <f t="shared" si="4"/>
        <v>Ashen Weed: Withering Properties + Nothing</v>
      </c>
      <c r="R234" s="954" t="s">
        <v>8455</v>
      </c>
      <c r="S234" s="945" t="s">
        <v>9602</v>
      </c>
    </row>
    <row r="235" spans="8:19" ht="15">
      <c r="H235" s="278"/>
      <c r="I235" s="277"/>
      <c r="K235" s="904"/>
      <c r="O235" s="38" t="s">
        <v>8265</v>
      </c>
      <c r="P235" s="38" t="s">
        <v>8257</v>
      </c>
      <c r="Q235" s="945" t="str">
        <f t="shared" si="4"/>
        <v>Ashen Weed: Withering Properties + Lifeforce Extract: Resistance Properties</v>
      </c>
      <c r="R235" s="955" t="s">
        <v>8481</v>
      </c>
      <c r="S235" s="945" t="s">
        <v>9603</v>
      </c>
    </row>
    <row r="236" spans="8:19" ht="15">
      <c r="H236" s="278"/>
      <c r="I236" s="277"/>
      <c r="K236" s="902"/>
      <c r="O236" s="38" t="s">
        <v>8265</v>
      </c>
      <c r="P236" s="38" t="s">
        <v>8259</v>
      </c>
      <c r="Q236" s="945" t="str">
        <f t="shared" si="4"/>
        <v>Ashen Weed: Withering Properties + Soul Essence: Magic Properties</v>
      </c>
      <c r="R236" s="955" t="s">
        <v>8492</v>
      </c>
      <c r="S236" s="945" t="s">
        <v>9604</v>
      </c>
    </row>
    <row r="237" spans="8:19" ht="15">
      <c r="H237" s="278"/>
      <c r="I237" s="277"/>
      <c r="K237" s="902"/>
      <c r="O237" s="38" t="s">
        <v>8265</v>
      </c>
      <c r="P237" s="38" t="s">
        <v>8261</v>
      </c>
      <c r="Q237" s="945" t="str">
        <f t="shared" si="4"/>
        <v>Ashen Weed: Withering Properties + Slithering Oil: Dexterity Properties</v>
      </c>
      <c r="R237" s="955" t="s">
        <v>8501</v>
      </c>
      <c r="S237" s="945" t="s">
        <v>9605</v>
      </c>
    </row>
    <row r="238" spans="8:19" ht="15">
      <c r="H238" s="278"/>
      <c r="I238" s="277"/>
      <c r="K238" s="902"/>
      <c r="O238" s="38" t="s">
        <v>8265</v>
      </c>
      <c r="P238" s="38" t="s">
        <v>8262</v>
      </c>
      <c r="Q238" s="945" t="str">
        <f t="shared" si="4"/>
        <v>Ashen Weed: Withering Properties + Hardened Powder: Strength Properties</v>
      </c>
      <c r="R238" s="955" t="s">
        <v>8510</v>
      </c>
      <c r="S238" s="945" t="s">
        <v>9606</v>
      </c>
    </row>
    <row r="239" spans="8:19" ht="15">
      <c r="H239" s="278"/>
      <c r="I239" s="277"/>
      <c r="K239" s="902"/>
      <c r="O239" s="38" t="s">
        <v>8265</v>
      </c>
      <c r="P239" s="38" t="s">
        <v>8265</v>
      </c>
      <c r="Q239" s="945" t="str">
        <f t="shared" si="4"/>
        <v>Ashen Weed: Withering Properties + Ashen Weed: Withering Properties</v>
      </c>
      <c r="R239" s="955" t="s">
        <v>8518</v>
      </c>
      <c r="S239" s="945" t="s">
        <v>9607</v>
      </c>
    </row>
    <row r="240" spans="8:19" ht="15">
      <c r="H240" s="278"/>
      <c r="I240" s="277"/>
      <c r="K240" s="902"/>
      <c r="O240" s="38" t="s">
        <v>8265</v>
      </c>
      <c r="P240" s="38" t="s">
        <v>9404</v>
      </c>
      <c r="Q240" s="945" t="str">
        <f t="shared" si="4"/>
        <v>Ashen Weed: Withering Properties + Vile Mushroom: Vile Properties</v>
      </c>
      <c r="R240" s="955" t="s">
        <v>8519</v>
      </c>
      <c r="S240" s="945" t="s">
        <v>9608</v>
      </c>
    </row>
    <row r="241" spans="8:19" ht="15">
      <c r="H241" s="881"/>
      <c r="I241" s="905"/>
      <c r="K241" s="902"/>
      <c r="O241" s="38" t="s">
        <v>8265</v>
      </c>
      <c r="P241" s="38" t="s">
        <v>8270</v>
      </c>
      <c r="Q241" s="945" t="str">
        <f t="shared" si="4"/>
        <v>Ashen Weed: Withering Properties + Living Root: Curing Properties</v>
      </c>
      <c r="R241" s="955" t="s">
        <v>8520</v>
      </c>
      <c r="S241" s="945" t="s">
        <v>9609</v>
      </c>
    </row>
    <row r="242" spans="8:19" ht="15">
      <c r="H242" s="3"/>
      <c r="I242" s="269"/>
      <c r="K242" s="902"/>
      <c r="O242" s="38" t="s">
        <v>8265</v>
      </c>
      <c r="P242" s="38" t="s">
        <v>8272</v>
      </c>
      <c r="Q242" s="945" t="str">
        <f t="shared" ref="Q242:S305" si="5">_xlfn.TEXTJOIN(" + ",TRUE,O242:P242)</f>
        <v>Ashen Weed: Withering Properties + Mending Salve: Healing Properties</v>
      </c>
      <c r="R242" s="955" t="s">
        <v>8521</v>
      </c>
      <c r="S242" s="945" t="s">
        <v>9610</v>
      </c>
    </row>
    <row r="243" spans="8:19" ht="15">
      <c r="H243" s="3"/>
      <c r="I243" s="269"/>
      <c r="K243" s="902"/>
      <c r="O243" s="38" t="s">
        <v>8265</v>
      </c>
      <c r="P243" s="38" t="s">
        <v>8274</v>
      </c>
      <c r="Q243" s="945" t="str">
        <f t="shared" si="5"/>
        <v>Ashen Weed: Withering Properties + Bone Marrow: Regenerative Properties</v>
      </c>
      <c r="R243" s="955" t="s">
        <v>8522</v>
      </c>
      <c r="S243" s="945" t="s">
        <v>9611</v>
      </c>
    </row>
    <row r="244" spans="8:19" ht="15">
      <c r="H244" s="3"/>
      <c r="I244" s="269"/>
      <c r="K244" s="902"/>
      <c r="O244" s="38" t="s">
        <v>8265</v>
      </c>
      <c r="P244" s="38" t="s">
        <v>8275</v>
      </c>
      <c r="Q244" s="945" t="str">
        <f t="shared" si="5"/>
        <v>Ashen Weed: Withering Properties + Mana Berries: Mana Properties</v>
      </c>
      <c r="R244" s="955" t="s">
        <v>8523</v>
      </c>
      <c r="S244" s="945" t="s">
        <v>9612</v>
      </c>
    </row>
    <row r="245" spans="8:19" ht="15">
      <c r="H245" s="3"/>
      <c r="I245" s="269"/>
      <c r="K245" s="902"/>
      <c r="O245" s="38" t="s">
        <v>8265</v>
      </c>
      <c r="P245" s="38" t="s">
        <v>8276</v>
      </c>
      <c r="Q245" s="945" t="str">
        <f t="shared" si="5"/>
        <v>Ashen Weed: Withering Properties + Black Cobweb: Weakening Properties</v>
      </c>
      <c r="R245" s="955" t="s">
        <v>8524</v>
      </c>
      <c r="S245" s="945" t="s">
        <v>9613</v>
      </c>
    </row>
    <row r="246" spans="8:19" ht="15">
      <c r="H246" s="3"/>
      <c r="I246" s="269"/>
      <c r="K246" s="902"/>
      <c r="O246" s="38" t="s">
        <v>8265</v>
      </c>
      <c r="P246" s="38" t="s">
        <v>8277</v>
      </c>
      <c r="Q246" s="945" t="str">
        <f t="shared" si="5"/>
        <v>Ashen Weed: Withering Properties + Power Sand: Empowering Properties</v>
      </c>
      <c r="R246" s="955" t="s">
        <v>8525</v>
      </c>
      <c r="S246" s="945" t="s">
        <v>9614</v>
      </c>
    </row>
    <row r="247" spans="8:19" ht="15">
      <c r="H247" s="3"/>
      <c r="I247" s="269"/>
      <c r="K247" s="902"/>
      <c r="O247" s="38" t="s">
        <v>8265</v>
      </c>
      <c r="P247" s="39" t="s">
        <v>8278</v>
      </c>
      <c r="Q247" s="945" t="str">
        <f t="shared" si="5"/>
        <v>Ashen Weed: Withering Properties + Ice Lotus: Freezing Properties (Frost)</v>
      </c>
      <c r="R247" s="956" t="s">
        <v>8620</v>
      </c>
      <c r="S247" s="945" t="s">
        <v>9615</v>
      </c>
    </row>
    <row r="248" spans="8:19" ht="15">
      <c r="H248" s="3"/>
      <c r="I248" s="269"/>
      <c r="K248" s="903"/>
      <c r="O248" s="38" t="s">
        <v>8265</v>
      </c>
      <c r="P248" s="39" t="s">
        <v>9413</v>
      </c>
      <c r="Q248" s="945" t="str">
        <f t="shared" si="5"/>
        <v>Ashen Weed: Withering Properties + Pure Blood: Blood Properties (Bleed)</v>
      </c>
      <c r="R248" s="956" t="s">
        <v>8621</v>
      </c>
      <c r="S248" s="945" t="s">
        <v>9616</v>
      </c>
    </row>
    <row r="249" spans="8:19" ht="15">
      <c r="H249" s="3"/>
      <c r="I249" s="269"/>
      <c r="K249" s="903"/>
      <c r="O249" s="38" t="s">
        <v>8265</v>
      </c>
      <c r="P249" s="39" t="s">
        <v>8281</v>
      </c>
      <c r="Q249" s="945" t="str">
        <f t="shared" si="5"/>
        <v>Ashen Weed: Withering Properties + Poison Gland: Toxic Properties (Poison)</v>
      </c>
      <c r="R249" s="956" t="s">
        <v>8622</v>
      </c>
      <c r="S249" s="945" t="s">
        <v>9617</v>
      </c>
    </row>
    <row r="250" spans="8:19" ht="15">
      <c r="H250" s="3"/>
      <c r="I250" s="269"/>
      <c r="K250" s="903"/>
      <c r="O250" s="38" t="s">
        <v>8265</v>
      </c>
      <c r="P250" s="39" t="s">
        <v>8283</v>
      </c>
      <c r="Q250" s="945" t="str">
        <f t="shared" si="5"/>
        <v>Ashen Weed: Withering Properties + Rich Soil: Earthly Properties (Earth)</v>
      </c>
      <c r="R250" s="956" t="s">
        <v>8623</v>
      </c>
      <c r="S250" s="945" t="s">
        <v>9618</v>
      </c>
    </row>
    <row r="251" spans="8:19" ht="15">
      <c r="H251" s="3"/>
      <c r="I251" s="269"/>
      <c r="K251" s="863"/>
      <c r="O251" s="38" t="s">
        <v>8265</v>
      </c>
      <c r="P251" s="39" t="s">
        <v>8285</v>
      </c>
      <c r="Q251" s="945" t="str">
        <f t="shared" si="5"/>
        <v>Ashen Weed: Withering Properties + Burning Ichor: Firey Properties (Fire)</v>
      </c>
      <c r="R251" s="956" t="s">
        <v>8624</v>
      </c>
      <c r="S251" s="945" t="s">
        <v>9619</v>
      </c>
    </row>
    <row r="252" spans="8:19" ht="15">
      <c r="H252" s="3"/>
      <c r="I252" s="269"/>
      <c r="K252" s="903"/>
      <c r="O252" s="38" t="s">
        <v>8265</v>
      </c>
      <c r="P252" s="39" t="s">
        <v>8287</v>
      </c>
      <c r="Q252" s="945" t="str">
        <f t="shared" si="5"/>
        <v>Ashen Weed: Withering Properties + Sparking Solution: Electric Properties (Lightning)</v>
      </c>
      <c r="R252" s="956" t="s">
        <v>8625</v>
      </c>
      <c r="S252" s="945" t="s">
        <v>9620</v>
      </c>
    </row>
    <row r="253" spans="8:19" ht="15">
      <c r="H253" s="3"/>
      <c r="I253" s="269"/>
      <c r="K253" s="903"/>
      <c r="O253" s="38" t="s">
        <v>8265</v>
      </c>
      <c r="P253" s="39" t="s">
        <v>8290</v>
      </c>
      <c r="Q253" s="945" t="str">
        <f t="shared" si="5"/>
        <v>Ashen Weed: Withering Properties + Whistling Sap: Breezing Properties (Wind)</v>
      </c>
      <c r="R253" s="956" t="s">
        <v>8626</v>
      </c>
      <c r="S253" s="945" t="s">
        <v>9621</v>
      </c>
    </row>
    <row r="254" spans="8:19" ht="15">
      <c r="H254" s="3"/>
      <c r="I254" s="269"/>
      <c r="K254" s="903"/>
      <c r="O254" s="38" t="s">
        <v>8265</v>
      </c>
      <c r="P254" s="39" t="s">
        <v>8293</v>
      </c>
      <c r="Q254" s="945" t="str">
        <f t="shared" si="5"/>
        <v>Ashen Weed: Withering Properties + White Obsidian: Reflective Properties (Light)</v>
      </c>
      <c r="R254" s="956" t="s">
        <v>8627</v>
      </c>
      <c r="S254" s="945" t="s">
        <v>9622</v>
      </c>
    </row>
    <row r="255" spans="8:19" ht="15">
      <c r="H255" s="3"/>
      <c r="I255" s="269"/>
      <c r="K255" s="903"/>
      <c r="O255" s="38" t="s">
        <v>8265</v>
      </c>
      <c r="P255" s="39" t="s">
        <v>8295</v>
      </c>
      <c r="Q255" s="945" t="str">
        <f t="shared" si="5"/>
        <v>Ashen Weed: Withering Properties + Nightmare Fuel: Unsettling Properties (Dark)</v>
      </c>
      <c r="R255" s="956" t="s">
        <v>8628</v>
      </c>
      <c r="S255" s="945" t="s">
        <v>9623</v>
      </c>
    </row>
    <row r="256" spans="8:19" ht="15">
      <c r="H256" s="3"/>
      <c r="I256" s="269"/>
      <c r="K256" s="903"/>
      <c r="O256" s="38" t="s">
        <v>8265</v>
      </c>
      <c r="P256" s="39" t="s">
        <v>8297</v>
      </c>
      <c r="Q256" s="945" t="str">
        <f t="shared" si="5"/>
        <v>Ashen Weed: Withering Properties + Salt Crystals: Advanced Healing Properties</v>
      </c>
      <c r="R256" s="956" t="s">
        <v>8629</v>
      </c>
      <c r="S256" s="945" t="s">
        <v>9624</v>
      </c>
    </row>
    <row r="257" spans="8:19" ht="15">
      <c r="H257" s="3"/>
      <c r="I257" s="269"/>
      <c r="K257" s="903"/>
      <c r="O257" s="38" t="s">
        <v>8265</v>
      </c>
      <c r="P257" s="39" t="s">
        <v>8299</v>
      </c>
      <c r="Q257" s="945" t="str">
        <f t="shared" si="5"/>
        <v>Ashen Weed: Withering Properties + Spirit Leaf: Advanced Regenerative Properties</v>
      </c>
      <c r="R257" s="956" t="s">
        <v>8630</v>
      </c>
      <c r="S257" s="945" t="s">
        <v>9625</v>
      </c>
    </row>
    <row r="258" spans="8:19" ht="15">
      <c r="H258" s="3"/>
      <c r="I258" s="269"/>
      <c r="K258" s="903"/>
      <c r="O258" s="38" t="s">
        <v>8265</v>
      </c>
      <c r="P258" s="39" t="s">
        <v>8300</v>
      </c>
      <c r="Q258" s="945" t="str">
        <f t="shared" si="5"/>
        <v>Ashen Weed: Withering Properties + Star Dust: Advanced Mana Properties</v>
      </c>
      <c r="R258" s="956" t="s">
        <v>8631</v>
      </c>
      <c r="S258" s="945" t="s">
        <v>9626</v>
      </c>
    </row>
    <row r="259" spans="8:19" ht="15">
      <c r="H259" s="3"/>
      <c r="I259" s="269"/>
      <c r="K259" s="903"/>
      <c r="O259" s="38" t="s">
        <v>8265</v>
      </c>
      <c r="P259" s="39" t="s">
        <v>8301</v>
      </c>
      <c r="Q259" s="945" t="str">
        <f t="shared" si="5"/>
        <v>Ashen Weed: Withering Properties + Diamond Grain: Advanced Empowering Properties</v>
      </c>
      <c r="R259" s="956" t="s">
        <v>8632</v>
      </c>
      <c r="S259" s="945" t="s">
        <v>9627</v>
      </c>
    </row>
    <row r="260" spans="8:19" ht="15">
      <c r="H260" s="3"/>
      <c r="I260" s="269"/>
      <c r="K260" s="903"/>
      <c r="O260" s="38" t="s">
        <v>8265</v>
      </c>
      <c r="P260" s="39" t="s">
        <v>8302</v>
      </c>
      <c r="Q260" s="945" t="str">
        <f t="shared" si="5"/>
        <v>Ashen Weed: Withering Properties + Demonic Tissue: Advanced Resistance Properties</v>
      </c>
      <c r="R260" s="956" t="s">
        <v>8633</v>
      </c>
      <c r="S260" s="945" t="s">
        <v>9628</v>
      </c>
    </row>
    <row r="261" spans="8:19" ht="15">
      <c r="H261" s="3"/>
      <c r="I261" s="269"/>
      <c r="K261" s="903"/>
      <c r="O261" s="38" t="s">
        <v>8265</v>
      </c>
      <c r="P261" s="39" t="s">
        <v>9427</v>
      </c>
      <c r="Q261" s="945" t="str">
        <f t="shared" si="5"/>
        <v>Ashen Weed: Withering Properties + Greyshade Bark: Ensnaring Properties</v>
      </c>
      <c r="R261" s="956" t="s">
        <v>8634</v>
      </c>
      <c r="S261" s="945" t="s">
        <v>9629</v>
      </c>
    </row>
    <row r="262" spans="8:19" ht="15">
      <c r="H262" s="3"/>
      <c r="I262" s="269"/>
      <c r="K262" s="903"/>
      <c r="O262" s="38" t="s">
        <v>8265</v>
      </c>
      <c r="P262" s="40" t="s">
        <v>8317</v>
      </c>
      <c r="Q262" s="945" t="str">
        <f t="shared" si="5"/>
        <v>Ashen Weed: Withering Properties + Gravity Fragment: Wavelength Properties</v>
      </c>
      <c r="R262" s="957" t="s">
        <v>8761</v>
      </c>
      <c r="S262" s="945" t="s">
        <v>9630</v>
      </c>
    </row>
    <row r="263" spans="8:19" ht="15">
      <c r="H263" s="3"/>
      <c r="I263" s="269"/>
      <c r="K263" s="903"/>
      <c r="O263" s="38" t="s">
        <v>8265</v>
      </c>
      <c r="P263" s="40" t="s">
        <v>8318</v>
      </c>
      <c r="Q263" s="945" t="str">
        <f t="shared" si="5"/>
        <v>Ashen Weed: Withering Properties + Sundunes Bloom: Pilfering Properties</v>
      </c>
      <c r="R263" s="957" t="s">
        <v>8762</v>
      </c>
      <c r="S263" s="945" t="s">
        <v>9631</v>
      </c>
    </row>
    <row r="264" spans="8:19" ht="15">
      <c r="H264" s="3"/>
      <c r="I264" s="269"/>
      <c r="K264" s="903"/>
      <c r="O264" s="38" t="s">
        <v>8265</v>
      </c>
      <c r="P264" s="40" t="s">
        <v>8319</v>
      </c>
      <c r="Q264" s="945" t="str">
        <f t="shared" si="5"/>
        <v>Ashen Weed: Withering Properties + Flaming Spirits: Alchoholic Properties</v>
      </c>
      <c r="R264" s="957" t="s">
        <v>8763</v>
      </c>
      <c r="S264" s="945" t="s">
        <v>9632</v>
      </c>
    </row>
    <row r="265" spans="8:19" ht="15">
      <c r="H265" s="3"/>
      <c r="I265" s="269"/>
      <c r="K265" s="903"/>
      <c r="O265" s="38" t="s">
        <v>8265</v>
      </c>
      <c r="P265" s="40" t="s">
        <v>8320</v>
      </c>
      <c r="Q265" s="945" t="str">
        <f t="shared" si="5"/>
        <v>Ashen Weed: Withering Properties + Oldworld Spices: Exotic Properties</v>
      </c>
      <c r="R265" s="957" t="s">
        <v>8764</v>
      </c>
      <c r="S265" s="945" t="s">
        <v>9633</v>
      </c>
    </row>
    <row r="266" spans="8:19" ht="15">
      <c r="H266" s="3"/>
      <c r="I266" s="905"/>
      <c r="K266" s="904"/>
      <c r="O266" s="38" t="s">
        <v>8265</v>
      </c>
      <c r="P266" s="40" t="s">
        <v>8321</v>
      </c>
      <c r="Q266" s="945" t="str">
        <f t="shared" si="5"/>
        <v>Ashen Weed: Withering Properties + Rotten Flesh: Rotting Properties</v>
      </c>
      <c r="R266" s="957" t="s">
        <v>8765</v>
      </c>
      <c r="S266" s="945" t="s">
        <v>9634</v>
      </c>
    </row>
    <row r="267" spans="8:19" ht="15">
      <c r="H267" s="278"/>
      <c r="I267" s="277"/>
      <c r="K267" s="904"/>
      <c r="O267" s="38" t="s">
        <v>8265</v>
      </c>
      <c r="P267" s="40" t="s">
        <v>8322</v>
      </c>
      <c r="Q267" s="945" t="str">
        <f t="shared" si="5"/>
        <v>Ashen Weed: Withering Properties + Divine Feather: Divine Properties</v>
      </c>
      <c r="R267" s="957" t="s">
        <v>8766</v>
      </c>
      <c r="S267" s="945" t="s">
        <v>9635</v>
      </c>
    </row>
    <row r="268" spans="8:19" ht="15">
      <c r="H268" s="278"/>
      <c r="I268" s="277"/>
      <c r="K268" s="902"/>
      <c r="O268" s="38" t="s">
        <v>8265</v>
      </c>
      <c r="P268" s="40" t="s">
        <v>8323</v>
      </c>
      <c r="Q268" s="945" t="str">
        <f t="shared" si="5"/>
        <v>Ashen Weed: Withering Properties + Deaths Touch: Deadly Properties</v>
      </c>
      <c r="R268" s="957" t="s">
        <v>8767</v>
      </c>
      <c r="S268" s="945" t="s">
        <v>9636</v>
      </c>
    </row>
    <row r="269" spans="8:19" ht="15">
      <c r="H269" s="278"/>
      <c r="I269" s="277"/>
      <c r="K269" s="902"/>
      <c r="O269" s="38" t="s">
        <v>8265</v>
      </c>
      <c r="P269" s="40" t="s">
        <v>8324</v>
      </c>
      <c r="Q269" s="945" t="str">
        <f t="shared" si="5"/>
        <v>Ashen Weed: Withering Properties + Everlife Ivy: Growth Properties</v>
      </c>
      <c r="R269" s="957" t="s">
        <v>8768</v>
      </c>
      <c r="S269" s="945" t="s">
        <v>9637</v>
      </c>
    </row>
    <row r="270" spans="8:19" ht="15">
      <c r="H270" s="278"/>
      <c r="I270" s="277"/>
      <c r="K270" s="902"/>
      <c r="O270" s="38" t="s">
        <v>8265</v>
      </c>
      <c r="P270" s="40" t="s">
        <v>8325</v>
      </c>
      <c r="Q270" s="945" t="str">
        <f t="shared" si="5"/>
        <v>Ashen Weed: Withering Properties + Arctic Core: Nullifying Properties</v>
      </c>
      <c r="R270" s="957" t="s">
        <v>8769</v>
      </c>
      <c r="S270" s="945" t="s">
        <v>9638</v>
      </c>
    </row>
    <row r="271" spans="8:19" ht="15">
      <c r="H271" s="278"/>
      <c r="I271" s="277"/>
      <c r="K271" s="902"/>
      <c r="O271" s="38" t="s">
        <v>9404</v>
      </c>
      <c r="P271" s="945" t="s">
        <v>1265</v>
      </c>
      <c r="Q271" s="945" t="str">
        <f t="shared" si="5"/>
        <v>Vile Mushroom: Vile Properties + Nothing</v>
      </c>
      <c r="R271" s="954" t="s">
        <v>8456</v>
      </c>
      <c r="S271" s="945" t="s">
        <v>9639</v>
      </c>
    </row>
    <row r="272" spans="8:19" ht="15">
      <c r="H272" s="278"/>
      <c r="I272" s="277"/>
      <c r="K272" s="902"/>
      <c r="O272" s="38" t="s">
        <v>9404</v>
      </c>
      <c r="P272" s="38" t="s">
        <v>8257</v>
      </c>
      <c r="Q272" s="945" t="str">
        <f t="shared" si="5"/>
        <v>Vile Mushroom: Vile Properties + Lifeforce Extract: Resistance Properties</v>
      </c>
      <c r="R272" s="955" t="s">
        <v>8482</v>
      </c>
      <c r="S272" s="945" t="s">
        <v>9640</v>
      </c>
    </row>
    <row r="273" spans="8:19" ht="53.25">
      <c r="H273" s="881"/>
      <c r="I273" s="905"/>
      <c r="K273" s="902"/>
      <c r="O273" s="38" t="s">
        <v>9404</v>
      </c>
      <c r="P273" s="38" t="s">
        <v>8259</v>
      </c>
      <c r="Q273" s="945" t="str">
        <f t="shared" si="5"/>
        <v>Vile Mushroom: Vile Properties + Soul Essence: Magic Properties</v>
      </c>
      <c r="R273" s="1098" t="s">
        <v>9483</v>
      </c>
      <c r="S273" s="945" t="s">
        <v>9641</v>
      </c>
    </row>
    <row r="274" spans="8:19" ht="53.25">
      <c r="H274" s="3"/>
      <c r="I274" s="269"/>
      <c r="K274" s="902"/>
      <c r="O274" s="38" t="s">
        <v>9404</v>
      </c>
      <c r="P274" s="38" t="s">
        <v>8261</v>
      </c>
      <c r="Q274" s="945" t="str">
        <f t="shared" si="5"/>
        <v>Vile Mushroom: Vile Properties + Slithering Oil: Dexterity Properties</v>
      </c>
      <c r="R274" s="1098" t="s">
        <v>9521</v>
      </c>
      <c r="S274" s="945" t="s">
        <v>9642</v>
      </c>
    </row>
    <row r="275" spans="8:19" ht="53.25">
      <c r="H275" s="3"/>
      <c r="I275" s="269"/>
      <c r="K275" s="902"/>
      <c r="O275" s="38" t="s">
        <v>9404</v>
      </c>
      <c r="P275" s="38" t="s">
        <v>8262</v>
      </c>
      <c r="Q275" s="945" t="str">
        <f t="shared" si="5"/>
        <v>Vile Mushroom: Vile Properties + Hardened Powder: Strength Properties</v>
      </c>
      <c r="R275" s="1098" t="s">
        <v>9561</v>
      </c>
      <c r="S275" s="945" t="s">
        <v>9643</v>
      </c>
    </row>
    <row r="276" spans="8:19" ht="15">
      <c r="H276" s="3"/>
      <c r="I276" s="269"/>
      <c r="K276" s="902"/>
      <c r="O276" s="38" t="s">
        <v>9404</v>
      </c>
      <c r="P276" s="38" t="s">
        <v>8265</v>
      </c>
      <c r="Q276" s="945" t="str">
        <f t="shared" si="5"/>
        <v>Vile Mushroom: Vile Properties + Ashen Weed: Withering Properties</v>
      </c>
      <c r="R276" s="955" t="s">
        <v>8519</v>
      </c>
      <c r="S276" s="945" t="s">
        <v>9644</v>
      </c>
    </row>
    <row r="277" spans="8:19" ht="15">
      <c r="H277" s="3"/>
      <c r="I277" s="269"/>
      <c r="K277" s="902"/>
      <c r="O277" s="38" t="s">
        <v>9404</v>
      </c>
      <c r="P277" s="38" t="s">
        <v>9404</v>
      </c>
      <c r="Q277" s="945" t="str">
        <f t="shared" si="5"/>
        <v>Vile Mushroom: Vile Properties + Vile Mushroom: Vile Properties</v>
      </c>
      <c r="R277" s="955" t="s">
        <v>8526</v>
      </c>
      <c r="S277" s="945" t="s">
        <v>9645</v>
      </c>
    </row>
    <row r="278" spans="8:19" ht="15">
      <c r="H278" s="3"/>
      <c r="I278" s="269"/>
      <c r="K278" s="902"/>
      <c r="O278" s="38" t="s">
        <v>9404</v>
      </c>
      <c r="P278" s="38" t="s">
        <v>8270</v>
      </c>
      <c r="Q278" s="945" t="str">
        <f t="shared" si="5"/>
        <v>Vile Mushroom: Vile Properties + Living Root: Curing Properties</v>
      </c>
      <c r="R278" s="955" t="s">
        <v>8527</v>
      </c>
      <c r="S278" s="945" t="s">
        <v>9646</v>
      </c>
    </row>
    <row r="279" spans="8:19" ht="15">
      <c r="H279" s="3"/>
      <c r="I279" s="269"/>
      <c r="K279" s="903"/>
      <c r="O279" s="38" t="s">
        <v>9404</v>
      </c>
      <c r="P279" s="38" t="s">
        <v>8272</v>
      </c>
      <c r="Q279" s="945" t="str">
        <f t="shared" si="5"/>
        <v>Vile Mushroom: Vile Properties + Mending Salve: Healing Properties</v>
      </c>
      <c r="R279" s="955" t="s">
        <v>8528</v>
      </c>
      <c r="S279" s="945" t="s">
        <v>9647</v>
      </c>
    </row>
    <row r="280" spans="8:19" ht="15">
      <c r="H280" s="3"/>
      <c r="I280" s="269"/>
      <c r="K280" s="903"/>
      <c r="O280" s="38" t="s">
        <v>9404</v>
      </c>
      <c r="P280" s="38" t="s">
        <v>8274</v>
      </c>
      <c r="Q280" s="945" t="str">
        <f t="shared" si="5"/>
        <v>Vile Mushroom: Vile Properties + Bone Marrow: Regenerative Properties</v>
      </c>
      <c r="R280" s="955" t="s">
        <v>8529</v>
      </c>
      <c r="S280" s="945" t="s">
        <v>9648</v>
      </c>
    </row>
    <row r="281" spans="8:19" ht="15">
      <c r="H281" s="3"/>
      <c r="I281" s="269"/>
      <c r="K281" s="903"/>
      <c r="O281" s="38" t="s">
        <v>9404</v>
      </c>
      <c r="P281" s="38" t="s">
        <v>8275</v>
      </c>
      <c r="Q281" s="945" t="str">
        <f t="shared" si="5"/>
        <v>Vile Mushroom: Vile Properties + Mana Berries: Mana Properties</v>
      </c>
      <c r="R281" s="955" t="s">
        <v>8530</v>
      </c>
      <c r="S281" s="945" t="s">
        <v>9649</v>
      </c>
    </row>
    <row r="282" spans="8:19" ht="15">
      <c r="H282" s="3"/>
      <c r="I282" s="269"/>
      <c r="K282" s="903"/>
      <c r="O282" s="38" t="s">
        <v>9404</v>
      </c>
      <c r="P282" s="38" t="s">
        <v>8276</v>
      </c>
      <c r="Q282" s="945" t="str">
        <f t="shared" si="5"/>
        <v>Vile Mushroom: Vile Properties + Black Cobweb: Weakening Properties</v>
      </c>
      <c r="R282" s="955" t="s">
        <v>8531</v>
      </c>
      <c r="S282" s="945" t="s">
        <v>9650</v>
      </c>
    </row>
    <row r="283" spans="8:19" ht="15">
      <c r="H283" s="3"/>
      <c r="I283" s="269"/>
      <c r="K283" s="903"/>
      <c r="O283" s="38" t="s">
        <v>9404</v>
      </c>
      <c r="P283" s="38" t="s">
        <v>8277</v>
      </c>
      <c r="Q283" s="945" t="str">
        <f t="shared" si="5"/>
        <v>Vile Mushroom: Vile Properties + Power Sand: Empowering Properties</v>
      </c>
      <c r="R283" s="955" t="s">
        <v>8532</v>
      </c>
      <c r="S283" s="945" t="s">
        <v>9651</v>
      </c>
    </row>
    <row r="284" spans="8:19" ht="15">
      <c r="H284" s="3"/>
      <c r="I284" s="269"/>
      <c r="K284" s="903"/>
      <c r="O284" s="38" t="s">
        <v>9404</v>
      </c>
      <c r="P284" s="39" t="s">
        <v>8278</v>
      </c>
      <c r="Q284" s="945" t="str">
        <f t="shared" si="5"/>
        <v>Vile Mushroom: Vile Properties + Ice Lotus: Freezing Properties (Frost)</v>
      </c>
      <c r="R284" s="956" t="s">
        <v>8635</v>
      </c>
      <c r="S284" s="945" t="s">
        <v>9652</v>
      </c>
    </row>
    <row r="285" spans="8:19" ht="15">
      <c r="H285" s="3"/>
      <c r="I285" s="269"/>
      <c r="K285" s="903"/>
      <c r="O285" s="38" t="s">
        <v>9404</v>
      </c>
      <c r="P285" s="39" t="s">
        <v>9413</v>
      </c>
      <c r="Q285" s="945" t="str">
        <f t="shared" si="5"/>
        <v>Vile Mushroom: Vile Properties + Pure Blood: Blood Properties (Bleed)</v>
      </c>
      <c r="R285" s="956" t="s">
        <v>8636</v>
      </c>
      <c r="S285" s="945" t="s">
        <v>9653</v>
      </c>
    </row>
    <row r="286" spans="8:19" ht="15">
      <c r="H286" s="3"/>
      <c r="I286" s="269"/>
      <c r="K286" s="903"/>
      <c r="O286" s="38" t="s">
        <v>9404</v>
      </c>
      <c r="P286" s="39" t="s">
        <v>8281</v>
      </c>
      <c r="Q286" s="945" t="str">
        <f t="shared" si="5"/>
        <v>Vile Mushroom: Vile Properties + Poison Gland: Toxic Properties (Poison)</v>
      </c>
      <c r="R286" s="956" t="s">
        <v>8637</v>
      </c>
      <c r="S286" s="945" t="s">
        <v>9654</v>
      </c>
    </row>
    <row r="287" spans="8:19" ht="15">
      <c r="H287" s="3"/>
      <c r="I287" s="269"/>
      <c r="K287" s="903"/>
      <c r="O287" s="38" t="s">
        <v>9404</v>
      </c>
      <c r="P287" s="39" t="s">
        <v>8283</v>
      </c>
      <c r="Q287" s="945" t="str">
        <f t="shared" si="5"/>
        <v>Vile Mushroom: Vile Properties + Rich Soil: Earthly Properties (Earth)</v>
      </c>
      <c r="R287" s="956" t="s">
        <v>8638</v>
      </c>
      <c r="S287" s="945" t="s">
        <v>9655</v>
      </c>
    </row>
    <row r="288" spans="8:19" ht="15">
      <c r="H288" s="3"/>
      <c r="I288" s="269"/>
      <c r="K288" s="903"/>
      <c r="O288" s="38" t="s">
        <v>9404</v>
      </c>
      <c r="P288" s="39" t="s">
        <v>8285</v>
      </c>
      <c r="Q288" s="945" t="str">
        <f t="shared" si="5"/>
        <v>Vile Mushroom: Vile Properties + Burning Ichor: Firey Properties (Fire)</v>
      </c>
      <c r="R288" s="956" t="s">
        <v>8639</v>
      </c>
      <c r="S288" s="945" t="s">
        <v>9656</v>
      </c>
    </row>
    <row r="289" spans="8:19" ht="15">
      <c r="H289" s="3"/>
      <c r="I289" s="269"/>
      <c r="K289" s="903"/>
      <c r="O289" s="38" t="s">
        <v>9404</v>
      </c>
      <c r="P289" s="39" t="s">
        <v>8287</v>
      </c>
      <c r="Q289" s="945" t="str">
        <f t="shared" si="5"/>
        <v>Vile Mushroom: Vile Properties + Sparking Solution: Electric Properties (Lightning)</v>
      </c>
      <c r="R289" s="956" t="s">
        <v>8640</v>
      </c>
      <c r="S289" s="945" t="s">
        <v>9657</v>
      </c>
    </row>
    <row r="290" spans="8:19" ht="15">
      <c r="H290" s="3"/>
      <c r="I290" s="269"/>
      <c r="K290" s="903"/>
      <c r="O290" s="38" t="s">
        <v>9404</v>
      </c>
      <c r="P290" s="39" t="s">
        <v>8290</v>
      </c>
      <c r="Q290" s="945" t="str">
        <f t="shared" si="5"/>
        <v>Vile Mushroom: Vile Properties + Whistling Sap: Breezing Properties (Wind)</v>
      </c>
      <c r="R290" s="956" t="s">
        <v>8641</v>
      </c>
      <c r="S290" s="945" t="s">
        <v>9658</v>
      </c>
    </row>
    <row r="291" spans="8:19" ht="15">
      <c r="H291" s="3"/>
      <c r="I291" s="269"/>
      <c r="K291" s="903"/>
      <c r="O291" s="38" t="s">
        <v>9404</v>
      </c>
      <c r="P291" s="39" t="s">
        <v>8293</v>
      </c>
      <c r="Q291" s="945" t="str">
        <f t="shared" si="5"/>
        <v>Vile Mushroom: Vile Properties + White Obsidian: Reflective Properties (Light)</v>
      </c>
      <c r="R291" s="956" t="s">
        <v>8642</v>
      </c>
      <c r="S291" s="945" t="s">
        <v>9659</v>
      </c>
    </row>
    <row r="292" spans="8:19" ht="15">
      <c r="H292" s="3"/>
      <c r="I292" s="269"/>
      <c r="K292" s="903"/>
      <c r="O292" s="38" t="s">
        <v>9404</v>
      </c>
      <c r="P292" s="39" t="s">
        <v>8295</v>
      </c>
      <c r="Q292" s="945" t="str">
        <f t="shared" si="5"/>
        <v>Vile Mushroom: Vile Properties + Nightmare Fuel: Unsettling Properties (Dark)</v>
      </c>
      <c r="R292" s="956" t="s">
        <v>8643</v>
      </c>
      <c r="S292" s="945" t="s">
        <v>9660</v>
      </c>
    </row>
    <row r="293" spans="8:19" ht="15">
      <c r="H293" s="3"/>
      <c r="I293" s="269"/>
      <c r="K293" s="903"/>
      <c r="O293" s="38" t="s">
        <v>9404</v>
      </c>
      <c r="P293" s="39" t="s">
        <v>8297</v>
      </c>
      <c r="Q293" s="945" t="str">
        <f t="shared" si="5"/>
        <v>Vile Mushroom: Vile Properties + Salt Crystals: Advanced Healing Properties</v>
      </c>
      <c r="R293" s="956" t="s">
        <v>8644</v>
      </c>
      <c r="S293" s="945" t="s">
        <v>9661</v>
      </c>
    </row>
    <row r="294" spans="8:19" ht="15">
      <c r="H294" s="3"/>
      <c r="I294" s="269"/>
      <c r="K294" s="903"/>
      <c r="O294" s="38" t="s">
        <v>9404</v>
      </c>
      <c r="P294" s="39" t="s">
        <v>8299</v>
      </c>
      <c r="Q294" s="945" t="str">
        <f t="shared" si="5"/>
        <v>Vile Mushroom: Vile Properties + Spirit Leaf: Advanced Regenerative Properties</v>
      </c>
      <c r="R294" s="956" t="s">
        <v>8645</v>
      </c>
      <c r="S294" s="945" t="s">
        <v>9662</v>
      </c>
    </row>
    <row r="295" spans="8:19" ht="15">
      <c r="H295" s="3"/>
      <c r="I295" s="269"/>
      <c r="K295" s="903"/>
      <c r="O295" s="38" t="s">
        <v>9404</v>
      </c>
      <c r="P295" s="39" t="s">
        <v>8300</v>
      </c>
      <c r="Q295" s="945" t="str">
        <f t="shared" si="5"/>
        <v>Vile Mushroom: Vile Properties + Star Dust: Advanced Mana Properties</v>
      </c>
      <c r="R295" s="956" t="s">
        <v>8646</v>
      </c>
      <c r="S295" s="945" t="s">
        <v>9663</v>
      </c>
    </row>
    <row r="296" spans="8:19" ht="15">
      <c r="H296" s="3"/>
      <c r="I296" s="269"/>
      <c r="K296" s="903"/>
      <c r="O296" s="38" t="s">
        <v>9404</v>
      </c>
      <c r="P296" s="39" t="s">
        <v>8301</v>
      </c>
      <c r="Q296" s="945" t="str">
        <f t="shared" si="5"/>
        <v>Vile Mushroom: Vile Properties + Diamond Grain: Advanced Empowering Properties</v>
      </c>
      <c r="R296" s="956" t="s">
        <v>8647</v>
      </c>
      <c r="S296" s="945" t="s">
        <v>9664</v>
      </c>
    </row>
    <row r="297" spans="8:19" ht="15">
      <c r="H297" s="3"/>
      <c r="I297" s="905"/>
      <c r="K297" s="904"/>
      <c r="O297" s="38" t="s">
        <v>9404</v>
      </c>
      <c r="P297" s="39" t="s">
        <v>8302</v>
      </c>
      <c r="Q297" s="945" t="str">
        <f t="shared" si="5"/>
        <v>Vile Mushroom: Vile Properties + Demonic Tissue: Advanced Resistance Properties</v>
      </c>
      <c r="R297" s="956" t="s">
        <v>8648</v>
      </c>
      <c r="S297" s="945" t="s">
        <v>9665</v>
      </c>
    </row>
    <row r="298" spans="8:19" ht="15">
      <c r="H298" s="278"/>
      <c r="I298" s="277"/>
      <c r="K298" s="904"/>
      <c r="O298" s="38" t="s">
        <v>9404</v>
      </c>
      <c r="P298" s="39" t="s">
        <v>9427</v>
      </c>
      <c r="Q298" s="945" t="str">
        <f t="shared" si="5"/>
        <v>Vile Mushroom: Vile Properties + Greyshade Bark: Ensnaring Properties</v>
      </c>
      <c r="R298" s="956" t="s">
        <v>8649</v>
      </c>
      <c r="S298" s="945" t="s">
        <v>9666</v>
      </c>
    </row>
    <row r="299" spans="8:19" ht="15">
      <c r="H299" s="278"/>
      <c r="I299" s="277"/>
      <c r="K299" s="902"/>
      <c r="O299" s="38" t="s">
        <v>9404</v>
      </c>
      <c r="P299" s="40" t="s">
        <v>8317</v>
      </c>
      <c r="Q299" s="945" t="str">
        <f t="shared" si="5"/>
        <v>Vile Mushroom: Vile Properties + Gravity Fragment: Wavelength Properties</v>
      </c>
      <c r="R299" s="957" t="s">
        <v>8770</v>
      </c>
      <c r="S299" s="945" t="s">
        <v>9667</v>
      </c>
    </row>
    <row r="300" spans="8:19" ht="15">
      <c r="H300" s="278"/>
      <c r="I300" s="277"/>
      <c r="K300" s="902"/>
      <c r="O300" s="38" t="s">
        <v>9404</v>
      </c>
      <c r="P300" s="40" t="s">
        <v>8318</v>
      </c>
      <c r="Q300" s="945" t="str">
        <f t="shared" si="5"/>
        <v>Vile Mushroom: Vile Properties + Sundunes Bloom: Pilfering Properties</v>
      </c>
      <c r="R300" s="957" t="s">
        <v>8771</v>
      </c>
      <c r="S300" s="945" t="s">
        <v>9668</v>
      </c>
    </row>
    <row r="301" spans="8:19" ht="15">
      <c r="H301" s="278"/>
      <c r="I301" s="277"/>
      <c r="K301" s="902"/>
      <c r="O301" s="38" t="s">
        <v>9404</v>
      </c>
      <c r="P301" s="40" t="s">
        <v>8319</v>
      </c>
      <c r="Q301" s="945" t="str">
        <f t="shared" si="5"/>
        <v>Vile Mushroom: Vile Properties + Flaming Spirits: Alchoholic Properties</v>
      </c>
      <c r="R301" s="957" t="s">
        <v>8772</v>
      </c>
      <c r="S301" s="945" t="s">
        <v>9669</v>
      </c>
    </row>
    <row r="302" spans="8:19" ht="15">
      <c r="H302" s="278"/>
      <c r="I302" s="277"/>
      <c r="K302" s="902"/>
      <c r="O302" s="38" t="s">
        <v>9404</v>
      </c>
      <c r="P302" s="40" t="s">
        <v>8320</v>
      </c>
      <c r="Q302" s="945" t="str">
        <f t="shared" si="5"/>
        <v>Vile Mushroom: Vile Properties + Oldworld Spices: Exotic Properties</v>
      </c>
      <c r="R302" s="957" t="s">
        <v>8773</v>
      </c>
      <c r="S302" s="945" t="s">
        <v>9670</v>
      </c>
    </row>
    <row r="303" spans="8:19" ht="15">
      <c r="H303" s="278"/>
      <c r="I303" s="277"/>
      <c r="K303" s="902"/>
      <c r="O303" s="38" t="s">
        <v>9404</v>
      </c>
      <c r="P303" s="40" t="s">
        <v>8321</v>
      </c>
      <c r="Q303" s="945" t="str">
        <f t="shared" si="5"/>
        <v>Vile Mushroom: Vile Properties + Rotten Flesh: Rotting Properties</v>
      </c>
      <c r="R303" s="957" t="s">
        <v>8774</v>
      </c>
      <c r="S303" s="945" t="s">
        <v>9671</v>
      </c>
    </row>
    <row r="304" spans="8:19" ht="15">
      <c r="H304" s="278"/>
      <c r="I304" s="277"/>
      <c r="K304" s="902"/>
      <c r="O304" s="38" t="s">
        <v>9404</v>
      </c>
      <c r="P304" s="40" t="s">
        <v>8322</v>
      </c>
      <c r="Q304" s="945" t="str">
        <f t="shared" si="5"/>
        <v>Vile Mushroom: Vile Properties + Divine Feather: Divine Properties</v>
      </c>
      <c r="R304" s="957" t="s">
        <v>8775</v>
      </c>
      <c r="S304" s="945" t="s">
        <v>9672</v>
      </c>
    </row>
    <row r="305" spans="8:19" ht="15">
      <c r="H305" s="278"/>
      <c r="I305" s="277"/>
      <c r="K305" s="902"/>
      <c r="O305" s="38" t="s">
        <v>9404</v>
      </c>
      <c r="P305" s="40" t="s">
        <v>8323</v>
      </c>
      <c r="Q305" s="945" t="str">
        <f t="shared" si="5"/>
        <v>Vile Mushroom: Vile Properties + Deaths Touch: Deadly Properties</v>
      </c>
      <c r="R305" s="957" t="s">
        <v>8776</v>
      </c>
      <c r="S305" s="945" t="s">
        <v>9673</v>
      </c>
    </row>
    <row r="306" spans="8:19" ht="15">
      <c r="H306" s="881"/>
      <c r="I306" s="905"/>
      <c r="K306" s="902"/>
      <c r="O306" s="38" t="s">
        <v>9404</v>
      </c>
      <c r="P306" s="40" t="s">
        <v>8324</v>
      </c>
      <c r="Q306" s="945" t="str">
        <f t="shared" ref="Q306:S369" si="6">_xlfn.TEXTJOIN(" + ",TRUE,O306:P306)</f>
        <v>Vile Mushroom: Vile Properties + Everlife Ivy: Growth Properties</v>
      </c>
      <c r="R306" s="957" t="s">
        <v>8777</v>
      </c>
      <c r="S306" s="945" t="s">
        <v>9674</v>
      </c>
    </row>
    <row r="307" spans="8:19" ht="15">
      <c r="H307" s="3"/>
      <c r="I307" s="269"/>
      <c r="K307" s="902"/>
      <c r="O307" s="38" t="s">
        <v>9404</v>
      </c>
      <c r="P307" s="40" t="s">
        <v>8325</v>
      </c>
      <c r="Q307" s="945" t="str">
        <f t="shared" si="6"/>
        <v>Vile Mushroom: Vile Properties + Arctic Core: Nullifying Properties</v>
      </c>
      <c r="R307" s="957" t="s">
        <v>8778</v>
      </c>
      <c r="S307" s="945" t="s">
        <v>9675</v>
      </c>
    </row>
    <row r="308" spans="8:19" ht="15">
      <c r="H308" s="3"/>
      <c r="I308" s="269"/>
      <c r="K308" s="902"/>
      <c r="O308" s="38" t="s">
        <v>8270</v>
      </c>
      <c r="P308" s="945" t="s">
        <v>1265</v>
      </c>
      <c r="Q308" s="945" t="str">
        <f t="shared" si="6"/>
        <v>Living Root: Curing Properties + Nothing</v>
      </c>
      <c r="R308" s="954" t="s">
        <v>8457</v>
      </c>
      <c r="S308" s="945" t="s">
        <v>9676</v>
      </c>
    </row>
    <row r="309" spans="8:19" ht="15">
      <c r="H309" s="3"/>
      <c r="I309" s="269"/>
      <c r="K309" s="938"/>
      <c r="O309" s="38" t="s">
        <v>8270</v>
      </c>
      <c r="P309" s="38" t="s">
        <v>8257</v>
      </c>
      <c r="Q309" s="945" t="str">
        <f t="shared" si="6"/>
        <v>Living Root: Curing Properties + Lifeforce Extract: Resistance Properties</v>
      </c>
      <c r="R309" s="955" t="s">
        <v>8483</v>
      </c>
      <c r="S309" s="945" t="s">
        <v>9677</v>
      </c>
    </row>
    <row r="310" spans="8:19" ht="15">
      <c r="H310" s="3"/>
      <c r="I310" s="269"/>
      <c r="K310" s="903"/>
      <c r="O310" s="38" t="s">
        <v>8270</v>
      </c>
      <c r="P310" s="38" t="s">
        <v>8259</v>
      </c>
      <c r="Q310" s="945" t="str">
        <f t="shared" si="6"/>
        <v>Living Root: Curing Properties + Soul Essence: Magic Properties</v>
      </c>
      <c r="R310" s="955" t="s">
        <v>8494</v>
      </c>
      <c r="S310" s="945" t="s">
        <v>9678</v>
      </c>
    </row>
    <row r="311" spans="8:19" ht="15">
      <c r="H311" s="3"/>
      <c r="I311" s="269"/>
      <c r="K311" s="903"/>
      <c r="O311" s="38" t="s">
        <v>8270</v>
      </c>
      <c r="P311" s="38" t="s">
        <v>8261</v>
      </c>
      <c r="Q311" s="945" t="str">
        <f t="shared" si="6"/>
        <v>Living Root: Curing Properties + Slithering Oil: Dexterity Properties</v>
      </c>
      <c r="R311" s="955" t="s">
        <v>8503</v>
      </c>
      <c r="S311" s="945" t="s">
        <v>9679</v>
      </c>
    </row>
    <row r="312" spans="8:19" ht="15">
      <c r="H312" s="3"/>
      <c r="I312" s="269"/>
      <c r="K312" s="903"/>
      <c r="O312" s="38" t="s">
        <v>8270</v>
      </c>
      <c r="P312" s="38" t="s">
        <v>8262</v>
      </c>
      <c r="Q312" s="945" t="str">
        <f t="shared" si="6"/>
        <v>Living Root: Curing Properties + Hardened Powder: Strength Properties</v>
      </c>
      <c r="R312" s="955" t="s">
        <v>8512</v>
      </c>
      <c r="S312" s="945" t="s">
        <v>9680</v>
      </c>
    </row>
    <row r="313" spans="8:19" ht="15">
      <c r="H313" s="3"/>
      <c r="I313" s="269"/>
      <c r="K313" s="903"/>
      <c r="O313" s="38" t="s">
        <v>8270</v>
      </c>
      <c r="P313" s="38" t="s">
        <v>8265</v>
      </c>
      <c r="Q313" s="945" t="str">
        <f t="shared" si="6"/>
        <v>Living Root: Curing Properties + Ashen Weed: Withering Properties</v>
      </c>
      <c r="R313" s="955" t="s">
        <v>8520</v>
      </c>
      <c r="S313" s="945" t="s">
        <v>9681</v>
      </c>
    </row>
    <row r="314" spans="8:19" ht="15">
      <c r="H314" s="3"/>
      <c r="I314" s="269"/>
      <c r="K314" s="903"/>
      <c r="O314" s="38" t="s">
        <v>8270</v>
      </c>
      <c r="P314" s="38" t="s">
        <v>9404</v>
      </c>
      <c r="Q314" s="945" t="str">
        <f t="shared" si="6"/>
        <v>Living Root: Curing Properties + Vile Mushroom: Vile Properties</v>
      </c>
      <c r="R314" s="955" t="s">
        <v>8527</v>
      </c>
      <c r="S314" s="945" t="s">
        <v>9682</v>
      </c>
    </row>
    <row r="315" spans="8:19" ht="15">
      <c r="H315" s="3"/>
      <c r="I315" s="269"/>
      <c r="K315" s="903"/>
      <c r="O315" s="38" t="s">
        <v>8270</v>
      </c>
      <c r="P315" s="38" t="s">
        <v>8270</v>
      </c>
      <c r="Q315" s="945" t="str">
        <f t="shared" si="6"/>
        <v>Living Root: Curing Properties + Living Root: Curing Properties</v>
      </c>
      <c r="R315" s="955" t="s">
        <v>8533</v>
      </c>
      <c r="S315" s="945" t="s">
        <v>9683</v>
      </c>
    </row>
    <row r="316" spans="8:19" ht="15">
      <c r="H316" s="3"/>
      <c r="I316" s="269"/>
      <c r="K316" s="903"/>
      <c r="O316" s="38" t="s">
        <v>8270</v>
      </c>
      <c r="P316" s="38" t="s">
        <v>8272</v>
      </c>
      <c r="Q316" s="945" t="str">
        <f t="shared" si="6"/>
        <v>Living Root: Curing Properties + Mending Salve: Healing Properties</v>
      </c>
      <c r="R316" s="955" t="s">
        <v>8534</v>
      </c>
      <c r="S316" s="945" t="s">
        <v>9684</v>
      </c>
    </row>
    <row r="317" spans="8:19" ht="15">
      <c r="H317" s="3"/>
      <c r="I317" s="269"/>
      <c r="K317" s="903"/>
      <c r="O317" s="38" t="s">
        <v>8270</v>
      </c>
      <c r="P317" s="38" t="s">
        <v>8274</v>
      </c>
      <c r="Q317" s="945" t="str">
        <f t="shared" si="6"/>
        <v>Living Root: Curing Properties + Bone Marrow: Regenerative Properties</v>
      </c>
      <c r="R317" s="955" t="s">
        <v>8535</v>
      </c>
      <c r="S317" s="945" t="s">
        <v>9685</v>
      </c>
    </row>
    <row r="318" spans="8:19" ht="15">
      <c r="H318" s="3"/>
      <c r="I318" s="269"/>
      <c r="K318" s="903"/>
      <c r="O318" s="38" t="s">
        <v>8270</v>
      </c>
      <c r="P318" s="38" t="s">
        <v>8275</v>
      </c>
      <c r="Q318" s="945" t="str">
        <f t="shared" si="6"/>
        <v>Living Root: Curing Properties + Mana Berries: Mana Properties</v>
      </c>
      <c r="R318" s="955" t="s">
        <v>8536</v>
      </c>
      <c r="S318" s="945" t="s">
        <v>9686</v>
      </c>
    </row>
    <row r="319" spans="8:19" ht="15">
      <c r="H319" s="3"/>
      <c r="I319" s="269"/>
      <c r="K319" s="906"/>
      <c r="O319" s="38" t="s">
        <v>8270</v>
      </c>
      <c r="P319" s="38" t="s">
        <v>8276</v>
      </c>
      <c r="Q319" s="945" t="str">
        <f t="shared" si="6"/>
        <v>Living Root: Curing Properties + Black Cobweb: Weakening Properties</v>
      </c>
      <c r="R319" s="955" t="s">
        <v>8537</v>
      </c>
      <c r="S319" s="945" t="s">
        <v>9687</v>
      </c>
    </row>
    <row r="320" spans="8:19" ht="15">
      <c r="H320" s="3"/>
      <c r="I320" s="269"/>
      <c r="K320" s="903"/>
      <c r="O320" s="38" t="s">
        <v>8270</v>
      </c>
      <c r="P320" s="38" t="s">
        <v>8277</v>
      </c>
      <c r="Q320" s="945" t="str">
        <f t="shared" si="6"/>
        <v>Living Root: Curing Properties + Power Sand: Empowering Properties</v>
      </c>
      <c r="R320" s="955" t="s">
        <v>8538</v>
      </c>
      <c r="S320" s="945" t="s">
        <v>9688</v>
      </c>
    </row>
    <row r="321" spans="8:19" ht="15">
      <c r="H321" s="3"/>
      <c r="I321" s="269"/>
      <c r="K321" s="903"/>
      <c r="O321" s="38" t="s">
        <v>8270</v>
      </c>
      <c r="P321" s="39" t="s">
        <v>8278</v>
      </c>
      <c r="Q321" s="945" t="str">
        <f t="shared" si="6"/>
        <v>Living Root: Curing Properties + Ice Lotus: Freezing Properties (Frost)</v>
      </c>
      <c r="R321" s="956" t="s">
        <v>8650</v>
      </c>
      <c r="S321" s="945" t="s">
        <v>9689</v>
      </c>
    </row>
    <row r="322" spans="8:19" ht="15">
      <c r="H322" s="3"/>
      <c r="I322" s="269"/>
      <c r="K322" s="863"/>
      <c r="O322" s="38" t="s">
        <v>8270</v>
      </c>
      <c r="P322" s="39" t="s">
        <v>9413</v>
      </c>
      <c r="Q322" s="945" t="str">
        <f t="shared" si="6"/>
        <v>Living Root: Curing Properties + Pure Blood: Blood Properties (Bleed)</v>
      </c>
      <c r="R322" s="956" t="s">
        <v>8651</v>
      </c>
      <c r="S322" s="945" t="s">
        <v>9690</v>
      </c>
    </row>
    <row r="323" spans="8:19" ht="15">
      <c r="H323" s="3"/>
      <c r="I323" s="269"/>
      <c r="K323" s="903"/>
      <c r="O323" s="38" t="s">
        <v>8270</v>
      </c>
      <c r="P323" s="39" t="s">
        <v>8281</v>
      </c>
      <c r="Q323" s="945" t="str">
        <f t="shared" si="6"/>
        <v>Living Root: Curing Properties + Poison Gland: Toxic Properties (Poison)</v>
      </c>
      <c r="R323" s="956" t="s">
        <v>8652</v>
      </c>
      <c r="S323" s="945" t="s">
        <v>9691</v>
      </c>
    </row>
    <row r="324" spans="8:19" ht="15">
      <c r="H324" s="3"/>
      <c r="I324" s="269"/>
      <c r="K324" s="903"/>
      <c r="O324" s="38" t="s">
        <v>8270</v>
      </c>
      <c r="P324" s="39" t="s">
        <v>8283</v>
      </c>
      <c r="Q324" s="945" t="str">
        <f t="shared" si="6"/>
        <v>Living Root: Curing Properties + Rich Soil: Earthly Properties (Earth)</v>
      </c>
      <c r="R324" s="956" t="s">
        <v>8653</v>
      </c>
      <c r="S324" s="945" t="s">
        <v>9692</v>
      </c>
    </row>
    <row r="325" spans="8:19" ht="15">
      <c r="H325" s="3"/>
      <c r="I325" s="269"/>
      <c r="K325" s="939"/>
      <c r="O325" s="38" t="s">
        <v>8270</v>
      </c>
      <c r="P325" s="39" t="s">
        <v>8285</v>
      </c>
      <c r="Q325" s="945" t="str">
        <f t="shared" si="6"/>
        <v>Living Root: Curing Properties + Burning Ichor: Firey Properties (Fire)</v>
      </c>
      <c r="R325" s="956" t="s">
        <v>8654</v>
      </c>
      <c r="S325" s="945" t="s">
        <v>9693</v>
      </c>
    </row>
    <row r="326" spans="8:19" ht="15">
      <c r="H326" s="3"/>
      <c r="I326" s="269"/>
      <c r="K326" s="903"/>
      <c r="O326" s="38" t="s">
        <v>8270</v>
      </c>
      <c r="P326" s="39" t="s">
        <v>8287</v>
      </c>
      <c r="Q326" s="945" t="str">
        <f t="shared" si="6"/>
        <v>Living Root: Curing Properties + Sparking Solution: Electric Properties (Lightning)</v>
      </c>
      <c r="R326" s="956" t="s">
        <v>8655</v>
      </c>
      <c r="S326" s="945" t="s">
        <v>9694</v>
      </c>
    </row>
    <row r="327" spans="8:19" ht="15">
      <c r="H327" s="3"/>
      <c r="I327" s="269"/>
      <c r="K327" s="903"/>
      <c r="O327" s="38" t="s">
        <v>8270</v>
      </c>
      <c r="P327" s="39" t="s">
        <v>8290</v>
      </c>
      <c r="Q327" s="945" t="str">
        <f t="shared" si="6"/>
        <v>Living Root: Curing Properties + Whistling Sap: Breezing Properties (Wind)</v>
      </c>
      <c r="R327" s="956" t="s">
        <v>8656</v>
      </c>
      <c r="S327" s="945" t="s">
        <v>9695</v>
      </c>
    </row>
    <row r="328" spans="8:19" ht="15">
      <c r="H328" s="3"/>
      <c r="I328" s="905"/>
      <c r="K328" s="940"/>
      <c r="O328" s="38" t="s">
        <v>8270</v>
      </c>
      <c r="P328" s="39" t="s">
        <v>8293</v>
      </c>
      <c r="Q328" s="945" t="str">
        <f t="shared" si="6"/>
        <v>Living Root: Curing Properties + White Obsidian: Reflective Properties (Light)</v>
      </c>
      <c r="R328" s="956" t="s">
        <v>8657</v>
      </c>
      <c r="S328" s="945" t="s">
        <v>9696</v>
      </c>
    </row>
    <row r="329" spans="8:19" ht="15">
      <c r="H329" s="278"/>
      <c r="I329" s="277"/>
      <c r="K329" s="904"/>
      <c r="O329" s="38" t="s">
        <v>8270</v>
      </c>
      <c r="P329" s="39" t="s">
        <v>8295</v>
      </c>
      <c r="Q329" s="945" t="str">
        <f t="shared" si="6"/>
        <v>Living Root: Curing Properties + Nightmare Fuel: Unsettling Properties (Dark)</v>
      </c>
      <c r="R329" s="956" t="s">
        <v>8658</v>
      </c>
      <c r="S329" s="945" t="s">
        <v>9697</v>
      </c>
    </row>
    <row r="330" spans="8:19" ht="15">
      <c r="H330" s="278"/>
      <c r="I330" s="277"/>
      <c r="K330" s="902"/>
      <c r="O330" s="38" t="s">
        <v>8270</v>
      </c>
      <c r="P330" s="39" t="s">
        <v>8297</v>
      </c>
      <c r="Q330" s="945" t="str">
        <f t="shared" si="6"/>
        <v>Living Root: Curing Properties + Salt Crystals: Advanced Healing Properties</v>
      </c>
      <c r="R330" s="956" t="s">
        <v>8659</v>
      </c>
      <c r="S330" s="945" t="s">
        <v>9698</v>
      </c>
    </row>
    <row r="331" spans="8:19" ht="15">
      <c r="H331" s="278"/>
      <c r="I331" s="277"/>
      <c r="K331" s="902"/>
      <c r="O331" s="38" t="s">
        <v>8270</v>
      </c>
      <c r="P331" s="39" t="s">
        <v>8299</v>
      </c>
      <c r="Q331" s="945" t="str">
        <f t="shared" si="6"/>
        <v>Living Root: Curing Properties + Spirit Leaf: Advanced Regenerative Properties</v>
      </c>
      <c r="R331" s="956" t="s">
        <v>8660</v>
      </c>
      <c r="S331" s="945" t="s">
        <v>9699</v>
      </c>
    </row>
    <row r="332" spans="8:19" ht="15">
      <c r="H332" s="278"/>
      <c r="I332" s="277"/>
      <c r="K332" s="902"/>
      <c r="O332" s="38" t="s">
        <v>8270</v>
      </c>
      <c r="P332" s="39" t="s">
        <v>8300</v>
      </c>
      <c r="Q332" s="945" t="str">
        <f t="shared" si="6"/>
        <v>Living Root: Curing Properties + Star Dust: Advanced Mana Properties</v>
      </c>
      <c r="R332" s="956" t="s">
        <v>8661</v>
      </c>
      <c r="S332" s="945" t="s">
        <v>9700</v>
      </c>
    </row>
    <row r="333" spans="8:19" ht="15">
      <c r="H333" s="278"/>
      <c r="I333" s="277"/>
      <c r="K333" s="908"/>
      <c r="O333" s="38" t="s">
        <v>8270</v>
      </c>
      <c r="P333" s="39" t="s">
        <v>8301</v>
      </c>
      <c r="Q333" s="945" t="str">
        <f t="shared" si="6"/>
        <v>Living Root: Curing Properties + Diamond Grain: Advanced Empowering Properties</v>
      </c>
      <c r="R333" s="956" t="s">
        <v>8662</v>
      </c>
      <c r="S333" s="945" t="s">
        <v>9701</v>
      </c>
    </row>
    <row r="334" spans="8:19" ht="15">
      <c r="H334" s="278"/>
      <c r="I334" s="277"/>
      <c r="K334" s="908"/>
      <c r="O334" s="38" t="s">
        <v>8270</v>
      </c>
      <c r="P334" s="39" t="s">
        <v>8302</v>
      </c>
      <c r="Q334" s="945" t="str">
        <f t="shared" si="6"/>
        <v>Living Root: Curing Properties + Demonic Tissue: Advanced Resistance Properties</v>
      </c>
      <c r="R334" s="956" t="s">
        <v>8663</v>
      </c>
      <c r="S334" s="945" t="s">
        <v>9702</v>
      </c>
    </row>
    <row r="335" spans="8:19" ht="15">
      <c r="H335" s="278"/>
      <c r="I335" s="277"/>
      <c r="K335" s="902"/>
      <c r="O335" s="38" t="s">
        <v>8270</v>
      </c>
      <c r="P335" s="39" t="s">
        <v>9427</v>
      </c>
      <c r="Q335" s="945" t="str">
        <f t="shared" si="6"/>
        <v>Living Root: Curing Properties + Greyshade Bark: Ensnaring Properties</v>
      </c>
      <c r="R335" s="956" t="s">
        <v>8664</v>
      </c>
      <c r="S335" s="945" t="s">
        <v>9703</v>
      </c>
    </row>
    <row r="336" spans="8:19" ht="15">
      <c r="H336" s="278"/>
      <c r="I336" s="277"/>
      <c r="K336" s="902"/>
      <c r="O336" s="38" t="s">
        <v>8270</v>
      </c>
      <c r="P336" s="40" t="s">
        <v>8317</v>
      </c>
      <c r="Q336" s="945" t="str">
        <f t="shared" si="6"/>
        <v>Living Root: Curing Properties + Gravity Fragment: Wavelength Properties</v>
      </c>
      <c r="R336" s="957" t="s">
        <v>8779</v>
      </c>
      <c r="S336" s="945" t="s">
        <v>9704</v>
      </c>
    </row>
    <row r="337" spans="8:19" ht="15">
      <c r="H337" s="278"/>
      <c r="I337" s="277"/>
      <c r="K337" s="902"/>
      <c r="O337" s="38" t="s">
        <v>8270</v>
      </c>
      <c r="P337" s="40" t="s">
        <v>8318</v>
      </c>
      <c r="Q337" s="945" t="str">
        <f t="shared" si="6"/>
        <v>Living Root: Curing Properties + Sundunes Bloom: Pilfering Properties</v>
      </c>
      <c r="R337" s="957" t="s">
        <v>8780</v>
      </c>
      <c r="S337" s="945" t="s">
        <v>9705</v>
      </c>
    </row>
    <row r="338" spans="8:19" ht="15">
      <c r="H338" s="881"/>
      <c r="I338" s="905"/>
      <c r="K338" s="902"/>
      <c r="O338" s="38" t="s">
        <v>8270</v>
      </c>
      <c r="P338" s="40" t="s">
        <v>8319</v>
      </c>
      <c r="Q338" s="945" t="str">
        <f t="shared" si="6"/>
        <v>Living Root: Curing Properties + Flaming Spirits: Alchoholic Properties</v>
      </c>
      <c r="R338" s="957" t="s">
        <v>8781</v>
      </c>
      <c r="S338" s="945" t="s">
        <v>9706</v>
      </c>
    </row>
    <row r="339" spans="8:19" ht="15">
      <c r="H339" s="3"/>
      <c r="I339" s="269"/>
      <c r="K339" s="902"/>
      <c r="O339" s="38" t="s">
        <v>8270</v>
      </c>
      <c r="P339" s="40" t="s">
        <v>8320</v>
      </c>
      <c r="Q339" s="945" t="str">
        <f t="shared" si="6"/>
        <v>Living Root: Curing Properties + Oldworld Spices: Exotic Properties</v>
      </c>
      <c r="R339" s="957" t="s">
        <v>8782</v>
      </c>
      <c r="S339" s="945" t="s">
        <v>9707</v>
      </c>
    </row>
    <row r="340" spans="8:19" ht="15">
      <c r="H340" s="3"/>
      <c r="I340" s="269"/>
      <c r="K340" s="902"/>
      <c r="O340" s="38" t="s">
        <v>8270</v>
      </c>
      <c r="P340" s="40" t="s">
        <v>8321</v>
      </c>
      <c r="Q340" s="945" t="str">
        <f t="shared" si="6"/>
        <v>Living Root: Curing Properties + Rotten Flesh: Rotting Properties</v>
      </c>
      <c r="R340" s="957" t="s">
        <v>8783</v>
      </c>
      <c r="S340" s="945" t="s">
        <v>9708</v>
      </c>
    </row>
    <row r="341" spans="8:19" ht="15">
      <c r="H341" s="3"/>
      <c r="I341" s="269"/>
      <c r="K341" s="902"/>
      <c r="O341" s="38" t="s">
        <v>8270</v>
      </c>
      <c r="P341" s="40" t="s">
        <v>8322</v>
      </c>
      <c r="Q341" s="945" t="str">
        <f t="shared" si="6"/>
        <v>Living Root: Curing Properties + Divine Feather: Divine Properties</v>
      </c>
      <c r="R341" s="957" t="s">
        <v>8784</v>
      </c>
      <c r="S341" s="945" t="s">
        <v>9709</v>
      </c>
    </row>
    <row r="342" spans="8:19" ht="15">
      <c r="H342" s="3"/>
      <c r="I342" s="269"/>
      <c r="K342" s="903"/>
      <c r="O342" s="38" t="s">
        <v>8270</v>
      </c>
      <c r="P342" s="40" t="s">
        <v>8323</v>
      </c>
      <c r="Q342" s="945" t="str">
        <f t="shared" si="6"/>
        <v>Living Root: Curing Properties + Deaths Touch: Deadly Properties</v>
      </c>
      <c r="R342" s="957" t="s">
        <v>8785</v>
      </c>
      <c r="S342" s="945" t="s">
        <v>9710</v>
      </c>
    </row>
    <row r="343" spans="8:19" ht="15">
      <c r="H343" s="3"/>
      <c r="I343" s="269"/>
      <c r="K343" s="903"/>
      <c r="O343" s="38" t="s">
        <v>8270</v>
      </c>
      <c r="P343" s="40" t="s">
        <v>8324</v>
      </c>
      <c r="Q343" s="945" t="str">
        <f t="shared" si="6"/>
        <v>Living Root: Curing Properties + Everlife Ivy: Growth Properties</v>
      </c>
      <c r="R343" s="957" t="s">
        <v>8786</v>
      </c>
      <c r="S343" s="945" t="s">
        <v>9711</v>
      </c>
    </row>
    <row r="344" spans="8:19" ht="15">
      <c r="H344" s="3"/>
      <c r="I344" s="269"/>
      <c r="K344" s="903"/>
      <c r="O344" s="38" t="s">
        <v>8270</v>
      </c>
      <c r="P344" s="40" t="s">
        <v>8325</v>
      </c>
      <c r="Q344" s="945" t="str">
        <f t="shared" si="6"/>
        <v>Living Root: Curing Properties + Arctic Core: Nullifying Properties</v>
      </c>
      <c r="R344" s="957" t="s">
        <v>8787</v>
      </c>
      <c r="S344" s="945" t="s">
        <v>9712</v>
      </c>
    </row>
    <row r="345" spans="8:19" ht="15">
      <c r="H345" s="3"/>
      <c r="I345" s="269"/>
      <c r="K345" s="903"/>
      <c r="O345" s="38" t="s">
        <v>8272</v>
      </c>
      <c r="P345" s="945" t="s">
        <v>1265</v>
      </c>
      <c r="Q345" s="945" t="str">
        <f t="shared" si="6"/>
        <v>Mending Salve: Healing Properties + Nothing</v>
      </c>
      <c r="R345" s="954" t="s">
        <v>8458</v>
      </c>
      <c r="S345" s="945" t="s">
        <v>9713</v>
      </c>
    </row>
    <row r="346" spans="8:19" ht="15">
      <c r="H346" s="3"/>
      <c r="I346" s="269"/>
      <c r="K346" s="903"/>
      <c r="O346" s="38" t="s">
        <v>8272</v>
      </c>
      <c r="P346" s="38" t="s">
        <v>8257</v>
      </c>
      <c r="Q346" s="945" t="str">
        <f t="shared" si="6"/>
        <v>Mending Salve: Healing Properties + Lifeforce Extract: Resistance Properties</v>
      </c>
      <c r="R346" s="955" t="s">
        <v>8484</v>
      </c>
      <c r="S346" s="945" t="s">
        <v>9714</v>
      </c>
    </row>
    <row r="347" spans="8:19" ht="15">
      <c r="H347" s="3"/>
      <c r="I347" s="269"/>
      <c r="K347" s="903"/>
      <c r="O347" s="38" t="s">
        <v>8272</v>
      </c>
      <c r="P347" s="38" t="s">
        <v>8259</v>
      </c>
      <c r="Q347" s="945" t="str">
        <f t="shared" si="6"/>
        <v>Mending Salve: Healing Properties + Soul Essence: Magic Properties</v>
      </c>
      <c r="R347" s="955" t="s">
        <v>8495</v>
      </c>
      <c r="S347" s="945" t="s">
        <v>9715</v>
      </c>
    </row>
    <row r="348" spans="8:19" ht="15">
      <c r="H348" s="3"/>
      <c r="I348" s="269"/>
      <c r="K348" s="903"/>
      <c r="O348" s="38" t="s">
        <v>8272</v>
      </c>
      <c r="P348" s="38" t="s">
        <v>8261</v>
      </c>
      <c r="Q348" s="945" t="str">
        <f t="shared" si="6"/>
        <v>Mending Salve: Healing Properties + Slithering Oil: Dexterity Properties</v>
      </c>
      <c r="R348" s="955" t="s">
        <v>8504</v>
      </c>
      <c r="S348" s="945" t="s">
        <v>9716</v>
      </c>
    </row>
    <row r="349" spans="8:19" ht="15">
      <c r="H349" s="3"/>
      <c r="I349" s="269"/>
      <c r="K349" s="903"/>
      <c r="O349" s="38" t="s">
        <v>8272</v>
      </c>
      <c r="P349" s="38" t="s">
        <v>8262</v>
      </c>
      <c r="Q349" s="945" t="str">
        <f t="shared" si="6"/>
        <v>Mending Salve: Healing Properties + Hardened Powder: Strength Properties</v>
      </c>
      <c r="R349" s="955" t="s">
        <v>8513</v>
      </c>
      <c r="S349" s="945" t="s">
        <v>9717</v>
      </c>
    </row>
    <row r="350" spans="8:19" ht="15">
      <c r="H350" s="3"/>
      <c r="I350" s="269"/>
      <c r="K350" s="903"/>
      <c r="O350" s="38" t="s">
        <v>8272</v>
      </c>
      <c r="P350" s="38" t="s">
        <v>8265</v>
      </c>
      <c r="Q350" s="945" t="str">
        <f t="shared" si="6"/>
        <v>Mending Salve: Healing Properties + Ashen Weed: Withering Properties</v>
      </c>
      <c r="R350" s="955" t="s">
        <v>8521</v>
      </c>
      <c r="S350" s="945" t="s">
        <v>9718</v>
      </c>
    </row>
    <row r="351" spans="8:19" ht="15">
      <c r="H351" s="3"/>
      <c r="I351" s="269"/>
      <c r="K351" s="903"/>
      <c r="O351" s="38" t="s">
        <v>8272</v>
      </c>
      <c r="P351" s="38" t="s">
        <v>9404</v>
      </c>
      <c r="Q351" s="945" t="str">
        <f t="shared" si="6"/>
        <v>Mending Salve: Healing Properties + Vile Mushroom: Vile Properties</v>
      </c>
      <c r="R351" s="955" t="s">
        <v>8528</v>
      </c>
      <c r="S351" s="945" t="s">
        <v>9719</v>
      </c>
    </row>
    <row r="352" spans="8:19" ht="15">
      <c r="H352" s="3"/>
      <c r="I352" s="269"/>
      <c r="K352" s="903"/>
      <c r="O352" s="38" t="s">
        <v>8272</v>
      </c>
      <c r="P352" s="38" t="s">
        <v>8270</v>
      </c>
      <c r="Q352" s="945" t="str">
        <f t="shared" si="6"/>
        <v>Mending Salve: Healing Properties + Living Root: Curing Properties</v>
      </c>
      <c r="R352" s="955" t="s">
        <v>8534</v>
      </c>
      <c r="S352" s="945" t="s">
        <v>9720</v>
      </c>
    </row>
    <row r="353" spans="8:19" ht="15">
      <c r="H353" s="3"/>
      <c r="I353" s="269"/>
      <c r="K353" s="903"/>
      <c r="O353" s="38" t="s">
        <v>8272</v>
      </c>
      <c r="P353" s="38" t="s">
        <v>8272</v>
      </c>
      <c r="Q353" s="945" t="str">
        <f t="shared" si="6"/>
        <v>Mending Salve: Healing Properties + Mending Salve: Healing Properties</v>
      </c>
      <c r="R353" s="955" t="s">
        <v>8472</v>
      </c>
      <c r="S353" s="945" t="s">
        <v>9721</v>
      </c>
    </row>
    <row r="354" spans="8:19" ht="15">
      <c r="H354" s="3"/>
      <c r="I354" s="269"/>
      <c r="K354" s="903"/>
      <c r="O354" s="38" t="s">
        <v>8272</v>
      </c>
      <c r="P354" s="38" t="s">
        <v>8274</v>
      </c>
      <c r="Q354" s="945" t="str">
        <f t="shared" si="6"/>
        <v>Mending Salve: Healing Properties + Bone Marrow: Regenerative Properties</v>
      </c>
      <c r="R354" s="955" t="s">
        <v>8539</v>
      </c>
      <c r="S354" s="945" t="s">
        <v>9722</v>
      </c>
    </row>
    <row r="355" spans="8:19" ht="15">
      <c r="H355" s="3"/>
      <c r="I355" s="269"/>
      <c r="K355" s="903"/>
      <c r="O355" s="38" t="s">
        <v>8272</v>
      </c>
      <c r="P355" s="38" t="s">
        <v>8275</v>
      </c>
      <c r="Q355" s="945" t="str">
        <f t="shared" si="6"/>
        <v>Mending Salve: Healing Properties + Mana Berries: Mana Properties</v>
      </c>
      <c r="R355" s="955" t="s">
        <v>8540</v>
      </c>
      <c r="S355" s="945" t="s">
        <v>9723</v>
      </c>
    </row>
    <row r="356" spans="8:19" ht="15">
      <c r="H356" s="3"/>
      <c r="I356" s="269"/>
      <c r="K356" s="903"/>
      <c r="O356" s="38" t="s">
        <v>8272</v>
      </c>
      <c r="P356" s="38" t="s">
        <v>8276</v>
      </c>
      <c r="Q356" s="945" t="str">
        <f t="shared" si="6"/>
        <v>Mending Salve: Healing Properties + Black Cobweb: Weakening Properties</v>
      </c>
      <c r="R356" s="955" t="s">
        <v>8541</v>
      </c>
      <c r="S356" s="945" t="s">
        <v>9724</v>
      </c>
    </row>
    <row r="357" spans="8:19" ht="15">
      <c r="H357" s="3"/>
      <c r="I357" s="269"/>
      <c r="K357" s="903"/>
      <c r="O357" s="38" t="s">
        <v>8272</v>
      </c>
      <c r="P357" s="38" t="s">
        <v>8277</v>
      </c>
      <c r="Q357" s="945" t="str">
        <f t="shared" si="6"/>
        <v>Mending Salve: Healing Properties + Power Sand: Empowering Properties</v>
      </c>
      <c r="R357" s="955" t="s">
        <v>8542</v>
      </c>
      <c r="S357" s="945" t="s">
        <v>9725</v>
      </c>
    </row>
    <row r="358" spans="8:19" ht="15">
      <c r="H358" s="3"/>
      <c r="I358" s="269"/>
      <c r="K358" s="903"/>
      <c r="O358" s="38" t="s">
        <v>8272</v>
      </c>
      <c r="P358" s="39" t="s">
        <v>8278</v>
      </c>
      <c r="Q358" s="945" t="str">
        <f t="shared" si="6"/>
        <v>Mending Salve: Healing Properties + Ice Lotus: Freezing Properties (Frost)</v>
      </c>
      <c r="R358" s="956" t="s">
        <v>8665</v>
      </c>
      <c r="S358" s="945" t="s">
        <v>9726</v>
      </c>
    </row>
    <row r="359" spans="8:19" ht="15">
      <c r="H359" s="3"/>
      <c r="I359" s="905"/>
      <c r="K359" s="904"/>
      <c r="O359" s="38" t="s">
        <v>8272</v>
      </c>
      <c r="P359" s="39" t="s">
        <v>9413</v>
      </c>
      <c r="Q359" s="945" t="str">
        <f t="shared" si="6"/>
        <v>Mending Salve: Healing Properties + Pure Blood: Blood Properties (Bleed)</v>
      </c>
      <c r="R359" s="956" t="s">
        <v>8666</v>
      </c>
      <c r="S359" s="945" t="s">
        <v>9727</v>
      </c>
    </row>
    <row r="360" spans="8:19" ht="15">
      <c r="H360" s="277"/>
      <c r="I360" s="277"/>
      <c r="K360" s="904"/>
      <c r="O360" s="38" t="s">
        <v>8272</v>
      </c>
      <c r="P360" s="39" t="s">
        <v>8281</v>
      </c>
      <c r="Q360" s="945" t="str">
        <f t="shared" si="6"/>
        <v>Mending Salve: Healing Properties + Poison Gland: Toxic Properties (Poison)</v>
      </c>
      <c r="R360" s="956" t="s">
        <v>8667</v>
      </c>
      <c r="S360" s="945" t="s">
        <v>9728</v>
      </c>
    </row>
    <row r="361" spans="8:19" ht="15">
      <c r="H361" s="277"/>
      <c r="I361" s="277"/>
      <c r="K361" s="908"/>
      <c r="O361" s="38" t="s">
        <v>8272</v>
      </c>
      <c r="P361" s="39" t="s">
        <v>8283</v>
      </c>
      <c r="Q361" s="945" t="str">
        <f t="shared" si="6"/>
        <v>Mending Salve: Healing Properties + Rich Soil: Earthly Properties (Earth)</v>
      </c>
      <c r="R361" s="956" t="s">
        <v>8668</v>
      </c>
      <c r="S361" s="945" t="s">
        <v>9729</v>
      </c>
    </row>
    <row r="362" spans="8:19" ht="15">
      <c r="H362" s="277"/>
      <c r="I362" s="277"/>
      <c r="K362" s="908"/>
      <c r="O362" s="38" t="s">
        <v>8272</v>
      </c>
      <c r="P362" s="39" t="s">
        <v>8285</v>
      </c>
      <c r="Q362" s="945" t="str">
        <f t="shared" si="6"/>
        <v>Mending Salve: Healing Properties + Burning Ichor: Firey Properties (Fire)</v>
      </c>
      <c r="R362" s="956" t="s">
        <v>8669</v>
      </c>
      <c r="S362" s="945" t="s">
        <v>9730</v>
      </c>
    </row>
    <row r="363" spans="8:19" ht="15">
      <c r="H363" s="277"/>
      <c r="I363" s="277"/>
      <c r="K363" s="908"/>
      <c r="O363" s="38" t="s">
        <v>8272</v>
      </c>
      <c r="P363" s="39" t="s">
        <v>8287</v>
      </c>
      <c r="Q363" s="945" t="str">
        <f t="shared" si="6"/>
        <v>Mending Salve: Healing Properties + Sparking Solution: Electric Properties (Lightning)</v>
      </c>
      <c r="R363" s="956" t="s">
        <v>8670</v>
      </c>
      <c r="S363" s="945" t="s">
        <v>9731</v>
      </c>
    </row>
    <row r="364" spans="8:19" ht="15">
      <c r="H364" s="277"/>
      <c r="I364" s="277"/>
      <c r="K364" s="908"/>
      <c r="O364" s="38" t="s">
        <v>8272</v>
      </c>
      <c r="P364" s="39" t="s">
        <v>8290</v>
      </c>
      <c r="Q364" s="945" t="str">
        <f t="shared" si="6"/>
        <v>Mending Salve: Healing Properties + Whistling Sap: Breezing Properties (Wind)</v>
      </c>
      <c r="R364" s="956" t="s">
        <v>8671</v>
      </c>
      <c r="S364" s="945" t="s">
        <v>9732</v>
      </c>
    </row>
    <row r="365" spans="8:19" ht="15">
      <c r="H365" s="277"/>
      <c r="I365" s="277"/>
      <c r="K365" s="908"/>
      <c r="O365" s="38" t="s">
        <v>8272</v>
      </c>
      <c r="P365" s="39" t="s">
        <v>8293</v>
      </c>
      <c r="Q365" s="945" t="str">
        <f t="shared" si="6"/>
        <v>Mending Salve: Healing Properties + White Obsidian: Reflective Properties (Light)</v>
      </c>
      <c r="R365" s="956" t="s">
        <v>8672</v>
      </c>
      <c r="S365" s="945" t="s">
        <v>9733</v>
      </c>
    </row>
    <row r="366" spans="8:19" ht="15">
      <c r="H366" s="277"/>
      <c r="I366" s="277"/>
      <c r="K366" s="908"/>
      <c r="O366" s="38" t="s">
        <v>8272</v>
      </c>
      <c r="P366" s="39" t="s">
        <v>8295</v>
      </c>
      <c r="Q366" s="945" t="str">
        <f t="shared" si="6"/>
        <v>Mending Salve: Healing Properties + Nightmare Fuel: Unsettling Properties (Dark)</v>
      </c>
      <c r="R366" s="956" t="s">
        <v>8673</v>
      </c>
      <c r="S366" s="945" t="s">
        <v>9734</v>
      </c>
    </row>
    <row r="367" spans="8:19" ht="15">
      <c r="H367" s="277"/>
      <c r="I367" s="277"/>
      <c r="K367" s="908"/>
      <c r="O367" s="38" t="s">
        <v>8272</v>
      </c>
      <c r="P367" s="39" t="s">
        <v>8297</v>
      </c>
      <c r="Q367" s="945" t="str">
        <f t="shared" si="6"/>
        <v>Mending Salve: Healing Properties + Salt Crystals: Advanced Healing Properties</v>
      </c>
      <c r="R367" s="956" t="s">
        <v>8674</v>
      </c>
      <c r="S367" s="945" t="s">
        <v>9735</v>
      </c>
    </row>
    <row r="368" spans="8:19" ht="15">
      <c r="H368" s="277"/>
      <c r="I368" s="277"/>
      <c r="K368" s="908"/>
      <c r="O368" s="38" t="s">
        <v>8272</v>
      </c>
      <c r="P368" s="39" t="s">
        <v>8299</v>
      </c>
      <c r="Q368" s="945" t="str">
        <f t="shared" si="6"/>
        <v>Mending Salve: Healing Properties + Spirit Leaf: Advanced Regenerative Properties</v>
      </c>
      <c r="R368" s="956" t="s">
        <v>8675</v>
      </c>
      <c r="S368" s="945" t="s">
        <v>9736</v>
      </c>
    </row>
    <row r="369" spans="8:19" ht="15">
      <c r="H369" s="277"/>
      <c r="I369" s="277"/>
      <c r="K369" s="908"/>
      <c r="O369" s="38" t="s">
        <v>8272</v>
      </c>
      <c r="P369" s="39" t="s">
        <v>8300</v>
      </c>
      <c r="Q369" s="945" t="str">
        <f t="shared" si="6"/>
        <v>Mending Salve: Healing Properties + Star Dust: Advanced Mana Properties</v>
      </c>
      <c r="R369" s="956" t="s">
        <v>8676</v>
      </c>
      <c r="S369" s="945" t="s">
        <v>9737</v>
      </c>
    </row>
    <row r="370" spans="8:19" ht="15">
      <c r="H370" s="905"/>
      <c r="I370" s="905"/>
      <c r="K370" s="902"/>
      <c r="O370" s="38" t="s">
        <v>8272</v>
      </c>
      <c r="P370" s="39" t="s">
        <v>8301</v>
      </c>
      <c r="Q370" s="945" t="str">
        <f t="shared" ref="Q370:S433" si="7">_xlfn.TEXTJOIN(" + ",TRUE,O370:P370)</f>
        <v>Mending Salve: Healing Properties + Diamond Grain: Advanced Empowering Properties</v>
      </c>
      <c r="R370" s="956" t="s">
        <v>8677</v>
      </c>
      <c r="S370" s="945" t="s">
        <v>9738</v>
      </c>
    </row>
    <row r="371" spans="8:19" ht="15">
      <c r="H371" s="269"/>
      <c r="I371" s="269"/>
      <c r="K371" s="902"/>
      <c r="O371" s="38" t="s">
        <v>8272</v>
      </c>
      <c r="P371" s="39" t="s">
        <v>8302</v>
      </c>
      <c r="Q371" s="945" t="str">
        <f t="shared" si="7"/>
        <v>Mending Salve: Healing Properties + Demonic Tissue: Advanced Resistance Properties</v>
      </c>
      <c r="R371" s="956" t="s">
        <v>8569</v>
      </c>
      <c r="S371" s="945" t="s">
        <v>9739</v>
      </c>
    </row>
    <row r="372" spans="8:19" ht="15">
      <c r="H372" s="269"/>
      <c r="I372" s="269"/>
      <c r="K372" s="902"/>
      <c r="O372" s="38" t="s">
        <v>8272</v>
      </c>
      <c r="P372" s="39" t="s">
        <v>9427</v>
      </c>
      <c r="Q372" s="945" t="str">
        <f t="shared" si="7"/>
        <v>Mending Salve: Healing Properties + Greyshade Bark: Ensnaring Properties</v>
      </c>
      <c r="R372" s="956" t="s">
        <v>8678</v>
      </c>
      <c r="S372" s="945" t="s">
        <v>9740</v>
      </c>
    </row>
    <row r="373" spans="8:19" ht="36">
      <c r="H373" s="269"/>
      <c r="I373" s="269"/>
      <c r="K373" s="903"/>
      <c r="O373" s="38" t="s">
        <v>8272</v>
      </c>
      <c r="P373" s="40" t="s">
        <v>8317</v>
      </c>
      <c r="Q373" s="945" t="str">
        <f t="shared" si="7"/>
        <v>Mending Salve: Healing Properties + Gravity Fragment: Wavelength Properties</v>
      </c>
      <c r="R373" s="1185" t="s">
        <v>9741</v>
      </c>
      <c r="S373" s="945" t="s">
        <v>9742</v>
      </c>
    </row>
    <row r="374" spans="8:19" ht="15">
      <c r="H374" s="269"/>
      <c r="I374" s="269"/>
      <c r="K374" s="903"/>
      <c r="O374" s="38" t="s">
        <v>8272</v>
      </c>
      <c r="P374" s="40" t="s">
        <v>8318</v>
      </c>
      <c r="Q374" s="945" t="str">
        <f t="shared" si="7"/>
        <v>Mending Salve: Healing Properties + Sundunes Bloom: Pilfering Properties</v>
      </c>
      <c r="R374" s="957" t="s">
        <v>8789</v>
      </c>
      <c r="S374" s="945" t="s">
        <v>9743</v>
      </c>
    </row>
    <row r="375" spans="8:19" ht="15">
      <c r="H375" s="269"/>
      <c r="I375" s="269"/>
      <c r="K375" s="903"/>
      <c r="O375" s="38" t="s">
        <v>8272</v>
      </c>
      <c r="P375" s="40" t="s">
        <v>8319</v>
      </c>
      <c r="Q375" s="945" t="str">
        <f t="shared" si="7"/>
        <v>Mending Salve: Healing Properties + Flaming Spirits: Alchoholic Properties</v>
      </c>
      <c r="R375" s="957" t="s">
        <v>8790</v>
      </c>
      <c r="S375" s="945" t="s">
        <v>9744</v>
      </c>
    </row>
    <row r="376" spans="8:19" ht="15">
      <c r="H376" s="269"/>
      <c r="I376" s="269"/>
      <c r="K376" s="903"/>
      <c r="O376" s="38" t="s">
        <v>8272</v>
      </c>
      <c r="P376" s="40" t="s">
        <v>8320</v>
      </c>
      <c r="Q376" s="945" t="str">
        <f t="shared" si="7"/>
        <v>Mending Salve: Healing Properties + Oldworld Spices: Exotic Properties</v>
      </c>
      <c r="R376" s="957" t="s">
        <v>8791</v>
      </c>
      <c r="S376" s="945" t="s">
        <v>9745</v>
      </c>
    </row>
    <row r="377" spans="8:19" ht="15">
      <c r="H377" s="269"/>
      <c r="I377" s="269"/>
      <c r="K377" s="903"/>
      <c r="O377" s="38" t="s">
        <v>8272</v>
      </c>
      <c r="P377" s="40" t="s">
        <v>8321</v>
      </c>
      <c r="Q377" s="945" t="str">
        <f t="shared" si="7"/>
        <v>Mending Salve: Healing Properties + Rotten Flesh: Rotting Properties</v>
      </c>
      <c r="R377" s="957" t="s">
        <v>8792</v>
      </c>
      <c r="S377" s="945" t="s">
        <v>9746</v>
      </c>
    </row>
    <row r="378" spans="8:19" ht="15">
      <c r="H378" s="269"/>
      <c r="I378" s="269"/>
      <c r="K378" s="903"/>
      <c r="O378" s="38" t="s">
        <v>8272</v>
      </c>
      <c r="P378" s="40" t="s">
        <v>8322</v>
      </c>
      <c r="Q378" s="945" t="str">
        <f t="shared" si="7"/>
        <v>Mending Salve: Healing Properties + Divine Feather: Divine Properties</v>
      </c>
      <c r="R378" s="957" t="s">
        <v>8793</v>
      </c>
      <c r="S378" s="945" t="s">
        <v>9747</v>
      </c>
    </row>
    <row r="379" spans="8:19" ht="15">
      <c r="H379" s="269"/>
      <c r="I379" s="269"/>
      <c r="K379" s="903"/>
      <c r="O379" s="38" t="s">
        <v>8272</v>
      </c>
      <c r="P379" s="40" t="s">
        <v>8323</v>
      </c>
      <c r="Q379" s="945" t="str">
        <f t="shared" si="7"/>
        <v>Mending Salve: Healing Properties + Deaths Touch: Deadly Properties</v>
      </c>
      <c r="R379" s="957" t="s">
        <v>8794</v>
      </c>
      <c r="S379" s="945" t="s">
        <v>9748</v>
      </c>
    </row>
    <row r="380" spans="8:19" ht="15">
      <c r="H380" s="269"/>
      <c r="I380" s="269"/>
      <c r="K380" s="903"/>
      <c r="O380" s="38" t="s">
        <v>8272</v>
      </c>
      <c r="P380" s="40" t="s">
        <v>8324</v>
      </c>
      <c r="Q380" s="945" t="str">
        <f t="shared" si="7"/>
        <v>Mending Salve: Healing Properties + Everlife Ivy: Growth Properties</v>
      </c>
      <c r="R380" s="957" t="s">
        <v>8795</v>
      </c>
      <c r="S380" s="945" t="s">
        <v>9749</v>
      </c>
    </row>
    <row r="381" spans="8:19" ht="15">
      <c r="H381" s="269"/>
      <c r="I381" s="269"/>
      <c r="K381" s="903"/>
      <c r="O381" s="38" t="s">
        <v>8272</v>
      </c>
      <c r="P381" s="40" t="s">
        <v>8325</v>
      </c>
      <c r="Q381" s="945" t="str">
        <f t="shared" si="7"/>
        <v>Mending Salve: Healing Properties + Arctic Core: Nullifying Properties</v>
      </c>
      <c r="R381" s="957" t="s">
        <v>8796</v>
      </c>
      <c r="S381" s="945" t="s">
        <v>9750</v>
      </c>
    </row>
    <row r="382" spans="8:19" ht="15">
      <c r="H382" s="269"/>
      <c r="I382" s="269"/>
      <c r="K382" s="903"/>
      <c r="O382" s="38" t="s">
        <v>8274</v>
      </c>
      <c r="P382" s="945" t="s">
        <v>1265</v>
      </c>
      <c r="Q382" s="945" t="str">
        <f t="shared" si="7"/>
        <v>Bone Marrow: Regenerative Properties + Nothing</v>
      </c>
      <c r="R382" s="954" t="s">
        <v>8459</v>
      </c>
      <c r="S382" s="945" t="s">
        <v>9751</v>
      </c>
    </row>
    <row r="383" spans="8:19" ht="15">
      <c r="H383" s="269"/>
      <c r="I383" s="269"/>
      <c r="K383" s="903"/>
      <c r="O383" s="38" t="s">
        <v>8274</v>
      </c>
      <c r="P383" s="38" t="s">
        <v>8257</v>
      </c>
      <c r="Q383" s="945" t="str">
        <f t="shared" si="7"/>
        <v>Bone Marrow: Regenerative Properties + Lifeforce Extract: Resistance Properties</v>
      </c>
      <c r="R383" s="955" t="s">
        <v>8485</v>
      </c>
      <c r="S383" s="945" t="s">
        <v>9752</v>
      </c>
    </row>
    <row r="384" spans="8:19" ht="15">
      <c r="H384" s="269"/>
      <c r="I384" s="269"/>
      <c r="K384" s="903"/>
      <c r="O384" s="38" t="s">
        <v>8274</v>
      </c>
      <c r="P384" s="38" t="s">
        <v>8259</v>
      </c>
      <c r="Q384" s="945" t="str">
        <f t="shared" si="7"/>
        <v>Bone Marrow: Regenerative Properties + Soul Essence: Magic Properties</v>
      </c>
      <c r="R384" s="955" t="s">
        <v>8496</v>
      </c>
      <c r="S384" s="945" t="s">
        <v>9753</v>
      </c>
    </row>
    <row r="385" spans="8:19" ht="15">
      <c r="H385" s="269"/>
      <c r="I385" s="269"/>
      <c r="K385" s="903"/>
      <c r="O385" s="38" t="s">
        <v>8274</v>
      </c>
      <c r="P385" s="38" t="s">
        <v>8261</v>
      </c>
      <c r="Q385" s="945" t="str">
        <f t="shared" si="7"/>
        <v>Bone Marrow: Regenerative Properties + Slithering Oil: Dexterity Properties</v>
      </c>
      <c r="R385" s="955" t="s">
        <v>8505</v>
      </c>
      <c r="S385" s="945" t="s">
        <v>9754</v>
      </c>
    </row>
    <row r="386" spans="8:19" ht="15">
      <c r="H386" s="269"/>
      <c r="I386" s="269"/>
      <c r="K386" s="903"/>
      <c r="O386" s="38" t="s">
        <v>8274</v>
      </c>
      <c r="P386" s="38" t="s">
        <v>8262</v>
      </c>
      <c r="Q386" s="945" t="str">
        <f t="shared" si="7"/>
        <v>Bone Marrow: Regenerative Properties + Hardened Powder: Strength Properties</v>
      </c>
      <c r="R386" s="955" t="s">
        <v>8514</v>
      </c>
      <c r="S386" s="945" t="s">
        <v>9755</v>
      </c>
    </row>
    <row r="387" spans="8:19" ht="15">
      <c r="H387" s="269"/>
      <c r="I387" s="269"/>
      <c r="K387" s="903"/>
      <c r="O387" s="38" t="s">
        <v>8274</v>
      </c>
      <c r="P387" s="38" t="s">
        <v>8265</v>
      </c>
      <c r="Q387" s="945" t="str">
        <f t="shared" si="7"/>
        <v>Bone Marrow: Regenerative Properties + Ashen Weed: Withering Properties</v>
      </c>
      <c r="R387" s="955" t="s">
        <v>8522</v>
      </c>
      <c r="S387" s="945" t="s">
        <v>9756</v>
      </c>
    </row>
    <row r="388" spans="8:19" ht="15">
      <c r="H388" s="269"/>
      <c r="I388" s="269"/>
      <c r="K388" s="903"/>
      <c r="O388" s="38" t="s">
        <v>8274</v>
      </c>
      <c r="P388" s="38" t="s">
        <v>9404</v>
      </c>
      <c r="Q388" s="945" t="str">
        <f t="shared" si="7"/>
        <v>Bone Marrow: Regenerative Properties + Vile Mushroom: Vile Properties</v>
      </c>
      <c r="R388" s="955" t="s">
        <v>8529</v>
      </c>
      <c r="S388" s="945" t="s">
        <v>9757</v>
      </c>
    </row>
    <row r="389" spans="8:19" ht="15">
      <c r="H389" s="269"/>
      <c r="I389" s="269"/>
      <c r="K389" s="903"/>
      <c r="O389" s="38" t="s">
        <v>8274</v>
      </c>
      <c r="P389" s="38" t="s">
        <v>8270</v>
      </c>
      <c r="Q389" s="945" t="str">
        <f t="shared" si="7"/>
        <v>Bone Marrow: Regenerative Properties + Living Root: Curing Properties</v>
      </c>
      <c r="R389" s="955" t="s">
        <v>8535</v>
      </c>
      <c r="S389" s="945" t="s">
        <v>9758</v>
      </c>
    </row>
    <row r="390" spans="8:19" ht="15">
      <c r="H390" s="269"/>
      <c r="I390" s="905"/>
      <c r="K390" s="904"/>
      <c r="O390" s="38" t="s">
        <v>8274</v>
      </c>
      <c r="P390" s="38" t="s">
        <v>8272</v>
      </c>
      <c r="Q390" s="945" t="str">
        <f t="shared" si="7"/>
        <v>Bone Marrow: Regenerative Properties + Mending Salve: Healing Properties</v>
      </c>
      <c r="R390" s="955" t="s">
        <v>8539</v>
      </c>
      <c r="S390" s="945" t="s">
        <v>9759</v>
      </c>
    </row>
    <row r="391" spans="8:19" ht="15">
      <c r="H391" s="277"/>
      <c r="I391" s="277"/>
      <c r="K391" s="904"/>
      <c r="O391" s="38" t="s">
        <v>8274</v>
      </c>
      <c r="P391" s="38" t="s">
        <v>8274</v>
      </c>
      <c r="Q391" s="945" t="str">
        <f t="shared" si="7"/>
        <v>Bone Marrow: Regenerative Properties + Bone Marrow: Regenerative Properties</v>
      </c>
      <c r="R391" s="955" t="s">
        <v>8473</v>
      </c>
      <c r="S391" s="945" t="s">
        <v>9760</v>
      </c>
    </row>
    <row r="392" spans="8:19" ht="15">
      <c r="H392" s="277"/>
      <c r="I392" s="277"/>
      <c r="K392" s="908"/>
      <c r="O392" s="38" t="s">
        <v>8274</v>
      </c>
      <c r="P392" s="38" t="s">
        <v>8275</v>
      </c>
      <c r="Q392" s="945" t="str">
        <f t="shared" si="7"/>
        <v>Bone Marrow: Regenerative Properties + Mana Berries: Mana Properties</v>
      </c>
      <c r="R392" s="955" t="s">
        <v>8543</v>
      </c>
      <c r="S392" s="945" t="s">
        <v>9761</v>
      </c>
    </row>
    <row r="393" spans="8:19" ht="15">
      <c r="H393" s="277"/>
      <c r="I393" s="277"/>
      <c r="K393" s="908"/>
      <c r="O393" s="38" t="s">
        <v>8274</v>
      </c>
      <c r="P393" s="38" t="s">
        <v>8276</v>
      </c>
      <c r="Q393" s="945" t="str">
        <f t="shared" si="7"/>
        <v>Bone Marrow: Regenerative Properties + Black Cobweb: Weakening Properties</v>
      </c>
      <c r="R393" s="955" t="s">
        <v>8544</v>
      </c>
      <c r="S393" s="945" t="s">
        <v>9762</v>
      </c>
    </row>
    <row r="394" spans="8:19" ht="15">
      <c r="H394" s="277"/>
      <c r="I394" s="277"/>
      <c r="K394" s="908"/>
      <c r="O394" s="38" t="s">
        <v>8274</v>
      </c>
      <c r="P394" s="38" t="s">
        <v>8277</v>
      </c>
      <c r="Q394" s="945" t="str">
        <f t="shared" si="7"/>
        <v>Bone Marrow: Regenerative Properties + Power Sand: Empowering Properties</v>
      </c>
      <c r="R394" s="955" t="s">
        <v>8545</v>
      </c>
      <c r="S394" s="945" t="s">
        <v>9763</v>
      </c>
    </row>
    <row r="395" spans="8:19" ht="15">
      <c r="H395" s="277"/>
      <c r="I395" s="277"/>
      <c r="K395" s="908"/>
      <c r="O395" s="38" t="s">
        <v>8274</v>
      </c>
      <c r="P395" s="39" t="s">
        <v>8278</v>
      </c>
      <c r="Q395" s="945" t="str">
        <f t="shared" si="7"/>
        <v>Bone Marrow: Regenerative Properties + Ice Lotus: Freezing Properties (Frost)</v>
      </c>
      <c r="R395" s="956" t="s">
        <v>8679</v>
      </c>
      <c r="S395" s="945" t="s">
        <v>9764</v>
      </c>
    </row>
    <row r="396" spans="8:19" ht="15">
      <c r="H396" s="277"/>
      <c r="I396" s="277"/>
      <c r="K396" s="908"/>
      <c r="O396" s="38" t="s">
        <v>8274</v>
      </c>
      <c r="P396" s="39" t="s">
        <v>9413</v>
      </c>
      <c r="Q396" s="945" t="str">
        <f t="shared" si="7"/>
        <v>Bone Marrow: Regenerative Properties + Pure Blood: Blood Properties (Bleed)</v>
      </c>
      <c r="R396" s="956" t="s">
        <v>8680</v>
      </c>
      <c r="S396" s="945" t="s">
        <v>9765</v>
      </c>
    </row>
    <row r="397" spans="8:19" ht="15">
      <c r="H397" s="277"/>
      <c r="I397" s="277"/>
      <c r="K397" s="908"/>
      <c r="O397" s="38" t="s">
        <v>8274</v>
      </c>
      <c r="P397" s="39" t="s">
        <v>8281</v>
      </c>
      <c r="Q397" s="945" t="str">
        <f t="shared" si="7"/>
        <v>Bone Marrow: Regenerative Properties + Poison Gland: Toxic Properties (Poison)</v>
      </c>
      <c r="R397" s="956" t="s">
        <v>8681</v>
      </c>
      <c r="S397" s="945" t="s">
        <v>9766</v>
      </c>
    </row>
    <row r="398" spans="8:19" ht="15">
      <c r="H398" s="277"/>
      <c r="I398" s="277"/>
      <c r="K398" s="908"/>
      <c r="O398" s="38" t="s">
        <v>8274</v>
      </c>
      <c r="P398" s="39" t="s">
        <v>8283</v>
      </c>
      <c r="Q398" s="945" t="str">
        <f t="shared" si="7"/>
        <v>Bone Marrow: Regenerative Properties + Rich Soil: Earthly Properties (Earth)</v>
      </c>
      <c r="R398" s="956" t="s">
        <v>8682</v>
      </c>
      <c r="S398" s="945" t="s">
        <v>9767</v>
      </c>
    </row>
    <row r="399" spans="8:19" ht="15">
      <c r="H399" s="277"/>
      <c r="I399" s="277"/>
      <c r="K399" s="908"/>
      <c r="O399" s="38" t="s">
        <v>8274</v>
      </c>
      <c r="P399" s="39" t="s">
        <v>8285</v>
      </c>
      <c r="Q399" s="945" t="str">
        <f t="shared" si="7"/>
        <v>Bone Marrow: Regenerative Properties + Burning Ichor: Firey Properties (Fire)</v>
      </c>
      <c r="R399" s="956" t="s">
        <v>8683</v>
      </c>
      <c r="S399" s="945" t="s">
        <v>9768</v>
      </c>
    </row>
    <row r="400" spans="8:19" ht="15">
      <c r="H400" s="277"/>
      <c r="I400" s="277"/>
      <c r="K400" s="908"/>
      <c r="O400" s="38" t="s">
        <v>8274</v>
      </c>
      <c r="P400" s="39" t="s">
        <v>8287</v>
      </c>
      <c r="Q400" s="945" t="str">
        <f t="shared" si="7"/>
        <v>Bone Marrow: Regenerative Properties + Sparking Solution: Electric Properties (Lightning)</v>
      </c>
      <c r="R400" s="956" t="s">
        <v>8684</v>
      </c>
      <c r="S400" s="945" t="s">
        <v>9769</v>
      </c>
    </row>
    <row r="401" spans="8:19" ht="15">
      <c r="H401" s="277"/>
      <c r="I401" s="277"/>
      <c r="K401" s="908"/>
      <c r="O401" s="38" t="s">
        <v>8274</v>
      </c>
      <c r="P401" s="39" t="s">
        <v>8290</v>
      </c>
      <c r="Q401" s="945" t="str">
        <f t="shared" si="7"/>
        <v>Bone Marrow: Regenerative Properties + Whistling Sap: Breezing Properties (Wind)</v>
      </c>
      <c r="R401" s="956" t="s">
        <v>8685</v>
      </c>
      <c r="S401" s="945" t="s">
        <v>9770</v>
      </c>
    </row>
    <row r="402" spans="8:19" ht="15">
      <c r="H402" s="269"/>
      <c r="I402" s="269"/>
      <c r="K402" s="908"/>
      <c r="O402" s="38" t="s">
        <v>8274</v>
      </c>
      <c r="P402" s="39" t="s">
        <v>8293</v>
      </c>
      <c r="Q402" s="945" t="str">
        <f t="shared" si="7"/>
        <v>Bone Marrow: Regenerative Properties + White Obsidian: Reflective Properties (Light)</v>
      </c>
      <c r="R402" s="956" t="s">
        <v>8686</v>
      </c>
      <c r="S402" s="945" t="s">
        <v>9771</v>
      </c>
    </row>
    <row r="403" spans="8:19" ht="15">
      <c r="H403" s="269"/>
      <c r="I403" s="269"/>
      <c r="K403" s="902"/>
      <c r="O403" s="38" t="s">
        <v>8274</v>
      </c>
      <c r="P403" s="39" t="s">
        <v>8295</v>
      </c>
      <c r="Q403" s="945" t="str">
        <f t="shared" si="7"/>
        <v>Bone Marrow: Regenerative Properties + Nightmare Fuel: Unsettling Properties (Dark)</v>
      </c>
      <c r="R403" s="956" t="s">
        <v>8687</v>
      </c>
      <c r="S403" s="945" t="s">
        <v>9772</v>
      </c>
    </row>
    <row r="404" spans="8:19" ht="15">
      <c r="H404" s="269"/>
      <c r="I404" s="269"/>
      <c r="K404" s="903"/>
      <c r="O404" s="38" t="s">
        <v>8274</v>
      </c>
      <c r="P404" s="39" t="s">
        <v>8297</v>
      </c>
      <c r="Q404" s="945" t="str">
        <f t="shared" si="7"/>
        <v>Bone Marrow: Regenerative Properties + Salt Crystals: Advanced Healing Properties</v>
      </c>
      <c r="R404" s="956" t="s">
        <v>8675</v>
      </c>
      <c r="S404" s="945" t="s">
        <v>9773</v>
      </c>
    </row>
    <row r="405" spans="8:19" ht="15">
      <c r="H405" s="269"/>
      <c r="I405" s="269"/>
      <c r="K405" s="903"/>
      <c r="O405" s="38" t="s">
        <v>8274</v>
      </c>
      <c r="P405" s="39" t="s">
        <v>8299</v>
      </c>
      <c r="Q405" s="945" t="str">
        <f t="shared" si="7"/>
        <v>Bone Marrow: Regenerative Properties + Spirit Leaf: Advanced Regenerative Properties</v>
      </c>
      <c r="R405" s="956" t="s">
        <v>8688</v>
      </c>
      <c r="S405" s="945" t="s">
        <v>9774</v>
      </c>
    </row>
    <row r="406" spans="8:19" ht="15">
      <c r="H406" s="269"/>
      <c r="I406" s="269"/>
      <c r="K406" s="903"/>
      <c r="O406" s="38" t="s">
        <v>8274</v>
      </c>
      <c r="P406" s="39" t="s">
        <v>8300</v>
      </c>
      <c r="Q406" s="945" t="str">
        <f t="shared" si="7"/>
        <v>Bone Marrow: Regenerative Properties + Star Dust: Advanced Mana Properties</v>
      </c>
      <c r="R406" s="956" t="s">
        <v>8689</v>
      </c>
      <c r="S406" s="945" t="s">
        <v>9775</v>
      </c>
    </row>
    <row r="407" spans="8:19" ht="15">
      <c r="H407" s="269"/>
      <c r="I407" s="269"/>
      <c r="K407" s="903"/>
      <c r="O407" s="38" t="s">
        <v>8274</v>
      </c>
      <c r="P407" s="39" t="s">
        <v>8301</v>
      </c>
      <c r="Q407" s="945" t="str">
        <f t="shared" si="7"/>
        <v>Bone Marrow: Regenerative Properties + Diamond Grain: Advanced Empowering Properties</v>
      </c>
      <c r="R407" s="956" t="s">
        <v>8690</v>
      </c>
      <c r="S407" s="945" t="s">
        <v>9776</v>
      </c>
    </row>
    <row r="408" spans="8:19" ht="15">
      <c r="H408" s="269"/>
      <c r="I408" s="269"/>
      <c r="K408" s="903"/>
      <c r="O408" s="38" t="s">
        <v>8274</v>
      </c>
      <c r="P408" s="39" t="s">
        <v>8302</v>
      </c>
      <c r="Q408" s="945" t="str">
        <f t="shared" si="7"/>
        <v>Bone Marrow: Regenerative Properties + Demonic Tissue: Advanced Resistance Properties</v>
      </c>
      <c r="R408" s="956" t="s">
        <v>8570</v>
      </c>
      <c r="S408" s="945" t="s">
        <v>9777</v>
      </c>
    </row>
    <row r="409" spans="8:19" ht="15">
      <c r="H409" s="269"/>
      <c r="I409" s="269"/>
      <c r="K409" s="903"/>
      <c r="O409" s="38" t="s">
        <v>8274</v>
      </c>
      <c r="P409" s="39" t="s">
        <v>9427</v>
      </c>
      <c r="Q409" s="945" t="str">
        <f t="shared" si="7"/>
        <v>Bone Marrow: Regenerative Properties + Greyshade Bark: Ensnaring Properties</v>
      </c>
      <c r="R409" s="956" t="s">
        <v>8691</v>
      </c>
      <c r="S409" s="945" t="s">
        <v>9778</v>
      </c>
    </row>
    <row r="410" spans="8:19" ht="15">
      <c r="H410" s="269"/>
      <c r="I410" s="269"/>
      <c r="K410" s="903"/>
      <c r="O410" s="38" t="s">
        <v>8274</v>
      </c>
      <c r="P410" s="40" t="s">
        <v>8317</v>
      </c>
      <c r="Q410" s="945" t="str">
        <f t="shared" si="7"/>
        <v>Bone Marrow: Regenerative Properties + Gravity Fragment: Wavelength Properties</v>
      </c>
      <c r="R410" s="957" t="s">
        <v>8797</v>
      </c>
      <c r="S410" s="945" t="s">
        <v>9779</v>
      </c>
    </row>
    <row r="411" spans="8:19" ht="15">
      <c r="H411" s="269"/>
      <c r="I411" s="269"/>
      <c r="K411" s="903"/>
      <c r="O411" s="38" t="s">
        <v>8274</v>
      </c>
      <c r="P411" s="40" t="s">
        <v>8318</v>
      </c>
      <c r="Q411" s="945" t="str">
        <f t="shared" si="7"/>
        <v>Bone Marrow: Regenerative Properties + Sundunes Bloom: Pilfering Properties</v>
      </c>
      <c r="R411" s="957" t="s">
        <v>8798</v>
      </c>
      <c r="S411" s="945" t="s">
        <v>9780</v>
      </c>
    </row>
    <row r="412" spans="8:19" ht="15">
      <c r="H412" s="269"/>
      <c r="I412" s="269"/>
      <c r="K412" s="903"/>
      <c r="O412" s="38" t="s">
        <v>8274</v>
      </c>
      <c r="P412" s="40" t="s">
        <v>8319</v>
      </c>
      <c r="Q412" s="945" t="str">
        <f t="shared" si="7"/>
        <v>Bone Marrow: Regenerative Properties + Flaming Spirits: Alchoholic Properties</v>
      </c>
      <c r="R412" s="957" t="s">
        <v>8799</v>
      </c>
      <c r="S412" s="945" t="s">
        <v>9781</v>
      </c>
    </row>
    <row r="413" spans="8:19" ht="15">
      <c r="H413" s="269"/>
      <c r="I413" s="269"/>
      <c r="K413" s="903"/>
      <c r="O413" s="38" t="s">
        <v>8274</v>
      </c>
      <c r="P413" s="40" t="s">
        <v>8320</v>
      </c>
      <c r="Q413" s="945" t="str">
        <f t="shared" si="7"/>
        <v>Bone Marrow: Regenerative Properties + Oldworld Spices: Exotic Properties</v>
      </c>
      <c r="R413" s="957" t="s">
        <v>8800</v>
      </c>
      <c r="S413" s="945" t="s">
        <v>9782</v>
      </c>
    </row>
    <row r="414" spans="8:19" ht="15">
      <c r="H414" s="269"/>
      <c r="I414" s="269"/>
      <c r="K414" s="903"/>
      <c r="O414" s="38" t="s">
        <v>8274</v>
      </c>
      <c r="P414" s="40" t="s">
        <v>8321</v>
      </c>
      <c r="Q414" s="945" t="str">
        <f t="shared" si="7"/>
        <v>Bone Marrow: Regenerative Properties + Rotten Flesh: Rotting Properties</v>
      </c>
      <c r="R414" s="957" t="s">
        <v>8801</v>
      </c>
      <c r="S414" s="945" t="s">
        <v>9783</v>
      </c>
    </row>
    <row r="415" spans="8:19" ht="15">
      <c r="H415" s="269"/>
      <c r="I415" s="269"/>
      <c r="K415" s="903"/>
      <c r="O415" s="38" t="s">
        <v>8274</v>
      </c>
      <c r="P415" s="40" t="s">
        <v>8322</v>
      </c>
      <c r="Q415" s="945" t="str">
        <f t="shared" si="7"/>
        <v>Bone Marrow: Regenerative Properties + Divine Feather: Divine Properties</v>
      </c>
      <c r="R415" s="957" t="s">
        <v>8802</v>
      </c>
      <c r="S415" s="945" t="s">
        <v>9784</v>
      </c>
    </row>
    <row r="416" spans="8:19" ht="15">
      <c r="H416" s="269"/>
      <c r="I416" s="269"/>
      <c r="K416" s="903"/>
      <c r="O416" s="38" t="s">
        <v>8274</v>
      </c>
      <c r="P416" s="40" t="s">
        <v>8323</v>
      </c>
      <c r="Q416" s="945" t="str">
        <f t="shared" si="7"/>
        <v>Bone Marrow: Regenerative Properties + Deaths Touch: Deadly Properties</v>
      </c>
      <c r="R416" s="957" t="s">
        <v>8803</v>
      </c>
      <c r="S416" s="945" t="s">
        <v>9785</v>
      </c>
    </row>
    <row r="417" spans="8:19" ht="15">
      <c r="H417" s="269"/>
      <c r="I417" s="269"/>
      <c r="K417" s="903"/>
      <c r="O417" s="38" t="s">
        <v>8274</v>
      </c>
      <c r="P417" s="40" t="s">
        <v>8324</v>
      </c>
      <c r="Q417" s="945" t="str">
        <f t="shared" si="7"/>
        <v>Bone Marrow: Regenerative Properties + Everlife Ivy: Growth Properties</v>
      </c>
      <c r="R417" s="957" t="s">
        <v>8804</v>
      </c>
      <c r="S417" s="945" t="s">
        <v>9786</v>
      </c>
    </row>
    <row r="418" spans="8:19" ht="15">
      <c r="H418" s="269"/>
      <c r="I418" s="269"/>
      <c r="K418" s="903"/>
      <c r="O418" s="38" t="s">
        <v>8274</v>
      </c>
      <c r="P418" s="40" t="s">
        <v>8325</v>
      </c>
      <c r="Q418" s="945" t="str">
        <f t="shared" si="7"/>
        <v>Bone Marrow: Regenerative Properties + Arctic Core: Nullifying Properties</v>
      </c>
      <c r="R418" s="957" t="s">
        <v>8805</v>
      </c>
      <c r="S418" s="945" t="s">
        <v>9787</v>
      </c>
    </row>
    <row r="419" spans="8:19" ht="15">
      <c r="H419" s="269"/>
      <c r="I419" s="269"/>
      <c r="K419" s="903"/>
      <c r="O419" s="38" t="s">
        <v>8275</v>
      </c>
      <c r="P419" s="945" t="s">
        <v>1265</v>
      </c>
      <c r="Q419" s="945" t="str">
        <f t="shared" si="7"/>
        <v>Mana Berries: Mana Properties + Nothing</v>
      </c>
      <c r="R419" s="954" t="s">
        <v>8460</v>
      </c>
      <c r="S419" s="945" t="s">
        <v>9788</v>
      </c>
    </row>
    <row r="420" spans="8:19" ht="15">
      <c r="H420" s="269"/>
      <c r="I420" s="269"/>
      <c r="K420" s="903"/>
      <c r="O420" s="38" t="s">
        <v>8275</v>
      </c>
      <c r="P420" s="38" t="s">
        <v>8257</v>
      </c>
      <c r="Q420" s="945" t="str">
        <f t="shared" si="7"/>
        <v>Mana Berries: Mana Properties + Lifeforce Extract: Resistance Properties</v>
      </c>
      <c r="R420" s="955" t="s">
        <v>8486</v>
      </c>
      <c r="S420" s="945" t="s">
        <v>9789</v>
      </c>
    </row>
    <row r="421" spans="8:19" ht="15">
      <c r="H421" s="269"/>
      <c r="I421" s="905"/>
      <c r="K421" s="904"/>
      <c r="O421" s="38" t="s">
        <v>8275</v>
      </c>
      <c r="P421" s="38" t="s">
        <v>8259</v>
      </c>
      <c r="Q421" s="945" t="str">
        <f t="shared" si="7"/>
        <v>Mana Berries: Mana Properties + Soul Essence: Magic Properties</v>
      </c>
      <c r="R421" s="955" t="s">
        <v>8497</v>
      </c>
      <c r="S421" s="945" t="s">
        <v>9790</v>
      </c>
    </row>
    <row r="422" spans="8:19" ht="15">
      <c r="H422" s="277"/>
      <c r="I422" s="277"/>
      <c r="K422" s="904"/>
      <c r="O422" s="38" t="s">
        <v>8275</v>
      </c>
      <c r="P422" s="38" t="s">
        <v>8261</v>
      </c>
      <c r="Q422" s="945" t="str">
        <f t="shared" si="7"/>
        <v>Mana Berries: Mana Properties + Slithering Oil: Dexterity Properties</v>
      </c>
      <c r="R422" s="955" t="s">
        <v>8506</v>
      </c>
      <c r="S422" s="945" t="s">
        <v>9791</v>
      </c>
    </row>
    <row r="423" spans="8:19" ht="15">
      <c r="H423" s="277"/>
      <c r="I423" s="277"/>
      <c r="K423" s="903"/>
      <c r="O423" s="38" t="s">
        <v>8275</v>
      </c>
      <c r="P423" s="38" t="s">
        <v>8262</v>
      </c>
      <c r="Q423" s="945" t="str">
        <f t="shared" si="7"/>
        <v>Mana Berries: Mana Properties + Hardened Powder: Strength Properties</v>
      </c>
      <c r="R423" s="955" t="s">
        <v>8515</v>
      </c>
      <c r="S423" s="945" t="s">
        <v>9792</v>
      </c>
    </row>
    <row r="424" spans="8:19" ht="15">
      <c r="H424" s="277"/>
      <c r="I424" s="277"/>
      <c r="K424" s="903"/>
      <c r="O424" s="38" t="s">
        <v>8275</v>
      </c>
      <c r="P424" s="38" t="s">
        <v>8265</v>
      </c>
      <c r="Q424" s="945" t="str">
        <f t="shared" si="7"/>
        <v>Mana Berries: Mana Properties + Ashen Weed: Withering Properties</v>
      </c>
      <c r="R424" s="955" t="s">
        <v>8523</v>
      </c>
      <c r="S424" s="945" t="s">
        <v>9793</v>
      </c>
    </row>
    <row r="425" spans="8:19" ht="15">
      <c r="H425" s="277"/>
      <c r="I425" s="277"/>
      <c r="K425" s="903"/>
      <c r="O425" s="38" t="s">
        <v>8275</v>
      </c>
      <c r="P425" s="38" t="s">
        <v>9404</v>
      </c>
      <c r="Q425" s="945" t="str">
        <f t="shared" si="7"/>
        <v>Mana Berries: Mana Properties + Vile Mushroom: Vile Properties</v>
      </c>
      <c r="R425" s="955" t="s">
        <v>8530</v>
      </c>
      <c r="S425" s="945" t="s">
        <v>9794</v>
      </c>
    </row>
    <row r="426" spans="8:19" ht="15">
      <c r="H426" s="277"/>
      <c r="I426" s="277"/>
      <c r="K426" s="908"/>
      <c r="O426" s="38" t="s">
        <v>8275</v>
      </c>
      <c r="P426" s="38" t="s">
        <v>8270</v>
      </c>
      <c r="Q426" s="945" t="str">
        <f t="shared" si="7"/>
        <v>Mana Berries: Mana Properties + Living Root: Curing Properties</v>
      </c>
      <c r="R426" s="955" t="s">
        <v>8536</v>
      </c>
      <c r="S426" s="945" t="s">
        <v>9795</v>
      </c>
    </row>
    <row r="427" spans="8:19" ht="15">
      <c r="H427" s="277"/>
      <c r="I427" s="277"/>
      <c r="K427" s="908"/>
      <c r="O427" s="38" t="s">
        <v>8275</v>
      </c>
      <c r="P427" s="38" t="s">
        <v>8272</v>
      </c>
      <c r="Q427" s="945" t="str">
        <f t="shared" si="7"/>
        <v>Mana Berries: Mana Properties + Mending Salve: Healing Properties</v>
      </c>
      <c r="R427" s="955" t="s">
        <v>8540</v>
      </c>
      <c r="S427" s="945" t="s">
        <v>9796</v>
      </c>
    </row>
    <row r="428" spans="8:19" ht="15">
      <c r="H428" s="277"/>
      <c r="I428" s="277"/>
      <c r="K428" s="908"/>
      <c r="O428" s="38" t="s">
        <v>8275</v>
      </c>
      <c r="P428" s="38" t="s">
        <v>8274</v>
      </c>
      <c r="Q428" s="945" t="str">
        <f t="shared" si="7"/>
        <v>Mana Berries: Mana Properties + Bone Marrow: Regenerative Properties</v>
      </c>
      <c r="R428" s="955" t="s">
        <v>8543</v>
      </c>
      <c r="S428" s="945" t="s">
        <v>9797</v>
      </c>
    </row>
    <row r="429" spans="8:19" ht="15">
      <c r="H429" s="277"/>
      <c r="I429" s="277"/>
      <c r="K429" s="903"/>
      <c r="O429" s="38" t="s">
        <v>8275</v>
      </c>
      <c r="P429" s="38" t="s">
        <v>8275</v>
      </c>
      <c r="Q429" s="945" t="str">
        <f t="shared" si="7"/>
        <v>Mana Berries: Mana Properties + Mana Berries: Mana Properties</v>
      </c>
      <c r="R429" s="955" t="s">
        <v>8474</v>
      </c>
      <c r="S429" s="945" t="s">
        <v>9798</v>
      </c>
    </row>
    <row r="430" spans="8:19" ht="15">
      <c r="H430" s="277"/>
      <c r="I430" s="277"/>
      <c r="K430" s="908"/>
      <c r="O430" s="38" t="s">
        <v>8275</v>
      </c>
      <c r="P430" s="38" t="s">
        <v>8276</v>
      </c>
      <c r="Q430" s="945" t="str">
        <f t="shared" si="7"/>
        <v>Mana Berries: Mana Properties + Black Cobweb: Weakening Properties</v>
      </c>
      <c r="R430" s="955" t="s">
        <v>8546</v>
      </c>
      <c r="S430" s="945" t="s">
        <v>9799</v>
      </c>
    </row>
    <row r="431" spans="8:19" ht="15">
      <c r="H431" s="277"/>
      <c r="I431" s="277"/>
      <c r="K431" s="908"/>
      <c r="O431" s="38" t="s">
        <v>8275</v>
      </c>
      <c r="P431" s="38" t="s">
        <v>8277</v>
      </c>
      <c r="Q431" s="945" t="str">
        <f t="shared" si="7"/>
        <v>Mana Berries: Mana Properties + Power Sand: Empowering Properties</v>
      </c>
      <c r="R431" s="955" t="s">
        <v>8547</v>
      </c>
      <c r="S431" s="945" t="s">
        <v>9800</v>
      </c>
    </row>
    <row r="432" spans="8:19" ht="15">
      <c r="H432" s="277"/>
      <c r="I432" s="277"/>
      <c r="K432" s="903"/>
      <c r="O432" s="38" t="s">
        <v>8275</v>
      </c>
      <c r="P432" s="39" t="s">
        <v>8278</v>
      </c>
      <c r="Q432" s="945" t="str">
        <f t="shared" si="7"/>
        <v>Mana Berries: Mana Properties + Ice Lotus: Freezing Properties (Frost)</v>
      </c>
      <c r="R432" s="956" t="s">
        <v>8692</v>
      </c>
      <c r="S432" s="945" t="s">
        <v>9801</v>
      </c>
    </row>
    <row r="433" spans="8:19" ht="15">
      <c r="H433" s="277"/>
      <c r="I433" s="277"/>
      <c r="K433" s="908"/>
      <c r="O433" s="38" t="s">
        <v>8275</v>
      </c>
      <c r="P433" s="39" t="s">
        <v>9413</v>
      </c>
      <c r="Q433" s="945" t="str">
        <f t="shared" si="7"/>
        <v>Mana Berries: Mana Properties + Pure Blood: Blood Properties (Bleed)</v>
      </c>
      <c r="R433" s="956" t="s">
        <v>8693</v>
      </c>
      <c r="S433" s="945" t="s">
        <v>9802</v>
      </c>
    </row>
    <row r="434" spans="8:19" ht="15">
      <c r="H434" s="269"/>
      <c r="I434" s="269"/>
      <c r="K434" s="923"/>
      <c r="O434" s="38" t="s">
        <v>8275</v>
      </c>
      <c r="P434" s="39" t="s">
        <v>8281</v>
      </c>
      <c r="Q434" s="945" t="str">
        <f t="shared" ref="Q434:S497" si="8">_xlfn.TEXTJOIN(" + ",TRUE,O434:P434)</f>
        <v>Mana Berries: Mana Properties + Poison Gland: Toxic Properties (Poison)</v>
      </c>
      <c r="R434" s="956" t="s">
        <v>8694</v>
      </c>
      <c r="S434" s="945" t="s">
        <v>9803</v>
      </c>
    </row>
    <row r="435" spans="8:19" ht="15">
      <c r="H435" s="269"/>
      <c r="I435" s="269"/>
      <c r="K435" s="904"/>
      <c r="O435" s="38" t="s">
        <v>8275</v>
      </c>
      <c r="P435" s="39" t="s">
        <v>8283</v>
      </c>
      <c r="Q435" s="945" t="str">
        <f t="shared" si="8"/>
        <v>Mana Berries: Mana Properties + Rich Soil: Earthly Properties (Earth)</v>
      </c>
      <c r="R435" s="956" t="s">
        <v>8695</v>
      </c>
      <c r="S435" s="945" t="s">
        <v>9804</v>
      </c>
    </row>
    <row r="436" spans="8:19" ht="15">
      <c r="H436" s="269"/>
      <c r="I436" s="269"/>
      <c r="K436" s="904"/>
      <c r="O436" s="38" t="s">
        <v>8275</v>
      </c>
      <c r="P436" s="39" t="s">
        <v>8285</v>
      </c>
      <c r="Q436" s="945" t="str">
        <f t="shared" si="8"/>
        <v>Mana Berries: Mana Properties + Burning Ichor: Firey Properties (Fire)</v>
      </c>
      <c r="R436" s="956" t="s">
        <v>8696</v>
      </c>
      <c r="S436" s="945" t="s">
        <v>9805</v>
      </c>
    </row>
    <row r="437" spans="8:19" ht="15">
      <c r="H437" s="269"/>
      <c r="I437" s="269"/>
      <c r="K437" s="904"/>
      <c r="O437" s="38" t="s">
        <v>8275</v>
      </c>
      <c r="P437" s="39" t="s">
        <v>8287</v>
      </c>
      <c r="Q437" s="945" t="str">
        <f t="shared" si="8"/>
        <v>Mana Berries: Mana Properties + Sparking Solution: Electric Properties (Lightning)</v>
      </c>
      <c r="R437" s="956" t="s">
        <v>8697</v>
      </c>
      <c r="S437" s="945" t="s">
        <v>9806</v>
      </c>
    </row>
    <row r="438" spans="8:19" ht="15">
      <c r="H438" s="269"/>
      <c r="I438" s="269"/>
      <c r="K438" s="904"/>
      <c r="O438" s="38" t="s">
        <v>8275</v>
      </c>
      <c r="P438" s="39" t="s">
        <v>8290</v>
      </c>
      <c r="Q438" s="945" t="str">
        <f t="shared" si="8"/>
        <v>Mana Berries: Mana Properties + Whistling Sap: Breezing Properties (Wind)</v>
      </c>
      <c r="R438" s="956" t="s">
        <v>8698</v>
      </c>
      <c r="S438" s="945" t="s">
        <v>9807</v>
      </c>
    </row>
    <row r="439" spans="8:19" ht="15">
      <c r="H439" s="269"/>
      <c r="I439" s="269"/>
      <c r="K439" s="904"/>
      <c r="O439" s="38" t="s">
        <v>8275</v>
      </c>
      <c r="P439" s="39" t="s">
        <v>8293</v>
      </c>
      <c r="Q439" s="945" t="str">
        <f t="shared" si="8"/>
        <v>Mana Berries: Mana Properties + White Obsidian: Reflective Properties (Light)</v>
      </c>
      <c r="R439" s="956" t="s">
        <v>8699</v>
      </c>
      <c r="S439" s="945" t="s">
        <v>9808</v>
      </c>
    </row>
    <row r="440" spans="8:19" ht="15">
      <c r="H440" s="269"/>
      <c r="I440" s="269"/>
      <c r="K440" s="904"/>
      <c r="O440" s="38" t="s">
        <v>8275</v>
      </c>
      <c r="P440" s="39" t="s">
        <v>8295</v>
      </c>
      <c r="Q440" s="945" t="str">
        <f t="shared" si="8"/>
        <v>Mana Berries: Mana Properties + Nightmare Fuel: Unsettling Properties (Dark)</v>
      </c>
      <c r="R440" s="956" t="s">
        <v>8700</v>
      </c>
      <c r="S440" s="945" t="s">
        <v>9809</v>
      </c>
    </row>
    <row r="441" spans="8:19" ht="15">
      <c r="H441" s="269"/>
      <c r="I441" s="269"/>
      <c r="K441" s="904"/>
      <c r="O441" s="38" t="s">
        <v>8275</v>
      </c>
      <c r="P441" s="39" t="s">
        <v>8297</v>
      </c>
      <c r="Q441" s="945" t="str">
        <f t="shared" si="8"/>
        <v>Mana Berries: Mana Properties + Salt Crystals: Advanced Healing Properties</v>
      </c>
      <c r="R441" s="956" t="s">
        <v>8676</v>
      </c>
      <c r="S441" s="945" t="s">
        <v>9810</v>
      </c>
    </row>
    <row r="442" spans="8:19" ht="15">
      <c r="H442" s="269"/>
      <c r="I442" s="269"/>
      <c r="K442" s="904"/>
      <c r="O442" s="38" t="s">
        <v>8275</v>
      </c>
      <c r="P442" s="39" t="s">
        <v>8299</v>
      </c>
      <c r="Q442" s="945" t="str">
        <f t="shared" si="8"/>
        <v>Mana Berries: Mana Properties + Spirit Leaf: Advanced Regenerative Properties</v>
      </c>
      <c r="R442" s="956" t="s">
        <v>8689</v>
      </c>
      <c r="S442" s="945" t="s">
        <v>9811</v>
      </c>
    </row>
    <row r="443" spans="8:19" ht="15">
      <c r="H443" s="269"/>
      <c r="I443" s="269"/>
      <c r="K443" s="904"/>
      <c r="O443" s="38" t="s">
        <v>8275</v>
      </c>
      <c r="P443" s="39" t="s">
        <v>8300</v>
      </c>
      <c r="Q443" s="945" t="str">
        <f t="shared" si="8"/>
        <v>Mana Berries: Mana Properties + Star Dust: Advanced Mana Properties</v>
      </c>
      <c r="R443" s="956" t="s">
        <v>8701</v>
      </c>
      <c r="S443" s="945" t="s">
        <v>9812</v>
      </c>
    </row>
    <row r="444" spans="8:19" ht="15">
      <c r="H444" s="269"/>
      <c r="I444" s="269"/>
      <c r="K444" s="904"/>
      <c r="O444" s="38" t="s">
        <v>8275</v>
      </c>
      <c r="P444" s="39" t="s">
        <v>8301</v>
      </c>
      <c r="Q444" s="945" t="str">
        <f t="shared" si="8"/>
        <v>Mana Berries: Mana Properties + Diamond Grain: Advanced Empowering Properties</v>
      </c>
      <c r="R444" s="956" t="s">
        <v>8702</v>
      </c>
      <c r="S444" s="945" t="s">
        <v>9813</v>
      </c>
    </row>
    <row r="445" spans="8:19" ht="15">
      <c r="H445" s="269"/>
      <c r="I445" s="269"/>
      <c r="K445" s="904"/>
      <c r="O445" s="38" t="s">
        <v>8275</v>
      </c>
      <c r="P445" s="39" t="s">
        <v>8302</v>
      </c>
      <c r="Q445" s="945" t="str">
        <f t="shared" si="8"/>
        <v>Mana Berries: Mana Properties + Demonic Tissue: Advanced Resistance Properties</v>
      </c>
      <c r="R445" s="956" t="s">
        <v>8703</v>
      </c>
      <c r="S445" s="945" t="s">
        <v>9814</v>
      </c>
    </row>
    <row r="446" spans="8:19" ht="15">
      <c r="H446" s="269"/>
      <c r="I446" s="269"/>
      <c r="K446" s="904"/>
      <c r="O446" s="38" t="s">
        <v>8275</v>
      </c>
      <c r="P446" s="39" t="s">
        <v>9427</v>
      </c>
      <c r="Q446" s="945" t="str">
        <f t="shared" si="8"/>
        <v>Mana Berries: Mana Properties + Greyshade Bark: Ensnaring Properties</v>
      </c>
      <c r="R446" s="956" t="s">
        <v>8704</v>
      </c>
      <c r="S446" s="945" t="s">
        <v>9815</v>
      </c>
    </row>
    <row r="447" spans="8:19" ht="15">
      <c r="H447" s="269"/>
      <c r="I447" s="269"/>
      <c r="K447" s="904"/>
      <c r="O447" s="38" t="s">
        <v>8275</v>
      </c>
      <c r="P447" s="40" t="s">
        <v>8317</v>
      </c>
      <c r="Q447" s="945" t="str">
        <f t="shared" si="8"/>
        <v>Mana Berries: Mana Properties + Gravity Fragment: Wavelength Properties</v>
      </c>
      <c r="R447" s="957" t="s">
        <v>8806</v>
      </c>
      <c r="S447" s="945" t="s">
        <v>9816</v>
      </c>
    </row>
    <row r="448" spans="8:19" ht="15">
      <c r="H448" s="269"/>
      <c r="I448" s="269"/>
      <c r="K448" s="904"/>
      <c r="O448" s="38" t="s">
        <v>8275</v>
      </c>
      <c r="P448" s="40" t="s">
        <v>8318</v>
      </c>
      <c r="Q448" s="945" t="str">
        <f t="shared" si="8"/>
        <v>Mana Berries: Mana Properties + Sundunes Bloom: Pilfering Properties</v>
      </c>
      <c r="R448" s="957" t="s">
        <v>8807</v>
      </c>
      <c r="S448" s="945" t="s">
        <v>9817</v>
      </c>
    </row>
    <row r="449" spans="8:19" ht="15">
      <c r="H449" s="269"/>
      <c r="I449" s="269"/>
      <c r="K449" s="904"/>
      <c r="O449" s="38" t="s">
        <v>8275</v>
      </c>
      <c r="P449" s="40" t="s">
        <v>8319</v>
      </c>
      <c r="Q449" s="945" t="str">
        <f t="shared" si="8"/>
        <v>Mana Berries: Mana Properties + Flaming Spirits: Alchoholic Properties</v>
      </c>
      <c r="R449" s="957" t="s">
        <v>8808</v>
      </c>
      <c r="S449" s="945" t="s">
        <v>9818</v>
      </c>
    </row>
    <row r="450" spans="8:19" ht="15">
      <c r="H450" s="269"/>
      <c r="I450" s="269"/>
      <c r="K450" s="904"/>
      <c r="O450" s="38" t="s">
        <v>8275</v>
      </c>
      <c r="P450" s="40" t="s">
        <v>8320</v>
      </c>
      <c r="Q450" s="945" t="str">
        <f t="shared" si="8"/>
        <v>Mana Berries: Mana Properties + Oldworld Spices: Exotic Properties</v>
      </c>
      <c r="R450" s="957" t="s">
        <v>8791</v>
      </c>
      <c r="S450" s="945" t="s">
        <v>9819</v>
      </c>
    </row>
    <row r="451" spans="8:19" ht="15">
      <c r="H451" s="269"/>
      <c r="I451" s="269"/>
      <c r="K451" s="904"/>
      <c r="O451" s="38" t="s">
        <v>8275</v>
      </c>
      <c r="P451" s="40" t="s">
        <v>8321</v>
      </c>
      <c r="Q451" s="945" t="str">
        <f t="shared" si="8"/>
        <v>Mana Berries: Mana Properties + Rotten Flesh: Rotting Properties</v>
      </c>
      <c r="R451" s="957" t="s">
        <v>8809</v>
      </c>
      <c r="S451" s="945" t="s">
        <v>9820</v>
      </c>
    </row>
    <row r="452" spans="8:19" ht="15">
      <c r="H452" s="269"/>
      <c r="I452" s="269"/>
      <c r="K452" s="904"/>
      <c r="O452" s="38" t="s">
        <v>8275</v>
      </c>
      <c r="P452" s="40" t="s">
        <v>8322</v>
      </c>
      <c r="Q452" s="945" t="str">
        <f t="shared" si="8"/>
        <v>Mana Berries: Mana Properties + Divine Feather: Divine Properties</v>
      </c>
      <c r="R452" s="957" t="s">
        <v>8810</v>
      </c>
      <c r="S452" s="945" t="s">
        <v>9821</v>
      </c>
    </row>
    <row r="453" spans="8:19" ht="15">
      <c r="H453" s="269"/>
      <c r="I453" s="905"/>
      <c r="K453" s="909"/>
      <c r="O453" s="38" t="s">
        <v>8275</v>
      </c>
      <c r="P453" s="40" t="s">
        <v>8323</v>
      </c>
      <c r="Q453" s="945" t="str">
        <f t="shared" si="8"/>
        <v>Mana Berries: Mana Properties + Deaths Touch: Deadly Properties</v>
      </c>
      <c r="R453" s="957" t="s">
        <v>8811</v>
      </c>
      <c r="S453" s="945" t="s">
        <v>9822</v>
      </c>
    </row>
    <row r="454" spans="8:19" ht="15">
      <c r="H454" s="277"/>
      <c r="I454" s="277"/>
      <c r="K454" s="909"/>
      <c r="O454" s="38" t="s">
        <v>8275</v>
      </c>
      <c r="P454" s="40" t="s">
        <v>8324</v>
      </c>
      <c r="Q454" s="945" t="str">
        <f t="shared" si="8"/>
        <v>Mana Berries: Mana Properties + Everlife Ivy: Growth Properties</v>
      </c>
      <c r="R454" s="957" t="s">
        <v>8812</v>
      </c>
      <c r="S454" s="945" t="s">
        <v>9823</v>
      </c>
    </row>
    <row r="455" spans="8:19" ht="15">
      <c r="H455" s="277"/>
      <c r="I455" s="277"/>
      <c r="K455" s="908"/>
      <c r="O455" s="38" t="s">
        <v>8275</v>
      </c>
      <c r="P455" s="40" t="s">
        <v>8325</v>
      </c>
      <c r="Q455" s="945" t="str">
        <f t="shared" si="8"/>
        <v>Mana Berries: Mana Properties + Arctic Core: Nullifying Properties</v>
      </c>
      <c r="R455" s="957" t="s">
        <v>8813</v>
      </c>
      <c r="S455" s="945" t="s">
        <v>9824</v>
      </c>
    </row>
    <row r="456" spans="8:19" ht="15">
      <c r="H456" s="277"/>
      <c r="I456" s="277"/>
      <c r="K456" s="908"/>
      <c r="O456" s="38" t="s">
        <v>8276</v>
      </c>
      <c r="P456" s="945" t="s">
        <v>1265</v>
      </c>
      <c r="Q456" s="945" t="str">
        <f t="shared" si="8"/>
        <v>Black Cobweb: Weakening Properties + Nothing</v>
      </c>
      <c r="R456" s="954" t="s">
        <v>8461</v>
      </c>
      <c r="S456" s="945" t="s">
        <v>9825</v>
      </c>
    </row>
    <row r="457" spans="8:19" ht="15">
      <c r="H457" s="277"/>
      <c r="I457" s="277"/>
      <c r="K457" s="908"/>
      <c r="O457" s="38" t="s">
        <v>8276</v>
      </c>
      <c r="P457" s="38" t="s">
        <v>8257</v>
      </c>
      <c r="Q457" s="945" t="str">
        <f t="shared" si="8"/>
        <v>Black Cobweb: Weakening Properties + Lifeforce Extract: Resistance Properties</v>
      </c>
      <c r="R457" s="955" t="s">
        <v>8487</v>
      </c>
      <c r="S457" s="945" t="s">
        <v>9826</v>
      </c>
    </row>
    <row r="458" spans="8:19" ht="15">
      <c r="H458" s="277"/>
      <c r="I458" s="277"/>
      <c r="K458" s="908"/>
      <c r="O458" s="38" t="s">
        <v>8276</v>
      </c>
      <c r="P458" s="38" t="s">
        <v>8259</v>
      </c>
      <c r="Q458" s="945" t="str">
        <f t="shared" si="8"/>
        <v>Black Cobweb: Weakening Properties + Soul Essence: Magic Properties</v>
      </c>
      <c r="R458" s="955" t="s">
        <v>8498</v>
      </c>
      <c r="S458" s="945" t="s">
        <v>9827</v>
      </c>
    </row>
    <row r="459" spans="8:19" ht="15">
      <c r="H459" s="277"/>
      <c r="I459" s="277"/>
      <c r="K459" s="908"/>
      <c r="O459" s="38" t="s">
        <v>8276</v>
      </c>
      <c r="P459" s="38" t="s">
        <v>8261</v>
      </c>
      <c r="Q459" s="945" t="str">
        <f t="shared" si="8"/>
        <v>Black Cobweb: Weakening Properties + Slithering Oil: Dexterity Properties</v>
      </c>
      <c r="R459" s="955" t="s">
        <v>8507</v>
      </c>
      <c r="S459" s="945" t="s">
        <v>9828</v>
      </c>
    </row>
    <row r="460" spans="8:19" ht="15">
      <c r="H460" s="277"/>
      <c r="I460" s="277"/>
      <c r="K460" s="908"/>
      <c r="O460" s="38" t="s">
        <v>8276</v>
      </c>
      <c r="P460" s="38" t="s">
        <v>8262</v>
      </c>
      <c r="Q460" s="945" t="str">
        <f t="shared" si="8"/>
        <v>Black Cobweb: Weakening Properties + Hardened Powder: Strength Properties</v>
      </c>
      <c r="R460" s="955" t="s">
        <v>8516</v>
      </c>
      <c r="S460" s="945" t="s">
        <v>9829</v>
      </c>
    </row>
    <row r="461" spans="8:19" ht="15">
      <c r="H461" s="277"/>
      <c r="I461" s="277"/>
      <c r="K461" s="908"/>
      <c r="O461" s="38" t="s">
        <v>8276</v>
      </c>
      <c r="P461" s="38" t="s">
        <v>8265</v>
      </c>
      <c r="Q461" s="945" t="str">
        <f t="shared" si="8"/>
        <v>Black Cobweb: Weakening Properties + Ashen Weed: Withering Properties</v>
      </c>
      <c r="R461" s="955" t="s">
        <v>8524</v>
      </c>
      <c r="S461" s="945" t="s">
        <v>9830</v>
      </c>
    </row>
    <row r="462" spans="8:19" ht="15">
      <c r="H462" s="277"/>
      <c r="I462" s="277"/>
      <c r="K462" s="908"/>
      <c r="O462" s="38" t="s">
        <v>8276</v>
      </c>
      <c r="P462" s="38" t="s">
        <v>9404</v>
      </c>
      <c r="Q462" s="945" t="str">
        <f t="shared" si="8"/>
        <v>Black Cobweb: Weakening Properties + Vile Mushroom: Vile Properties</v>
      </c>
      <c r="R462" s="955" t="s">
        <v>8531</v>
      </c>
      <c r="S462" s="945" t="s">
        <v>9831</v>
      </c>
    </row>
    <row r="463" spans="8:19" ht="15">
      <c r="H463" s="277"/>
      <c r="I463" s="277"/>
      <c r="K463" s="908"/>
      <c r="O463" s="38" t="s">
        <v>8276</v>
      </c>
      <c r="P463" s="38" t="s">
        <v>8270</v>
      </c>
      <c r="Q463" s="945" t="str">
        <f t="shared" si="8"/>
        <v>Black Cobweb: Weakening Properties + Living Root: Curing Properties</v>
      </c>
      <c r="R463" s="955" t="s">
        <v>8537</v>
      </c>
      <c r="S463" s="945" t="s">
        <v>9832</v>
      </c>
    </row>
    <row r="464" spans="8:19" ht="15">
      <c r="H464" s="277"/>
      <c r="I464" s="277"/>
      <c r="K464" s="903"/>
      <c r="O464" s="38" t="s">
        <v>8276</v>
      </c>
      <c r="P464" s="38" t="s">
        <v>8272</v>
      </c>
      <c r="Q464" s="945" t="str">
        <f t="shared" si="8"/>
        <v>Black Cobweb: Weakening Properties + Mending Salve: Healing Properties</v>
      </c>
      <c r="R464" s="955" t="s">
        <v>8541</v>
      </c>
      <c r="S464" s="945" t="s">
        <v>9833</v>
      </c>
    </row>
    <row r="465" spans="8:19" ht="15">
      <c r="H465" s="277"/>
      <c r="I465" s="277"/>
      <c r="K465" s="903"/>
      <c r="O465" s="38" t="s">
        <v>8276</v>
      </c>
      <c r="P465" s="38" t="s">
        <v>8274</v>
      </c>
      <c r="Q465" s="945" t="str">
        <f t="shared" si="8"/>
        <v>Black Cobweb: Weakening Properties + Bone Marrow: Regenerative Properties</v>
      </c>
      <c r="R465" s="955" t="s">
        <v>8544</v>
      </c>
      <c r="S465" s="945" t="s">
        <v>9834</v>
      </c>
    </row>
    <row r="466" spans="8:19" ht="15">
      <c r="H466" s="269"/>
      <c r="I466" s="269"/>
      <c r="K466" s="908"/>
      <c r="O466" s="38" t="s">
        <v>8276</v>
      </c>
      <c r="P466" s="38" t="s">
        <v>8275</v>
      </c>
      <c r="Q466" s="945" t="str">
        <f t="shared" si="8"/>
        <v>Black Cobweb: Weakening Properties + Mana Berries: Mana Properties</v>
      </c>
      <c r="R466" s="955" t="s">
        <v>8546</v>
      </c>
      <c r="S466" s="945" t="s">
        <v>9835</v>
      </c>
    </row>
    <row r="467" spans="8:19" ht="15">
      <c r="H467" s="269"/>
      <c r="I467" s="269"/>
      <c r="K467" s="904"/>
      <c r="O467" s="38" t="s">
        <v>8276</v>
      </c>
      <c r="P467" s="38" t="s">
        <v>8276</v>
      </c>
      <c r="Q467" s="945" t="str">
        <f t="shared" si="8"/>
        <v>Black Cobweb: Weakening Properties + Black Cobweb: Weakening Properties</v>
      </c>
      <c r="R467" s="955" t="s">
        <v>8548</v>
      </c>
      <c r="S467" s="945" t="s">
        <v>9836</v>
      </c>
    </row>
    <row r="468" spans="8:19" ht="15">
      <c r="H468" s="269"/>
      <c r="I468" s="269"/>
      <c r="K468" s="904"/>
      <c r="O468" s="38" t="s">
        <v>8276</v>
      </c>
      <c r="P468" s="38" t="s">
        <v>8277</v>
      </c>
      <c r="Q468" s="945" t="str">
        <f t="shared" si="8"/>
        <v>Black Cobweb: Weakening Properties + Power Sand: Empowering Properties</v>
      </c>
      <c r="R468" s="955" t="s">
        <v>8549</v>
      </c>
      <c r="S468" s="945" t="s">
        <v>9837</v>
      </c>
    </row>
    <row r="469" spans="8:19" ht="15">
      <c r="H469" s="269"/>
      <c r="I469" s="269"/>
      <c r="K469" s="904"/>
      <c r="O469" s="38" t="s">
        <v>8276</v>
      </c>
      <c r="P469" s="39" t="s">
        <v>8278</v>
      </c>
      <c r="Q469" s="945" t="str">
        <f t="shared" si="8"/>
        <v>Black Cobweb: Weakening Properties + Ice Lotus: Freezing Properties (Frost)</v>
      </c>
      <c r="R469" s="956" t="s">
        <v>8620</v>
      </c>
      <c r="S469" s="945" t="s">
        <v>9838</v>
      </c>
    </row>
    <row r="470" spans="8:19" ht="15">
      <c r="H470" s="269"/>
      <c r="I470" s="269"/>
      <c r="K470" s="904"/>
      <c r="O470" s="38" t="s">
        <v>8276</v>
      </c>
      <c r="P470" s="39" t="s">
        <v>9413</v>
      </c>
      <c r="Q470" s="945" t="str">
        <f t="shared" si="8"/>
        <v>Black Cobweb: Weakening Properties + Pure Blood: Blood Properties (Bleed)</v>
      </c>
      <c r="R470" s="956" t="s">
        <v>8621</v>
      </c>
      <c r="S470" s="945" t="s">
        <v>9839</v>
      </c>
    </row>
    <row r="471" spans="8:19" ht="15">
      <c r="H471" s="269"/>
      <c r="I471" s="269"/>
      <c r="K471" s="904"/>
      <c r="O471" s="38" t="s">
        <v>8276</v>
      </c>
      <c r="P471" s="39" t="s">
        <v>8281</v>
      </c>
      <c r="Q471" s="945" t="str">
        <f t="shared" si="8"/>
        <v>Black Cobweb: Weakening Properties + Poison Gland: Toxic Properties (Poison)</v>
      </c>
      <c r="R471" s="956" t="s">
        <v>8622</v>
      </c>
      <c r="S471" s="945" t="s">
        <v>9840</v>
      </c>
    </row>
    <row r="472" spans="8:19" ht="15">
      <c r="H472" s="269"/>
      <c r="I472" s="269"/>
      <c r="K472" s="904"/>
      <c r="O472" s="38" t="s">
        <v>8276</v>
      </c>
      <c r="P472" s="39" t="s">
        <v>8283</v>
      </c>
      <c r="Q472" s="945" t="str">
        <f t="shared" si="8"/>
        <v>Black Cobweb: Weakening Properties + Rich Soil: Earthly Properties (Earth)</v>
      </c>
      <c r="R472" s="956" t="s">
        <v>8623</v>
      </c>
      <c r="S472" s="945" t="s">
        <v>9841</v>
      </c>
    </row>
    <row r="473" spans="8:19" ht="15">
      <c r="H473" s="269"/>
      <c r="I473" s="269"/>
      <c r="K473" s="904"/>
      <c r="O473" s="38" t="s">
        <v>8276</v>
      </c>
      <c r="P473" s="39" t="s">
        <v>8285</v>
      </c>
      <c r="Q473" s="945" t="str">
        <f t="shared" si="8"/>
        <v>Black Cobweb: Weakening Properties + Burning Ichor: Firey Properties (Fire)</v>
      </c>
      <c r="R473" s="956" t="s">
        <v>8624</v>
      </c>
      <c r="S473" s="945" t="s">
        <v>9842</v>
      </c>
    </row>
    <row r="474" spans="8:19" ht="15">
      <c r="H474" s="269"/>
      <c r="I474" s="269"/>
      <c r="K474" s="904"/>
      <c r="O474" s="38" t="s">
        <v>8276</v>
      </c>
      <c r="P474" s="39" t="s">
        <v>8287</v>
      </c>
      <c r="Q474" s="945" t="str">
        <f t="shared" si="8"/>
        <v>Black Cobweb: Weakening Properties + Sparking Solution: Electric Properties (Lightning)</v>
      </c>
      <c r="R474" s="956" t="s">
        <v>8625</v>
      </c>
      <c r="S474" s="945" t="s">
        <v>9843</v>
      </c>
    </row>
    <row r="475" spans="8:19" ht="15">
      <c r="H475" s="269"/>
      <c r="I475" s="269"/>
      <c r="K475" s="904"/>
      <c r="O475" s="38" t="s">
        <v>8276</v>
      </c>
      <c r="P475" s="39" t="s">
        <v>8290</v>
      </c>
      <c r="Q475" s="945" t="str">
        <f t="shared" si="8"/>
        <v>Black Cobweb: Weakening Properties + Whistling Sap: Breezing Properties (Wind)</v>
      </c>
      <c r="R475" s="956" t="s">
        <v>8626</v>
      </c>
      <c r="S475" s="945" t="s">
        <v>9844</v>
      </c>
    </row>
    <row r="476" spans="8:19" ht="15">
      <c r="H476" s="269"/>
      <c r="I476" s="269"/>
      <c r="K476" s="904"/>
      <c r="O476" s="38" t="s">
        <v>8276</v>
      </c>
      <c r="P476" s="39" t="s">
        <v>8293</v>
      </c>
      <c r="Q476" s="945" t="str">
        <f t="shared" si="8"/>
        <v>Black Cobweb: Weakening Properties + White Obsidian: Reflective Properties (Light)</v>
      </c>
      <c r="R476" s="956" t="s">
        <v>8627</v>
      </c>
      <c r="S476" s="945" t="s">
        <v>9845</v>
      </c>
    </row>
    <row r="477" spans="8:19" ht="15">
      <c r="H477" s="269"/>
      <c r="I477" s="269"/>
      <c r="K477" s="904"/>
      <c r="O477" s="38" t="s">
        <v>8276</v>
      </c>
      <c r="P477" s="39" t="s">
        <v>8295</v>
      </c>
      <c r="Q477" s="945" t="str">
        <f t="shared" si="8"/>
        <v>Black Cobweb: Weakening Properties + Nightmare Fuel: Unsettling Properties (Dark)</v>
      </c>
      <c r="R477" s="956" t="s">
        <v>8628</v>
      </c>
      <c r="S477" s="945" t="s">
        <v>9846</v>
      </c>
    </row>
    <row r="478" spans="8:19" ht="15">
      <c r="H478" s="269"/>
      <c r="I478" s="269"/>
      <c r="K478" s="904"/>
      <c r="O478" s="38" t="s">
        <v>8276</v>
      </c>
      <c r="P478" s="39" t="s">
        <v>8297</v>
      </c>
      <c r="Q478" s="945" t="str">
        <f t="shared" si="8"/>
        <v>Black Cobweb: Weakening Properties + Salt Crystals: Advanced Healing Properties</v>
      </c>
      <c r="R478" s="956" t="s">
        <v>8705</v>
      </c>
      <c r="S478" s="945" t="s">
        <v>9847</v>
      </c>
    </row>
    <row r="479" spans="8:19" ht="15">
      <c r="H479" s="269"/>
      <c r="I479" s="269"/>
      <c r="K479" s="904"/>
      <c r="O479" s="38" t="s">
        <v>8276</v>
      </c>
      <c r="P479" s="39" t="s">
        <v>8299</v>
      </c>
      <c r="Q479" s="945" t="str">
        <f t="shared" si="8"/>
        <v>Black Cobweb: Weakening Properties + Spirit Leaf: Advanced Regenerative Properties</v>
      </c>
      <c r="R479" s="956" t="s">
        <v>8706</v>
      </c>
      <c r="S479" s="945" t="s">
        <v>9848</v>
      </c>
    </row>
    <row r="480" spans="8:19" ht="15">
      <c r="H480" s="269"/>
      <c r="I480" s="269"/>
      <c r="K480" s="904"/>
      <c r="O480" s="38" t="s">
        <v>8276</v>
      </c>
      <c r="P480" s="39" t="s">
        <v>8300</v>
      </c>
      <c r="Q480" s="945" t="str">
        <f t="shared" si="8"/>
        <v>Black Cobweb: Weakening Properties + Star Dust: Advanced Mana Properties</v>
      </c>
      <c r="R480" s="956" t="s">
        <v>8707</v>
      </c>
      <c r="S480" s="945" t="s">
        <v>9849</v>
      </c>
    </row>
    <row r="481" spans="8:19" ht="15">
      <c r="H481" s="269"/>
      <c r="I481" s="269"/>
      <c r="K481" s="921"/>
      <c r="O481" s="38" t="s">
        <v>8276</v>
      </c>
      <c r="P481" s="39" t="s">
        <v>8301</v>
      </c>
      <c r="Q481" s="945" t="str">
        <f t="shared" si="8"/>
        <v>Black Cobweb: Weakening Properties + Diamond Grain: Advanced Empowering Properties</v>
      </c>
      <c r="R481" s="956" t="s">
        <v>8708</v>
      </c>
      <c r="S481" s="945" t="s">
        <v>9850</v>
      </c>
    </row>
    <row r="482" spans="8:19" ht="15.75">
      <c r="H482" s="269"/>
      <c r="I482" s="269"/>
      <c r="K482" s="910"/>
      <c r="O482" s="38" t="s">
        <v>8276</v>
      </c>
      <c r="P482" s="39" t="s">
        <v>8302</v>
      </c>
      <c r="Q482" s="945" t="str">
        <f t="shared" si="8"/>
        <v>Black Cobweb: Weakening Properties + Demonic Tissue: Advanced Resistance Properties</v>
      </c>
      <c r="R482" s="956" t="s">
        <v>8709</v>
      </c>
      <c r="S482" s="945" t="s">
        <v>9851</v>
      </c>
    </row>
    <row r="483" spans="8:19" ht="15">
      <c r="H483" s="269"/>
      <c r="I483" s="269"/>
      <c r="K483" s="904"/>
      <c r="O483" s="38" t="s">
        <v>8276</v>
      </c>
      <c r="P483" s="39" t="s">
        <v>9427</v>
      </c>
      <c r="Q483" s="945" t="str">
        <f t="shared" si="8"/>
        <v>Black Cobweb: Weakening Properties + Greyshade Bark: Ensnaring Properties</v>
      </c>
      <c r="R483" s="956" t="s">
        <v>8710</v>
      </c>
      <c r="S483" s="945" t="s">
        <v>9852</v>
      </c>
    </row>
    <row r="484" spans="8:19" ht="15">
      <c r="H484" s="269"/>
      <c r="I484" s="905"/>
      <c r="K484" s="909"/>
      <c r="O484" s="38" t="s">
        <v>8276</v>
      </c>
      <c r="P484" s="40" t="s">
        <v>8317</v>
      </c>
      <c r="Q484" s="945" t="str">
        <f t="shared" si="8"/>
        <v>Black Cobweb: Weakening Properties + Gravity Fragment: Wavelength Properties</v>
      </c>
      <c r="R484" s="957" t="s">
        <v>8814</v>
      </c>
      <c r="S484" s="945" t="s">
        <v>9853</v>
      </c>
    </row>
    <row r="485" spans="8:19" ht="15">
      <c r="H485" s="277"/>
      <c r="I485" s="277"/>
      <c r="K485" s="909"/>
      <c r="O485" s="38" t="s">
        <v>8276</v>
      </c>
      <c r="P485" s="40" t="s">
        <v>8318</v>
      </c>
      <c r="Q485" s="945" t="str">
        <f t="shared" si="8"/>
        <v>Black Cobweb: Weakening Properties + Sundunes Bloom: Pilfering Properties</v>
      </c>
      <c r="R485" s="957" t="s">
        <v>8815</v>
      </c>
      <c r="S485" s="945" t="s">
        <v>9854</v>
      </c>
    </row>
    <row r="486" spans="8:19" ht="15">
      <c r="H486" s="277"/>
      <c r="I486" s="277"/>
      <c r="K486" s="903"/>
      <c r="O486" s="38" t="s">
        <v>8276</v>
      </c>
      <c r="P486" s="40" t="s">
        <v>8319</v>
      </c>
      <c r="Q486" s="945" t="str">
        <f t="shared" si="8"/>
        <v>Black Cobweb: Weakening Properties + Flaming Spirits: Alchoholic Properties</v>
      </c>
      <c r="R486" s="957" t="s">
        <v>8816</v>
      </c>
      <c r="S486" s="945" t="s">
        <v>9855</v>
      </c>
    </row>
    <row r="487" spans="8:19" ht="15">
      <c r="H487" s="277"/>
      <c r="I487" s="277"/>
      <c r="K487" s="903"/>
      <c r="O487" s="38" t="s">
        <v>8276</v>
      </c>
      <c r="P487" s="40" t="s">
        <v>8320</v>
      </c>
      <c r="Q487" s="945" t="str">
        <f t="shared" si="8"/>
        <v>Black Cobweb: Weakening Properties + Oldworld Spices: Exotic Properties</v>
      </c>
      <c r="R487" s="957" t="s">
        <v>8817</v>
      </c>
      <c r="S487" s="945" t="s">
        <v>9856</v>
      </c>
    </row>
    <row r="488" spans="8:19" ht="15">
      <c r="H488" s="277"/>
      <c r="I488" s="277"/>
      <c r="K488" s="903"/>
      <c r="O488" s="38" t="s">
        <v>8276</v>
      </c>
      <c r="P488" s="40" t="s">
        <v>8321</v>
      </c>
      <c r="Q488" s="945" t="str">
        <f t="shared" si="8"/>
        <v>Black Cobweb: Weakening Properties + Rotten Flesh: Rotting Properties</v>
      </c>
      <c r="R488" s="957" t="s">
        <v>8818</v>
      </c>
      <c r="S488" s="945" t="s">
        <v>9857</v>
      </c>
    </row>
    <row r="489" spans="8:19" ht="15">
      <c r="H489" s="277"/>
      <c r="I489" s="277"/>
      <c r="K489" s="908"/>
      <c r="O489" s="38" t="s">
        <v>8276</v>
      </c>
      <c r="P489" s="40" t="s">
        <v>8322</v>
      </c>
      <c r="Q489" s="945" t="str">
        <f t="shared" si="8"/>
        <v>Black Cobweb: Weakening Properties + Divine Feather: Divine Properties</v>
      </c>
      <c r="R489" s="957" t="s">
        <v>8819</v>
      </c>
      <c r="S489" s="945" t="s">
        <v>9858</v>
      </c>
    </row>
    <row r="490" spans="8:19" ht="15">
      <c r="H490" s="277"/>
      <c r="I490" s="277"/>
      <c r="K490" s="903"/>
      <c r="O490" s="38" t="s">
        <v>8276</v>
      </c>
      <c r="P490" s="40" t="s">
        <v>8323</v>
      </c>
      <c r="Q490" s="945" t="str">
        <f t="shared" si="8"/>
        <v>Black Cobweb: Weakening Properties + Deaths Touch: Deadly Properties</v>
      </c>
      <c r="R490" s="957" t="s">
        <v>8820</v>
      </c>
      <c r="S490" s="945" t="s">
        <v>9859</v>
      </c>
    </row>
    <row r="491" spans="8:19" ht="15">
      <c r="H491" s="277"/>
      <c r="I491" s="277"/>
      <c r="K491" s="908"/>
      <c r="O491" s="38" t="s">
        <v>8276</v>
      </c>
      <c r="P491" s="40" t="s">
        <v>8324</v>
      </c>
      <c r="Q491" s="945" t="str">
        <f t="shared" si="8"/>
        <v>Black Cobweb: Weakening Properties + Everlife Ivy: Growth Properties</v>
      </c>
      <c r="R491" s="957" t="s">
        <v>8821</v>
      </c>
      <c r="S491" s="945" t="s">
        <v>9860</v>
      </c>
    </row>
    <row r="492" spans="8:19" ht="15">
      <c r="H492" s="277"/>
      <c r="I492" s="277"/>
      <c r="K492" s="908"/>
      <c r="O492" s="38" t="s">
        <v>8276</v>
      </c>
      <c r="P492" s="40" t="s">
        <v>8325</v>
      </c>
      <c r="Q492" s="945" t="str">
        <f t="shared" si="8"/>
        <v>Black Cobweb: Weakening Properties + Arctic Core: Nullifying Properties</v>
      </c>
      <c r="R492" s="957" t="s">
        <v>8822</v>
      </c>
      <c r="S492" s="945" t="s">
        <v>9861</v>
      </c>
    </row>
    <row r="493" spans="8:19" ht="15">
      <c r="H493" s="277"/>
      <c r="I493" s="277"/>
      <c r="K493" s="908"/>
      <c r="O493" s="38" t="s">
        <v>8277</v>
      </c>
      <c r="P493" s="945" t="s">
        <v>1265</v>
      </c>
      <c r="Q493" s="945" t="str">
        <f t="shared" si="8"/>
        <v>Power Sand: Empowering Properties + Nothing</v>
      </c>
      <c r="R493" s="954" t="s">
        <v>8462</v>
      </c>
      <c r="S493" s="945" t="s">
        <v>9862</v>
      </c>
    </row>
    <row r="494" spans="8:19" ht="15">
      <c r="H494" s="277"/>
      <c r="I494" s="277"/>
      <c r="K494" s="908"/>
      <c r="O494" s="38" t="s">
        <v>8277</v>
      </c>
      <c r="P494" s="38" t="s">
        <v>8257</v>
      </c>
      <c r="Q494" s="945" t="str">
        <f t="shared" si="8"/>
        <v>Power Sand: Empowering Properties + Lifeforce Extract: Resistance Properties</v>
      </c>
      <c r="R494" s="955" t="s">
        <v>8488</v>
      </c>
      <c r="S494" s="945" t="s">
        <v>9863</v>
      </c>
    </row>
    <row r="495" spans="8:19" ht="15">
      <c r="H495" s="277"/>
      <c r="I495" s="277"/>
      <c r="K495" s="908"/>
      <c r="O495" s="38" t="s">
        <v>8277</v>
      </c>
      <c r="P495" s="38" t="s">
        <v>8259</v>
      </c>
      <c r="Q495" s="945" t="str">
        <f t="shared" si="8"/>
        <v>Power Sand: Empowering Properties + Soul Essence: Magic Properties</v>
      </c>
      <c r="R495" s="955" t="s">
        <v>8499</v>
      </c>
      <c r="S495" s="945" t="s">
        <v>9864</v>
      </c>
    </row>
    <row r="496" spans="8:19" ht="15">
      <c r="H496" s="277"/>
      <c r="I496" s="277"/>
      <c r="K496" s="908"/>
      <c r="O496" s="38" t="s">
        <v>8277</v>
      </c>
      <c r="P496" s="38" t="s">
        <v>8261</v>
      </c>
      <c r="Q496" s="945" t="str">
        <f t="shared" si="8"/>
        <v>Power Sand: Empowering Properties + Slithering Oil: Dexterity Properties</v>
      </c>
      <c r="R496" s="955" t="s">
        <v>8508</v>
      </c>
      <c r="S496" s="945" t="s">
        <v>9865</v>
      </c>
    </row>
    <row r="497" spans="8:19" ht="15">
      <c r="H497" s="277"/>
      <c r="I497" s="277"/>
      <c r="K497" s="908"/>
      <c r="O497" s="38" t="s">
        <v>8277</v>
      </c>
      <c r="P497" s="38" t="s">
        <v>8262</v>
      </c>
      <c r="Q497" s="945" t="str">
        <f t="shared" si="8"/>
        <v>Power Sand: Empowering Properties + Hardened Powder: Strength Properties</v>
      </c>
      <c r="R497" s="955" t="s">
        <v>8517</v>
      </c>
      <c r="S497" s="945" t="s">
        <v>9866</v>
      </c>
    </row>
    <row r="498" spans="8:19" ht="15">
      <c r="H498" s="269"/>
      <c r="I498" s="269"/>
      <c r="K498" s="904"/>
      <c r="O498" s="38" t="s">
        <v>8277</v>
      </c>
      <c r="P498" s="38" t="s">
        <v>8265</v>
      </c>
      <c r="Q498" s="945" t="str">
        <f t="shared" ref="Q498:S561" si="9">_xlfn.TEXTJOIN(" + ",TRUE,O498:P498)</f>
        <v>Power Sand: Empowering Properties + Ashen Weed: Withering Properties</v>
      </c>
      <c r="R498" s="955" t="s">
        <v>8525</v>
      </c>
      <c r="S498" s="945" t="s">
        <v>9867</v>
      </c>
    </row>
    <row r="499" spans="8:19" ht="15">
      <c r="H499" s="269"/>
      <c r="I499" s="269"/>
      <c r="K499" s="904"/>
      <c r="O499" s="38" t="s">
        <v>8277</v>
      </c>
      <c r="P499" s="38" t="s">
        <v>9404</v>
      </c>
      <c r="Q499" s="945" t="str">
        <f t="shared" si="9"/>
        <v>Power Sand: Empowering Properties + Vile Mushroom: Vile Properties</v>
      </c>
      <c r="R499" s="955" t="s">
        <v>8532</v>
      </c>
      <c r="S499" s="945" t="s">
        <v>9868</v>
      </c>
    </row>
    <row r="500" spans="8:19" ht="15">
      <c r="H500" s="269"/>
      <c r="I500" s="269"/>
      <c r="K500" s="904"/>
      <c r="O500" s="38" t="s">
        <v>8277</v>
      </c>
      <c r="P500" s="38" t="s">
        <v>8270</v>
      </c>
      <c r="Q500" s="945" t="str">
        <f t="shared" si="9"/>
        <v>Power Sand: Empowering Properties + Living Root: Curing Properties</v>
      </c>
      <c r="R500" s="955" t="s">
        <v>8538</v>
      </c>
      <c r="S500" s="945" t="s">
        <v>9869</v>
      </c>
    </row>
    <row r="501" spans="8:19" ht="15">
      <c r="H501" s="269"/>
      <c r="I501" s="269"/>
      <c r="K501" s="904"/>
      <c r="O501" s="38" t="s">
        <v>8277</v>
      </c>
      <c r="P501" s="38" t="s">
        <v>8272</v>
      </c>
      <c r="Q501" s="945" t="str">
        <f t="shared" si="9"/>
        <v>Power Sand: Empowering Properties + Mending Salve: Healing Properties</v>
      </c>
      <c r="R501" s="955" t="s">
        <v>8542</v>
      </c>
      <c r="S501" s="945" t="s">
        <v>9870</v>
      </c>
    </row>
    <row r="502" spans="8:19" ht="15">
      <c r="H502" s="269"/>
      <c r="I502" s="269"/>
      <c r="K502" s="904"/>
      <c r="O502" s="38" t="s">
        <v>8277</v>
      </c>
      <c r="P502" s="38" t="s">
        <v>8274</v>
      </c>
      <c r="Q502" s="945" t="str">
        <f t="shared" si="9"/>
        <v>Power Sand: Empowering Properties + Bone Marrow: Regenerative Properties</v>
      </c>
      <c r="R502" s="955" t="s">
        <v>8545</v>
      </c>
      <c r="S502" s="945" t="s">
        <v>9871</v>
      </c>
    </row>
    <row r="503" spans="8:19" ht="15">
      <c r="H503" s="269"/>
      <c r="I503" s="269"/>
      <c r="K503" s="904"/>
      <c r="O503" s="38" t="s">
        <v>8277</v>
      </c>
      <c r="P503" s="38" t="s">
        <v>8275</v>
      </c>
      <c r="Q503" s="945" t="str">
        <f t="shared" si="9"/>
        <v>Power Sand: Empowering Properties + Mana Berries: Mana Properties</v>
      </c>
      <c r="R503" s="955" t="s">
        <v>8547</v>
      </c>
      <c r="S503" s="945" t="s">
        <v>9872</v>
      </c>
    </row>
    <row r="504" spans="8:19" ht="15">
      <c r="H504" s="269"/>
      <c r="I504" s="269"/>
      <c r="K504" s="904"/>
      <c r="O504" s="38" t="s">
        <v>8277</v>
      </c>
      <c r="P504" s="38" t="s">
        <v>8276</v>
      </c>
      <c r="Q504" s="945" t="str">
        <f t="shared" si="9"/>
        <v>Power Sand: Empowering Properties + Black Cobweb: Weakening Properties</v>
      </c>
      <c r="R504" s="955" t="s">
        <v>8549</v>
      </c>
      <c r="S504" s="945" t="s">
        <v>9873</v>
      </c>
    </row>
    <row r="505" spans="8:19" ht="15">
      <c r="H505" s="269"/>
      <c r="I505" s="269"/>
      <c r="K505" s="904"/>
      <c r="O505" s="38" t="s">
        <v>8277</v>
      </c>
      <c r="P505" s="38" t="s">
        <v>8277</v>
      </c>
      <c r="Q505" s="945" t="str">
        <f t="shared" si="9"/>
        <v>Power Sand: Empowering Properties + Power Sand: Empowering Properties</v>
      </c>
      <c r="R505" s="955" t="s">
        <v>8475</v>
      </c>
      <c r="S505" s="945" t="s">
        <v>9874</v>
      </c>
    </row>
    <row r="506" spans="8:19" ht="15">
      <c r="H506" s="269"/>
      <c r="I506" s="269"/>
      <c r="K506" s="904"/>
      <c r="O506" s="38" t="s">
        <v>8277</v>
      </c>
      <c r="P506" s="39" t="s">
        <v>8278</v>
      </c>
      <c r="Q506" s="945" t="str">
        <f t="shared" si="9"/>
        <v>Power Sand: Empowering Properties + Ice Lotus: Freezing Properties (Frost)</v>
      </c>
      <c r="R506" s="956" t="s">
        <v>8711</v>
      </c>
      <c r="S506" s="945" t="s">
        <v>9875</v>
      </c>
    </row>
    <row r="507" spans="8:19" ht="15">
      <c r="H507" s="269"/>
      <c r="I507" s="269"/>
      <c r="K507" s="904"/>
      <c r="O507" s="38" t="s">
        <v>8277</v>
      </c>
      <c r="P507" s="39" t="s">
        <v>9413</v>
      </c>
      <c r="Q507" s="945" t="str">
        <f t="shared" si="9"/>
        <v>Power Sand: Empowering Properties + Pure Blood: Blood Properties (Bleed)</v>
      </c>
      <c r="R507" s="956" t="s">
        <v>8712</v>
      </c>
      <c r="S507" s="945" t="s">
        <v>9876</v>
      </c>
    </row>
    <row r="508" spans="8:19" ht="15">
      <c r="H508" s="269"/>
      <c r="I508" s="269"/>
      <c r="K508" s="904"/>
      <c r="O508" s="38" t="s">
        <v>8277</v>
      </c>
      <c r="P508" s="39" t="s">
        <v>8281</v>
      </c>
      <c r="Q508" s="945" t="str">
        <f t="shared" si="9"/>
        <v>Power Sand: Empowering Properties + Poison Gland: Toxic Properties (Poison)</v>
      </c>
      <c r="R508" s="956" t="s">
        <v>8713</v>
      </c>
      <c r="S508" s="945" t="s">
        <v>9877</v>
      </c>
    </row>
    <row r="509" spans="8:19" ht="15">
      <c r="H509" s="269"/>
      <c r="I509" s="269"/>
      <c r="K509" s="904"/>
      <c r="O509" s="38" t="s">
        <v>8277</v>
      </c>
      <c r="P509" s="39" t="s">
        <v>8283</v>
      </c>
      <c r="Q509" s="945" t="str">
        <f t="shared" si="9"/>
        <v>Power Sand: Empowering Properties + Rich Soil: Earthly Properties (Earth)</v>
      </c>
      <c r="R509" s="956" t="s">
        <v>8714</v>
      </c>
      <c r="S509" s="945" t="s">
        <v>9878</v>
      </c>
    </row>
    <row r="510" spans="8:19" ht="15">
      <c r="H510" s="269"/>
      <c r="I510" s="269"/>
      <c r="K510" s="904"/>
      <c r="O510" s="38" t="s">
        <v>8277</v>
      </c>
      <c r="P510" s="39" t="s">
        <v>8285</v>
      </c>
      <c r="Q510" s="945" t="str">
        <f t="shared" si="9"/>
        <v>Power Sand: Empowering Properties + Burning Ichor: Firey Properties (Fire)</v>
      </c>
      <c r="R510" s="956" t="s">
        <v>8715</v>
      </c>
      <c r="S510" s="945" t="s">
        <v>9879</v>
      </c>
    </row>
    <row r="511" spans="8:19" ht="15">
      <c r="H511" s="269"/>
      <c r="I511" s="269"/>
      <c r="K511" s="904"/>
      <c r="O511" s="38" t="s">
        <v>8277</v>
      </c>
      <c r="P511" s="39" t="s">
        <v>8287</v>
      </c>
      <c r="Q511" s="945" t="str">
        <f t="shared" si="9"/>
        <v>Power Sand: Empowering Properties + Sparking Solution: Electric Properties (Lightning)</v>
      </c>
      <c r="R511" s="956" t="s">
        <v>8716</v>
      </c>
      <c r="S511" s="945" t="s">
        <v>9880</v>
      </c>
    </row>
    <row r="512" spans="8:19" ht="15">
      <c r="H512" s="269"/>
      <c r="I512" s="269"/>
      <c r="K512" s="904"/>
      <c r="O512" s="38" t="s">
        <v>8277</v>
      </c>
      <c r="P512" s="39" t="s">
        <v>8290</v>
      </c>
      <c r="Q512" s="945" t="str">
        <f t="shared" si="9"/>
        <v>Power Sand: Empowering Properties + Whistling Sap: Breezing Properties (Wind)</v>
      </c>
      <c r="R512" s="956" t="s">
        <v>8717</v>
      </c>
      <c r="S512" s="945" t="s">
        <v>9881</v>
      </c>
    </row>
    <row r="513" spans="8:19" ht="15">
      <c r="H513" s="269"/>
      <c r="I513" s="269"/>
      <c r="K513" s="904"/>
      <c r="O513" s="38" t="s">
        <v>8277</v>
      </c>
      <c r="P513" s="39" t="s">
        <v>8293</v>
      </c>
      <c r="Q513" s="945" t="str">
        <f t="shared" si="9"/>
        <v>Power Sand: Empowering Properties + White Obsidian: Reflective Properties (Light)</v>
      </c>
      <c r="R513" s="956" t="s">
        <v>8718</v>
      </c>
      <c r="S513" s="945" t="s">
        <v>9882</v>
      </c>
    </row>
    <row r="514" spans="8:19" ht="15">
      <c r="H514" s="269"/>
      <c r="I514" s="269"/>
      <c r="K514" s="904"/>
      <c r="O514" s="38" t="s">
        <v>8277</v>
      </c>
      <c r="P514" s="39" t="s">
        <v>8295</v>
      </c>
      <c r="Q514" s="945" t="str">
        <f t="shared" si="9"/>
        <v>Power Sand: Empowering Properties + Nightmare Fuel: Unsettling Properties (Dark)</v>
      </c>
      <c r="R514" s="956" t="s">
        <v>8719</v>
      </c>
      <c r="S514" s="945" t="s">
        <v>9883</v>
      </c>
    </row>
    <row r="515" spans="8:19" ht="15">
      <c r="H515" s="269"/>
      <c r="I515" s="905"/>
      <c r="K515" s="909"/>
      <c r="O515" s="38" t="s">
        <v>8277</v>
      </c>
      <c r="P515" s="39" t="s">
        <v>8297</v>
      </c>
      <c r="Q515" s="945" t="str">
        <f t="shared" si="9"/>
        <v>Power Sand: Empowering Properties + Salt Crystals: Advanced Healing Properties</v>
      </c>
      <c r="R515" s="956" t="s">
        <v>8677</v>
      </c>
      <c r="S515" s="945" t="s">
        <v>9884</v>
      </c>
    </row>
    <row r="516" spans="8:19" ht="15">
      <c r="H516" s="277"/>
      <c r="I516" s="277"/>
      <c r="K516" s="909"/>
      <c r="O516" s="38" t="s">
        <v>8277</v>
      </c>
      <c r="P516" s="39" t="s">
        <v>8299</v>
      </c>
      <c r="Q516" s="945" t="str">
        <f t="shared" si="9"/>
        <v>Power Sand: Empowering Properties + Spirit Leaf: Advanced Regenerative Properties</v>
      </c>
      <c r="R516" s="956" t="s">
        <v>8690</v>
      </c>
      <c r="S516" s="945" t="s">
        <v>9885</v>
      </c>
    </row>
    <row r="517" spans="8:19" ht="15">
      <c r="H517" s="277"/>
      <c r="I517" s="277"/>
      <c r="K517" s="908"/>
      <c r="O517" s="38" t="s">
        <v>8277</v>
      </c>
      <c r="P517" s="39" t="s">
        <v>8300</v>
      </c>
      <c r="Q517" s="945" t="str">
        <f t="shared" si="9"/>
        <v>Power Sand: Empowering Properties + Star Dust: Advanced Mana Properties</v>
      </c>
      <c r="R517" s="956" t="s">
        <v>8720</v>
      </c>
      <c r="S517" s="945" t="s">
        <v>9886</v>
      </c>
    </row>
    <row r="518" spans="8:19" ht="15">
      <c r="H518" s="277"/>
      <c r="I518" s="277"/>
      <c r="K518" s="908"/>
      <c r="O518" s="38" t="s">
        <v>8277</v>
      </c>
      <c r="P518" s="39" t="s">
        <v>8301</v>
      </c>
      <c r="Q518" s="945" t="str">
        <f t="shared" si="9"/>
        <v>Power Sand: Empowering Properties + Diamond Grain: Advanced Empowering Properties</v>
      </c>
      <c r="R518" s="956" t="s">
        <v>8721</v>
      </c>
      <c r="S518" s="945" t="s">
        <v>9887</v>
      </c>
    </row>
    <row r="519" spans="8:19" ht="15">
      <c r="H519" s="277"/>
      <c r="I519" s="277"/>
      <c r="K519" s="908"/>
      <c r="O519" s="38" t="s">
        <v>8277</v>
      </c>
      <c r="P519" s="39" t="s">
        <v>8302</v>
      </c>
      <c r="Q519" s="945" t="str">
        <f t="shared" si="9"/>
        <v>Power Sand: Empowering Properties + Demonic Tissue: Advanced Resistance Properties</v>
      </c>
      <c r="R519" s="956" t="s">
        <v>8572</v>
      </c>
      <c r="S519" s="945" t="s">
        <v>9888</v>
      </c>
    </row>
    <row r="520" spans="8:19" ht="15">
      <c r="H520" s="277"/>
      <c r="I520" s="277"/>
      <c r="K520" s="908"/>
      <c r="O520" s="38" t="s">
        <v>8277</v>
      </c>
      <c r="P520" s="39" t="s">
        <v>9427</v>
      </c>
      <c r="Q520" s="945" t="str">
        <f t="shared" si="9"/>
        <v>Power Sand: Empowering Properties + Greyshade Bark: Ensnaring Properties</v>
      </c>
      <c r="R520" s="956" t="s">
        <v>8722</v>
      </c>
      <c r="S520" s="945" t="s">
        <v>9889</v>
      </c>
    </row>
    <row r="521" spans="8:19" ht="15">
      <c r="H521" s="277"/>
      <c r="I521" s="277"/>
      <c r="K521" s="908"/>
      <c r="O521" s="38" t="s">
        <v>8277</v>
      </c>
      <c r="P521" s="40" t="s">
        <v>8317</v>
      </c>
      <c r="Q521" s="945" t="str">
        <f t="shared" si="9"/>
        <v>Power Sand: Empowering Properties + Gravity Fragment: Wavelength Properties</v>
      </c>
      <c r="R521" s="957" t="s">
        <v>8823</v>
      </c>
      <c r="S521" s="945" t="s">
        <v>9890</v>
      </c>
    </row>
    <row r="522" spans="8:19" ht="15">
      <c r="H522" s="277"/>
      <c r="I522" s="277"/>
      <c r="K522" s="908"/>
      <c r="O522" s="38" t="s">
        <v>8277</v>
      </c>
      <c r="P522" s="40" t="s">
        <v>8318</v>
      </c>
      <c r="Q522" s="945" t="str">
        <f t="shared" si="9"/>
        <v>Power Sand: Empowering Properties + Sundunes Bloom: Pilfering Properties</v>
      </c>
      <c r="R522" s="957" t="s">
        <v>8824</v>
      </c>
      <c r="S522" s="945" t="s">
        <v>9891</v>
      </c>
    </row>
    <row r="523" spans="8:19" ht="15">
      <c r="H523" s="277"/>
      <c r="I523" s="277"/>
      <c r="K523" s="903"/>
      <c r="O523" s="38" t="s">
        <v>8277</v>
      </c>
      <c r="P523" s="40" t="s">
        <v>8319</v>
      </c>
      <c r="Q523" s="945" t="str">
        <f t="shared" si="9"/>
        <v>Power Sand: Empowering Properties + Flaming Spirits: Alchoholic Properties</v>
      </c>
      <c r="R523" s="957" t="s">
        <v>8825</v>
      </c>
      <c r="S523" s="945" t="s">
        <v>9892</v>
      </c>
    </row>
    <row r="524" spans="8:19" ht="15">
      <c r="H524" s="277"/>
      <c r="I524" s="277"/>
      <c r="K524" s="903"/>
      <c r="O524" s="38" t="s">
        <v>8277</v>
      </c>
      <c r="P524" s="40" t="s">
        <v>8320</v>
      </c>
      <c r="Q524" s="945" t="str">
        <f t="shared" si="9"/>
        <v>Power Sand: Empowering Properties + Oldworld Spices: Exotic Properties</v>
      </c>
      <c r="R524" s="957" t="s">
        <v>8826</v>
      </c>
      <c r="S524" s="945" t="s">
        <v>9893</v>
      </c>
    </row>
    <row r="525" spans="8:19" ht="15">
      <c r="H525" s="277"/>
      <c r="I525" s="277"/>
      <c r="K525" s="903"/>
      <c r="O525" s="38" t="s">
        <v>8277</v>
      </c>
      <c r="P525" s="40" t="s">
        <v>8321</v>
      </c>
      <c r="Q525" s="945" t="str">
        <f t="shared" si="9"/>
        <v>Power Sand: Empowering Properties + Rotten Flesh: Rotting Properties</v>
      </c>
      <c r="R525" s="957" t="s">
        <v>8827</v>
      </c>
      <c r="S525" s="945" t="s">
        <v>9894</v>
      </c>
    </row>
    <row r="526" spans="8:19" ht="15">
      <c r="H526" s="277"/>
      <c r="I526" s="277"/>
      <c r="K526" s="908"/>
      <c r="O526" s="38" t="s">
        <v>8277</v>
      </c>
      <c r="P526" s="40" t="s">
        <v>8322</v>
      </c>
      <c r="Q526" s="945" t="str">
        <f t="shared" si="9"/>
        <v>Power Sand: Empowering Properties + Divine Feather: Divine Properties</v>
      </c>
      <c r="R526" s="957" t="s">
        <v>8828</v>
      </c>
      <c r="S526" s="945" t="s">
        <v>9895</v>
      </c>
    </row>
    <row r="527" spans="8:19" ht="15">
      <c r="H527" s="277"/>
      <c r="I527" s="277"/>
      <c r="K527" s="908"/>
      <c r="O527" s="38" t="s">
        <v>8277</v>
      </c>
      <c r="P527" s="40" t="s">
        <v>8323</v>
      </c>
      <c r="Q527" s="945" t="str">
        <f t="shared" si="9"/>
        <v>Power Sand: Empowering Properties + Deaths Touch: Deadly Properties</v>
      </c>
      <c r="R527" s="957" t="s">
        <v>8829</v>
      </c>
      <c r="S527" s="945" t="s">
        <v>9896</v>
      </c>
    </row>
    <row r="528" spans="8:19" ht="15">
      <c r="H528" s="277"/>
      <c r="I528" s="277"/>
      <c r="K528" s="908"/>
      <c r="O528" s="38" t="s">
        <v>8277</v>
      </c>
      <c r="P528" s="40" t="s">
        <v>8324</v>
      </c>
      <c r="Q528" s="945" t="str">
        <f t="shared" si="9"/>
        <v>Power Sand: Empowering Properties + Everlife Ivy: Growth Properties</v>
      </c>
      <c r="R528" s="957" t="s">
        <v>8830</v>
      </c>
      <c r="S528" s="945" t="s">
        <v>9897</v>
      </c>
    </row>
    <row r="529" spans="8:19" ht="15">
      <c r="H529" s="277"/>
      <c r="I529" s="277"/>
      <c r="K529" s="908"/>
      <c r="O529" s="38" t="s">
        <v>8277</v>
      </c>
      <c r="P529" s="40" t="s">
        <v>8325</v>
      </c>
      <c r="Q529" s="945" t="str">
        <f t="shared" si="9"/>
        <v>Power Sand: Empowering Properties + Arctic Core: Nullifying Properties</v>
      </c>
      <c r="R529" s="957" t="s">
        <v>8831</v>
      </c>
      <c r="S529" s="945" t="s">
        <v>9898</v>
      </c>
    </row>
    <row r="530" spans="8:19" ht="15">
      <c r="H530" s="269"/>
      <c r="I530" s="269"/>
      <c r="K530" s="908"/>
      <c r="O530" s="39" t="s">
        <v>8278</v>
      </c>
      <c r="P530" s="945" t="s">
        <v>1265</v>
      </c>
      <c r="Q530" s="945" t="str">
        <f t="shared" si="9"/>
        <v>Ice Lotus: Freezing Properties (Frost) + Nothing</v>
      </c>
      <c r="R530" s="955" t="s">
        <v>8463</v>
      </c>
      <c r="S530" s="945" t="s">
        <v>9899</v>
      </c>
    </row>
    <row r="531" spans="8:19" ht="15">
      <c r="H531" s="269"/>
      <c r="I531" s="269"/>
      <c r="K531" s="904"/>
      <c r="O531" s="39" t="s">
        <v>8278</v>
      </c>
      <c r="P531" s="38" t="s">
        <v>8257</v>
      </c>
      <c r="Q531" s="945" t="str">
        <f t="shared" si="9"/>
        <v>Ice Lotus: Freezing Properties (Frost) + Lifeforce Extract: Resistance Properties</v>
      </c>
      <c r="R531" s="956" t="s">
        <v>8560</v>
      </c>
      <c r="S531" s="945" t="s">
        <v>9900</v>
      </c>
    </row>
    <row r="532" spans="8:19" ht="15">
      <c r="H532" s="269"/>
      <c r="I532" s="269"/>
      <c r="K532" s="904"/>
      <c r="O532" s="39" t="s">
        <v>8278</v>
      </c>
      <c r="P532" s="38" t="s">
        <v>8259</v>
      </c>
      <c r="Q532" s="945" t="str">
        <f t="shared" si="9"/>
        <v>Ice Lotus: Freezing Properties (Frost) + Soul Essence: Magic Properties</v>
      </c>
      <c r="R532" s="956" t="s">
        <v>8575</v>
      </c>
      <c r="S532" s="945" t="s">
        <v>9901</v>
      </c>
    </row>
    <row r="533" spans="8:19" ht="15">
      <c r="H533" s="269"/>
      <c r="I533" s="269"/>
      <c r="K533" s="904"/>
      <c r="O533" s="39" t="s">
        <v>8278</v>
      </c>
      <c r="P533" s="38" t="s">
        <v>8261</v>
      </c>
      <c r="Q533" s="945" t="str">
        <f t="shared" si="9"/>
        <v>Ice Lotus: Freezing Properties (Frost) + Slithering Oil: Dexterity Properties</v>
      </c>
      <c r="R533" s="956" t="s">
        <v>8590</v>
      </c>
      <c r="S533" s="945" t="s">
        <v>9902</v>
      </c>
    </row>
    <row r="534" spans="8:19" ht="88.5">
      <c r="H534" s="269"/>
      <c r="I534" s="269"/>
      <c r="K534" s="904"/>
      <c r="O534" s="39" t="s">
        <v>8278</v>
      </c>
      <c r="P534" s="38" t="s">
        <v>8262</v>
      </c>
      <c r="Q534" s="945" t="str">
        <f t="shared" si="9"/>
        <v>Ice Lotus: Freezing Properties (Frost) + Hardened Powder: Strength Properties</v>
      </c>
      <c r="R534" s="1186" t="s">
        <v>9569</v>
      </c>
      <c r="S534" s="945" t="s">
        <v>9903</v>
      </c>
    </row>
    <row r="535" spans="8:19" ht="15">
      <c r="H535" s="269"/>
      <c r="I535" s="269"/>
      <c r="K535" s="904"/>
      <c r="O535" s="39" t="s">
        <v>8278</v>
      </c>
      <c r="P535" s="38" t="s">
        <v>8265</v>
      </c>
      <c r="Q535" s="945" t="str">
        <f t="shared" si="9"/>
        <v>Ice Lotus: Freezing Properties (Frost) + Ashen Weed: Withering Properties</v>
      </c>
      <c r="R535" s="956" t="s">
        <v>8620</v>
      </c>
      <c r="S535" s="945" t="s">
        <v>9904</v>
      </c>
    </row>
    <row r="536" spans="8:19" ht="15">
      <c r="H536" s="269"/>
      <c r="I536" s="269"/>
      <c r="K536" s="904"/>
      <c r="O536" s="39" t="s">
        <v>8278</v>
      </c>
      <c r="P536" s="38" t="s">
        <v>9404</v>
      </c>
      <c r="Q536" s="945" t="str">
        <f t="shared" si="9"/>
        <v>Ice Lotus: Freezing Properties (Frost) + Vile Mushroom: Vile Properties</v>
      </c>
      <c r="R536" s="956" t="s">
        <v>8635</v>
      </c>
      <c r="S536" s="945" t="s">
        <v>9905</v>
      </c>
    </row>
    <row r="537" spans="8:19" ht="15">
      <c r="H537" s="269"/>
      <c r="I537" s="269"/>
      <c r="K537" s="904"/>
      <c r="O537" s="39" t="s">
        <v>8278</v>
      </c>
      <c r="P537" s="38" t="s">
        <v>8270</v>
      </c>
      <c r="Q537" s="945" t="str">
        <f t="shared" si="9"/>
        <v>Ice Lotus: Freezing Properties (Frost) + Living Root: Curing Properties</v>
      </c>
      <c r="R537" s="956" t="s">
        <v>8650</v>
      </c>
      <c r="S537" s="945" t="s">
        <v>9906</v>
      </c>
    </row>
    <row r="538" spans="8:19" ht="15">
      <c r="H538" s="269"/>
      <c r="I538" s="269"/>
      <c r="K538" s="904"/>
      <c r="O538" s="39" t="s">
        <v>8278</v>
      </c>
      <c r="P538" s="38" t="s">
        <v>8272</v>
      </c>
      <c r="Q538" s="945" t="str">
        <f t="shared" si="9"/>
        <v>Ice Lotus: Freezing Properties (Frost) + Mending Salve: Healing Properties</v>
      </c>
      <c r="R538" s="956" t="s">
        <v>8665</v>
      </c>
      <c r="S538" s="945" t="s">
        <v>9907</v>
      </c>
    </row>
    <row r="539" spans="8:19" ht="15">
      <c r="H539" s="269"/>
      <c r="I539" s="269"/>
      <c r="K539" s="904"/>
      <c r="O539" s="39" t="s">
        <v>8278</v>
      </c>
      <c r="P539" s="38" t="s">
        <v>8274</v>
      </c>
      <c r="Q539" s="945" t="str">
        <f t="shared" si="9"/>
        <v>Ice Lotus: Freezing Properties (Frost) + Bone Marrow: Regenerative Properties</v>
      </c>
      <c r="R539" s="956" t="s">
        <v>8679</v>
      </c>
      <c r="S539" s="945" t="s">
        <v>9908</v>
      </c>
    </row>
    <row r="540" spans="8:19" ht="15">
      <c r="H540" s="269"/>
      <c r="I540" s="269"/>
      <c r="K540" s="904"/>
      <c r="O540" s="39" t="s">
        <v>8278</v>
      </c>
      <c r="P540" s="38" t="s">
        <v>8275</v>
      </c>
      <c r="Q540" s="945" t="str">
        <f t="shared" si="9"/>
        <v>Ice Lotus: Freezing Properties (Frost) + Mana Berries: Mana Properties</v>
      </c>
      <c r="R540" s="956" t="s">
        <v>8692</v>
      </c>
      <c r="S540" s="945" t="s">
        <v>9909</v>
      </c>
    </row>
    <row r="541" spans="8:19" ht="15">
      <c r="H541" s="269"/>
      <c r="I541" s="269"/>
      <c r="K541" s="904"/>
      <c r="O541" s="39" t="s">
        <v>8278</v>
      </c>
      <c r="P541" s="38" t="s">
        <v>8276</v>
      </c>
      <c r="Q541" s="945" t="str">
        <f t="shared" si="9"/>
        <v>Ice Lotus: Freezing Properties (Frost) + Black Cobweb: Weakening Properties</v>
      </c>
      <c r="R541" s="956" t="s">
        <v>8620</v>
      </c>
      <c r="S541" s="945" t="s">
        <v>9910</v>
      </c>
    </row>
    <row r="542" spans="8:19" ht="15">
      <c r="H542" s="269"/>
      <c r="I542" s="269"/>
      <c r="K542" s="904"/>
      <c r="O542" s="39" t="s">
        <v>8278</v>
      </c>
      <c r="P542" s="38" t="s">
        <v>8277</v>
      </c>
      <c r="Q542" s="945" t="str">
        <f t="shared" si="9"/>
        <v>Ice Lotus: Freezing Properties (Frost) + Power Sand: Empowering Properties</v>
      </c>
      <c r="R542" s="956" t="s">
        <v>8711</v>
      </c>
      <c r="S542" s="945" t="s">
        <v>9911</v>
      </c>
    </row>
    <row r="543" spans="8:19" ht="15">
      <c r="H543" s="269"/>
      <c r="I543" s="269"/>
      <c r="K543" s="904"/>
      <c r="O543" s="39" t="s">
        <v>8278</v>
      </c>
      <c r="P543" s="39" t="s">
        <v>8278</v>
      </c>
      <c r="Q543" s="945" t="str">
        <f t="shared" si="9"/>
        <v>Ice Lotus: Freezing Properties (Frost) + Ice Lotus: Freezing Properties (Frost)</v>
      </c>
      <c r="R543" s="957" t="s">
        <v>8832</v>
      </c>
      <c r="S543" s="945" t="s">
        <v>9912</v>
      </c>
    </row>
    <row r="544" spans="8:19" ht="15">
      <c r="H544" s="269"/>
      <c r="I544" s="269"/>
      <c r="K544" s="921"/>
      <c r="O544" s="39" t="s">
        <v>8278</v>
      </c>
      <c r="P544" s="39" t="s">
        <v>9413</v>
      </c>
      <c r="Q544" s="945" t="str">
        <f t="shared" si="9"/>
        <v>Ice Lotus: Freezing Properties (Frost) + Pure Blood: Blood Properties (Bleed)</v>
      </c>
      <c r="R544" s="957" t="s">
        <v>8833</v>
      </c>
      <c r="S544" s="945" t="s">
        <v>9913</v>
      </c>
    </row>
    <row r="545" spans="8:19" ht="15">
      <c r="H545" s="269"/>
      <c r="I545" s="269"/>
      <c r="K545" s="909"/>
      <c r="O545" s="39" t="s">
        <v>8278</v>
      </c>
      <c r="P545" s="39" t="s">
        <v>8281</v>
      </c>
      <c r="Q545" s="945" t="str">
        <f t="shared" si="9"/>
        <v>Ice Lotus: Freezing Properties (Frost) + Poison Gland: Toxic Properties (Poison)</v>
      </c>
      <c r="R545" s="957" t="s">
        <v>8834</v>
      </c>
      <c r="S545" s="945" t="s">
        <v>9914</v>
      </c>
    </row>
    <row r="546" spans="8:19" ht="15">
      <c r="H546" s="269"/>
      <c r="I546" s="269"/>
      <c r="K546" s="909"/>
      <c r="O546" s="39" t="s">
        <v>8278</v>
      </c>
      <c r="P546" s="39" t="s">
        <v>8283</v>
      </c>
      <c r="Q546" s="945" t="str">
        <f t="shared" si="9"/>
        <v>Ice Lotus: Freezing Properties (Frost) + Rich Soil: Earthly Properties (Earth)</v>
      </c>
      <c r="R546" s="957" t="s">
        <v>8835</v>
      </c>
      <c r="S546" s="945" t="s">
        <v>9915</v>
      </c>
    </row>
    <row r="547" spans="8:19" ht="15">
      <c r="H547" s="277"/>
      <c r="I547" s="277"/>
      <c r="K547" s="904"/>
      <c r="O547" s="39" t="s">
        <v>8278</v>
      </c>
      <c r="P547" s="39" t="s">
        <v>8285</v>
      </c>
      <c r="Q547" s="945" t="str">
        <f t="shared" si="9"/>
        <v>Ice Lotus: Freezing Properties (Frost) + Burning Ichor: Firey Properties (Fire)</v>
      </c>
      <c r="R547" s="957" t="s">
        <v>8836</v>
      </c>
      <c r="S547" s="945" t="s">
        <v>9916</v>
      </c>
    </row>
    <row r="548" spans="8:19" ht="15">
      <c r="H548" s="277"/>
      <c r="I548" s="277"/>
      <c r="K548" s="908"/>
      <c r="O548" s="39" t="s">
        <v>8278</v>
      </c>
      <c r="P548" s="39" t="s">
        <v>8287</v>
      </c>
      <c r="Q548" s="945" t="str">
        <f t="shared" si="9"/>
        <v>Ice Lotus: Freezing Properties (Frost) + Sparking Solution: Electric Properties (Lightning)</v>
      </c>
      <c r="R548" s="957" t="s">
        <v>8837</v>
      </c>
      <c r="S548" s="945" t="s">
        <v>9917</v>
      </c>
    </row>
    <row r="549" spans="8:19" ht="15">
      <c r="H549" s="277"/>
      <c r="I549" s="277"/>
      <c r="K549" s="908"/>
      <c r="O549" s="39" t="s">
        <v>8278</v>
      </c>
      <c r="P549" s="39" t="s">
        <v>8290</v>
      </c>
      <c r="Q549" s="945" t="str">
        <f t="shared" si="9"/>
        <v>Ice Lotus: Freezing Properties (Frost) + Whistling Sap: Breezing Properties (Wind)</v>
      </c>
      <c r="R549" s="957" t="s">
        <v>8838</v>
      </c>
      <c r="S549" s="945" t="s">
        <v>9918</v>
      </c>
    </row>
    <row r="550" spans="8:19" ht="15">
      <c r="H550" s="277"/>
      <c r="I550" s="277"/>
      <c r="K550" s="908"/>
      <c r="O550" s="39" t="s">
        <v>8278</v>
      </c>
      <c r="P550" s="39" t="s">
        <v>8293</v>
      </c>
      <c r="Q550" s="945" t="str">
        <f t="shared" si="9"/>
        <v>Ice Lotus: Freezing Properties (Frost) + White Obsidian: Reflective Properties (Light)</v>
      </c>
      <c r="R550" s="957" t="s">
        <v>8839</v>
      </c>
      <c r="S550" s="945" t="s">
        <v>9919</v>
      </c>
    </row>
    <row r="551" spans="8:19" ht="15">
      <c r="H551" s="277"/>
      <c r="I551" s="277"/>
      <c r="K551" s="908"/>
      <c r="O551" s="39" t="s">
        <v>8278</v>
      </c>
      <c r="P551" s="39" t="s">
        <v>8295</v>
      </c>
      <c r="Q551" s="945" t="str">
        <f t="shared" si="9"/>
        <v>Ice Lotus: Freezing Properties (Frost) + Nightmare Fuel: Unsettling Properties (Dark)</v>
      </c>
      <c r="R551" s="957" t="s">
        <v>8840</v>
      </c>
      <c r="S551" s="945" t="s">
        <v>9920</v>
      </c>
    </row>
    <row r="552" spans="8:19" ht="15">
      <c r="H552" s="277"/>
      <c r="I552" s="277"/>
      <c r="K552" s="908"/>
      <c r="O552" s="39" t="s">
        <v>8278</v>
      </c>
      <c r="P552" s="39" t="s">
        <v>8297</v>
      </c>
      <c r="Q552" s="945" t="str">
        <f t="shared" si="9"/>
        <v>Ice Lotus: Freezing Properties (Frost) + Salt Crystals: Advanced Healing Properties</v>
      </c>
      <c r="R552" s="957" t="s">
        <v>8841</v>
      </c>
      <c r="S552" s="945" t="s">
        <v>9921</v>
      </c>
    </row>
    <row r="553" spans="8:19" ht="15">
      <c r="H553" s="277"/>
      <c r="I553" s="277"/>
      <c r="K553" s="903"/>
      <c r="O553" s="39" t="s">
        <v>8278</v>
      </c>
      <c r="P553" s="39" t="s">
        <v>8299</v>
      </c>
      <c r="Q553" s="945" t="str">
        <f t="shared" si="9"/>
        <v>Ice Lotus: Freezing Properties (Frost) + Spirit Leaf: Advanced Regenerative Properties</v>
      </c>
      <c r="R553" s="957" t="s">
        <v>8842</v>
      </c>
      <c r="S553" s="945" t="s">
        <v>9922</v>
      </c>
    </row>
    <row r="554" spans="8:19" ht="15">
      <c r="H554" s="277"/>
      <c r="I554" s="277"/>
      <c r="K554" s="903"/>
      <c r="O554" s="39" t="s">
        <v>8278</v>
      </c>
      <c r="P554" s="39" t="s">
        <v>8300</v>
      </c>
      <c r="Q554" s="945" t="str">
        <f t="shared" si="9"/>
        <v>Ice Lotus: Freezing Properties (Frost) + Star Dust: Advanced Mana Properties</v>
      </c>
      <c r="R554" s="957" t="s">
        <v>8843</v>
      </c>
      <c r="S554" s="945" t="s">
        <v>9923</v>
      </c>
    </row>
    <row r="555" spans="8:19" ht="15">
      <c r="H555" s="277"/>
      <c r="I555" s="277"/>
      <c r="K555" s="903"/>
      <c r="O555" s="39" t="s">
        <v>8278</v>
      </c>
      <c r="P555" s="39" t="s">
        <v>8301</v>
      </c>
      <c r="Q555" s="945" t="str">
        <f t="shared" si="9"/>
        <v>Ice Lotus: Freezing Properties (Frost) + Diamond Grain: Advanced Empowering Properties</v>
      </c>
      <c r="R555" s="957" t="s">
        <v>8844</v>
      </c>
      <c r="S555" s="945" t="s">
        <v>9924</v>
      </c>
    </row>
    <row r="556" spans="8:19" ht="15">
      <c r="H556" s="277"/>
      <c r="I556" s="277"/>
      <c r="K556" s="903"/>
      <c r="O556" s="39" t="s">
        <v>8278</v>
      </c>
      <c r="P556" s="39" t="s">
        <v>8302</v>
      </c>
      <c r="Q556" s="945" t="str">
        <f t="shared" si="9"/>
        <v>Ice Lotus: Freezing Properties (Frost) + Demonic Tissue: Advanced Resistance Properties</v>
      </c>
      <c r="R556" s="957" t="s">
        <v>8845</v>
      </c>
      <c r="S556" s="945" t="s">
        <v>9925</v>
      </c>
    </row>
    <row r="557" spans="8:19" ht="15">
      <c r="H557" s="277"/>
      <c r="I557" s="277"/>
      <c r="K557" s="903"/>
      <c r="O557" s="39" t="s">
        <v>8278</v>
      </c>
      <c r="P557" s="39" t="s">
        <v>9427</v>
      </c>
      <c r="Q557" s="945" t="str">
        <f t="shared" si="9"/>
        <v>Ice Lotus: Freezing Properties (Frost) + Greyshade Bark: Ensnaring Properties</v>
      </c>
      <c r="R557" s="957" t="s">
        <v>8846</v>
      </c>
      <c r="S557" s="945" t="s">
        <v>9926</v>
      </c>
    </row>
    <row r="558" spans="8:19" ht="15">
      <c r="H558" s="277"/>
      <c r="I558" s="277"/>
      <c r="K558" s="903"/>
      <c r="O558" s="39" t="s">
        <v>8278</v>
      </c>
      <c r="P558" s="40" t="s">
        <v>8317</v>
      </c>
      <c r="Q558" s="945" t="str">
        <f t="shared" si="9"/>
        <v>Ice Lotus: Freezing Properties (Frost) + Gravity Fragment: Wavelength Properties</v>
      </c>
      <c r="R558" s="958" t="s">
        <v>8959</v>
      </c>
      <c r="S558" s="945" t="s">
        <v>9927</v>
      </c>
    </row>
    <row r="559" spans="8:19" ht="15">
      <c r="H559" s="277"/>
      <c r="I559" s="277"/>
      <c r="K559" s="903"/>
      <c r="O559" s="39" t="s">
        <v>8278</v>
      </c>
      <c r="P559" s="40" t="s">
        <v>8318</v>
      </c>
      <c r="Q559" s="945" t="str">
        <f t="shared" si="9"/>
        <v>Ice Lotus: Freezing Properties (Frost) + Sundunes Bloom: Pilfering Properties</v>
      </c>
      <c r="R559" s="957" t="s">
        <v>8847</v>
      </c>
      <c r="S559" s="945" t="s">
        <v>9928</v>
      </c>
    </row>
    <row r="560" spans="8:19" ht="15">
      <c r="H560" s="277"/>
      <c r="I560" s="277"/>
      <c r="K560" s="904"/>
      <c r="O560" s="39" t="s">
        <v>8278</v>
      </c>
      <c r="P560" s="40" t="s">
        <v>8319</v>
      </c>
      <c r="Q560" s="945" t="str">
        <f t="shared" si="9"/>
        <v>Ice Lotus: Freezing Properties (Frost) + Flaming Spirits: Alchoholic Properties</v>
      </c>
      <c r="R560" s="958" t="s">
        <v>8960</v>
      </c>
      <c r="S560" s="945" t="s">
        <v>9929</v>
      </c>
    </row>
    <row r="561" spans="8:19" ht="15">
      <c r="H561" s="277"/>
      <c r="I561" s="277"/>
      <c r="K561" s="904"/>
      <c r="O561" s="39" t="s">
        <v>8278</v>
      </c>
      <c r="P561" s="40" t="s">
        <v>8320</v>
      </c>
      <c r="Q561" s="945" t="str">
        <f t="shared" si="9"/>
        <v>Ice Lotus: Freezing Properties (Frost) + Oldworld Spices: Exotic Properties</v>
      </c>
      <c r="R561" s="958" t="s">
        <v>8961</v>
      </c>
      <c r="S561" s="945" t="s">
        <v>9930</v>
      </c>
    </row>
    <row r="562" spans="8:19" ht="15">
      <c r="H562" s="277"/>
      <c r="I562" s="277"/>
      <c r="K562" s="904"/>
      <c r="O562" s="39" t="s">
        <v>8278</v>
      </c>
      <c r="P562" s="40" t="s">
        <v>8321</v>
      </c>
      <c r="Q562" s="945" t="str">
        <f t="shared" ref="Q562:S625" si="10">_xlfn.TEXTJOIN(" + ",TRUE,O562:P562)</f>
        <v>Ice Lotus: Freezing Properties (Frost) + Rotten Flesh: Rotting Properties</v>
      </c>
      <c r="R562" s="958" t="s">
        <v>8962</v>
      </c>
      <c r="S562" s="945" t="s">
        <v>9931</v>
      </c>
    </row>
    <row r="563" spans="8:19" ht="15">
      <c r="H563" s="269"/>
      <c r="I563" s="269"/>
      <c r="K563" s="904"/>
      <c r="O563" s="39" t="s">
        <v>8278</v>
      </c>
      <c r="P563" s="40" t="s">
        <v>8322</v>
      </c>
      <c r="Q563" s="945" t="str">
        <f t="shared" si="10"/>
        <v>Ice Lotus: Freezing Properties (Frost) + Divine Feather: Divine Properties</v>
      </c>
      <c r="R563" s="958" t="s">
        <v>8963</v>
      </c>
      <c r="S563" s="945" t="s">
        <v>9932</v>
      </c>
    </row>
    <row r="564" spans="8:19" ht="15">
      <c r="H564" s="269"/>
      <c r="I564" s="269"/>
      <c r="K564" s="904"/>
      <c r="O564" s="39" t="s">
        <v>8278</v>
      </c>
      <c r="P564" s="40" t="s">
        <v>8323</v>
      </c>
      <c r="Q564" s="945" t="str">
        <f t="shared" si="10"/>
        <v>Ice Lotus: Freezing Properties (Frost) + Deaths Touch: Deadly Properties</v>
      </c>
      <c r="R564" s="958" t="s">
        <v>8964</v>
      </c>
      <c r="S564" s="945" t="s">
        <v>9933</v>
      </c>
    </row>
    <row r="565" spans="8:19" ht="53.25">
      <c r="H565" s="269"/>
      <c r="I565" s="269"/>
      <c r="K565" s="904"/>
      <c r="O565" s="39" t="s">
        <v>8278</v>
      </c>
      <c r="P565" s="40" t="s">
        <v>8324</v>
      </c>
      <c r="Q565" s="945" t="str">
        <f t="shared" si="10"/>
        <v>Ice Lotus: Freezing Properties (Frost) + Everlife Ivy: Growth Properties</v>
      </c>
      <c r="R565" s="1134" t="s">
        <v>8965</v>
      </c>
      <c r="S565" s="945" t="s">
        <v>9934</v>
      </c>
    </row>
    <row r="566" spans="8:19" ht="15">
      <c r="H566" s="269"/>
      <c r="I566" s="269"/>
      <c r="K566" s="904"/>
      <c r="O566" s="39" t="s">
        <v>8278</v>
      </c>
      <c r="P566" s="40" t="s">
        <v>8325</v>
      </c>
      <c r="Q566" s="945" t="str">
        <f t="shared" si="10"/>
        <v>Ice Lotus: Freezing Properties (Frost) + Arctic Core: Nullifying Properties</v>
      </c>
      <c r="R566" s="958" t="s">
        <v>8966</v>
      </c>
      <c r="S566" s="945" t="s">
        <v>9935</v>
      </c>
    </row>
    <row r="567" spans="8:19" ht="15">
      <c r="H567" s="269"/>
      <c r="I567" s="269"/>
      <c r="K567" s="904"/>
      <c r="O567" s="39" t="s">
        <v>9413</v>
      </c>
      <c r="P567" s="945" t="s">
        <v>1265</v>
      </c>
      <c r="Q567" s="945" t="str">
        <f t="shared" si="10"/>
        <v>Pure Blood: Blood Properties (Bleed) + Nothing</v>
      </c>
      <c r="R567" s="955" t="s">
        <v>8550</v>
      </c>
      <c r="S567" s="945" t="s">
        <v>9936</v>
      </c>
    </row>
    <row r="568" spans="8:19" ht="15">
      <c r="H568" s="269"/>
      <c r="I568" s="269"/>
      <c r="K568" s="904"/>
      <c r="O568" s="39" t="s">
        <v>9413</v>
      </c>
      <c r="P568" s="38" t="s">
        <v>8257</v>
      </c>
      <c r="Q568" s="945" t="str">
        <f t="shared" si="10"/>
        <v>Pure Blood: Blood Properties (Bleed) + Lifeforce Extract: Resistance Properties</v>
      </c>
      <c r="R568" s="956" t="s">
        <v>8561</v>
      </c>
      <c r="S568" s="945" t="s">
        <v>9937</v>
      </c>
    </row>
    <row r="569" spans="8:19" ht="15">
      <c r="H569" s="269"/>
      <c r="I569" s="269"/>
      <c r="K569" s="904"/>
      <c r="O569" s="39" t="s">
        <v>9413</v>
      </c>
      <c r="P569" s="38" t="s">
        <v>8259</v>
      </c>
      <c r="Q569" s="945" t="str">
        <f t="shared" si="10"/>
        <v>Pure Blood: Blood Properties (Bleed) + Soul Essence: Magic Properties</v>
      </c>
      <c r="R569" s="956" t="s">
        <v>8576</v>
      </c>
      <c r="S569" s="945" t="s">
        <v>9938</v>
      </c>
    </row>
    <row r="570" spans="8:19" ht="15">
      <c r="H570" s="269"/>
      <c r="I570" s="269"/>
      <c r="K570" s="904"/>
      <c r="O570" s="39" t="s">
        <v>9413</v>
      </c>
      <c r="P570" s="38" t="s">
        <v>8261</v>
      </c>
      <c r="Q570" s="945" t="str">
        <f t="shared" si="10"/>
        <v>Pure Blood: Blood Properties (Bleed) + Slithering Oil: Dexterity Properties</v>
      </c>
      <c r="R570" s="956" t="s">
        <v>8591</v>
      </c>
      <c r="S570" s="945" t="s">
        <v>9939</v>
      </c>
    </row>
    <row r="571" spans="8:19" ht="88.5">
      <c r="H571" s="269"/>
      <c r="I571" s="269"/>
      <c r="K571" s="904"/>
      <c r="O571" s="39" t="s">
        <v>9413</v>
      </c>
      <c r="P571" s="38" t="s">
        <v>8262</v>
      </c>
      <c r="Q571" s="945" t="str">
        <f t="shared" si="10"/>
        <v>Pure Blood: Blood Properties (Bleed) + Hardened Powder: Strength Properties</v>
      </c>
      <c r="R571" s="1186" t="s">
        <v>9571</v>
      </c>
      <c r="S571" s="945" t="s">
        <v>9940</v>
      </c>
    </row>
    <row r="572" spans="8:19" ht="15">
      <c r="H572" s="269"/>
      <c r="I572" s="269"/>
      <c r="K572" s="904"/>
      <c r="O572" s="39" t="s">
        <v>9413</v>
      </c>
      <c r="P572" s="38" t="s">
        <v>8265</v>
      </c>
      <c r="Q572" s="945" t="str">
        <f t="shared" si="10"/>
        <v>Pure Blood: Blood Properties (Bleed) + Ashen Weed: Withering Properties</v>
      </c>
      <c r="R572" s="956" t="s">
        <v>8621</v>
      </c>
      <c r="S572" s="945" t="s">
        <v>9941</v>
      </c>
    </row>
    <row r="573" spans="8:19" ht="15">
      <c r="H573" s="269"/>
      <c r="I573" s="269"/>
      <c r="K573" s="904"/>
      <c r="O573" s="39" t="s">
        <v>9413</v>
      </c>
      <c r="P573" s="38" t="s">
        <v>9404</v>
      </c>
      <c r="Q573" s="945" t="str">
        <f t="shared" si="10"/>
        <v>Pure Blood: Blood Properties (Bleed) + Vile Mushroom: Vile Properties</v>
      </c>
      <c r="R573" s="956" t="s">
        <v>8636</v>
      </c>
      <c r="S573" s="945" t="s">
        <v>9942</v>
      </c>
    </row>
    <row r="574" spans="8:19" ht="15">
      <c r="H574" s="269"/>
      <c r="I574" s="269"/>
      <c r="K574" s="904"/>
      <c r="O574" s="39" t="s">
        <v>9413</v>
      </c>
      <c r="P574" s="38" t="s">
        <v>8270</v>
      </c>
      <c r="Q574" s="945" t="str">
        <f t="shared" si="10"/>
        <v>Pure Blood: Blood Properties (Bleed) + Living Root: Curing Properties</v>
      </c>
      <c r="R574" s="956" t="s">
        <v>8651</v>
      </c>
      <c r="S574" s="945" t="s">
        <v>9943</v>
      </c>
    </row>
    <row r="575" spans="8:19" ht="15">
      <c r="H575" s="269"/>
      <c r="I575" s="269"/>
      <c r="K575" s="904"/>
      <c r="O575" s="39" t="s">
        <v>9413</v>
      </c>
      <c r="P575" s="38" t="s">
        <v>8272</v>
      </c>
      <c r="Q575" s="945" t="str">
        <f t="shared" si="10"/>
        <v>Pure Blood: Blood Properties (Bleed) + Mending Salve: Healing Properties</v>
      </c>
      <c r="R575" s="956" t="s">
        <v>8666</v>
      </c>
      <c r="S575" s="945" t="s">
        <v>9944</v>
      </c>
    </row>
    <row r="576" spans="8:19" ht="15">
      <c r="H576" s="269"/>
      <c r="I576" s="269"/>
      <c r="K576" s="864"/>
      <c r="O576" s="39" t="s">
        <v>9413</v>
      </c>
      <c r="P576" s="38" t="s">
        <v>8274</v>
      </c>
      <c r="Q576" s="945" t="str">
        <f t="shared" si="10"/>
        <v>Pure Blood: Blood Properties (Bleed) + Bone Marrow: Regenerative Properties</v>
      </c>
      <c r="R576" s="956" t="s">
        <v>8680</v>
      </c>
      <c r="S576" s="945" t="s">
        <v>9945</v>
      </c>
    </row>
    <row r="577" spans="8:19" ht="15">
      <c r="H577" s="269"/>
      <c r="I577" s="905"/>
      <c r="K577" s="909"/>
      <c r="O577" s="39" t="s">
        <v>9413</v>
      </c>
      <c r="P577" s="38" t="s">
        <v>8275</v>
      </c>
      <c r="Q577" s="945" t="str">
        <f t="shared" si="10"/>
        <v>Pure Blood: Blood Properties (Bleed) + Mana Berries: Mana Properties</v>
      </c>
      <c r="R577" s="956" t="s">
        <v>8693</v>
      </c>
      <c r="S577" s="945" t="s">
        <v>9946</v>
      </c>
    </row>
    <row r="578" spans="8:19" ht="15">
      <c r="H578" s="277"/>
      <c r="I578" s="277"/>
      <c r="K578" s="909"/>
      <c r="O578" s="39" t="s">
        <v>9413</v>
      </c>
      <c r="P578" s="38" t="s">
        <v>8276</v>
      </c>
      <c r="Q578" s="945" t="str">
        <f t="shared" si="10"/>
        <v>Pure Blood: Blood Properties (Bleed) + Black Cobweb: Weakening Properties</v>
      </c>
      <c r="R578" s="956" t="s">
        <v>8621</v>
      </c>
      <c r="S578" s="945" t="s">
        <v>9947</v>
      </c>
    </row>
    <row r="579" spans="8:19" ht="15">
      <c r="H579" s="277"/>
      <c r="I579" s="277"/>
      <c r="K579" s="903"/>
      <c r="O579" s="39" t="s">
        <v>9413</v>
      </c>
      <c r="P579" s="38" t="s">
        <v>8277</v>
      </c>
      <c r="Q579" s="945" t="str">
        <f t="shared" si="10"/>
        <v>Pure Blood: Blood Properties (Bleed) + Power Sand: Empowering Properties</v>
      </c>
      <c r="R579" s="956" t="s">
        <v>8712</v>
      </c>
      <c r="S579" s="945" t="s">
        <v>9948</v>
      </c>
    </row>
    <row r="580" spans="8:19" ht="15">
      <c r="H580" s="277"/>
      <c r="I580" s="277"/>
      <c r="K580" s="908"/>
      <c r="O580" s="39" t="s">
        <v>9413</v>
      </c>
      <c r="P580" s="39" t="s">
        <v>8278</v>
      </c>
      <c r="Q580" s="945" t="str">
        <f t="shared" si="10"/>
        <v>Pure Blood: Blood Properties (Bleed) + Ice Lotus: Freezing Properties (Frost)</v>
      </c>
      <c r="R580" s="957" t="s">
        <v>8833</v>
      </c>
      <c r="S580" s="945" t="s">
        <v>9949</v>
      </c>
    </row>
    <row r="581" spans="8:19" ht="15">
      <c r="H581" s="277"/>
      <c r="I581" s="277"/>
      <c r="K581" s="903"/>
      <c r="O581" s="39" t="s">
        <v>9413</v>
      </c>
      <c r="P581" s="39" t="s">
        <v>9413</v>
      </c>
      <c r="Q581" s="945" t="str">
        <f t="shared" si="10"/>
        <v>Pure Blood: Blood Properties (Bleed) + Pure Blood: Blood Properties (Bleed)</v>
      </c>
      <c r="R581" s="957" t="s">
        <v>8848</v>
      </c>
      <c r="S581" s="945" t="s">
        <v>9950</v>
      </c>
    </row>
    <row r="582" spans="8:19" ht="15">
      <c r="H582" s="277"/>
      <c r="I582" s="277"/>
      <c r="K582" s="908"/>
      <c r="O582" s="39" t="s">
        <v>9413</v>
      </c>
      <c r="P582" s="39" t="s">
        <v>8281</v>
      </c>
      <c r="Q582" s="945" t="str">
        <f t="shared" si="10"/>
        <v>Pure Blood: Blood Properties (Bleed) + Poison Gland: Toxic Properties (Poison)</v>
      </c>
      <c r="R582" s="957" t="s">
        <v>8849</v>
      </c>
      <c r="S582" s="945" t="s">
        <v>9951</v>
      </c>
    </row>
    <row r="583" spans="8:19" ht="15">
      <c r="H583" s="277"/>
      <c r="I583" s="277"/>
      <c r="K583" s="903"/>
      <c r="O583" s="39" t="s">
        <v>9413</v>
      </c>
      <c r="P583" s="39" t="s">
        <v>8283</v>
      </c>
      <c r="Q583" s="945" t="str">
        <f t="shared" si="10"/>
        <v>Pure Blood: Blood Properties (Bleed) + Rich Soil: Earthly Properties (Earth)</v>
      </c>
      <c r="R583" s="957" t="s">
        <v>8850</v>
      </c>
      <c r="S583" s="945" t="s">
        <v>9952</v>
      </c>
    </row>
    <row r="584" spans="8:19" ht="15">
      <c r="H584" s="277"/>
      <c r="I584" s="277"/>
      <c r="K584" s="903"/>
      <c r="O584" s="39" t="s">
        <v>9413</v>
      </c>
      <c r="P584" s="39" t="s">
        <v>8285</v>
      </c>
      <c r="Q584" s="945" t="str">
        <f t="shared" si="10"/>
        <v>Pure Blood: Blood Properties (Bleed) + Burning Ichor: Firey Properties (Fire)</v>
      </c>
      <c r="R584" s="957" t="s">
        <v>8851</v>
      </c>
      <c r="S584" s="945" t="s">
        <v>9953</v>
      </c>
    </row>
    <row r="585" spans="8:19" ht="15">
      <c r="H585" s="277"/>
      <c r="I585" s="277"/>
      <c r="K585" s="903"/>
      <c r="O585" s="39" t="s">
        <v>9413</v>
      </c>
      <c r="P585" s="39" t="s">
        <v>8287</v>
      </c>
      <c r="Q585" s="945" t="str">
        <f t="shared" si="10"/>
        <v>Pure Blood: Blood Properties (Bleed) + Sparking Solution: Electric Properties (Lightning)</v>
      </c>
      <c r="R585" s="957" t="s">
        <v>8852</v>
      </c>
      <c r="S585" s="945" t="s">
        <v>9954</v>
      </c>
    </row>
    <row r="586" spans="8:19" ht="15">
      <c r="H586" s="277"/>
      <c r="I586" s="277"/>
      <c r="K586" s="908"/>
      <c r="O586" s="39" t="s">
        <v>9413</v>
      </c>
      <c r="P586" s="39" t="s">
        <v>8290</v>
      </c>
      <c r="Q586" s="945" t="str">
        <f t="shared" si="10"/>
        <v>Pure Blood: Blood Properties (Bleed) + Whistling Sap: Breezing Properties (Wind)</v>
      </c>
      <c r="R586" s="957" t="s">
        <v>8853</v>
      </c>
      <c r="S586" s="945" t="s">
        <v>9955</v>
      </c>
    </row>
    <row r="587" spans="8:19" ht="15">
      <c r="H587" s="277"/>
      <c r="I587" s="277"/>
      <c r="K587" s="908"/>
      <c r="O587" s="39" t="s">
        <v>9413</v>
      </c>
      <c r="P587" s="39" t="s">
        <v>8293</v>
      </c>
      <c r="Q587" s="945" t="str">
        <f t="shared" si="10"/>
        <v>Pure Blood: Blood Properties (Bleed) + White Obsidian: Reflective Properties (Light)</v>
      </c>
      <c r="R587" s="957" t="s">
        <v>8854</v>
      </c>
      <c r="S587" s="945" t="s">
        <v>9956</v>
      </c>
    </row>
    <row r="588" spans="8:19" ht="15">
      <c r="H588" s="277"/>
      <c r="I588" s="277"/>
      <c r="K588" s="908"/>
      <c r="O588" s="39" t="s">
        <v>9413</v>
      </c>
      <c r="P588" s="39" t="s">
        <v>8295</v>
      </c>
      <c r="Q588" s="945" t="str">
        <f t="shared" si="10"/>
        <v>Pure Blood: Blood Properties (Bleed) + Nightmare Fuel: Unsettling Properties (Dark)</v>
      </c>
      <c r="R588" s="957" t="s">
        <v>8855</v>
      </c>
      <c r="S588" s="945" t="s">
        <v>9957</v>
      </c>
    </row>
    <row r="589" spans="8:19" ht="15">
      <c r="H589" s="277"/>
      <c r="I589" s="277"/>
      <c r="K589" s="908"/>
      <c r="O589" s="39" t="s">
        <v>9413</v>
      </c>
      <c r="P589" s="39" t="s">
        <v>8297</v>
      </c>
      <c r="Q589" s="945" t="str">
        <f t="shared" si="10"/>
        <v>Pure Blood: Blood Properties (Bleed) + Salt Crystals: Advanced Healing Properties</v>
      </c>
      <c r="R589" s="957" t="s">
        <v>8856</v>
      </c>
      <c r="S589" s="945" t="s">
        <v>9958</v>
      </c>
    </row>
    <row r="590" spans="8:19" ht="15">
      <c r="H590" s="277"/>
      <c r="I590" s="277"/>
      <c r="K590" s="908"/>
      <c r="O590" s="39" t="s">
        <v>9413</v>
      </c>
      <c r="P590" s="39" t="s">
        <v>8299</v>
      </c>
      <c r="Q590" s="945" t="str">
        <f t="shared" si="10"/>
        <v>Pure Blood: Blood Properties (Bleed) + Spirit Leaf: Advanced Regenerative Properties</v>
      </c>
      <c r="R590" s="957" t="s">
        <v>8857</v>
      </c>
      <c r="S590" s="945" t="s">
        <v>9959</v>
      </c>
    </row>
    <row r="591" spans="8:19" ht="15">
      <c r="H591" s="277"/>
      <c r="I591" s="277"/>
      <c r="K591" s="908"/>
      <c r="O591" s="39" t="s">
        <v>9413</v>
      </c>
      <c r="P591" s="39" t="s">
        <v>8300</v>
      </c>
      <c r="Q591" s="945" t="str">
        <f t="shared" si="10"/>
        <v>Pure Blood: Blood Properties (Bleed) + Star Dust: Advanced Mana Properties</v>
      </c>
      <c r="R591" s="957" t="s">
        <v>8858</v>
      </c>
      <c r="S591" s="945" t="s">
        <v>9960</v>
      </c>
    </row>
    <row r="592" spans="8:19" ht="15">
      <c r="H592" s="277"/>
      <c r="I592" s="277"/>
      <c r="K592" s="908"/>
      <c r="O592" s="39" t="s">
        <v>9413</v>
      </c>
      <c r="P592" s="39" t="s">
        <v>8301</v>
      </c>
      <c r="Q592" s="945" t="str">
        <f t="shared" si="10"/>
        <v>Pure Blood: Blood Properties (Bleed) + Diamond Grain: Advanced Empowering Properties</v>
      </c>
      <c r="R592" s="957" t="s">
        <v>8859</v>
      </c>
      <c r="S592" s="945" t="s">
        <v>9961</v>
      </c>
    </row>
    <row r="593" spans="8:19" ht="15">
      <c r="H593" s="277"/>
      <c r="I593" s="277"/>
      <c r="K593" s="908"/>
      <c r="O593" s="39" t="s">
        <v>9413</v>
      </c>
      <c r="P593" s="39" t="s">
        <v>8302</v>
      </c>
      <c r="Q593" s="945" t="str">
        <f t="shared" si="10"/>
        <v>Pure Blood: Blood Properties (Bleed) + Demonic Tissue: Advanced Resistance Properties</v>
      </c>
      <c r="R593" s="957" t="s">
        <v>8860</v>
      </c>
      <c r="S593" s="945" t="s">
        <v>9962</v>
      </c>
    </row>
    <row r="594" spans="8:19" ht="15">
      <c r="H594" s="277"/>
      <c r="I594" s="277"/>
      <c r="K594" s="908"/>
      <c r="O594" s="39" t="s">
        <v>9413</v>
      </c>
      <c r="P594" s="39" t="s">
        <v>9427</v>
      </c>
      <c r="Q594" s="945" t="str">
        <f t="shared" si="10"/>
        <v>Pure Blood: Blood Properties (Bleed) + Greyshade Bark: Ensnaring Properties</v>
      </c>
      <c r="R594" s="957" t="s">
        <v>8861</v>
      </c>
      <c r="S594" s="945" t="s">
        <v>9963</v>
      </c>
    </row>
    <row r="595" spans="8:19" ht="15">
      <c r="H595" s="269"/>
      <c r="I595" s="269"/>
      <c r="K595" s="908"/>
      <c r="O595" s="39" t="s">
        <v>9413</v>
      </c>
      <c r="P595" s="40" t="s">
        <v>8317</v>
      </c>
      <c r="Q595" s="945" t="str">
        <f t="shared" si="10"/>
        <v>Pure Blood: Blood Properties (Bleed) + Gravity Fragment: Wavelength Properties</v>
      </c>
      <c r="R595" s="958" t="s">
        <v>8967</v>
      </c>
      <c r="S595" s="945" t="s">
        <v>9964</v>
      </c>
    </row>
    <row r="596" spans="8:19" ht="15">
      <c r="H596" s="269"/>
      <c r="I596" s="269"/>
      <c r="K596" s="904"/>
      <c r="O596" s="39" t="s">
        <v>9413</v>
      </c>
      <c r="P596" s="40" t="s">
        <v>8318</v>
      </c>
      <c r="Q596" s="945" t="str">
        <f t="shared" si="10"/>
        <v>Pure Blood: Blood Properties (Bleed) + Sundunes Bloom: Pilfering Properties</v>
      </c>
      <c r="R596" s="957" t="s">
        <v>8862</v>
      </c>
      <c r="S596" s="945" t="s">
        <v>9965</v>
      </c>
    </row>
    <row r="597" spans="8:19" ht="15">
      <c r="H597" s="269"/>
      <c r="I597" s="269"/>
      <c r="K597" s="904"/>
      <c r="O597" s="39" t="s">
        <v>9413</v>
      </c>
      <c r="P597" s="40" t="s">
        <v>8319</v>
      </c>
      <c r="Q597" s="945" t="str">
        <f t="shared" si="10"/>
        <v>Pure Blood: Blood Properties (Bleed) + Flaming Spirits: Alchoholic Properties</v>
      </c>
      <c r="R597" s="958" t="s">
        <v>8968</v>
      </c>
      <c r="S597" s="945" t="s">
        <v>9966</v>
      </c>
    </row>
    <row r="598" spans="8:19" ht="15">
      <c r="H598" s="269"/>
      <c r="I598" s="269"/>
      <c r="K598" s="904"/>
      <c r="O598" s="39" t="s">
        <v>9413</v>
      </c>
      <c r="P598" s="40" t="s">
        <v>8320</v>
      </c>
      <c r="Q598" s="945" t="str">
        <f t="shared" si="10"/>
        <v>Pure Blood: Blood Properties (Bleed) + Oldworld Spices: Exotic Properties</v>
      </c>
      <c r="R598" s="989" t="s">
        <v>8969</v>
      </c>
      <c r="S598" s="945" t="s">
        <v>9967</v>
      </c>
    </row>
    <row r="599" spans="8:19" ht="15">
      <c r="H599" s="269"/>
      <c r="I599" s="269"/>
      <c r="K599" s="904"/>
      <c r="O599" s="39" t="s">
        <v>9413</v>
      </c>
      <c r="P599" s="40" t="s">
        <v>8321</v>
      </c>
      <c r="Q599" s="945" t="str">
        <f t="shared" si="10"/>
        <v>Pure Blood: Blood Properties (Bleed) + Rotten Flesh: Rotting Properties</v>
      </c>
      <c r="R599" s="958" t="s">
        <v>8970</v>
      </c>
      <c r="S599" s="945" t="s">
        <v>9968</v>
      </c>
    </row>
    <row r="600" spans="8:19" ht="15">
      <c r="H600" s="269"/>
      <c r="I600" s="269"/>
      <c r="K600" s="904"/>
      <c r="O600" s="39" t="s">
        <v>9413</v>
      </c>
      <c r="P600" s="40" t="s">
        <v>8322</v>
      </c>
      <c r="Q600" s="945" t="str">
        <f t="shared" si="10"/>
        <v>Pure Blood: Blood Properties (Bleed) + Divine Feather: Divine Properties</v>
      </c>
      <c r="R600" s="958" t="s">
        <v>8971</v>
      </c>
      <c r="S600" s="945" t="s">
        <v>9969</v>
      </c>
    </row>
    <row r="601" spans="8:19" ht="15">
      <c r="H601" s="269"/>
      <c r="I601" s="269"/>
      <c r="K601" s="904"/>
      <c r="O601" s="39" t="s">
        <v>9413</v>
      </c>
      <c r="P601" s="40" t="s">
        <v>8323</v>
      </c>
      <c r="Q601" s="945" t="str">
        <f t="shared" si="10"/>
        <v>Pure Blood: Blood Properties (Bleed) + Deaths Touch: Deadly Properties</v>
      </c>
      <c r="R601" s="958" t="s">
        <v>8972</v>
      </c>
      <c r="S601" s="945" t="s">
        <v>9970</v>
      </c>
    </row>
    <row r="602" spans="8:19" ht="15">
      <c r="H602" s="269"/>
      <c r="I602" s="269"/>
      <c r="K602" s="904"/>
      <c r="O602" s="39" t="s">
        <v>9413</v>
      </c>
      <c r="P602" s="40" t="s">
        <v>8324</v>
      </c>
      <c r="Q602" s="945" t="str">
        <f t="shared" si="10"/>
        <v>Pure Blood: Blood Properties (Bleed) + Everlife Ivy: Growth Properties</v>
      </c>
      <c r="R602" s="958" t="s">
        <v>8973</v>
      </c>
      <c r="S602" s="945" t="s">
        <v>9971</v>
      </c>
    </row>
    <row r="603" spans="8:19" ht="15">
      <c r="H603" s="269"/>
      <c r="I603" s="269"/>
      <c r="K603" s="904"/>
      <c r="O603" s="39" t="s">
        <v>9413</v>
      </c>
      <c r="P603" s="40" t="s">
        <v>8325</v>
      </c>
      <c r="Q603" s="945" t="str">
        <f t="shared" si="10"/>
        <v>Pure Blood: Blood Properties (Bleed) + Arctic Core: Nullifying Properties</v>
      </c>
      <c r="R603" s="958" t="s">
        <v>8974</v>
      </c>
      <c r="S603" s="945" t="s">
        <v>9972</v>
      </c>
    </row>
    <row r="604" spans="8:19" ht="15">
      <c r="H604" s="269"/>
      <c r="I604" s="269"/>
      <c r="K604" s="904"/>
      <c r="O604" s="39" t="s">
        <v>8281</v>
      </c>
      <c r="P604" s="945" t="s">
        <v>1265</v>
      </c>
      <c r="Q604" s="945" t="str">
        <f t="shared" si="10"/>
        <v>Poison Gland: Toxic Properties (Poison) + Nothing</v>
      </c>
      <c r="R604" s="955" t="s">
        <v>8465</v>
      </c>
      <c r="S604" s="945" t="s">
        <v>9973</v>
      </c>
    </row>
    <row r="605" spans="8:19" ht="15">
      <c r="H605" s="269"/>
      <c r="I605" s="269"/>
      <c r="K605" s="904"/>
      <c r="O605" s="39" t="s">
        <v>8281</v>
      </c>
      <c r="P605" s="38" t="s">
        <v>8257</v>
      </c>
      <c r="Q605" s="945" t="str">
        <f t="shared" si="10"/>
        <v>Poison Gland: Toxic Properties (Poison) + Lifeforce Extract: Resistance Properties</v>
      </c>
      <c r="R605" s="956" t="s">
        <v>8562</v>
      </c>
      <c r="S605" s="945" t="s">
        <v>9974</v>
      </c>
    </row>
    <row r="606" spans="8:19" ht="15">
      <c r="H606" s="269"/>
      <c r="I606" s="269"/>
      <c r="K606" s="904"/>
      <c r="O606" s="39" t="s">
        <v>8281</v>
      </c>
      <c r="P606" s="38" t="s">
        <v>8259</v>
      </c>
      <c r="Q606" s="945" t="str">
        <f t="shared" si="10"/>
        <v>Poison Gland: Toxic Properties (Poison) + Soul Essence: Magic Properties</v>
      </c>
      <c r="R606" s="956" t="s">
        <v>8577</v>
      </c>
      <c r="S606" s="945" t="s">
        <v>9975</v>
      </c>
    </row>
    <row r="607" spans="8:19" ht="15">
      <c r="H607" s="269"/>
      <c r="I607" s="269"/>
      <c r="K607" s="904"/>
      <c r="O607" s="39" t="s">
        <v>8281</v>
      </c>
      <c r="P607" s="38" t="s">
        <v>8261</v>
      </c>
      <c r="Q607" s="945" t="str">
        <f t="shared" si="10"/>
        <v>Poison Gland: Toxic Properties (Poison) + Slithering Oil: Dexterity Properties</v>
      </c>
      <c r="R607" s="956" t="s">
        <v>8592</v>
      </c>
      <c r="S607" s="945" t="s">
        <v>9976</v>
      </c>
    </row>
    <row r="608" spans="8:19" ht="88.5">
      <c r="H608" s="269"/>
      <c r="I608" s="881"/>
      <c r="K608" s="909"/>
      <c r="O608" s="39" t="s">
        <v>8281</v>
      </c>
      <c r="P608" s="38" t="s">
        <v>8262</v>
      </c>
      <c r="Q608" s="945" t="str">
        <f t="shared" si="10"/>
        <v>Poison Gland: Toxic Properties (Poison) + Hardened Powder: Strength Properties</v>
      </c>
      <c r="R608" s="1186" t="s">
        <v>9573</v>
      </c>
      <c r="S608" s="945" t="s">
        <v>9977</v>
      </c>
    </row>
    <row r="609" spans="8:19" ht="15">
      <c r="H609" s="277"/>
      <c r="I609" s="277"/>
      <c r="K609" s="909"/>
      <c r="O609" s="39" t="s">
        <v>8281</v>
      </c>
      <c r="P609" s="38" t="s">
        <v>8265</v>
      </c>
      <c r="Q609" s="945" t="str">
        <f t="shared" si="10"/>
        <v>Poison Gland: Toxic Properties (Poison) + Ashen Weed: Withering Properties</v>
      </c>
      <c r="R609" s="956" t="s">
        <v>8622</v>
      </c>
      <c r="S609" s="945" t="s">
        <v>9978</v>
      </c>
    </row>
    <row r="610" spans="8:19" ht="15">
      <c r="H610" s="277"/>
      <c r="I610" s="277"/>
      <c r="K610" s="908"/>
      <c r="O610" s="39" t="s">
        <v>8281</v>
      </c>
      <c r="P610" s="38" t="s">
        <v>9404</v>
      </c>
      <c r="Q610" s="945" t="str">
        <f t="shared" si="10"/>
        <v>Poison Gland: Toxic Properties (Poison) + Vile Mushroom: Vile Properties</v>
      </c>
      <c r="R610" s="956" t="s">
        <v>8637</v>
      </c>
      <c r="S610" s="945" t="s">
        <v>9979</v>
      </c>
    </row>
    <row r="611" spans="8:19" ht="15">
      <c r="H611" s="277"/>
      <c r="I611" s="277"/>
      <c r="K611" s="908"/>
      <c r="O611" s="39" t="s">
        <v>8281</v>
      </c>
      <c r="P611" s="38" t="s">
        <v>8270</v>
      </c>
      <c r="Q611" s="945" t="str">
        <f t="shared" si="10"/>
        <v>Poison Gland: Toxic Properties (Poison) + Living Root: Curing Properties</v>
      </c>
      <c r="R611" s="956" t="s">
        <v>8652</v>
      </c>
      <c r="S611" s="945" t="s">
        <v>9980</v>
      </c>
    </row>
    <row r="612" spans="8:19" ht="15">
      <c r="H612" s="277"/>
      <c r="I612" s="277"/>
      <c r="K612" s="908"/>
      <c r="O612" s="39" t="s">
        <v>8281</v>
      </c>
      <c r="P612" s="38" t="s">
        <v>8272</v>
      </c>
      <c r="Q612" s="945" t="str">
        <f t="shared" si="10"/>
        <v>Poison Gland: Toxic Properties (Poison) + Mending Salve: Healing Properties</v>
      </c>
      <c r="R612" s="956" t="s">
        <v>8667</v>
      </c>
      <c r="S612" s="945" t="s">
        <v>9981</v>
      </c>
    </row>
    <row r="613" spans="8:19" ht="15">
      <c r="H613" s="277"/>
      <c r="I613" s="277"/>
      <c r="K613" s="908"/>
      <c r="O613" s="39" t="s">
        <v>8281</v>
      </c>
      <c r="P613" s="38" t="s">
        <v>8274</v>
      </c>
      <c r="Q613" s="945" t="str">
        <f t="shared" si="10"/>
        <v>Poison Gland: Toxic Properties (Poison) + Bone Marrow: Regenerative Properties</v>
      </c>
      <c r="R613" s="956" t="s">
        <v>8681</v>
      </c>
      <c r="S613" s="945" t="s">
        <v>9982</v>
      </c>
    </row>
    <row r="614" spans="8:19" ht="15">
      <c r="H614" s="277"/>
      <c r="I614" s="277"/>
      <c r="K614" s="908"/>
      <c r="O614" s="39" t="s">
        <v>8281</v>
      </c>
      <c r="P614" s="38" t="s">
        <v>8275</v>
      </c>
      <c r="Q614" s="945" t="str">
        <f t="shared" si="10"/>
        <v>Poison Gland: Toxic Properties (Poison) + Mana Berries: Mana Properties</v>
      </c>
      <c r="R614" s="956" t="s">
        <v>8694</v>
      </c>
      <c r="S614" s="945" t="s">
        <v>9983</v>
      </c>
    </row>
    <row r="615" spans="8:19" ht="15">
      <c r="H615" s="277"/>
      <c r="I615" s="277"/>
      <c r="K615" s="908"/>
      <c r="O615" s="39" t="s">
        <v>8281</v>
      </c>
      <c r="P615" s="38" t="s">
        <v>8276</v>
      </c>
      <c r="Q615" s="945" t="str">
        <f t="shared" si="10"/>
        <v>Poison Gland: Toxic Properties (Poison) + Black Cobweb: Weakening Properties</v>
      </c>
      <c r="R615" s="956" t="s">
        <v>8622</v>
      </c>
      <c r="S615" s="945" t="s">
        <v>9984</v>
      </c>
    </row>
    <row r="616" spans="8:19" ht="15">
      <c r="H616" s="277"/>
      <c r="I616" s="277"/>
      <c r="K616" s="908"/>
      <c r="O616" s="39" t="s">
        <v>8281</v>
      </c>
      <c r="P616" s="38" t="s">
        <v>8277</v>
      </c>
      <c r="Q616" s="945" t="str">
        <f t="shared" si="10"/>
        <v>Poison Gland: Toxic Properties (Poison) + Power Sand: Empowering Properties</v>
      </c>
      <c r="R616" s="956" t="s">
        <v>8713</v>
      </c>
      <c r="S616" s="945" t="s">
        <v>9985</v>
      </c>
    </row>
    <row r="617" spans="8:19" ht="15">
      <c r="H617" s="277"/>
      <c r="I617" s="277"/>
      <c r="K617" s="908"/>
      <c r="O617" s="39" t="s">
        <v>8281</v>
      </c>
      <c r="P617" s="39" t="s">
        <v>8278</v>
      </c>
      <c r="Q617" s="945" t="str">
        <f t="shared" si="10"/>
        <v>Poison Gland: Toxic Properties (Poison) + Ice Lotus: Freezing Properties (Frost)</v>
      </c>
      <c r="R617" s="957" t="s">
        <v>8834</v>
      </c>
      <c r="S617" s="945" t="s">
        <v>9986</v>
      </c>
    </row>
    <row r="618" spans="8:19" ht="15">
      <c r="H618" s="277"/>
      <c r="I618" s="277"/>
      <c r="K618" s="908"/>
      <c r="O618" s="39" t="s">
        <v>8281</v>
      </c>
      <c r="P618" s="39" t="s">
        <v>9413</v>
      </c>
      <c r="Q618" s="945" t="str">
        <f t="shared" si="10"/>
        <v>Poison Gland: Toxic Properties (Poison) + Pure Blood: Blood Properties (Bleed)</v>
      </c>
      <c r="R618" s="957" t="s">
        <v>8849</v>
      </c>
      <c r="S618" s="945" t="s">
        <v>9987</v>
      </c>
    </row>
    <row r="619" spans="8:19" ht="15">
      <c r="H619" s="277"/>
      <c r="I619" s="277"/>
      <c r="K619" s="908"/>
      <c r="O619" s="39" t="s">
        <v>8281</v>
      </c>
      <c r="P619" s="39" t="s">
        <v>8281</v>
      </c>
      <c r="Q619" s="945" t="str">
        <f t="shared" si="10"/>
        <v>Poison Gland: Toxic Properties (Poison) + Poison Gland: Toxic Properties (Poison)</v>
      </c>
      <c r="R619" s="957" t="s">
        <v>8863</v>
      </c>
      <c r="S619" s="945" t="s">
        <v>9988</v>
      </c>
    </row>
    <row r="620" spans="8:19" ht="15">
      <c r="H620" s="277"/>
      <c r="I620" s="277"/>
      <c r="K620" s="908"/>
      <c r="O620" s="39" t="s">
        <v>8281</v>
      </c>
      <c r="P620" s="39" t="s">
        <v>8283</v>
      </c>
      <c r="Q620" s="945" t="str">
        <f t="shared" si="10"/>
        <v>Poison Gland: Toxic Properties (Poison) + Rich Soil: Earthly Properties (Earth)</v>
      </c>
      <c r="R620" s="957" t="s">
        <v>8864</v>
      </c>
      <c r="S620" s="945" t="s">
        <v>9989</v>
      </c>
    </row>
    <row r="621" spans="8:19" ht="15">
      <c r="H621" s="277"/>
      <c r="I621" s="277"/>
      <c r="K621" s="908"/>
      <c r="O621" s="39" t="s">
        <v>8281</v>
      </c>
      <c r="P621" s="39" t="s">
        <v>8285</v>
      </c>
      <c r="Q621" s="945" t="str">
        <f t="shared" si="10"/>
        <v>Poison Gland: Toxic Properties (Poison) + Burning Ichor: Firey Properties (Fire)</v>
      </c>
      <c r="R621" s="957" t="s">
        <v>8865</v>
      </c>
      <c r="S621" s="945" t="s">
        <v>9990</v>
      </c>
    </row>
    <row r="622" spans="8:19" ht="15">
      <c r="H622" s="277"/>
      <c r="I622" s="277"/>
      <c r="K622" s="908"/>
      <c r="O622" s="39" t="s">
        <v>8281</v>
      </c>
      <c r="P622" s="39" t="s">
        <v>8287</v>
      </c>
      <c r="Q622" s="945" t="str">
        <f t="shared" si="10"/>
        <v>Poison Gland: Toxic Properties (Poison) + Sparking Solution: Electric Properties (Lightning)</v>
      </c>
      <c r="R622" s="957" t="s">
        <v>8866</v>
      </c>
      <c r="S622" s="945" t="s">
        <v>9991</v>
      </c>
    </row>
    <row r="623" spans="8:19" ht="15">
      <c r="H623" s="277"/>
      <c r="I623" s="277"/>
      <c r="K623" s="908"/>
      <c r="O623" s="39" t="s">
        <v>8281</v>
      </c>
      <c r="P623" s="39" t="s">
        <v>8290</v>
      </c>
      <c r="Q623" s="945" t="str">
        <f t="shared" si="10"/>
        <v>Poison Gland: Toxic Properties (Poison) + Whistling Sap: Breezing Properties (Wind)</v>
      </c>
      <c r="R623" s="957" t="s">
        <v>8867</v>
      </c>
      <c r="S623" s="945" t="s">
        <v>9992</v>
      </c>
    </row>
    <row r="624" spans="8:19" ht="15">
      <c r="H624" s="277"/>
      <c r="I624" s="277"/>
      <c r="K624" s="908"/>
      <c r="O624" s="39" t="s">
        <v>8281</v>
      </c>
      <c r="P624" s="39" t="s">
        <v>8293</v>
      </c>
      <c r="Q624" s="945" t="str">
        <f t="shared" si="10"/>
        <v>Poison Gland: Toxic Properties (Poison) + White Obsidian: Reflective Properties (Light)</v>
      </c>
      <c r="R624" s="957" t="s">
        <v>8868</v>
      </c>
      <c r="S624" s="945" t="s">
        <v>9993</v>
      </c>
    </row>
    <row r="625" spans="8:19" ht="15">
      <c r="H625" s="277"/>
      <c r="I625" s="277"/>
      <c r="K625" s="908"/>
      <c r="O625" s="39" t="s">
        <v>8281</v>
      </c>
      <c r="P625" s="39" t="s">
        <v>8295</v>
      </c>
      <c r="Q625" s="945" t="str">
        <f t="shared" si="10"/>
        <v>Poison Gland: Toxic Properties (Poison) + Nightmare Fuel: Unsettling Properties (Dark)</v>
      </c>
      <c r="R625" s="957" t="s">
        <v>8869</v>
      </c>
      <c r="S625" s="945" t="s">
        <v>9994</v>
      </c>
    </row>
    <row r="626" spans="8:19" ht="15">
      <c r="H626" s="277"/>
      <c r="I626" s="277"/>
      <c r="K626" s="908"/>
      <c r="O626" s="39" t="s">
        <v>8281</v>
      </c>
      <c r="P626" s="39" t="s">
        <v>8297</v>
      </c>
      <c r="Q626" s="945" t="str">
        <f t="shared" ref="Q626:S689" si="11">_xlfn.TEXTJOIN(" + ",TRUE,O626:P626)</f>
        <v>Poison Gland: Toxic Properties (Poison) + Salt Crystals: Advanced Healing Properties</v>
      </c>
      <c r="R626" s="957" t="s">
        <v>8870</v>
      </c>
      <c r="S626" s="945" t="s">
        <v>9995</v>
      </c>
    </row>
    <row r="627" spans="8:19" ht="15">
      <c r="H627" s="269"/>
      <c r="I627" s="269"/>
      <c r="K627" s="908"/>
      <c r="O627" s="39" t="s">
        <v>8281</v>
      </c>
      <c r="P627" s="39" t="s">
        <v>8299</v>
      </c>
      <c r="Q627" s="945" t="str">
        <f t="shared" si="11"/>
        <v>Poison Gland: Toxic Properties (Poison) + Spirit Leaf: Advanced Regenerative Properties</v>
      </c>
      <c r="R627" s="957" t="s">
        <v>8871</v>
      </c>
      <c r="S627" s="945" t="s">
        <v>9996</v>
      </c>
    </row>
    <row r="628" spans="8:19" ht="15">
      <c r="H628" s="269"/>
      <c r="I628" s="269"/>
      <c r="K628" s="904"/>
      <c r="O628" s="39" t="s">
        <v>8281</v>
      </c>
      <c r="P628" s="39" t="s">
        <v>8300</v>
      </c>
      <c r="Q628" s="945" t="str">
        <f t="shared" si="11"/>
        <v>Poison Gland: Toxic Properties (Poison) + Star Dust: Advanced Mana Properties</v>
      </c>
      <c r="R628" s="957" t="s">
        <v>8872</v>
      </c>
      <c r="S628" s="945" t="s">
        <v>9997</v>
      </c>
    </row>
    <row r="629" spans="8:19" ht="15">
      <c r="H629" s="269"/>
      <c r="I629" s="269"/>
      <c r="K629" s="904"/>
      <c r="O629" s="39" t="s">
        <v>8281</v>
      </c>
      <c r="P629" s="39" t="s">
        <v>8301</v>
      </c>
      <c r="Q629" s="945" t="str">
        <f t="shared" si="11"/>
        <v>Poison Gland: Toxic Properties (Poison) + Diamond Grain: Advanced Empowering Properties</v>
      </c>
      <c r="R629" s="957" t="s">
        <v>8873</v>
      </c>
      <c r="S629" s="945" t="s">
        <v>9998</v>
      </c>
    </row>
    <row r="630" spans="8:19" ht="15">
      <c r="H630" s="269"/>
      <c r="I630" s="269"/>
      <c r="K630" s="904"/>
      <c r="O630" s="39" t="s">
        <v>8281</v>
      </c>
      <c r="P630" s="39" t="s">
        <v>8302</v>
      </c>
      <c r="Q630" s="945" t="str">
        <f t="shared" si="11"/>
        <v>Poison Gland: Toxic Properties (Poison) + Demonic Tissue: Advanced Resistance Properties</v>
      </c>
      <c r="R630" s="957" t="s">
        <v>8874</v>
      </c>
      <c r="S630" s="945" t="s">
        <v>9999</v>
      </c>
    </row>
    <row r="631" spans="8:19" ht="15">
      <c r="H631" s="269"/>
      <c r="I631" s="269"/>
      <c r="K631" s="904"/>
      <c r="O631" s="39" t="s">
        <v>8281</v>
      </c>
      <c r="P631" s="39" t="s">
        <v>9427</v>
      </c>
      <c r="Q631" s="945" t="str">
        <f t="shared" si="11"/>
        <v>Poison Gland: Toxic Properties (Poison) + Greyshade Bark: Ensnaring Properties</v>
      </c>
      <c r="R631" s="957" t="s">
        <v>8875</v>
      </c>
      <c r="S631" s="945" t="s">
        <v>10000</v>
      </c>
    </row>
    <row r="632" spans="8:19" ht="15">
      <c r="H632" s="269"/>
      <c r="I632" s="269"/>
      <c r="K632" s="904"/>
      <c r="O632" s="39" t="s">
        <v>8281</v>
      </c>
      <c r="P632" s="40" t="s">
        <v>8317</v>
      </c>
      <c r="Q632" s="945" t="str">
        <f t="shared" si="11"/>
        <v>Poison Gland: Toxic Properties (Poison) + Gravity Fragment: Wavelength Properties</v>
      </c>
      <c r="R632" s="958" t="s">
        <v>8975</v>
      </c>
      <c r="S632" s="945" t="s">
        <v>10001</v>
      </c>
    </row>
    <row r="633" spans="8:19" ht="15">
      <c r="H633" s="269"/>
      <c r="I633" s="269"/>
      <c r="K633" s="904"/>
      <c r="O633" s="39" t="s">
        <v>8281</v>
      </c>
      <c r="P633" s="40" t="s">
        <v>8318</v>
      </c>
      <c r="Q633" s="945" t="str">
        <f t="shared" si="11"/>
        <v>Poison Gland: Toxic Properties (Poison) + Sundunes Bloom: Pilfering Properties</v>
      </c>
      <c r="R633" s="957" t="s">
        <v>8876</v>
      </c>
      <c r="S633" s="945" t="s">
        <v>10002</v>
      </c>
    </row>
    <row r="634" spans="8:19" ht="15">
      <c r="H634" s="269"/>
      <c r="I634" s="269"/>
      <c r="K634" s="904"/>
      <c r="O634" s="39" t="s">
        <v>8281</v>
      </c>
      <c r="P634" s="40" t="s">
        <v>8319</v>
      </c>
      <c r="Q634" s="945" t="str">
        <f t="shared" si="11"/>
        <v>Poison Gland: Toxic Properties (Poison) + Flaming Spirits: Alchoholic Properties</v>
      </c>
      <c r="R634" s="958" t="s">
        <v>8976</v>
      </c>
      <c r="S634" s="945" t="s">
        <v>10003</v>
      </c>
    </row>
    <row r="635" spans="8:19" ht="15">
      <c r="H635" s="269"/>
      <c r="I635" s="269"/>
      <c r="K635" s="904"/>
      <c r="O635" s="39" t="s">
        <v>8281</v>
      </c>
      <c r="P635" s="40" t="s">
        <v>8320</v>
      </c>
      <c r="Q635" s="945" t="str">
        <f t="shared" si="11"/>
        <v>Poison Gland: Toxic Properties (Poison) + Oldworld Spices: Exotic Properties</v>
      </c>
      <c r="R635" s="958" t="s">
        <v>8977</v>
      </c>
      <c r="S635" s="945" t="s">
        <v>10004</v>
      </c>
    </row>
    <row r="636" spans="8:19" ht="15">
      <c r="H636" s="269"/>
      <c r="I636" s="269"/>
      <c r="K636" s="904"/>
      <c r="O636" s="39" t="s">
        <v>8281</v>
      </c>
      <c r="P636" s="40" t="s">
        <v>8321</v>
      </c>
      <c r="Q636" s="945" t="str">
        <f t="shared" si="11"/>
        <v>Poison Gland: Toxic Properties (Poison) + Rotten Flesh: Rotting Properties</v>
      </c>
      <c r="R636" s="958" t="s">
        <v>8978</v>
      </c>
      <c r="S636" s="945" t="s">
        <v>10005</v>
      </c>
    </row>
    <row r="637" spans="8:19" ht="15">
      <c r="H637" s="269"/>
      <c r="I637" s="269"/>
      <c r="K637" s="904"/>
      <c r="O637" s="39" t="s">
        <v>8281</v>
      </c>
      <c r="P637" s="40" t="s">
        <v>8322</v>
      </c>
      <c r="Q637" s="945" t="str">
        <f t="shared" si="11"/>
        <v>Poison Gland: Toxic Properties (Poison) + Divine Feather: Divine Properties</v>
      </c>
      <c r="R637" s="958" t="s">
        <v>8979</v>
      </c>
      <c r="S637" s="945" t="s">
        <v>10006</v>
      </c>
    </row>
    <row r="638" spans="8:19" ht="15">
      <c r="H638" s="269"/>
      <c r="I638" s="269"/>
      <c r="K638" s="904"/>
      <c r="O638" s="39" t="s">
        <v>8281</v>
      </c>
      <c r="P638" s="40" t="s">
        <v>8323</v>
      </c>
      <c r="Q638" s="945" t="str">
        <f t="shared" si="11"/>
        <v>Poison Gland: Toxic Properties (Poison) + Deaths Touch: Deadly Properties</v>
      </c>
      <c r="R638" s="958" t="s">
        <v>8980</v>
      </c>
      <c r="S638" s="945" t="s">
        <v>10007</v>
      </c>
    </row>
    <row r="639" spans="8:19" ht="15">
      <c r="H639" s="269"/>
      <c r="I639" s="269"/>
      <c r="K639" s="904"/>
      <c r="O639" s="39" t="s">
        <v>8281</v>
      </c>
      <c r="P639" s="40" t="s">
        <v>8324</v>
      </c>
      <c r="Q639" s="945" t="str">
        <f t="shared" si="11"/>
        <v>Poison Gland: Toxic Properties (Poison) + Everlife Ivy: Growth Properties</v>
      </c>
      <c r="R639" s="958" t="s">
        <v>8981</v>
      </c>
      <c r="S639" s="945" t="s">
        <v>10008</v>
      </c>
    </row>
    <row r="640" spans="8:19" ht="15">
      <c r="H640" s="269"/>
      <c r="I640" s="905"/>
      <c r="K640" s="909"/>
      <c r="O640" s="39" t="s">
        <v>8281</v>
      </c>
      <c r="P640" s="40" t="s">
        <v>8325</v>
      </c>
      <c r="Q640" s="945" t="str">
        <f t="shared" si="11"/>
        <v>Poison Gland: Toxic Properties (Poison) + Arctic Core: Nullifying Properties</v>
      </c>
      <c r="R640" s="958" t="s">
        <v>8982</v>
      </c>
      <c r="S640" s="945" t="s">
        <v>10009</v>
      </c>
    </row>
    <row r="641" spans="8:19" ht="15">
      <c r="H641" s="277"/>
      <c r="I641" s="277"/>
      <c r="K641" s="908"/>
      <c r="O641" s="39" t="s">
        <v>8283</v>
      </c>
      <c r="P641" s="945" t="s">
        <v>1265</v>
      </c>
      <c r="Q641" s="945" t="str">
        <f t="shared" si="11"/>
        <v>Rich Soil: Earthly Properties (Earth) + Nothing</v>
      </c>
      <c r="R641" s="955" t="s">
        <v>8466</v>
      </c>
      <c r="S641" s="945" t="s">
        <v>10010</v>
      </c>
    </row>
    <row r="642" spans="8:19" ht="15">
      <c r="H642" s="277"/>
      <c r="I642" s="277"/>
      <c r="K642" s="908"/>
      <c r="O642" s="39" t="s">
        <v>8283</v>
      </c>
      <c r="P642" s="38" t="s">
        <v>8257</v>
      </c>
      <c r="Q642" s="945" t="str">
        <f t="shared" si="11"/>
        <v>Rich Soil: Earthly Properties (Earth) + Lifeforce Extract: Resistance Properties</v>
      </c>
      <c r="R642" s="956" t="s">
        <v>8563</v>
      </c>
      <c r="S642" s="945" t="s">
        <v>10011</v>
      </c>
    </row>
    <row r="643" spans="8:19" ht="15">
      <c r="H643" s="277"/>
      <c r="I643" s="277"/>
      <c r="K643" s="908"/>
      <c r="O643" s="39" t="s">
        <v>8283</v>
      </c>
      <c r="P643" s="38" t="s">
        <v>8259</v>
      </c>
      <c r="Q643" s="945" t="str">
        <f t="shared" si="11"/>
        <v>Rich Soil: Earthly Properties (Earth) + Soul Essence: Magic Properties</v>
      </c>
      <c r="R643" s="956" t="s">
        <v>8578</v>
      </c>
      <c r="S643" s="945" t="s">
        <v>10012</v>
      </c>
    </row>
    <row r="644" spans="8:19" ht="15">
      <c r="H644" s="277"/>
      <c r="I644" s="277"/>
      <c r="K644" s="908"/>
      <c r="O644" s="39" t="s">
        <v>8283</v>
      </c>
      <c r="P644" s="38" t="s">
        <v>8261</v>
      </c>
      <c r="Q644" s="945" t="str">
        <f t="shared" si="11"/>
        <v>Rich Soil: Earthly Properties (Earth) + Slithering Oil: Dexterity Properties</v>
      </c>
      <c r="R644" s="956" t="s">
        <v>8593</v>
      </c>
      <c r="S644" s="945" t="s">
        <v>10013</v>
      </c>
    </row>
    <row r="645" spans="8:19" ht="88.5">
      <c r="H645" s="277"/>
      <c r="I645" s="277"/>
      <c r="K645" s="908"/>
      <c r="O645" s="39" t="s">
        <v>8283</v>
      </c>
      <c r="P645" s="38" t="s">
        <v>8262</v>
      </c>
      <c r="Q645" s="945" t="str">
        <f t="shared" si="11"/>
        <v>Rich Soil: Earthly Properties (Earth) + Hardened Powder: Strength Properties</v>
      </c>
      <c r="R645" s="1186" t="s">
        <v>9575</v>
      </c>
      <c r="S645" s="945" t="s">
        <v>10014</v>
      </c>
    </row>
    <row r="646" spans="8:19" ht="15">
      <c r="H646" s="277"/>
      <c r="I646" s="277"/>
      <c r="K646" s="908"/>
      <c r="O646" s="39" t="s">
        <v>8283</v>
      </c>
      <c r="P646" s="38" t="s">
        <v>8265</v>
      </c>
      <c r="Q646" s="945" t="str">
        <f t="shared" si="11"/>
        <v>Rich Soil: Earthly Properties (Earth) + Ashen Weed: Withering Properties</v>
      </c>
      <c r="R646" s="956" t="s">
        <v>8623</v>
      </c>
      <c r="S646" s="945" t="s">
        <v>10015</v>
      </c>
    </row>
    <row r="647" spans="8:19" ht="15">
      <c r="H647" s="277"/>
      <c r="I647" s="277"/>
      <c r="K647" s="908"/>
      <c r="O647" s="39" t="s">
        <v>8283</v>
      </c>
      <c r="P647" s="38" t="s">
        <v>9404</v>
      </c>
      <c r="Q647" s="945" t="str">
        <f t="shared" si="11"/>
        <v>Rich Soil: Earthly Properties (Earth) + Vile Mushroom: Vile Properties</v>
      </c>
      <c r="R647" s="956" t="s">
        <v>8638</v>
      </c>
      <c r="S647" s="945" t="s">
        <v>10016</v>
      </c>
    </row>
    <row r="648" spans="8:19" ht="15">
      <c r="H648" s="277"/>
      <c r="I648" s="277"/>
      <c r="K648" s="908"/>
      <c r="O648" s="39" t="s">
        <v>8283</v>
      </c>
      <c r="P648" s="38" t="s">
        <v>8270</v>
      </c>
      <c r="Q648" s="945" t="str">
        <f t="shared" si="11"/>
        <v>Rich Soil: Earthly Properties (Earth) + Living Root: Curing Properties</v>
      </c>
      <c r="R648" s="956" t="s">
        <v>8653</v>
      </c>
      <c r="S648" s="945" t="s">
        <v>10017</v>
      </c>
    </row>
    <row r="649" spans="8:19" ht="15">
      <c r="H649" s="277"/>
      <c r="I649" s="277"/>
      <c r="K649" s="908"/>
      <c r="O649" s="39" t="s">
        <v>8283</v>
      </c>
      <c r="P649" s="38" t="s">
        <v>8272</v>
      </c>
      <c r="Q649" s="945" t="str">
        <f t="shared" si="11"/>
        <v>Rich Soil: Earthly Properties (Earth) + Mending Salve: Healing Properties</v>
      </c>
      <c r="R649" s="956" t="s">
        <v>8668</v>
      </c>
      <c r="S649" s="945" t="s">
        <v>10018</v>
      </c>
    </row>
    <row r="650" spans="8:19" ht="15">
      <c r="H650" s="277"/>
      <c r="I650" s="277"/>
      <c r="K650" s="908"/>
      <c r="O650" s="39" t="s">
        <v>8283</v>
      </c>
      <c r="P650" s="38" t="s">
        <v>8274</v>
      </c>
      <c r="Q650" s="945" t="str">
        <f t="shared" si="11"/>
        <v>Rich Soil: Earthly Properties (Earth) + Bone Marrow: Regenerative Properties</v>
      </c>
      <c r="R650" s="956" t="s">
        <v>8682</v>
      </c>
      <c r="S650" s="945" t="s">
        <v>10019</v>
      </c>
    </row>
    <row r="651" spans="8:19" ht="15">
      <c r="H651" s="277"/>
      <c r="I651" s="277"/>
      <c r="K651" s="908"/>
      <c r="O651" s="39" t="s">
        <v>8283</v>
      </c>
      <c r="P651" s="38" t="s">
        <v>8275</v>
      </c>
      <c r="Q651" s="945" t="str">
        <f t="shared" si="11"/>
        <v>Rich Soil: Earthly Properties (Earth) + Mana Berries: Mana Properties</v>
      </c>
      <c r="R651" s="956" t="s">
        <v>8695</v>
      </c>
      <c r="S651" s="945" t="s">
        <v>10020</v>
      </c>
    </row>
    <row r="652" spans="8:19" ht="15">
      <c r="H652" s="277"/>
      <c r="I652" s="277"/>
      <c r="K652" s="908"/>
      <c r="O652" s="39" t="s">
        <v>8283</v>
      </c>
      <c r="P652" s="38" t="s">
        <v>8276</v>
      </c>
      <c r="Q652" s="945" t="str">
        <f t="shared" si="11"/>
        <v>Rich Soil: Earthly Properties (Earth) + Black Cobweb: Weakening Properties</v>
      </c>
      <c r="R652" s="956" t="s">
        <v>8623</v>
      </c>
      <c r="S652" s="945" t="s">
        <v>10021</v>
      </c>
    </row>
    <row r="653" spans="8:19" ht="15">
      <c r="H653" s="277"/>
      <c r="I653" s="277"/>
      <c r="K653" s="908"/>
      <c r="O653" s="39" t="s">
        <v>8283</v>
      </c>
      <c r="P653" s="38" t="s">
        <v>8277</v>
      </c>
      <c r="Q653" s="945" t="str">
        <f t="shared" si="11"/>
        <v>Rich Soil: Earthly Properties (Earth) + Power Sand: Empowering Properties</v>
      </c>
      <c r="R653" s="956" t="s">
        <v>8714</v>
      </c>
      <c r="S653" s="945" t="s">
        <v>10022</v>
      </c>
    </row>
    <row r="654" spans="8:19" ht="15">
      <c r="H654" s="277"/>
      <c r="I654" s="277"/>
      <c r="K654" s="908"/>
      <c r="O654" s="39" t="s">
        <v>8283</v>
      </c>
      <c r="P654" s="39" t="s">
        <v>8278</v>
      </c>
      <c r="Q654" s="945" t="str">
        <f t="shared" si="11"/>
        <v>Rich Soil: Earthly Properties (Earth) + Ice Lotus: Freezing Properties (Frost)</v>
      </c>
      <c r="R654" s="957" t="s">
        <v>8835</v>
      </c>
      <c r="S654" s="945" t="s">
        <v>10023</v>
      </c>
    </row>
    <row r="655" spans="8:19" ht="15">
      <c r="H655" s="277"/>
      <c r="I655" s="277"/>
      <c r="K655" s="908"/>
      <c r="O655" s="39" t="s">
        <v>8283</v>
      </c>
      <c r="P655" s="39" t="s">
        <v>9413</v>
      </c>
      <c r="Q655" s="945" t="str">
        <f t="shared" si="11"/>
        <v>Rich Soil: Earthly Properties (Earth) + Pure Blood: Blood Properties (Bleed)</v>
      </c>
      <c r="R655" s="957" t="s">
        <v>8850</v>
      </c>
      <c r="S655" s="945" t="s">
        <v>10024</v>
      </c>
    </row>
    <row r="656" spans="8:19" ht="15">
      <c r="H656" s="277"/>
      <c r="I656" s="277"/>
      <c r="K656" s="908"/>
      <c r="O656" s="39" t="s">
        <v>8283</v>
      </c>
      <c r="P656" s="39" t="s">
        <v>8281</v>
      </c>
      <c r="Q656" s="945" t="str">
        <f t="shared" si="11"/>
        <v>Rich Soil: Earthly Properties (Earth) + Poison Gland: Toxic Properties (Poison)</v>
      </c>
      <c r="R656" s="957" t="s">
        <v>8864</v>
      </c>
      <c r="S656" s="945" t="s">
        <v>10025</v>
      </c>
    </row>
    <row r="657" spans="8:19" ht="15">
      <c r="H657" s="277"/>
      <c r="I657" s="277"/>
      <c r="K657" s="908"/>
      <c r="O657" s="39" t="s">
        <v>8283</v>
      </c>
      <c r="P657" s="39" t="s">
        <v>8283</v>
      </c>
      <c r="Q657" s="945" t="str">
        <f t="shared" si="11"/>
        <v>Rich Soil: Earthly Properties (Earth) + Rich Soil: Earthly Properties (Earth)</v>
      </c>
      <c r="R657" s="957" t="s">
        <v>8877</v>
      </c>
      <c r="S657" s="945" t="s">
        <v>10026</v>
      </c>
    </row>
    <row r="658" spans="8:19" ht="15">
      <c r="H658" s="277"/>
      <c r="I658" s="277"/>
      <c r="K658" s="908"/>
      <c r="O658" s="39" t="s">
        <v>8283</v>
      </c>
      <c r="P658" s="39" t="s">
        <v>8285</v>
      </c>
      <c r="Q658" s="945" t="str">
        <f t="shared" si="11"/>
        <v>Rich Soil: Earthly Properties (Earth) + Burning Ichor: Firey Properties (Fire)</v>
      </c>
      <c r="R658" s="957" t="s">
        <v>8878</v>
      </c>
      <c r="S658" s="945" t="s">
        <v>10027</v>
      </c>
    </row>
    <row r="659" spans="8:19" ht="15">
      <c r="H659" s="269"/>
      <c r="I659" s="269"/>
      <c r="K659" s="908"/>
      <c r="O659" s="39" t="s">
        <v>8283</v>
      </c>
      <c r="P659" s="39" t="s">
        <v>8287</v>
      </c>
      <c r="Q659" s="945" t="str">
        <f t="shared" si="11"/>
        <v>Rich Soil: Earthly Properties (Earth) + Sparking Solution: Electric Properties (Lightning)</v>
      </c>
      <c r="R659" s="957" t="s">
        <v>8879</v>
      </c>
      <c r="S659" s="945" t="s">
        <v>10028</v>
      </c>
    </row>
    <row r="660" spans="8:19" ht="15">
      <c r="H660" s="269"/>
      <c r="I660" s="269"/>
      <c r="K660" s="904"/>
      <c r="O660" s="39" t="s">
        <v>8283</v>
      </c>
      <c r="P660" s="39" t="s">
        <v>8290</v>
      </c>
      <c r="Q660" s="945" t="str">
        <f t="shared" si="11"/>
        <v>Rich Soil: Earthly Properties (Earth) + Whistling Sap: Breezing Properties (Wind)</v>
      </c>
      <c r="R660" s="957" t="s">
        <v>8880</v>
      </c>
      <c r="S660" s="945" t="s">
        <v>10029</v>
      </c>
    </row>
    <row r="661" spans="8:19" ht="15">
      <c r="H661" s="269"/>
      <c r="I661" s="269"/>
      <c r="K661" s="904"/>
      <c r="O661" s="39" t="s">
        <v>8283</v>
      </c>
      <c r="P661" s="39" t="s">
        <v>8293</v>
      </c>
      <c r="Q661" s="945" t="str">
        <f t="shared" si="11"/>
        <v>Rich Soil: Earthly Properties (Earth) + White Obsidian: Reflective Properties (Light)</v>
      </c>
      <c r="R661" s="957" t="s">
        <v>8881</v>
      </c>
      <c r="S661" s="945" t="s">
        <v>10030</v>
      </c>
    </row>
    <row r="662" spans="8:19" ht="15">
      <c r="H662" s="269"/>
      <c r="I662" s="269"/>
      <c r="K662" s="904"/>
      <c r="O662" s="39" t="s">
        <v>8283</v>
      </c>
      <c r="P662" s="39" t="s">
        <v>8295</v>
      </c>
      <c r="Q662" s="945" t="str">
        <f t="shared" si="11"/>
        <v>Rich Soil: Earthly Properties (Earth) + Nightmare Fuel: Unsettling Properties (Dark)</v>
      </c>
      <c r="R662" s="957" t="s">
        <v>10031</v>
      </c>
      <c r="S662" s="945" t="s">
        <v>10032</v>
      </c>
    </row>
    <row r="663" spans="8:19" ht="15">
      <c r="H663" s="269"/>
      <c r="I663" s="269"/>
      <c r="K663" s="904"/>
      <c r="O663" s="39" t="s">
        <v>8283</v>
      </c>
      <c r="P663" s="39" t="s">
        <v>8297</v>
      </c>
      <c r="Q663" s="945" t="str">
        <f t="shared" si="11"/>
        <v>Rich Soil: Earthly Properties (Earth) + Salt Crystals: Advanced Healing Properties</v>
      </c>
      <c r="R663" s="957" t="s">
        <v>8883</v>
      </c>
      <c r="S663" s="945" t="s">
        <v>10033</v>
      </c>
    </row>
    <row r="664" spans="8:19" ht="15">
      <c r="H664" s="269"/>
      <c r="I664" s="269"/>
      <c r="K664" s="904"/>
      <c r="O664" s="39" t="s">
        <v>8283</v>
      </c>
      <c r="P664" s="39" t="s">
        <v>8299</v>
      </c>
      <c r="Q664" s="945" t="str">
        <f t="shared" si="11"/>
        <v>Rich Soil: Earthly Properties (Earth) + Spirit Leaf: Advanced Regenerative Properties</v>
      </c>
      <c r="R664" s="957" t="s">
        <v>8884</v>
      </c>
      <c r="S664" s="945" t="s">
        <v>10034</v>
      </c>
    </row>
    <row r="665" spans="8:19" ht="15">
      <c r="H665" s="269"/>
      <c r="I665" s="269"/>
      <c r="K665" s="904"/>
      <c r="O665" s="39" t="s">
        <v>8283</v>
      </c>
      <c r="P665" s="39" t="s">
        <v>8300</v>
      </c>
      <c r="Q665" s="945" t="str">
        <f t="shared" si="11"/>
        <v>Rich Soil: Earthly Properties (Earth) + Star Dust: Advanced Mana Properties</v>
      </c>
      <c r="R665" s="957" t="s">
        <v>8885</v>
      </c>
      <c r="S665" s="945" t="s">
        <v>10035</v>
      </c>
    </row>
    <row r="666" spans="8:19" ht="15">
      <c r="H666" s="269"/>
      <c r="I666" s="269"/>
      <c r="K666" s="904"/>
      <c r="O666" s="39" t="s">
        <v>8283</v>
      </c>
      <c r="P666" s="39" t="s">
        <v>8301</v>
      </c>
      <c r="Q666" s="945" t="str">
        <f t="shared" si="11"/>
        <v>Rich Soil: Earthly Properties (Earth) + Diamond Grain: Advanced Empowering Properties</v>
      </c>
      <c r="R666" s="957" t="s">
        <v>8886</v>
      </c>
      <c r="S666" s="945" t="s">
        <v>10036</v>
      </c>
    </row>
    <row r="667" spans="8:19" ht="15">
      <c r="H667" s="269"/>
      <c r="I667" s="269"/>
      <c r="K667" s="904"/>
      <c r="O667" s="39" t="s">
        <v>8283</v>
      </c>
      <c r="P667" s="39" t="s">
        <v>8302</v>
      </c>
      <c r="Q667" s="945" t="str">
        <f t="shared" si="11"/>
        <v>Rich Soil: Earthly Properties (Earth) + Demonic Tissue: Advanced Resistance Properties</v>
      </c>
      <c r="R667" s="957" t="s">
        <v>8887</v>
      </c>
      <c r="S667" s="945" t="s">
        <v>10037</v>
      </c>
    </row>
    <row r="668" spans="8:19" ht="15">
      <c r="H668" s="269"/>
      <c r="I668" s="269"/>
      <c r="K668" s="904"/>
      <c r="O668" s="39" t="s">
        <v>8283</v>
      </c>
      <c r="P668" s="39" t="s">
        <v>9427</v>
      </c>
      <c r="Q668" s="945" t="str">
        <f t="shared" si="11"/>
        <v>Rich Soil: Earthly Properties (Earth) + Greyshade Bark: Ensnaring Properties</v>
      </c>
      <c r="R668" s="957" t="s">
        <v>8888</v>
      </c>
      <c r="S668" s="945" t="s">
        <v>10038</v>
      </c>
    </row>
    <row r="669" spans="8:19" ht="15">
      <c r="H669" s="269"/>
      <c r="I669" s="269"/>
      <c r="K669" s="904"/>
      <c r="O669" s="39" t="s">
        <v>8283</v>
      </c>
      <c r="P669" s="40" t="s">
        <v>8317</v>
      </c>
      <c r="Q669" s="945" t="str">
        <f t="shared" si="11"/>
        <v>Rich Soil: Earthly Properties (Earth) + Gravity Fragment: Wavelength Properties</v>
      </c>
      <c r="R669" s="958" t="s">
        <v>8983</v>
      </c>
      <c r="S669" s="945" t="s">
        <v>10039</v>
      </c>
    </row>
    <row r="670" spans="8:19" ht="15">
      <c r="H670" s="269"/>
      <c r="I670" s="269"/>
      <c r="K670" s="921"/>
      <c r="O670" s="39" t="s">
        <v>8283</v>
      </c>
      <c r="P670" s="40" t="s">
        <v>8318</v>
      </c>
      <c r="Q670" s="945" t="str">
        <f t="shared" si="11"/>
        <v>Rich Soil: Earthly Properties (Earth) + Sundunes Bloom: Pilfering Properties</v>
      </c>
      <c r="R670" s="957" t="s">
        <v>8889</v>
      </c>
      <c r="S670" s="945" t="s">
        <v>10040</v>
      </c>
    </row>
    <row r="671" spans="8:19" ht="15">
      <c r="H671" s="269"/>
      <c r="I671" s="905"/>
      <c r="K671" s="909"/>
      <c r="O671" s="39" t="s">
        <v>8283</v>
      </c>
      <c r="P671" s="40" t="s">
        <v>8319</v>
      </c>
      <c r="Q671" s="945" t="str">
        <f t="shared" si="11"/>
        <v>Rich Soil: Earthly Properties (Earth) + Flaming Spirits: Alchoholic Properties</v>
      </c>
      <c r="R671" s="958" t="s">
        <v>8984</v>
      </c>
      <c r="S671" s="945" t="s">
        <v>10041</v>
      </c>
    </row>
    <row r="672" spans="8:19" ht="15">
      <c r="H672" s="277"/>
      <c r="I672" s="277"/>
      <c r="K672" s="909"/>
      <c r="O672" s="39" t="s">
        <v>8283</v>
      </c>
      <c r="P672" s="40" t="s">
        <v>8320</v>
      </c>
      <c r="Q672" s="945" t="str">
        <f t="shared" si="11"/>
        <v>Rich Soil: Earthly Properties (Earth) + Oldworld Spices: Exotic Properties</v>
      </c>
      <c r="R672" s="958" t="s">
        <v>8985</v>
      </c>
      <c r="S672" s="945" t="s">
        <v>10042</v>
      </c>
    </row>
    <row r="673" spans="8:19" ht="15">
      <c r="H673" s="277"/>
      <c r="I673" s="277"/>
      <c r="K673" s="908"/>
      <c r="O673" s="39" t="s">
        <v>8283</v>
      </c>
      <c r="P673" s="40" t="s">
        <v>8321</v>
      </c>
      <c r="Q673" s="945" t="str">
        <f t="shared" si="11"/>
        <v>Rich Soil: Earthly Properties (Earth) + Rotten Flesh: Rotting Properties</v>
      </c>
      <c r="R673" s="958" t="s">
        <v>8986</v>
      </c>
      <c r="S673" s="945" t="s">
        <v>10043</v>
      </c>
    </row>
    <row r="674" spans="8:19" ht="15">
      <c r="H674" s="277"/>
      <c r="I674" s="277"/>
      <c r="K674" s="908"/>
      <c r="O674" s="39" t="s">
        <v>8283</v>
      </c>
      <c r="P674" s="40" t="s">
        <v>8322</v>
      </c>
      <c r="Q674" s="945" t="str">
        <f t="shared" si="11"/>
        <v>Rich Soil: Earthly Properties (Earth) + Divine Feather: Divine Properties</v>
      </c>
      <c r="R674" s="958" t="s">
        <v>8987</v>
      </c>
      <c r="S674" s="945" t="s">
        <v>10044</v>
      </c>
    </row>
    <row r="675" spans="8:19" ht="15">
      <c r="H675" s="277"/>
      <c r="I675" s="277"/>
      <c r="K675" s="908"/>
      <c r="O675" s="39" t="s">
        <v>8283</v>
      </c>
      <c r="P675" s="40" t="s">
        <v>8323</v>
      </c>
      <c r="Q675" s="945" t="str">
        <f t="shared" si="11"/>
        <v>Rich Soil: Earthly Properties (Earth) + Deaths Touch: Deadly Properties</v>
      </c>
      <c r="R675" s="958" t="s">
        <v>8988</v>
      </c>
      <c r="S675" s="945" t="s">
        <v>10045</v>
      </c>
    </row>
    <row r="676" spans="8:19" ht="15">
      <c r="H676" s="277"/>
      <c r="I676" s="277"/>
      <c r="K676" s="908"/>
      <c r="O676" s="39" t="s">
        <v>8283</v>
      </c>
      <c r="P676" s="40" t="s">
        <v>8324</v>
      </c>
      <c r="Q676" s="945" t="str">
        <f t="shared" si="11"/>
        <v>Rich Soil: Earthly Properties (Earth) + Everlife Ivy: Growth Properties</v>
      </c>
      <c r="R676" s="958" t="s">
        <v>8989</v>
      </c>
      <c r="S676" s="945" t="s">
        <v>10046</v>
      </c>
    </row>
    <row r="677" spans="8:19" ht="15">
      <c r="H677" s="277"/>
      <c r="I677" s="277"/>
      <c r="K677" s="908"/>
      <c r="O677" s="39" t="s">
        <v>8283</v>
      </c>
      <c r="P677" s="40" t="s">
        <v>8325</v>
      </c>
      <c r="Q677" s="945" t="str">
        <f t="shared" si="11"/>
        <v>Rich Soil: Earthly Properties (Earth) + Arctic Core: Nullifying Properties</v>
      </c>
      <c r="R677" s="958" t="s">
        <v>8990</v>
      </c>
      <c r="S677" s="945" t="s">
        <v>10047</v>
      </c>
    </row>
    <row r="678" spans="8:19" ht="15">
      <c r="H678" s="277"/>
      <c r="I678" s="277"/>
      <c r="K678" s="908"/>
      <c r="O678" s="39" t="s">
        <v>8285</v>
      </c>
      <c r="P678" s="945" t="s">
        <v>1265</v>
      </c>
      <c r="Q678" s="945" t="str">
        <f t="shared" si="11"/>
        <v>Burning Ichor: Firey Properties (Fire) + Nothing</v>
      </c>
      <c r="R678" s="955" t="s">
        <v>8467</v>
      </c>
      <c r="S678" s="945" t="s">
        <v>10048</v>
      </c>
    </row>
    <row r="679" spans="8:19" ht="15">
      <c r="H679" s="277"/>
      <c r="I679" s="277"/>
      <c r="K679" s="908"/>
      <c r="O679" s="39" t="s">
        <v>8285</v>
      </c>
      <c r="P679" s="38" t="s">
        <v>8257</v>
      </c>
      <c r="Q679" s="945" t="str">
        <f t="shared" si="11"/>
        <v>Burning Ichor: Firey Properties (Fire) + Lifeforce Extract: Resistance Properties</v>
      </c>
      <c r="R679" s="956" t="s">
        <v>8564</v>
      </c>
      <c r="S679" s="945" t="s">
        <v>10049</v>
      </c>
    </row>
    <row r="680" spans="8:19" ht="15">
      <c r="H680" s="277"/>
      <c r="I680" s="277"/>
      <c r="K680" s="908"/>
      <c r="O680" s="39" t="s">
        <v>8285</v>
      </c>
      <c r="P680" s="38" t="s">
        <v>8259</v>
      </c>
      <c r="Q680" s="945" t="str">
        <f t="shared" si="11"/>
        <v>Burning Ichor: Firey Properties (Fire) + Soul Essence: Magic Properties</v>
      </c>
      <c r="R680" s="956" t="s">
        <v>8579</v>
      </c>
      <c r="S680" s="945" t="s">
        <v>10050</v>
      </c>
    </row>
    <row r="681" spans="8:19" ht="15">
      <c r="H681" s="277"/>
      <c r="I681" s="277"/>
      <c r="K681" s="908"/>
      <c r="O681" s="39" t="s">
        <v>8285</v>
      </c>
      <c r="P681" s="38" t="s">
        <v>8261</v>
      </c>
      <c r="Q681" s="945" t="str">
        <f t="shared" si="11"/>
        <v>Burning Ichor: Firey Properties (Fire) + Slithering Oil: Dexterity Properties</v>
      </c>
      <c r="R681" s="956" t="s">
        <v>8594</v>
      </c>
      <c r="S681" s="945" t="s">
        <v>10051</v>
      </c>
    </row>
    <row r="682" spans="8:19" ht="88.5">
      <c r="H682" s="277"/>
      <c r="I682" s="277"/>
      <c r="K682" s="908"/>
      <c r="O682" s="39" t="s">
        <v>8285</v>
      </c>
      <c r="P682" s="38" t="s">
        <v>8262</v>
      </c>
      <c r="Q682" s="945" t="str">
        <f t="shared" si="11"/>
        <v>Burning Ichor: Firey Properties (Fire) + Hardened Powder: Strength Properties</v>
      </c>
      <c r="R682" s="1186" t="s">
        <v>10052</v>
      </c>
      <c r="S682" s="945" t="s">
        <v>10053</v>
      </c>
    </row>
    <row r="683" spans="8:19" ht="15">
      <c r="H683" s="277"/>
      <c r="I683" s="277"/>
      <c r="K683" s="903"/>
      <c r="O683" s="39" t="s">
        <v>8285</v>
      </c>
      <c r="P683" s="38" t="s">
        <v>8265</v>
      </c>
      <c r="Q683" s="945" t="str">
        <f t="shared" si="11"/>
        <v>Burning Ichor: Firey Properties (Fire) + Ashen Weed: Withering Properties</v>
      </c>
      <c r="R683" s="956" t="s">
        <v>8624</v>
      </c>
      <c r="S683" s="945" t="s">
        <v>10054</v>
      </c>
    </row>
    <row r="684" spans="8:19" ht="15">
      <c r="H684" s="277"/>
      <c r="I684" s="277"/>
      <c r="K684" s="908"/>
      <c r="O684" s="39" t="s">
        <v>8285</v>
      </c>
      <c r="P684" s="38" t="s">
        <v>9404</v>
      </c>
      <c r="Q684" s="945" t="str">
        <f t="shared" si="11"/>
        <v>Burning Ichor: Firey Properties (Fire) + Vile Mushroom: Vile Properties</v>
      </c>
      <c r="R684" s="956" t="s">
        <v>8639</v>
      </c>
      <c r="S684" s="945" t="s">
        <v>10055</v>
      </c>
    </row>
    <row r="685" spans="8:19" ht="15">
      <c r="H685" s="277"/>
      <c r="I685" s="277"/>
      <c r="K685" s="908"/>
      <c r="O685" s="39" t="s">
        <v>8285</v>
      </c>
      <c r="P685" s="38" t="s">
        <v>8270</v>
      </c>
      <c r="Q685" s="945" t="str">
        <f t="shared" si="11"/>
        <v>Burning Ichor: Firey Properties (Fire) + Living Root: Curing Properties</v>
      </c>
      <c r="R685" s="956" t="s">
        <v>8654</v>
      </c>
      <c r="S685" s="945" t="s">
        <v>10056</v>
      </c>
    </row>
    <row r="686" spans="8:19" ht="15">
      <c r="H686" s="277"/>
      <c r="I686" s="277"/>
      <c r="K686" s="908"/>
      <c r="O686" s="39" t="s">
        <v>8285</v>
      </c>
      <c r="P686" s="38" t="s">
        <v>8272</v>
      </c>
      <c r="Q686" s="945" t="str">
        <f t="shared" si="11"/>
        <v>Burning Ichor: Firey Properties (Fire) + Mending Salve: Healing Properties</v>
      </c>
      <c r="R686" s="956" t="s">
        <v>8669</v>
      </c>
      <c r="S686" s="945" t="s">
        <v>10057</v>
      </c>
    </row>
    <row r="687" spans="8:19" ht="15">
      <c r="H687" s="277"/>
      <c r="I687" s="277"/>
      <c r="K687" s="908"/>
      <c r="O687" s="39" t="s">
        <v>8285</v>
      </c>
      <c r="P687" s="38" t="s">
        <v>8274</v>
      </c>
      <c r="Q687" s="945" t="str">
        <f t="shared" si="11"/>
        <v>Burning Ichor: Firey Properties (Fire) + Bone Marrow: Regenerative Properties</v>
      </c>
      <c r="R687" s="956" t="s">
        <v>8683</v>
      </c>
      <c r="S687" s="945" t="s">
        <v>10058</v>
      </c>
    </row>
    <row r="688" spans="8:19" ht="15">
      <c r="H688" s="277"/>
      <c r="I688" s="277"/>
      <c r="K688" s="908"/>
      <c r="O688" s="39" t="s">
        <v>8285</v>
      </c>
      <c r="P688" s="38" t="s">
        <v>8275</v>
      </c>
      <c r="Q688" s="945" t="str">
        <f t="shared" si="11"/>
        <v>Burning Ichor: Firey Properties (Fire) + Mana Berries: Mana Properties</v>
      </c>
      <c r="R688" s="956" t="s">
        <v>8696</v>
      </c>
      <c r="S688" s="945" t="s">
        <v>10059</v>
      </c>
    </row>
    <row r="689" spans="8:19" ht="15">
      <c r="H689" s="277"/>
      <c r="I689" s="277"/>
      <c r="K689" s="908"/>
      <c r="O689" s="39" t="s">
        <v>8285</v>
      </c>
      <c r="P689" s="38" t="s">
        <v>8276</v>
      </c>
      <c r="Q689" s="945" t="str">
        <f t="shared" si="11"/>
        <v>Burning Ichor: Firey Properties (Fire) + Black Cobweb: Weakening Properties</v>
      </c>
      <c r="R689" s="956" t="s">
        <v>8624</v>
      </c>
      <c r="S689" s="945" t="s">
        <v>10060</v>
      </c>
    </row>
    <row r="690" spans="8:19" ht="15">
      <c r="H690" s="277"/>
      <c r="I690" s="277"/>
      <c r="K690" s="908"/>
      <c r="O690" s="39" t="s">
        <v>8285</v>
      </c>
      <c r="P690" s="38" t="s">
        <v>8277</v>
      </c>
      <c r="Q690" s="945" t="str">
        <f t="shared" ref="Q690:S753" si="12">_xlfn.TEXTJOIN(" + ",TRUE,O690:P690)</f>
        <v>Burning Ichor: Firey Properties (Fire) + Power Sand: Empowering Properties</v>
      </c>
      <c r="R690" s="956" t="s">
        <v>8715</v>
      </c>
      <c r="S690" s="945" t="s">
        <v>10061</v>
      </c>
    </row>
    <row r="691" spans="8:19" ht="15">
      <c r="H691" s="269"/>
      <c r="I691" s="269"/>
      <c r="K691" s="908"/>
      <c r="O691" s="39" t="s">
        <v>8285</v>
      </c>
      <c r="P691" s="39" t="s">
        <v>8278</v>
      </c>
      <c r="Q691" s="945" t="str">
        <f t="shared" si="12"/>
        <v>Burning Ichor: Firey Properties (Fire) + Ice Lotus: Freezing Properties (Frost)</v>
      </c>
      <c r="R691" s="957" t="s">
        <v>8836</v>
      </c>
      <c r="S691" s="945" t="s">
        <v>10062</v>
      </c>
    </row>
    <row r="692" spans="8:19" ht="15">
      <c r="H692" s="269"/>
      <c r="I692" s="269"/>
      <c r="K692" s="904"/>
      <c r="O692" s="39" t="s">
        <v>8285</v>
      </c>
      <c r="P692" s="39" t="s">
        <v>9413</v>
      </c>
      <c r="Q692" s="945" t="str">
        <f t="shared" si="12"/>
        <v>Burning Ichor: Firey Properties (Fire) + Pure Blood: Blood Properties (Bleed)</v>
      </c>
      <c r="R692" s="957" t="s">
        <v>8851</v>
      </c>
      <c r="S692" s="945" t="s">
        <v>10063</v>
      </c>
    </row>
    <row r="693" spans="8:19" ht="15">
      <c r="H693" s="269"/>
      <c r="I693" s="269"/>
      <c r="K693" s="904"/>
      <c r="O693" s="39" t="s">
        <v>8285</v>
      </c>
      <c r="P693" s="39" t="s">
        <v>8281</v>
      </c>
      <c r="Q693" s="945" t="str">
        <f t="shared" si="12"/>
        <v>Burning Ichor: Firey Properties (Fire) + Poison Gland: Toxic Properties (Poison)</v>
      </c>
      <c r="R693" s="957" t="s">
        <v>8865</v>
      </c>
      <c r="S693" s="945" t="s">
        <v>10064</v>
      </c>
    </row>
    <row r="694" spans="8:19" ht="15">
      <c r="H694" s="269"/>
      <c r="I694" s="269"/>
      <c r="K694" s="904"/>
      <c r="O694" s="39" t="s">
        <v>8285</v>
      </c>
      <c r="P694" s="39" t="s">
        <v>8283</v>
      </c>
      <c r="Q694" s="945" t="str">
        <f t="shared" si="12"/>
        <v>Burning Ichor: Firey Properties (Fire) + Rich Soil: Earthly Properties (Earth)</v>
      </c>
      <c r="R694" s="957" t="s">
        <v>8878</v>
      </c>
      <c r="S694" s="945" t="s">
        <v>10065</v>
      </c>
    </row>
    <row r="695" spans="8:19" ht="15">
      <c r="H695" s="269"/>
      <c r="I695" s="269"/>
      <c r="K695" s="904"/>
      <c r="O695" s="39" t="s">
        <v>8285</v>
      </c>
      <c r="P695" s="39" t="s">
        <v>8285</v>
      </c>
      <c r="Q695" s="945" t="str">
        <f t="shared" si="12"/>
        <v>Burning Ichor: Firey Properties (Fire) + Burning Ichor: Firey Properties (Fire)</v>
      </c>
      <c r="R695" s="957" t="s">
        <v>8890</v>
      </c>
      <c r="S695" s="945" t="s">
        <v>10066</v>
      </c>
    </row>
    <row r="696" spans="8:19" ht="15">
      <c r="H696" s="269"/>
      <c r="I696" s="269"/>
      <c r="K696" s="904"/>
      <c r="O696" s="39" t="s">
        <v>8285</v>
      </c>
      <c r="P696" s="39" t="s">
        <v>8287</v>
      </c>
      <c r="Q696" s="945" t="str">
        <f t="shared" si="12"/>
        <v>Burning Ichor: Firey Properties (Fire) + Sparking Solution: Electric Properties (Lightning)</v>
      </c>
      <c r="R696" s="957" t="s">
        <v>8891</v>
      </c>
      <c r="S696" s="945" t="s">
        <v>10067</v>
      </c>
    </row>
    <row r="697" spans="8:19" ht="15">
      <c r="H697" s="269"/>
      <c r="I697" s="269"/>
      <c r="K697" s="904"/>
      <c r="O697" s="39" t="s">
        <v>8285</v>
      </c>
      <c r="P697" s="39" t="s">
        <v>8290</v>
      </c>
      <c r="Q697" s="945" t="str">
        <f t="shared" si="12"/>
        <v>Burning Ichor: Firey Properties (Fire) + Whistling Sap: Breezing Properties (Wind)</v>
      </c>
      <c r="R697" s="957" t="s">
        <v>8892</v>
      </c>
      <c r="S697" s="945" t="s">
        <v>10068</v>
      </c>
    </row>
    <row r="698" spans="8:19" ht="15">
      <c r="H698" s="269"/>
      <c r="I698" s="269"/>
      <c r="K698" s="904"/>
      <c r="O698" s="39" t="s">
        <v>8285</v>
      </c>
      <c r="P698" s="39" t="s">
        <v>8293</v>
      </c>
      <c r="Q698" s="945" t="str">
        <f t="shared" si="12"/>
        <v>Burning Ichor: Firey Properties (Fire) + White Obsidian: Reflective Properties (Light)</v>
      </c>
      <c r="R698" s="957" t="s">
        <v>8893</v>
      </c>
      <c r="S698" s="945" t="s">
        <v>10069</v>
      </c>
    </row>
    <row r="699" spans="8:19" ht="15">
      <c r="H699" s="269"/>
      <c r="I699" s="269"/>
      <c r="K699" s="904"/>
      <c r="O699" s="39" t="s">
        <v>8285</v>
      </c>
      <c r="P699" s="39" t="s">
        <v>8295</v>
      </c>
      <c r="Q699" s="945" t="str">
        <f t="shared" si="12"/>
        <v>Burning Ichor: Firey Properties (Fire) + Nightmare Fuel: Unsettling Properties (Dark)</v>
      </c>
      <c r="R699" s="957" t="s">
        <v>8894</v>
      </c>
      <c r="S699" s="945" t="s">
        <v>10070</v>
      </c>
    </row>
    <row r="700" spans="8:19" ht="15">
      <c r="H700" s="269"/>
      <c r="I700" s="269"/>
      <c r="K700" s="904"/>
      <c r="O700" s="39" t="s">
        <v>8285</v>
      </c>
      <c r="P700" s="39" t="s">
        <v>8297</v>
      </c>
      <c r="Q700" s="945" t="str">
        <f t="shared" si="12"/>
        <v>Burning Ichor: Firey Properties (Fire) + Salt Crystals: Advanced Healing Properties</v>
      </c>
      <c r="R700" s="957" t="s">
        <v>8895</v>
      </c>
      <c r="S700" s="945" t="s">
        <v>10071</v>
      </c>
    </row>
    <row r="701" spans="8:19" ht="15">
      <c r="H701" s="269"/>
      <c r="I701" s="269"/>
      <c r="K701" s="904"/>
      <c r="O701" s="39" t="s">
        <v>8285</v>
      </c>
      <c r="P701" s="39" t="s">
        <v>8299</v>
      </c>
      <c r="Q701" s="945" t="str">
        <f t="shared" si="12"/>
        <v>Burning Ichor: Firey Properties (Fire) + Spirit Leaf: Advanced Regenerative Properties</v>
      </c>
      <c r="R701" s="957" t="s">
        <v>8896</v>
      </c>
      <c r="S701" s="945" t="s">
        <v>10072</v>
      </c>
    </row>
    <row r="702" spans="8:19" ht="15">
      <c r="H702" s="269"/>
      <c r="I702" s="905"/>
      <c r="K702" s="909"/>
      <c r="O702" s="39" t="s">
        <v>8285</v>
      </c>
      <c r="P702" s="39" t="s">
        <v>8300</v>
      </c>
      <c r="Q702" s="945" t="str">
        <f t="shared" si="12"/>
        <v>Burning Ichor: Firey Properties (Fire) + Star Dust: Advanced Mana Properties</v>
      </c>
      <c r="R702" s="957" t="s">
        <v>8897</v>
      </c>
      <c r="S702" s="945" t="s">
        <v>10073</v>
      </c>
    </row>
    <row r="703" spans="8:19" ht="15">
      <c r="H703" s="277"/>
      <c r="I703" s="277"/>
      <c r="K703" s="909"/>
      <c r="O703" s="39" t="s">
        <v>8285</v>
      </c>
      <c r="P703" s="39" t="s">
        <v>8301</v>
      </c>
      <c r="Q703" s="945" t="str">
        <f t="shared" si="12"/>
        <v>Burning Ichor: Firey Properties (Fire) + Diamond Grain: Advanced Empowering Properties</v>
      </c>
      <c r="R703" s="957" t="s">
        <v>8898</v>
      </c>
      <c r="S703" s="945" t="s">
        <v>10074</v>
      </c>
    </row>
    <row r="704" spans="8:19" ht="15">
      <c r="H704" s="277"/>
      <c r="I704" s="277"/>
      <c r="K704" s="908"/>
      <c r="O704" s="39" t="s">
        <v>8285</v>
      </c>
      <c r="P704" s="39" t="s">
        <v>8302</v>
      </c>
      <c r="Q704" s="945" t="str">
        <f t="shared" si="12"/>
        <v>Burning Ichor: Firey Properties (Fire) + Demonic Tissue: Advanced Resistance Properties</v>
      </c>
      <c r="R704" s="957" t="s">
        <v>8899</v>
      </c>
      <c r="S704" s="945" t="s">
        <v>10075</v>
      </c>
    </row>
    <row r="705" spans="8:19" ht="15">
      <c r="H705" s="277"/>
      <c r="I705" s="277"/>
      <c r="K705" s="908"/>
      <c r="O705" s="39" t="s">
        <v>8285</v>
      </c>
      <c r="P705" s="39" t="s">
        <v>9427</v>
      </c>
      <c r="Q705" s="945" t="str">
        <f t="shared" si="12"/>
        <v>Burning Ichor: Firey Properties (Fire) + Greyshade Bark: Ensnaring Properties</v>
      </c>
      <c r="R705" s="957" t="s">
        <v>8900</v>
      </c>
      <c r="S705" s="945" t="s">
        <v>10076</v>
      </c>
    </row>
    <row r="706" spans="8:19" ht="15">
      <c r="H706" s="277"/>
      <c r="I706" s="277"/>
      <c r="K706" s="908"/>
      <c r="O706" s="39" t="s">
        <v>8285</v>
      </c>
      <c r="P706" s="40" t="s">
        <v>8317</v>
      </c>
      <c r="Q706" s="945" t="str">
        <f t="shared" si="12"/>
        <v>Burning Ichor: Firey Properties (Fire) + Gravity Fragment: Wavelength Properties</v>
      </c>
      <c r="R706" s="958" t="s">
        <v>8991</v>
      </c>
      <c r="S706" s="945" t="s">
        <v>10077</v>
      </c>
    </row>
    <row r="707" spans="8:19" ht="15">
      <c r="H707" s="277"/>
      <c r="I707" s="277"/>
      <c r="K707" s="908"/>
      <c r="O707" s="39" t="s">
        <v>8285</v>
      </c>
      <c r="P707" s="40" t="s">
        <v>8318</v>
      </c>
      <c r="Q707" s="945" t="str">
        <f t="shared" si="12"/>
        <v>Burning Ichor: Firey Properties (Fire) + Sundunes Bloom: Pilfering Properties</v>
      </c>
      <c r="R707" s="958" t="s">
        <v>8992</v>
      </c>
      <c r="S707" s="945" t="s">
        <v>10078</v>
      </c>
    </row>
    <row r="708" spans="8:19" ht="15">
      <c r="H708" s="277"/>
      <c r="I708" s="277"/>
      <c r="K708" s="908"/>
      <c r="O708" s="39" t="s">
        <v>8285</v>
      </c>
      <c r="P708" s="40" t="s">
        <v>8319</v>
      </c>
      <c r="Q708" s="945" t="str">
        <f t="shared" si="12"/>
        <v>Burning Ichor: Firey Properties (Fire) + Flaming Spirits: Alchoholic Properties</v>
      </c>
      <c r="R708" s="958" t="s">
        <v>8993</v>
      </c>
      <c r="S708" s="945" t="s">
        <v>10079</v>
      </c>
    </row>
    <row r="709" spans="8:19" ht="15">
      <c r="H709" s="277"/>
      <c r="I709" s="277"/>
      <c r="K709" s="908"/>
      <c r="O709" s="39" t="s">
        <v>8285</v>
      </c>
      <c r="P709" s="40" t="s">
        <v>8320</v>
      </c>
      <c r="Q709" s="945" t="str">
        <f t="shared" si="12"/>
        <v>Burning Ichor: Firey Properties (Fire) + Oldworld Spices: Exotic Properties</v>
      </c>
      <c r="R709" s="958" t="s">
        <v>8994</v>
      </c>
      <c r="S709" s="945" t="s">
        <v>10080</v>
      </c>
    </row>
    <row r="710" spans="8:19" ht="15">
      <c r="H710" s="277"/>
      <c r="I710" s="277"/>
      <c r="K710" s="908"/>
      <c r="O710" s="39" t="s">
        <v>8285</v>
      </c>
      <c r="P710" s="40" t="s">
        <v>8321</v>
      </c>
      <c r="Q710" s="945" t="str">
        <f t="shared" si="12"/>
        <v>Burning Ichor: Firey Properties (Fire) + Rotten Flesh: Rotting Properties</v>
      </c>
      <c r="R710" s="958" t="s">
        <v>8995</v>
      </c>
      <c r="S710" s="945" t="s">
        <v>10081</v>
      </c>
    </row>
    <row r="711" spans="8:19" ht="15">
      <c r="H711" s="277"/>
      <c r="I711" s="277"/>
      <c r="K711" s="908"/>
      <c r="O711" s="39" t="s">
        <v>8285</v>
      </c>
      <c r="P711" s="40" t="s">
        <v>8322</v>
      </c>
      <c r="Q711" s="945" t="str">
        <f t="shared" si="12"/>
        <v>Burning Ichor: Firey Properties (Fire) + Divine Feather: Divine Properties</v>
      </c>
      <c r="R711" s="958" t="s">
        <v>8996</v>
      </c>
      <c r="S711" s="945" t="s">
        <v>10082</v>
      </c>
    </row>
    <row r="712" spans="8:19" ht="15">
      <c r="H712" s="277"/>
      <c r="I712" s="277"/>
      <c r="K712" s="908"/>
      <c r="O712" s="39" t="s">
        <v>8285</v>
      </c>
      <c r="P712" s="40" t="s">
        <v>8323</v>
      </c>
      <c r="Q712" s="945" t="str">
        <f t="shared" si="12"/>
        <v>Burning Ichor: Firey Properties (Fire) + Deaths Touch: Deadly Properties</v>
      </c>
      <c r="R712" s="958" t="s">
        <v>8997</v>
      </c>
      <c r="S712" s="945" t="s">
        <v>10083</v>
      </c>
    </row>
    <row r="713" spans="8:19" ht="15">
      <c r="H713" s="277"/>
      <c r="I713" s="277"/>
      <c r="K713" s="908"/>
      <c r="O713" s="39" t="s">
        <v>8285</v>
      </c>
      <c r="P713" s="40" t="s">
        <v>8324</v>
      </c>
      <c r="Q713" s="945" t="str">
        <f t="shared" si="12"/>
        <v>Burning Ichor: Firey Properties (Fire) + Everlife Ivy: Growth Properties</v>
      </c>
      <c r="R713" s="958" t="s">
        <v>8998</v>
      </c>
      <c r="S713" s="945" t="s">
        <v>10084</v>
      </c>
    </row>
    <row r="714" spans="8:19" ht="15">
      <c r="H714" s="277"/>
      <c r="I714" s="277"/>
      <c r="K714" s="908"/>
      <c r="O714" s="39" t="s">
        <v>8285</v>
      </c>
      <c r="P714" s="40" t="s">
        <v>8325</v>
      </c>
      <c r="Q714" s="945" t="str">
        <f t="shared" si="12"/>
        <v>Burning Ichor: Firey Properties (Fire) + Arctic Core: Nullifying Properties</v>
      </c>
      <c r="R714" s="958" t="s">
        <v>8999</v>
      </c>
      <c r="S714" s="945" t="s">
        <v>10085</v>
      </c>
    </row>
    <row r="715" spans="8:19" ht="15">
      <c r="H715" s="277"/>
      <c r="I715" s="277"/>
      <c r="K715" s="908"/>
      <c r="O715" s="39" t="s">
        <v>8287</v>
      </c>
      <c r="P715" s="945" t="s">
        <v>1265</v>
      </c>
      <c r="Q715" s="945" t="str">
        <f t="shared" si="12"/>
        <v>Sparking Solution: Electric Properties (Lightning) + Nothing</v>
      </c>
      <c r="R715" s="955" t="s">
        <v>8468</v>
      </c>
      <c r="S715" s="945" t="s">
        <v>10086</v>
      </c>
    </row>
    <row r="716" spans="8:19" ht="15">
      <c r="H716" s="277"/>
      <c r="I716" s="277"/>
      <c r="K716" s="908"/>
      <c r="O716" s="39" t="s">
        <v>8287</v>
      </c>
      <c r="P716" s="38" t="s">
        <v>8257</v>
      </c>
      <c r="Q716" s="945" t="str">
        <f t="shared" si="12"/>
        <v>Sparking Solution: Electric Properties (Lightning) + Lifeforce Extract: Resistance Properties</v>
      </c>
      <c r="R716" s="956" t="s">
        <v>8565</v>
      </c>
      <c r="S716" s="945" t="s">
        <v>10087</v>
      </c>
    </row>
    <row r="717" spans="8:19" ht="15">
      <c r="H717" s="277"/>
      <c r="I717" s="277"/>
      <c r="K717" s="908"/>
      <c r="O717" s="39" t="s">
        <v>8287</v>
      </c>
      <c r="P717" s="38" t="s">
        <v>8259</v>
      </c>
      <c r="Q717" s="945" t="str">
        <f t="shared" si="12"/>
        <v>Sparking Solution: Electric Properties (Lightning) + Soul Essence: Magic Properties</v>
      </c>
      <c r="R717" s="956" t="s">
        <v>8580</v>
      </c>
      <c r="S717" s="945" t="s">
        <v>10088</v>
      </c>
    </row>
    <row r="718" spans="8:19" ht="15">
      <c r="H718" s="277"/>
      <c r="I718" s="277"/>
      <c r="K718" s="908"/>
      <c r="O718" s="39" t="s">
        <v>8287</v>
      </c>
      <c r="P718" s="38" t="s">
        <v>8261</v>
      </c>
      <c r="Q718" s="945" t="str">
        <f t="shared" si="12"/>
        <v>Sparking Solution: Electric Properties (Lightning) + Slithering Oil: Dexterity Properties</v>
      </c>
      <c r="R718" s="956" t="s">
        <v>8595</v>
      </c>
      <c r="S718" s="945" t="s">
        <v>10089</v>
      </c>
    </row>
    <row r="719" spans="8:19" ht="106.5">
      <c r="H719" s="277"/>
      <c r="I719" s="277"/>
      <c r="K719" s="908"/>
      <c r="O719" s="39" t="s">
        <v>8287</v>
      </c>
      <c r="P719" s="38" t="s">
        <v>8262</v>
      </c>
      <c r="Q719" s="945" t="str">
        <f t="shared" si="12"/>
        <v>Sparking Solution: Electric Properties (Lightning) + Hardened Powder: Strength Properties</v>
      </c>
      <c r="R719" s="1186" t="s">
        <v>9579</v>
      </c>
      <c r="S719" s="945" t="s">
        <v>10090</v>
      </c>
    </row>
    <row r="720" spans="8:19" ht="15">
      <c r="H720" s="277"/>
      <c r="I720" s="277"/>
      <c r="K720" s="908"/>
      <c r="O720" s="39" t="s">
        <v>8287</v>
      </c>
      <c r="P720" s="38" t="s">
        <v>8265</v>
      </c>
      <c r="Q720" s="945" t="str">
        <f t="shared" si="12"/>
        <v>Sparking Solution: Electric Properties (Lightning) + Ashen Weed: Withering Properties</v>
      </c>
      <c r="R720" s="956" t="s">
        <v>8625</v>
      </c>
      <c r="S720" s="945" t="s">
        <v>10091</v>
      </c>
    </row>
    <row r="721" spans="8:19" ht="15">
      <c r="H721" s="277"/>
      <c r="I721" s="277"/>
      <c r="K721" s="908"/>
      <c r="O721" s="39" t="s">
        <v>8287</v>
      </c>
      <c r="P721" s="38" t="s">
        <v>9404</v>
      </c>
      <c r="Q721" s="945" t="str">
        <f t="shared" si="12"/>
        <v>Sparking Solution: Electric Properties (Lightning) + Vile Mushroom: Vile Properties</v>
      </c>
      <c r="R721" s="956" t="s">
        <v>8640</v>
      </c>
      <c r="S721" s="945" t="s">
        <v>10092</v>
      </c>
    </row>
    <row r="722" spans="8:19" ht="15">
      <c r="H722" s="277"/>
      <c r="I722" s="277"/>
      <c r="K722" s="908"/>
      <c r="O722" s="39" t="s">
        <v>8287</v>
      </c>
      <c r="P722" s="38" t="s">
        <v>8270</v>
      </c>
      <c r="Q722" s="945" t="str">
        <f t="shared" si="12"/>
        <v>Sparking Solution: Electric Properties (Lightning) + Living Root: Curing Properties</v>
      </c>
      <c r="R722" s="956" t="s">
        <v>8655</v>
      </c>
      <c r="S722" s="945" t="s">
        <v>10093</v>
      </c>
    </row>
    <row r="723" spans="8:19" ht="15">
      <c r="H723" s="269"/>
      <c r="I723" s="269"/>
      <c r="K723" s="908"/>
      <c r="O723" s="39" t="s">
        <v>8287</v>
      </c>
      <c r="P723" s="38" t="s">
        <v>8272</v>
      </c>
      <c r="Q723" s="945" t="str">
        <f t="shared" si="12"/>
        <v>Sparking Solution: Electric Properties (Lightning) + Mending Salve: Healing Properties</v>
      </c>
      <c r="R723" s="956" t="s">
        <v>8670</v>
      </c>
      <c r="S723" s="945" t="s">
        <v>10094</v>
      </c>
    </row>
    <row r="724" spans="8:19" ht="15">
      <c r="H724" s="269"/>
      <c r="I724" s="269"/>
      <c r="K724" s="904"/>
      <c r="O724" s="39" t="s">
        <v>8287</v>
      </c>
      <c r="P724" s="38" t="s">
        <v>8274</v>
      </c>
      <c r="Q724" s="945" t="str">
        <f t="shared" si="12"/>
        <v>Sparking Solution: Electric Properties (Lightning) + Bone Marrow: Regenerative Properties</v>
      </c>
      <c r="R724" s="956" t="s">
        <v>8684</v>
      </c>
      <c r="S724" s="945" t="s">
        <v>10095</v>
      </c>
    </row>
    <row r="725" spans="8:19" ht="15">
      <c r="H725" s="269"/>
      <c r="I725" s="269"/>
      <c r="K725" s="904"/>
      <c r="O725" s="39" t="s">
        <v>8287</v>
      </c>
      <c r="P725" s="38" t="s">
        <v>8275</v>
      </c>
      <c r="Q725" s="945" t="str">
        <f t="shared" si="12"/>
        <v>Sparking Solution: Electric Properties (Lightning) + Mana Berries: Mana Properties</v>
      </c>
      <c r="R725" s="956" t="s">
        <v>8697</v>
      </c>
      <c r="S725" s="945" t="s">
        <v>10096</v>
      </c>
    </row>
    <row r="726" spans="8:19" ht="15">
      <c r="H726" s="269"/>
      <c r="I726" s="269"/>
      <c r="K726" s="904"/>
      <c r="O726" s="39" t="s">
        <v>8287</v>
      </c>
      <c r="P726" s="38" t="s">
        <v>8276</v>
      </c>
      <c r="Q726" s="945" t="str">
        <f t="shared" si="12"/>
        <v>Sparking Solution: Electric Properties (Lightning) + Black Cobweb: Weakening Properties</v>
      </c>
      <c r="R726" s="956" t="s">
        <v>8625</v>
      </c>
      <c r="S726" s="945" t="s">
        <v>10097</v>
      </c>
    </row>
    <row r="727" spans="8:19" ht="15">
      <c r="H727" s="269"/>
      <c r="I727" s="269"/>
      <c r="K727" s="904"/>
      <c r="O727" s="39" t="s">
        <v>8287</v>
      </c>
      <c r="P727" s="38" t="s">
        <v>8277</v>
      </c>
      <c r="Q727" s="945" t="str">
        <f t="shared" si="12"/>
        <v>Sparking Solution: Electric Properties (Lightning) + Power Sand: Empowering Properties</v>
      </c>
      <c r="R727" s="956" t="s">
        <v>8716</v>
      </c>
      <c r="S727" s="945" t="s">
        <v>10098</v>
      </c>
    </row>
    <row r="728" spans="8:19" ht="15">
      <c r="H728" s="269"/>
      <c r="I728" s="269"/>
      <c r="K728" s="904"/>
      <c r="O728" s="39" t="s">
        <v>8287</v>
      </c>
      <c r="P728" s="39" t="s">
        <v>8278</v>
      </c>
      <c r="Q728" s="945" t="str">
        <f t="shared" si="12"/>
        <v>Sparking Solution: Electric Properties (Lightning) + Ice Lotus: Freezing Properties (Frost)</v>
      </c>
      <c r="R728" s="957" t="s">
        <v>8837</v>
      </c>
      <c r="S728" s="945" t="s">
        <v>10099</v>
      </c>
    </row>
    <row r="729" spans="8:19" ht="15">
      <c r="H729" s="269"/>
      <c r="I729" s="269"/>
      <c r="K729" s="904"/>
      <c r="O729" s="39" t="s">
        <v>8287</v>
      </c>
      <c r="P729" s="39" t="s">
        <v>9413</v>
      </c>
      <c r="Q729" s="945" t="str">
        <f t="shared" si="12"/>
        <v>Sparking Solution: Electric Properties (Lightning) + Pure Blood: Blood Properties (Bleed)</v>
      </c>
      <c r="R729" s="957" t="s">
        <v>8852</v>
      </c>
      <c r="S729" s="945" t="s">
        <v>10100</v>
      </c>
    </row>
    <row r="730" spans="8:19" ht="15">
      <c r="H730" s="269"/>
      <c r="I730" s="269"/>
      <c r="K730" s="904"/>
      <c r="O730" s="39" t="s">
        <v>8287</v>
      </c>
      <c r="P730" s="39" t="s">
        <v>8281</v>
      </c>
      <c r="Q730" s="945" t="str">
        <f t="shared" si="12"/>
        <v>Sparking Solution: Electric Properties (Lightning) + Poison Gland: Toxic Properties (Poison)</v>
      </c>
      <c r="R730" s="957" t="s">
        <v>8866</v>
      </c>
      <c r="S730" s="945" t="s">
        <v>10101</v>
      </c>
    </row>
    <row r="731" spans="8:19" ht="15">
      <c r="H731" s="269"/>
      <c r="I731" s="269"/>
      <c r="K731" s="904"/>
      <c r="O731" s="39" t="s">
        <v>8287</v>
      </c>
      <c r="P731" s="39" t="s">
        <v>8283</v>
      </c>
      <c r="Q731" s="945" t="str">
        <f t="shared" si="12"/>
        <v>Sparking Solution: Electric Properties (Lightning) + Rich Soil: Earthly Properties (Earth)</v>
      </c>
      <c r="R731" s="957" t="s">
        <v>8879</v>
      </c>
      <c r="S731" s="945" t="s">
        <v>10102</v>
      </c>
    </row>
    <row r="732" spans="8:19" ht="15">
      <c r="H732" s="269"/>
      <c r="I732" s="269"/>
      <c r="K732" s="904"/>
      <c r="O732" s="39" t="s">
        <v>8287</v>
      </c>
      <c r="P732" s="39" t="s">
        <v>8285</v>
      </c>
      <c r="Q732" s="945" t="str">
        <f t="shared" si="12"/>
        <v>Sparking Solution: Electric Properties (Lightning) + Burning Ichor: Firey Properties (Fire)</v>
      </c>
      <c r="R732" s="957" t="s">
        <v>8891</v>
      </c>
      <c r="S732" s="945" t="s">
        <v>10103</v>
      </c>
    </row>
    <row r="733" spans="8:19" ht="15">
      <c r="H733" s="269"/>
      <c r="I733" s="905"/>
      <c r="K733" s="909"/>
      <c r="O733" s="39" t="s">
        <v>8287</v>
      </c>
      <c r="P733" s="39" t="s">
        <v>8287</v>
      </c>
      <c r="Q733" s="945" t="str">
        <f t="shared" si="12"/>
        <v>Sparking Solution: Electric Properties (Lightning) + Sparking Solution: Electric Properties (Lightning)</v>
      </c>
      <c r="R733" s="957" t="s">
        <v>8901</v>
      </c>
      <c r="S733" s="945" t="s">
        <v>10104</v>
      </c>
    </row>
    <row r="734" spans="8:19" ht="15">
      <c r="H734" s="277"/>
      <c r="I734" s="277"/>
      <c r="K734" s="909"/>
      <c r="O734" s="39" t="s">
        <v>8287</v>
      </c>
      <c r="P734" s="39" t="s">
        <v>8290</v>
      </c>
      <c r="Q734" s="945" t="str">
        <f t="shared" si="12"/>
        <v>Sparking Solution: Electric Properties (Lightning) + Whistling Sap: Breezing Properties (Wind)</v>
      </c>
      <c r="R734" s="957" t="s">
        <v>8902</v>
      </c>
      <c r="S734" s="945" t="s">
        <v>10105</v>
      </c>
    </row>
    <row r="735" spans="8:19" ht="15">
      <c r="H735" s="277"/>
      <c r="I735" s="277"/>
      <c r="K735" s="908"/>
      <c r="O735" s="39" t="s">
        <v>8287</v>
      </c>
      <c r="P735" s="39" t="s">
        <v>8293</v>
      </c>
      <c r="Q735" s="945" t="str">
        <f t="shared" si="12"/>
        <v>Sparking Solution: Electric Properties (Lightning) + White Obsidian: Reflective Properties (Light)</v>
      </c>
      <c r="R735" s="957" t="s">
        <v>8903</v>
      </c>
      <c r="S735" s="945" t="s">
        <v>10106</v>
      </c>
    </row>
    <row r="736" spans="8:19" ht="15">
      <c r="H736" s="277"/>
      <c r="I736" s="277"/>
      <c r="K736" s="908"/>
      <c r="O736" s="39" t="s">
        <v>8287</v>
      </c>
      <c r="P736" s="39" t="s">
        <v>8295</v>
      </c>
      <c r="Q736" s="945" t="str">
        <f t="shared" si="12"/>
        <v>Sparking Solution: Electric Properties (Lightning) + Nightmare Fuel: Unsettling Properties (Dark)</v>
      </c>
      <c r="R736" s="957" t="s">
        <v>8904</v>
      </c>
      <c r="S736" s="945" t="s">
        <v>10107</v>
      </c>
    </row>
    <row r="737" spans="8:19" ht="15">
      <c r="H737" s="277"/>
      <c r="I737" s="277"/>
      <c r="K737" s="908"/>
      <c r="O737" s="39" t="s">
        <v>8287</v>
      </c>
      <c r="P737" s="39" t="s">
        <v>8297</v>
      </c>
      <c r="Q737" s="945" t="str">
        <f t="shared" si="12"/>
        <v>Sparking Solution: Electric Properties (Lightning) + Salt Crystals: Advanced Healing Properties</v>
      </c>
      <c r="R737" s="957" t="s">
        <v>8905</v>
      </c>
      <c r="S737" s="945" t="s">
        <v>10108</v>
      </c>
    </row>
    <row r="738" spans="8:19" ht="15">
      <c r="H738" s="277"/>
      <c r="I738" s="277"/>
      <c r="K738" s="908"/>
      <c r="O738" s="39" t="s">
        <v>8287</v>
      </c>
      <c r="P738" s="39" t="s">
        <v>8299</v>
      </c>
      <c r="Q738" s="945" t="str">
        <f t="shared" si="12"/>
        <v>Sparking Solution: Electric Properties (Lightning) + Spirit Leaf: Advanced Regenerative Properties</v>
      </c>
      <c r="R738" s="957" t="s">
        <v>8906</v>
      </c>
      <c r="S738" s="945" t="s">
        <v>10109</v>
      </c>
    </row>
    <row r="739" spans="8:19" ht="15">
      <c r="H739" s="277"/>
      <c r="I739" s="277"/>
      <c r="K739" s="908"/>
      <c r="O739" s="39" t="s">
        <v>8287</v>
      </c>
      <c r="P739" s="39" t="s">
        <v>8300</v>
      </c>
      <c r="Q739" s="945" t="str">
        <f t="shared" si="12"/>
        <v>Sparking Solution: Electric Properties (Lightning) + Star Dust: Advanced Mana Properties</v>
      </c>
      <c r="R739" s="957" t="s">
        <v>8907</v>
      </c>
      <c r="S739" s="945" t="s">
        <v>10110</v>
      </c>
    </row>
    <row r="740" spans="8:19" ht="15">
      <c r="H740" s="277"/>
      <c r="I740" s="277"/>
      <c r="K740" s="908"/>
      <c r="O740" s="39" t="s">
        <v>8287</v>
      </c>
      <c r="P740" s="39" t="s">
        <v>8301</v>
      </c>
      <c r="Q740" s="945" t="str">
        <f t="shared" si="12"/>
        <v>Sparking Solution: Electric Properties (Lightning) + Diamond Grain: Advanced Empowering Properties</v>
      </c>
      <c r="R740" s="957" t="s">
        <v>8908</v>
      </c>
      <c r="S740" s="945" t="s">
        <v>10111</v>
      </c>
    </row>
    <row r="741" spans="8:19" ht="15">
      <c r="H741" s="277"/>
      <c r="I741" s="277"/>
      <c r="K741" s="908"/>
      <c r="O741" s="39" t="s">
        <v>8287</v>
      </c>
      <c r="P741" s="39" t="s">
        <v>8302</v>
      </c>
      <c r="Q741" s="945" t="str">
        <f t="shared" si="12"/>
        <v>Sparking Solution: Electric Properties (Lightning) + Demonic Tissue: Advanced Resistance Properties</v>
      </c>
      <c r="R741" s="957" t="s">
        <v>8909</v>
      </c>
      <c r="S741" s="945" t="s">
        <v>10112</v>
      </c>
    </row>
    <row r="742" spans="8:19" ht="15">
      <c r="H742" s="277"/>
      <c r="I742" s="277"/>
      <c r="K742" s="908"/>
      <c r="O742" s="39" t="s">
        <v>8287</v>
      </c>
      <c r="P742" s="39" t="s">
        <v>9427</v>
      </c>
      <c r="Q742" s="945" t="str">
        <f t="shared" si="12"/>
        <v>Sparking Solution: Electric Properties (Lightning) + Greyshade Bark: Ensnaring Properties</v>
      </c>
      <c r="R742" s="957" t="s">
        <v>8910</v>
      </c>
      <c r="S742" s="945" t="s">
        <v>10113</v>
      </c>
    </row>
    <row r="743" spans="8:19" ht="15">
      <c r="H743" s="277"/>
      <c r="I743" s="277"/>
      <c r="K743" s="908"/>
      <c r="O743" s="39" t="s">
        <v>8287</v>
      </c>
      <c r="P743" s="40" t="s">
        <v>8317</v>
      </c>
      <c r="Q743" s="945" t="str">
        <f t="shared" si="12"/>
        <v>Sparking Solution: Electric Properties (Lightning) + Gravity Fragment: Wavelength Properties</v>
      </c>
      <c r="R743" s="958" t="s">
        <v>9000</v>
      </c>
      <c r="S743" s="945" t="s">
        <v>10114</v>
      </c>
    </row>
    <row r="744" spans="8:19" ht="15">
      <c r="H744" s="277"/>
      <c r="I744" s="277"/>
      <c r="K744" s="908"/>
      <c r="O744" s="39" t="s">
        <v>8287</v>
      </c>
      <c r="P744" s="40" t="s">
        <v>8318</v>
      </c>
      <c r="Q744" s="945" t="str">
        <f t="shared" si="12"/>
        <v>Sparking Solution: Electric Properties (Lightning) + Sundunes Bloom: Pilfering Properties</v>
      </c>
      <c r="R744" s="957" t="s">
        <v>8911</v>
      </c>
      <c r="S744" s="945" t="s">
        <v>10115</v>
      </c>
    </row>
    <row r="745" spans="8:19" ht="15">
      <c r="H745" s="277"/>
      <c r="I745" s="277"/>
      <c r="K745" s="908"/>
      <c r="O745" s="39" t="s">
        <v>8287</v>
      </c>
      <c r="P745" s="40" t="s">
        <v>8319</v>
      </c>
      <c r="Q745" s="945" t="str">
        <f t="shared" si="12"/>
        <v>Sparking Solution: Electric Properties (Lightning) + Flaming Spirits: Alchoholic Properties</v>
      </c>
      <c r="R745" s="958" t="s">
        <v>9001</v>
      </c>
      <c r="S745" s="945" t="s">
        <v>10116</v>
      </c>
    </row>
    <row r="746" spans="8:19" ht="15">
      <c r="H746" s="277"/>
      <c r="I746" s="277"/>
      <c r="K746" s="908"/>
      <c r="O746" s="39" t="s">
        <v>8287</v>
      </c>
      <c r="P746" s="40" t="s">
        <v>8320</v>
      </c>
      <c r="Q746" s="945" t="str">
        <f t="shared" si="12"/>
        <v>Sparking Solution: Electric Properties (Lightning) + Oldworld Spices: Exotic Properties</v>
      </c>
      <c r="R746" s="989" t="s">
        <v>9002</v>
      </c>
      <c r="S746" s="945" t="s">
        <v>10117</v>
      </c>
    </row>
    <row r="747" spans="8:19" ht="15">
      <c r="H747" s="277"/>
      <c r="I747" s="277"/>
      <c r="K747" s="908"/>
      <c r="O747" s="39" t="s">
        <v>8287</v>
      </c>
      <c r="P747" s="40" t="s">
        <v>8321</v>
      </c>
      <c r="Q747" s="945" t="str">
        <f t="shared" si="12"/>
        <v>Sparking Solution: Electric Properties (Lightning) + Rotten Flesh: Rotting Properties</v>
      </c>
      <c r="R747" s="958" t="s">
        <v>9003</v>
      </c>
      <c r="S747" s="945" t="s">
        <v>10118</v>
      </c>
    </row>
    <row r="748" spans="8:19" ht="15">
      <c r="H748" s="277"/>
      <c r="I748" s="277"/>
      <c r="K748" s="908"/>
      <c r="O748" s="39" t="s">
        <v>8287</v>
      </c>
      <c r="P748" s="40" t="s">
        <v>8322</v>
      </c>
      <c r="Q748" s="945" t="str">
        <f t="shared" si="12"/>
        <v>Sparking Solution: Electric Properties (Lightning) + Divine Feather: Divine Properties</v>
      </c>
      <c r="R748" s="958" t="s">
        <v>9004</v>
      </c>
      <c r="S748" s="945" t="s">
        <v>10119</v>
      </c>
    </row>
    <row r="749" spans="8:19" ht="15">
      <c r="H749" s="277"/>
      <c r="I749" s="277"/>
      <c r="K749" s="908"/>
      <c r="O749" s="39" t="s">
        <v>8287</v>
      </c>
      <c r="P749" s="40" t="s">
        <v>8323</v>
      </c>
      <c r="Q749" s="945" t="str">
        <f t="shared" si="12"/>
        <v>Sparking Solution: Electric Properties (Lightning) + Deaths Touch: Deadly Properties</v>
      </c>
      <c r="R749" s="958" t="s">
        <v>9005</v>
      </c>
      <c r="S749" s="945" t="s">
        <v>10120</v>
      </c>
    </row>
    <row r="750" spans="8:19" ht="15">
      <c r="H750" s="277"/>
      <c r="I750" s="277"/>
      <c r="K750" s="908"/>
      <c r="O750" s="39" t="s">
        <v>8287</v>
      </c>
      <c r="P750" s="40" t="s">
        <v>8324</v>
      </c>
      <c r="Q750" s="945" t="str">
        <f t="shared" si="12"/>
        <v>Sparking Solution: Electric Properties (Lightning) + Everlife Ivy: Growth Properties</v>
      </c>
      <c r="R750" s="958" t="s">
        <v>9006</v>
      </c>
      <c r="S750" s="945" t="s">
        <v>10121</v>
      </c>
    </row>
    <row r="751" spans="8:19" ht="15">
      <c r="H751" s="277"/>
      <c r="I751" s="277"/>
      <c r="K751" s="908"/>
      <c r="O751" s="39" t="s">
        <v>8287</v>
      </c>
      <c r="P751" s="40" t="s">
        <v>8325</v>
      </c>
      <c r="Q751" s="945" t="str">
        <f t="shared" si="12"/>
        <v>Sparking Solution: Electric Properties (Lightning) + Arctic Core: Nullifying Properties</v>
      </c>
      <c r="R751" s="958" t="s">
        <v>9007</v>
      </c>
      <c r="S751" s="945" t="s">
        <v>10122</v>
      </c>
    </row>
    <row r="752" spans="8:19" ht="15">
      <c r="H752" s="277"/>
      <c r="I752" s="277"/>
      <c r="K752" s="908"/>
      <c r="O752" s="39" t="s">
        <v>8290</v>
      </c>
      <c r="P752" s="945" t="s">
        <v>1265</v>
      </c>
      <c r="Q752" s="945" t="str">
        <f t="shared" si="12"/>
        <v>Whistling Sap: Breezing Properties (Wind) + Nothing</v>
      </c>
      <c r="R752" s="955" t="s">
        <v>8469</v>
      </c>
      <c r="S752" s="945" t="s">
        <v>10123</v>
      </c>
    </row>
    <row r="753" spans="8:19" ht="15">
      <c r="H753" s="277"/>
      <c r="I753" s="277"/>
      <c r="K753" s="908"/>
      <c r="O753" s="39" t="s">
        <v>8290</v>
      </c>
      <c r="P753" s="38" t="s">
        <v>8257</v>
      </c>
      <c r="Q753" s="945" t="str">
        <f t="shared" si="12"/>
        <v>Whistling Sap: Breezing Properties (Wind) + Lifeforce Extract: Resistance Properties</v>
      </c>
      <c r="R753" s="956" t="s">
        <v>8566</v>
      </c>
      <c r="S753" s="945" t="s">
        <v>10124</v>
      </c>
    </row>
    <row r="754" spans="8:19" ht="15">
      <c r="H754" s="277"/>
      <c r="I754" s="277"/>
      <c r="K754" s="908"/>
      <c r="O754" s="39" t="s">
        <v>8290</v>
      </c>
      <c r="P754" s="38" t="s">
        <v>8259</v>
      </c>
      <c r="Q754" s="945" t="str">
        <f t="shared" ref="Q754:S817" si="13">_xlfn.TEXTJOIN(" + ",TRUE,O754:P754)</f>
        <v>Whistling Sap: Breezing Properties (Wind) + Soul Essence: Magic Properties</v>
      </c>
      <c r="R754" s="956" t="s">
        <v>8581</v>
      </c>
      <c r="S754" s="945" t="s">
        <v>10125</v>
      </c>
    </row>
    <row r="755" spans="8:19" ht="15">
      <c r="H755" s="269"/>
      <c r="I755" s="269"/>
      <c r="K755" s="908"/>
      <c r="O755" s="39" t="s">
        <v>8290</v>
      </c>
      <c r="P755" s="38" t="s">
        <v>8261</v>
      </c>
      <c r="Q755" s="945" t="str">
        <f t="shared" si="13"/>
        <v>Whistling Sap: Breezing Properties (Wind) + Slithering Oil: Dexterity Properties</v>
      </c>
      <c r="R755" s="956" t="s">
        <v>8596</v>
      </c>
      <c r="S755" s="945" t="s">
        <v>10126</v>
      </c>
    </row>
    <row r="756" spans="8:19" ht="88.5">
      <c r="H756" s="269"/>
      <c r="I756" s="269"/>
      <c r="K756" s="904"/>
      <c r="O756" s="39" t="s">
        <v>8290</v>
      </c>
      <c r="P756" s="38" t="s">
        <v>8262</v>
      </c>
      <c r="Q756" s="945" t="str">
        <f t="shared" si="13"/>
        <v>Whistling Sap: Breezing Properties (Wind) + Hardened Powder: Strength Properties</v>
      </c>
      <c r="R756" s="1186" t="s">
        <v>9581</v>
      </c>
      <c r="S756" s="945" t="s">
        <v>10127</v>
      </c>
    </row>
    <row r="757" spans="8:19" ht="15">
      <c r="H757" s="269"/>
      <c r="I757" s="269"/>
      <c r="K757" s="904"/>
      <c r="O757" s="39" t="s">
        <v>8290</v>
      </c>
      <c r="P757" s="38" t="s">
        <v>8265</v>
      </c>
      <c r="Q757" s="945" t="str">
        <f t="shared" si="13"/>
        <v>Whistling Sap: Breezing Properties (Wind) + Ashen Weed: Withering Properties</v>
      </c>
      <c r="R757" s="956" t="s">
        <v>8626</v>
      </c>
      <c r="S757" s="945" t="s">
        <v>10128</v>
      </c>
    </row>
    <row r="758" spans="8:19" ht="15">
      <c r="H758" s="269"/>
      <c r="I758" s="269"/>
      <c r="K758" s="864"/>
      <c r="O758" s="39" t="s">
        <v>8290</v>
      </c>
      <c r="P758" s="38" t="s">
        <v>9404</v>
      </c>
      <c r="Q758" s="945" t="str">
        <f t="shared" si="13"/>
        <v>Whistling Sap: Breezing Properties (Wind) + Vile Mushroom: Vile Properties</v>
      </c>
      <c r="R758" s="956" t="s">
        <v>8641</v>
      </c>
      <c r="S758" s="945" t="s">
        <v>10129</v>
      </c>
    </row>
    <row r="759" spans="8:19" ht="15">
      <c r="H759" s="269"/>
      <c r="I759" s="269"/>
      <c r="K759" s="904"/>
      <c r="O759" s="39" t="s">
        <v>8290</v>
      </c>
      <c r="P759" s="38" t="s">
        <v>8270</v>
      </c>
      <c r="Q759" s="945" t="str">
        <f t="shared" si="13"/>
        <v>Whistling Sap: Breezing Properties (Wind) + Living Root: Curing Properties</v>
      </c>
      <c r="R759" s="956" t="s">
        <v>8656</v>
      </c>
      <c r="S759" s="945" t="s">
        <v>10130</v>
      </c>
    </row>
    <row r="760" spans="8:19" ht="15">
      <c r="H760" s="269"/>
      <c r="I760" s="269"/>
      <c r="K760" s="904"/>
      <c r="O760" s="39" t="s">
        <v>8290</v>
      </c>
      <c r="P760" s="38" t="s">
        <v>8272</v>
      </c>
      <c r="Q760" s="945" t="str">
        <f t="shared" si="13"/>
        <v>Whistling Sap: Breezing Properties (Wind) + Mending Salve: Healing Properties</v>
      </c>
      <c r="R760" s="956" t="s">
        <v>8671</v>
      </c>
      <c r="S760" s="945" t="s">
        <v>10131</v>
      </c>
    </row>
    <row r="761" spans="8:19" ht="15">
      <c r="H761" s="269"/>
      <c r="I761" s="269"/>
      <c r="K761" s="925"/>
      <c r="O761" s="39" t="s">
        <v>8290</v>
      </c>
      <c r="P761" s="38" t="s">
        <v>8274</v>
      </c>
      <c r="Q761" s="945" t="str">
        <f t="shared" si="13"/>
        <v>Whistling Sap: Breezing Properties (Wind) + Bone Marrow: Regenerative Properties</v>
      </c>
      <c r="R761" s="956" t="s">
        <v>8685</v>
      </c>
      <c r="S761" s="945" t="s">
        <v>10132</v>
      </c>
    </row>
    <row r="762" spans="8:19" ht="15">
      <c r="H762" s="269"/>
      <c r="I762" s="269"/>
      <c r="K762" s="904"/>
      <c r="O762" s="39" t="s">
        <v>8290</v>
      </c>
      <c r="P762" s="38" t="s">
        <v>8275</v>
      </c>
      <c r="Q762" s="945" t="str">
        <f t="shared" si="13"/>
        <v>Whistling Sap: Breezing Properties (Wind) + Mana Berries: Mana Properties</v>
      </c>
      <c r="R762" s="956" t="s">
        <v>8698</v>
      </c>
      <c r="S762" s="945" t="s">
        <v>10133</v>
      </c>
    </row>
    <row r="763" spans="8:19" ht="15">
      <c r="H763" s="269"/>
      <c r="I763" s="269"/>
      <c r="K763" s="904"/>
      <c r="O763" s="39" t="s">
        <v>8290</v>
      </c>
      <c r="P763" s="38" t="s">
        <v>8276</v>
      </c>
      <c r="Q763" s="945" t="str">
        <f t="shared" si="13"/>
        <v>Whistling Sap: Breezing Properties (Wind) + Black Cobweb: Weakening Properties</v>
      </c>
      <c r="R763" s="956" t="s">
        <v>8626</v>
      </c>
      <c r="S763" s="945" t="s">
        <v>10134</v>
      </c>
    </row>
    <row r="764" spans="8:19" ht="15">
      <c r="H764" s="269"/>
      <c r="I764" s="277"/>
      <c r="K764" s="909"/>
      <c r="O764" s="39" t="s">
        <v>8290</v>
      </c>
      <c r="P764" s="38" t="s">
        <v>8277</v>
      </c>
      <c r="Q764" s="945" t="str">
        <f t="shared" si="13"/>
        <v>Whistling Sap: Breezing Properties (Wind) + Power Sand: Empowering Properties</v>
      </c>
      <c r="R764" s="956" t="s">
        <v>8717</v>
      </c>
      <c r="S764" s="945" t="s">
        <v>10135</v>
      </c>
    </row>
    <row r="765" spans="8:19" ht="15">
      <c r="H765" s="277"/>
      <c r="I765" s="277"/>
      <c r="K765" s="909"/>
      <c r="O765" s="39" t="s">
        <v>8290</v>
      </c>
      <c r="P765" s="39" t="s">
        <v>8278</v>
      </c>
      <c r="Q765" s="945" t="str">
        <f t="shared" si="13"/>
        <v>Whistling Sap: Breezing Properties (Wind) + Ice Lotus: Freezing Properties (Frost)</v>
      </c>
      <c r="R765" s="957" t="s">
        <v>8838</v>
      </c>
      <c r="S765" s="945" t="s">
        <v>10136</v>
      </c>
    </row>
    <row r="766" spans="8:19" ht="15">
      <c r="H766" s="277"/>
      <c r="I766" s="277"/>
      <c r="K766" s="908"/>
      <c r="O766" s="39" t="s">
        <v>8290</v>
      </c>
      <c r="P766" s="39" t="s">
        <v>9413</v>
      </c>
      <c r="Q766" s="945" t="str">
        <f t="shared" si="13"/>
        <v>Whistling Sap: Breezing Properties (Wind) + Pure Blood: Blood Properties (Bleed)</v>
      </c>
      <c r="R766" s="957" t="s">
        <v>8853</v>
      </c>
      <c r="S766" s="945" t="s">
        <v>10137</v>
      </c>
    </row>
    <row r="767" spans="8:19" ht="15">
      <c r="H767" s="277"/>
      <c r="I767" s="277"/>
      <c r="K767" s="908"/>
      <c r="O767" s="39" t="s">
        <v>8290</v>
      </c>
      <c r="P767" s="39" t="s">
        <v>8281</v>
      </c>
      <c r="Q767" s="945" t="str">
        <f t="shared" si="13"/>
        <v>Whistling Sap: Breezing Properties (Wind) + Poison Gland: Toxic Properties (Poison)</v>
      </c>
      <c r="R767" s="957" t="s">
        <v>8912</v>
      </c>
      <c r="S767" s="945" t="s">
        <v>10138</v>
      </c>
    </row>
    <row r="768" spans="8:19" ht="15">
      <c r="H768" s="277"/>
      <c r="I768" s="277"/>
      <c r="K768" s="908"/>
      <c r="O768" s="39" t="s">
        <v>8290</v>
      </c>
      <c r="P768" s="39" t="s">
        <v>8283</v>
      </c>
      <c r="Q768" s="945" t="str">
        <f t="shared" si="13"/>
        <v>Whistling Sap: Breezing Properties (Wind) + Rich Soil: Earthly Properties (Earth)</v>
      </c>
      <c r="R768" s="957" t="s">
        <v>8880</v>
      </c>
      <c r="S768" s="945" t="s">
        <v>10139</v>
      </c>
    </row>
    <row r="769" spans="8:19" ht="15">
      <c r="H769" s="277"/>
      <c r="I769" s="277"/>
      <c r="K769" s="908"/>
      <c r="O769" s="39" t="s">
        <v>8290</v>
      </c>
      <c r="P769" s="39" t="s">
        <v>8285</v>
      </c>
      <c r="Q769" s="945" t="str">
        <f t="shared" si="13"/>
        <v>Whistling Sap: Breezing Properties (Wind) + Burning Ichor: Firey Properties (Fire)</v>
      </c>
      <c r="R769" s="957" t="s">
        <v>8892</v>
      </c>
      <c r="S769" s="945" t="s">
        <v>10140</v>
      </c>
    </row>
    <row r="770" spans="8:19" ht="15">
      <c r="H770" s="277"/>
      <c r="I770" s="277"/>
      <c r="K770" s="908"/>
      <c r="O770" s="39" t="s">
        <v>8290</v>
      </c>
      <c r="P770" s="39" t="s">
        <v>8287</v>
      </c>
      <c r="Q770" s="945" t="str">
        <f t="shared" si="13"/>
        <v>Whistling Sap: Breezing Properties (Wind) + Sparking Solution: Electric Properties (Lightning)</v>
      </c>
      <c r="R770" s="957" t="s">
        <v>8902</v>
      </c>
      <c r="S770" s="945" t="s">
        <v>10141</v>
      </c>
    </row>
    <row r="771" spans="8:19" ht="15">
      <c r="H771" s="277"/>
      <c r="I771" s="277"/>
      <c r="K771" s="908"/>
      <c r="O771" s="39" t="s">
        <v>8290</v>
      </c>
      <c r="P771" s="39" t="s">
        <v>8290</v>
      </c>
      <c r="Q771" s="945" t="str">
        <f t="shared" si="13"/>
        <v>Whistling Sap: Breezing Properties (Wind) + Whistling Sap: Breezing Properties (Wind)</v>
      </c>
      <c r="R771" s="957" t="s">
        <v>8913</v>
      </c>
      <c r="S771" s="945" t="s">
        <v>10142</v>
      </c>
    </row>
    <row r="772" spans="8:19" ht="15">
      <c r="H772" s="277"/>
      <c r="I772" s="277"/>
      <c r="K772" s="908"/>
      <c r="O772" s="39" t="s">
        <v>8290</v>
      </c>
      <c r="P772" s="39" t="s">
        <v>8293</v>
      </c>
      <c r="Q772" s="945" t="str">
        <f t="shared" si="13"/>
        <v>Whistling Sap: Breezing Properties (Wind) + White Obsidian: Reflective Properties (Light)</v>
      </c>
      <c r="R772" s="957" t="s">
        <v>8914</v>
      </c>
      <c r="S772" s="945" t="s">
        <v>10143</v>
      </c>
    </row>
    <row r="773" spans="8:19" ht="15">
      <c r="H773" s="277"/>
      <c r="I773" s="277"/>
      <c r="K773" s="908"/>
      <c r="O773" s="39" t="s">
        <v>8290</v>
      </c>
      <c r="P773" s="39" t="s">
        <v>8295</v>
      </c>
      <c r="Q773" s="945" t="str">
        <f t="shared" si="13"/>
        <v>Whistling Sap: Breezing Properties (Wind) + Nightmare Fuel: Unsettling Properties (Dark)</v>
      </c>
      <c r="R773" s="957" t="s">
        <v>8915</v>
      </c>
      <c r="S773" s="945" t="s">
        <v>10144</v>
      </c>
    </row>
    <row r="774" spans="8:19" ht="15">
      <c r="H774" s="277"/>
      <c r="I774" s="277"/>
      <c r="K774" s="908"/>
      <c r="O774" s="39" t="s">
        <v>8290</v>
      </c>
      <c r="P774" s="39" t="s">
        <v>8297</v>
      </c>
      <c r="Q774" s="945" t="str">
        <f t="shared" si="13"/>
        <v>Whistling Sap: Breezing Properties (Wind) + Salt Crystals: Advanced Healing Properties</v>
      </c>
      <c r="R774" s="957" t="s">
        <v>8916</v>
      </c>
      <c r="S774" s="945" t="s">
        <v>10145</v>
      </c>
    </row>
    <row r="775" spans="8:19" ht="15">
      <c r="H775" s="277"/>
      <c r="I775" s="277"/>
      <c r="K775" s="908"/>
      <c r="O775" s="39" t="s">
        <v>8290</v>
      </c>
      <c r="P775" s="39" t="s">
        <v>8299</v>
      </c>
      <c r="Q775" s="945" t="str">
        <f t="shared" si="13"/>
        <v>Whistling Sap: Breezing Properties (Wind) + Spirit Leaf: Advanced Regenerative Properties</v>
      </c>
      <c r="R775" s="957" t="s">
        <v>8917</v>
      </c>
      <c r="S775" s="945" t="s">
        <v>10146</v>
      </c>
    </row>
    <row r="776" spans="8:19" ht="15">
      <c r="H776" s="277"/>
      <c r="I776" s="277"/>
      <c r="K776" s="908"/>
      <c r="O776" s="39" t="s">
        <v>8290</v>
      </c>
      <c r="P776" s="39" t="s">
        <v>8300</v>
      </c>
      <c r="Q776" s="945" t="str">
        <f t="shared" si="13"/>
        <v>Whistling Sap: Breezing Properties (Wind) + Star Dust: Advanced Mana Properties</v>
      </c>
      <c r="R776" s="957" t="s">
        <v>8918</v>
      </c>
      <c r="S776" s="945" t="s">
        <v>10147</v>
      </c>
    </row>
    <row r="777" spans="8:19" ht="15">
      <c r="H777" s="277"/>
      <c r="I777" s="277"/>
      <c r="K777" s="908"/>
      <c r="O777" s="39" t="s">
        <v>8290</v>
      </c>
      <c r="P777" s="39" t="s">
        <v>8301</v>
      </c>
      <c r="Q777" s="945" t="str">
        <f t="shared" si="13"/>
        <v>Whistling Sap: Breezing Properties (Wind) + Diamond Grain: Advanced Empowering Properties</v>
      </c>
      <c r="R777" s="957" t="s">
        <v>8919</v>
      </c>
      <c r="S777" s="945" t="s">
        <v>10148</v>
      </c>
    </row>
    <row r="778" spans="8:19" ht="15">
      <c r="H778" s="277"/>
      <c r="I778" s="277"/>
      <c r="K778" s="908"/>
      <c r="O778" s="39" t="s">
        <v>8290</v>
      </c>
      <c r="P778" s="39" t="s">
        <v>8302</v>
      </c>
      <c r="Q778" s="945" t="str">
        <f t="shared" si="13"/>
        <v>Whistling Sap: Breezing Properties (Wind) + Demonic Tissue: Advanced Resistance Properties</v>
      </c>
      <c r="R778" s="957" t="s">
        <v>8920</v>
      </c>
      <c r="S778" s="945" t="s">
        <v>10149</v>
      </c>
    </row>
    <row r="779" spans="8:19" ht="15">
      <c r="H779" s="277"/>
      <c r="I779" s="277"/>
      <c r="K779" s="908"/>
      <c r="O779" s="39" t="s">
        <v>8290</v>
      </c>
      <c r="P779" s="39" t="s">
        <v>9427</v>
      </c>
      <c r="Q779" s="945" t="str">
        <f t="shared" si="13"/>
        <v>Whistling Sap: Breezing Properties (Wind) + Greyshade Bark: Ensnaring Properties</v>
      </c>
      <c r="R779" s="957" t="s">
        <v>8921</v>
      </c>
      <c r="S779" s="945" t="s">
        <v>10150</v>
      </c>
    </row>
    <row r="780" spans="8:19" ht="15">
      <c r="H780" s="277"/>
      <c r="I780" s="277"/>
      <c r="K780" s="908"/>
      <c r="O780" s="39" t="s">
        <v>8290</v>
      </c>
      <c r="P780" s="40" t="s">
        <v>8317</v>
      </c>
      <c r="Q780" s="945" t="str">
        <f t="shared" si="13"/>
        <v>Whistling Sap: Breezing Properties (Wind) + Gravity Fragment: Wavelength Properties</v>
      </c>
      <c r="R780" s="958" t="s">
        <v>9008</v>
      </c>
      <c r="S780" s="945" t="s">
        <v>10151</v>
      </c>
    </row>
    <row r="781" spans="8:19" ht="15">
      <c r="H781" s="277"/>
      <c r="I781" s="277"/>
      <c r="K781" s="908"/>
      <c r="O781" s="39" t="s">
        <v>8290</v>
      </c>
      <c r="P781" s="40" t="s">
        <v>8318</v>
      </c>
      <c r="Q781" s="945" t="str">
        <f t="shared" si="13"/>
        <v>Whistling Sap: Breezing Properties (Wind) + Sundunes Bloom: Pilfering Properties</v>
      </c>
      <c r="R781" s="957" t="s">
        <v>8922</v>
      </c>
      <c r="S781" s="945" t="s">
        <v>10152</v>
      </c>
    </row>
    <row r="782" spans="8:19" ht="15">
      <c r="H782" s="277"/>
      <c r="I782" s="277"/>
      <c r="K782" s="908"/>
      <c r="O782" s="39" t="s">
        <v>8290</v>
      </c>
      <c r="P782" s="40" t="s">
        <v>8319</v>
      </c>
      <c r="Q782" s="945" t="str">
        <f t="shared" si="13"/>
        <v>Whistling Sap: Breezing Properties (Wind) + Flaming Spirits: Alchoholic Properties</v>
      </c>
      <c r="R782" s="958" t="s">
        <v>9009</v>
      </c>
      <c r="S782" s="945" t="s">
        <v>10153</v>
      </c>
    </row>
    <row r="783" spans="8:19" ht="15">
      <c r="H783" s="277"/>
      <c r="I783" s="277"/>
      <c r="K783" s="908"/>
      <c r="O783" s="39" t="s">
        <v>8290</v>
      </c>
      <c r="P783" s="40" t="s">
        <v>8320</v>
      </c>
      <c r="Q783" s="945" t="str">
        <f t="shared" si="13"/>
        <v>Whistling Sap: Breezing Properties (Wind) + Oldworld Spices: Exotic Properties</v>
      </c>
      <c r="R783" s="989" t="s">
        <v>9010</v>
      </c>
      <c r="S783" s="945" t="s">
        <v>10154</v>
      </c>
    </row>
    <row r="784" spans="8:19" ht="15">
      <c r="H784" s="277"/>
      <c r="I784" s="277"/>
      <c r="K784" s="908"/>
      <c r="O784" s="39" t="s">
        <v>8290</v>
      </c>
      <c r="P784" s="40" t="s">
        <v>8321</v>
      </c>
      <c r="Q784" s="945" t="str">
        <f t="shared" si="13"/>
        <v>Whistling Sap: Breezing Properties (Wind) + Rotten Flesh: Rotting Properties</v>
      </c>
      <c r="R784" s="958" t="s">
        <v>9011</v>
      </c>
      <c r="S784" s="945" t="s">
        <v>10155</v>
      </c>
    </row>
    <row r="785" spans="8:19" ht="15">
      <c r="H785" s="277"/>
      <c r="I785" s="277"/>
      <c r="K785" s="908"/>
      <c r="O785" s="39" t="s">
        <v>8290</v>
      </c>
      <c r="P785" s="40" t="s">
        <v>8322</v>
      </c>
      <c r="Q785" s="945" t="str">
        <f t="shared" si="13"/>
        <v>Whistling Sap: Breezing Properties (Wind) + Divine Feather: Divine Properties</v>
      </c>
      <c r="R785" s="958" t="s">
        <v>9012</v>
      </c>
      <c r="S785" s="945" t="s">
        <v>10156</v>
      </c>
    </row>
    <row r="786" spans="8:19" ht="15">
      <c r="H786" s="277"/>
      <c r="I786" s="277"/>
      <c r="K786" s="908"/>
      <c r="O786" s="39" t="s">
        <v>8290</v>
      </c>
      <c r="P786" s="40" t="s">
        <v>8323</v>
      </c>
      <c r="Q786" s="945" t="str">
        <f t="shared" si="13"/>
        <v>Whistling Sap: Breezing Properties (Wind) + Deaths Touch: Deadly Properties</v>
      </c>
      <c r="R786" s="958" t="s">
        <v>9013</v>
      </c>
      <c r="S786" s="945" t="s">
        <v>10157</v>
      </c>
    </row>
    <row r="787" spans="8:19" ht="15">
      <c r="H787" s="277"/>
      <c r="I787" s="277"/>
      <c r="K787" s="908"/>
      <c r="O787" s="39" t="s">
        <v>8290</v>
      </c>
      <c r="P787" s="40" t="s">
        <v>8324</v>
      </c>
      <c r="Q787" s="945" t="str">
        <f t="shared" si="13"/>
        <v>Whistling Sap: Breezing Properties (Wind) + Everlife Ivy: Growth Properties</v>
      </c>
      <c r="R787" s="958" t="s">
        <v>9014</v>
      </c>
      <c r="S787" s="945" t="s">
        <v>10158</v>
      </c>
    </row>
    <row r="788" spans="8:19" ht="15">
      <c r="H788" s="269"/>
      <c r="I788" s="269"/>
      <c r="K788" s="908"/>
      <c r="O788" s="39" t="s">
        <v>8290</v>
      </c>
      <c r="P788" s="40" t="s">
        <v>8325</v>
      </c>
      <c r="Q788" s="945" t="str">
        <f t="shared" si="13"/>
        <v>Whistling Sap: Breezing Properties (Wind) + Arctic Core: Nullifying Properties</v>
      </c>
      <c r="R788" s="958" t="s">
        <v>9015</v>
      </c>
      <c r="S788" s="945" t="s">
        <v>10159</v>
      </c>
    </row>
    <row r="789" spans="8:19" ht="15">
      <c r="H789" s="269"/>
      <c r="I789" s="269"/>
      <c r="K789" s="904"/>
      <c r="O789" s="39" t="s">
        <v>8293</v>
      </c>
      <c r="P789" s="945" t="s">
        <v>1265</v>
      </c>
      <c r="Q789" s="945" t="str">
        <f t="shared" si="13"/>
        <v>White Obsidian: Reflective Properties (Light) + Nothing</v>
      </c>
      <c r="R789" s="955" t="s">
        <v>8470</v>
      </c>
      <c r="S789" s="945" t="s">
        <v>10160</v>
      </c>
    </row>
    <row r="790" spans="8:19" ht="15">
      <c r="H790" s="269"/>
      <c r="I790" s="269"/>
      <c r="K790" s="904"/>
      <c r="O790" s="39" t="s">
        <v>8293</v>
      </c>
      <c r="P790" s="38" t="s">
        <v>8257</v>
      </c>
      <c r="Q790" s="945" t="str">
        <f t="shared" si="13"/>
        <v>White Obsidian: Reflective Properties (Light) + Lifeforce Extract: Resistance Properties</v>
      </c>
      <c r="R790" s="956" t="s">
        <v>8567</v>
      </c>
      <c r="S790" s="945" t="s">
        <v>10161</v>
      </c>
    </row>
    <row r="791" spans="8:19" ht="15">
      <c r="H791" s="269"/>
      <c r="I791" s="269"/>
      <c r="K791" s="904"/>
      <c r="O791" s="39" t="s">
        <v>8293</v>
      </c>
      <c r="P791" s="38" t="s">
        <v>8259</v>
      </c>
      <c r="Q791" s="945" t="str">
        <f t="shared" si="13"/>
        <v>White Obsidian: Reflective Properties (Light) + Soul Essence: Magic Properties</v>
      </c>
      <c r="R791" s="956" t="s">
        <v>8582</v>
      </c>
      <c r="S791" s="945" t="s">
        <v>10162</v>
      </c>
    </row>
    <row r="792" spans="8:19" ht="15">
      <c r="H792" s="269"/>
      <c r="I792" s="269"/>
      <c r="K792" s="904"/>
      <c r="O792" s="39" t="s">
        <v>8293</v>
      </c>
      <c r="P792" s="38" t="s">
        <v>8261</v>
      </c>
      <c r="Q792" s="945" t="str">
        <f t="shared" si="13"/>
        <v>White Obsidian: Reflective Properties (Light) + Slithering Oil: Dexterity Properties</v>
      </c>
      <c r="R792" s="956" t="s">
        <v>8597</v>
      </c>
      <c r="S792" s="945" t="s">
        <v>10163</v>
      </c>
    </row>
    <row r="793" spans="8:19" ht="88.5">
      <c r="H793" s="269"/>
      <c r="I793" s="269"/>
      <c r="K793" s="904"/>
      <c r="O793" s="39" t="s">
        <v>8293</v>
      </c>
      <c r="P793" s="38" t="s">
        <v>8262</v>
      </c>
      <c r="Q793" s="945" t="str">
        <f t="shared" si="13"/>
        <v>White Obsidian: Reflective Properties (Light) + Hardened Powder: Strength Properties</v>
      </c>
      <c r="R793" s="1186" t="s">
        <v>10164</v>
      </c>
      <c r="S793" s="945" t="s">
        <v>10165</v>
      </c>
    </row>
    <row r="794" spans="8:19" ht="15">
      <c r="H794" s="269"/>
      <c r="I794" s="269"/>
      <c r="K794" s="904"/>
      <c r="O794" s="39" t="s">
        <v>8293</v>
      </c>
      <c r="P794" s="38" t="s">
        <v>8265</v>
      </c>
      <c r="Q794" s="945" t="str">
        <f t="shared" si="13"/>
        <v>White Obsidian: Reflective Properties (Light) + Ashen Weed: Withering Properties</v>
      </c>
      <c r="R794" s="956" t="s">
        <v>8627</v>
      </c>
      <c r="S794" s="945" t="s">
        <v>10166</v>
      </c>
    </row>
    <row r="795" spans="8:19" ht="15">
      <c r="H795" s="269"/>
      <c r="I795" s="277"/>
      <c r="K795" s="909"/>
      <c r="O795" s="39" t="s">
        <v>8293</v>
      </c>
      <c r="P795" s="38" t="s">
        <v>9404</v>
      </c>
      <c r="Q795" s="945" t="str">
        <f t="shared" si="13"/>
        <v>White Obsidian: Reflective Properties (Light) + Vile Mushroom: Vile Properties</v>
      </c>
      <c r="R795" s="956" t="s">
        <v>8642</v>
      </c>
      <c r="S795" s="945" t="s">
        <v>10167</v>
      </c>
    </row>
    <row r="796" spans="8:19" ht="15">
      <c r="H796" s="277"/>
      <c r="I796" s="277"/>
      <c r="K796" s="909"/>
      <c r="O796" s="39" t="s">
        <v>8293</v>
      </c>
      <c r="P796" s="38" t="s">
        <v>8270</v>
      </c>
      <c r="Q796" s="945" t="str">
        <f t="shared" si="13"/>
        <v>White Obsidian: Reflective Properties (Light) + Living Root: Curing Properties</v>
      </c>
      <c r="R796" s="956" t="s">
        <v>8657</v>
      </c>
      <c r="S796" s="945" t="s">
        <v>10168</v>
      </c>
    </row>
    <row r="797" spans="8:19" ht="15">
      <c r="H797" s="277"/>
      <c r="I797" s="277"/>
      <c r="K797" s="908"/>
      <c r="O797" s="39" t="s">
        <v>8293</v>
      </c>
      <c r="P797" s="38" t="s">
        <v>8272</v>
      </c>
      <c r="Q797" s="945" t="str">
        <f t="shared" si="13"/>
        <v>White Obsidian: Reflective Properties (Light) + Mending Salve: Healing Properties</v>
      </c>
      <c r="R797" s="956" t="s">
        <v>8672</v>
      </c>
      <c r="S797" s="945" t="s">
        <v>10169</v>
      </c>
    </row>
    <row r="798" spans="8:19" ht="15">
      <c r="H798" s="277"/>
      <c r="I798" s="277"/>
      <c r="K798" s="908"/>
      <c r="O798" s="39" t="s">
        <v>8293</v>
      </c>
      <c r="P798" s="38" t="s">
        <v>8274</v>
      </c>
      <c r="Q798" s="945" t="str">
        <f t="shared" si="13"/>
        <v>White Obsidian: Reflective Properties (Light) + Bone Marrow: Regenerative Properties</v>
      </c>
      <c r="R798" s="956" t="s">
        <v>8686</v>
      </c>
      <c r="S798" s="945" t="s">
        <v>10170</v>
      </c>
    </row>
    <row r="799" spans="8:19" ht="15">
      <c r="H799" s="277"/>
      <c r="I799" s="277"/>
      <c r="K799" s="908"/>
      <c r="O799" s="39" t="s">
        <v>8293</v>
      </c>
      <c r="P799" s="38" t="s">
        <v>8275</v>
      </c>
      <c r="Q799" s="945" t="str">
        <f t="shared" si="13"/>
        <v>White Obsidian: Reflective Properties (Light) + Mana Berries: Mana Properties</v>
      </c>
      <c r="R799" s="956" t="s">
        <v>8699</v>
      </c>
      <c r="S799" s="945" t="s">
        <v>10171</v>
      </c>
    </row>
    <row r="800" spans="8:19" ht="15">
      <c r="H800" s="277"/>
      <c r="I800" s="277"/>
      <c r="K800" s="908"/>
      <c r="O800" s="39" t="s">
        <v>8293</v>
      </c>
      <c r="P800" s="38" t="s">
        <v>8276</v>
      </c>
      <c r="Q800" s="945" t="str">
        <f t="shared" si="13"/>
        <v>White Obsidian: Reflective Properties (Light) + Black Cobweb: Weakening Properties</v>
      </c>
      <c r="R800" s="956" t="s">
        <v>8627</v>
      </c>
      <c r="S800" s="945" t="s">
        <v>10172</v>
      </c>
    </row>
    <row r="801" spans="8:19" ht="15">
      <c r="H801" s="277"/>
      <c r="I801" s="277"/>
      <c r="K801" s="908"/>
      <c r="O801" s="39" t="s">
        <v>8293</v>
      </c>
      <c r="P801" s="38" t="s">
        <v>8277</v>
      </c>
      <c r="Q801" s="945" t="str">
        <f t="shared" si="13"/>
        <v>White Obsidian: Reflective Properties (Light) + Power Sand: Empowering Properties</v>
      </c>
      <c r="R801" s="956" t="s">
        <v>8718</v>
      </c>
      <c r="S801" s="945" t="s">
        <v>10173</v>
      </c>
    </row>
    <row r="802" spans="8:19" ht="15">
      <c r="H802" s="277"/>
      <c r="I802" s="277"/>
      <c r="K802" s="908"/>
      <c r="O802" s="39" t="s">
        <v>8293</v>
      </c>
      <c r="P802" s="39" t="s">
        <v>8278</v>
      </c>
      <c r="Q802" s="945" t="str">
        <f t="shared" si="13"/>
        <v>White Obsidian: Reflective Properties (Light) + Ice Lotus: Freezing Properties (Frost)</v>
      </c>
      <c r="R802" s="957" t="s">
        <v>8839</v>
      </c>
      <c r="S802" s="945" t="s">
        <v>10174</v>
      </c>
    </row>
    <row r="803" spans="8:19" ht="15">
      <c r="H803" s="277"/>
      <c r="I803" s="277"/>
      <c r="K803" s="908"/>
      <c r="O803" s="39" t="s">
        <v>8293</v>
      </c>
      <c r="P803" s="39" t="s">
        <v>9413</v>
      </c>
      <c r="Q803" s="945" t="str">
        <f t="shared" si="13"/>
        <v>White Obsidian: Reflective Properties (Light) + Pure Blood: Blood Properties (Bleed)</v>
      </c>
      <c r="R803" s="957" t="s">
        <v>8854</v>
      </c>
      <c r="S803" s="945" t="s">
        <v>10175</v>
      </c>
    </row>
    <row r="804" spans="8:19" ht="15">
      <c r="H804" s="277"/>
      <c r="I804" s="277"/>
      <c r="K804" s="908"/>
      <c r="O804" s="39" t="s">
        <v>8293</v>
      </c>
      <c r="P804" s="39" t="s">
        <v>8281</v>
      </c>
      <c r="Q804" s="945" t="str">
        <f t="shared" si="13"/>
        <v>White Obsidian: Reflective Properties (Light) + Poison Gland: Toxic Properties (Poison)</v>
      </c>
      <c r="R804" s="957" t="s">
        <v>8868</v>
      </c>
      <c r="S804" s="945" t="s">
        <v>10176</v>
      </c>
    </row>
    <row r="805" spans="8:19" ht="15">
      <c r="H805" s="277"/>
      <c r="I805" s="277"/>
      <c r="K805" s="908"/>
      <c r="O805" s="39" t="s">
        <v>8293</v>
      </c>
      <c r="P805" s="39" t="s">
        <v>8283</v>
      </c>
      <c r="Q805" s="945" t="str">
        <f t="shared" si="13"/>
        <v>White Obsidian: Reflective Properties (Light) + Rich Soil: Earthly Properties (Earth)</v>
      </c>
      <c r="R805" s="957" t="s">
        <v>8881</v>
      </c>
      <c r="S805" s="945" t="s">
        <v>10177</v>
      </c>
    </row>
    <row r="806" spans="8:19" ht="15">
      <c r="H806" s="277"/>
      <c r="I806" s="277"/>
      <c r="K806" s="908"/>
      <c r="O806" s="39" t="s">
        <v>8293</v>
      </c>
      <c r="P806" s="39" t="s">
        <v>8285</v>
      </c>
      <c r="Q806" s="945" t="str">
        <f t="shared" si="13"/>
        <v>White Obsidian: Reflective Properties (Light) + Burning Ichor: Firey Properties (Fire)</v>
      </c>
      <c r="R806" s="957" t="s">
        <v>8893</v>
      </c>
      <c r="S806" s="945" t="s">
        <v>10178</v>
      </c>
    </row>
    <row r="807" spans="8:19" ht="15">
      <c r="H807" s="277"/>
      <c r="I807" s="277"/>
      <c r="K807" s="908"/>
      <c r="O807" s="39" t="s">
        <v>8293</v>
      </c>
      <c r="P807" s="39" t="s">
        <v>8287</v>
      </c>
      <c r="Q807" s="945" t="str">
        <f t="shared" si="13"/>
        <v>White Obsidian: Reflective Properties (Light) + Sparking Solution: Electric Properties (Lightning)</v>
      </c>
      <c r="R807" s="957" t="s">
        <v>8903</v>
      </c>
      <c r="S807" s="945" t="s">
        <v>10179</v>
      </c>
    </row>
    <row r="808" spans="8:19" ht="15">
      <c r="H808" s="277"/>
      <c r="I808" s="277"/>
      <c r="K808" s="908"/>
      <c r="O808" s="39" t="s">
        <v>8293</v>
      </c>
      <c r="P808" s="39" t="s">
        <v>8290</v>
      </c>
      <c r="Q808" s="945" t="str">
        <f t="shared" si="13"/>
        <v>White Obsidian: Reflective Properties (Light) + Whistling Sap: Breezing Properties (Wind)</v>
      </c>
      <c r="R808" s="957" t="s">
        <v>8914</v>
      </c>
      <c r="S808" s="945" t="s">
        <v>10180</v>
      </c>
    </row>
    <row r="809" spans="8:19" ht="15">
      <c r="H809" s="277"/>
      <c r="I809" s="277"/>
      <c r="K809" s="908"/>
      <c r="O809" s="39" t="s">
        <v>8293</v>
      </c>
      <c r="P809" s="39" t="s">
        <v>8293</v>
      </c>
      <c r="Q809" s="945" t="str">
        <f t="shared" si="13"/>
        <v>White Obsidian: Reflective Properties (Light) + White Obsidian: Reflective Properties (Light)</v>
      </c>
      <c r="R809" s="957" t="s">
        <v>8923</v>
      </c>
      <c r="S809" s="945" t="s">
        <v>10181</v>
      </c>
    </row>
    <row r="810" spans="8:19" ht="15">
      <c r="H810" s="277"/>
      <c r="I810" s="277"/>
      <c r="K810" s="908"/>
      <c r="O810" s="39" t="s">
        <v>8293</v>
      </c>
      <c r="P810" s="39" t="s">
        <v>8295</v>
      </c>
      <c r="Q810" s="945" t="str">
        <f t="shared" si="13"/>
        <v>White Obsidian: Reflective Properties (Light) + Nightmare Fuel: Unsettling Properties (Dark)</v>
      </c>
      <c r="R810" s="957" t="s">
        <v>8924</v>
      </c>
      <c r="S810" s="945" t="s">
        <v>10182</v>
      </c>
    </row>
    <row r="811" spans="8:19" ht="15">
      <c r="H811" s="277"/>
      <c r="I811" s="277"/>
      <c r="K811" s="908"/>
      <c r="O811" s="39" t="s">
        <v>8293</v>
      </c>
      <c r="P811" s="39" t="s">
        <v>8297</v>
      </c>
      <c r="Q811" s="945" t="str">
        <f t="shared" si="13"/>
        <v>White Obsidian: Reflective Properties (Light) + Salt Crystals: Advanced Healing Properties</v>
      </c>
      <c r="R811" s="957" t="s">
        <v>8925</v>
      </c>
      <c r="S811" s="945" t="s">
        <v>10183</v>
      </c>
    </row>
    <row r="812" spans="8:19" ht="15">
      <c r="H812" s="277"/>
      <c r="I812" s="277"/>
      <c r="K812" s="908"/>
      <c r="O812" s="39" t="s">
        <v>8293</v>
      </c>
      <c r="P812" s="39" t="s">
        <v>8299</v>
      </c>
      <c r="Q812" s="945" t="str">
        <f t="shared" si="13"/>
        <v>White Obsidian: Reflective Properties (Light) + Spirit Leaf: Advanced Regenerative Properties</v>
      </c>
      <c r="R812" s="957" t="s">
        <v>8926</v>
      </c>
      <c r="S812" s="945" t="s">
        <v>10184</v>
      </c>
    </row>
    <row r="813" spans="8:19" ht="15">
      <c r="H813" s="277"/>
      <c r="I813" s="277"/>
      <c r="K813" s="908"/>
      <c r="O813" s="39" t="s">
        <v>8293</v>
      </c>
      <c r="P813" s="39" t="s">
        <v>8300</v>
      </c>
      <c r="Q813" s="945" t="str">
        <f t="shared" si="13"/>
        <v>White Obsidian: Reflective Properties (Light) + Star Dust: Advanced Mana Properties</v>
      </c>
      <c r="R813" s="957" t="s">
        <v>8927</v>
      </c>
      <c r="S813" s="945" t="s">
        <v>10185</v>
      </c>
    </row>
    <row r="814" spans="8:19" ht="15">
      <c r="H814" s="277"/>
      <c r="I814" s="277"/>
      <c r="K814" s="908"/>
      <c r="O814" s="39" t="s">
        <v>8293</v>
      </c>
      <c r="P814" s="39" t="s">
        <v>8301</v>
      </c>
      <c r="Q814" s="945" t="str">
        <f t="shared" si="13"/>
        <v>White Obsidian: Reflective Properties (Light) + Diamond Grain: Advanced Empowering Properties</v>
      </c>
      <c r="R814" s="957" t="s">
        <v>8928</v>
      </c>
      <c r="S814" s="945" t="s">
        <v>10186</v>
      </c>
    </row>
    <row r="815" spans="8:19" ht="15">
      <c r="H815" s="277"/>
      <c r="I815" s="277"/>
      <c r="K815" s="908"/>
      <c r="O815" s="39" t="s">
        <v>8293</v>
      </c>
      <c r="P815" s="39" t="s">
        <v>8302</v>
      </c>
      <c r="Q815" s="945" t="str">
        <f t="shared" si="13"/>
        <v>White Obsidian: Reflective Properties (Light) + Demonic Tissue: Advanced Resistance Properties</v>
      </c>
      <c r="R815" s="957" t="s">
        <v>8929</v>
      </c>
      <c r="S815" s="945" t="s">
        <v>10187</v>
      </c>
    </row>
    <row r="816" spans="8:19" ht="15">
      <c r="H816" s="277"/>
      <c r="I816" s="277"/>
      <c r="K816" s="908"/>
      <c r="O816" s="39" t="s">
        <v>8293</v>
      </c>
      <c r="P816" s="39" t="s">
        <v>9427</v>
      </c>
      <c r="Q816" s="945" t="str">
        <f t="shared" si="13"/>
        <v>White Obsidian: Reflective Properties (Light) + Greyshade Bark: Ensnaring Properties</v>
      </c>
      <c r="R816" s="957" t="s">
        <v>8930</v>
      </c>
      <c r="S816" s="945" t="s">
        <v>10188</v>
      </c>
    </row>
    <row r="817" spans="8:19" ht="15">
      <c r="H817" s="277"/>
      <c r="I817" s="277"/>
      <c r="K817" s="908"/>
      <c r="O817" s="39" t="s">
        <v>8293</v>
      </c>
      <c r="P817" s="40" t="s">
        <v>8317</v>
      </c>
      <c r="Q817" s="945" t="str">
        <f t="shared" si="13"/>
        <v>White Obsidian: Reflective Properties (Light) + Gravity Fragment: Wavelength Properties</v>
      </c>
      <c r="R817" s="958" t="s">
        <v>9016</v>
      </c>
      <c r="S817" s="945" t="s">
        <v>10189</v>
      </c>
    </row>
    <row r="818" spans="8:19" ht="15">
      <c r="H818" s="277"/>
      <c r="I818" s="277"/>
      <c r="K818" s="908"/>
      <c r="O818" s="39" t="s">
        <v>8293</v>
      </c>
      <c r="P818" s="40" t="s">
        <v>8318</v>
      </c>
      <c r="Q818" s="945" t="str">
        <f t="shared" ref="Q818:S881" si="14">_xlfn.TEXTJOIN(" + ",TRUE,O818:P818)</f>
        <v>White Obsidian: Reflective Properties (Light) + Sundunes Bloom: Pilfering Properties</v>
      </c>
      <c r="R818" s="958" t="s">
        <v>9017</v>
      </c>
      <c r="S818" s="945" t="s">
        <v>10190</v>
      </c>
    </row>
    <row r="819" spans="8:19" ht="15">
      <c r="H819" s="277"/>
      <c r="I819" s="277"/>
      <c r="K819" s="908"/>
      <c r="O819" s="39" t="s">
        <v>8293</v>
      </c>
      <c r="P819" s="40" t="s">
        <v>8319</v>
      </c>
      <c r="Q819" s="945" t="str">
        <f t="shared" si="14"/>
        <v>White Obsidian: Reflective Properties (Light) + Flaming Spirits: Alchoholic Properties</v>
      </c>
      <c r="R819" s="958" t="s">
        <v>9018</v>
      </c>
      <c r="S819" s="945" t="s">
        <v>10191</v>
      </c>
    </row>
    <row r="820" spans="8:19" ht="15">
      <c r="H820" s="269"/>
      <c r="I820" s="269"/>
      <c r="K820" s="908"/>
      <c r="O820" s="39" t="s">
        <v>8293</v>
      </c>
      <c r="P820" s="40" t="s">
        <v>8320</v>
      </c>
      <c r="Q820" s="945" t="str">
        <f t="shared" si="14"/>
        <v>White Obsidian: Reflective Properties (Light) + Oldworld Spices: Exotic Properties</v>
      </c>
      <c r="R820" s="958" t="s">
        <v>9019</v>
      </c>
      <c r="S820" s="945" t="s">
        <v>10192</v>
      </c>
    </row>
    <row r="821" spans="8:19" ht="15">
      <c r="H821" s="269"/>
      <c r="I821" s="269"/>
      <c r="K821" s="904"/>
      <c r="O821" s="39" t="s">
        <v>8293</v>
      </c>
      <c r="P821" s="40" t="s">
        <v>8321</v>
      </c>
      <c r="Q821" s="945" t="str">
        <f t="shared" si="14"/>
        <v>White Obsidian: Reflective Properties (Light) + Rotten Flesh: Rotting Properties</v>
      </c>
      <c r="R821" s="958" t="s">
        <v>9020</v>
      </c>
      <c r="S821" s="945" t="s">
        <v>10193</v>
      </c>
    </row>
    <row r="822" spans="8:19" ht="15">
      <c r="H822" s="269"/>
      <c r="I822" s="269"/>
      <c r="K822" s="904"/>
      <c r="O822" s="39" t="s">
        <v>8293</v>
      </c>
      <c r="P822" s="40" t="s">
        <v>8322</v>
      </c>
      <c r="Q822" s="945" t="str">
        <f t="shared" si="14"/>
        <v>White Obsidian: Reflective Properties (Light) + Divine Feather: Divine Properties</v>
      </c>
      <c r="R822" s="958" t="s">
        <v>9021</v>
      </c>
      <c r="S822" s="945" t="s">
        <v>10194</v>
      </c>
    </row>
    <row r="823" spans="8:19" ht="15">
      <c r="H823" s="269"/>
      <c r="I823" s="269"/>
      <c r="K823" s="904"/>
      <c r="O823" s="39" t="s">
        <v>8293</v>
      </c>
      <c r="P823" s="40" t="s">
        <v>8323</v>
      </c>
      <c r="Q823" s="945" t="str">
        <f t="shared" si="14"/>
        <v>White Obsidian: Reflective Properties (Light) + Deaths Touch: Deadly Properties</v>
      </c>
      <c r="R823" s="958" t="s">
        <v>9022</v>
      </c>
      <c r="S823" s="945" t="s">
        <v>10195</v>
      </c>
    </row>
    <row r="824" spans="8:19" ht="15">
      <c r="H824" s="269"/>
      <c r="I824" s="269"/>
      <c r="K824" s="904"/>
      <c r="O824" s="39" t="s">
        <v>8293</v>
      </c>
      <c r="P824" s="40" t="s">
        <v>8324</v>
      </c>
      <c r="Q824" s="945" t="str">
        <f t="shared" si="14"/>
        <v>White Obsidian: Reflective Properties (Light) + Everlife Ivy: Growth Properties</v>
      </c>
      <c r="R824" s="958" t="s">
        <v>9023</v>
      </c>
      <c r="S824" s="945" t="s">
        <v>10196</v>
      </c>
    </row>
    <row r="825" spans="8:19" ht="15">
      <c r="H825" s="269"/>
      <c r="I825" s="269"/>
      <c r="K825" s="904"/>
      <c r="O825" s="39" t="s">
        <v>8293</v>
      </c>
      <c r="P825" s="40" t="s">
        <v>8325</v>
      </c>
      <c r="Q825" s="945" t="str">
        <f t="shared" si="14"/>
        <v>White Obsidian: Reflective Properties (Light) + Arctic Core: Nullifying Properties</v>
      </c>
      <c r="R825" s="958" t="s">
        <v>9024</v>
      </c>
      <c r="S825" s="945" t="s">
        <v>10197</v>
      </c>
    </row>
    <row r="826" spans="8:19" ht="15">
      <c r="H826" s="269"/>
      <c r="I826" s="277"/>
      <c r="K826" s="909"/>
      <c r="O826" s="39" t="s">
        <v>8295</v>
      </c>
      <c r="P826" s="945" t="s">
        <v>1265</v>
      </c>
      <c r="Q826" s="945" t="str">
        <f t="shared" si="14"/>
        <v>Nightmare Fuel: Unsettling Properties (Dark) + Nothing</v>
      </c>
      <c r="R826" s="955" t="s">
        <v>8471</v>
      </c>
      <c r="S826" s="945" t="s">
        <v>10198</v>
      </c>
    </row>
    <row r="827" spans="8:19" ht="15">
      <c r="H827" s="277"/>
      <c r="I827" s="277"/>
      <c r="K827" s="909"/>
      <c r="O827" s="39" t="s">
        <v>8295</v>
      </c>
      <c r="P827" s="38" t="s">
        <v>8257</v>
      </c>
      <c r="Q827" s="945" t="str">
        <f t="shared" si="14"/>
        <v>Nightmare Fuel: Unsettling Properties (Dark) + Lifeforce Extract: Resistance Properties</v>
      </c>
      <c r="R827" s="956" t="s">
        <v>8568</v>
      </c>
      <c r="S827" s="945" t="s">
        <v>10199</v>
      </c>
    </row>
    <row r="828" spans="8:19" ht="15">
      <c r="H828" s="277"/>
      <c r="I828" s="277"/>
      <c r="K828" s="908"/>
      <c r="O828" s="39" t="s">
        <v>8295</v>
      </c>
      <c r="P828" s="38" t="s">
        <v>8259</v>
      </c>
      <c r="Q828" s="945" t="str">
        <f t="shared" si="14"/>
        <v>Nightmare Fuel: Unsettling Properties (Dark) + Soul Essence: Magic Properties</v>
      </c>
      <c r="R828" s="956" t="s">
        <v>8583</v>
      </c>
      <c r="S828" s="945" t="s">
        <v>10200</v>
      </c>
    </row>
    <row r="829" spans="8:19" ht="15">
      <c r="H829" s="277"/>
      <c r="I829" s="277"/>
      <c r="K829" s="908"/>
      <c r="O829" s="39" t="s">
        <v>8295</v>
      </c>
      <c r="P829" s="38" t="s">
        <v>8261</v>
      </c>
      <c r="Q829" s="945" t="str">
        <f t="shared" si="14"/>
        <v>Nightmare Fuel: Unsettling Properties (Dark) + Slithering Oil: Dexterity Properties</v>
      </c>
      <c r="R829" s="956" t="s">
        <v>8598</v>
      </c>
      <c r="S829" s="945" t="s">
        <v>10201</v>
      </c>
    </row>
    <row r="830" spans="8:19" ht="88.5">
      <c r="H830" s="277"/>
      <c r="I830" s="277"/>
      <c r="K830" s="908"/>
      <c r="O830" s="39" t="s">
        <v>8295</v>
      </c>
      <c r="P830" s="38" t="s">
        <v>8262</v>
      </c>
      <c r="Q830" s="945" t="str">
        <f t="shared" si="14"/>
        <v>Nightmare Fuel: Unsettling Properties (Dark) + Hardened Powder: Strength Properties</v>
      </c>
      <c r="R830" s="1186" t="s">
        <v>9585</v>
      </c>
      <c r="S830" s="945" t="s">
        <v>10202</v>
      </c>
    </row>
    <row r="831" spans="8:19" ht="15">
      <c r="H831" s="277"/>
      <c r="I831" s="277"/>
      <c r="K831" s="908"/>
      <c r="O831" s="39" t="s">
        <v>8295</v>
      </c>
      <c r="P831" s="38" t="s">
        <v>8265</v>
      </c>
      <c r="Q831" s="945" t="str">
        <f t="shared" si="14"/>
        <v>Nightmare Fuel: Unsettling Properties (Dark) + Ashen Weed: Withering Properties</v>
      </c>
      <c r="R831" s="956" t="s">
        <v>8628</v>
      </c>
      <c r="S831" s="945" t="s">
        <v>10203</v>
      </c>
    </row>
    <row r="832" spans="8:19" ht="15">
      <c r="H832" s="277"/>
      <c r="I832" s="277"/>
      <c r="K832" s="908"/>
      <c r="O832" s="39" t="s">
        <v>8295</v>
      </c>
      <c r="P832" s="38" t="s">
        <v>9404</v>
      </c>
      <c r="Q832" s="945" t="str">
        <f t="shared" si="14"/>
        <v>Nightmare Fuel: Unsettling Properties (Dark) + Vile Mushroom: Vile Properties</v>
      </c>
      <c r="R832" s="956" t="s">
        <v>8643</v>
      </c>
      <c r="S832" s="945" t="s">
        <v>10204</v>
      </c>
    </row>
    <row r="833" spans="8:19" ht="15">
      <c r="H833" s="277"/>
      <c r="I833" s="277"/>
      <c r="K833" s="908"/>
      <c r="O833" s="39" t="s">
        <v>8295</v>
      </c>
      <c r="P833" s="38" t="s">
        <v>8270</v>
      </c>
      <c r="Q833" s="945" t="str">
        <f t="shared" si="14"/>
        <v>Nightmare Fuel: Unsettling Properties (Dark) + Living Root: Curing Properties</v>
      </c>
      <c r="R833" s="956" t="s">
        <v>8658</v>
      </c>
      <c r="S833" s="945" t="s">
        <v>10205</v>
      </c>
    </row>
    <row r="834" spans="8:19" ht="15">
      <c r="H834" s="277"/>
      <c r="I834" s="277"/>
      <c r="K834" s="908"/>
      <c r="O834" s="39" t="s">
        <v>8295</v>
      </c>
      <c r="P834" s="38" t="s">
        <v>8272</v>
      </c>
      <c r="Q834" s="945" t="str">
        <f t="shared" si="14"/>
        <v>Nightmare Fuel: Unsettling Properties (Dark) + Mending Salve: Healing Properties</v>
      </c>
      <c r="R834" s="956" t="s">
        <v>8673</v>
      </c>
      <c r="S834" s="945" t="s">
        <v>10206</v>
      </c>
    </row>
    <row r="835" spans="8:19" ht="15">
      <c r="H835" s="277"/>
      <c r="I835" s="277"/>
      <c r="K835" s="908"/>
      <c r="O835" s="39" t="s">
        <v>8295</v>
      </c>
      <c r="P835" s="38" t="s">
        <v>8274</v>
      </c>
      <c r="Q835" s="945" t="str">
        <f t="shared" si="14"/>
        <v>Nightmare Fuel: Unsettling Properties (Dark) + Bone Marrow: Regenerative Properties</v>
      </c>
      <c r="R835" s="956" t="s">
        <v>8687</v>
      </c>
      <c r="S835" s="945" t="s">
        <v>10207</v>
      </c>
    </row>
    <row r="836" spans="8:19" ht="15">
      <c r="H836" s="277"/>
      <c r="I836" s="277"/>
      <c r="K836" s="908"/>
      <c r="O836" s="39" t="s">
        <v>8295</v>
      </c>
      <c r="P836" s="38" t="s">
        <v>8275</v>
      </c>
      <c r="Q836" s="945" t="str">
        <f t="shared" si="14"/>
        <v>Nightmare Fuel: Unsettling Properties (Dark) + Mana Berries: Mana Properties</v>
      </c>
      <c r="R836" s="956" t="s">
        <v>8700</v>
      </c>
      <c r="S836" s="945" t="s">
        <v>10208</v>
      </c>
    </row>
    <row r="837" spans="8:19" ht="15">
      <c r="H837" s="277"/>
      <c r="I837" s="277"/>
      <c r="K837" s="908"/>
      <c r="O837" s="39" t="s">
        <v>8295</v>
      </c>
      <c r="P837" s="38" t="s">
        <v>8276</v>
      </c>
      <c r="Q837" s="945" t="str">
        <f t="shared" si="14"/>
        <v>Nightmare Fuel: Unsettling Properties (Dark) + Black Cobweb: Weakening Properties</v>
      </c>
      <c r="R837" s="956" t="s">
        <v>8628</v>
      </c>
      <c r="S837" s="945" t="s">
        <v>10209</v>
      </c>
    </row>
    <row r="838" spans="8:19" ht="15">
      <c r="H838" s="277"/>
      <c r="I838" s="277"/>
      <c r="K838" s="908"/>
      <c r="O838" s="39" t="s">
        <v>8295</v>
      </c>
      <c r="P838" s="38" t="s">
        <v>8277</v>
      </c>
      <c r="Q838" s="945" t="str">
        <f t="shared" si="14"/>
        <v>Nightmare Fuel: Unsettling Properties (Dark) + Power Sand: Empowering Properties</v>
      </c>
      <c r="R838" s="956" t="s">
        <v>8719</v>
      </c>
      <c r="S838" s="945" t="s">
        <v>10210</v>
      </c>
    </row>
    <row r="839" spans="8:19" ht="15">
      <c r="H839" s="277"/>
      <c r="I839" s="277"/>
      <c r="K839" s="908"/>
      <c r="O839" s="39" t="s">
        <v>8295</v>
      </c>
      <c r="P839" s="39" t="s">
        <v>8278</v>
      </c>
      <c r="Q839" s="945" t="str">
        <f t="shared" si="14"/>
        <v>Nightmare Fuel: Unsettling Properties (Dark) + Ice Lotus: Freezing Properties (Frost)</v>
      </c>
      <c r="R839" s="957" t="s">
        <v>8840</v>
      </c>
      <c r="S839" s="945" t="s">
        <v>10211</v>
      </c>
    </row>
    <row r="840" spans="8:19" ht="15">
      <c r="H840" s="277"/>
      <c r="I840" s="277"/>
      <c r="K840" s="908"/>
      <c r="O840" s="39" t="s">
        <v>8295</v>
      </c>
      <c r="P840" s="39" t="s">
        <v>9413</v>
      </c>
      <c r="Q840" s="945" t="str">
        <f t="shared" si="14"/>
        <v>Nightmare Fuel: Unsettling Properties (Dark) + Pure Blood: Blood Properties (Bleed)</v>
      </c>
      <c r="R840" s="957" t="s">
        <v>8855</v>
      </c>
      <c r="S840" s="945" t="s">
        <v>10212</v>
      </c>
    </row>
    <row r="841" spans="8:19" ht="15">
      <c r="H841" s="277"/>
      <c r="I841" s="277"/>
      <c r="K841" s="908"/>
      <c r="O841" s="39" t="s">
        <v>8295</v>
      </c>
      <c r="P841" s="39" t="s">
        <v>8281</v>
      </c>
      <c r="Q841" s="945" t="str">
        <f t="shared" si="14"/>
        <v>Nightmare Fuel: Unsettling Properties (Dark) + Poison Gland: Toxic Properties (Poison)</v>
      </c>
      <c r="R841" s="957" t="s">
        <v>8869</v>
      </c>
      <c r="S841" s="945" t="s">
        <v>10213</v>
      </c>
    </row>
    <row r="842" spans="8:19" ht="15">
      <c r="H842" s="277"/>
      <c r="I842" s="277"/>
      <c r="K842" s="908"/>
      <c r="O842" s="39" t="s">
        <v>8295</v>
      </c>
      <c r="P842" s="39" t="s">
        <v>8283</v>
      </c>
      <c r="Q842" s="945" t="str">
        <f t="shared" si="14"/>
        <v>Nightmare Fuel: Unsettling Properties (Dark) + Rich Soil: Earthly Properties (Earth)</v>
      </c>
      <c r="R842" s="957" t="s">
        <v>8882</v>
      </c>
      <c r="S842" s="945" t="s">
        <v>10214</v>
      </c>
    </row>
    <row r="843" spans="8:19" ht="15">
      <c r="H843" s="277"/>
      <c r="I843" s="277"/>
      <c r="K843" s="908"/>
      <c r="O843" s="39" t="s">
        <v>8295</v>
      </c>
      <c r="P843" s="39" t="s">
        <v>8285</v>
      </c>
      <c r="Q843" s="945" t="str">
        <f t="shared" si="14"/>
        <v>Nightmare Fuel: Unsettling Properties (Dark) + Burning Ichor: Firey Properties (Fire)</v>
      </c>
      <c r="R843" s="957" t="s">
        <v>8894</v>
      </c>
      <c r="S843" s="945" t="s">
        <v>10215</v>
      </c>
    </row>
    <row r="844" spans="8:19" ht="15">
      <c r="H844" s="277"/>
      <c r="I844" s="277"/>
      <c r="K844" s="908"/>
      <c r="O844" s="39" t="s">
        <v>8295</v>
      </c>
      <c r="P844" s="39" t="s">
        <v>8287</v>
      </c>
      <c r="Q844" s="945" t="str">
        <f t="shared" si="14"/>
        <v>Nightmare Fuel: Unsettling Properties (Dark) + Sparking Solution: Electric Properties (Lightning)</v>
      </c>
      <c r="R844" s="957" t="s">
        <v>8904</v>
      </c>
      <c r="S844" s="945" t="s">
        <v>10216</v>
      </c>
    </row>
    <row r="845" spans="8:19" ht="15">
      <c r="H845" s="277"/>
      <c r="I845" s="277"/>
      <c r="K845" s="908"/>
      <c r="O845" s="39" t="s">
        <v>8295</v>
      </c>
      <c r="P845" s="39" t="s">
        <v>8290</v>
      </c>
      <c r="Q845" s="945" t="str">
        <f t="shared" si="14"/>
        <v>Nightmare Fuel: Unsettling Properties (Dark) + Whistling Sap: Breezing Properties (Wind)</v>
      </c>
      <c r="R845" s="957" t="s">
        <v>8915</v>
      </c>
      <c r="S845" s="945" t="s">
        <v>10217</v>
      </c>
    </row>
    <row r="846" spans="8:19" ht="15">
      <c r="H846" s="277"/>
      <c r="I846" s="277"/>
      <c r="K846" s="908"/>
      <c r="O846" s="39" t="s">
        <v>8295</v>
      </c>
      <c r="P846" s="39" t="s">
        <v>8293</v>
      </c>
      <c r="Q846" s="945" t="str">
        <f t="shared" si="14"/>
        <v>Nightmare Fuel: Unsettling Properties (Dark) + White Obsidian: Reflective Properties (Light)</v>
      </c>
      <c r="R846" s="957" t="s">
        <v>8924</v>
      </c>
      <c r="S846" s="945" t="s">
        <v>10218</v>
      </c>
    </row>
    <row r="847" spans="8:19" ht="15">
      <c r="H847" s="277"/>
      <c r="I847" s="277"/>
      <c r="K847" s="908"/>
      <c r="O847" s="39" t="s">
        <v>8295</v>
      </c>
      <c r="P847" s="39" t="s">
        <v>8295</v>
      </c>
      <c r="Q847" s="945" t="str">
        <f t="shared" si="14"/>
        <v>Nightmare Fuel: Unsettling Properties (Dark) + Nightmare Fuel: Unsettling Properties (Dark)</v>
      </c>
      <c r="R847" s="957" t="s">
        <v>8931</v>
      </c>
      <c r="S847" s="945" t="s">
        <v>10219</v>
      </c>
    </row>
    <row r="848" spans="8:19" ht="15">
      <c r="H848" s="277"/>
      <c r="I848" s="277"/>
      <c r="K848" s="908"/>
      <c r="O848" s="39" t="s">
        <v>8295</v>
      </c>
      <c r="P848" s="39" t="s">
        <v>8297</v>
      </c>
      <c r="Q848" s="945" t="str">
        <f t="shared" si="14"/>
        <v>Nightmare Fuel: Unsettling Properties (Dark) + Salt Crystals: Advanced Healing Properties</v>
      </c>
      <c r="R848" s="957" t="s">
        <v>8932</v>
      </c>
      <c r="S848" s="945" t="s">
        <v>10220</v>
      </c>
    </row>
    <row r="849" spans="8:19" ht="15">
      <c r="H849" s="277"/>
      <c r="I849" s="277"/>
      <c r="K849" s="908"/>
      <c r="O849" s="39" t="s">
        <v>8295</v>
      </c>
      <c r="P849" s="39" t="s">
        <v>8299</v>
      </c>
      <c r="Q849" s="945" t="str">
        <f t="shared" si="14"/>
        <v>Nightmare Fuel: Unsettling Properties (Dark) + Spirit Leaf: Advanced Regenerative Properties</v>
      </c>
      <c r="R849" s="957" t="s">
        <v>8933</v>
      </c>
      <c r="S849" s="945" t="s">
        <v>10221</v>
      </c>
    </row>
    <row r="850" spans="8:19" ht="15">
      <c r="H850" s="277"/>
      <c r="I850" s="277"/>
      <c r="K850" s="908"/>
      <c r="O850" s="39" t="s">
        <v>8295</v>
      </c>
      <c r="P850" s="39" t="s">
        <v>8300</v>
      </c>
      <c r="Q850" s="945" t="str">
        <f t="shared" si="14"/>
        <v>Nightmare Fuel: Unsettling Properties (Dark) + Star Dust: Advanced Mana Properties</v>
      </c>
      <c r="R850" s="957" t="s">
        <v>8934</v>
      </c>
      <c r="S850" s="945" t="s">
        <v>10222</v>
      </c>
    </row>
    <row r="851" spans="8:19" ht="15">
      <c r="H851" s="277"/>
      <c r="I851" s="277"/>
      <c r="K851" s="908"/>
      <c r="O851" s="39" t="s">
        <v>8295</v>
      </c>
      <c r="P851" s="39" t="s">
        <v>8301</v>
      </c>
      <c r="Q851" s="945" t="str">
        <f t="shared" si="14"/>
        <v>Nightmare Fuel: Unsettling Properties (Dark) + Diamond Grain: Advanced Empowering Properties</v>
      </c>
      <c r="R851" s="957" t="s">
        <v>8935</v>
      </c>
      <c r="S851" s="945" t="s">
        <v>10223</v>
      </c>
    </row>
    <row r="852" spans="8:19" ht="15">
      <c r="H852" s="269"/>
      <c r="I852" s="269"/>
      <c r="K852" s="908"/>
      <c r="O852" s="39" t="s">
        <v>8295</v>
      </c>
      <c r="P852" s="39" t="s">
        <v>8302</v>
      </c>
      <c r="Q852" s="945" t="str">
        <f t="shared" si="14"/>
        <v>Nightmare Fuel: Unsettling Properties (Dark) + Demonic Tissue: Advanced Resistance Properties</v>
      </c>
      <c r="R852" s="957" t="s">
        <v>8936</v>
      </c>
      <c r="S852" s="945" t="s">
        <v>10224</v>
      </c>
    </row>
    <row r="853" spans="8:19" ht="15">
      <c r="H853" s="269"/>
      <c r="I853" s="269"/>
      <c r="K853" s="904"/>
      <c r="O853" s="39" t="s">
        <v>8295</v>
      </c>
      <c r="P853" s="39" t="s">
        <v>9427</v>
      </c>
      <c r="Q853" s="945" t="str">
        <f t="shared" si="14"/>
        <v>Nightmare Fuel: Unsettling Properties (Dark) + Greyshade Bark: Ensnaring Properties</v>
      </c>
      <c r="R853" s="957" t="s">
        <v>8937</v>
      </c>
      <c r="S853" s="945" t="s">
        <v>10225</v>
      </c>
    </row>
    <row r="854" spans="8:19" ht="15">
      <c r="H854" s="269"/>
      <c r="I854" s="269"/>
      <c r="K854" s="904"/>
      <c r="O854" s="39" t="s">
        <v>8295</v>
      </c>
      <c r="P854" s="40" t="s">
        <v>8317</v>
      </c>
      <c r="Q854" s="945" t="str">
        <f t="shared" si="14"/>
        <v>Nightmare Fuel: Unsettling Properties (Dark) + Gravity Fragment: Wavelength Properties</v>
      </c>
      <c r="R854" s="958" t="s">
        <v>9025</v>
      </c>
      <c r="S854" s="945" t="s">
        <v>10226</v>
      </c>
    </row>
    <row r="855" spans="8:19" ht="15">
      <c r="H855" s="269"/>
      <c r="I855" s="269"/>
      <c r="K855" s="904"/>
      <c r="O855" s="39" t="s">
        <v>8295</v>
      </c>
      <c r="P855" s="40" t="s">
        <v>8318</v>
      </c>
      <c r="Q855" s="945" t="str">
        <f t="shared" si="14"/>
        <v>Nightmare Fuel: Unsettling Properties (Dark) + Sundunes Bloom: Pilfering Properties</v>
      </c>
      <c r="R855" s="958" t="s">
        <v>9026</v>
      </c>
      <c r="S855" s="945" t="s">
        <v>10227</v>
      </c>
    </row>
    <row r="856" spans="8:19" ht="15">
      <c r="H856" s="269"/>
      <c r="I856" s="269"/>
      <c r="K856" s="904"/>
      <c r="O856" s="39" t="s">
        <v>8295</v>
      </c>
      <c r="P856" s="40" t="s">
        <v>8319</v>
      </c>
      <c r="Q856" s="945" t="str">
        <f t="shared" si="14"/>
        <v>Nightmare Fuel: Unsettling Properties (Dark) + Flaming Spirits: Alchoholic Properties</v>
      </c>
      <c r="R856" s="958" t="s">
        <v>9027</v>
      </c>
      <c r="S856" s="945" t="s">
        <v>10228</v>
      </c>
    </row>
    <row r="857" spans="8:19" ht="15">
      <c r="H857" s="269"/>
      <c r="I857" s="269"/>
      <c r="K857" s="904"/>
      <c r="O857" s="39" t="s">
        <v>8295</v>
      </c>
      <c r="P857" s="40" t="s">
        <v>8320</v>
      </c>
      <c r="Q857" s="945" t="str">
        <f t="shared" si="14"/>
        <v>Nightmare Fuel: Unsettling Properties (Dark) + Oldworld Spices: Exotic Properties</v>
      </c>
      <c r="R857" s="989" t="s">
        <v>9028</v>
      </c>
      <c r="S857" s="945" t="s">
        <v>10229</v>
      </c>
    </row>
    <row r="858" spans="8:19" ht="15">
      <c r="H858" s="269"/>
      <c r="I858" s="277"/>
      <c r="K858" s="909"/>
      <c r="O858" s="39" t="s">
        <v>8295</v>
      </c>
      <c r="P858" s="40" t="s">
        <v>8321</v>
      </c>
      <c r="Q858" s="945" t="str">
        <f t="shared" si="14"/>
        <v>Nightmare Fuel: Unsettling Properties (Dark) + Rotten Flesh: Rotting Properties</v>
      </c>
      <c r="R858" s="958" t="s">
        <v>9029</v>
      </c>
      <c r="S858" s="945" t="s">
        <v>10230</v>
      </c>
    </row>
    <row r="859" spans="8:19" ht="15">
      <c r="H859" s="277"/>
      <c r="I859" s="277"/>
      <c r="K859" s="909"/>
      <c r="O859" s="39" t="s">
        <v>8295</v>
      </c>
      <c r="P859" s="40" t="s">
        <v>8322</v>
      </c>
      <c r="Q859" s="945" t="str">
        <f t="shared" si="14"/>
        <v>Nightmare Fuel: Unsettling Properties (Dark) + Divine Feather: Divine Properties</v>
      </c>
      <c r="R859" s="958" t="s">
        <v>9030</v>
      </c>
      <c r="S859" s="945" t="s">
        <v>10231</v>
      </c>
    </row>
    <row r="860" spans="8:19" ht="15">
      <c r="H860" s="277"/>
      <c r="I860" s="277"/>
      <c r="K860" s="908"/>
      <c r="O860" s="39" t="s">
        <v>8295</v>
      </c>
      <c r="P860" s="40" t="s">
        <v>8323</v>
      </c>
      <c r="Q860" s="945" t="str">
        <f t="shared" si="14"/>
        <v>Nightmare Fuel: Unsettling Properties (Dark) + Deaths Touch: Deadly Properties</v>
      </c>
      <c r="R860" s="958" t="s">
        <v>9031</v>
      </c>
      <c r="S860" s="945" t="s">
        <v>10232</v>
      </c>
    </row>
    <row r="861" spans="8:19" ht="15">
      <c r="H861" s="277"/>
      <c r="I861" s="277"/>
      <c r="K861" s="908"/>
      <c r="O861" s="39" t="s">
        <v>8295</v>
      </c>
      <c r="P861" s="40" t="s">
        <v>8324</v>
      </c>
      <c r="Q861" s="945" t="str">
        <f t="shared" si="14"/>
        <v>Nightmare Fuel: Unsettling Properties (Dark) + Everlife Ivy: Growth Properties</v>
      </c>
      <c r="R861" s="958" t="s">
        <v>9032</v>
      </c>
      <c r="S861" s="945" t="s">
        <v>10233</v>
      </c>
    </row>
    <row r="862" spans="8:19" ht="15">
      <c r="H862" s="277"/>
      <c r="I862" s="277"/>
      <c r="K862" s="908"/>
      <c r="O862" s="39" t="s">
        <v>8295</v>
      </c>
      <c r="P862" s="40" t="s">
        <v>8325</v>
      </c>
      <c r="Q862" s="945" t="str">
        <f t="shared" si="14"/>
        <v>Nightmare Fuel: Unsettling Properties (Dark) + Arctic Core: Nullifying Properties</v>
      </c>
      <c r="R862" s="958" t="s">
        <v>9033</v>
      </c>
      <c r="S862" s="945" t="s">
        <v>10234</v>
      </c>
    </row>
    <row r="863" spans="8:19" ht="15">
      <c r="H863" s="277"/>
      <c r="I863" s="277"/>
      <c r="K863" s="908"/>
      <c r="O863" s="39" t="s">
        <v>8297</v>
      </c>
      <c r="P863" s="945" t="s">
        <v>1265</v>
      </c>
      <c r="Q863" s="945" t="str">
        <f t="shared" si="14"/>
        <v>Salt Crystals: Advanced Healing Properties + Nothing</v>
      </c>
      <c r="R863" s="955" t="s">
        <v>8472</v>
      </c>
      <c r="S863" s="945" t="s">
        <v>10235</v>
      </c>
    </row>
    <row r="864" spans="8:19" ht="15">
      <c r="H864" s="277"/>
      <c r="I864" s="277"/>
      <c r="K864" s="908"/>
      <c r="O864" s="39" t="s">
        <v>8297</v>
      </c>
      <c r="P864" s="38" t="s">
        <v>8257</v>
      </c>
      <c r="Q864" s="945" t="str">
        <f t="shared" si="14"/>
        <v>Salt Crystals: Advanced Healing Properties + Lifeforce Extract: Resistance Properties</v>
      </c>
      <c r="R864" s="956" t="s">
        <v>8569</v>
      </c>
      <c r="S864" s="945" t="s">
        <v>10236</v>
      </c>
    </row>
    <row r="865" spans="8:19" ht="15">
      <c r="H865" s="277"/>
      <c r="I865" s="277"/>
      <c r="K865" s="908"/>
      <c r="O865" s="39" t="s">
        <v>8297</v>
      </c>
      <c r="P865" s="38" t="s">
        <v>8259</v>
      </c>
      <c r="Q865" s="945" t="str">
        <f t="shared" si="14"/>
        <v>Salt Crystals: Advanced Healing Properties + Soul Essence: Magic Properties</v>
      </c>
      <c r="R865" s="956" t="s">
        <v>8584</v>
      </c>
      <c r="S865" s="945" t="s">
        <v>10237</v>
      </c>
    </row>
    <row r="866" spans="8:19" ht="15">
      <c r="H866" s="277"/>
      <c r="I866" s="277"/>
      <c r="K866" s="908"/>
      <c r="O866" s="39" t="s">
        <v>8297</v>
      </c>
      <c r="P866" s="38" t="s">
        <v>8261</v>
      </c>
      <c r="Q866" s="945" t="str">
        <f t="shared" si="14"/>
        <v>Salt Crystals: Advanced Healing Properties + Slithering Oil: Dexterity Properties</v>
      </c>
      <c r="R866" s="956" t="s">
        <v>8599</v>
      </c>
      <c r="S866" s="945" t="s">
        <v>10238</v>
      </c>
    </row>
    <row r="867" spans="8:19" ht="15">
      <c r="H867" s="277"/>
      <c r="I867" s="277"/>
      <c r="K867" s="908"/>
      <c r="O867" s="39" t="s">
        <v>8297</v>
      </c>
      <c r="P867" s="38" t="s">
        <v>8262</v>
      </c>
      <c r="Q867" s="945" t="str">
        <f t="shared" si="14"/>
        <v>Salt Crystals: Advanced Healing Properties + Hardened Powder: Strength Properties</v>
      </c>
      <c r="R867" s="956" t="s">
        <v>8614</v>
      </c>
      <c r="S867" s="945" t="s">
        <v>10239</v>
      </c>
    </row>
    <row r="868" spans="8:19" ht="15">
      <c r="H868" s="277"/>
      <c r="I868" s="277"/>
      <c r="K868" s="908"/>
      <c r="O868" s="39" t="s">
        <v>8297</v>
      </c>
      <c r="P868" s="38" t="s">
        <v>8265</v>
      </c>
      <c r="Q868" s="945" t="str">
        <f t="shared" si="14"/>
        <v>Salt Crystals: Advanced Healing Properties + Ashen Weed: Withering Properties</v>
      </c>
      <c r="R868" s="956" t="s">
        <v>8629</v>
      </c>
      <c r="S868" s="945" t="s">
        <v>10240</v>
      </c>
    </row>
    <row r="869" spans="8:19" ht="15">
      <c r="H869" s="277"/>
      <c r="I869" s="277"/>
      <c r="K869" s="908"/>
      <c r="O869" s="39" t="s">
        <v>8297</v>
      </c>
      <c r="P869" s="38" t="s">
        <v>9404</v>
      </c>
      <c r="Q869" s="945" t="str">
        <f t="shared" si="14"/>
        <v>Salt Crystals: Advanced Healing Properties + Vile Mushroom: Vile Properties</v>
      </c>
      <c r="R869" s="956" t="s">
        <v>8644</v>
      </c>
      <c r="S869" s="945" t="s">
        <v>10241</v>
      </c>
    </row>
    <row r="870" spans="8:19" ht="15">
      <c r="H870" s="277"/>
      <c r="I870" s="277"/>
      <c r="K870" s="908"/>
      <c r="O870" s="39" t="s">
        <v>8297</v>
      </c>
      <c r="P870" s="38" t="s">
        <v>8270</v>
      </c>
      <c r="Q870" s="945" t="str">
        <f t="shared" si="14"/>
        <v>Salt Crystals: Advanced Healing Properties + Living Root: Curing Properties</v>
      </c>
      <c r="R870" s="956" t="s">
        <v>8659</v>
      </c>
      <c r="S870" s="945" t="s">
        <v>10242</v>
      </c>
    </row>
    <row r="871" spans="8:19" ht="15">
      <c r="H871" s="277"/>
      <c r="I871" s="277"/>
      <c r="K871" s="908"/>
      <c r="O871" s="39" t="s">
        <v>8297</v>
      </c>
      <c r="P871" s="38" t="s">
        <v>8272</v>
      </c>
      <c r="Q871" s="945" t="str">
        <f t="shared" si="14"/>
        <v>Salt Crystals: Advanced Healing Properties + Mending Salve: Healing Properties</v>
      </c>
      <c r="R871" s="956" t="s">
        <v>8674</v>
      </c>
      <c r="S871" s="945" t="s">
        <v>10243</v>
      </c>
    </row>
    <row r="872" spans="8:19" ht="15">
      <c r="H872" s="277"/>
      <c r="I872" s="277"/>
      <c r="K872" s="908"/>
      <c r="O872" s="39" t="s">
        <v>8297</v>
      </c>
      <c r="P872" s="38" t="s">
        <v>8274</v>
      </c>
      <c r="Q872" s="945" t="str">
        <f t="shared" si="14"/>
        <v>Salt Crystals: Advanced Healing Properties + Bone Marrow: Regenerative Properties</v>
      </c>
      <c r="R872" s="956" t="s">
        <v>8675</v>
      </c>
      <c r="S872" s="945" t="s">
        <v>10244</v>
      </c>
    </row>
    <row r="873" spans="8:19" ht="15">
      <c r="H873" s="277"/>
      <c r="I873" s="277"/>
      <c r="K873" s="908"/>
      <c r="O873" s="39" t="s">
        <v>8297</v>
      </c>
      <c r="P873" s="38" t="s">
        <v>8275</v>
      </c>
      <c r="Q873" s="945" t="str">
        <f t="shared" si="14"/>
        <v>Salt Crystals: Advanced Healing Properties + Mana Berries: Mana Properties</v>
      </c>
      <c r="R873" s="956" t="s">
        <v>8676</v>
      </c>
      <c r="S873" s="945" t="s">
        <v>10245</v>
      </c>
    </row>
    <row r="874" spans="8:19" ht="15">
      <c r="H874" s="277"/>
      <c r="I874" s="277"/>
      <c r="K874" s="908"/>
      <c r="O874" s="39" t="s">
        <v>8297</v>
      </c>
      <c r="P874" s="38" t="s">
        <v>8276</v>
      </c>
      <c r="Q874" s="945" t="str">
        <f t="shared" si="14"/>
        <v>Salt Crystals: Advanced Healing Properties + Black Cobweb: Weakening Properties</v>
      </c>
      <c r="R874" s="956" t="s">
        <v>8705</v>
      </c>
      <c r="S874" s="945" t="s">
        <v>10246</v>
      </c>
    </row>
    <row r="875" spans="8:19" ht="15">
      <c r="H875" s="277"/>
      <c r="I875" s="277"/>
      <c r="K875" s="908"/>
      <c r="O875" s="39" t="s">
        <v>8297</v>
      </c>
      <c r="P875" s="38" t="s">
        <v>8277</v>
      </c>
      <c r="Q875" s="945" t="str">
        <f t="shared" si="14"/>
        <v>Salt Crystals: Advanced Healing Properties + Power Sand: Empowering Properties</v>
      </c>
      <c r="R875" s="956" t="s">
        <v>8677</v>
      </c>
      <c r="S875" s="945" t="s">
        <v>10247</v>
      </c>
    </row>
    <row r="876" spans="8:19" ht="15">
      <c r="H876" s="277"/>
      <c r="I876" s="277"/>
      <c r="K876" s="908"/>
      <c r="O876" s="39" t="s">
        <v>8297</v>
      </c>
      <c r="P876" s="39" t="s">
        <v>8278</v>
      </c>
      <c r="Q876" s="945" t="str">
        <f t="shared" si="14"/>
        <v>Salt Crystals: Advanced Healing Properties + Ice Lotus: Freezing Properties (Frost)</v>
      </c>
      <c r="R876" s="957" t="s">
        <v>8841</v>
      </c>
      <c r="S876" s="945" t="s">
        <v>10248</v>
      </c>
    </row>
    <row r="877" spans="8:19" ht="15">
      <c r="H877" s="277"/>
      <c r="I877" s="277"/>
      <c r="K877" s="908"/>
      <c r="O877" s="39" t="s">
        <v>8297</v>
      </c>
      <c r="P877" s="39" t="s">
        <v>9413</v>
      </c>
      <c r="Q877" s="945" t="str">
        <f t="shared" si="14"/>
        <v>Salt Crystals: Advanced Healing Properties + Pure Blood: Blood Properties (Bleed)</v>
      </c>
      <c r="R877" s="957" t="s">
        <v>8856</v>
      </c>
      <c r="S877" s="945" t="s">
        <v>10249</v>
      </c>
    </row>
    <row r="878" spans="8:19" ht="15">
      <c r="H878" s="277"/>
      <c r="I878" s="277"/>
      <c r="K878" s="908"/>
      <c r="O878" s="39" t="s">
        <v>8297</v>
      </c>
      <c r="P878" s="39" t="s">
        <v>8281</v>
      </c>
      <c r="Q878" s="945" t="str">
        <f t="shared" si="14"/>
        <v>Salt Crystals: Advanced Healing Properties + Poison Gland: Toxic Properties (Poison)</v>
      </c>
      <c r="R878" s="957" t="s">
        <v>8870</v>
      </c>
      <c r="S878" s="945" t="s">
        <v>10250</v>
      </c>
    </row>
    <row r="879" spans="8:19" ht="15">
      <c r="H879" s="277"/>
      <c r="I879" s="277"/>
      <c r="K879" s="908"/>
      <c r="O879" s="39" t="s">
        <v>8297</v>
      </c>
      <c r="P879" s="39" t="s">
        <v>8283</v>
      </c>
      <c r="Q879" s="945" t="str">
        <f t="shared" si="14"/>
        <v>Salt Crystals: Advanced Healing Properties + Rich Soil: Earthly Properties (Earth)</v>
      </c>
      <c r="R879" s="957" t="s">
        <v>8883</v>
      </c>
      <c r="S879" s="945" t="s">
        <v>10251</v>
      </c>
    </row>
    <row r="880" spans="8:19" ht="15">
      <c r="H880" s="277"/>
      <c r="I880" s="277"/>
      <c r="K880" s="908"/>
      <c r="O880" s="39" t="s">
        <v>8297</v>
      </c>
      <c r="P880" s="39" t="s">
        <v>8285</v>
      </c>
      <c r="Q880" s="945" t="str">
        <f t="shared" si="14"/>
        <v>Salt Crystals: Advanced Healing Properties + Burning Ichor: Firey Properties (Fire)</v>
      </c>
      <c r="R880" s="957" t="s">
        <v>8895</v>
      </c>
      <c r="S880" s="945" t="s">
        <v>10252</v>
      </c>
    </row>
    <row r="881" spans="8:19" ht="15">
      <c r="H881" s="277"/>
      <c r="I881" s="277"/>
      <c r="K881" s="908"/>
      <c r="O881" s="39" t="s">
        <v>8297</v>
      </c>
      <c r="P881" s="39" t="s">
        <v>8287</v>
      </c>
      <c r="Q881" s="945" t="str">
        <f t="shared" si="14"/>
        <v>Salt Crystals: Advanced Healing Properties + Sparking Solution: Electric Properties (Lightning)</v>
      </c>
      <c r="R881" s="957" t="s">
        <v>8905</v>
      </c>
      <c r="S881" s="945" t="s">
        <v>10253</v>
      </c>
    </row>
    <row r="882" spans="8:19" ht="15">
      <c r="H882" s="277"/>
      <c r="I882" s="277"/>
      <c r="K882" s="908"/>
      <c r="O882" s="39" t="s">
        <v>8297</v>
      </c>
      <c r="P882" s="39" t="s">
        <v>8290</v>
      </c>
      <c r="Q882" s="945" t="str">
        <f t="shared" ref="Q882:S945" si="15">_xlfn.TEXTJOIN(" + ",TRUE,O882:P882)</f>
        <v>Salt Crystals: Advanced Healing Properties + Whistling Sap: Breezing Properties (Wind)</v>
      </c>
      <c r="R882" s="957" t="s">
        <v>8916</v>
      </c>
      <c r="S882" s="945" t="s">
        <v>10254</v>
      </c>
    </row>
    <row r="883" spans="8:19" ht="15">
      <c r="H883" s="277"/>
      <c r="I883" s="277"/>
      <c r="K883" s="908"/>
      <c r="O883" s="39" t="s">
        <v>8297</v>
      </c>
      <c r="P883" s="39" t="s">
        <v>8293</v>
      </c>
      <c r="Q883" s="945" t="str">
        <f t="shared" si="15"/>
        <v>Salt Crystals: Advanced Healing Properties + White Obsidian: Reflective Properties (Light)</v>
      </c>
      <c r="R883" s="957" t="s">
        <v>8925</v>
      </c>
      <c r="S883" s="945" t="s">
        <v>10255</v>
      </c>
    </row>
    <row r="884" spans="8:19" ht="15">
      <c r="H884" s="269"/>
      <c r="I884" s="269"/>
      <c r="K884" s="908"/>
      <c r="O884" s="39" t="s">
        <v>8297</v>
      </c>
      <c r="P884" s="39" t="s">
        <v>8295</v>
      </c>
      <c r="Q884" s="945" t="str">
        <f t="shared" si="15"/>
        <v>Salt Crystals: Advanced Healing Properties + Nightmare Fuel: Unsettling Properties (Dark)</v>
      </c>
      <c r="R884" s="957" t="s">
        <v>8932</v>
      </c>
      <c r="S884" s="945" t="s">
        <v>10256</v>
      </c>
    </row>
    <row r="885" spans="8:19" ht="15">
      <c r="H885" s="269"/>
      <c r="I885" s="269"/>
      <c r="K885" s="909"/>
      <c r="O885" s="39" t="s">
        <v>8297</v>
      </c>
      <c r="P885" s="39" t="s">
        <v>8297</v>
      </c>
      <c r="Q885" s="945" t="str">
        <f t="shared" si="15"/>
        <v>Salt Crystals: Advanced Healing Properties + Salt Crystals: Advanced Healing Properties</v>
      </c>
      <c r="R885" s="957" t="s">
        <v>8938</v>
      </c>
      <c r="S885" s="945" t="s">
        <v>10257</v>
      </c>
    </row>
    <row r="886" spans="8:19" ht="15">
      <c r="H886" s="269"/>
      <c r="I886" s="269"/>
      <c r="K886" s="924"/>
      <c r="O886" s="39" t="s">
        <v>8297</v>
      </c>
      <c r="P886" s="39" t="s">
        <v>8299</v>
      </c>
      <c r="Q886" s="945" t="str">
        <f t="shared" si="15"/>
        <v>Salt Crystals: Advanced Healing Properties + Spirit Leaf: Advanced Regenerative Properties</v>
      </c>
      <c r="R886" s="957" t="s">
        <v>8939</v>
      </c>
      <c r="S886" s="945" t="s">
        <v>10258</v>
      </c>
    </row>
    <row r="887" spans="8:19" ht="15">
      <c r="H887" s="269"/>
      <c r="I887" s="269"/>
      <c r="K887" s="909"/>
      <c r="O887" s="39" t="s">
        <v>8297</v>
      </c>
      <c r="P887" s="39" t="s">
        <v>8300</v>
      </c>
      <c r="Q887" s="945" t="str">
        <f t="shared" si="15"/>
        <v>Salt Crystals: Advanced Healing Properties + Star Dust: Advanced Mana Properties</v>
      </c>
      <c r="R887" s="957" t="s">
        <v>8940</v>
      </c>
      <c r="S887" s="945" t="s">
        <v>10259</v>
      </c>
    </row>
    <row r="888" spans="8:19" ht="15">
      <c r="H888" s="269"/>
      <c r="I888" s="269"/>
      <c r="K888" s="909"/>
      <c r="O888" s="39" t="s">
        <v>8297</v>
      </c>
      <c r="P888" s="39" t="s">
        <v>8301</v>
      </c>
      <c r="Q888" s="945" t="str">
        <f t="shared" si="15"/>
        <v>Salt Crystals: Advanced Healing Properties + Diamond Grain: Advanced Empowering Properties</v>
      </c>
      <c r="R888" s="957" t="s">
        <v>8941</v>
      </c>
      <c r="S888" s="945" t="s">
        <v>10260</v>
      </c>
    </row>
    <row r="889" spans="8:19" ht="15">
      <c r="H889" s="269"/>
      <c r="I889" s="277"/>
      <c r="K889" s="909"/>
      <c r="O889" s="39" t="s">
        <v>8297</v>
      </c>
      <c r="P889" s="39" t="s">
        <v>8302</v>
      </c>
      <c r="Q889" s="945" t="str">
        <f t="shared" si="15"/>
        <v>Salt Crystals: Advanced Healing Properties + Demonic Tissue: Advanced Resistance Properties</v>
      </c>
      <c r="R889" s="957" t="s">
        <v>8942</v>
      </c>
      <c r="S889" s="945" t="s">
        <v>10261</v>
      </c>
    </row>
    <row r="890" spans="8:19" ht="15">
      <c r="H890" s="277"/>
      <c r="I890" s="277"/>
      <c r="K890" s="909"/>
      <c r="O890" s="39" t="s">
        <v>8297</v>
      </c>
      <c r="P890" s="39" t="s">
        <v>9427</v>
      </c>
      <c r="Q890" s="945" t="str">
        <f t="shared" si="15"/>
        <v>Salt Crystals: Advanced Healing Properties + Greyshade Bark: Ensnaring Properties</v>
      </c>
      <c r="R890" s="957" t="s">
        <v>8943</v>
      </c>
      <c r="S890" s="945" t="s">
        <v>10262</v>
      </c>
    </row>
    <row r="891" spans="8:19" ht="36">
      <c r="H891" s="277"/>
      <c r="I891" s="277"/>
      <c r="K891" s="908"/>
      <c r="O891" s="39" t="s">
        <v>8297</v>
      </c>
      <c r="P891" s="40" t="s">
        <v>8317</v>
      </c>
      <c r="Q891" s="945" t="str">
        <f t="shared" si="15"/>
        <v>Salt Crystals: Advanced Healing Properties + Gravity Fragment: Wavelength Properties</v>
      </c>
      <c r="R891" s="1134" t="s">
        <v>10263</v>
      </c>
      <c r="S891" s="945" t="s">
        <v>10264</v>
      </c>
    </row>
    <row r="892" spans="8:19" ht="15">
      <c r="H892" s="277"/>
      <c r="I892" s="277"/>
      <c r="K892" s="908"/>
      <c r="O892" s="39" t="s">
        <v>8297</v>
      </c>
      <c r="P892" s="40" t="s">
        <v>8318</v>
      </c>
      <c r="Q892" s="945" t="str">
        <f t="shared" si="15"/>
        <v>Salt Crystals: Advanced Healing Properties + Sundunes Bloom: Pilfering Properties</v>
      </c>
      <c r="R892" s="958" t="s">
        <v>9035</v>
      </c>
      <c r="S892" s="945" t="s">
        <v>10265</v>
      </c>
    </row>
    <row r="893" spans="8:19" ht="15">
      <c r="H893" s="277"/>
      <c r="I893" s="277"/>
      <c r="K893" s="908"/>
      <c r="O893" s="39" t="s">
        <v>8297</v>
      </c>
      <c r="P893" s="40" t="s">
        <v>8319</v>
      </c>
      <c r="Q893" s="945" t="str">
        <f t="shared" si="15"/>
        <v>Salt Crystals: Advanced Healing Properties + Flaming Spirits: Alchoholic Properties</v>
      </c>
      <c r="R893" s="958" t="s">
        <v>9036</v>
      </c>
      <c r="S893" s="945" t="s">
        <v>10266</v>
      </c>
    </row>
    <row r="894" spans="8:19" ht="15">
      <c r="H894" s="277"/>
      <c r="I894" s="277"/>
      <c r="K894" s="908"/>
      <c r="O894" s="39" t="s">
        <v>8297</v>
      </c>
      <c r="P894" s="40" t="s">
        <v>8320</v>
      </c>
      <c r="Q894" s="945" t="str">
        <f t="shared" si="15"/>
        <v>Salt Crystals: Advanced Healing Properties + Oldworld Spices: Exotic Properties</v>
      </c>
      <c r="R894" s="958" t="s">
        <v>9037</v>
      </c>
      <c r="S894" s="945" t="s">
        <v>10267</v>
      </c>
    </row>
    <row r="895" spans="8:19" ht="15">
      <c r="H895" s="277"/>
      <c r="I895" s="277"/>
      <c r="K895" s="908"/>
      <c r="O895" s="39" t="s">
        <v>8297</v>
      </c>
      <c r="P895" s="40" t="s">
        <v>8321</v>
      </c>
      <c r="Q895" s="945" t="str">
        <f t="shared" si="15"/>
        <v>Salt Crystals: Advanced Healing Properties + Rotten Flesh: Rotting Properties</v>
      </c>
      <c r="R895" s="958" t="s">
        <v>9038</v>
      </c>
      <c r="S895" s="945" t="s">
        <v>10268</v>
      </c>
    </row>
    <row r="896" spans="8:19" ht="15">
      <c r="H896" s="277"/>
      <c r="I896" s="277"/>
      <c r="K896" s="908"/>
      <c r="O896" s="39" t="s">
        <v>8297</v>
      </c>
      <c r="P896" s="40" t="s">
        <v>8322</v>
      </c>
      <c r="Q896" s="945" t="str">
        <f t="shared" si="15"/>
        <v>Salt Crystals: Advanced Healing Properties + Divine Feather: Divine Properties</v>
      </c>
      <c r="R896" s="958" t="s">
        <v>9039</v>
      </c>
      <c r="S896" s="945" t="s">
        <v>10269</v>
      </c>
    </row>
    <row r="897" spans="8:19" ht="15">
      <c r="H897" s="277"/>
      <c r="I897" s="277"/>
      <c r="K897" s="908"/>
      <c r="O897" s="39" t="s">
        <v>8297</v>
      </c>
      <c r="P897" s="40" t="s">
        <v>8323</v>
      </c>
      <c r="Q897" s="945" t="str">
        <f t="shared" si="15"/>
        <v>Salt Crystals: Advanced Healing Properties + Deaths Touch: Deadly Properties</v>
      </c>
      <c r="R897" s="958" t="s">
        <v>9040</v>
      </c>
      <c r="S897" s="945" t="s">
        <v>10270</v>
      </c>
    </row>
    <row r="898" spans="8:19" ht="15">
      <c r="H898" s="277"/>
      <c r="I898" s="277"/>
      <c r="K898" s="908"/>
      <c r="O898" s="39" t="s">
        <v>8297</v>
      </c>
      <c r="P898" s="40" t="s">
        <v>8324</v>
      </c>
      <c r="Q898" s="945" t="str">
        <f t="shared" si="15"/>
        <v>Salt Crystals: Advanced Healing Properties + Everlife Ivy: Growth Properties</v>
      </c>
      <c r="R898" s="958" t="s">
        <v>9041</v>
      </c>
      <c r="S898" s="945" t="s">
        <v>10271</v>
      </c>
    </row>
    <row r="899" spans="8:19" ht="15">
      <c r="H899" s="277"/>
      <c r="I899" s="277"/>
      <c r="K899" s="908"/>
      <c r="O899" s="39" t="s">
        <v>8297</v>
      </c>
      <c r="P899" s="40" t="s">
        <v>8325</v>
      </c>
      <c r="Q899" s="945" t="str">
        <f t="shared" si="15"/>
        <v>Salt Crystals: Advanced Healing Properties + Arctic Core: Nullifying Properties</v>
      </c>
      <c r="R899" s="958" t="s">
        <v>9042</v>
      </c>
      <c r="S899" s="945" t="s">
        <v>10272</v>
      </c>
    </row>
    <row r="900" spans="8:19" ht="15">
      <c r="H900" s="277"/>
      <c r="I900" s="277"/>
      <c r="K900" s="908"/>
      <c r="O900" s="39" t="s">
        <v>8299</v>
      </c>
      <c r="P900" s="945" t="s">
        <v>1265</v>
      </c>
      <c r="Q900" s="945" t="str">
        <f t="shared" si="15"/>
        <v>Spirit Leaf: Advanced Regenerative Properties + Nothing</v>
      </c>
      <c r="R900" s="955" t="s">
        <v>8473</v>
      </c>
      <c r="S900" s="945" t="s">
        <v>10273</v>
      </c>
    </row>
    <row r="901" spans="8:19" ht="15">
      <c r="H901" s="277"/>
      <c r="I901" s="277"/>
      <c r="K901" s="908"/>
      <c r="O901" s="39" t="s">
        <v>8299</v>
      </c>
      <c r="P901" s="38" t="s">
        <v>8257</v>
      </c>
      <c r="Q901" s="945" t="str">
        <f t="shared" si="15"/>
        <v>Spirit Leaf: Advanced Regenerative Properties + Lifeforce Extract: Resistance Properties</v>
      </c>
      <c r="R901" s="956" t="s">
        <v>8570</v>
      </c>
      <c r="S901" s="945" t="s">
        <v>10274</v>
      </c>
    </row>
    <row r="902" spans="8:19" ht="15">
      <c r="H902" s="277"/>
      <c r="I902" s="277"/>
      <c r="K902" s="908"/>
      <c r="O902" s="39" t="s">
        <v>8299</v>
      </c>
      <c r="P902" s="38" t="s">
        <v>8259</v>
      </c>
      <c r="Q902" s="945" t="str">
        <f t="shared" si="15"/>
        <v>Spirit Leaf: Advanced Regenerative Properties + Soul Essence: Magic Properties</v>
      </c>
      <c r="R902" s="956" t="s">
        <v>8585</v>
      </c>
      <c r="S902" s="945" t="s">
        <v>10275</v>
      </c>
    </row>
    <row r="903" spans="8:19" ht="15">
      <c r="H903" s="277"/>
      <c r="I903" s="277"/>
      <c r="K903" s="908"/>
      <c r="O903" s="39" t="s">
        <v>8299</v>
      </c>
      <c r="P903" s="38" t="s">
        <v>8261</v>
      </c>
      <c r="Q903" s="945" t="str">
        <f t="shared" si="15"/>
        <v>Spirit Leaf: Advanced Regenerative Properties + Slithering Oil: Dexterity Properties</v>
      </c>
      <c r="R903" s="956" t="s">
        <v>8600</v>
      </c>
      <c r="S903" s="945" t="s">
        <v>10276</v>
      </c>
    </row>
    <row r="904" spans="8:19" ht="15">
      <c r="H904" s="277"/>
      <c r="I904" s="277"/>
      <c r="K904" s="908"/>
      <c r="O904" s="39" t="s">
        <v>8299</v>
      </c>
      <c r="P904" s="38" t="s">
        <v>8262</v>
      </c>
      <c r="Q904" s="945" t="str">
        <f t="shared" si="15"/>
        <v>Spirit Leaf: Advanced Regenerative Properties + Hardened Powder: Strength Properties</v>
      </c>
      <c r="R904" s="956" t="s">
        <v>8615</v>
      </c>
      <c r="S904" s="945" t="s">
        <v>10277</v>
      </c>
    </row>
    <row r="905" spans="8:19" ht="15">
      <c r="H905" s="277"/>
      <c r="I905" s="277"/>
      <c r="K905" s="908"/>
      <c r="O905" s="39" t="s">
        <v>8299</v>
      </c>
      <c r="P905" s="38" t="s">
        <v>8265</v>
      </c>
      <c r="Q905" s="945" t="str">
        <f t="shared" si="15"/>
        <v>Spirit Leaf: Advanced Regenerative Properties + Ashen Weed: Withering Properties</v>
      </c>
      <c r="R905" s="956" t="s">
        <v>8630</v>
      </c>
      <c r="S905" s="945" t="s">
        <v>10278</v>
      </c>
    </row>
    <row r="906" spans="8:19" ht="15">
      <c r="H906" s="277"/>
      <c r="I906" s="277"/>
      <c r="K906" s="908"/>
      <c r="O906" s="39" t="s">
        <v>8299</v>
      </c>
      <c r="P906" s="38" t="s">
        <v>9404</v>
      </c>
      <c r="Q906" s="945" t="str">
        <f t="shared" si="15"/>
        <v>Spirit Leaf: Advanced Regenerative Properties + Vile Mushroom: Vile Properties</v>
      </c>
      <c r="R906" s="956" t="s">
        <v>8645</v>
      </c>
      <c r="S906" s="945" t="s">
        <v>10279</v>
      </c>
    </row>
    <row r="907" spans="8:19" ht="15">
      <c r="H907" s="277"/>
      <c r="I907" s="277"/>
      <c r="K907" s="908"/>
      <c r="O907" s="39" t="s">
        <v>8299</v>
      </c>
      <c r="P907" s="38" t="s">
        <v>8270</v>
      </c>
      <c r="Q907" s="945" t="str">
        <f t="shared" si="15"/>
        <v>Spirit Leaf: Advanced Regenerative Properties + Living Root: Curing Properties</v>
      </c>
      <c r="R907" s="956" t="s">
        <v>8660</v>
      </c>
      <c r="S907" s="945" t="s">
        <v>10280</v>
      </c>
    </row>
    <row r="908" spans="8:19" ht="15">
      <c r="H908" s="277"/>
      <c r="I908" s="277"/>
      <c r="K908" s="908"/>
      <c r="O908" s="39" t="s">
        <v>8299</v>
      </c>
      <c r="P908" s="38" t="s">
        <v>8272</v>
      </c>
      <c r="Q908" s="945" t="str">
        <f t="shared" si="15"/>
        <v>Spirit Leaf: Advanced Regenerative Properties + Mending Salve: Healing Properties</v>
      </c>
      <c r="R908" s="956" t="s">
        <v>8675</v>
      </c>
      <c r="S908" s="945" t="s">
        <v>10281</v>
      </c>
    </row>
    <row r="909" spans="8:19" ht="15">
      <c r="H909" s="277"/>
      <c r="I909" s="277"/>
      <c r="K909" s="908"/>
      <c r="O909" s="39" t="s">
        <v>8299</v>
      </c>
      <c r="P909" s="38" t="s">
        <v>8274</v>
      </c>
      <c r="Q909" s="945" t="str">
        <f t="shared" si="15"/>
        <v>Spirit Leaf: Advanced Regenerative Properties + Bone Marrow: Regenerative Properties</v>
      </c>
      <c r="R909" s="956" t="s">
        <v>8688</v>
      </c>
      <c r="S909" s="945" t="s">
        <v>10282</v>
      </c>
    </row>
    <row r="910" spans="8:19" ht="15">
      <c r="H910" s="277"/>
      <c r="I910" s="277"/>
      <c r="K910" s="908"/>
      <c r="O910" s="39" t="s">
        <v>8299</v>
      </c>
      <c r="P910" s="38" t="s">
        <v>8275</v>
      </c>
      <c r="Q910" s="945" t="str">
        <f t="shared" si="15"/>
        <v>Spirit Leaf: Advanced Regenerative Properties + Mana Berries: Mana Properties</v>
      </c>
      <c r="R910" s="956" t="s">
        <v>8689</v>
      </c>
      <c r="S910" s="945" t="s">
        <v>10283</v>
      </c>
    </row>
    <row r="911" spans="8:19" ht="15">
      <c r="H911" s="277"/>
      <c r="I911" s="277"/>
      <c r="K911" s="908"/>
      <c r="O911" s="39" t="s">
        <v>8299</v>
      </c>
      <c r="P911" s="38" t="s">
        <v>8276</v>
      </c>
      <c r="Q911" s="945" t="str">
        <f t="shared" si="15"/>
        <v>Spirit Leaf: Advanced Regenerative Properties + Black Cobweb: Weakening Properties</v>
      </c>
      <c r="R911" s="956" t="s">
        <v>8706</v>
      </c>
      <c r="S911" s="945" t="s">
        <v>10284</v>
      </c>
    </row>
    <row r="912" spans="8:19" ht="15">
      <c r="H912" s="277"/>
      <c r="I912" s="277"/>
      <c r="K912" s="908"/>
      <c r="O912" s="39" t="s">
        <v>8299</v>
      </c>
      <c r="P912" s="38" t="s">
        <v>8277</v>
      </c>
      <c r="Q912" s="945" t="str">
        <f t="shared" si="15"/>
        <v>Spirit Leaf: Advanced Regenerative Properties + Power Sand: Empowering Properties</v>
      </c>
      <c r="R912" s="956" t="s">
        <v>8690</v>
      </c>
      <c r="S912" s="945" t="s">
        <v>10285</v>
      </c>
    </row>
    <row r="913" spans="8:19" ht="15">
      <c r="H913" s="277"/>
      <c r="I913" s="277"/>
      <c r="K913" s="908"/>
      <c r="O913" s="39" t="s">
        <v>8299</v>
      </c>
      <c r="P913" s="39" t="s">
        <v>8278</v>
      </c>
      <c r="Q913" s="945" t="str">
        <f t="shared" si="15"/>
        <v>Spirit Leaf: Advanced Regenerative Properties + Ice Lotus: Freezing Properties (Frost)</v>
      </c>
      <c r="R913" s="957" t="s">
        <v>8842</v>
      </c>
      <c r="S913" s="945" t="s">
        <v>10286</v>
      </c>
    </row>
    <row r="914" spans="8:19" ht="15">
      <c r="H914" s="277"/>
      <c r="I914" s="277"/>
      <c r="K914" s="908"/>
      <c r="O914" s="39" t="s">
        <v>8299</v>
      </c>
      <c r="P914" s="39" t="s">
        <v>9413</v>
      </c>
      <c r="Q914" s="945" t="str">
        <f t="shared" si="15"/>
        <v>Spirit Leaf: Advanced Regenerative Properties + Pure Blood: Blood Properties (Bleed)</v>
      </c>
      <c r="R914" s="957" t="s">
        <v>8857</v>
      </c>
      <c r="S914" s="945" t="s">
        <v>10287</v>
      </c>
    </row>
    <row r="915" spans="8:19" ht="15">
      <c r="H915" s="277"/>
      <c r="I915" s="277"/>
      <c r="K915" s="908"/>
      <c r="O915" s="39" t="s">
        <v>8299</v>
      </c>
      <c r="P915" s="39" t="s">
        <v>8281</v>
      </c>
      <c r="Q915" s="945" t="str">
        <f t="shared" si="15"/>
        <v>Spirit Leaf: Advanced Regenerative Properties + Poison Gland: Toxic Properties (Poison)</v>
      </c>
      <c r="R915" s="957" t="s">
        <v>8871</v>
      </c>
      <c r="S915" s="945" t="s">
        <v>10288</v>
      </c>
    </row>
    <row r="916" spans="8:19" ht="15">
      <c r="H916" s="269"/>
      <c r="I916" s="269"/>
      <c r="K916" s="908"/>
      <c r="O916" s="39" t="s">
        <v>8299</v>
      </c>
      <c r="P916" s="39" t="s">
        <v>8283</v>
      </c>
      <c r="Q916" s="945" t="str">
        <f t="shared" si="15"/>
        <v>Spirit Leaf: Advanced Regenerative Properties + Rich Soil: Earthly Properties (Earth)</v>
      </c>
      <c r="R916" s="957" t="s">
        <v>8884</v>
      </c>
      <c r="S916" s="945" t="s">
        <v>10289</v>
      </c>
    </row>
    <row r="917" spans="8:19" ht="15">
      <c r="H917" s="269"/>
      <c r="I917" s="269"/>
      <c r="K917" s="909"/>
      <c r="O917" s="39" t="s">
        <v>8299</v>
      </c>
      <c r="P917" s="39" t="s">
        <v>8285</v>
      </c>
      <c r="Q917" s="945" t="str">
        <f t="shared" si="15"/>
        <v>Spirit Leaf: Advanced Regenerative Properties + Burning Ichor: Firey Properties (Fire)</v>
      </c>
      <c r="R917" s="957" t="s">
        <v>8896</v>
      </c>
      <c r="S917" s="945" t="s">
        <v>10290</v>
      </c>
    </row>
    <row r="918" spans="8:19" ht="15">
      <c r="H918" s="269"/>
      <c r="I918" s="269"/>
      <c r="K918" s="909"/>
      <c r="O918" s="39" t="s">
        <v>8299</v>
      </c>
      <c r="P918" s="39" t="s">
        <v>8287</v>
      </c>
      <c r="Q918" s="945" t="str">
        <f t="shared" si="15"/>
        <v>Spirit Leaf: Advanced Regenerative Properties + Sparking Solution: Electric Properties (Lightning)</v>
      </c>
      <c r="R918" s="957" t="s">
        <v>8906</v>
      </c>
      <c r="S918" s="945" t="s">
        <v>10291</v>
      </c>
    </row>
    <row r="919" spans="8:19" ht="15">
      <c r="H919" s="269"/>
      <c r="I919" s="269"/>
      <c r="K919" s="909"/>
      <c r="O919" s="39" t="s">
        <v>8299</v>
      </c>
      <c r="P919" s="39" t="s">
        <v>8290</v>
      </c>
      <c r="Q919" s="945" t="str">
        <f t="shared" si="15"/>
        <v>Spirit Leaf: Advanced Regenerative Properties + Whistling Sap: Breezing Properties (Wind)</v>
      </c>
      <c r="R919" s="957" t="s">
        <v>8917</v>
      </c>
      <c r="S919" s="945" t="s">
        <v>10292</v>
      </c>
    </row>
    <row r="920" spans="8:19" ht="15">
      <c r="H920" s="269"/>
      <c r="I920" s="277"/>
      <c r="K920" s="909"/>
      <c r="O920" s="39" t="s">
        <v>8299</v>
      </c>
      <c r="P920" s="39" t="s">
        <v>8293</v>
      </c>
      <c r="Q920" s="945" t="str">
        <f t="shared" si="15"/>
        <v>Spirit Leaf: Advanced Regenerative Properties + White Obsidian: Reflective Properties (Light)</v>
      </c>
      <c r="R920" s="957" t="s">
        <v>8926</v>
      </c>
      <c r="S920" s="945" t="s">
        <v>10293</v>
      </c>
    </row>
    <row r="921" spans="8:19" ht="15">
      <c r="H921" s="277"/>
      <c r="I921" s="277"/>
      <c r="K921" s="909"/>
      <c r="O921" s="39" t="s">
        <v>8299</v>
      </c>
      <c r="P921" s="39" t="s">
        <v>8295</v>
      </c>
      <c r="Q921" s="945" t="str">
        <f t="shared" si="15"/>
        <v>Spirit Leaf: Advanced Regenerative Properties + Nightmare Fuel: Unsettling Properties (Dark)</v>
      </c>
      <c r="R921" s="957" t="s">
        <v>8933</v>
      </c>
      <c r="S921" s="945" t="s">
        <v>10294</v>
      </c>
    </row>
    <row r="922" spans="8:19" ht="15">
      <c r="H922" s="277"/>
      <c r="I922" s="277"/>
      <c r="K922" s="908"/>
      <c r="O922" s="39" t="s">
        <v>8299</v>
      </c>
      <c r="P922" s="39" t="s">
        <v>8297</v>
      </c>
      <c r="Q922" s="945" t="str">
        <f t="shared" si="15"/>
        <v>Spirit Leaf: Advanced Regenerative Properties + Salt Crystals: Advanced Healing Properties</v>
      </c>
      <c r="R922" s="957" t="s">
        <v>8939</v>
      </c>
      <c r="S922" s="945" t="s">
        <v>10295</v>
      </c>
    </row>
    <row r="923" spans="8:19" ht="15">
      <c r="H923" s="277"/>
      <c r="I923" s="277"/>
      <c r="K923" s="908"/>
      <c r="O923" s="39" t="s">
        <v>8299</v>
      </c>
      <c r="P923" s="39" t="s">
        <v>8299</v>
      </c>
      <c r="Q923" s="945" t="str">
        <f t="shared" si="15"/>
        <v>Spirit Leaf: Advanced Regenerative Properties + Spirit Leaf: Advanced Regenerative Properties</v>
      </c>
      <c r="R923" s="957" t="s">
        <v>8944</v>
      </c>
      <c r="S923" s="945" t="s">
        <v>10296</v>
      </c>
    </row>
    <row r="924" spans="8:19" ht="15">
      <c r="H924" s="277"/>
      <c r="I924" s="277"/>
      <c r="K924" s="908"/>
      <c r="O924" s="39" t="s">
        <v>8299</v>
      </c>
      <c r="P924" s="39" t="s">
        <v>8300</v>
      </c>
      <c r="Q924" s="945" t="str">
        <f t="shared" si="15"/>
        <v>Spirit Leaf: Advanced Regenerative Properties + Star Dust: Advanced Mana Properties</v>
      </c>
      <c r="R924" s="957" t="s">
        <v>8945</v>
      </c>
      <c r="S924" s="945" t="s">
        <v>10297</v>
      </c>
    </row>
    <row r="925" spans="8:19" ht="15">
      <c r="H925" s="277"/>
      <c r="I925" s="277"/>
      <c r="K925" s="908"/>
      <c r="O925" s="39" t="s">
        <v>8299</v>
      </c>
      <c r="P925" s="39" t="s">
        <v>8301</v>
      </c>
      <c r="Q925" s="945" t="str">
        <f t="shared" si="15"/>
        <v>Spirit Leaf: Advanced Regenerative Properties + Diamond Grain: Advanced Empowering Properties</v>
      </c>
      <c r="R925" s="957" t="s">
        <v>8946</v>
      </c>
      <c r="S925" s="945" t="s">
        <v>10298</v>
      </c>
    </row>
    <row r="926" spans="8:19" ht="15">
      <c r="H926" s="277"/>
      <c r="I926" s="277"/>
      <c r="K926" s="908"/>
      <c r="O926" s="39" t="s">
        <v>8299</v>
      </c>
      <c r="P926" s="39" t="s">
        <v>8302</v>
      </c>
      <c r="Q926" s="945" t="str">
        <f t="shared" si="15"/>
        <v>Spirit Leaf: Advanced Regenerative Properties + Demonic Tissue: Advanced Resistance Properties</v>
      </c>
      <c r="R926" s="957" t="s">
        <v>8947</v>
      </c>
      <c r="S926" s="945" t="s">
        <v>10299</v>
      </c>
    </row>
    <row r="927" spans="8:19" ht="15">
      <c r="H927" s="277"/>
      <c r="I927" s="277"/>
      <c r="K927" s="908"/>
      <c r="O927" s="39" t="s">
        <v>8299</v>
      </c>
      <c r="P927" s="39" t="s">
        <v>9427</v>
      </c>
      <c r="Q927" s="945" t="str">
        <f t="shared" si="15"/>
        <v>Spirit Leaf: Advanced Regenerative Properties + Greyshade Bark: Ensnaring Properties</v>
      </c>
      <c r="R927" s="957" t="s">
        <v>8948</v>
      </c>
      <c r="S927" s="945" t="s">
        <v>10300</v>
      </c>
    </row>
    <row r="928" spans="8:19" ht="15">
      <c r="H928" s="277"/>
      <c r="I928" s="277"/>
      <c r="K928" s="908"/>
      <c r="O928" s="39" t="s">
        <v>8299</v>
      </c>
      <c r="P928" s="40" t="s">
        <v>8317</v>
      </c>
      <c r="Q928" s="945" t="str">
        <f t="shared" si="15"/>
        <v>Spirit Leaf: Advanced Regenerative Properties + Gravity Fragment: Wavelength Properties</v>
      </c>
      <c r="R928" s="958" t="s">
        <v>9043</v>
      </c>
      <c r="S928" s="945" t="s">
        <v>10301</v>
      </c>
    </row>
    <row r="929" spans="8:19" ht="15">
      <c r="H929" s="277"/>
      <c r="I929" s="277"/>
      <c r="K929" s="908"/>
      <c r="O929" s="39" t="s">
        <v>8299</v>
      </c>
      <c r="P929" s="40" t="s">
        <v>8318</v>
      </c>
      <c r="Q929" s="945" t="str">
        <f t="shared" si="15"/>
        <v>Spirit Leaf: Advanced Regenerative Properties + Sundunes Bloom: Pilfering Properties</v>
      </c>
      <c r="R929" s="958" t="s">
        <v>9044</v>
      </c>
      <c r="S929" s="945" t="s">
        <v>10302</v>
      </c>
    </row>
    <row r="930" spans="8:19" ht="15">
      <c r="H930" s="277"/>
      <c r="I930" s="277"/>
      <c r="K930" s="908"/>
      <c r="O930" s="39" t="s">
        <v>8299</v>
      </c>
      <c r="P930" s="40" t="s">
        <v>8319</v>
      </c>
      <c r="Q930" s="945" t="str">
        <f t="shared" si="15"/>
        <v>Spirit Leaf: Advanced Regenerative Properties + Flaming Spirits: Alchoholic Properties</v>
      </c>
      <c r="R930" s="958" t="s">
        <v>9045</v>
      </c>
      <c r="S930" s="945" t="s">
        <v>10303</v>
      </c>
    </row>
    <row r="931" spans="8:19" ht="15">
      <c r="H931" s="277"/>
      <c r="I931" s="277"/>
      <c r="K931" s="908"/>
      <c r="O931" s="39" t="s">
        <v>8299</v>
      </c>
      <c r="P931" s="40" t="s">
        <v>8320</v>
      </c>
      <c r="Q931" s="945" t="str">
        <f t="shared" si="15"/>
        <v>Spirit Leaf: Advanced Regenerative Properties + Oldworld Spices: Exotic Properties</v>
      </c>
      <c r="R931" s="958" t="s">
        <v>9046</v>
      </c>
      <c r="S931" s="945" t="s">
        <v>10304</v>
      </c>
    </row>
    <row r="932" spans="8:19" ht="15">
      <c r="H932" s="277"/>
      <c r="I932" s="277"/>
      <c r="K932" s="908"/>
      <c r="O932" s="39" t="s">
        <v>8299</v>
      </c>
      <c r="P932" s="40" t="s">
        <v>8321</v>
      </c>
      <c r="Q932" s="945" t="str">
        <f t="shared" si="15"/>
        <v>Spirit Leaf: Advanced Regenerative Properties + Rotten Flesh: Rotting Properties</v>
      </c>
      <c r="R932" s="958" t="s">
        <v>9047</v>
      </c>
      <c r="S932" s="945" t="s">
        <v>10305</v>
      </c>
    </row>
    <row r="933" spans="8:19" ht="15">
      <c r="H933" s="277"/>
      <c r="I933" s="277"/>
      <c r="K933" s="908"/>
      <c r="O933" s="39" t="s">
        <v>8299</v>
      </c>
      <c r="P933" s="40" t="s">
        <v>8322</v>
      </c>
      <c r="Q933" s="945" t="str">
        <f t="shared" si="15"/>
        <v>Spirit Leaf: Advanced Regenerative Properties + Divine Feather: Divine Properties</v>
      </c>
      <c r="R933" s="958" t="s">
        <v>9048</v>
      </c>
      <c r="S933" s="945" t="s">
        <v>10306</v>
      </c>
    </row>
    <row r="934" spans="8:19" ht="15">
      <c r="H934" s="277"/>
      <c r="I934" s="277"/>
      <c r="K934" s="908"/>
      <c r="O934" s="39" t="s">
        <v>8299</v>
      </c>
      <c r="P934" s="40" t="s">
        <v>8323</v>
      </c>
      <c r="Q934" s="945" t="str">
        <f t="shared" si="15"/>
        <v>Spirit Leaf: Advanced Regenerative Properties + Deaths Touch: Deadly Properties</v>
      </c>
      <c r="R934" s="958" t="s">
        <v>9049</v>
      </c>
      <c r="S934" s="945" t="s">
        <v>10307</v>
      </c>
    </row>
    <row r="935" spans="8:19" ht="15.75">
      <c r="H935" s="277"/>
      <c r="I935" s="277"/>
      <c r="K935" s="910"/>
      <c r="O935" s="39" t="s">
        <v>8299</v>
      </c>
      <c r="P935" s="40" t="s">
        <v>8324</v>
      </c>
      <c r="Q935" s="945" t="str">
        <f t="shared" si="15"/>
        <v>Spirit Leaf: Advanced Regenerative Properties + Everlife Ivy: Growth Properties</v>
      </c>
      <c r="R935" s="958" t="s">
        <v>9050</v>
      </c>
      <c r="S935" s="945" t="s">
        <v>10308</v>
      </c>
    </row>
    <row r="936" spans="8:19" ht="15">
      <c r="H936" s="277"/>
      <c r="I936" s="277"/>
      <c r="K936" s="908"/>
      <c r="O936" s="39" t="s">
        <v>8299</v>
      </c>
      <c r="P936" s="40" t="s">
        <v>8325</v>
      </c>
      <c r="Q936" s="945" t="str">
        <f t="shared" si="15"/>
        <v>Spirit Leaf: Advanced Regenerative Properties + Arctic Core: Nullifying Properties</v>
      </c>
      <c r="R936" s="958" t="s">
        <v>9051</v>
      </c>
      <c r="S936" s="945" t="s">
        <v>10309</v>
      </c>
    </row>
    <row r="937" spans="8:19" ht="15">
      <c r="H937" s="277"/>
      <c r="I937" s="277"/>
      <c r="K937" s="908"/>
      <c r="O937" s="39" t="s">
        <v>8300</v>
      </c>
      <c r="P937" s="945" t="s">
        <v>1265</v>
      </c>
      <c r="Q937" s="945" t="str">
        <f t="shared" si="15"/>
        <v>Star Dust: Advanced Mana Properties + Nothing</v>
      </c>
      <c r="R937" s="955" t="s">
        <v>8474</v>
      </c>
      <c r="S937" s="945" t="s">
        <v>10310</v>
      </c>
    </row>
    <row r="938" spans="8:19" ht="15">
      <c r="H938" s="277"/>
      <c r="I938" s="277"/>
      <c r="K938" s="908"/>
      <c r="O938" s="39" t="s">
        <v>8300</v>
      </c>
      <c r="P938" s="38" t="s">
        <v>8257</v>
      </c>
      <c r="Q938" s="945" t="str">
        <f t="shared" si="15"/>
        <v>Star Dust: Advanced Mana Properties + Lifeforce Extract: Resistance Properties</v>
      </c>
      <c r="R938" s="956" t="s">
        <v>8571</v>
      </c>
      <c r="S938" s="945" t="s">
        <v>10311</v>
      </c>
    </row>
    <row r="939" spans="8:19" ht="15">
      <c r="H939" s="277"/>
      <c r="I939" s="277"/>
      <c r="K939" s="908"/>
      <c r="O939" s="39" t="s">
        <v>8300</v>
      </c>
      <c r="P939" s="38" t="s">
        <v>8259</v>
      </c>
      <c r="Q939" s="945" t="str">
        <f t="shared" si="15"/>
        <v>Star Dust: Advanced Mana Properties + Soul Essence: Magic Properties</v>
      </c>
      <c r="R939" s="956" t="s">
        <v>8586</v>
      </c>
      <c r="S939" s="945" t="s">
        <v>10312</v>
      </c>
    </row>
    <row r="940" spans="8:19" ht="15">
      <c r="H940" s="277"/>
      <c r="I940" s="277"/>
      <c r="K940" s="908"/>
      <c r="O940" s="39" t="s">
        <v>8300</v>
      </c>
      <c r="P940" s="38" t="s">
        <v>8261</v>
      </c>
      <c r="Q940" s="945" t="str">
        <f t="shared" si="15"/>
        <v>Star Dust: Advanced Mana Properties + Slithering Oil: Dexterity Properties</v>
      </c>
      <c r="R940" s="956" t="s">
        <v>8601</v>
      </c>
      <c r="S940" s="945" t="s">
        <v>10313</v>
      </c>
    </row>
    <row r="941" spans="8:19" ht="15">
      <c r="H941" s="277"/>
      <c r="I941" s="277"/>
      <c r="K941" s="908"/>
      <c r="O941" s="39" t="s">
        <v>8300</v>
      </c>
      <c r="P941" s="38" t="s">
        <v>8262</v>
      </c>
      <c r="Q941" s="945" t="str">
        <f t="shared" si="15"/>
        <v>Star Dust: Advanced Mana Properties + Hardened Powder: Strength Properties</v>
      </c>
      <c r="R941" s="956" t="s">
        <v>8616</v>
      </c>
      <c r="S941" s="945" t="s">
        <v>10314</v>
      </c>
    </row>
    <row r="942" spans="8:19" ht="15">
      <c r="H942" s="277"/>
      <c r="I942" s="277"/>
      <c r="K942" s="908"/>
      <c r="O942" s="39" t="s">
        <v>8300</v>
      </c>
      <c r="P942" s="38" t="s">
        <v>8265</v>
      </c>
      <c r="Q942" s="945" t="str">
        <f t="shared" si="15"/>
        <v>Star Dust: Advanced Mana Properties + Ashen Weed: Withering Properties</v>
      </c>
      <c r="R942" s="956" t="s">
        <v>8631</v>
      </c>
      <c r="S942" s="945" t="s">
        <v>10315</v>
      </c>
    </row>
    <row r="943" spans="8:19" ht="15">
      <c r="H943" s="277"/>
      <c r="I943" s="277"/>
      <c r="K943" s="908"/>
      <c r="O943" s="39" t="s">
        <v>8300</v>
      </c>
      <c r="P943" s="38" t="s">
        <v>9404</v>
      </c>
      <c r="Q943" s="945" t="str">
        <f t="shared" si="15"/>
        <v>Star Dust: Advanced Mana Properties + Vile Mushroom: Vile Properties</v>
      </c>
      <c r="R943" s="956" t="s">
        <v>8646</v>
      </c>
      <c r="S943" s="945" t="s">
        <v>10316</v>
      </c>
    </row>
    <row r="944" spans="8:19" ht="15">
      <c r="H944" s="277"/>
      <c r="I944" s="277"/>
      <c r="K944" s="908"/>
      <c r="O944" s="39" t="s">
        <v>8300</v>
      </c>
      <c r="P944" s="38" t="s">
        <v>8270</v>
      </c>
      <c r="Q944" s="945" t="str">
        <f t="shared" si="15"/>
        <v>Star Dust: Advanced Mana Properties + Living Root: Curing Properties</v>
      </c>
      <c r="R944" s="956" t="s">
        <v>8661</v>
      </c>
      <c r="S944" s="945" t="s">
        <v>10317</v>
      </c>
    </row>
    <row r="945" spans="8:19" ht="15">
      <c r="H945" s="277"/>
      <c r="I945" s="277"/>
      <c r="K945" s="908"/>
      <c r="O945" s="39" t="s">
        <v>8300</v>
      </c>
      <c r="P945" s="38" t="s">
        <v>8272</v>
      </c>
      <c r="Q945" s="945" t="str">
        <f t="shared" si="15"/>
        <v>Star Dust: Advanced Mana Properties + Mending Salve: Healing Properties</v>
      </c>
      <c r="R945" s="956" t="s">
        <v>8676</v>
      </c>
      <c r="S945" s="945" t="s">
        <v>10318</v>
      </c>
    </row>
    <row r="946" spans="8:19" ht="15">
      <c r="H946" s="277"/>
      <c r="I946" s="277"/>
      <c r="K946" s="908"/>
      <c r="O946" s="39" t="s">
        <v>8300</v>
      </c>
      <c r="P946" s="38" t="s">
        <v>8274</v>
      </c>
      <c r="Q946" s="945" t="str">
        <f t="shared" ref="Q946:S1009" si="16">_xlfn.TEXTJOIN(" + ",TRUE,O946:P946)</f>
        <v>Star Dust: Advanced Mana Properties + Bone Marrow: Regenerative Properties</v>
      </c>
      <c r="R946" s="956" t="s">
        <v>8689</v>
      </c>
      <c r="S946" s="945" t="s">
        <v>10319</v>
      </c>
    </row>
    <row r="947" spans="8:19" ht="15">
      <c r="H947" s="277"/>
      <c r="I947" s="277"/>
      <c r="K947" s="908"/>
      <c r="O947" s="39" t="s">
        <v>8300</v>
      </c>
      <c r="P947" s="38" t="s">
        <v>8275</v>
      </c>
      <c r="Q947" s="945" t="str">
        <f t="shared" si="16"/>
        <v>Star Dust: Advanced Mana Properties + Mana Berries: Mana Properties</v>
      </c>
      <c r="R947" s="956" t="s">
        <v>8701</v>
      </c>
      <c r="S947" s="945" t="s">
        <v>10320</v>
      </c>
    </row>
    <row r="948" spans="8:19" ht="15">
      <c r="H948" s="269"/>
      <c r="I948" s="269"/>
      <c r="K948" s="908"/>
      <c r="O948" s="39" t="s">
        <v>8300</v>
      </c>
      <c r="P948" s="38" t="s">
        <v>8276</v>
      </c>
      <c r="Q948" s="945" t="str">
        <f t="shared" si="16"/>
        <v>Star Dust: Advanced Mana Properties + Black Cobweb: Weakening Properties</v>
      </c>
      <c r="R948" s="956" t="s">
        <v>8707</v>
      </c>
      <c r="S948" s="945" t="s">
        <v>10321</v>
      </c>
    </row>
    <row r="949" spans="8:19" ht="15">
      <c r="H949" s="269"/>
      <c r="I949" s="269"/>
      <c r="K949" s="909"/>
      <c r="O949" s="39" t="s">
        <v>8300</v>
      </c>
      <c r="P949" s="38" t="s">
        <v>8277</v>
      </c>
      <c r="Q949" s="945" t="str">
        <f t="shared" si="16"/>
        <v>Star Dust: Advanced Mana Properties + Power Sand: Empowering Properties</v>
      </c>
      <c r="R949" s="956" t="s">
        <v>8720</v>
      </c>
      <c r="S949" s="945" t="s">
        <v>10322</v>
      </c>
    </row>
    <row r="950" spans="8:19" ht="15">
      <c r="H950" s="269"/>
      <c r="I950" s="269"/>
      <c r="K950" s="865"/>
      <c r="O950" s="39" t="s">
        <v>8300</v>
      </c>
      <c r="P950" s="39" t="s">
        <v>8278</v>
      </c>
      <c r="Q950" s="945" t="str">
        <f t="shared" si="16"/>
        <v>Star Dust: Advanced Mana Properties + Ice Lotus: Freezing Properties (Frost)</v>
      </c>
      <c r="R950" s="957" t="s">
        <v>8843</v>
      </c>
      <c r="S950" s="945" t="s">
        <v>10323</v>
      </c>
    </row>
    <row r="951" spans="8:19" ht="15">
      <c r="H951" s="269"/>
      <c r="I951" s="277"/>
      <c r="K951" s="909"/>
      <c r="O951" s="39" t="s">
        <v>8300</v>
      </c>
      <c r="P951" s="39" t="s">
        <v>9413</v>
      </c>
      <c r="Q951" s="945" t="str">
        <f t="shared" si="16"/>
        <v>Star Dust: Advanced Mana Properties + Pure Blood: Blood Properties (Bleed)</v>
      </c>
      <c r="R951" s="957" t="s">
        <v>8858</v>
      </c>
      <c r="S951" s="945" t="s">
        <v>10324</v>
      </c>
    </row>
    <row r="952" spans="8:19" ht="15">
      <c r="H952" s="277"/>
      <c r="I952" s="277"/>
      <c r="K952" s="909"/>
      <c r="O952" s="39" t="s">
        <v>8300</v>
      </c>
      <c r="P952" s="39" t="s">
        <v>8281</v>
      </c>
      <c r="Q952" s="945" t="str">
        <f t="shared" si="16"/>
        <v>Star Dust: Advanced Mana Properties + Poison Gland: Toxic Properties (Poison)</v>
      </c>
      <c r="R952" s="957" t="s">
        <v>8872</v>
      </c>
      <c r="S952" s="945" t="s">
        <v>10325</v>
      </c>
    </row>
    <row r="953" spans="8:19" ht="15">
      <c r="H953" s="277"/>
      <c r="I953" s="277"/>
      <c r="K953" s="908"/>
      <c r="O953" s="39" t="s">
        <v>8300</v>
      </c>
      <c r="P953" s="39" t="s">
        <v>8283</v>
      </c>
      <c r="Q953" s="945" t="str">
        <f t="shared" si="16"/>
        <v>Star Dust: Advanced Mana Properties + Rich Soil: Earthly Properties (Earth)</v>
      </c>
      <c r="R953" s="957" t="s">
        <v>8885</v>
      </c>
      <c r="S953" s="945" t="s">
        <v>10326</v>
      </c>
    </row>
    <row r="954" spans="8:19" ht="15">
      <c r="H954" s="277"/>
      <c r="I954" s="277"/>
      <c r="K954" s="908"/>
      <c r="O954" s="39" t="s">
        <v>8300</v>
      </c>
      <c r="P954" s="39" t="s">
        <v>8285</v>
      </c>
      <c r="Q954" s="945" t="str">
        <f t="shared" si="16"/>
        <v>Star Dust: Advanced Mana Properties + Burning Ichor: Firey Properties (Fire)</v>
      </c>
      <c r="R954" s="957" t="s">
        <v>8897</v>
      </c>
      <c r="S954" s="945" t="s">
        <v>10327</v>
      </c>
    </row>
    <row r="955" spans="8:19" ht="15">
      <c r="H955" s="277"/>
      <c r="I955" s="277"/>
      <c r="K955" s="908"/>
      <c r="O955" s="39" t="s">
        <v>8300</v>
      </c>
      <c r="P955" s="39" t="s">
        <v>8287</v>
      </c>
      <c r="Q955" s="945" t="str">
        <f t="shared" si="16"/>
        <v>Star Dust: Advanced Mana Properties + Sparking Solution: Electric Properties (Lightning)</v>
      </c>
      <c r="R955" s="957" t="s">
        <v>8907</v>
      </c>
      <c r="S955" s="945" t="s">
        <v>10328</v>
      </c>
    </row>
    <row r="956" spans="8:19" ht="15">
      <c r="H956" s="277"/>
      <c r="I956" s="277"/>
      <c r="K956" s="908"/>
      <c r="O956" s="39" t="s">
        <v>8300</v>
      </c>
      <c r="P956" s="39" t="s">
        <v>8290</v>
      </c>
      <c r="Q956" s="945" t="str">
        <f t="shared" si="16"/>
        <v>Star Dust: Advanced Mana Properties + Whistling Sap: Breezing Properties (Wind)</v>
      </c>
      <c r="R956" s="957" t="s">
        <v>8918</v>
      </c>
      <c r="S956" s="945" t="s">
        <v>10329</v>
      </c>
    </row>
    <row r="957" spans="8:19" ht="15">
      <c r="H957" s="277"/>
      <c r="I957" s="277"/>
      <c r="K957" s="908"/>
      <c r="O957" s="39" t="s">
        <v>8300</v>
      </c>
      <c r="P957" s="39" t="s">
        <v>8293</v>
      </c>
      <c r="Q957" s="945" t="str">
        <f t="shared" si="16"/>
        <v>Star Dust: Advanced Mana Properties + White Obsidian: Reflective Properties (Light)</v>
      </c>
      <c r="R957" s="957" t="s">
        <v>8927</v>
      </c>
      <c r="S957" s="945" t="s">
        <v>10330</v>
      </c>
    </row>
    <row r="958" spans="8:19" ht="15">
      <c r="H958" s="277"/>
      <c r="I958" s="277"/>
      <c r="K958" s="908"/>
      <c r="O958" s="39" t="s">
        <v>8300</v>
      </c>
      <c r="P958" s="39" t="s">
        <v>8295</v>
      </c>
      <c r="Q958" s="945" t="str">
        <f t="shared" si="16"/>
        <v>Star Dust: Advanced Mana Properties + Nightmare Fuel: Unsettling Properties (Dark)</v>
      </c>
      <c r="R958" s="957" t="s">
        <v>8934</v>
      </c>
      <c r="S958" s="945" t="s">
        <v>10331</v>
      </c>
    </row>
    <row r="959" spans="8:19" ht="15">
      <c r="H959" s="277"/>
      <c r="I959" s="277"/>
      <c r="K959" s="908"/>
      <c r="O959" s="39" t="s">
        <v>8300</v>
      </c>
      <c r="P959" s="39" t="s">
        <v>8297</v>
      </c>
      <c r="Q959" s="945" t="str">
        <f t="shared" si="16"/>
        <v>Star Dust: Advanced Mana Properties + Salt Crystals: Advanced Healing Properties</v>
      </c>
      <c r="R959" s="957" t="s">
        <v>8940</v>
      </c>
      <c r="S959" s="945" t="s">
        <v>10332</v>
      </c>
    </row>
    <row r="960" spans="8:19" ht="15">
      <c r="H960" s="277"/>
      <c r="I960" s="277"/>
      <c r="K960" s="908"/>
      <c r="O960" s="39" t="s">
        <v>8300</v>
      </c>
      <c r="P960" s="39" t="s">
        <v>8299</v>
      </c>
      <c r="Q960" s="945" t="str">
        <f t="shared" si="16"/>
        <v>Star Dust: Advanced Mana Properties + Spirit Leaf: Advanced Regenerative Properties</v>
      </c>
      <c r="R960" s="957" t="s">
        <v>8945</v>
      </c>
      <c r="S960" s="945" t="s">
        <v>10333</v>
      </c>
    </row>
    <row r="961" spans="8:19" ht="15">
      <c r="H961" s="277"/>
      <c r="I961" s="277"/>
      <c r="K961" s="908"/>
      <c r="O961" s="39" t="s">
        <v>8300</v>
      </c>
      <c r="P961" s="39" t="s">
        <v>8300</v>
      </c>
      <c r="Q961" s="945" t="str">
        <f t="shared" si="16"/>
        <v>Star Dust: Advanced Mana Properties + Star Dust: Advanced Mana Properties</v>
      </c>
      <c r="R961" s="957" t="s">
        <v>8949</v>
      </c>
      <c r="S961" s="945" t="s">
        <v>10334</v>
      </c>
    </row>
    <row r="962" spans="8:19" ht="15">
      <c r="H962" s="277"/>
      <c r="I962" s="277"/>
      <c r="K962" s="908"/>
      <c r="O962" s="39" t="s">
        <v>8300</v>
      </c>
      <c r="P962" s="39" t="s">
        <v>8301</v>
      </c>
      <c r="Q962" s="945" t="str">
        <f t="shared" si="16"/>
        <v>Star Dust: Advanced Mana Properties + Diamond Grain: Advanced Empowering Properties</v>
      </c>
      <c r="R962" s="957" t="s">
        <v>8950</v>
      </c>
      <c r="S962" s="945" t="s">
        <v>10335</v>
      </c>
    </row>
    <row r="963" spans="8:19" ht="15">
      <c r="H963" s="277"/>
      <c r="I963" s="277"/>
      <c r="K963" s="908"/>
      <c r="O963" s="39" t="s">
        <v>8300</v>
      </c>
      <c r="P963" s="39" t="s">
        <v>8302</v>
      </c>
      <c r="Q963" s="945" t="str">
        <f t="shared" si="16"/>
        <v>Star Dust: Advanced Mana Properties + Demonic Tissue: Advanced Resistance Properties</v>
      </c>
      <c r="R963" s="957" t="s">
        <v>8951</v>
      </c>
      <c r="S963" s="945" t="s">
        <v>10336</v>
      </c>
    </row>
    <row r="964" spans="8:19" ht="15">
      <c r="H964" s="277"/>
      <c r="I964" s="277"/>
      <c r="K964" s="908"/>
      <c r="O964" s="39" t="s">
        <v>8300</v>
      </c>
      <c r="P964" s="39" t="s">
        <v>9427</v>
      </c>
      <c r="Q964" s="945" t="str">
        <f t="shared" si="16"/>
        <v>Star Dust: Advanced Mana Properties + Greyshade Bark: Ensnaring Properties</v>
      </c>
      <c r="R964" s="957" t="s">
        <v>8952</v>
      </c>
      <c r="S964" s="945" t="s">
        <v>10337</v>
      </c>
    </row>
    <row r="965" spans="8:19" ht="15">
      <c r="H965" s="277"/>
      <c r="I965" s="277"/>
      <c r="K965" s="908"/>
      <c r="O965" s="39" t="s">
        <v>8300</v>
      </c>
      <c r="P965" s="40" t="s">
        <v>8317</v>
      </c>
      <c r="Q965" s="945" t="str">
        <f t="shared" si="16"/>
        <v>Star Dust: Advanced Mana Properties + Gravity Fragment: Wavelength Properties</v>
      </c>
      <c r="R965" s="958" t="s">
        <v>9052</v>
      </c>
      <c r="S965" s="945" t="s">
        <v>10338</v>
      </c>
    </row>
    <row r="966" spans="8:19" ht="15">
      <c r="H966" s="277"/>
      <c r="I966" s="277"/>
      <c r="K966" s="908"/>
      <c r="O966" s="39" t="s">
        <v>8300</v>
      </c>
      <c r="P966" s="40" t="s">
        <v>8318</v>
      </c>
      <c r="Q966" s="945" t="str">
        <f t="shared" si="16"/>
        <v>Star Dust: Advanced Mana Properties + Sundunes Bloom: Pilfering Properties</v>
      </c>
      <c r="R966" s="958" t="s">
        <v>9053</v>
      </c>
      <c r="S966" s="945" t="s">
        <v>10339</v>
      </c>
    </row>
    <row r="967" spans="8:19" ht="15">
      <c r="H967" s="277"/>
      <c r="I967" s="277"/>
      <c r="K967" s="908"/>
      <c r="O967" s="39" t="s">
        <v>8300</v>
      </c>
      <c r="P967" s="40" t="s">
        <v>8319</v>
      </c>
      <c r="Q967" s="945" t="str">
        <f t="shared" si="16"/>
        <v>Star Dust: Advanced Mana Properties + Flaming Spirits: Alchoholic Properties</v>
      </c>
      <c r="R967" s="958" t="s">
        <v>9054</v>
      </c>
      <c r="S967" s="945" t="s">
        <v>10340</v>
      </c>
    </row>
    <row r="968" spans="8:19" ht="15">
      <c r="H968" s="277"/>
      <c r="I968" s="277"/>
      <c r="K968" s="908"/>
      <c r="O968" s="39" t="s">
        <v>8300</v>
      </c>
      <c r="P968" s="40" t="s">
        <v>8320</v>
      </c>
      <c r="Q968" s="945" t="str">
        <f t="shared" si="16"/>
        <v>Star Dust: Advanced Mana Properties + Oldworld Spices: Exotic Properties</v>
      </c>
      <c r="R968" s="958" t="s">
        <v>9037</v>
      </c>
      <c r="S968" s="945" t="s">
        <v>10341</v>
      </c>
    </row>
    <row r="969" spans="8:19" ht="15">
      <c r="H969" s="277"/>
      <c r="I969" s="277"/>
      <c r="K969" s="908"/>
      <c r="O969" s="39" t="s">
        <v>8300</v>
      </c>
      <c r="P969" s="40" t="s">
        <v>8321</v>
      </c>
      <c r="Q969" s="945" t="str">
        <f t="shared" si="16"/>
        <v>Star Dust: Advanced Mana Properties + Rotten Flesh: Rotting Properties</v>
      </c>
      <c r="R969" s="958" t="s">
        <v>9055</v>
      </c>
      <c r="S969" s="945" t="s">
        <v>10342</v>
      </c>
    </row>
    <row r="970" spans="8:19" ht="15">
      <c r="H970" s="277"/>
      <c r="I970" s="277"/>
      <c r="K970" s="908"/>
      <c r="O970" s="39" t="s">
        <v>8300</v>
      </c>
      <c r="P970" s="40" t="s">
        <v>8322</v>
      </c>
      <c r="Q970" s="945" t="str">
        <f t="shared" si="16"/>
        <v>Star Dust: Advanced Mana Properties + Divine Feather: Divine Properties</v>
      </c>
      <c r="R970" s="958" t="s">
        <v>9056</v>
      </c>
      <c r="S970" s="945" t="s">
        <v>10343</v>
      </c>
    </row>
    <row r="971" spans="8:19" ht="15">
      <c r="H971" s="277"/>
      <c r="I971" s="277"/>
      <c r="K971" s="908"/>
      <c r="O971" s="39" t="s">
        <v>8300</v>
      </c>
      <c r="P971" s="40" t="s">
        <v>8323</v>
      </c>
      <c r="Q971" s="945" t="str">
        <f t="shared" si="16"/>
        <v>Star Dust: Advanced Mana Properties + Deaths Touch: Deadly Properties</v>
      </c>
      <c r="R971" s="958" t="s">
        <v>9057</v>
      </c>
      <c r="S971" s="945" t="s">
        <v>10344</v>
      </c>
    </row>
    <row r="972" spans="8:19" ht="15">
      <c r="H972" s="277"/>
      <c r="I972" s="277"/>
      <c r="K972" s="904"/>
      <c r="O972" s="39" t="s">
        <v>8300</v>
      </c>
      <c r="P972" s="40" t="s">
        <v>8324</v>
      </c>
      <c r="Q972" s="945" t="str">
        <f t="shared" si="16"/>
        <v>Star Dust: Advanced Mana Properties + Everlife Ivy: Growth Properties</v>
      </c>
      <c r="R972" s="958" t="s">
        <v>9058</v>
      </c>
      <c r="S972" s="945" t="s">
        <v>10345</v>
      </c>
    </row>
    <row r="973" spans="8:19" ht="15">
      <c r="H973" s="277"/>
      <c r="I973" s="277"/>
      <c r="K973" s="908"/>
      <c r="O973" s="39" t="s">
        <v>8300</v>
      </c>
      <c r="P973" s="40" t="s">
        <v>8325</v>
      </c>
      <c r="Q973" s="945" t="str">
        <f t="shared" si="16"/>
        <v>Star Dust: Advanced Mana Properties + Arctic Core: Nullifying Properties</v>
      </c>
      <c r="R973" s="958" t="s">
        <v>9059</v>
      </c>
      <c r="S973" s="945" t="s">
        <v>10346</v>
      </c>
    </row>
    <row r="974" spans="8:19" ht="15">
      <c r="H974" s="277"/>
      <c r="I974" s="277"/>
      <c r="K974" s="908"/>
      <c r="O974" s="39" t="s">
        <v>8301</v>
      </c>
      <c r="P974" s="945" t="s">
        <v>1265</v>
      </c>
      <c r="Q974" s="945" t="str">
        <f t="shared" si="16"/>
        <v>Diamond Grain: Advanced Empowering Properties + Nothing</v>
      </c>
      <c r="R974" s="955" t="s">
        <v>8475</v>
      </c>
      <c r="S974" s="945" t="s">
        <v>10347</v>
      </c>
    </row>
    <row r="975" spans="8:19" ht="15">
      <c r="H975" s="277"/>
      <c r="I975" s="277"/>
      <c r="K975" s="908"/>
      <c r="O975" s="39" t="s">
        <v>8301</v>
      </c>
      <c r="P975" s="38" t="s">
        <v>8257</v>
      </c>
      <c r="Q975" s="945" t="str">
        <f t="shared" si="16"/>
        <v>Diamond Grain: Advanced Empowering Properties + Lifeforce Extract: Resistance Properties</v>
      </c>
      <c r="R975" s="956" t="s">
        <v>8572</v>
      </c>
      <c r="S975" s="945" t="s">
        <v>10348</v>
      </c>
    </row>
    <row r="976" spans="8:19" ht="15">
      <c r="H976" s="277"/>
      <c r="I976" s="277"/>
      <c r="K976" s="908"/>
      <c r="O976" s="39" t="s">
        <v>8301</v>
      </c>
      <c r="P976" s="38" t="s">
        <v>8259</v>
      </c>
      <c r="Q976" s="945" t="str">
        <f t="shared" si="16"/>
        <v>Diamond Grain: Advanced Empowering Properties + Soul Essence: Magic Properties</v>
      </c>
      <c r="R976" s="956" t="s">
        <v>8587</v>
      </c>
      <c r="S976" s="945" t="s">
        <v>10349</v>
      </c>
    </row>
    <row r="977" spans="8:19" ht="15">
      <c r="H977" s="277"/>
      <c r="I977" s="277"/>
      <c r="K977" s="908"/>
      <c r="O977" s="39" t="s">
        <v>8301</v>
      </c>
      <c r="P977" s="38" t="s">
        <v>8261</v>
      </c>
      <c r="Q977" s="945" t="str">
        <f t="shared" si="16"/>
        <v>Diamond Grain: Advanced Empowering Properties + Slithering Oil: Dexterity Properties</v>
      </c>
      <c r="R977" s="956" t="s">
        <v>8602</v>
      </c>
      <c r="S977" s="945" t="s">
        <v>10350</v>
      </c>
    </row>
    <row r="978" spans="8:19" ht="15">
      <c r="H978" s="277"/>
      <c r="I978" s="277"/>
      <c r="K978" s="908"/>
      <c r="O978" s="39" t="s">
        <v>8301</v>
      </c>
      <c r="P978" s="38" t="s">
        <v>8262</v>
      </c>
      <c r="Q978" s="945" t="str">
        <f t="shared" si="16"/>
        <v>Diamond Grain: Advanced Empowering Properties + Hardened Powder: Strength Properties</v>
      </c>
      <c r="R978" s="956" t="s">
        <v>8617</v>
      </c>
      <c r="S978" s="945" t="s">
        <v>10351</v>
      </c>
    </row>
    <row r="979" spans="8:19" ht="15">
      <c r="H979" s="277"/>
      <c r="I979" s="277"/>
      <c r="K979" s="908"/>
      <c r="O979" s="39" t="s">
        <v>8301</v>
      </c>
      <c r="P979" s="38" t="s">
        <v>8265</v>
      </c>
      <c r="Q979" s="945" t="str">
        <f t="shared" si="16"/>
        <v>Diamond Grain: Advanced Empowering Properties + Ashen Weed: Withering Properties</v>
      </c>
      <c r="R979" s="956" t="s">
        <v>8632</v>
      </c>
      <c r="S979" s="945" t="s">
        <v>10352</v>
      </c>
    </row>
    <row r="980" spans="8:19" ht="15">
      <c r="H980" s="269"/>
      <c r="I980" s="269"/>
      <c r="K980" s="908"/>
      <c r="O980" s="39" t="s">
        <v>8301</v>
      </c>
      <c r="P980" s="38" t="s">
        <v>9404</v>
      </c>
      <c r="Q980" s="945" t="str">
        <f t="shared" si="16"/>
        <v>Diamond Grain: Advanced Empowering Properties + Vile Mushroom: Vile Properties</v>
      </c>
      <c r="R980" s="956" t="s">
        <v>8647</v>
      </c>
      <c r="S980" s="945" t="s">
        <v>10353</v>
      </c>
    </row>
    <row r="981" spans="8:19" ht="15">
      <c r="H981" s="269"/>
      <c r="I981" s="269"/>
      <c r="K981" s="909"/>
      <c r="O981" s="39" t="s">
        <v>8301</v>
      </c>
      <c r="P981" s="38" t="s">
        <v>8270</v>
      </c>
      <c r="Q981" s="945" t="str">
        <f t="shared" si="16"/>
        <v>Diamond Grain: Advanced Empowering Properties + Living Root: Curing Properties</v>
      </c>
      <c r="R981" s="956" t="s">
        <v>8662</v>
      </c>
      <c r="S981" s="945" t="s">
        <v>10354</v>
      </c>
    </row>
    <row r="982" spans="8:19" ht="15">
      <c r="H982" s="269"/>
      <c r="I982" s="277"/>
      <c r="K982" s="859"/>
      <c r="O982" s="39" t="s">
        <v>8301</v>
      </c>
      <c r="P982" s="38" t="s">
        <v>8272</v>
      </c>
      <c r="Q982" s="945" t="str">
        <f t="shared" si="16"/>
        <v>Diamond Grain: Advanced Empowering Properties + Mending Salve: Healing Properties</v>
      </c>
      <c r="R982" s="956" t="s">
        <v>8677</v>
      </c>
      <c r="S982" s="945" t="s">
        <v>10355</v>
      </c>
    </row>
    <row r="983" spans="8:19" ht="15">
      <c r="H983" s="277"/>
      <c r="I983" s="277"/>
      <c r="K983" s="859"/>
      <c r="O983" s="39" t="s">
        <v>8301</v>
      </c>
      <c r="P983" s="38" t="s">
        <v>8274</v>
      </c>
      <c r="Q983" s="945" t="str">
        <f t="shared" si="16"/>
        <v>Diamond Grain: Advanced Empowering Properties + Bone Marrow: Regenerative Properties</v>
      </c>
      <c r="R983" s="956" t="s">
        <v>8690</v>
      </c>
      <c r="S983" s="945" t="s">
        <v>10356</v>
      </c>
    </row>
    <row r="984" spans="8:19" ht="15">
      <c r="H984" s="277"/>
      <c r="I984" s="277"/>
      <c r="K984" s="866"/>
      <c r="O984" s="39" t="s">
        <v>8301</v>
      </c>
      <c r="P984" s="38" t="s">
        <v>8275</v>
      </c>
      <c r="Q984" s="945" t="str">
        <f t="shared" si="16"/>
        <v>Diamond Grain: Advanced Empowering Properties + Mana Berries: Mana Properties</v>
      </c>
      <c r="R984" s="956" t="s">
        <v>8702</v>
      </c>
      <c r="S984" s="945" t="s">
        <v>10357</v>
      </c>
    </row>
    <row r="985" spans="8:19" ht="15">
      <c r="H985" s="277"/>
      <c r="I985" s="277"/>
      <c r="K985" s="866"/>
      <c r="O985" s="39" t="s">
        <v>8301</v>
      </c>
      <c r="P985" s="38" t="s">
        <v>8276</v>
      </c>
      <c r="Q985" s="945" t="str">
        <f t="shared" si="16"/>
        <v>Diamond Grain: Advanced Empowering Properties + Black Cobweb: Weakening Properties</v>
      </c>
      <c r="R985" s="956" t="s">
        <v>8708</v>
      </c>
      <c r="S985" s="945" t="s">
        <v>10358</v>
      </c>
    </row>
    <row r="986" spans="8:19" ht="15">
      <c r="H986" s="277"/>
      <c r="I986" s="277"/>
      <c r="K986" s="866"/>
      <c r="O986" s="39" t="s">
        <v>8301</v>
      </c>
      <c r="P986" s="38" t="s">
        <v>8277</v>
      </c>
      <c r="Q986" s="945" t="str">
        <f t="shared" si="16"/>
        <v>Diamond Grain: Advanced Empowering Properties + Power Sand: Empowering Properties</v>
      </c>
      <c r="R986" s="956" t="s">
        <v>8721</v>
      </c>
      <c r="S986" s="945" t="s">
        <v>10359</v>
      </c>
    </row>
    <row r="987" spans="8:19" ht="15">
      <c r="H987" s="277"/>
      <c r="I987" s="277"/>
      <c r="K987" s="866"/>
      <c r="O987" s="39" t="s">
        <v>8301</v>
      </c>
      <c r="P987" s="39" t="s">
        <v>8278</v>
      </c>
      <c r="Q987" s="945" t="str">
        <f t="shared" si="16"/>
        <v>Diamond Grain: Advanced Empowering Properties + Ice Lotus: Freezing Properties (Frost)</v>
      </c>
      <c r="R987" s="957" t="s">
        <v>8844</v>
      </c>
      <c r="S987" s="945" t="s">
        <v>10360</v>
      </c>
    </row>
    <row r="988" spans="8:19" ht="15">
      <c r="H988" s="277"/>
      <c r="I988" s="277"/>
      <c r="K988" s="866"/>
      <c r="O988" s="39" t="s">
        <v>8301</v>
      </c>
      <c r="P988" s="39" t="s">
        <v>9413</v>
      </c>
      <c r="Q988" s="945" t="str">
        <f t="shared" si="16"/>
        <v>Diamond Grain: Advanced Empowering Properties + Pure Blood: Blood Properties (Bleed)</v>
      </c>
      <c r="R988" s="957" t="s">
        <v>8859</v>
      </c>
      <c r="S988" s="945" t="s">
        <v>10361</v>
      </c>
    </row>
    <row r="989" spans="8:19" ht="15">
      <c r="H989" s="277"/>
      <c r="I989" s="277"/>
      <c r="K989" s="866"/>
      <c r="O989" s="39" t="s">
        <v>8301</v>
      </c>
      <c r="P989" s="39" t="s">
        <v>8281</v>
      </c>
      <c r="Q989" s="945" t="str">
        <f t="shared" si="16"/>
        <v>Diamond Grain: Advanced Empowering Properties + Poison Gland: Toxic Properties (Poison)</v>
      </c>
      <c r="R989" s="957" t="s">
        <v>8873</v>
      </c>
      <c r="S989" s="945" t="s">
        <v>10362</v>
      </c>
    </row>
    <row r="990" spans="8:19" ht="15">
      <c r="H990" s="277"/>
      <c r="I990" s="277"/>
      <c r="K990" s="866"/>
      <c r="O990" s="39" t="s">
        <v>8301</v>
      </c>
      <c r="P990" s="39" t="s">
        <v>8283</v>
      </c>
      <c r="Q990" s="945" t="str">
        <f t="shared" si="16"/>
        <v>Diamond Grain: Advanced Empowering Properties + Rich Soil: Earthly Properties (Earth)</v>
      </c>
      <c r="R990" s="957" t="s">
        <v>8886</v>
      </c>
      <c r="S990" s="945" t="s">
        <v>10363</v>
      </c>
    </row>
    <row r="991" spans="8:19" ht="15">
      <c r="H991" s="277"/>
      <c r="I991" s="277"/>
      <c r="K991" s="866"/>
      <c r="O991" s="39" t="s">
        <v>8301</v>
      </c>
      <c r="P991" s="39" t="s">
        <v>8285</v>
      </c>
      <c r="Q991" s="945" t="str">
        <f t="shared" si="16"/>
        <v>Diamond Grain: Advanced Empowering Properties + Burning Ichor: Firey Properties (Fire)</v>
      </c>
      <c r="R991" s="957" t="s">
        <v>8898</v>
      </c>
      <c r="S991" s="945" t="s">
        <v>10364</v>
      </c>
    </row>
    <row r="992" spans="8:19" ht="15">
      <c r="H992" s="277"/>
      <c r="I992" s="277"/>
      <c r="K992" s="866"/>
      <c r="O992" s="39" t="s">
        <v>8301</v>
      </c>
      <c r="P992" s="39" t="s">
        <v>8287</v>
      </c>
      <c r="Q992" s="945" t="str">
        <f t="shared" si="16"/>
        <v>Diamond Grain: Advanced Empowering Properties + Sparking Solution: Electric Properties (Lightning)</v>
      </c>
      <c r="R992" s="957" t="s">
        <v>8908</v>
      </c>
      <c r="S992" s="945" t="s">
        <v>10365</v>
      </c>
    </row>
    <row r="993" spans="8:19" ht="15">
      <c r="H993" s="277"/>
      <c r="I993" s="277"/>
      <c r="K993" s="866"/>
      <c r="O993" s="39" t="s">
        <v>8301</v>
      </c>
      <c r="P993" s="39" t="s">
        <v>8290</v>
      </c>
      <c r="Q993" s="945" t="str">
        <f t="shared" si="16"/>
        <v>Diamond Grain: Advanced Empowering Properties + Whistling Sap: Breezing Properties (Wind)</v>
      </c>
      <c r="R993" s="957" t="s">
        <v>8919</v>
      </c>
      <c r="S993" s="945" t="s">
        <v>10366</v>
      </c>
    </row>
    <row r="994" spans="8:19" ht="15">
      <c r="H994" s="277"/>
      <c r="I994" s="277"/>
      <c r="K994" s="866"/>
      <c r="O994" s="39" t="s">
        <v>8301</v>
      </c>
      <c r="P994" s="39" t="s">
        <v>8293</v>
      </c>
      <c r="Q994" s="945" t="str">
        <f t="shared" si="16"/>
        <v>Diamond Grain: Advanced Empowering Properties + White Obsidian: Reflective Properties (Light)</v>
      </c>
      <c r="R994" s="957" t="s">
        <v>8928</v>
      </c>
      <c r="S994" s="945" t="s">
        <v>10367</v>
      </c>
    </row>
    <row r="995" spans="8:19" ht="15">
      <c r="H995" s="277"/>
      <c r="I995" s="277"/>
      <c r="K995" s="866"/>
      <c r="O995" s="39" t="s">
        <v>8301</v>
      </c>
      <c r="P995" s="39" t="s">
        <v>8295</v>
      </c>
      <c r="Q995" s="945" t="str">
        <f t="shared" si="16"/>
        <v>Diamond Grain: Advanced Empowering Properties + Nightmare Fuel: Unsettling Properties (Dark)</v>
      </c>
      <c r="R995" s="957" t="s">
        <v>8935</v>
      </c>
      <c r="S995" s="945" t="s">
        <v>10368</v>
      </c>
    </row>
    <row r="996" spans="8:19" ht="15">
      <c r="H996" s="277"/>
      <c r="I996" s="277"/>
      <c r="K996" s="866"/>
      <c r="O996" s="39" t="s">
        <v>8301</v>
      </c>
      <c r="P996" s="39" t="s">
        <v>8297</v>
      </c>
      <c r="Q996" s="945" t="str">
        <f t="shared" si="16"/>
        <v>Diamond Grain: Advanced Empowering Properties + Salt Crystals: Advanced Healing Properties</v>
      </c>
      <c r="R996" s="957" t="s">
        <v>8941</v>
      </c>
      <c r="S996" s="945" t="s">
        <v>10369</v>
      </c>
    </row>
    <row r="997" spans="8:19" ht="15">
      <c r="H997" s="277"/>
      <c r="I997" s="277"/>
      <c r="K997" s="866"/>
      <c r="O997" s="39" t="s">
        <v>8301</v>
      </c>
      <c r="P997" s="39" t="s">
        <v>8299</v>
      </c>
      <c r="Q997" s="945" t="str">
        <f t="shared" si="16"/>
        <v>Diamond Grain: Advanced Empowering Properties + Spirit Leaf: Advanced Regenerative Properties</v>
      </c>
      <c r="R997" s="957" t="s">
        <v>8946</v>
      </c>
      <c r="S997" s="945" t="s">
        <v>10370</v>
      </c>
    </row>
    <row r="998" spans="8:19" ht="15">
      <c r="H998" s="277"/>
      <c r="I998" s="277"/>
      <c r="K998" s="866"/>
      <c r="O998" s="39" t="s">
        <v>8301</v>
      </c>
      <c r="P998" s="39" t="s">
        <v>8300</v>
      </c>
      <c r="Q998" s="945" t="str">
        <f t="shared" si="16"/>
        <v>Diamond Grain: Advanced Empowering Properties + Star Dust: Advanced Mana Properties</v>
      </c>
      <c r="R998" s="957" t="s">
        <v>8950</v>
      </c>
      <c r="S998" s="945" t="s">
        <v>10371</v>
      </c>
    </row>
    <row r="999" spans="8:19" ht="15">
      <c r="H999" s="277"/>
      <c r="I999" s="277"/>
      <c r="K999" s="866"/>
      <c r="O999" s="39" t="s">
        <v>8301</v>
      </c>
      <c r="P999" s="39" t="s">
        <v>8301</v>
      </c>
      <c r="Q999" s="945" t="str">
        <f t="shared" si="16"/>
        <v>Diamond Grain: Advanced Empowering Properties + Diamond Grain: Advanced Empowering Properties</v>
      </c>
      <c r="R999" s="957" t="s">
        <v>8953</v>
      </c>
      <c r="S999" s="945" t="s">
        <v>10372</v>
      </c>
    </row>
    <row r="1000" spans="8:19" ht="15">
      <c r="H1000" s="277"/>
      <c r="I1000" s="277"/>
      <c r="K1000" s="866"/>
      <c r="O1000" s="39" t="s">
        <v>8301</v>
      </c>
      <c r="P1000" s="39" t="s">
        <v>8302</v>
      </c>
      <c r="Q1000" s="945" t="str">
        <f t="shared" si="16"/>
        <v>Diamond Grain: Advanced Empowering Properties + Demonic Tissue: Advanced Resistance Properties</v>
      </c>
      <c r="R1000" s="957" t="s">
        <v>8954</v>
      </c>
      <c r="S1000" s="945" t="s">
        <v>10373</v>
      </c>
    </row>
    <row r="1001" spans="8:19" ht="15">
      <c r="H1001" s="277"/>
      <c r="I1001" s="277"/>
      <c r="K1001" s="866"/>
      <c r="O1001" s="39" t="s">
        <v>8301</v>
      </c>
      <c r="P1001" s="39" t="s">
        <v>9427</v>
      </c>
      <c r="Q1001" s="945" t="str">
        <f t="shared" si="16"/>
        <v>Diamond Grain: Advanced Empowering Properties + Greyshade Bark: Ensnaring Properties</v>
      </c>
      <c r="R1001" s="957" t="s">
        <v>8955</v>
      </c>
      <c r="S1001" s="945" t="s">
        <v>10374</v>
      </c>
    </row>
    <row r="1002" spans="8:19" ht="15">
      <c r="H1002" s="277"/>
      <c r="I1002" s="277"/>
      <c r="K1002" s="866"/>
      <c r="O1002" s="39" t="s">
        <v>8301</v>
      </c>
      <c r="P1002" s="40" t="s">
        <v>8317</v>
      </c>
      <c r="Q1002" s="945" t="str">
        <f t="shared" si="16"/>
        <v>Diamond Grain: Advanced Empowering Properties + Gravity Fragment: Wavelength Properties</v>
      </c>
      <c r="R1002" s="958" t="s">
        <v>9060</v>
      </c>
      <c r="S1002" s="945" t="s">
        <v>10375</v>
      </c>
    </row>
    <row r="1003" spans="8:19" ht="15">
      <c r="H1003" s="277"/>
      <c r="I1003" s="277"/>
      <c r="K1003" s="866"/>
      <c r="O1003" s="39" t="s">
        <v>8301</v>
      </c>
      <c r="P1003" s="40" t="s">
        <v>8318</v>
      </c>
      <c r="Q1003" s="945" t="str">
        <f t="shared" si="16"/>
        <v>Diamond Grain: Advanced Empowering Properties + Sundunes Bloom: Pilfering Properties</v>
      </c>
      <c r="R1003" s="958" t="s">
        <v>9061</v>
      </c>
      <c r="S1003" s="945" t="s">
        <v>10376</v>
      </c>
    </row>
    <row r="1004" spans="8:19" ht="15">
      <c r="H1004" s="277"/>
      <c r="I1004" s="277"/>
      <c r="K1004" s="866"/>
      <c r="O1004" s="39" t="s">
        <v>8301</v>
      </c>
      <c r="P1004" s="40" t="s">
        <v>8319</v>
      </c>
      <c r="Q1004" s="945" t="str">
        <f t="shared" si="16"/>
        <v>Diamond Grain: Advanced Empowering Properties + Flaming Spirits: Alchoholic Properties</v>
      </c>
      <c r="R1004" s="958" t="s">
        <v>9062</v>
      </c>
      <c r="S1004" s="945" t="s">
        <v>10377</v>
      </c>
    </row>
    <row r="1005" spans="8:19" ht="15">
      <c r="H1005" s="277"/>
      <c r="I1005" s="277"/>
      <c r="K1005" s="866"/>
      <c r="O1005" s="39" t="s">
        <v>8301</v>
      </c>
      <c r="P1005" s="40" t="s">
        <v>8320</v>
      </c>
      <c r="Q1005" s="945" t="str">
        <f t="shared" si="16"/>
        <v>Diamond Grain: Advanced Empowering Properties + Oldworld Spices: Exotic Properties</v>
      </c>
      <c r="R1005" s="958" t="s">
        <v>9063</v>
      </c>
      <c r="S1005" s="945" t="s">
        <v>10378</v>
      </c>
    </row>
    <row r="1006" spans="8:19" ht="53.25">
      <c r="H1006" s="277"/>
      <c r="I1006" s="277"/>
      <c r="K1006" s="866"/>
      <c r="O1006" s="39" t="s">
        <v>8301</v>
      </c>
      <c r="P1006" s="40" t="s">
        <v>8321</v>
      </c>
      <c r="Q1006" s="945" t="str">
        <f t="shared" si="16"/>
        <v>Diamond Grain: Advanced Empowering Properties + Rotten Flesh: Rotting Properties</v>
      </c>
      <c r="R1006" s="1134" t="s">
        <v>9064</v>
      </c>
      <c r="S1006" s="945" t="s">
        <v>10379</v>
      </c>
    </row>
    <row r="1007" spans="8:19" ht="15">
      <c r="H1007" s="277"/>
      <c r="I1007" s="277"/>
      <c r="K1007" s="866"/>
      <c r="O1007" s="39" t="s">
        <v>8301</v>
      </c>
      <c r="P1007" s="40" t="s">
        <v>8322</v>
      </c>
      <c r="Q1007" s="945" t="str">
        <f t="shared" si="16"/>
        <v>Diamond Grain: Advanced Empowering Properties + Divine Feather: Divine Properties</v>
      </c>
      <c r="R1007" s="958" t="s">
        <v>9065</v>
      </c>
      <c r="S1007" s="945" t="s">
        <v>10380</v>
      </c>
    </row>
    <row r="1008" spans="8:19" ht="15">
      <c r="H1008" s="277"/>
      <c r="I1008" s="277"/>
      <c r="K1008" s="866"/>
      <c r="O1008" s="39" t="s">
        <v>8301</v>
      </c>
      <c r="P1008" s="40" t="s">
        <v>8323</v>
      </c>
      <c r="Q1008" s="945" t="str">
        <f t="shared" si="16"/>
        <v>Diamond Grain: Advanced Empowering Properties + Deaths Touch: Deadly Properties</v>
      </c>
      <c r="R1008" s="958" t="s">
        <v>9066</v>
      </c>
      <c r="S1008" s="945" t="s">
        <v>10381</v>
      </c>
    </row>
    <row r="1009" spans="8:19" ht="15">
      <c r="H1009" s="277"/>
      <c r="I1009" s="277"/>
      <c r="K1009" s="866"/>
      <c r="O1009" s="39" t="s">
        <v>8301</v>
      </c>
      <c r="P1009" s="40" t="s">
        <v>8324</v>
      </c>
      <c r="Q1009" s="945" t="str">
        <f t="shared" si="16"/>
        <v>Diamond Grain: Advanced Empowering Properties + Everlife Ivy: Growth Properties</v>
      </c>
      <c r="R1009" s="958" t="s">
        <v>9067</v>
      </c>
      <c r="S1009" s="945" t="s">
        <v>10382</v>
      </c>
    </row>
    <row r="1010" spans="8:19" ht="15">
      <c r="H1010" s="277"/>
      <c r="I1010" s="277"/>
      <c r="K1010" s="866"/>
      <c r="O1010" s="39" t="s">
        <v>8301</v>
      </c>
      <c r="P1010" s="40" t="s">
        <v>8325</v>
      </c>
      <c r="Q1010" s="945" t="str">
        <f t="shared" ref="Q1010:S1073" si="17">_xlfn.TEXTJOIN(" + ",TRUE,O1010:P1010)</f>
        <v>Diamond Grain: Advanced Empowering Properties + Arctic Core: Nullifying Properties</v>
      </c>
      <c r="R1010" s="958" t="s">
        <v>9068</v>
      </c>
      <c r="S1010" s="945" t="s">
        <v>10383</v>
      </c>
    </row>
    <row r="1011" spans="8:19" ht="15">
      <c r="H1011" s="277"/>
      <c r="I1011" s="277"/>
      <c r="K1011" s="866"/>
      <c r="O1011" s="39" t="s">
        <v>8302</v>
      </c>
      <c r="P1011" s="945" t="s">
        <v>1265</v>
      </c>
      <c r="Q1011" s="945" t="str">
        <f t="shared" si="17"/>
        <v>Demonic Tissue: Advanced Resistance Properties + Nothing</v>
      </c>
      <c r="R1011" s="955" t="s">
        <v>8476</v>
      </c>
      <c r="S1011" s="945" t="s">
        <v>10384</v>
      </c>
    </row>
    <row r="1012" spans="8:19" ht="15">
      <c r="H1012" s="269"/>
      <c r="I1012" s="269"/>
      <c r="K1012" s="866"/>
      <c r="O1012" s="39" t="s">
        <v>8302</v>
      </c>
      <c r="P1012" s="38" t="s">
        <v>8257</v>
      </c>
      <c r="Q1012" s="945" t="str">
        <f t="shared" si="17"/>
        <v>Demonic Tissue: Advanced Resistance Properties + Lifeforce Extract: Resistance Properties</v>
      </c>
      <c r="R1012" s="956" t="s">
        <v>8573</v>
      </c>
      <c r="S1012" s="945" t="s">
        <v>10385</v>
      </c>
    </row>
    <row r="1013" spans="8:19" ht="15">
      <c r="H1013" s="269"/>
      <c r="I1013" s="277"/>
      <c r="K1013" s="899"/>
      <c r="O1013" s="39" t="s">
        <v>8302</v>
      </c>
      <c r="P1013" s="38" t="s">
        <v>8259</v>
      </c>
      <c r="Q1013" s="945" t="str">
        <f t="shared" si="17"/>
        <v>Demonic Tissue: Advanced Resistance Properties + Soul Essence: Magic Properties</v>
      </c>
      <c r="R1013" s="956" t="s">
        <v>8588</v>
      </c>
      <c r="S1013" s="945" t="s">
        <v>10386</v>
      </c>
    </row>
    <row r="1014" spans="8:19" ht="53.25">
      <c r="H1014" s="277"/>
      <c r="I1014" s="277"/>
      <c r="K1014" s="860"/>
      <c r="O1014" s="39" t="s">
        <v>8302</v>
      </c>
      <c r="P1014" s="38" t="s">
        <v>8261</v>
      </c>
      <c r="Q1014" s="945" t="str">
        <f t="shared" si="17"/>
        <v>Demonic Tissue: Advanced Resistance Properties + Slithering Oil: Dexterity Properties</v>
      </c>
      <c r="R1014" s="1186" t="s">
        <v>9542</v>
      </c>
      <c r="S1014" s="945" t="s">
        <v>10387</v>
      </c>
    </row>
    <row r="1015" spans="8:19" ht="15">
      <c r="H1015" s="277"/>
      <c r="I1015" s="277"/>
      <c r="K1015" s="866"/>
      <c r="O1015" s="39" t="s">
        <v>8302</v>
      </c>
      <c r="P1015" s="38" t="s">
        <v>8262</v>
      </c>
      <c r="Q1015" s="945" t="str">
        <f t="shared" si="17"/>
        <v>Demonic Tissue: Advanced Resistance Properties + Hardened Powder: Strength Properties</v>
      </c>
      <c r="R1015" s="956" t="s">
        <v>8618</v>
      </c>
      <c r="S1015" s="945" t="s">
        <v>10388</v>
      </c>
    </row>
    <row r="1016" spans="8:19" ht="15">
      <c r="H1016" s="277"/>
      <c r="I1016" s="277"/>
      <c r="K1016" s="866"/>
      <c r="O1016" s="39" t="s">
        <v>8302</v>
      </c>
      <c r="P1016" s="38" t="s">
        <v>8265</v>
      </c>
      <c r="Q1016" s="945" t="str">
        <f t="shared" si="17"/>
        <v>Demonic Tissue: Advanced Resistance Properties + Ashen Weed: Withering Properties</v>
      </c>
      <c r="R1016" s="956" t="s">
        <v>8633</v>
      </c>
      <c r="S1016" s="945" t="s">
        <v>10389</v>
      </c>
    </row>
    <row r="1017" spans="8:19" ht="15">
      <c r="H1017" s="277"/>
      <c r="I1017" s="277"/>
      <c r="K1017" s="866"/>
      <c r="O1017" s="39" t="s">
        <v>8302</v>
      </c>
      <c r="P1017" s="38" t="s">
        <v>9404</v>
      </c>
      <c r="Q1017" s="945" t="str">
        <f t="shared" si="17"/>
        <v>Demonic Tissue: Advanced Resistance Properties + Vile Mushroom: Vile Properties</v>
      </c>
      <c r="R1017" s="956" t="s">
        <v>8648</v>
      </c>
      <c r="S1017" s="945" t="s">
        <v>10390</v>
      </c>
    </row>
    <row r="1018" spans="8:19" ht="15">
      <c r="H1018" s="277"/>
      <c r="I1018" s="277"/>
      <c r="K1018" s="866"/>
      <c r="O1018" s="39" t="s">
        <v>8302</v>
      </c>
      <c r="P1018" s="38" t="s">
        <v>8270</v>
      </c>
      <c r="Q1018" s="945" t="str">
        <f t="shared" si="17"/>
        <v>Demonic Tissue: Advanced Resistance Properties + Living Root: Curing Properties</v>
      </c>
      <c r="R1018" s="956" t="s">
        <v>8663</v>
      </c>
      <c r="S1018" s="945" t="s">
        <v>10391</v>
      </c>
    </row>
    <row r="1019" spans="8:19" ht="15">
      <c r="H1019" s="277"/>
      <c r="I1019" s="277"/>
      <c r="K1019" s="866"/>
      <c r="O1019" s="39" t="s">
        <v>8302</v>
      </c>
      <c r="P1019" s="38" t="s">
        <v>8272</v>
      </c>
      <c r="Q1019" s="945" t="str">
        <f t="shared" si="17"/>
        <v>Demonic Tissue: Advanced Resistance Properties + Mending Salve: Healing Properties</v>
      </c>
      <c r="R1019" s="956" t="s">
        <v>8569</v>
      </c>
      <c r="S1019" s="945" t="s">
        <v>10392</v>
      </c>
    </row>
    <row r="1020" spans="8:19" ht="15">
      <c r="H1020" s="277"/>
      <c r="I1020" s="277"/>
      <c r="K1020" s="866"/>
      <c r="O1020" s="39" t="s">
        <v>8302</v>
      </c>
      <c r="P1020" s="38" t="s">
        <v>8274</v>
      </c>
      <c r="Q1020" s="945" t="str">
        <f t="shared" si="17"/>
        <v>Demonic Tissue: Advanced Resistance Properties + Bone Marrow: Regenerative Properties</v>
      </c>
      <c r="R1020" s="956" t="s">
        <v>8570</v>
      </c>
      <c r="S1020" s="945" t="s">
        <v>10393</v>
      </c>
    </row>
    <row r="1021" spans="8:19" ht="15">
      <c r="H1021" s="277"/>
      <c r="I1021" s="277"/>
      <c r="K1021" s="866"/>
      <c r="O1021" s="39" t="s">
        <v>8302</v>
      </c>
      <c r="P1021" s="38" t="s">
        <v>8275</v>
      </c>
      <c r="Q1021" s="945" t="str">
        <f t="shared" si="17"/>
        <v>Demonic Tissue: Advanced Resistance Properties + Mana Berries: Mana Properties</v>
      </c>
      <c r="R1021" s="956" t="s">
        <v>8703</v>
      </c>
      <c r="S1021" s="945" t="s">
        <v>10394</v>
      </c>
    </row>
    <row r="1022" spans="8:19" ht="70.5">
      <c r="H1022" s="277"/>
      <c r="I1022" s="277"/>
      <c r="K1022" s="866"/>
      <c r="O1022" s="39" t="s">
        <v>8302</v>
      </c>
      <c r="P1022" s="38" t="s">
        <v>8276</v>
      </c>
      <c r="Q1022" s="945" t="str">
        <f t="shared" si="17"/>
        <v>Demonic Tissue: Advanced Resistance Properties + Black Cobweb: Weakening Properties</v>
      </c>
      <c r="R1022" s="1186" t="s">
        <v>10395</v>
      </c>
      <c r="S1022" s="945" t="s">
        <v>10396</v>
      </c>
    </row>
    <row r="1023" spans="8:19" ht="15">
      <c r="H1023" s="277"/>
      <c r="I1023" s="277"/>
      <c r="K1023" s="866"/>
      <c r="O1023" s="39" t="s">
        <v>8302</v>
      </c>
      <c r="P1023" s="38" t="s">
        <v>8277</v>
      </c>
      <c r="Q1023" s="945" t="str">
        <f t="shared" si="17"/>
        <v>Demonic Tissue: Advanced Resistance Properties + Power Sand: Empowering Properties</v>
      </c>
      <c r="R1023" s="956" t="s">
        <v>8572</v>
      </c>
      <c r="S1023" s="945" t="s">
        <v>10397</v>
      </c>
    </row>
    <row r="1024" spans="8:19" ht="15">
      <c r="H1024" s="277"/>
      <c r="I1024" s="277"/>
      <c r="K1024" s="866"/>
      <c r="O1024" s="39" t="s">
        <v>8302</v>
      </c>
      <c r="P1024" s="39" t="s">
        <v>8278</v>
      </c>
      <c r="Q1024" s="945" t="str">
        <f t="shared" si="17"/>
        <v>Demonic Tissue: Advanced Resistance Properties + Ice Lotus: Freezing Properties (Frost)</v>
      </c>
      <c r="R1024" s="957" t="s">
        <v>8845</v>
      </c>
      <c r="S1024" s="945" t="s">
        <v>10398</v>
      </c>
    </row>
    <row r="1025" spans="8:19" ht="15">
      <c r="H1025" s="277"/>
      <c r="I1025" s="277"/>
      <c r="K1025" s="866"/>
      <c r="O1025" s="39" t="s">
        <v>8302</v>
      </c>
      <c r="P1025" s="39" t="s">
        <v>9413</v>
      </c>
      <c r="Q1025" s="945" t="str">
        <f t="shared" si="17"/>
        <v>Demonic Tissue: Advanced Resistance Properties + Pure Blood: Blood Properties (Bleed)</v>
      </c>
      <c r="R1025" s="957" t="s">
        <v>8860</v>
      </c>
      <c r="S1025" s="945" t="s">
        <v>10399</v>
      </c>
    </row>
    <row r="1026" spans="8:19" ht="15">
      <c r="H1026" s="277"/>
      <c r="I1026" s="277"/>
      <c r="K1026" s="866"/>
      <c r="O1026" s="39" t="s">
        <v>8302</v>
      </c>
      <c r="P1026" s="39" t="s">
        <v>8281</v>
      </c>
      <c r="Q1026" s="945" t="str">
        <f t="shared" si="17"/>
        <v>Demonic Tissue: Advanced Resistance Properties + Poison Gland: Toxic Properties (Poison)</v>
      </c>
      <c r="R1026" s="957" t="s">
        <v>8874</v>
      </c>
      <c r="S1026" s="945" t="s">
        <v>10400</v>
      </c>
    </row>
    <row r="1027" spans="8:19" ht="15">
      <c r="H1027" s="277"/>
      <c r="I1027" s="277"/>
      <c r="K1027" s="866"/>
      <c r="O1027" s="39" t="s">
        <v>8302</v>
      </c>
      <c r="P1027" s="39" t="s">
        <v>8283</v>
      </c>
      <c r="Q1027" s="945" t="str">
        <f t="shared" si="17"/>
        <v>Demonic Tissue: Advanced Resistance Properties + Rich Soil: Earthly Properties (Earth)</v>
      </c>
      <c r="R1027" s="957" t="s">
        <v>8887</v>
      </c>
      <c r="S1027" s="945" t="s">
        <v>10401</v>
      </c>
    </row>
    <row r="1028" spans="8:19" ht="15">
      <c r="H1028" s="277"/>
      <c r="I1028" s="277"/>
      <c r="K1028" s="866"/>
      <c r="O1028" s="39" t="s">
        <v>8302</v>
      </c>
      <c r="P1028" s="39" t="s">
        <v>8285</v>
      </c>
      <c r="Q1028" s="945" t="str">
        <f t="shared" si="17"/>
        <v>Demonic Tissue: Advanced Resistance Properties + Burning Ichor: Firey Properties (Fire)</v>
      </c>
      <c r="R1028" s="957" t="s">
        <v>8899</v>
      </c>
      <c r="S1028" s="945" t="s">
        <v>10402</v>
      </c>
    </row>
    <row r="1029" spans="8:19" ht="15">
      <c r="H1029" s="277"/>
      <c r="I1029" s="277"/>
      <c r="K1029" s="866"/>
      <c r="O1029" s="39" t="s">
        <v>8302</v>
      </c>
      <c r="P1029" s="39" t="s">
        <v>8287</v>
      </c>
      <c r="Q1029" s="945" t="str">
        <f t="shared" si="17"/>
        <v>Demonic Tissue: Advanced Resistance Properties + Sparking Solution: Electric Properties (Lightning)</v>
      </c>
      <c r="R1029" s="957" t="s">
        <v>8909</v>
      </c>
      <c r="S1029" s="945" t="s">
        <v>10403</v>
      </c>
    </row>
    <row r="1030" spans="8:19" ht="15">
      <c r="H1030" s="277"/>
      <c r="I1030" s="277"/>
      <c r="K1030" s="866"/>
      <c r="O1030" s="39" t="s">
        <v>8302</v>
      </c>
      <c r="P1030" s="39" t="s">
        <v>8290</v>
      </c>
      <c r="Q1030" s="945" t="str">
        <f t="shared" si="17"/>
        <v>Demonic Tissue: Advanced Resistance Properties + Whistling Sap: Breezing Properties (Wind)</v>
      </c>
      <c r="R1030" s="957" t="s">
        <v>8920</v>
      </c>
      <c r="S1030" s="945" t="s">
        <v>10404</v>
      </c>
    </row>
    <row r="1031" spans="8:19" ht="15">
      <c r="H1031" s="277"/>
      <c r="I1031" s="277"/>
      <c r="K1031" s="866"/>
      <c r="O1031" s="39" t="s">
        <v>8302</v>
      </c>
      <c r="P1031" s="39" t="s">
        <v>8293</v>
      </c>
      <c r="Q1031" s="945" t="str">
        <f t="shared" si="17"/>
        <v>Demonic Tissue: Advanced Resistance Properties + White Obsidian: Reflective Properties (Light)</v>
      </c>
      <c r="R1031" s="957" t="s">
        <v>8929</v>
      </c>
      <c r="S1031" s="945" t="s">
        <v>10405</v>
      </c>
    </row>
    <row r="1032" spans="8:19" ht="15">
      <c r="H1032" s="277"/>
      <c r="I1032" s="277"/>
      <c r="K1032" s="866"/>
      <c r="O1032" s="39" t="s">
        <v>8302</v>
      </c>
      <c r="P1032" s="39" t="s">
        <v>8295</v>
      </c>
      <c r="Q1032" s="945" t="str">
        <f t="shared" si="17"/>
        <v>Demonic Tissue: Advanced Resistance Properties + Nightmare Fuel: Unsettling Properties (Dark)</v>
      </c>
      <c r="R1032" s="957" t="s">
        <v>8936</v>
      </c>
      <c r="S1032" s="945" t="s">
        <v>10406</v>
      </c>
    </row>
    <row r="1033" spans="8:19" ht="15">
      <c r="H1033" s="277"/>
      <c r="I1033" s="277"/>
      <c r="K1033" s="866"/>
      <c r="O1033" s="39" t="s">
        <v>8302</v>
      </c>
      <c r="P1033" s="39" t="s">
        <v>8297</v>
      </c>
      <c r="Q1033" s="945" t="str">
        <f t="shared" si="17"/>
        <v>Demonic Tissue: Advanced Resistance Properties + Salt Crystals: Advanced Healing Properties</v>
      </c>
      <c r="R1033" s="957" t="s">
        <v>8942</v>
      </c>
      <c r="S1033" s="945" t="s">
        <v>10407</v>
      </c>
    </row>
    <row r="1034" spans="8:19" ht="15">
      <c r="H1034" s="277"/>
      <c r="I1034" s="277"/>
      <c r="K1034" s="866"/>
      <c r="O1034" s="39" t="s">
        <v>8302</v>
      </c>
      <c r="P1034" s="39" t="s">
        <v>8299</v>
      </c>
      <c r="Q1034" s="945" t="str">
        <f t="shared" si="17"/>
        <v>Demonic Tissue: Advanced Resistance Properties + Spirit Leaf: Advanced Regenerative Properties</v>
      </c>
      <c r="R1034" s="957" t="s">
        <v>8947</v>
      </c>
      <c r="S1034" s="945" t="s">
        <v>10408</v>
      </c>
    </row>
    <row r="1035" spans="8:19" ht="15">
      <c r="H1035" s="277"/>
      <c r="I1035" s="277"/>
      <c r="K1035" s="866"/>
      <c r="O1035" s="39" t="s">
        <v>8302</v>
      </c>
      <c r="P1035" s="39" t="s">
        <v>8300</v>
      </c>
      <c r="Q1035" s="945" t="str">
        <f t="shared" si="17"/>
        <v>Demonic Tissue: Advanced Resistance Properties + Star Dust: Advanced Mana Properties</v>
      </c>
      <c r="R1035" s="957" t="s">
        <v>8951</v>
      </c>
      <c r="S1035" s="945" t="s">
        <v>10409</v>
      </c>
    </row>
    <row r="1036" spans="8:19" ht="15">
      <c r="H1036" s="277"/>
      <c r="I1036" s="277"/>
      <c r="K1036" s="866"/>
      <c r="O1036" s="39" t="s">
        <v>8302</v>
      </c>
      <c r="P1036" s="39" t="s">
        <v>8301</v>
      </c>
      <c r="Q1036" s="945" t="str">
        <f t="shared" si="17"/>
        <v>Demonic Tissue: Advanced Resistance Properties + Diamond Grain: Advanced Empowering Properties</v>
      </c>
      <c r="R1036" s="957" t="s">
        <v>8954</v>
      </c>
      <c r="S1036" s="945" t="s">
        <v>10410</v>
      </c>
    </row>
    <row r="1037" spans="8:19" ht="15">
      <c r="H1037" s="277"/>
      <c r="I1037" s="277"/>
      <c r="K1037" s="866"/>
      <c r="O1037" s="39" t="s">
        <v>8302</v>
      </c>
      <c r="P1037" s="39" t="s">
        <v>8302</v>
      </c>
      <c r="Q1037" s="945" t="str">
        <f t="shared" si="17"/>
        <v>Demonic Tissue: Advanced Resistance Properties + Demonic Tissue: Advanced Resistance Properties</v>
      </c>
      <c r="R1037" s="957" t="s">
        <v>8956</v>
      </c>
      <c r="S1037" s="945" t="s">
        <v>10411</v>
      </c>
    </row>
    <row r="1038" spans="8:19" ht="15">
      <c r="H1038" s="277"/>
      <c r="I1038" s="277"/>
      <c r="K1038" s="866"/>
      <c r="O1038" s="39" t="s">
        <v>8302</v>
      </c>
      <c r="P1038" s="39" t="s">
        <v>9427</v>
      </c>
      <c r="Q1038" s="945" t="str">
        <f t="shared" si="17"/>
        <v>Demonic Tissue: Advanced Resistance Properties + Greyshade Bark: Ensnaring Properties</v>
      </c>
      <c r="R1038" s="957" t="s">
        <v>8957</v>
      </c>
      <c r="S1038" s="945" t="s">
        <v>10412</v>
      </c>
    </row>
    <row r="1039" spans="8:19" ht="15">
      <c r="H1039" s="277"/>
      <c r="I1039" s="277"/>
      <c r="K1039" s="866"/>
      <c r="O1039" s="39" t="s">
        <v>8302</v>
      </c>
      <c r="P1039" s="40" t="s">
        <v>8317</v>
      </c>
      <c r="Q1039" s="945" t="str">
        <f t="shared" si="17"/>
        <v>Demonic Tissue: Advanced Resistance Properties + Gravity Fragment: Wavelength Properties</v>
      </c>
      <c r="R1039" s="958" t="s">
        <v>9069</v>
      </c>
      <c r="S1039" s="945" t="s">
        <v>10413</v>
      </c>
    </row>
    <row r="1040" spans="8:19" ht="15">
      <c r="H1040" s="277"/>
      <c r="I1040" s="277"/>
      <c r="K1040" s="866"/>
      <c r="O1040" s="39" t="s">
        <v>8302</v>
      </c>
      <c r="P1040" s="40" t="s">
        <v>8318</v>
      </c>
      <c r="Q1040" s="945" t="str">
        <f t="shared" si="17"/>
        <v>Demonic Tissue: Advanced Resistance Properties + Sundunes Bloom: Pilfering Properties</v>
      </c>
      <c r="R1040" s="958" t="s">
        <v>9070</v>
      </c>
      <c r="S1040" s="945" t="s">
        <v>10414</v>
      </c>
    </row>
    <row r="1041" spans="8:19" ht="15">
      <c r="H1041" s="277"/>
      <c r="I1041" s="277"/>
      <c r="K1041" s="866"/>
      <c r="O1041" s="39" t="s">
        <v>8302</v>
      </c>
      <c r="P1041" s="40" t="s">
        <v>8319</v>
      </c>
      <c r="Q1041" s="945" t="str">
        <f t="shared" si="17"/>
        <v>Demonic Tissue: Advanced Resistance Properties + Flaming Spirits: Alchoholic Properties</v>
      </c>
      <c r="R1041" s="958" t="s">
        <v>9071</v>
      </c>
      <c r="S1041" s="945" t="s">
        <v>10415</v>
      </c>
    </row>
    <row r="1042" spans="8:19" ht="15">
      <c r="H1042" s="277"/>
      <c r="I1042" s="277"/>
      <c r="K1042" s="866"/>
      <c r="O1042" s="39" t="s">
        <v>8302</v>
      </c>
      <c r="P1042" s="40" t="s">
        <v>8320</v>
      </c>
      <c r="Q1042" s="945" t="str">
        <f t="shared" si="17"/>
        <v>Demonic Tissue: Advanced Resistance Properties + Oldworld Spices: Exotic Properties</v>
      </c>
      <c r="R1042" s="958" t="s">
        <v>9072</v>
      </c>
      <c r="S1042" s="945" t="s">
        <v>10416</v>
      </c>
    </row>
    <row r="1043" spans="8:19" ht="15">
      <c r="H1043" s="277"/>
      <c r="I1043" s="277"/>
      <c r="K1043" s="866"/>
      <c r="O1043" s="39" t="s">
        <v>8302</v>
      </c>
      <c r="P1043" s="40" t="s">
        <v>8321</v>
      </c>
      <c r="Q1043" s="945" t="str">
        <f t="shared" si="17"/>
        <v>Demonic Tissue: Advanced Resistance Properties + Rotten Flesh: Rotting Properties</v>
      </c>
      <c r="R1043" s="958" t="s">
        <v>9073</v>
      </c>
      <c r="S1043" s="945" t="s">
        <v>10417</v>
      </c>
    </row>
    <row r="1044" spans="8:19" ht="15">
      <c r="H1044" s="277"/>
      <c r="I1044" s="277"/>
      <c r="K1044" s="859"/>
      <c r="O1044" s="39" t="s">
        <v>8302</v>
      </c>
      <c r="P1044" s="40" t="s">
        <v>8322</v>
      </c>
      <c r="Q1044" s="945" t="str">
        <f t="shared" si="17"/>
        <v>Demonic Tissue: Advanced Resistance Properties + Divine Feather: Divine Properties</v>
      </c>
      <c r="R1044" s="958" t="s">
        <v>9074</v>
      </c>
      <c r="S1044" s="945" t="s">
        <v>10418</v>
      </c>
    </row>
    <row r="1045" spans="8:19" ht="15">
      <c r="H1045" s="269"/>
      <c r="I1045" s="277"/>
      <c r="K1045" s="923"/>
      <c r="O1045" s="39" t="s">
        <v>8302</v>
      </c>
      <c r="P1045" s="40" t="s">
        <v>8323</v>
      </c>
      <c r="Q1045" s="945" t="str">
        <f t="shared" si="17"/>
        <v>Demonic Tissue: Advanced Resistance Properties + Deaths Touch: Deadly Properties</v>
      </c>
      <c r="R1045" s="958" t="s">
        <v>9075</v>
      </c>
      <c r="S1045" s="945" t="s">
        <v>10419</v>
      </c>
    </row>
    <row r="1046" spans="8:19" ht="70.5">
      <c r="H1046" s="240"/>
      <c r="I1046" s="277"/>
      <c r="K1046" s="866"/>
      <c r="O1046" s="39" t="s">
        <v>8302</v>
      </c>
      <c r="P1046" s="40" t="s">
        <v>8324</v>
      </c>
      <c r="Q1046" s="945" t="str">
        <f t="shared" si="17"/>
        <v>Demonic Tissue: Advanced Resistance Properties + Everlife Ivy: Growth Properties</v>
      </c>
      <c r="R1046" s="1134" t="s">
        <v>10420</v>
      </c>
      <c r="S1046" s="945" t="s">
        <v>10421</v>
      </c>
    </row>
    <row r="1047" spans="8:19" ht="15">
      <c r="H1047" s="240"/>
      <c r="I1047" s="277"/>
      <c r="K1047" s="855"/>
      <c r="O1047" s="39" t="s">
        <v>8302</v>
      </c>
      <c r="P1047" s="40" t="s">
        <v>8325</v>
      </c>
      <c r="Q1047" s="945" t="str">
        <f t="shared" si="17"/>
        <v>Demonic Tissue: Advanced Resistance Properties + Arctic Core: Nullifying Properties</v>
      </c>
      <c r="R1047" s="958" t="s">
        <v>9077</v>
      </c>
      <c r="S1047" s="945" t="s">
        <v>10422</v>
      </c>
    </row>
    <row r="1048" spans="8:19" ht="15">
      <c r="H1048" s="240"/>
      <c r="I1048" s="277"/>
      <c r="K1048" s="855"/>
      <c r="O1048" s="39" t="s">
        <v>9427</v>
      </c>
      <c r="P1048" s="945" t="s">
        <v>1265</v>
      </c>
      <c r="Q1048" s="945" t="str">
        <f t="shared" si="17"/>
        <v>Greyshade Bark: Ensnaring Properties + Nothing</v>
      </c>
      <c r="R1048" s="955" t="s">
        <v>8477</v>
      </c>
      <c r="S1048" s="945" t="s">
        <v>10423</v>
      </c>
    </row>
    <row r="1049" spans="8:19" ht="15">
      <c r="H1049" s="240"/>
      <c r="I1049" s="277"/>
      <c r="K1049" s="855"/>
      <c r="O1049" s="39" t="s">
        <v>9427</v>
      </c>
      <c r="P1049" s="38" t="s">
        <v>8257</v>
      </c>
      <c r="Q1049" s="945" t="str">
        <f t="shared" si="17"/>
        <v>Greyshade Bark: Ensnaring Properties + Lifeforce Extract: Resistance Properties</v>
      </c>
      <c r="R1049" s="956" t="s">
        <v>8574</v>
      </c>
      <c r="S1049" s="945" t="s">
        <v>10424</v>
      </c>
    </row>
    <row r="1050" spans="8:19" ht="15">
      <c r="H1050" s="240"/>
      <c r="I1050" s="277"/>
      <c r="K1050" s="855"/>
      <c r="O1050" s="39" t="s">
        <v>9427</v>
      </c>
      <c r="P1050" s="38" t="s">
        <v>8259</v>
      </c>
      <c r="Q1050" s="945" t="str">
        <f t="shared" si="17"/>
        <v>Greyshade Bark: Ensnaring Properties + Soul Essence: Magic Properties</v>
      </c>
      <c r="R1050" s="956" t="s">
        <v>8589</v>
      </c>
      <c r="S1050" s="945" t="s">
        <v>10425</v>
      </c>
    </row>
    <row r="1051" spans="8:19" ht="15">
      <c r="H1051" s="240"/>
      <c r="I1051" s="277"/>
      <c r="K1051" s="855"/>
      <c r="O1051" s="39" t="s">
        <v>9427</v>
      </c>
      <c r="P1051" s="38" t="s">
        <v>8261</v>
      </c>
      <c r="Q1051" s="945" t="str">
        <f t="shared" si="17"/>
        <v>Greyshade Bark: Ensnaring Properties + Slithering Oil: Dexterity Properties</v>
      </c>
      <c r="R1051" s="956" t="s">
        <v>8604</v>
      </c>
      <c r="S1051" s="945" t="s">
        <v>10426</v>
      </c>
    </row>
    <row r="1052" spans="8:19" ht="15">
      <c r="H1052" s="240"/>
      <c r="I1052" s="277"/>
      <c r="K1052" s="855"/>
      <c r="O1052" s="39" t="s">
        <v>9427</v>
      </c>
      <c r="P1052" s="38" t="s">
        <v>8262</v>
      </c>
      <c r="Q1052" s="945" t="str">
        <f t="shared" si="17"/>
        <v>Greyshade Bark: Ensnaring Properties + Hardened Powder: Strength Properties</v>
      </c>
      <c r="R1052" s="956" t="s">
        <v>8619</v>
      </c>
      <c r="S1052" s="945" t="s">
        <v>10427</v>
      </c>
    </row>
    <row r="1053" spans="8:19" ht="15">
      <c r="H1053" s="240"/>
      <c r="I1053" s="277"/>
      <c r="K1053" s="855"/>
      <c r="O1053" s="39" t="s">
        <v>9427</v>
      </c>
      <c r="P1053" s="38" t="s">
        <v>8265</v>
      </c>
      <c r="Q1053" s="945" t="str">
        <f t="shared" si="17"/>
        <v>Greyshade Bark: Ensnaring Properties + Ashen Weed: Withering Properties</v>
      </c>
      <c r="R1053" s="956" t="s">
        <v>8723</v>
      </c>
      <c r="S1053" s="945" t="s">
        <v>10428</v>
      </c>
    </row>
    <row r="1054" spans="8:19" ht="15">
      <c r="H1054" s="240"/>
      <c r="I1054" s="277"/>
      <c r="K1054" s="855"/>
      <c r="O1054" s="39" t="s">
        <v>9427</v>
      </c>
      <c r="P1054" s="38" t="s">
        <v>9404</v>
      </c>
      <c r="Q1054" s="945" t="str">
        <f t="shared" si="17"/>
        <v>Greyshade Bark: Ensnaring Properties + Vile Mushroom: Vile Properties</v>
      </c>
      <c r="R1054" s="956" t="s">
        <v>8649</v>
      </c>
      <c r="S1054" s="945" t="s">
        <v>10429</v>
      </c>
    </row>
    <row r="1055" spans="8:19" ht="15">
      <c r="H1055" s="240"/>
      <c r="I1055" s="277"/>
      <c r="K1055" s="855"/>
      <c r="O1055" s="39" t="s">
        <v>9427</v>
      </c>
      <c r="P1055" s="38" t="s">
        <v>8270</v>
      </c>
      <c r="Q1055" s="945" t="str">
        <f t="shared" si="17"/>
        <v>Greyshade Bark: Ensnaring Properties + Living Root: Curing Properties</v>
      </c>
      <c r="R1055" s="956" t="s">
        <v>8664</v>
      </c>
      <c r="S1055" s="945" t="s">
        <v>10430</v>
      </c>
    </row>
    <row r="1056" spans="8:19" ht="15">
      <c r="H1056" s="240"/>
      <c r="I1056" s="277"/>
      <c r="K1056" s="855"/>
      <c r="O1056" s="39" t="s">
        <v>9427</v>
      </c>
      <c r="P1056" s="38" t="s">
        <v>8272</v>
      </c>
      <c r="Q1056" s="945" t="str">
        <f t="shared" si="17"/>
        <v>Greyshade Bark: Ensnaring Properties + Mending Salve: Healing Properties</v>
      </c>
      <c r="R1056" s="956" t="s">
        <v>8678</v>
      </c>
      <c r="S1056" s="945" t="s">
        <v>10431</v>
      </c>
    </row>
    <row r="1057" spans="8:19" ht="15">
      <c r="H1057" s="240"/>
      <c r="I1057" s="277"/>
      <c r="K1057" s="855"/>
      <c r="O1057" s="39" t="s">
        <v>9427</v>
      </c>
      <c r="P1057" s="38" t="s">
        <v>8274</v>
      </c>
      <c r="Q1057" s="945" t="str">
        <f t="shared" si="17"/>
        <v>Greyshade Bark: Ensnaring Properties + Bone Marrow: Regenerative Properties</v>
      </c>
      <c r="R1057" s="956" t="s">
        <v>8691</v>
      </c>
      <c r="S1057" s="945" t="s">
        <v>10432</v>
      </c>
    </row>
    <row r="1058" spans="8:19" ht="15">
      <c r="H1058" s="240"/>
      <c r="I1058" s="277"/>
      <c r="K1058" s="856"/>
      <c r="O1058" s="39" t="s">
        <v>9427</v>
      </c>
      <c r="P1058" s="38" t="s">
        <v>8275</v>
      </c>
      <c r="Q1058" s="945" t="str">
        <f t="shared" si="17"/>
        <v>Greyshade Bark: Ensnaring Properties + Mana Berries: Mana Properties</v>
      </c>
      <c r="R1058" s="956" t="s">
        <v>8704</v>
      </c>
      <c r="S1058" s="945" t="s">
        <v>10433</v>
      </c>
    </row>
    <row r="1059" spans="8:19" ht="15">
      <c r="H1059" s="240"/>
      <c r="I1059" s="277"/>
      <c r="K1059" s="856"/>
      <c r="O1059" s="39" t="s">
        <v>9427</v>
      </c>
      <c r="P1059" s="38" t="s">
        <v>8276</v>
      </c>
      <c r="Q1059" s="945" t="str">
        <f t="shared" si="17"/>
        <v>Greyshade Bark: Ensnaring Properties + Black Cobweb: Weakening Properties</v>
      </c>
      <c r="R1059" s="956" t="s">
        <v>8710</v>
      </c>
      <c r="S1059" s="945" t="s">
        <v>10434</v>
      </c>
    </row>
    <row r="1060" spans="8:19" ht="15">
      <c r="H1060" s="240"/>
      <c r="I1060" s="277"/>
      <c r="K1060" s="856"/>
      <c r="O1060" s="39" t="s">
        <v>9427</v>
      </c>
      <c r="P1060" s="38" t="s">
        <v>8277</v>
      </c>
      <c r="Q1060" s="945" t="str">
        <f t="shared" si="17"/>
        <v>Greyshade Bark: Ensnaring Properties + Power Sand: Empowering Properties</v>
      </c>
      <c r="R1060" s="956" t="s">
        <v>8722</v>
      </c>
      <c r="S1060" s="945" t="s">
        <v>10435</v>
      </c>
    </row>
    <row r="1061" spans="8:19" ht="15">
      <c r="H1061" s="240"/>
      <c r="I1061" s="277"/>
      <c r="K1061" s="856"/>
      <c r="O1061" s="39" t="s">
        <v>9427</v>
      </c>
      <c r="P1061" s="39" t="s">
        <v>8278</v>
      </c>
      <c r="Q1061" s="945" t="str">
        <f t="shared" si="17"/>
        <v>Greyshade Bark: Ensnaring Properties + Ice Lotus: Freezing Properties (Frost)</v>
      </c>
      <c r="R1061" s="957" t="s">
        <v>8846</v>
      </c>
      <c r="S1061" s="945" t="s">
        <v>10436</v>
      </c>
    </row>
    <row r="1062" spans="8:19" ht="15">
      <c r="H1062" s="240"/>
      <c r="I1062" s="277"/>
      <c r="K1062" s="856"/>
      <c r="O1062" s="39" t="s">
        <v>9427</v>
      </c>
      <c r="P1062" s="39" t="s">
        <v>9413</v>
      </c>
      <c r="Q1062" s="945" t="str">
        <f t="shared" si="17"/>
        <v>Greyshade Bark: Ensnaring Properties + Pure Blood: Blood Properties (Bleed)</v>
      </c>
      <c r="R1062" s="957" t="s">
        <v>8861</v>
      </c>
      <c r="S1062" s="945" t="s">
        <v>10437</v>
      </c>
    </row>
    <row r="1063" spans="8:19" ht="15">
      <c r="H1063" s="240"/>
      <c r="I1063" s="277"/>
      <c r="K1063" s="856"/>
      <c r="O1063" s="39" t="s">
        <v>9427</v>
      </c>
      <c r="P1063" s="39" t="s">
        <v>8281</v>
      </c>
      <c r="Q1063" s="945" t="str">
        <f t="shared" si="17"/>
        <v>Greyshade Bark: Ensnaring Properties + Poison Gland: Toxic Properties (Poison)</v>
      </c>
      <c r="R1063" s="957" t="s">
        <v>8875</v>
      </c>
      <c r="S1063" s="945" t="s">
        <v>10438</v>
      </c>
    </row>
    <row r="1064" spans="8:19" ht="15">
      <c r="H1064" s="240"/>
      <c r="I1064" s="277"/>
      <c r="K1064" s="856"/>
      <c r="O1064" s="39" t="s">
        <v>9427</v>
      </c>
      <c r="P1064" s="39" t="s">
        <v>8283</v>
      </c>
      <c r="Q1064" s="945" t="str">
        <f t="shared" si="17"/>
        <v>Greyshade Bark: Ensnaring Properties + Rich Soil: Earthly Properties (Earth)</v>
      </c>
      <c r="R1064" s="957" t="s">
        <v>8888</v>
      </c>
      <c r="S1064" s="945" t="s">
        <v>10439</v>
      </c>
    </row>
    <row r="1065" spans="8:19" ht="15">
      <c r="H1065" s="240"/>
      <c r="I1065" s="277"/>
      <c r="K1065" s="856"/>
      <c r="O1065" s="39" t="s">
        <v>9427</v>
      </c>
      <c r="P1065" s="39" t="s">
        <v>8285</v>
      </c>
      <c r="Q1065" s="945" t="str">
        <f t="shared" si="17"/>
        <v>Greyshade Bark: Ensnaring Properties + Burning Ichor: Firey Properties (Fire)</v>
      </c>
      <c r="R1065" s="957" t="s">
        <v>8900</v>
      </c>
      <c r="S1065" s="945" t="s">
        <v>10440</v>
      </c>
    </row>
    <row r="1066" spans="8:19" ht="15">
      <c r="H1066" s="240"/>
      <c r="I1066" s="277"/>
      <c r="K1066" s="856"/>
      <c r="O1066" s="39" t="s">
        <v>9427</v>
      </c>
      <c r="P1066" s="39" t="s">
        <v>8287</v>
      </c>
      <c r="Q1066" s="945" t="str">
        <f t="shared" si="17"/>
        <v>Greyshade Bark: Ensnaring Properties + Sparking Solution: Electric Properties (Lightning)</v>
      </c>
      <c r="R1066" s="957" t="s">
        <v>8910</v>
      </c>
      <c r="S1066" s="945" t="s">
        <v>10441</v>
      </c>
    </row>
    <row r="1067" spans="8:19" ht="15">
      <c r="H1067" s="240"/>
      <c r="I1067" s="277"/>
      <c r="K1067" s="856"/>
      <c r="O1067" s="39" t="s">
        <v>9427</v>
      </c>
      <c r="P1067" s="39" t="s">
        <v>8290</v>
      </c>
      <c r="Q1067" s="945" t="str">
        <f t="shared" si="17"/>
        <v>Greyshade Bark: Ensnaring Properties + Whistling Sap: Breezing Properties (Wind)</v>
      </c>
      <c r="R1067" s="957" t="s">
        <v>8921</v>
      </c>
      <c r="S1067" s="945" t="s">
        <v>10442</v>
      </c>
    </row>
    <row r="1068" spans="8:19" ht="15">
      <c r="H1068" s="240"/>
      <c r="I1068" s="277"/>
      <c r="K1068" s="856"/>
      <c r="O1068" s="39" t="s">
        <v>9427</v>
      </c>
      <c r="P1068" s="39" t="s">
        <v>8293</v>
      </c>
      <c r="Q1068" s="945" t="str">
        <f t="shared" si="17"/>
        <v>Greyshade Bark: Ensnaring Properties + White Obsidian: Reflective Properties (Light)</v>
      </c>
      <c r="R1068" s="957" t="s">
        <v>8930</v>
      </c>
      <c r="S1068" s="945" t="s">
        <v>10443</v>
      </c>
    </row>
    <row r="1069" spans="8:19" ht="15">
      <c r="H1069" s="240"/>
      <c r="I1069" s="277"/>
      <c r="K1069" s="856"/>
      <c r="O1069" s="39" t="s">
        <v>9427</v>
      </c>
      <c r="P1069" s="39" t="s">
        <v>8295</v>
      </c>
      <c r="Q1069" s="945" t="str">
        <f t="shared" si="17"/>
        <v>Greyshade Bark: Ensnaring Properties + Nightmare Fuel: Unsettling Properties (Dark)</v>
      </c>
      <c r="R1069" s="957" t="s">
        <v>8937</v>
      </c>
      <c r="S1069" s="945" t="s">
        <v>10444</v>
      </c>
    </row>
    <row r="1070" spans="8:19" ht="15">
      <c r="H1070" s="240"/>
      <c r="I1070" s="277"/>
      <c r="K1070" s="856"/>
      <c r="O1070" s="39" t="s">
        <v>9427</v>
      </c>
      <c r="P1070" s="39" t="s">
        <v>8297</v>
      </c>
      <c r="Q1070" s="945" t="str">
        <f t="shared" si="17"/>
        <v>Greyshade Bark: Ensnaring Properties + Salt Crystals: Advanced Healing Properties</v>
      </c>
      <c r="R1070" s="957" t="s">
        <v>8943</v>
      </c>
      <c r="S1070" s="945" t="s">
        <v>10445</v>
      </c>
    </row>
    <row r="1071" spans="8:19" ht="15">
      <c r="H1071" s="240"/>
      <c r="I1071" s="277"/>
      <c r="K1071" s="856"/>
      <c r="O1071" s="39" t="s">
        <v>9427</v>
      </c>
      <c r="P1071" s="39" t="s">
        <v>8299</v>
      </c>
      <c r="Q1071" s="945" t="str">
        <f t="shared" si="17"/>
        <v>Greyshade Bark: Ensnaring Properties + Spirit Leaf: Advanced Regenerative Properties</v>
      </c>
      <c r="R1071" s="957" t="s">
        <v>8948</v>
      </c>
      <c r="S1071" s="945" t="s">
        <v>10446</v>
      </c>
    </row>
    <row r="1072" spans="8:19" ht="15">
      <c r="H1072" s="240"/>
      <c r="I1072" s="277"/>
      <c r="K1072" s="857"/>
      <c r="O1072" s="39" t="s">
        <v>9427</v>
      </c>
      <c r="P1072" s="39" t="s">
        <v>8300</v>
      </c>
      <c r="Q1072" s="945" t="str">
        <f t="shared" si="17"/>
        <v>Greyshade Bark: Ensnaring Properties + Star Dust: Advanced Mana Properties</v>
      </c>
      <c r="R1072" s="957" t="s">
        <v>8952</v>
      </c>
      <c r="S1072" s="945" t="s">
        <v>10447</v>
      </c>
    </row>
    <row r="1073" spans="8:19" ht="15">
      <c r="H1073" s="240"/>
      <c r="I1073" s="277"/>
      <c r="K1073" s="857"/>
      <c r="O1073" s="39" t="s">
        <v>9427</v>
      </c>
      <c r="P1073" s="39" t="s">
        <v>8301</v>
      </c>
      <c r="Q1073" s="945" t="str">
        <f t="shared" si="17"/>
        <v>Greyshade Bark: Ensnaring Properties + Diamond Grain: Advanced Empowering Properties</v>
      </c>
      <c r="R1073" s="957" t="s">
        <v>8955</v>
      </c>
      <c r="S1073" s="945" t="s">
        <v>10448</v>
      </c>
    </row>
    <row r="1074" spans="8:19" ht="15">
      <c r="H1074" s="240"/>
      <c r="I1074" s="277"/>
      <c r="K1074" s="857"/>
      <c r="O1074" s="39" t="s">
        <v>9427</v>
      </c>
      <c r="P1074" s="39" t="s">
        <v>8302</v>
      </c>
      <c r="Q1074" s="945" t="str">
        <f t="shared" ref="Q1074:S1137" si="18">_xlfn.TEXTJOIN(" + ",TRUE,O1074:P1074)</f>
        <v>Greyshade Bark: Ensnaring Properties + Demonic Tissue: Advanced Resistance Properties</v>
      </c>
      <c r="R1074" s="957" t="s">
        <v>8957</v>
      </c>
      <c r="S1074" s="945" t="s">
        <v>10449</v>
      </c>
    </row>
    <row r="1075" spans="8:19" ht="15">
      <c r="H1075" s="240"/>
      <c r="I1075" s="277"/>
      <c r="K1075" s="857"/>
      <c r="O1075" s="39" t="s">
        <v>9427</v>
      </c>
      <c r="P1075" s="39" t="s">
        <v>9427</v>
      </c>
      <c r="Q1075" s="945" t="str">
        <f t="shared" si="18"/>
        <v>Greyshade Bark: Ensnaring Properties + Greyshade Bark: Ensnaring Properties</v>
      </c>
      <c r="R1075" s="957" t="s">
        <v>8958</v>
      </c>
      <c r="S1075" s="945" t="s">
        <v>10450</v>
      </c>
    </row>
    <row r="1076" spans="8:19" ht="15">
      <c r="H1076" s="240"/>
      <c r="I1076" s="277"/>
      <c r="K1076" s="858"/>
      <c r="O1076" s="39" t="s">
        <v>9427</v>
      </c>
      <c r="P1076" s="40" t="s">
        <v>8317</v>
      </c>
      <c r="Q1076" s="945" t="str">
        <f t="shared" si="18"/>
        <v>Greyshade Bark: Ensnaring Properties + Gravity Fragment: Wavelength Properties</v>
      </c>
      <c r="R1076" s="958" t="s">
        <v>9078</v>
      </c>
      <c r="S1076" s="945" t="s">
        <v>10451</v>
      </c>
    </row>
    <row r="1077" spans="8:19" ht="15">
      <c r="H1077" s="269"/>
      <c r="K1077" s="858"/>
      <c r="O1077" s="39" t="s">
        <v>9427</v>
      </c>
      <c r="P1077" s="40" t="s">
        <v>8318</v>
      </c>
      <c r="Q1077" s="945" t="str">
        <f t="shared" si="18"/>
        <v>Greyshade Bark: Ensnaring Properties + Sundunes Bloom: Pilfering Properties</v>
      </c>
      <c r="R1077" s="958" t="s">
        <v>9079</v>
      </c>
      <c r="S1077" s="945" t="s">
        <v>10452</v>
      </c>
    </row>
    <row r="1078" spans="8:19" ht="15">
      <c r="H1078" s="269"/>
      <c r="K1078" s="855"/>
      <c r="O1078" s="39" t="s">
        <v>9427</v>
      </c>
      <c r="P1078" s="40" t="s">
        <v>8319</v>
      </c>
      <c r="Q1078" s="945" t="str">
        <f t="shared" si="18"/>
        <v>Greyshade Bark: Ensnaring Properties + Flaming Spirits: Alchoholic Properties</v>
      </c>
      <c r="R1078" s="958" t="s">
        <v>9080</v>
      </c>
      <c r="S1078" s="945" t="s">
        <v>10453</v>
      </c>
    </row>
    <row r="1079" spans="8:19" ht="15">
      <c r="H1079" s="269"/>
      <c r="K1079" s="855"/>
      <c r="O1079" s="39" t="s">
        <v>9427</v>
      </c>
      <c r="P1079" s="40" t="s">
        <v>8320</v>
      </c>
      <c r="Q1079" s="945" t="str">
        <f t="shared" si="18"/>
        <v>Greyshade Bark: Ensnaring Properties + Oldworld Spices: Exotic Properties</v>
      </c>
      <c r="R1079" s="958" t="s">
        <v>9081</v>
      </c>
      <c r="S1079" s="945" t="s">
        <v>10454</v>
      </c>
    </row>
    <row r="1080" spans="8:19" ht="15">
      <c r="H1080" s="269"/>
      <c r="K1080" s="855"/>
      <c r="O1080" s="39" t="s">
        <v>9427</v>
      </c>
      <c r="P1080" s="40" t="s">
        <v>8321</v>
      </c>
      <c r="Q1080" s="945" t="str">
        <f t="shared" si="18"/>
        <v>Greyshade Bark: Ensnaring Properties + Rotten Flesh: Rotting Properties</v>
      </c>
      <c r="R1080" s="958" t="s">
        <v>9082</v>
      </c>
      <c r="S1080" s="945" t="s">
        <v>10455</v>
      </c>
    </row>
    <row r="1081" spans="8:19" ht="15">
      <c r="H1081" s="269"/>
      <c r="K1081" s="855"/>
      <c r="O1081" s="39" t="s">
        <v>9427</v>
      </c>
      <c r="P1081" s="40" t="s">
        <v>8322</v>
      </c>
      <c r="Q1081" s="945" t="str">
        <f t="shared" si="18"/>
        <v>Greyshade Bark: Ensnaring Properties + Divine Feather: Divine Properties</v>
      </c>
      <c r="R1081" s="958" t="s">
        <v>9083</v>
      </c>
      <c r="S1081" s="945" t="s">
        <v>10456</v>
      </c>
    </row>
    <row r="1082" spans="8:19" ht="15">
      <c r="H1082" s="269"/>
      <c r="K1082" s="855"/>
      <c r="O1082" s="39" t="s">
        <v>9427</v>
      </c>
      <c r="P1082" s="40" t="s">
        <v>8323</v>
      </c>
      <c r="Q1082" s="945" t="str">
        <f t="shared" si="18"/>
        <v>Greyshade Bark: Ensnaring Properties + Deaths Touch: Deadly Properties</v>
      </c>
      <c r="R1082" s="958" t="s">
        <v>9084</v>
      </c>
      <c r="S1082" s="945" t="s">
        <v>10457</v>
      </c>
    </row>
    <row r="1083" spans="8:19" ht="15">
      <c r="H1083" s="269"/>
      <c r="K1083" s="855"/>
      <c r="O1083" s="39" t="s">
        <v>9427</v>
      </c>
      <c r="P1083" s="40" t="s">
        <v>8324</v>
      </c>
      <c r="Q1083" s="945" t="str">
        <f t="shared" si="18"/>
        <v>Greyshade Bark: Ensnaring Properties + Everlife Ivy: Growth Properties</v>
      </c>
      <c r="R1083" s="958" t="s">
        <v>9085</v>
      </c>
      <c r="S1083" s="945" t="s">
        <v>10458</v>
      </c>
    </row>
    <row r="1084" spans="8:19" ht="15">
      <c r="H1084" s="269"/>
      <c r="K1084" s="855"/>
      <c r="O1084" s="39" t="s">
        <v>9427</v>
      </c>
      <c r="P1084" s="40" t="s">
        <v>8325</v>
      </c>
      <c r="Q1084" s="945" t="str">
        <f t="shared" si="18"/>
        <v>Greyshade Bark: Ensnaring Properties + Arctic Core: Nullifying Properties</v>
      </c>
      <c r="R1084" s="958" t="s">
        <v>9086</v>
      </c>
      <c r="S1084" s="945" t="s">
        <v>10459</v>
      </c>
    </row>
    <row r="1085" spans="8:19" ht="15">
      <c r="H1085" s="269"/>
      <c r="K1085" s="855"/>
      <c r="O1085" s="40" t="s">
        <v>8317</v>
      </c>
      <c r="P1085" s="945" t="s">
        <v>1265</v>
      </c>
      <c r="Q1085" s="945" t="str">
        <f t="shared" si="18"/>
        <v>Gravity Fragment: Wavelength Properties + Nothing</v>
      </c>
      <c r="R1085" s="956" t="s">
        <v>8551</v>
      </c>
      <c r="S1085" s="945" t="s">
        <v>10460</v>
      </c>
    </row>
    <row r="1086" spans="8:19" ht="15">
      <c r="H1086" s="269"/>
      <c r="K1086" s="855"/>
      <c r="O1086" s="40" t="s">
        <v>8317</v>
      </c>
      <c r="P1086" s="38" t="s">
        <v>8257</v>
      </c>
      <c r="Q1086" s="945" t="str">
        <f t="shared" si="18"/>
        <v>Gravity Fragment: Wavelength Properties + Lifeforce Extract: Resistance Properties</v>
      </c>
      <c r="R1086" s="957" t="s">
        <v>8725</v>
      </c>
      <c r="S1086" s="945" t="s">
        <v>10461</v>
      </c>
    </row>
    <row r="1087" spans="8:19" ht="36">
      <c r="H1087" s="269"/>
      <c r="K1087" s="855"/>
      <c r="O1087" s="40" t="s">
        <v>8317</v>
      </c>
      <c r="P1087" s="38" t="s">
        <v>8259</v>
      </c>
      <c r="Q1087" s="945" t="str">
        <f t="shared" si="18"/>
        <v>Gravity Fragment: Wavelength Properties + Soul Essence: Magic Properties</v>
      </c>
      <c r="R1087" s="1185" t="s">
        <v>10462</v>
      </c>
      <c r="S1087" s="945" t="s">
        <v>10463</v>
      </c>
    </row>
    <row r="1088" spans="8:19" ht="36">
      <c r="H1088" s="269"/>
      <c r="K1088" s="855"/>
      <c r="O1088" s="40" t="s">
        <v>8317</v>
      </c>
      <c r="P1088" s="38" t="s">
        <v>8261</v>
      </c>
      <c r="Q1088" s="945" t="str">
        <f t="shared" si="18"/>
        <v>Gravity Fragment: Wavelength Properties + Slithering Oil: Dexterity Properties</v>
      </c>
      <c r="R1088" s="1185" t="s">
        <v>10464</v>
      </c>
      <c r="S1088" s="945" t="s">
        <v>10465</v>
      </c>
    </row>
    <row r="1089" spans="8:19" ht="36">
      <c r="H1089" s="269"/>
      <c r="K1089" s="856"/>
      <c r="O1089" s="40" t="s">
        <v>8317</v>
      </c>
      <c r="P1089" s="38" t="s">
        <v>8262</v>
      </c>
      <c r="Q1089" s="945" t="str">
        <f t="shared" si="18"/>
        <v>Gravity Fragment: Wavelength Properties + Hardened Powder: Strength Properties</v>
      </c>
      <c r="R1089" s="1185" t="s">
        <v>10466</v>
      </c>
      <c r="S1089" s="945" t="s">
        <v>10467</v>
      </c>
    </row>
    <row r="1090" spans="8:19" ht="15">
      <c r="H1090" s="269"/>
      <c r="K1090" s="856"/>
      <c r="O1090" s="40" t="s">
        <v>8317</v>
      </c>
      <c r="P1090" s="38" t="s">
        <v>8265</v>
      </c>
      <c r="Q1090" s="945" t="str">
        <f t="shared" si="18"/>
        <v>Gravity Fragment: Wavelength Properties + Ashen Weed: Withering Properties</v>
      </c>
      <c r="R1090" s="957" t="s">
        <v>8761</v>
      </c>
      <c r="S1090" s="945" t="s">
        <v>10468</v>
      </c>
    </row>
    <row r="1091" spans="8:19" ht="15">
      <c r="H1091" s="269"/>
      <c r="K1091" s="856"/>
      <c r="O1091" s="40" t="s">
        <v>8317</v>
      </c>
      <c r="P1091" s="38" t="s">
        <v>9404</v>
      </c>
      <c r="Q1091" s="945" t="str">
        <f t="shared" si="18"/>
        <v>Gravity Fragment: Wavelength Properties + Vile Mushroom: Vile Properties</v>
      </c>
      <c r="R1091" s="957" t="s">
        <v>8770</v>
      </c>
      <c r="S1091" s="945" t="s">
        <v>10469</v>
      </c>
    </row>
    <row r="1092" spans="8:19" ht="15">
      <c r="H1092" s="269"/>
      <c r="K1092" s="856"/>
      <c r="O1092" s="40" t="s">
        <v>8317</v>
      </c>
      <c r="P1092" s="38" t="s">
        <v>8270</v>
      </c>
      <c r="Q1092" s="945" t="str">
        <f t="shared" si="18"/>
        <v>Gravity Fragment: Wavelength Properties + Living Root: Curing Properties</v>
      </c>
      <c r="R1092" s="957" t="s">
        <v>8779</v>
      </c>
      <c r="S1092" s="945" t="s">
        <v>10470</v>
      </c>
    </row>
    <row r="1093" spans="8:19" ht="36">
      <c r="H1093" s="269"/>
      <c r="K1093" s="856"/>
      <c r="O1093" s="40" t="s">
        <v>8317</v>
      </c>
      <c r="P1093" s="38" t="s">
        <v>8272</v>
      </c>
      <c r="Q1093" s="945" t="str">
        <f t="shared" si="18"/>
        <v>Gravity Fragment: Wavelength Properties + Mending Salve: Healing Properties</v>
      </c>
      <c r="R1093" s="1185" t="s">
        <v>9741</v>
      </c>
      <c r="S1093" s="945" t="s">
        <v>10471</v>
      </c>
    </row>
    <row r="1094" spans="8:19" ht="15">
      <c r="H1094" s="269"/>
      <c r="K1094" s="856"/>
      <c r="O1094" s="40" t="s">
        <v>8317</v>
      </c>
      <c r="P1094" s="38" t="s">
        <v>8274</v>
      </c>
      <c r="Q1094" s="945" t="str">
        <f t="shared" si="18"/>
        <v>Gravity Fragment: Wavelength Properties + Bone Marrow: Regenerative Properties</v>
      </c>
      <c r="R1094" s="957" t="s">
        <v>8797</v>
      </c>
      <c r="S1094" s="945" t="s">
        <v>10472</v>
      </c>
    </row>
    <row r="1095" spans="8:19" ht="36">
      <c r="H1095" s="269"/>
      <c r="K1095" s="856"/>
      <c r="O1095" s="40" t="s">
        <v>8317</v>
      </c>
      <c r="P1095" s="38" t="s">
        <v>8275</v>
      </c>
      <c r="Q1095" s="945" t="str">
        <f t="shared" si="18"/>
        <v>Gravity Fragment: Wavelength Properties + Mana Berries: Mana Properties</v>
      </c>
      <c r="R1095" s="1185" t="s">
        <v>8806</v>
      </c>
      <c r="S1095" s="945" t="s">
        <v>10473</v>
      </c>
    </row>
    <row r="1096" spans="8:19" ht="15">
      <c r="H1096" s="269"/>
      <c r="K1096" s="862"/>
      <c r="O1096" s="40" t="s">
        <v>8317</v>
      </c>
      <c r="P1096" s="38" t="s">
        <v>8276</v>
      </c>
      <c r="Q1096" s="945" t="str">
        <f t="shared" si="18"/>
        <v>Gravity Fragment: Wavelength Properties + Black Cobweb: Weakening Properties</v>
      </c>
      <c r="R1096" s="957" t="s">
        <v>8814</v>
      </c>
      <c r="S1096" s="945" t="s">
        <v>10474</v>
      </c>
    </row>
    <row r="1097" spans="8:19" ht="15">
      <c r="H1097" s="269"/>
      <c r="K1097" s="856"/>
      <c r="O1097" s="40" t="s">
        <v>8317</v>
      </c>
      <c r="P1097" s="38" t="s">
        <v>8277</v>
      </c>
      <c r="Q1097" s="945" t="str">
        <f t="shared" si="18"/>
        <v>Gravity Fragment: Wavelength Properties + Power Sand: Empowering Properties</v>
      </c>
      <c r="R1097" s="957" t="s">
        <v>8823</v>
      </c>
      <c r="S1097" s="945" t="s">
        <v>10475</v>
      </c>
    </row>
    <row r="1098" spans="8:19" ht="15">
      <c r="H1098" s="269"/>
      <c r="K1098" s="856"/>
      <c r="O1098" s="40" t="s">
        <v>8317</v>
      </c>
      <c r="P1098" s="39" t="s">
        <v>8278</v>
      </c>
      <c r="Q1098" s="945" t="str">
        <f t="shared" si="18"/>
        <v>Gravity Fragment: Wavelength Properties + Ice Lotus: Freezing Properties (Frost)</v>
      </c>
      <c r="R1098" s="958" t="s">
        <v>8959</v>
      </c>
      <c r="S1098" s="945" t="s">
        <v>10476</v>
      </c>
    </row>
    <row r="1099" spans="8:19" ht="15">
      <c r="H1099" s="269"/>
      <c r="K1099" s="856"/>
      <c r="O1099" s="40" t="s">
        <v>8317</v>
      </c>
      <c r="P1099" s="39" t="s">
        <v>9413</v>
      </c>
      <c r="Q1099" s="945" t="str">
        <f t="shared" si="18"/>
        <v>Gravity Fragment: Wavelength Properties + Pure Blood: Blood Properties (Bleed)</v>
      </c>
      <c r="R1099" s="958" t="s">
        <v>8967</v>
      </c>
      <c r="S1099" s="945" t="s">
        <v>10477</v>
      </c>
    </row>
    <row r="1100" spans="8:19" ht="15">
      <c r="H1100" s="269"/>
      <c r="K1100" s="856"/>
      <c r="O1100" s="40" t="s">
        <v>8317</v>
      </c>
      <c r="P1100" s="39" t="s">
        <v>8281</v>
      </c>
      <c r="Q1100" s="945" t="str">
        <f t="shared" si="18"/>
        <v>Gravity Fragment: Wavelength Properties + Poison Gland: Toxic Properties (Poison)</v>
      </c>
      <c r="R1100" s="958" t="s">
        <v>8975</v>
      </c>
      <c r="S1100" s="945" t="s">
        <v>10478</v>
      </c>
    </row>
    <row r="1101" spans="8:19" ht="15">
      <c r="H1101" s="269"/>
      <c r="K1101" s="856"/>
      <c r="O1101" s="40" t="s">
        <v>8317</v>
      </c>
      <c r="P1101" s="39" t="s">
        <v>8283</v>
      </c>
      <c r="Q1101" s="945" t="str">
        <f t="shared" si="18"/>
        <v>Gravity Fragment: Wavelength Properties + Rich Soil: Earthly Properties (Earth)</v>
      </c>
      <c r="R1101" s="958" t="s">
        <v>8983</v>
      </c>
      <c r="S1101" s="945" t="s">
        <v>10479</v>
      </c>
    </row>
    <row r="1102" spans="8:19" ht="15">
      <c r="H1102" s="269"/>
      <c r="K1102" s="856"/>
      <c r="O1102" s="40" t="s">
        <v>8317</v>
      </c>
      <c r="P1102" s="39" t="s">
        <v>8285</v>
      </c>
      <c r="Q1102" s="945" t="str">
        <f t="shared" si="18"/>
        <v>Gravity Fragment: Wavelength Properties + Burning Ichor: Firey Properties (Fire)</v>
      </c>
      <c r="R1102" s="958" t="s">
        <v>8991</v>
      </c>
      <c r="S1102" s="945" t="s">
        <v>10480</v>
      </c>
    </row>
    <row r="1103" spans="8:19" ht="15">
      <c r="H1103" s="269"/>
      <c r="K1103" s="857"/>
      <c r="O1103" s="40" t="s">
        <v>8317</v>
      </c>
      <c r="P1103" s="39" t="s">
        <v>8287</v>
      </c>
      <c r="Q1103" s="945" t="str">
        <f t="shared" si="18"/>
        <v>Gravity Fragment: Wavelength Properties + Sparking Solution: Electric Properties (Lightning)</v>
      </c>
      <c r="R1103" s="958" t="s">
        <v>9000</v>
      </c>
      <c r="S1103" s="945" t="s">
        <v>10481</v>
      </c>
    </row>
    <row r="1104" spans="8:19" ht="15">
      <c r="H1104" s="269"/>
      <c r="K1104" s="922"/>
      <c r="O1104" s="40" t="s">
        <v>8317</v>
      </c>
      <c r="P1104" s="39" t="s">
        <v>8290</v>
      </c>
      <c r="Q1104" s="945" t="str">
        <f t="shared" si="18"/>
        <v>Gravity Fragment: Wavelength Properties + Whistling Sap: Breezing Properties (Wind)</v>
      </c>
      <c r="R1104" s="958" t="s">
        <v>9008</v>
      </c>
      <c r="S1104" s="945" t="s">
        <v>10482</v>
      </c>
    </row>
    <row r="1105" spans="8:19" ht="15">
      <c r="H1105" s="269"/>
      <c r="K1105" s="857"/>
      <c r="O1105" s="40" t="s">
        <v>8317</v>
      </c>
      <c r="P1105" s="39" t="s">
        <v>8293</v>
      </c>
      <c r="Q1105" s="945" t="str">
        <f t="shared" si="18"/>
        <v>Gravity Fragment: Wavelength Properties + White Obsidian: Reflective Properties (Light)</v>
      </c>
      <c r="R1105" s="958" t="s">
        <v>9016</v>
      </c>
      <c r="S1105" s="945" t="s">
        <v>10483</v>
      </c>
    </row>
    <row r="1106" spans="8:19" ht="15">
      <c r="H1106" s="269"/>
      <c r="K1106" s="857"/>
      <c r="O1106" s="40" t="s">
        <v>8317</v>
      </c>
      <c r="P1106" s="39" t="s">
        <v>8295</v>
      </c>
      <c r="Q1106" s="945" t="str">
        <f t="shared" si="18"/>
        <v>Gravity Fragment: Wavelength Properties + Nightmare Fuel: Unsettling Properties (Dark)</v>
      </c>
      <c r="R1106" s="958" t="s">
        <v>9025</v>
      </c>
      <c r="S1106" s="945" t="s">
        <v>10484</v>
      </c>
    </row>
    <row r="1107" spans="8:19" ht="36">
      <c r="H1107" s="905"/>
      <c r="I1107" s="911"/>
      <c r="J1107" s="911"/>
      <c r="K1107" s="864"/>
      <c r="O1107" s="40" t="s">
        <v>8317</v>
      </c>
      <c r="P1107" s="39" t="s">
        <v>8297</v>
      </c>
      <c r="Q1107" s="945" t="str">
        <f t="shared" si="18"/>
        <v>Gravity Fragment: Wavelength Properties + Salt Crystals: Advanced Healing Properties</v>
      </c>
      <c r="R1107" s="1134" t="s">
        <v>10263</v>
      </c>
      <c r="S1107" s="945" t="s">
        <v>10485</v>
      </c>
    </row>
    <row r="1108" spans="8:19" ht="15">
      <c r="H1108" s="905"/>
      <c r="I1108" s="905"/>
      <c r="J1108" s="911"/>
      <c r="K1108" s="904"/>
      <c r="O1108" s="40" t="s">
        <v>8317</v>
      </c>
      <c r="P1108" s="39" t="s">
        <v>8299</v>
      </c>
      <c r="Q1108" s="945" t="str">
        <f t="shared" si="18"/>
        <v>Gravity Fragment: Wavelength Properties + Spirit Leaf: Advanced Regenerative Properties</v>
      </c>
      <c r="R1108" s="958" t="s">
        <v>9043</v>
      </c>
      <c r="S1108" s="945" t="s">
        <v>10486</v>
      </c>
    </row>
    <row r="1109" spans="8:19" ht="15">
      <c r="H1109" s="905"/>
      <c r="I1109" s="905"/>
      <c r="J1109" s="911"/>
      <c r="K1109" s="864"/>
      <c r="O1109" s="40" t="s">
        <v>8317</v>
      </c>
      <c r="P1109" s="39" t="s">
        <v>8300</v>
      </c>
      <c r="Q1109" s="945" t="str">
        <f t="shared" si="18"/>
        <v>Gravity Fragment: Wavelength Properties + Star Dust: Advanced Mana Properties</v>
      </c>
      <c r="R1109" s="958" t="s">
        <v>9052</v>
      </c>
      <c r="S1109" s="945" t="s">
        <v>10487</v>
      </c>
    </row>
    <row r="1110" spans="8:19" ht="15">
      <c r="H1110" s="905"/>
      <c r="I1110" s="905"/>
      <c r="J1110" s="911"/>
      <c r="K1110" s="864"/>
      <c r="O1110" s="40" t="s">
        <v>8317</v>
      </c>
      <c r="P1110" s="39" t="s">
        <v>8301</v>
      </c>
      <c r="Q1110" s="945" t="str">
        <f t="shared" si="18"/>
        <v>Gravity Fragment: Wavelength Properties + Diamond Grain: Advanced Empowering Properties</v>
      </c>
      <c r="R1110" s="958" t="s">
        <v>9060</v>
      </c>
      <c r="S1110" s="945" t="s">
        <v>10488</v>
      </c>
    </row>
    <row r="1111" spans="8:19" ht="15">
      <c r="H1111" s="905"/>
      <c r="I1111" s="905"/>
      <c r="J1111" s="911"/>
      <c r="K1111" s="864"/>
      <c r="O1111" s="40" t="s">
        <v>8317</v>
      </c>
      <c r="P1111" s="39" t="s">
        <v>8302</v>
      </c>
      <c r="Q1111" s="945" t="str">
        <f t="shared" si="18"/>
        <v>Gravity Fragment: Wavelength Properties + Demonic Tissue: Advanced Resistance Properties</v>
      </c>
      <c r="R1111" s="958" t="s">
        <v>9069</v>
      </c>
      <c r="S1111" s="945" t="s">
        <v>10489</v>
      </c>
    </row>
    <row r="1112" spans="8:19" ht="15">
      <c r="H1112" s="905"/>
      <c r="I1112" s="905"/>
      <c r="J1112" s="911"/>
      <c r="K1112" s="904"/>
      <c r="O1112" s="40" t="s">
        <v>8317</v>
      </c>
      <c r="P1112" s="39" t="s">
        <v>9427</v>
      </c>
      <c r="Q1112" s="945" t="str">
        <f t="shared" si="18"/>
        <v>Gravity Fragment: Wavelength Properties + Greyshade Bark: Ensnaring Properties</v>
      </c>
      <c r="R1112" s="958" t="s">
        <v>9078</v>
      </c>
      <c r="S1112" s="945" t="s">
        <v>10490</v>
      </c>
    </row>
    <row r="1113" spans="8:19" ht="15">
      <c r="H1113" s="905"/>
      <c r="I1113" s="905"/>
      <c r="J1113" s="911"/>
      <c r="K1113" s="904"/>
      <c r="O1113" s="40" t="s">
        <v>8317</v>
      </c>
      <c r="P1113" s="40" t="s">
        <v>8317</v>
      </c>
      <c r="Q1113" s="945" t="str">
        <f t="shared" si="18"/>
        <v>Gravity Fragment: Wavelength Properties + Gravity Fragment: Wavelength Properties</v>
      </c>
      <c r="R1113" s="959" t="s">
        <v>9087</v>
      </c>
      <c r="S1113" s="945" t="s">
        <v>10491</v>
      </c>
    </row>
    <row r="1114" spans="8:19" ht="15">
      <c r="H1114" s="905"/>
      <c r="I1114" s="905"/>
      <c r="J1114" s="911"/>
      <c r="K1114" s="864"/>
      <c r="O1114" s="40" t="s">
        <v>8317</v>
      </c>
      <c r="P1114" s="40" t="s">
        <v>8318</v>
      </c>
      <c r="Q1114" s="945" t="str">
        <f t="shared" si="18"/>
        <v>Gravity Fragment: Wavelength Properties + Sundunes Bloom: Pilfering Properties</v>
      </c>
      <c r="R1114" s="959" t="s">
        <v>9088</v>
      </c>
      <c r="S1114" s="945" t="s">
        <v>10492</v>
      </c>
    </row>
    <row r="1115" spans="8:19" ht="15">
      <c r="H1115" s="905"/>
      <c r="I1115" s="905"/>
      <c r="J1115" s="911"/>
      <c r="K1115" s="904"/>
      <c r="O1115" s="40" t="s">
        <v>8317</v>
      </c>
      <c r="P1115" s="40" t="s">
        <v>8319</v>
      </c>
      <c r="Q1115" s="945" t="str">
        <f t="shared" si="18"/>
        <v>Gravity Fragment: Wavelength Properties + Flaming Spirits: Alchoholic Properties</v>
      </c>
      <c r="R1115" s="959" t="s">
        <v>9089</v>
      </c>
      <c r="S1115" s="945" t="s">
        <v>10493</v>
      </c>
    </row>
    <row r="1116" spans="8:19" ht="15">
      <c r="H1116" s="905"/>
      <c r="I1116" s="905"/>
      <c r="J1116" s="911"/>
      <c r="K1116" s="904"/>
      <c r="O1116" s="40" t="s">
        <v>8317</v>
      </c>
      <c r="P1116" s="40" t="s">
        <v>8320</v>
      </c>
      <c r="Q1116" s="945" t="str">
        <f t="shared" si="18"/>
        <v>Gravity Fragment: Wavelength Properties + Oldworld Spices: Exotic Properties</v>
      </c>
      <c r="R1116" s="959" t="s">
        <v>9090</v>
      </c>
      <c r="S1116" s="945" t="s">
        <v>10494</v>
      </c>
    </row>
    <row r="1117" spans="8:19" ht="15">
      <c r="H1117" s="905"/>
      <c r="I1117" s="905"/>
      <c r="J1117" s="911"/>
      <c r="K1117" s="904"/>
      <c r="O1117" s="40" t="s">
        <v>8317</v>
      </c>
      <c r="P1117" s="40" t="s">
        <v>8321</v>
      </c>
      <c r="Q1117" s="945" t="str">
        <f t="shared" si="18"/>
        <v>Gravity Fragment: Wavelength Properties + Rotten Flesh: Rotting Properties</v>
      </c>
      <c r="R1117" s="959" t="s">
        <v>9091</v>
      </c>
      <c r="S1117" s="945" t="s">
        <v>10495</v>
      </c>
    </row>
    <row r="1118" spans="8:19" ht="15">
      <c r="H1118" s="905"/>
      <c r="I1118" s="905"/>
      <c r="J1118" s="911"/>
      <c r="K1118" s="904"/>
      <c r="O1118" s="40" t="s">
        <v>8317</v>
      </c>
      <c r="P1118" s="40" t="s">
        <v>8322</v>
      </c>
      <c r="Q1118" s="945" t="str">
        <f t="shared" si="18"/>
        <v>Gravity Fragment: Wavelength Properties + Divine Feather: Divine Properties</v>
      </c>
      <c r="R1118" s="959" t="s">
        <v>9092</v>
      </c>
      <c r="S1118" s="945" t="s">
        <v>10496</v>
      </c>
    </row>
    <row r="1119" spans="8:19" ht="15">
      <c r="H1119" s="905"/>
      <c r="I1119" s="905"/>
      <c r="J1119" s="911"/>
      <c r="K1119" s="904"/>
      <c r="O1119" s="40" t="s">
        <v>8317</v>
      </c>
      <c r="P1119" s="40" t="s">
        <v>8323</v>
      </c>
      <c r="Q1119" s="945" t="str">
        <f t="shared" si="18"/>
        <v>Gravity Fragment: Wavelength Properties + Deaths Touch: Deadly Properties</v>
      </c>
      <c r="R1119" s="959" t="s">
        <v>9093</v>
      </c>
      <c r="S1119" s="945" t="s">
        <v>10497</v>
      </c>
    </row>
    <row r="1120" spans="8:19" ht="15">
      <c r="H1120" s="905"/>
      <c r="I1120" s="905"/>
      <c r="J1120" s="911"/>
      <c r="K1120" s="921"/>
      <c r="O1120" s="40" t="s">
        <v>8317</v>
      </c>
      <c r="P1120" s="40" t="s">
        <v>8324</v>
      </c>
      <c r="Q1120" s="945" t="str">
        <f t="shared" si="18"/>
        <v>Gravity Fragment: Wavelength Properties + Everlife Ivy: Growth Properties</v>
      </c>
      <c r="R1120" s="959" t="s">
        <v>9094</v>
      </c>
      <c r="S1120" s="945" t="s">
        <v>10498</v>
      </c>
    </row>
    <row r="1121" spans="8:19" ht="15.75">
      <c r="H1121" s="905"/>
      <c r="I1121" s="905"/>
      <c r="J1121" s="911"/>
      <c r="K1121" s="920"/>
      <c r="O1121" s="40" t="s">
        <v>8317</v>
      </c>
      <c r="P1121" s="40" t="s">
        <v>8325</v>
      </c>
      <c r="Q1121" s="945" t="str">
        <f t="shared" si="18"/>
        <v>Gravity Fragment: Wavelength Properties + Arctic Core: Nullifying Properties</v>
      </c>
      <c r="R1121" s="959" t="s">
        <v>9095</v>
      </c>
      <c r="S1121" s="945" t="s">
        <v>10499</v>
      </c>
    </row>
    <row r="1122" spans="8:19" ht="15.75">
      <c r="H1122" s="905"/>
      <c r="I1122" s="905"/>
      <c r="J1122" s="911"/>
      <c r="K1122" s="920"/>
      <c r="O1122" s="40" t="s">
        <v>8318</v>
      </c>
      <c r="P1122" s="945" t="s">
        <v>1265</v>
      </c>
      <c r="Q1122" s="945" t="str">
        <f t="shared" si="18"/>
        <v>Sundunes Bloom: Pilfering Properties + Nothing</v>
      </c>
      <c r="R1122" s="956" t="s">
        <v>8552</v>
      </c>
      <c r="S1122" s="945" t="s">
        <v>10500</v>
      </c>
    </row>
    <row r="1123" spans="8:19" ht="15.75">
      <c r="H1123" s="905"/>
      <c r="I1123" s="905"/>
      <c r="J1123" s="911"/>
      <c r="K1123" s="920"/>
      <c r="O1123" s="40" t="s">
        <v>8318</v>
      </c>
      <c r="P1123" s="38" t="s">
        <v>8257</v>
      </c>
      <c r="Q1123" s="945" t="str">
        <f t="shared" si="18"/>
        <v>Sundunes Bloom: Pilfering Properties + Lifeforce Extract: Resistance Properties</v>
      </c>
      <c r="R1123" s="957" t="s">
        <v>8726</v>
      </c>
      <c r="S1123" s="945" t="s">
        <v>10501</v>
      </c>
    </row>
    <row r="1124" spans="8:19" ht="15.75">
      <c r="H1124" s="905"/>
      <c r="I1124" s="905"/>
      <c r="J1124" s="911"/>
      <c r="K1124" s="920"/>
      <c r="O1124" s="40" t="s">
        <v>8318</v>
      </c>
      <c r="P1124" s="38" t="s">
        <v>8259</v>
      </c>
      <c r="Q1124" s="945" t="str">
        <f t="shared" si="18"/>
        <v>Sundunes Bloom: Pilfering Properties + Soul Essence: Magic Properties</v>
      </c>
      <c r="R1124" s="957" t="s">
        <v>8735</v>
      </c>
      <c r="S1124" s="945" t="s">
        <v>10502</v>
      </c>
    </row>
    <row r="1125" spans="8:19" ht="15.75">
      <c r="H1125" s="905"/>
      <c r="I1125" s="905"/>
      <c r="J1125" s="911"/>
      <c r="K1125" s="920"/>
      <c r="O1125" s="40" t="s">
        <v>8318</v>
      </c>
      <c r="P1125" s="38" t="s">
        <v>8261</v>
      </c>
      <c r="Q1125" s="945" t="str">
        <f t="shared" si="18"/>
        <v>Sundunes Bloom: Pilfering Properties + Slithering Oil: Dexterity Properties</v>
      </c>
      <c r="R1125" s="957" t="s">
        <v>8744</v>
      </c>
      <c r="S1125" s="945" t="s">
        <v>10503</v>
      </c>
    </row>
    <row r="1126" spans="8:19" ht="15.75">
      <c r="H1126" s="905"/>
      <c r="I1126" s="905"/>
      <c r="J1126" s="911"/>
      <c r="K1126" s="920"/>
      <c r="O1126" s="40" t="s">
        <v>8318</v>
      </c>
      <c r="P1126" s="38" t="s">
        <v>8262</v>
      </c>
      <c r="Q1126" s="945" t="str">
        <f t="shared" si="18"/>
        <v>Sundunes Bloom: Pilfering Properties + Hardened Powder: Strength Properties</v>
      </c>
      <c r="R1126" s="957" t="s">
        <v>8753</v>
      </c>
      <c r="S1126" s="945" t="s">
        <v>10504</v>
      </c>
    </row>
    <row r="1127" spans="8:19" ht="15.75">
      <c r="H1127" s="905"/>
      <c r="I1127" s="905"/>
      <c r="J1127" s="911"/>
      <c r="K1127" s="920"/>
      <c r="O1127" s="40" t="s">
        <v>8318</v>
      </c>
      <c r="P1127" s="38" t="s">
        <v>8265</v>
      </c>
      <c r="Q1127" s="945" t="str">
        <f t="shared" si="18"/>
        <v>Sundunes Bloom: Pilfering Properties + Ashen Weed: Withering Properties</v>
      </c>
      <c r="R1127" s="957" t="s">
        <v>8762</v>
      </c>
      <c r="S1127" s="945" t="s">
        <v>10505</v>
      </c>
    </row>
    <row r="1128" spans="8:19" ht="15.75">
      <c r="H1128" s="905"/>
      <c r="I1128" s="905"/>
      <c r="J1128" s="911"/>
      <c r="K1128" s="919"/>
      <c r="O1128" s="40" t="s">
        <v>8318</v>
      </c>
      <c r="P1128" s="38" t="s">
        <v>9404</v>
      </c>
      <c r="Q1128" s="945" t="str">
        <f t="shared" si="18"/>
        <v>Sundunes Bloom: Pilfering Properties + Vile Mushroom: Vile Properties</v>
      </c>
      <c r="R1128" s="957" t="s">
        <v>8771</v>
      </c>
      <c r="S1128" s="945" t="s">
        <v>10506</v>
      </c>
    </row>
    <row r="1129" spans="8:19" ht="15">
      <c r="H1129" s="905"/>
      <c r="I1129" s="905"/>
      <c r="J1129" s="911"/>
      <c r="K1129" s="864"/>
      <c r="O1129" s="40" t="s">
        <v>8318</v>
      </c>
      <c r="P1129" s="38" t="s">
        <v>8270</v>
      </c>
      <c r="Q1129" s="945" t="str">
        <f t="shared" si="18"/>
        <v>Sundunes Bloom: Pilfering Properties + Living Root: Curing Properties</v>
      </c>
      <c r="R1129" s="957" t="s">
        <v>8780</v>
      </c>
      <c r="S1129" s="945" t="s">
        <v>10507</v>
      </c>
    </row>
    <row r="1130" spans="8:19" ht="15">
      <c r="H1130" s="905"/>
      <c r="I1130" s="905"/>
      <c r="J1130" s="911"/>
      <c r="K1130" s="864"/>
      <c r="O1130" s="40" t="s">
        <v>8318</v>
      </c>
      <c r="P1130" s="38" t="s">
        <v>8272</v>
      </c>
      <c r="Q1130" s="945" t="str">
        <f t="shared" si="18"/>
        <v>Sundunes Bloom: Pilfering Properties + Mending Salve: Healing Properties</v>
      </c>
      <c r="R1130" s="957" t="s">
        <v>8789</v>
      </c>
      <c r="S1130" s="945" t="s">
        <v>10508</v>
      </c>
    </row>
    <row r="1131" spans="8:19" ht="15">
      <c r="H1131" s="905"/>
      <c r="I1131" s="905"/>
      <c r="J1131" s="911"/>
      <c r="K1131" s="904"/>
      <c r="O1131" s="40" t="s">
        <v>8318</v>
      </c>
      <c r="P1131" s="38" t="s">
        <v>8274</v>
      </c>
      <c r="Q1131" s="945" t="str">
        <f t="shared" si="18"/>
        <v>Sundunes Bloom: Pilfering Properties + Bone Marrow: Regenerative Properties</v>
      </c>
      <c r="R1131" s="957" t="s">
        <v>8798</v>
      </c>
      <c r="S1131" s="945" t="s">
        <v>10509</v>
      </c>
    </row>
    <row r="1132" spans="8:19" ht="15">
      <c r="H1132" s="905"/>
      <c r="I1132" s="905"/>
      <c r="J1132" s="911"/>
      <c r="K1132" s="904"/>
      <c r="O1132" s="40" t="s">
        <v>8318</v>
      </c>
      <c r="P1132" s="38" t="s">
        <v>8275</v>
      </c>
      <c r="Q1132" s="945" t="str">
        <f t="shared" si="18"/>
        <v>Sundunes Bloom: Pilfering Properties + Mana Berries: Mana Properties</v>
      </c>
      <c r="R1132" s="957" t="s">
        <v>8807</v>
      </c>
      <c r="S1132" s="945" t="s">
        <v>10510</v>
      </c>
    </row>
    <row r="1133" spans="8:19" ht="15">
      <c r="H1133" s="905"/>
      <c r="I1133" s="905"/>
      <c r="J1133" s="911"/>
      <c r="K1133" s="864"/>
      <c r="O1133" s="40" t="s">
        <v>8318</v>
      </c>
      <c r="P1133" s="38" t="s">
        <v>8276</v>
      </c>
      <c r="Q1133" s="945" t="str">
        <f t="shared" si="18"/>
        <v>Sundunes Bloom: Pilfering Properties + Black Cobweb: Weakening Properties</v>
      </c>
      <c r="R1133" s="957" t="s">
        <v>8815</v>
      </c>
      <c r="S1133" s="945" t="s">
        <v>10511</v>
      </c>
    </row>
    <row r="1134" spans="8:19" ht="15">
      <c r="H1134" s="905"/>
      <c r="I1134" s="905"/>
      <c r="J1134" s="911"/>
      <c r="K1134" s="909"/>
      <c r="O1134" s="40" t="s">
        <v>8318</v>
      </c>
      <c r="P1134" s="38" t="s">
        <v>8277</v>
      </c>
      <c r="Q1134" s="945" t="str">
        <f t="shared" si="18"/>
        <v>Sundunes Bloom: Pilfering Properties + Power Sand: Empowering Properties</v>
      </c>
      <c r="R1134" s="957" t="s">
        <v>8824</v>
      </c>
      <c r="S1134" s="945" t="s">
        <v>10512</v>
      </c>
    </row>
    <row r="1135" spans="8:19" ht="15">
      <c r="H1135" s="905"/>
      <c r="I1135" s="905"/>
      <c r="J1135" s="911"/>
      <c r="K1135" s="883"/>
      <c r="O1135" s="40" t="s">
        <v>8318</v>
      </c>
      <c r="P1135" s="39" t="s">
        <v>8278</v>
      </c>
      <c r="Q1135" s="945" t="str">
        <f t="shared" si="18"/>
        <v>Sundunes Bloom: Pilfering Properties + Ice Lotus: Freezing Properties (Frost)</v>
      </c>
      <c r="R1135" s="958" t="s">
        <v>8847</v>
      </c>
      <c r="S1135" s="945" t="s">
        <v>10513</v>
      </c>
    </row>
    <row r="1136" spans="8:19" ht="15">
      <c r="H1136" s="905"/>
      <c r="I1136" s="905"/>
      <c r="J1136" s="911"/>
      <c r="K1136" s="865"/>
      <c r="O1136" s="40" t="s">
        <v>8318</v>
      </c>
      <c r="P1136" s="39" t="s">
        <v>9413</v>
      </c>
      <c r="Q1136" s="945" t="str">
        <f t="shared" si="18"/>
        <v>Sundunes Bloom: Pilfering Properties + Pure Blood: Blood Properties (Bleed)</v>
      </c>
      <c r="R1136" s="958" t="s">
        <v>8862</v>
      </c>
      <c r="S1136" s="945" t="s">
        <v>10514</v>
      </c>
    </row>
    <row r="1137" spans="8:19" ht="15">
      <c r="H1137" s="905"/>
      <c r="I1137" s="905"/>
      <c r="J1137" s="911"/>
      <c r="K1137" s="865"/>
      <c r="O1137" s="40" t="s">
        <v>8318</v>
      </c>
      <c r="P1137" s="39" t="s">
        <v>8281</v>
      </c>
      <c r="Q1137" s="945" t="str">
        <f t="shared" si="18"/>
        <v>Sundunes Bloom: Pilfering Properties + Poison Gland: Toxic Properties (Poison)</v>
      </c>
      <c r="R1137" s="958" t="s">
        <v>8876</v>
      </c>
      <c r="S1137" s="945" t="s">
        <v>10515</v>
      </c>
    </row>
    <row r="1138" spans="8:19" ht="15">
      <c r="H1138" s="905"/>
      <c r="I1138" s="905"/>
      <c r="J1138" s="911"/>
      <c r="K1138" s="913"/>
      <c r="O1138" s="40" t="s">
        <v>8318</v>
      </c>
      <c r="P1138" s="39" t="s">
        <v>8283</v>
      </c>
      <c r="Q1138" s="945" t="str">
        <f t="shared" ref="Q1138:S1201" si="19">_xlfn.TEXTJOIN(" + ",TRUE,O1138:P1138)</f>
        <v>Sundunes Bloom: Pilfering Properties + Rich Soil: Earthly Properties (Earth)</v>
      </c>
      <c r="R1138" s="958" t="s">
        <v>8889</v>
      </c>
      <c r="S1138" s="945" t="s">
        <v>10516</v>
      </c>
    </row>
    <row r="1139" spans="8:19" ht="15">
      <c r="H1139" s="905"/>
      <c r="I1139" s="905"/>
      <c r="J1139" s="911"/>
      <c r="K1139" s="899"/>
      <c r="O1139" s="40" t="s">
        <v>8318</v>
      </c>
      <c r="P1139" s="39" t="s">
        <v>8285</v>
      </c>
      <c r="Q1139" s="945" t="str">
        <f t="shared" si="19"/>
        <v>Sundunes Bloom: Pilfering Properties + Burning Ichor: Firey Properties (Fire)</v>
      </c>
      <c r="R1139" s="958" t="s">
        <v>8992</v>
      </c>
      <c r="S1139" s="945" t="s">
        <v>10517</v>
      </c>
    </row>
    <row r="1140" spans="8:19" ht="15">
      <c r="H1140" s="905"/>
      <c r="I1140" s="905"/>
      <c r="J1140" s="911"/>
      <c r="K1140" s="913"/>
      <c r="O1140" s="40" t="s">
        <v>8318</v>
      </c>
      <c r="P1140" s="39" t="s">
        <v>8287</v>
      </c>
      <c r="Q1140" s="945" t="str">
        <f t="shared" si="19"/>
        <v>Sundunes Bloom: Pilfering Properties + Sparking Solution: Electric Properties (Lightning)</v>
      </c>
      <c r="R1140" s="958" t="s">
        <v>8911</v>
      </c>
      <c r="S1140" s="945" t="s">
        <v>10518</v>
      </c>
    </row>
    <row r="1141" spans="8:19" ht="15">
      <c r="H1141" s="905"/>
      <c r="I1141" s="905"/>
      <c r="J1141" s="911"/>
      <c r="K1141" s="904"/>
      <c r="O1141" s="40" t="s">
        <v>8318</v>
      </c>
      <c r="P1141" s="39" t="s">
        <v>8290</v>
      </c>
      <c r="Q1141" s="945" t="str">
        <f t="shared" si="19"/>
        <v>Sundunes Bloom: Pilfering Properties + Whistling Sap: Breezing Properties (Wind)</v>
      </c>
      <c r="R1141" s="958" t="s">
        <v>8922</v>
      </c>
      <c r="S1141" s="945" t="s">
        <v>10519</v>
      </c>
    </row>
    <row r="1142" spans="8:19" ht="15">
      <c r="H1142" s="905"/>
      <c r="I1142" s="905"/>
      <c r="J1142" s="911"/>
      <c r="K1142" s="904"/>
      <c r="O1142" s="40" t="s">
        <v>8318</v>
      </c>
      <c r="P1142" s="39" t="s">
        <v>8293</v>
      </c>
      <c r="Q1142" s="945" t="str">
        <f t="shared" si="19"/>
        <v>Sundunes Bloom: Pilfering Properties + White Obsidian: Reflective Properties (Light)</v>
      </c>
      <c r="R1142" s="958" t="s">
        <v>9017</v>
      </c>
      <c r="S1142" s="945" t="s">
        <v>10520</v>
      </c>
    </row>
    <row r="1143" spans="8:19" ht="15">
      <c r="H1143" s="905"/>
      <c r="I1143" s="905"/>
      <c r="J1143" s="911"/>
      <c r="K1143" s="904"/>
      <c r="O1143" s="40" t="s">
        <v>8318</v>
      </c>
      <c r="P1143" s="39" t="s">
        <v>8295</v>
      </c>
      <c r="Q1143" s="945" t="str">
        <f t="shared" si="19"/>
        <v>Sundunes Bloom: Pilfering Properties + Nightmare Fuel: Unsettling Properties (Dark)</v>
      </c>
      <c r="R1143" s="958" t="s">
        <v>9026</v>
      </c>
      <c r="S1143" s="945" t="s">
        <v>10521</v>
      </c>
    </row>
    <row r="1144" spans="8:19" ht="15">
      <c r="H1144" s="905"/>
      <c r="I1144" s="905"/>
      <c r="J1144" s="911"/>
      <c r="K1144" s="904"/>
      <c r="O1144" s="40" t="s">
        <v>8318</v>
      </c>
      <c r="P1144" s="39" t="s">
        <v>8297</v>
      </c>
      <c r="Q1144" s="945" t="str">
        <f t="shared" si="19"/>
        <v>Sundunes Bloom: Pilfering Properties + Salt Crystals: Advanced Healing Properties</v>
      </c>
      <c r="R1144" s="958" t="s">
        <v>9035</v>
      </c>
      <c r="S1144" s="945" t="s">
        <v>10522</v>
      </c>
    </row>
    <row r="1145" spans="8:19" ht="15">
      <c r="H1145" s="905"/>
      <c r="I1145" s="905"/>
      <c r="J1145" s="911"/>
      <c r="K1145" s="904"/>
      <c r="O1145" s="40" t="s">
        <v>8318</v>
      </c>
      <c r="P1145" s="39" t="s">
        <v>8299</v>
      </c>
      <c r="Q1145" s="945" t="str">
        <f t="shared" si="19"/>
        <v>Sundunes Bloom: Pilfering Properties + Spirit Leaf: Advanced Regenerative Properties</v>
      </c>
      <c r="R1145" s="958" t="s">
        <v>9044</v>
      </c>
      <c r="S1145" s="945" t="s">
        <v>10523</v>
      </c>
    </row>
    <row r="1146" spans="8:19" ht="15">
      <c r="H1146" s="905"/>
      <c r="I1146" s="905"/>
      <c r="J1146" s="911"/>
      <c r="K1146" s="904"/>
      <c r="O1146" s="40" t="s">
        <v>8318</v>
      </c>
      <c r="P1146" s="39" t="s">
        <v>8300</v>
      </c>
      <c r="Q1146" s="945" t="str">
        <f t="shared" si="19"/>
        <v>Sundunes Bloom: Pilfering Properties + Star Dust: Advanced Mana Properties</v>
      </c>
      <c r="R1146" s="958" t="s">
        <v>9053</v>
      </c>
      <c r="S1146" s="945" t="s">
        <v>10524</v>
      </c>
    </row>
    <row r="1147" spans="8:19" ht="15">
      <c r="H1147" s="905"/>
      <c r="I1147" s="905"/>
      <c r="J1147" s="911"/>
      <c r="K1147" s="904"/>
      <c r="O1147" s="40" t="s">
        <v>8318</v>
      </c>
      <c r="P1147" s="39" t="s">
        <v>8301</v>
      </c>
      <c r="Q1147" s="945" t="str">
        <f t="shared" si="19"/>
        <v>Sundunes Bloom: Pilfering Properties + Diamond Grain: Advanced Empowering Properties</v>
      </c>
      <c r="R1147" s="958" t="s">
        <v>9061</v>
      </c>
      <c r="S1147" s="945" t="s">
        <v>10525</v>
      </c>
    </row>
    <row r="1148" spans="8:19" ht="15">
      <c r="H1148" s="905"/>
      <c r="I1148" s="905"/>
      <c r="J1148" s="911"/>
      <c r="K1148" s="904"/>
      <c r="O1148" s="40" t="s">
        <v>8318</v>
      </c>
      <c r="P1148" s="39" t="s">
        <v>8302</v>
      </c>
      <c r="Q1148" s="945" t="str">
        <f t="shared" si="19"/>
        <v>Sundunes Bloom: Pilfering Properties + Demonic Tissue: Advanced Resistance Properties</v>
      </c>
      <c r="R1148" s="958" t="s">
        <v>9070</v>
      </c>
      <c r="S1148" s="945" t="s">
        <v>10526</v>
      </c>
    </row>
    <row r="1149" spans="8:19" ht="15">
      <c r="H1149" s="905"/>
      <c r="I1149" s="905"/>
      <c r="J1149" s="911"/>
      <c r="K1149" s="904"/>
      <c r="O1149" s="40" t="s">
        <v>8318</v>
      </c>
      <c r="P1149" s="39" t="s">
        <v>9427</v>
      </c>
      <c r="Q1149" s="945" t="str">
        <f t="shared" si="19"/>
        <v>Sundunes Bloom: Pilfering Properties + Greyshade Bark: Ensnaring Properties</v>
      </c>
      <c r="R1149" s="958" t="s">
        <v>9079</v>
      </c>
      <c r="S1149" s="945" t="s">
        <v>10527</v>
      </c>
    </row>
    <row r="1150" spans="8:19" ht="15">
      <c r="H1150" s="905"/>
      <c r="I1150" s="905"/>
      <c r="J1150" s="911"/>
      <c r="K1150" s="904"/>
      <c r="O1150" s="40" t="s">
        <v>8318</v>
      </c>
      <c r="P1150" s="40" t="s">
        <v>8317</v>
      </c>
      <c r="Q1150" s="945" t="str">
        <f t="shared" si="19"/>
        <v>Sundunes Bloom: Pilfering Properties + Gravity Fragment: Wavelength Properties</v>
      </c>
      <c r="R1150" s="959" t="s">
        <v>9088</v>
      </c>
      <c r="S1150" s="945" t="s">
        <v>10528</v>
      </c>
    </row>
    <row r="1151" spans="8:19" ht="15">
      <c r="H1151" s="905"/>
      <c r="I1151" s="905"/>
      <c r="J1151" s="911"/>
      <c r="K1151" s="904"/>
      <c r="O1151" s="40" t="s">
        <v>8318</v>
      </c>
      <c r="P1151" s="40" t="s">
        <v>8318</v>
      </c>
      <c r="Q1151" s="945" t="str">
        <f t="shared" si="19"/>
        <v>Sundunes Bloom: Pilfering Properties + Sundunes Bloom: Pilfering Properties</v>
      </c>
      <c r="R1151" s="959" t="s">
        <v>9096</v>
      </c>
      <c r="S1151" s="945" t="s">
        <v>10529</v>
      </c>
    </row>
    <row r="1152" spans="8:19" ht="15">
      <c r="H1152" s="905"/>
      <c r="I1152" s="905"/>
      <c r="J1152" s="911"/>
      <c r="K1152" s="904"/>
      <c r="O1152" s="40" t="s">
        <v>8318</v>
      </c>
      <c r="P1152" s="40" t="s">
        <v>8319</v>
      </c>
      <c r="Q1152" s="945" t="str">
        <f t="shared" si="19"/>
        <v>Sundunes Bloom: Pilfering Properties + Flaming Spirits: Alchoholic Properties</v>
      </c>
      <c r="R1152" s="959" t="s">
        <v>9097</v>
      </c>
      <c r="S1152" s="945" t="s">
        <v>10530</v>
      </c>
    </row>
    <row r="1153" spans="8:19" ht="15.75">
      <c r="H1153" s="905"/>
      <c r="I1153" s="905"/>
      <c r="J1153" s="911"/>
      <c r="K1153" s="912"/>
      <c r="O1153" s="40" t="s">
        <v>8318</v>
      </c>
      <c r="P1153" s="40" t="s">
        <v>8320</v>
      </c>
      <c r="Q1153" s="945" t="str">
        <f t="shared" si="19"/>
        <v>Sundunes Bloom: Pilfering Properties + Oldworld Spices: Exotic Properties</v>
      </c>
      <c r="R1153" s="959" t="s">
        <v>9098</v>
      </c>
      <c r="S1153" s="945" t="s">
        <v>10531</v>
      </c>
    </row>
    <row r="1154" spans="8:19" ht="15.75">
      <c r="H1154" s="905"/>
      <c r="I1154" s="905"/>
      <c r="J1154" s="911"/>
      <c r="K1154" s="912"/>
      <c r="O1154" s="40" t="s">
        <v>8318</v>
      </c>
      <c r="P1154" s="40" t="s">
        <v>8321</v>
      </c>
      <c r="Q1154" s="945" t="str">
        <f t="shared" si="19"/>
        <v>Sundunes Bloom: Pilfering Properties + Rotten Flesh: Rotting Properties</v>
      </c>
      <c r="R1154" s="959" t="s">
        <v>9099</v>
      </c>
      <c r="S1154" s="945" t="s">
        <v>10532</v>
      </c>
    </row>
    <row r="1155" spans="8:19" ht="15.75">
      <c r="H1155" s="905"/>
      <c r="I1155" s="905"/>
      <c r="J1155" s="911"/>
      <c r="K1155" s="912"/>
      <c r="O1155" s="40" t="s">
        <v>8318</v>
      </c>
      <c r="P1155" s="40" t="s">
        <v>8322</v>
      </c>
      <c r="Q1155" s="945" t="str">
        <f t="shared" si="19"/>
        <v>Sundunes Bloom: Pilfering Properties + Divine Feather: Divine Properties</v>
      </c>
      <c r="R1155" s="959" t="s">
        <v>9100</v>
      </c>
      <c r="S1155" s="945" t="s">
        <v>10533</v>
      </c>
    </row>
    <row r="1156" spans="8:19" ht="15.75">
      <c r="H1156" s="905"/>
      <c r="I1156" s="905"/>
      <c r="J1156" s="911"/>
      <c r="K1156" s="912"/>
      <c r="O1156" s="40" t="s">
        <v>8318</v>
      </c>
      <c r="P1156" s="40" t="s">
        <v>8323</v>
      </c>
      <c r="Q1156" s="945" t="str">
        <f t="shared" si="19"/>
        <v>Sundunes Bloom: Pilfering Properties + Deaths Touch: Deadly Properties</v>
      </c>
      <c r="R1156" s="959" t="s">
        <v>9101</v>
      </c>
      <c r="S1156" s="945" t="s">
        <v>10534</v>
      </c>
    </row>
    <row r="1157" spans="8:19" ht="15.75">
      <c r="H1157" s="905"/>
      <c r="I1157" s="905"/>
      <c r="J1157" s="911"/>
      <c r="K1157" s="912"/>
      <c r="O1157" s="40" t="s">
        <v>8318</v>
      </c>
      <c r="P1157" s="40" t="s">
        <v>8324</v>
      </c>
      <c r="Q1157" s="945" t="str">
        <f t="shared" si="19"/>
        <v>Sundunes Bloom: Pilfering Properties + Everlife Ivy: Growth Properties</v>
      </c>
      <c r="R1157" s="959" t="s">
        <v>9102</v>
      </c>
      <c r="S1157" s="945" t="s">
        <v>10535</v>
      </c>
    </row>
    <row r="1158" spans="8:19" ht="15.75">
      <c r="H1158" s="905"/>
      <c r="I1158" s="905"/>
      <c r="J1158" s="911"/>
      <c r="K1158" s="912"/>
      <c r="O1158" s="40" t="s">
        <v>8318</v>
      </c>
      <c r="P1158" s="40" t="s">
        <v>8325</v>
      </c>
      <c r="Q1158" s="945" t="str">
        <f t="shared" si="19"/>
        <v>Sundunes Bloom: Pilfering Properties + Arctic Core: Nullifying Properties</v>
      </c>
      <c r="R1158" s="959" t="s">
        <v>9103</v>
      </c>
      <c r="S1158" s="945" t="s">
        <v>10536</v>
      </c>
    </row>
    <row r="1159" spans="8:19" ht="15.75">
      <c r="H1159" s="905"/>
      <c r="I1159" s="905"/>
      <c r="J1159" s="911"/>
      <c r="K1159" s="912"/>
      <c r="O1159" s="40" t="s">
        <v>8319</v>
      </c>
      <c r="P1159" s="945" t="s">
        <v>1265</v>
      </c>
      <c r="Q1159" s="945" t="str">
        <f t="shared" si="19"/>
        <v>Flaming Spirits: Alchoholic Properties + Nothing</v>
      </c>
      <c r="R1159" s="956" t="s">
        <v>8553</v>
      </c>
      <c r="S1159" s="945" t="s">
        <v>10537</v>
      </c>
    </row>
    <row r="1160" spans="8:19" ht="15.75">
      <c r="H1160" s="905"/>
      <c r="I1160" s="905"/>
      <c r="J1160" s="911"/>
      <c r="K1160" s="912"/>
      <c r="O1160" s="40" t="s">
        <v>8319</v>
      </c>
      <c r="P1160" s="38" t="s">
        <v>8257</v>
      </c>
      <c r="Q1160" s="945" t="str">
        <f t="shared" si="19"/>
        <v>Flaming Spirits: Alchoholic Properties + Lifeforce Extract: Resistance Properties</v>
      </c>
      <c r="R1160" s="957" t="s">
        <v>8727</v>
      </c>
      <c r="S1160" s="945" t="s">
        <v>10538</v>
      </c>
    </row>
    <row r="1161" spans="8:19" ht="15">
      <c r="H1161" s="905"/>
      <c r="I1161" s="905"/>
      <c r="J1161" s="911"/>
      <c r="K1161" s="904"/>
      <c r="O1161" s="40" t="s">
        <v>8319</v>
      </c>
      <c r="P1161" s="38" t="s">
        <v>8259</v>
      </c>
      <c r="Q1161" s="945" t="str">
        <f t="shared" si="19"/>
        <v>Flaming Spirits: Alchoholic Properties + Soul Essence: Magic Properties</v>
      </c>
      <c r="R1161" s="957" t="s">
        <v>8736</v>
      </c>
      <c r="S1161" s="945" t="s">
        <v>10539</v>
      </c>
    </row>
    <row r="1162" spans="8:19" ht="15">
      <c r="H1162" s="905"/>
      <c r="I1162" s="905"/>
      <c r="J1162" s="911"/>
      <c r="K1162" s="904"/>
      <c r="O1162" s="40" t="s">
        <v>8319</v>
      </c>
      <c r="P1162" s="38" t="s">
        <v>8261</v>
      </c>
      <c r="Q1162" s="945" t="str">
        <f t="shared" si="19"/>
        <v>Flaming Spirits: Alchoholic Properties + Slithering Oil: Dexterity Properties</v>
      </c>
      <c r="R1162" s="957" t="s">
        <v>8745</v>
      </c>
      <c r="S1162" s="945" t="s">
        <v>10540</v>
      </c>
    </row>
    <row r="1163" spans="8:19" ht="15">
      <c r="H1163" s="905"/>
      <c r="I1163" s="905"/>
      <c r="J1163" s="911"/>
      <c r="K1163" s="904"/>
      <c r="O1163" s="40" t="s">
        <v>8319</v>
      </c>
      <c r="P1163" s="38" t="s">
        <v>8262</v>
      </c>
      <c r="Q1163" s="945" t="str">
        <f t="shared" si="19"/>
        <v>Flaming Spirits: Alchoholic Properties + Hardened Powder: Strength Properties</v>
      </c>
      <c r="R1163" s="957" t="s">
        <v>8754</v>
      </c>
      <c r="S1163" s="945" t="s">
        <v>10541</v>
      </c>
    </row>
    <row r="1164" spans="8:19" ht="15">
      <c r="H1164" s="905"/>
      <c r="I1164" s="905"/>
      <c r="J1164" s="911"/>
      <c r="K1164" s="904"/>
      <c r="O1164" s="40" t="s">
        <v>8319</v>
      </c>
      <c r="P1164" s="38" t="s">
        <v>8265</v>
      </c>
      <c r="Q1164" s="945" t="str">
        <f t="shared" si="19"/>
        <v>Flaming Spirits: Alchoholic Properties + Ashen Weed: Withering Properties</v>
      </c>
      <c r="R1164" s="957" t="s">
        <v>8763</v>
      </c>
      <c r="S1164" s="945" t="s">
        <v>10542</v>
      </c>
    </row>
    <row r="1165" spans="8:19" ht="15">
      <c r="H1165" s="905"/>
      <c r="I1165" s="905"/>
      <c r="J1165" s="911"/>
      <c r="K1165" s="904"/>
      <c r="O1165" s="40" t="s">
        <v>8319</v>
      </c>
      <c r="P1165" s="38" t="s">
        <v>9404</v>
      </c>
      <c r="Q1165" s="945" t="str">
        <f t="shared" si="19"/>
        <v>Flaming Spirits: Alchoholic Properties + Vile Mushroom: Vile Properties</v>
      </c>
      <c r="R1165" s="957" t="s">
        <v>8772</v>
      </c>
      <c r="S1165" s="945" t="s">
        <v>10543</v>
      </c>
    </row>
    <row r="1166" spans="8:19" ht="15">
      <c r="H1166" s="905"/>
      <c r="I1166" s="905"/>
      <c r="J1166" s="911"/>
      <c r="K1166" s="909"/>
      <c r="O1166" s="40" t="s">
        <v>8319</v>
      </c>
      <c r="P1166" s="38" t="s">
        <v>8270</v>
      </c>
      <c r="Q1166" s="945" t="str">
        <f t="shared" si="19"/>
        <v>Flaming Spirits: Alchoholic Properties + Living Root: Curing Properties</v>
      </c>
      <c r="R1166" s="957" t="s">
        <v>8781</v>
      </c>
      <c r="S1166" s="945" t="s">
        <v>10544</v>
      </c>
    </row>
    <row r="1167" spans="8:19" ht="15">
      <c r="H1167" s="905"/>
      <c r="I1167" s="905"/>
      <c r="J1167" s="911"/>
      <c r="K1167" s="909"/>
      <c r="O1167" s="40" t="s">
        <v>8319</v>
      </c>
      <c r="P1167" s="38" t="s">
        <v>8272</v>
      </c>
      <c r="Q1167" s="945" t="str">
        <f t="shared" si="19"/>
        <v>Flaming Spirits: Alchoholic Properties + Mending Salve: Healing Properties</v>
      </c>
      <c r="R1167" s="957" t="s">
        <v>8790</v>
      </c>
      <c r="S1167" s="945" t="s">
        <v>10545</v>
      </c>
    </row>
    <row r="1168" spans="8:19" ht="15">
      <c r="H1168" s="905"/>
      <c r="I1168" s="905"/>
      <c r="J1168" s="911"/>
      <c r="K1168" s="909"/>
      <c r="O1168" s="40" t="s">
        <v>8319</v>
      </c>
      <c r="P1168" s="38" t="s">
        <v>8274</v>
      </c>
      <c r="Q1168" s="945" t="str">
        <f t="shared" si="19"/>
        <v>Flaming Spirits: Alchoholic Properties + Bone Marrow: Regenerative Properties</v>
      </c>
      <c r="R1168" s="957" t="s">
        <v>8799</v>
      </c>
      <c r="S1168" s="945" t="s">
        <v>10546</v>
      </c>
    </row>
    <row r="1169" spans="8:19" ht="15">
      <c r="H1169" s="905"/>
      <c r="I1169" s="905"/>
      <c r="J1169" s="911"/>
      <c r="K1169" s="909"/>
      <c r="O1169" s="40" t="s">
        <v>8319</v>
      </c>
      <c r="P1169" s="38" t="s">
        <v>8275</v>
      </c>
      <c r="Q1169" s="945" t="str">
        <f t="shared" si="19"/>
        <v>Flaming Spirits: Alchoholic Properties + Mana Berries: Mana Properties</v>
      </c>
      <c r="R1169" s="957" t="s">
        <v>8808</v>
      </c>
      <c r="S1169" s="945" t="s">
        <v>10547</v>
      </c>
    </row>
    <row r="1170" spans="8:19" ht="15">
      <c r="H1170" s="905"/>
      <c r="I1170" s="905"/>
      <c r="J1170" s="911"/>
      <c r="K1170" s="913"/>
      <c r="O1170" s="40" t="s">
        <v>8319</v>
      </c>
      <c r="P1170" s="38" t="s">
        <v>8276</v>
      </c>
      <c r="Q1170" s="945" t="str">
        <f t="shared" si="19"/>
        <v>Flaming Spirits: Alchoholic Properties + Black Cobweb: Weakening Properties</v>
      </c>
      <c r="R1170" s="957" t="s">
        <v>8816</v>
      </c>
      <c r="S1170" s="945" t="s">
        <v>10548</v>
      </c>
    </row>
    <row r="1171" spans="8:19" ht="15">
      <c r="H1171" s="905"/>
      <c r="I1171" s="905"/>
      <c r="J1171" s="911"/>
      <c r="K1171" s="913"/>
      <c r="O1171" s="40" t="s">
        <v>8319</v>
      </c>
      <c r="P1171" s="38" t="s">
        <v>8277</v>
      </c>
      <c r="Q1171" s="945" t="str">
        <f t="shared" si="19"/>
        <v>Flaming Spirits: Alchoholic Properties + Power Sand: Empowering Properties</v>
      </c>
      <c r="R1171" s="957" t="s">
        <v>8825</v>
      </c>
      <c r="S1171" s="945" t="s">
        <v>10549</v>
      </c>
    </row>
    <row r="1172" spans="8:19" ht="15">
      <c r="H1172" s="911"/>
      <c r="I1172" s="911"/>
      <c r="J1172" s="911"/>
      <c r="K1172" s="913"/>
      <c r="O1172" s="40" t="s">
        <v>8319</v>
      </c>
      <c r="P1172" s="39" t="s">
        <v>8278</v>
      </c>
      <c r="Q1172" s="945" t="str">
        <f t="shared" si="19"/>
        <v>Flaming Spirits: Alchoholic Properties + Ice Lotus: Freezing Properties (Frost)</v>
      </c>
      <c r="R1172" s="958" t="s">
        <v>8960</v>
      </c>
      <c r="S1172" s="945" t="s">
        <v>10550</v>
      </c>
    </row>
    <row r="1173" spans="8:19" ht="15">
      <c r="H1173" s="911"/>
      <c r="I1173" s="905"/>
      <c r="J1173" s="911"/>
      <c r="K1173" s="904"/>
      <c r="O1173" s="40" t="s">
        <v>8319</v>
      </c>
      <c r="P1173" s="39" t="s">
        <v>9413</v>
      </c>
      <c r="Q1173" s="945" t="str">
        <f t="shared" si="19"/>
        <v>Flaming Spirits: Alchoholic Properties + Pure Blood: Blood Properties (Bleed)</v>
      </c>
      <c r="R1173" s="958" t="s">
        <v>8968</v>
      </c>
      <c r="S1173" s="945" t="s">
        <v>10551</v>
      </c>
    </row>
    <row r="1174" spans="8:19" ht="15">
      <c r="H1174" s="911"/>
      <c r="I1174" s="911"/>
      <c r="J1174" s="911"/>
      <c r="K1174" s="911"/>
      <c r="O1174" s="40" t="s">
        <v>8319</v>
      </c>
      <c r="P1174" s="39" t="s">
        <v>8281</v>
      </c>
      <c r="Q1174" s="945" t="str">
        <f t="shared" si="19"/>
        <v>Flaming Spirits: Alchoholic Properties + Poison Gland: Toxic Properties (Poison)</v>
      </c>
      <c r="R1174" s="958" t="s">
        <v>8976</v>
      </c>
      <c r="S1174" s="945" t="s">
        <v>10552</v>
      </c>
    </row>
    <row r="1175" spans="8:19" ht="15">
      <c r="O1175" s="40" t="s">
        <v>8319</v>
      </c>
      <c r="P1175" s="39" t="s">
        <v>8283</v>
      </c>
      <c r="Q1175" s="945" t="str">
        <f t="shared" si="19"/>
        <v>Flaming Spirits: Alchoholic Properties + Rich Soil: Earthly Properties (Earth)</v>
      </c>
      <c r="R1175" s="958" t="s">
        <v>8984</v>
      </c>
      <c r="S1175" s="945" t="s">
        <v>10553</v>
      </c>
    </row>
    <row r="1176" spans="8:19" ht="15">
      <c r="O1176" s="40" t="s">
        <v>8319</v>
      </c>
      <c r="P1176" s="39" t="s">
        <v>8285</v>
      </c>
      <c r="Q1176" s="945" t="str">
        <f t="shared" si="19"/>
        <v>Flaming Spirits: Alchoholic Properties + Burning Ichor: Firey Properties (Fire)</v>
      </c>
      <c r="R1176" s="958" t="s">
        <v>8993</v>
      </c>
      <c r="S1176" s="945" t="s">
        <v>10554</v>
      </c>
    </row>
    <row r="1177" spans="8:19" ht="15">
      <c r="O1177" s="40" t="s">
        <v>8319</v>
      </c>
      <c r="P1177" s="39" t="s">
        <v>8287</v>
      </c>
      <c r="Q1177" s="945" t="str">
        <f t="shared" si="19"/>
        <v>Flaming Spirits: Alchoholic Properties + Sparking Solution: Electric Properties (Lightning)</v>
      </c>
      <c r="R1177" s="958" t="s">
        <v>9001</v>
      </c>
      <c r="S1177" s="945" t="s">
        <v>10555</v>
      </c>
    </row>
    <row r="1178" spans="8:19" ht="15">
      <c r="O1178" s="40" t="s">
        <v>8319</v>
      </c>
      <c r="P1178" s="39" t="s">
        <v>8290</v>
      </c>
      <c r="Q1178" s="945" t="str">
        <f t="shared" si="19"/>
        <v>Flaming Spirits: Alchoholic Properties + Whistling Sap: Breezing Properties (Wind)</v>
      </c>
      <c r="R1178" s="958" t="s">
        <v>9009</v>
      </c>
      <c r="S1178" s="945" t="s">
        <v>10556</v>
      </c>
    </row>
    <row r="1179" spans="8:19" ht="15">
      <c r="O1179" s="40" t="s">
        <v>8319</v>
      </c>
      <c r="P1179" s="39" t="s">
        <v>8293</v>
      </c>
      <c r="Q1179" s="945" t="str">
        <f t="shared" si="19"/>
        <v>Flaming Spirits: Alchoholic Properties + White Obsidian: Reflective Properties (Light)</v>
      </c>
      <c r="R1179" s="958" t="s">
        <v>9018</v>
      </c>
      <c r="S1179" s="945" t="s">
        <v>10557</v>
      </c>
    </row>
    <row r="1180" spans="8:19" ht="15">
      <c r="O1180" s="40" t="s">
        <v>8319</v>
      </c>
      <c r="P1180" s="39" t="s">
        <v>8295</v>
      </c>
      <c r="Q1180" s="945" t="str">
        <f t="shared" si="19"/>
        <v>Flaming Spirits: Alchoholic Properties + Nightmare Fuel: Unsettling Properties (Dark)</v>
      </c>
      <c r="R1180" s="958" t="s">
        <v>9027</v>
      </c>
      <c r="S1180" s="945" t="s">
        <v>10558</v>
      </c>
    </row>
    <row r="1181" spans="8:19" ht="15">
      <c r="O1181" s="40" t="s">
        <v>8319</v>
      </c>
      <c r="P1181" s="39" t="s">
        <v>8297</v>
      </c>
      <c r="Q1181" s="945" t="str">
        <f t="shared" si="19"/>
        <v>Flaming Spirits: Alchoholic Properties + Salt Crystals: Advanced Healing Properties</v>
      </c>
      <c r="R1181" s="958" t="s">
        <v>9036</v>
      </c>
      <c r="S1181" s="945" t="s">
        <v>10559</v>
      </c>
    </row>
    <row r="1182" spans="8:19" ht="15">
      <c r="O1182" s="40" t="s">
        <v>8319</v>
      </c>
      <c r="P1182" s="39" t="s">
        <v>8299</v>
      </c>
      <c r="Q1182" s="945" t="str">
        <f t="shared" si="19"/>
        <v>Flaming Spirits: Alchoholic Properties + Spirit Leaf: Advanced Regenerative Properties</v>
      </c>
      <c r="R1182" s="958" t="s">
        <v>9045</v>
      </c>
      <c r="S1182" s="945" t="s">
        <v>10560</v>
      </c>
    </row>
    <row r="1183" spans="8:19" ht="15">
      <c r="O1183" s="40" t="s">
        <v>8319</v>
      </c>
      <c r="P1183" s="39" t="s">
        <v>8300</v>
      </c>
      <c r="Q1183" s="945" t="str">
        <f t="shared" si="19"/>
        <v>Flaming Spirits: Alchoholic Properties + Star Dust: Advanced Mana Properties</v>
      </c>
      <c r="R1183" s="958" t="s">
        <v>9054</v>
      </c>
      <c r="S1183" s="945" t="s">
        <v>10561</v>
      </c>
    </row>
    <row r="1184" spans="8:19" ht="15">
      <c r="O1184" s="40" t="s">
        <v>8319</v>
      </c>
      <c r="P1184" s="39" t="s">
        <v>8301</v>
      </c>
      <c r="Q1184" s="945" t="str">
        <f t="shared" si="19"/>
        <v>Flaming Spirits: Alchoholic Properties + Diamond Grain: Advanced Empowering Properties</v>
      </c>
      <c r="R1184" s="958" t="s">
        <v>9062</v>
      </c>
      <c r="S1184" s="945" t="s">
        <v>10562</v>
      </c>
    </row>
    <row r="1185" spans="15:19" ht="15">
      <c r="O1185" s="40" t="s">
        <v>8319</v>
      </c>
      <c r="P1185" s="39" t="s">
        <v>8302</v>
      </c>
      <c r="Q1185" s="945" t="str">
        <f t="shared" si="19"/>
        <v>Flaming Spirits: Alchoholic Properties + Demonic Tissue: Advanced Resistance Properties</v>
      </c>
      <c r="R1185" s="958" t="s">
        <v>9071</v>
      </c>
      <c r="S1185" s="945" t="s">
        <v>10563</v>
      </c>
    </row>
    <row r="1186" spans="15:19" ht="15">
      <c r="O1186" s="40" t="s">
        <v>8319</v>
      </c>
      <c r="P1186" s="39" t="s">
        <v>9427</v>
      </c>
      <c r="Q1186" s="945" t="str">
        <f t="shared" si="19"/>
        <v>Flaming Spirits: Alchoholic Properties + Greyshade Bark: Ensnaring Properties</v>
      </c>
      <c r="R1186" s="958" t="s">
        <v>9080</v>
      </c>
      <c r="S1186" s="945" t="s">
        <v>10564</v>
      </c>
    </row>
    <row r="1187" spans="15:19" ht="15">
      <c r="O1187" s="40" t="s">
        <v>8319</v>
      </c>
      <c r="P1187" s="40" t="s">
        <v>8317</v>
      </c>
      <c r="Q1187" s="945" t="str">
        <f t="shared" si="19"/>
        <v>Flaming Spirits: Alchoholic Properties + Gravity Fragment: Wavelength Properties</v>
      </c>
      <c r="R1187" s="959" t="s">
        <v>9089</v>
      </c>
      <c r="S1187" s="945" t="s">
        <v>10565</v>
      </c>
    </row>
    <row r="1188" spans="15:19" ht="15">
      <c r="O1188" s="40" t="s">
        <v>8319</v>
      </c>
      <c r="P1188" s="40" t="s">
        <v>8318</v>
      </c>
      <c r="Q1188" s="945" t="str">
        <f t="shared" si="19"/>
        <v>Flaming Spirits: Alchoholic Properties + Sundunes Bloom: Pilfering Properties</v>
      </c>
      <c r="R1188" s="959" t="s">
        <v>9097</v>
      </c>
      <c r="S1188" s="945" t="s">
        <v>10566</v>
      </c>
    </row>
    <row r="1189" spans="15:19" ht="15">
      <c r="O1189" s="40" t="s">
        <v>8319</v>
      </c>
      <c r="P1189" s="40" t="s">
        <v>8319</v>
      </c>
      <c r="Q1189" s="945" t="str">
        <f t="shared" si="19"/>
        <v>Flaming Spirits: Alchoholic Properties + Flaming Spirits: Alchoholic Properties</v>
      </c>
      <c r="R1189" s="959" t="s">
        <v>9104</v>
      </c>
      <c r="S1189" s="945" t="s">
        <v>10567</v>
      </c>
    </row>
    <row r="1190" spans="15:19" ht="15">
      <c r="O1190" s="40" t="s">
        <v>8319</v>
      </c>
      <c r="P1190" s="40" t="s">
        <v>8320</v>
      </c>
      <c r="Q1190" s="945" t="str">
        <f t="shared" si="19"/>
        <v>Flaming Spirits: Alchoholic Properties + Oldworld Spices: Exotic Properties</v>
      </c>
      <c r="R1190" s="959" t="s">
        <v>9105</v>
      </c>
      <c r="S1190" s="945" t="s">
        <v>10568</v>
      </c>
    </row>
    <row r="1191" spans="15:19" ht="15">
      <c r="O1191" s="40" t="s">
        <v>8319</v>
      </c>
      <c r="P1191" s="40" t="s">
        <v>8321</v>
      </c>
      <c r="Q1191" s="945" t="str">
        <f t="shared" si="19"/>
        <v>Flaming Spirits: Alchoholic Properties + Rotten Flesh: Rotting Properties</v>
      </c>
      <c r="R1191" s="959" t="s">
        <v>9106</v>
      </c>
      <c r="S1191" s="945" t="s">
        <v>10569</v>
      </c>
    </row>
    <row r="1192" spans="15:19" ht="15">
      <c r="O1192" s="40" t="s">
        <v>8319</v>
      </c>
      <c r="P1192" s="40" t="s">
        <v>8322</v>
      </c>
      <c r="Q1192" s="945" t="str">
        <f t="shared" si="19"/>
        <v>Flaming Spirits: Alchoholic Properties + Divine Feather: Divine Properties</v>
      </c>
      <c r="R1192" s="959" t="s">
        <v>9107</v>
      </c>
      <c r="S1192" s="945" t="s">
        <v>10570</v>
      </c>
    </row>
    <row r="1193" spans="15:19" ht="15">
      <c r="O1193" s="40" t="s">
        <v>8319</v>
      </c>
      <c r="P1193" s="40" t="s">
        <v>8323</v>
      </c>
      <c r="Q1193" s="945" t="str">
        <f t="shared" si="19"/>
        <v>Flaming Spirits: Alchoholic Properties + Deaths Touch: Deadly Properties</v>
      </c>
      <c r="R1193" s="959" t="s">
        <v>9108</v>
      </c>
      <c r="S1193" s="945" t="s">
        <v>10571</v>
      </c>
    </row>
    <row r="1194" spans="15:19" ht="15">
      <c r="O1194" s="40" t="s">
        <v>8319</v>
      </c>
      <c r="P1194" s="40" t="s">
        <v>8324</v>
      </c>
      <c r="Q1194" s="945" t="str">
        <f t="shared" si="19"/>
        <v>Flaming Spirits: Alchoholic Properties + Everlife Ivy: Growth Properties</v>
      </c>
      <c r="R1194" s="959" t="s">
        <v>9109</v>
      </c>
      <c r="S1194" s="945" t="s">
        <v>10572</v>
      </c>
    </row>
    <row r="1195" spans="15:19" ht="15">
      <c r="O1195" s="40" t="s">
        <v>8319</v>
      </c>
      <c r="P1195" s="40" t="s">
        <v>8325</v>
      </c>
      <c r="Q1195" s="945" t="str">
        <f t="shared" si="19"/>
        <v>Flaming Spirits: Alchoholic Properties + Arctic Core: Nullifying Properties</v>
      </c>
      <c r="R1195" s="959" t="s">
        <v>9110</v>
      </c>
      <c r="S1195" s="945" t="s">
        <v>10573</v>
      </c>
    </row>
    <row r="1196" spans="15:19" ht="15">
      <c r="O1196" s="40" t="s">
        <v>8320</v>
      </c>
      <c r="P1196" s="945" t="s">
        <v>1265</v>
      </c>
      <c r="Q1196" s="945" t="str">
        <f t="shared" si="19"/>
        <v>Oldworld Spices: Exotic Properties + Nothing</v>
      </c>
      <c r="R1196" s="956" t="s">
        <v>8554</v>
      </c>
      <c r="S1196" s="945" t="s">
        <v>10574</v>
      </c>
    </row>
    <row r="1197" spans="15:19" ht="15">
      <c r="O1197" s="40" t="s">
        <v>8320</v>
      </c>
      <c r="P1197" s="38" t="s">
        <v>8257</v>
      </c>
      <c r="Q1197" s="945" t="str">
        <f t="shared" si="19"/>
        <v>Oldworld Spices: Exotic Properties + Lifeforce Extract: Resistance Properties</v>
      </c>
      <c r="R1197" s="957" t="s">
        <v>8728</v>
      </c>
      <c r="S1197" s="945" t="s">
        <v>10575</v>
      </c>
    </row>
    <row r="1198" spans="15:19" ht="15">
      <c r="O1198" s="40" t="s">
        <v>8320</v>
      </c>
      <c r="P1198" s="38" t="s">
        <v>8259</v>
      </c>
      <c r="Q1198" s="945" t="str">
        <f t="shared" si="19"/>
        <v>Oldworld Spices: Exotic Properties + Soul Essence: Magic Properties</v>
      </c>
      <c r="R1198" s="957" t="s">
        <v>8737</v>
      </c>
      <c r="S1198" s="945" t="s">
        <v>10576</v>
      </c>
    </row>
    <row r="1199" spans="15:19" ht="15">
      <c r="O1199" s="40" t="s">
        <v>8320</v>
      </c>
      <c r="P1199" s="38" t="s">
        <v>8261</v>
      </c>
      <c r="Q1199" s="945" t="str">
        <f t="shared" si="19"/>
        <v>Oldworld Spices: Exotic Properties + Slithering Oil: Dexterity Properties</v>
      </c>
      <c r="R1199" s="957" t="s">
        <v>8746</v>
      </c>
      <c r="S1199" s="945" t="s">
        <v>10577</v>
      </c>
    </row>
    <row r="1200" spans="15:19" ht="15">
      <c r="O1200" s="40" t="s">
        <v>8320</v>
      </c>
      <c r="P1200" s="38" t="s">
        <v>8262</v>
      </c>
      <c r="Q1200" s="945" t="str">
        <f t="shared" si="19"/>
        <v>Oldworld Spices: Exotic Properties + Hardened Powder: Strength Properties</v>
      </c>
      <c r="R1200" s="957" t="s">
        <v>8755</v>
      </c>
      <c r="S1200" s="945" t="s">
        <v>10578</v>
      </c>
    </row>
    <row r="1201" spans="15:19" ht="15">
      <c r="O1201" s="40" t="s">
        <v>8320</v>
      </c>
      <c r="P1201" s="38" t="s">
        <v>8265</v>
      </c>
      <c r="Q1201" s="945" t="str">
        <f t="shared" si="19"/>
        <v>Oldworld Spices: Exotic Properties + Ashen Weed: Withering Properties</v>
      </c>
      <c r="R1201" s="957" t="s">
        <v>8764</v>
      </c>
      <c r="S1201" s="945" t="s">
        <v>10579</v>
      </c>
    </row>
    <row r="1202" spans="15:19" ht="15">
      <c r="O1202" s="40" t="s">
        <v>8320</v>
      </c>
      <c r="P1202" s="38" t="s">
        <v>9404</v>
      </c>
      <c r="Q1202" s="945" t="str">
        <f t="shared" ref="Q1202:S1265" si="20">_xlfn.TEXTJOIN(" + ",TRUE,O1202:P1202)</f>
        <v>Oldworld Spices: Exotic Properties + Vile Mushroom: Vile Properties</v>
      </c>
      <c r="R1202" s="957" t="s">
        <v>8773</v>
      </c>
      <c r="S1202" s="945" t="s">
        <v>10580</v>
      </c>
    </row>
    <row r="1203" spans="15:19" ht="15">
      <c r="O1203" s="40" t="s">
        <v>8320</v>
      </c>
      <c r="P1203" s="38" t="s">
        <v>8270</v>
      </c>
      <c r="Q1203" s="945" t="str">
        <f t="shared" si="20"/>
        <v>Oldworld Spices: Exotic Properties + Living Root: Curing Properties</v>
      </c>
      <c r="R1203" s="957" t="s">
        <v>8782</v>
      </c>
      <c r="S1203" s="945" t="s">
        <v>10581</v>
      </c>
    </row>
    <row r="1204" spans="15:19" ht="15">
      <c r="O1204" s="40" t="s">
        <v>8320</v>
      </c>
      <c r="P1204" s="38" t="s">
        <v>8272</v>
      </c>
      <c r="Q1204" s="945" t="str">
        <f t="shared" si="20"/>
        <v>Oldworld Spices: Exotic Properties + Mending Salve: Healing Properties</v>
      </c>
      <c r="R1204" s="957" t="s">
        <v>8791</v>
      </c>
      <c r="S1204" s="945" t="s">
        <v>10582</v>
      </c>
    </row>
    <row r="1205" spans="15:19" ht="15">
      <c r="O1205" s="40" t="s">
        <v>8320</v>
      </c>
      <c r="P1205" s="38" t="s">
        <v>8274</v>
      </c>
      <c r="Q1205" s="945" t="str">
        <f t="shared" si="20"/>
        <v>Oldworld Spices: Exotic Properties + Bone Marrow: Regenerative Properties</v>
      </c>
      <c r="R1205" s="957" t="s">
        <v>8800</v>
      </c>
      <c r="S1205" s="945" t="s">
        <v>10583</v>
      </c>
    </row>
    <row r="1206" spans="15:19" ht="15">
      <c r="O1206" s="40" t="s">
        <v>8320</v>
      </c>
      <c r="P1206" s="38" t="s">
        <v>8275</v>
      </c>
      <c r="Q1206" s="945" t="str">
        <f t="shared" si="20"/>
        <v>Oldworld Spices: Exotic Properties + Mana Berries: Mana Properties</v>
      </c>
      <c r="R1206" s="957" t="s">
        <v>8791</v>
      </c>
      <c r="S1206" s="945" t="s">
        <v>10584</v>
      </c>
    </row>
    <row r="1207" spans="15:19" ht="15">
      <c r="O1207" s="40" t="s">
        <v>8320</v>
      </c>
      <c r="P1207" s="38" t="s">
        <v>8276</v>
      </c>
      <c r="Q1207" s="945" t="str">
        <f t="shared" si="20"/>
        <v>Oldworld Spices: Exotic Properties + Black Cobweb: Weakening Properties</v>
      </c>
      <c r="R1207" s="957" t="s">
        <v>8817</v>
      </c>
      <c r="S1207" s="945" t="s">
        <v>10585</v>
      </c>
    </row>
    <row r="1208" spans="15:19" ht="15">
      <c r="O1208" s="40" t="s">
        <v>8320</v>
      </c>
      <c r="P1208" s="38" t="s">
        <v>8277</v>
      </c>
      <c r="Q1208" s="945" t="str">
        <f t="shared" si="20"/>
        <v>Oldworld Spices: Exotic Properties + Power Sand: Empowering Properties</v>
      </c>
      <c r="R1208" s="957" t="s">
        <v>8826</v>
      </c>
      <c r="S1208" s="945" t="s">
        <v>10586</v>
      </c>
    </row>
    <row r="1209" spans="15:19" ht="15">
      <c r="O1209" s="40" t="s">
        <v>8320</v>
      </c>
      <c r="P1209" s="39" t="s">
        <v>8278</v>
      </c>
      <c r="Q1209" s="945" t="str">
        <f t="shared" si="20"/>
        <v>Oldworld Spices: Exotic Properties + Ice Lotus: Freezing Properties (Frost)</v>
      </c>
      <c r="R1209" s="958" t="s">
        <v>8961</v>
      </c>
      <c r="S1209" s="945" t="s">
        <v>10587</v>
      </c>
    </row>
    <row r="1210" spans="15:19" ht="15">
      <c r="O1210" s="40" t="s">
        <v>8320</v>
      </c>
      <c r="P1210" s="39" t="s">
        <v>9413</v>
      </c>
      <c r="Q1210" s="945" t="str">
        <f t="shared" si="20"/>
        <v>Oldworld Spices: Exotic Properties + Pure Blood: Blood Properties (Bleed)</v>
      </c>
      <c r="R1210" s="989" t="s">
        <v>8969</v>
      </c>
      <c r="S1210" s="945" t="s">
        <v>10588</v>
      </c>
    </row>
    <row r="1211" spans="15:19" ht="15">
      <c r="O1211" s="40" t="s">
        <v>8320</v>
      </c>
      <c r="P1211" s="39" t="s">
        <v>8281</v>
      </c>
      <c r="Q1211" s="945" t="str">
        <f t="shared" si="20"/>
        <v>Oldworld Spices: Exotic Properties + Poison Gland: Toxic Properties (Poison)</v>
      </c>
      <c r="R1211" s="958" t="s">
        <v>8977</v>
      </c>
      <c r="S1211" s="945" t="s">
        <v>10589</v>
      </c>
    </row>
    <row r="1212" spans="15:19" ht="15">
      <c r="O1212" s="40" t="s">
        <v>8320</v>
      </c>
      <c r="P1212" s="39" t="s">
        <v>8283</v>
      </c>
      <c r="Q1212" s="945" t="str">
        <f t="shared" si="20"/>
        <v>Oldworld Spices: Exotic Properties + Rich Soil: Earthly Properties (Earth)</v>
      </c>
      <c r="R1212" s="958" t="s">
        <v>8985</v>
      </c>
      <c r="S1212" s="945" t="s">
        <v>10590</v>
      </c>
    </row>
    <row r="1213" spans="15:19" ht="15">
      <c r="O1213" s="40" t="s">
        <v>8320</v>
      </c>
      <c r="P1213" s="39" t="s">
        <v>8285</v>
      </c>
      <c r="Q1213" s="945" t="str">
        <f t="shared" si="20"/>
        <v>Oldworld Spices: Exotic Properties + Burning Ichor: Firey Properties (Fire)</v>
      </c>
      <c r="R1213" s="958" t="s">
        <v>8994</v>
      </c>
      <c r="S1213" s="945" t="s">
        <v>10591</v>
      </c>
    </row>
    <row r="1214" spans="15:19" ht="15">
      <c r="O1214" s="40" t="s">
        <v>8320</v>
      </c>
      <c r="P1214" s="39" t="s">
        <v>8287</v>
      </c>
      <c r="Q1214" s="945" t="str">
        <f t="shared" si="20"/>
        <v>Oldworld Spices: Exotic Properties + Sparking Solution: Electric Properties (Lightning)</v>
      </c>
      <c r="R1214" s="989" t="s">
        <v>9002</v>
      </c>
      <c r="S1214" s="945" t="s">
        <v>10592</v>
      </c>
    </row>
    <row r="1215" spans="15:19" ht="15">
      <c r="O1215" s="40" t="s">
        <v>8320</v>
      </c>
      <c r="P1215" s="39" t="s">
        <v>8290</v>
      </c>
      <c r="Q1215" s="945" t="str">
        <f t="shared" si="20"/>
        <v>Oldworld Spices: Exotic Properties + Whistling Sap: Breezing Properties (Wind)</v>
      </c>
      <c r="R1215" s="989" t="s">
        <v>9010</v>
      </c>
      <c r="S1215" s="945" t="s">
        <v>10593</v>
      </c>
    </row>
    <row r="1216" spans="15:19" ht="15">
      <c r="O1216" s="40" t="s">
        <v>8320</v>
      </c>
      <c r="P1216" s="39" t="s">
        <v>8293</v>
      </c>
      <c r="Q1216" s="945" t="str">
        <f t="shared" si="20"/>
        <v>Oldworld Spices: Exotic Properties + White Obsidian: Reflective Properties (Light)</v>
      </c>
      <c r="R1216" s="989" t="s">
        <v>9019</v>
      </c>
      <c r="S1216" s="945" t="s">
        <v>10594</v>
      </c>
    </row>
    <row r="1217" spans="15:19" ht="15">
      <c r="O1217" s="40" t="s">
        <v>8320</v>
      </c>
      <c r="P1217" s="39" t="s">
        <v>8295</v>
      </c>
      <c r="Q1217" s="945" t="str">
        <f t="shared" si="20"/>
        <v>Oldworld Spices: Exotic Properties + Nightmare Fuel: Unsettling Properties (Dark)</v>
      </c>
      <c r="R1217" s="989" t="s">
        <v>9028</v>
      </c>
      <c r="S1217" s="945" t="s">
        <v>10595</v>
      </c>
    </row>
    <row r="1218" spans="15:19" ht="15">
      <c r="O1218" s="40" t="s">
        <v>8320</v>
      </c>
      <c r="P1218" s="39" t="s">
        <v>8297</v>
      </c>
      <c r="Q1218" s="945" t="str">
        <f t="shared" si="20"/>
        <v>Oldworld Spices: Exotic Properties + Salt Crystals: Advanced Healing Properties</v>
      </c>
      <c r="R1218" s="958" t="s">
        <v>9037</v>
      </c>
      <c r="S1218" s="945" t="s">
        <v>10596</v>
      </c>
    </row>
    <row r="1219" spans="15:19" ht="15">
      <c r="O1219" s="40" t="s">
        <v>8320</v>
      </c>
      <c r="P1219" s="39" t="s">
        <v>8299</v>
      </c>
      <c r="Q1219" s="945" t="str">
        <f t="shared" si="20"/>
        <v>Oldworld Spices: Exotic Properties + Spirit Leaf: Advanced Regenerative Properties</v>
      </c>
      <c r="R1219" s="958" t="s">
        <v>9046</v>
      </c>
      <c r="S1219" s="945" t="s">
        <v>10597</v>
      </c>
    </row>
    <row r="1220" spans="15:19" ht="15">
      <c r="O1220" s="40" t="s">
        <v>8320</v>
      </c>
      <c r="P1220" s="39" t="s">
        <v>8300</v>
      </c>
      <c r="Q1220" s="945" t="str">
        <f t="shared" si="20"/>
        <v>Oldworld Spices: Exotic Properties + Star Dust: Advanced Mana Properties</v>
      </c>
      <c r="R1220" s="958" t="s">
        <v>9037</v>
      </c>
      <c r="S1220" s="945" t="s">
        <v>10598</v>
      </c>
    </row>
    <row r="1221" spans="15:19" ht="15">
      <c r="O1221" s="40" t="s">
        <v>8320</v>
      </c>
      <c r="P1221" s="39" t="s">
        <v>8301</v>
      </c>
      <c r="Q1221" s="945" t="str">
        <f t="shared" si="20"/>
        <v>Oldworld Spices: Exotic Properties + Diamond Grain: Advanced Empowering Properties</v>
      </c>
      <c r="R1221" s="958" t="s">
        <v>9063</v>
      </c>
      <c r="S1221" s="945" t="s">
        <v>10599</v>
      </c>
    </row>
    <row r="1222" spans="15:19" ht="15">
      <c r="O1222" s="40" t="s">
        <v>8320</v>
      </c>
      <c r="P1222" s="39" t="s">
        <v>8302</v>
      </c>
      <c r="Q1222" s="945" t="str">
        <f t="shared" si="20"/>
        <v>Oldworld Spices: Exotic Properties + Demonic Tissue: Advanced Resistance Properties</v>
      </c>
      <c r="R1222" s="958" t="s">
        <v>9072</v>
      </c>
      <c r="S1222" s="945" t="s">
        <v>10600</v>
      </c>
    </row>
    <row r="1223" spans="15:19" ht="15">
      <c r="O1223" s="40" t="s">
        <v>8320</v>
      </c>
      <c r="P1223" s="39" t="s">
        <v>9427</v>
      </c>
      <c r="Q1223" s="945" t="str">
        <f t="shared" si="20"/>
        <v>Oldworld Spices: Exotic Properties + Greyshade Bark: Ensnaring Properties</v>
      </c>
      <c r="R1223" s="958" t="s">
        <v>9081</v>
      </c>
      <c r="S1223" s="945" t="s">
        <v>10601</v>
      </c>
    </row>
    <row r="1224" spans="15:19" ht="15">
      <c r="O1224" s="40" t="s">
        <v>8320</v>
      </c>
      <c r="P1224" s="40" t="s">
        <v>8317</v>
      </c>
      <c r="Q1224" s="945" t="str">
        <f t="shared" si="20"/>
        <v>Oldworld Spices: Exotic Properties + Gravity Fragment: Wavelength Properties</v>
      </c>
      <c r="R1224" s="959" t="s">
        <v>9090</v>
      </c>
      <c r="S1224" s="945" t="s">
        <v>10602</v>
      </c>
    </row>
    <row r="1225" spans="15:19" ht="15">
      <c r="O1225" s="40" t="s">
        <v>8320</v>
      </c>
      <c r="P1225" s="40" t="s">
        <v>8318</v>
      </c>
      <c r="Q1225" s="945" t="str">
        <f t="shared" si="20"/>
        <v>Oldworld Spices: Exotic Properties + Sundunes Bloom: Pilfering Properties</v>
      </c>
      <c r="R1225" s="959" t="s">
        <v>9098</v>
      </c>
      <c r="S1225" s="945" t="s">
        <v>10603</v>
      </c>
    </row>
    <row r="1226" spans="15:19" ht="15">
      <c r="O1226" s="40" t="s">
        <v>8320</v>
      </c>
      <c r="P1226" s="40" t="s">
        <v>8319</v>
      </c>
      <c r="Q1226" s="945" t="str">
        <f t="shared" si="20"/>
        <v>Oldworld Spices: Exotic Properties + Flaming Spirits: Alchoholic Properties</v>
      </c>
      <c r="R1226" s="959" t="s">
        <v>9105</v>
      </c>
      <c r="S1226" s="945" t="s">
        <v>10604</v>
      </c>
    </row>
    <row r="1227" spans="15:19" ht="15">
      <c r="O1227" s="40" t="s">
        <v>8320</v>
      </c>
      <c r="P1227" s="40" t="s">
        <v>8320</v>
      </c>
      <c r="Q1227" s="945" t="str">
        <f t="shared" si="20"/>
        <v>Oldworld Spices: Exotic Properties + Oldworld Spices: Exotic Properties</v>
      </c>
      <c r="R1227" s="959" t="s">
        <v>9111</v>
      </c>
      <c r="S1227" s="945" t="s">
        <v>10605</v>
      </c>
    </row>
    <row r="1228" spans="15:19" ht="15">
      <c r="O1228" s="40" t="s">
        <v>8320</v>
      </c>
      <c r="P1228" s="40" t="s">
        <v>8321</v>
      </c>
      <c r="Q1228" s="945" t="str">
        <f t="shared" si="20"/>
        <v>Oldworld Spices: Exotic Properties + Rotten Flesh: Rotting Properties</v>
      </c>
      <c r="R1228" s="959" t="s">
        <v>9112</v>
      </c>
      <c r="S1228" s="945" t="s">
        <v>10606</v>
      </c>
    </row>
    <row r="1229" spans="15:19" ht="15">
      <c r="O1229" s="40" t="s">
        <v>8320</v>
      </c>
      <c r="P1229" s="40" t="s">
        <v>8322</v>
      </c>
      <c r="Q1229" s="945" t="str">
        <f t="shared" si="20"/>
        <v>Oldworld Spices: Exotic Properties + Divine Feather: Divine Properties</v>
      </c>
      <c r="R1229" s="959" t="s">
        <v>9113</v>
      </c>
      <c r="S1229" s="945" t="s">
        <v>10607</v>
      </c>
    </row>
    <row r="1230" spans="15:19" ht="15">
      <c r="O1230" s="40" t="s">
        <v>8320</v>
      </c>
      <c r="P1230" s="40" t="s">
        <v>8323</v>
      </c>
      <c r="Q1230" s="945" t="str">
        <f t="shared" si="20"/>
        <v>Oldworld Spices: Exotic Properties + Deaths Touch: Deadly Properties</v>
      </c>
      <c r="R1230" s="959" t="s">
        <v>9114</v>
      </c>
      <c r="S1230" s="945" t="s">
        <v>10608</v>
      </c>
    </row>
    <row r="1231" spans="15:19" ht="15">
      <c r="O1231" s="40" t="s">
        <v>8320</v>
      </c>
      <c r="P1231" s="40" t="s">
        <v>8324</v>
      </c>
      <c r="Q1231" s="945" t="str">
        <f t="shared" si="20"/>
        <v>Oldworld Spices: Exotic Properties + Everlife Ivy: Growth Properties</v>
      </c>
      <c r="R1231" s="959" t="s">
        <v>9115</v>
      </c>
      <c r="S1231" s="945" t="s">
        <v>10609</v>
      </c>
    </row>
    <row r="1232" spans="15:19" ht="15">
      <c r="O1232" s="40" t="s">
        <v>8320</v>
      </c>
      <c r="P1232" s="40" t="s">
        <v>8325</v>
      </c>
      <c r="Q1232" s="945" t="str">
        <f t="shared" si="20"/>
        <v>Oldworld Spices: Exotic Properties + Arctic Core: Nullifying Properties</v>
      </c>
      <c r="R1232" s="959" t="s">
        <v>9116</v>
      </c>
      <c r="S1232" s="945" t="s">
        <v>10610</v>
      </c>
    </row>
    <row r="1233" spans="15:19" ht="15">
      <c r="O1233" s="40" t="s">
        <v>8321</v>
      </c>
      <c r="P1233" s="945" t="s">
        <v>1265</v>
      </c>
      <c r="Q1233" s="945" t="str">
        <f t="shared" si="20"/>
        <v>Rotten Flesh: Rotting Properties + Nothing</v>
      </c>
      <c r="R1233" s="956" t="s">
        <v>8724</v>
      </c>
      <c r="S1233" s="945" t="s">
        <v>10611</v>
      </c>
    </row>
    <row r="1234" spans="15:19" ht="15">
      <c r="O1234" s="40" t="s">
        <v>8321</v>
      </c>
      <c r="P1234" s="38" t="s">
        <v>8257</v>
      </c>
      <c r="Q1234" s="945" t="str">
        <f t="shared" si="20"/>
        <v>Rotten Flesh: Rotting Properties + Lifeforce Extract: Resistance Properties</v>
      </c>
      <c r="R1234" s="957" t="s">
        <v>8729</v>
      </c>
      <c r="S1234" s="945" t="s">
        <v>10612</v>
      </c>
    </row>
    <row r="1235" spans="15:19" ht="15">
      <c r="O1235" s="40" t="s">
        <v>8321</v>
      </c>
      <c r="P1235" s="38" t="s">
        <v>8259</v>
      </c>
      <c r="Q1235" s="945" t="str">
        <f t="shared" si="20"/>
        <v>Rotten Flesh: Rotting Properties + Soul Essence: Magic Properties</v>
      </c>
      <c r="R1235" s="957" t="s">
        <v>8738</v>
      </c>
      <c r="S1235" s="945" t="s">
        <v>10613</v>
      </c>
    </row>
    <row r="1236" spans="15:19" ht="15">
      <c r="O1236" s="40" t="s">
        <v>8321</v>
      </c>
      <c r="P1236" s="38" t="s">
        <v>8261</v>
      </c>
      <c r="Q1236" s="945" t="str">
        <f t="shared" si="20"/>
        <v>Rotten Flesh: Rotting Properties + Slithering Oil: Dexterity Properties</v>
      </c>
      <c r="R1236" s="957" t="s">
        <v>8747</v>
      </c>
      <c r="S1236" s="945" t="s">
        <v>10614</v>
      </c>
    </row>
    <row r="1237" spans="15:19" ht="70.5">
      <c r="O1237" s="40" t="s">
        <v>8321</v>
      </c>
      <c r="P1237" s="38" t="s">
        <v>8262</v>
      </c>
      <c r="Q1237" s="945" t="str">
        <f t="shared" si="20"/>
        <v>Rotten Flesh: Rotting Properties + Hardened Powder: Strength Properties</v>
      </c>
      <c r="R1237" s="1185" t="s">
        <v>10615</v>
      </c>
      <c r="S1237" s="945" t="s">
        <v>10616</v>
      </c>
    </row>
    <row r="1238" spans="15:19" ht="15">
      <c r="O1238" s="40" t="s">
        <v>8321</v>
      </c>
      <c r="P1238" s="38" t="s">
        <v>8265</v>
      </c>
      <c r="Q1238" s="945" t="str">
        <f t="shared" si="20"/>
        <v>Rotten Flesh: Rotting Properties + Ashen Weed: Withering Properties</v>
      </c>
      <c r="R1238" s="957" t="s">
        <v>8765</v>
      </c>
      <c r="S1238" s="945" t="s">
        <v>10617</v>
      </c>
    </row>
    <row r="1239" spans="15:19" ht="15">
      <c r="O1239" s="40" t="s">
        <v>8321</v>
      </c>
      <c r="P1239" s="38" t="s">
        <v>9404</v>
      </c>
      <c r="Q1239" s="945" t="str">
        <f t="shared" si="20"/>
        <v>Rotten Flesh: Rotting Properties + Vile Mushroom: Vile Properties</v>
      </c>
      <c r="R1239" s="957" t="s">
        <v>8774</v>
      </c>
      <c r="S1239" s="945" t="s">
        <v>10618</v>
      </c>
    </row>
    <row r="1240" spans="15:19" ht="15">
      <c r="O1240" s="40" t="s">
        <v>8321</v>
      </c>
      <c r="P1240" s="38" t="s">
        <v>8270</v>
      </c>
      <c r="Q1240" s="945" t="str">
        <f t="shared" si="20"/>
        <v>Rotten Flesh: Rotting Properties + Living Root: Curing Properties</v>
      </c>
      <c r="R1240" s="957" t="s">
        <v>8783</v>
      </c>
      <c r="S1240" s="945" t="s">
        <v>10619</v>
      </c>
    </row>
    <row r="1241" spans="15:19" ht="15">
      <c r="O1241" s="40" t="s">
        <v>8321</v>
      </c>
      <c r="P1241" s="38" t="s">
        <v>8272</v>
      </c>
      <c r="Q1241" s="945" t="str">
        <f t="shared" si="20"/>
        <v>Rotten Flesh: Rotting Properties + Mending Salve: Healing Properties</v>
      </c>
      <c r="R1241" s="957" t="s">
        <v>8792</v>
      </c>
      <c r="S1241" s="945" t="s">
        <v>10620</v>
      </c>
    </row>
    <row r="1242" spans="15:19" ht="15">
      <c r="O1242" s="40" t="s">
        <v>8321</v>
      </c>
      <c r="P1242" s="38" t="s">
        <v>8274</v>
      </c>
      <c r="Q1242" s="945" t="str">
        <f t="shared" si="20"/>
        <v>Rotten Flesh: Rotting Properties + Bone Marrow: Regenerative Properties</v>
      </c>
      <c r="R1242" s="957" t="s">
        <v>8801</v>
      </c>
      <c r="S1242" s="945" t="s">
        <v>10621</v>
      </c>
    </row>
    <row r="1243" spans="15:19" ht="15">
      <c r="O1243" s="40" t="s">
        <v>8321</v>
      </c>
      <c r="P1243" s="38" t="s">
        <v>8275</v>
      </c>
      <c r="Q1243" s="945" t="str">
        <f t="shared" si="20"/>
        <v>Rotten Flesh: Rotting Properties + Mana Berries: Mana Properties</v>
      </c>
      <c r="R1243" s="957" t="s">
        <v>8809</v>
      </c>
      <c r="S1243" s="945" t="s">
        <v>10622</v>
      </c>
    </row>
    <row r="1244" spans="15:19" ht="15">
      <c r="O1244" s="40" t="s">
        <v>8321</v>
      </c>
      <c r="P1244" s="38" t="s">
        <v>8276</v>
      </c>
      <c r="Q1244" s="945" t="str">
        <f t="shared" si="20"/>
        <v>Rotten Flesh: Rotting Properties + Black Cobweb: Weakening Properties</v>
      </c>
      <c r="R1244" s="957" t="s">
        <v>8818</v>
      </c>
      <c r="S1244" s="945" t="s">
        <v>10623</v>
      </c>
    </row>
    <row r="1245" spans="15:19" ht="15">
      <c r="O1245" s="40" t="s">
        <v>8321</v>
      </c>
      <c r="P1245" s="38" t="s">
        <v>8277</v>
      </c>
      <c r="Q1245" s="945" t="str">
        <f t="shared" si="20"/>
        <v>Rotten Flesh: Rotting Properties + Power Sand: Empowering Properties</v>
      </c>
      <c r="R1245" s="957" t="s">
        <v>8827</v>
      </c>
      <c r="S1245" s="945" t="s">
        <v>10624</v>
      </c>
    </row>
    <row r="1246" spans="15:19" ht="15">
      <c r="O1246" s="40" t="s">
        <v>8321</v>
      </c>
      <c r="P1246" s="39" t="s">
        <v>8278</v>
      </c>
      <c r="Q1246" s="945" t="str">
        <f t="shared" si="20"/>
        <v>Rotten Flesh: Rotting Properties + Ice Lotus: Freezing Properties (Frost)</v>
      </c>
      <c r="R1246" s="958" t="s">
        <v>8962</v>
      </c>
      <c r="S1246" s="945" t="s">
        <v>10625</v>
      </c>
    </row>
    <row r="1247" spans="15:19" ht="15">
      <c r="O1247" s="40" t="s">
        <v>8321</v>
      </c>
      <c r="P1247" s="39" t="s">
        <v>9413</v>
      </c>
      <c r="Q1247" s="945" t="str">
        <f t="shared" si="20"/>
        <v>Rotten Flesh: Rotting Properties + Pure Blood: Blood Properties (Bleed)</v>
      </c>
      <c r="R1247" s="958" t="s">
        <v>8970</v>
      </c>
      <c r="S1247" s="945" t="s">
        <v>10626</v>
      </c>
    </row>
    <row r="1248" spans="15:19" ht="15">
      <c r="O1248" s="40" t="s">
        <v>8321</v>
      </c>
      <c r="P1248" s="39" t="s">
        <v>8281</v>
      </c>
      <c r="Q1248" s="945" t="str">
        <f t="shared" si="20"/>
        <v>Rotten Flesh: Rotting Properties + Poison Gland: Toxic Properties (Poison)</v>
      </c>
      <c r="R1248" s="958" t="s">
        <v>8978</v>
      </c>
      <c r="S1248" s="945" t="s">
        <v>10627</v>
      </c>
    </row>
    <row r="1249" spans="15:19" ht="15">
      <c r="O1249" s="40" t="s">
        <v>8321</v>
      </c>
      <c r="P1249" s="39" t="s">
        <v>8283</v>
      </c>
      <c r="Q1249" s="945" t="str">
        <f t="shared" si="20"/>
        <v>Rotten Flesh: Rotting Properties + Rich Soil: Earthly Properties (Earth)</v>
      </c>
      <c r="R1249" s="958" t="s">
        <v>8986</v>
      </c>
      <c r="S1249" s="945" t="s">
        <v>10628</v>
      </c>
    </row>
    <row r="1250" spans="15:19" ht="15">
      <c r="O1250" s="40" t="s">
        <v>8321</v>
      </c>
      <c r="P1250" s="39" t="s">
        <v>8285</v>
      </c>
      <c r="Q1250" s="945" t="str">
        <f t="shared" si="20"/>
        <v>Rotten Flesh: Rotting Properties + Burning Ichor: Firey Properties (Fire)</v>
      </c>
      <c r="R1250" s="958" t="s">
        <v>8995</v>
      </c>
      <c r="S1250" s="945" t="s">
        <v>10629</v>
      </c>
    </row>
    <row r="1251" spans="15:19" ht="15">
      <c r="O1251" s="40" t="s">
        <v>8321</v>
      </c>
      <c r="P1251" s="39" t="s">
        <v>8287</v>
      </c>
      <c r="Q1251" s="945" t="str">
        <f t="shared" si="20"/>
        <v>Rotten Flesh: Rotting Properties + Sparking Solution: Electric Properties (Lightning)</v>
      </c>
      <c r="R1251" s="958" t="s">
        <v>9003</v>
      </c>
      <c r="S1251" s="945" t="s">
        <v>10630</v>
      </c>
    </row>
    <row r="1252" spans="15:19" ht="15">
      <c r="O1252" s="40" t="s">
        <v>8321</v>
      </c>
      <c r="P1252" s="39" t="s">
        <v>8290</v>
      </c>
      <c r="Q1252" s="945" t="str">
        <f t="shared" si="20"/>
        <v>Rotten Flesh: Rotting Properties + Whistling Sap: Breezing Properties (Wind)</v>
      </c>
      <c r="R1252" s="958" t="s">
        <v>9011</v>
      </c>
      <c r="S1252" s="945" t="s">
        <v>10631</v>
      </c>
    </row>
    <row r="1253" spans="15:19" ht="15">
      <c r="O1253" s="40" t="s">
        <v>8321</v>
      </c>
      <c r="P1253" s="39" t="s">
        <v>8293</v>
      </c>
      <c r="Q1253" s="945" t="str">
        <f t="shared" si="20"/>
        <v>Rotten Flesh: Rotting Properties + White Obsidian: Reflective Properties (Light)</v>
      </c>
      <c r="R1253" s="958" t="s">
        <v>9020</v>
      </c>
      <c r="S1253" s="945" t="s">
        <v>10632</v>
      </c>
    </row>
    <row r="1254" spans="15:19" ht="15">
      <c r="O1254" s="40" t="s">
        <v>8321</v>
      </c>
      <c r="P1254" s="39" t="s">
        <v>8295</v>
      </c>
      <c r="Q1254" s="945" t="str">
        <f t="shared" si="20"/>
        <v>Rotten Flesh: Rotting Properties + Nightmare Fuel: Unsettling Properties (Dark)</v>
      </c>
      <c r="R1254" s="958" t="s">
        <v>9029</v>
      </c>
      <c r="S1254" s="945" t="s">
        <v>10633</v>
      </c>
    </row>
    <row r="1255" spans="15:19" ht="15">
      <c r="O1255" s="40" t="s">
        <v>8321</v>
      </c>
      <c r="P1255" s="39" t="s">
        <v>8297</v>
      </c>
      <c r="Q1255" s="945" t="str">
        <f t="shared" si="20"/>
        <v>Rotten Flesh: Rotting Properties + Salt Crystals: Advanced Healing Properties</v>
      </c>
      <c r="R1255" s="958" t="s">
        <v>9038</v>
      </c>
      <c r="S1255" s="945" t="s">
        <v>10634</v>
      </c>
    </row>
    <row r="1256" spans="15:19" ht="15">
      <c r="O1256" s="40" t="s">
        <v>8321</v>
      </c>
      <c r="P1256" s="39" t="s">
        <v>8299</v>
      </c>
      <c r="Q1256" s="945" t="str">
        <f t="shared" si="20"/>
        <v>Rotten Flesh: Rotting Properties + Spirit Leaf: Advanced Regenerative Properties</v>
      </c>
      <c r="R1256" s="958" t="s">
        <v>9047</v>
      </c>
      <c r="S1256" s="945" t="s">
        <v>10635</v>
      </c>
    </row>
    <row r="1257" spans="15:19" ht="15">
      <c r="O1257" s="40" t="s">
        <v>8321</v>
      </c>
      <c r="P1257" s="39" t="s">
        <v>8300</v>
      </c>
      <c r="Q1257" s="945" t="str">
        <f t="shared" si="20"/>
        <v>Rotten Flesh: Rotting Properties + Star Dust: Advanced Mana Properties</v>
      </c>
      <c r="R1257" s="958" t="s">
        <v>9055</v>
      </c>
      <c r="S1257" s="945" t="s">
        <v>10636</v>
      </c>
    </row>
    <row r="1258" spans="15:19" ht="15">
      <c r="O1258" s="40" t="s">
        <v>8321</v>
      </c>
      <c r="P1258" s="39" t="s">
        <v>8301</v>
      </c>
      <c r="Q1258" s="945" t="str">
        <f t="shared" si="20"/>
        <v>Rotten Flesh: Rotting Properties + Diamond Grain: Advanced Empowering Properties</v>
      </c>
      <c r="R1258" s="958" t="s">
        <v>9064</v>
      </c>
      <c r="S1258" s="945" t="s">
        <v>10637</v>
      </c>
    </row>
    <row r="1259" spans="15:19" ht="15">
      <c r="O1259" s="40" t="s">
        <v>8321</v>
      </c>
      <c r="P1259" s="39" t="s">
        <v>8302</v>
      </c>
      <c r="Q1259" s="945" t="str">
        <f t="shared" si="20"/>
        <v>Rotten Flesh: Rotting Properties + Demonic Tissue: Advanced Resistance Properties</v>
      </c>
      <c r="R1259" s="958" t="s">
        <v>9073</v>
      </c>
      <c r="S1259" s="945" t="s">
        <v>10638</v>
      </c>
    </row>
    <row r="1260" spans="15:19" ht="15">
      <c r="O1260" s="40" t="s">
        <v>8321</v>
      </c>
      <c r="P1260" s="39" t="s">
        <v>9427</v>
      </c>
      <c r="Q1260" s="945" t="str">
        <f t="shared" si="20"/>
        <v>Rotten Flesh: Rotting Properties + Greyshade Bark: Ensnaring Properties</v>
      </c>
      <c r="R1260" s="958" t="s">
        <v>9082</v>
      </c>
      <c r="S1260" s="945" t="s">
        <v>10639</v>
      </c>
    </row>
    <row r="1261" spans="15:19" ht="15">
      <c r="O1261" s="40" t="s">
        <v>8321</v>
      </c>
      <c r="P1261" s="40" t="s">
        <v>8317</v>
      </c>
      <c r="Q1261" s="945" t="str">
        <f t="shared" si="20"/>
        <v>Rotten Flesh: Rotting Properties + Gravity Fragment: Wavelength Properties</v>
      </c>
      <c r="R1261" s="959" t="s">
        <v>9091</v>
      </c>
      <c r="S1261" s="945" t="s">
        <v>10640</v>
      </c>
    </row>
    <row r="1262" spans="15:19" ht="15">
      <c r="O1262" s="40" t="s">
        <v>8321</v>
      </c>
      <c r="P1262" s="40" t="s">
        <v>8318</v>
      </c>
      <c r="Q1262" s="945" t="str">
        <f t="shared" si="20"/>
        <v>Rotten Flesh: Rotting Properties + Sundunes Bloom: Pilfering Properties</v>
      </c>
      <c r="R1262" s="959" t="s">
        <v>9099</v>
      </c>
      <c r="S1262" s="945" t="s">
        <v>10641</v>
      </c>
    </row>
    <row r="1263" spans="15:19" ht="15">
      <c r="O1263" s="40" t="s">
        <v>8321</v>
      </c>
      <c r="P1263" s="40" t="s">
        <v>8319</v>
      </c>
      <c r="Q1263" s="945" t="str">
        <f t="shared" si="20"/>
        <v>Rotten Flesh: Rotting Properties + Flaming Spirits: Alchoholic Properties</v>
      </c>
      <c r="R1263" s="959" t="s">
        <v>9106</v>
      </c>
      <c r="S1263" s="945" t="s">
        <v>10642</v>
      </c>
    </row>
    <row r="1264" spans="15:19" ht="15">
      <c r="O1264" s="40" t="s">
        <v>8321</v>
      </c>
      <c r="P1264" s="40" t="s">
        <v>8320</v>
      </c>
      <c r="Q1264" s="945" t="str">
        <f t="shared" si="20"/>
        <v>Rotten Flesh: Rotting Properties + Oldworld Spices: Exotic Properties</v>
      </c>
      <c r="R1264" s="959" t="s">
        <v>9112</v>
      </c>
      <c r="S1264" s="945" t="s">
        <v>10643</v>
      </c>
    </row>
    <row r="1265" spans="15:19" ht="15">
      <c r="O1265" s="40" t="s">
        <v>8321</v>
      </c>
      <c r="P1265" s="40" t="s">
        <v>8321</v>
      </c>
      <c r="Q1265" s="945" t="str">
        <f t="shared" si="20"/>
        <v>Rotten Flesh: Rotting Properties + Rotten Flesh: Rotting Properties</v>
      </c>
      <c r="R1265" s="959" t="s">
        <v>9117</v>
      </c>
      <c r="S1265" s="945" t="s">
        <v>10644</v>
      </c>
    </row>
    <row r="1266" spans="15:19" ht="15">
      <c r="O1266" s="40" t="s">
        <v>8321</v>
      </c>
      <c r="P1266" s="40" t="s">
        <v>8322</v>
      </c>
      <c r="Q1266" s="945" t="str">
        <f t="shared" ref="Q1266:S1329" si="21">_xlfn.TEXTJOIN(" + ",TRUE,O1266:P1266)</f>
        <v>Rotten Flesh: Rotting Properties + Divine Feather: Divine Properties</v>
      </c>
      <c r="R1266" s="959" t="s">
        <v>9118</v>
      </c>
      <c r="S1266" s="945" t="s">
        <v>10645</v>
      </c>
    </row>
    <row r="1267" spans="15:19" ht="15">
      <c r="O1267" s="40" t="s">
        <v>8321</v>
      </c>
      <c r="P1267" s="40" t="s">
        <v>8323</v>
      </c>
      <c r="Q1267" s="945" t="str">
        <f t="shared" si="21"/>
        <v>Rotten Flesh: Rotting Properties + Deaths Touch: Deadly Properties</v>
      </c>
      <c r="R1267" s="959" t="s">
        <v>9119</v>
      </c>
      <c r="S1267" s="945" t="s">
        <v>10646</v>
      </c>
    </row>
    <row r="1268" spans="15:19" ht="15">
      <c r="O1268" s="40" t="s">
        <v>8321</v>
      </c>
      <c r="P1268" s="40" t="s">
        <v>8324</v>
      </c>
      <c r="Q1268" s="945" t="str">
        <f t="shared" si="21"/>
        <v>Rotten Flesh: Rotting Properties + Everlife Ivy: Growth Properties</v>
      </c>
      <c r="R1268" s="959" t="s">
        <v>9120</v>
      </c>
      <c r="S1268" s="945" t="s">
        <v>10647</v>
      </c>
    </row>
    <row r="1269" spans="15:19" ht="15">
      <c r="O1269" s="40" t="s">
        <v>8321</v>
      </c>
      <c r="P1269" s="40" t="s">
        <v>8325</v>
      </c>
      <c r="Q1269" s="945" t="str">
        <f t="shared" si="21"/>
        <v>Rotten Flesh: Rotting Properties + Arctic Core: Nullifying Properties</v>
      </c>
      <c r="R1269" s="959" t="s">
        <v>9121</v>
      </c>
      <c r="S1269" s="945" t="s">
        <v>10648</v>
      </c>
    </row>
    <row r="1270" spans="15:19" ht="15">
      <c r="O1270" s="40" t="s">
        <v>8322</v>
      </c>
      <c r="P1270" s="945" t="s">
        <v>1265</v>
      </c>
      <c r="Q1270" s="945" t="str">
        <f t="shared" si="21"/>
        <v>Divine Feather: Divine Properties + Nothing</v>
      </c>
      <c r="R1270" s="956" t="s">
        <v>8556</v>
      </c>
      <c r="S1270" s="945" t="s">
        <v>10649</v>
      </c>
    </row>
    <row r="1271" spans="15:19" ht="15">
      <c r="O1271" s="40" t="s">
        <v>8322</v>
      </c>
      <c r="P1271" s="38" t="s">
        <v>8257</v>
      </c>
      <c r="Q1271" s="945" t="str">
        <f t="shared" si="21"/>
        <v>Divine Feather: Divine Properties + Lifeforce Extract: Resistance Properties</v>
      </c>
      <c r="R1271" s="957" t="s">
        <v>8730</v>
      </c>
      <c r="S1271" s="945" t="s">
        <v>10650</v>
      </c>
    </row>
    <row r="1272" spans="15:19" ht="15">
      <c r="O1272" s="40" t="s">
        <v>8322</v>
      </c>
      <c r="P1272" s="38" t="s">
        <v>8259</v>
      </c>
      <c r="Q1272" s="945" t="str">
        <f t="shared" si="21"/>
        <v>Divine Feather: Divine Properties + Soul Essence: Magic Properties</v>
      </c>
      <c r="R1272" s="957" t="s">
        <v>8739</v>
      </c>
      <c r="S1272" s="945" t="s">
        <v>10651</v>
      </c>
    </row>
    <row r="1273" spans="15:19" ht="15">
      <c r="O1273" s="40" t="s">
        <v>8322</v>
      </c>
      <c r="P1273" s="38" t="s">
        <v>8261</v>
      </c>
      <c r="Q1273" s="945" t="str">
        <f t="shared" si="21"/>
        <v>Divine Feather: Divine Properties + Slithering Oil: Dexterity Properties</v>
      </c>
      <c r="R1273" s="957" t="s">
        <v>8748</v>
      </c>
      <c r="S1273" s="945" t="s">
        <v>10652</v>
      </c>
    </row>
    <row r="1274" spans="15:19" ht="15">
      <c r="O1274" s="40" t="s">
        <v>8322</v>
      </c>
      <c r="P1274" s="38" t="s">
        <v>8262</v>
      </c>
      <c r="Q1274" s="945" t="str">
        <f t="shared" si="21"/>
        <v>Divine Feather: Divine Properties + Hardened Powder: Strength Properties</v>
      </c>
      <c r="R1274" s="957" t="s">
        <v>8757</v>
      </c>
      <c r="S1274" s="945" t="s">
        <v>10653</v>
      </c>
    </row>
    <row r="1275" spans="15:19" ht="15">
      <c r="O1275" s="40" t="s">
        <v>8322</v>
      </c>
      <c r="P1275" s="38" t="s">
        <v>8265</v>
      </c>
      <c r="Q1275" s="945" t="str">
        <f t="shared" si="21"/>
        <v>Divine Feather: Divine Properties + Ashen Weed: Withering Properties</v>
      </c>
      <c r="R1275" s="957" t="s">
        <v>8766</v>
      </c>
      <c r="S1275" s="945" t="s">
        <v>10654</v>
      </c>
    </row>
    <row r="1276" spans="15:19" ht="15">
      <c r="O1276" s="40" t="s">
        <v>8322</v>
      </c>
      <c r="P1276" s="38" t="s">
        <v>9404</v>
      </c>
      <c r="Q1276" s="945" t="str">
        <f t="shared" si="21"/>
        <v>Divine Feather: Divine Properties + Vile Mushroom: Vile Properties</v>
      </c>
      <c r="R1276" s="957" t="s">
        <v>8775</v>
      </c>
      <c r="S1276" s="945" t="s">
        <v>10655</v>
      </c>
    </row>
    <row r="1277" spans="15:19" ht="15">
      <c r="O1277" s="40" t="s">
        <v>8322</v>
      </c>
      <c r="P1277" s="38" t="s">
        <v>8270</v>
      </c>
      <c r="Q1277" s="945" t="str">
        <f t="shared" si="21"/>
        <v>Divine Feather: Divine Properties + Living Root: Curing Properties</v>
      </c>
      <c r="R1277" s="957" t="s">
        <v>8784</v>
      </c>
      <c r="S1277" s="945" t="s">
        <v>10656</v>
      </c>
    </row>
    <row r="1278" spans="15:19" ht="15">
      <c r="O1278" s="40" t="s">
        <v>8322</v>
      </c>
      <c r="P1278" s="38" t="s">
        <v>8272</v>
      </c>
      <c r="Q1278" s="945" t="str">
        <f t="shared" si="21"/>
        <v>Divine Feather: Divine Properties + Mending Salve: Healing Properties</v>
      </c>
      <c r="R1278" s="957" t="s">
        <v>8793</v>
      </c>
      <c r="S1278" s="945" t="s">
        <v>10657</v>
      </c>
    </row>
    <row r="1279" spans="15:19" ht="15">
      <c r="O1279" s="40" t="s">
        <v>8322</v>
      </c>
      <c r="P1279" s="38" t="s">
        <v>8274</v>
      </c>
      <c r="Q1279" s="945" t="str">
        <f t="shared" si="21"/>
        <v>Divine Feather: Divine Properties + Bone Marrow: Regenerative Properties</v>
      </c>
      <c r="R1279" s="957" t="s">
        <v>8802</v>
      </c>
      <c r="S1279" s="945" t="s">
        <v>10658</v>
      </c>
    </row>
    <row r="1280" spans="15:19" ht="15">
      <c r="O1280" s="40" t="s">
        <v>8322</v>
      </c>
      <c r="P1280" s="38" t="s">
        <v>8275</v>
      </c>
      <c r="Q1280" s="945" t="str">
        <f t="shared" si="21"/>
        <v>Divine Feather: Divine Properties + Mana Berries: Mana Properties</v>
      </c>
      <c r="R1280" s="957" t="s">
        <v>8810</v>
      </c>
      <c r="S1280" s="945" t="s">
        <v>10659</v>
      </c>
    </row>
    <row r="1281" spans="15:19" ht="15">
      <c r="O1281" s="40" t="s">
        <v>8322</v>
      </c>
      <c r="P1281" s="38" t="s">
        <v>8276</v>
      </c>
      <c r="Q1281" s="945" t="str">
        <f t="shared" si="21"/>
        <v>Divine Feather: Divine Properties + Black Cobweb: Weakening Properties</v>
      </c>
      <c r="R1281" s="957" t="s">
        <v>8819</v>
      </c>
      <c r="S1281" s="945" t="s">
        <v>10660</v>
      </c>
    </row>
    <row r="1282" spans="15:19" ht="15">
      <c r="O1282" s="40" t="s">
        <v>8322</v>
      </c>
      <c r="P1282" s="38" t="s">
        <v>8277</v>
      </c>
      <c r="Q1282" s="945" t="str">
        <f t="shared" si="21"/>
        <v>Divine Feather: Divine Properties + Power Sand: Empowering Properties</v>
      </c>
      <c r="R1282" s="957" t="s">
        <v>8828</v>
      </c>
      <c r="S1282" s="945" t="s">
        <v>10661</v>
      </c>
    </row>
    <row r="1283" spans="15:19" ht="15">
      <c r="O1283" s="40" t="s">
        <v>8322</v>
      </c>
      <c r="P1283" s="39" t="s">
        <v>8278</v>
      </c>
      <c r="Q1283" s="945" t="str">
        <f t="shared" si="21"/>
        <v>Divine Feather: Divine Properties + Ice Lotus: Freezing Properties (Frost)</v>
      </c>
      <c r="R1283" s="958" t="s">
        <v>8963</v>
      </c>
      <c r="S1283" s="945" t="s">
        <v>10662</v>
      </c>
    </row>
    <row r="1284" spans="15:19" ht="15">
      <c r="O1284" s="40" t="s">
        <v>8322</v>
      </c>
      <c r="P1284" s="39" t="s">
        <v>9413</v>
      </c>
      <c r="Q1284" s="945" t="str">
        <f t="shared" si="21"/>
        <v>Divine Feather: Divine Properties + Pure Blood: Blood Properties (Bleed)</v>
      </c>
      <c r="R1284" s="958" t="s">
        <v>8971</v>
      </c>
      <c r="S1284" s="945" t="s">
        <v>10663</v>
      </c>
    </row>
    <row r="1285" spans="15:19" ht="15">
      <c r="O1285" s="40" t="s">
        <v>8322</v>
      </c>
      <c r="P1285" s="39" t="s">
        <v>8281</v>
      </c>
      <c r="Q1285" s="945" t="str">
        <f t="shared" si="21"/>
        <v>Divine Feather: Divine Properties + Poison Gland: Toxic Properties (Poison)</v>
      </c>
      <c r="R1285" s="958" t="s">
        <v>8979</v>
      </c>
      <c r="S1285" s="945" t="s">
        <v>10664</v>
      </c>
    </row>
    <row r="1286" spans="15:19" ht="15">
      <c r="O1286" s="40" t="s">
        <v>8322</v>
      </c>
      <c r="P1286" s="39" t="s">
        <v>8283</v>
      </c>
      <c r="Q1286" s="945" t="str">
        <f t="shared" si="21"/>
        <v>Divine Feather: Divine Properties + Rich Soil: Earthly Properties (Earth)</v>
      </c>
      <c r="R1286" s="958" t="s">
        <v>8987</v>
      </c>
      <c r="S1286" s="945" t="s">
        <v>10665</v>
      </c>
    </row>
    <row r="1287" spans="15:19" ht="15">
      <c r="O1287" s="40" t="s">
        <v>8322</v>
      </c>
      <c r="P1287" s="39" t="s">
        <v>8285</v>
      </c>
      <c r="Q1287" s="945" t="str">
        <f t="shared" si="21"/>
        <v>Divine Feather: Divine Properties + Burning Ichor: Firey Properties (Fire)</v>
      </c>
      <c r="R1287" s="958" t="s">
        <v>8996</v>
      </c>
      <c r="S1287" s="945" t="s">
        <v>10666</v>
      </c>
    </row>
    <row r="1288" spans="15:19" ht="15">
      <c r="O1288" s="40" t="s">
        <v>8322</v>
      </c>
      <c r="P1288" s="39" t="s">
        <v>8287</v>
      </c>
      <c r="Q1288" s="945" t="str">
        <f t="shared" si="21"/>
        <v>Divine Feather: Divine Properties + Sparking Solution: Electric Properties (Lightning)</v>
      </c>
      <c r="R1288" s="958" t="s">
        <v>9004</v>
      </c>
      <c r="S1288" s="945" t="s">
        <v>10667</v>
      </c>
    </row>
    <row r="1289" spans="15:19" ht="15">
      <c r="O1289" s="40" t="s">
        <v>8322</v>
      </c>
      <c r="P1289" s="39" t="s">
        <v>8290</v>
      </c>
      <c r="Q1289" s="945" t="str">
        <f t="shared" si="21"/>
        <v>Divine Feather: Divine Properties + Whistling Sap: Breezing Properties (Wind)</v>
      </c>
      <c r="R1289" s="958" t="s">
        <v>9012</v>
      </c>
      <c r="S1289" s="945" t="s">
        <v>10668</v>
      </c>
    </row>
    <row r="1290" spans="15:19" ht="15">
      <c r="O1290" s="40" t="s">
        <v>8322</v>
      </c>
      <c r="P1290" s="39" t="s">
        <v>8293</v>
      </c>
      <c r="Q1290" s="945" t="str">
        <f t="shared" si="21"/>
        <v>Divine Feather: Divine Properties + White Obsidian: Reflective Properties (Light)</v>
      </c>
      <c r="R1290" s="958" t="s">
        <v>9021</v>
      </c>
      <c r="S1290" s="945" t="s">
        <v>10669</v>
      </c>
    </row>
    <row r="1291" spans="15:19" ht="15">
      <c r="O1291" s="40" t="s">
        <v>8322</v>
      </c>
      <c r="P1291" s="39" t="s">
        <v>8295</v>
      </c>
      <c r="Q1291" s="945" t="str">
        <f t="shared" si="21"/>
        <v>Divine Feather: Divine Properties + Nightmare Fuel: Unsettling Properties (Dark)</v>
      </c>
      <c r="R1291" s="958" t="s">
        <v>9030</v>
      </c>
      <c r="S1291" s="945" t="s">
        <v>10670</v>
      </c>
    </row>
    <row r="1292" spans="15:19" ht="15">
      <c r="O1292" s="40" t="s">
        <v>8322</v>
      </c>
      <c r="P1292" s="39" t="s">
        <v>8297</v>
      </c>
      <c r="Q1292" s="945" t="str">
        <f t="shared" si="21"/>
        <v>Divine Feather: Divine Properties + Salt Crystals: Advanced Healing Properties</v>
      </c>
      <c r="R1292" s="958" t="s">
        <v>9039</v>
      </c>
      <c r="S1292" s="945" t="s">
        <v>10671</v>
      </c>
    </row>
    <row r="1293" spans="15:19" ht="15">
      <c r="O1293" s="40" t="s">
        <v>8322</v>
      </c>
      <c r="P1293" s="39" t="s">
        <v>8299</v>
      </c>
      <c r="Q1293" s="945" t="str">
        <f t="shared" si="21"/>
        <v>Divine Feather: Divine Properties + Spirit Leaf: Advanced Regenerative Properties</v>
      </c>
      <c r="R1293" s="958" t="s">
        <v>9048</v>
      </c>
      <c r="S1293" s="945" t="s">
        <v>10672</v>
      </c>
    </row>
    <row r="1294" spans="15:19" ht="15">
      <c r="O1294" s="40" t="s">
        <v>8322</v>
      </c>
      <c r="P1294" s="39" t="s">
        <v>8300</v>
      </c>
      <c r="Q1294" s="945" t="str">
        <f t="shared" si="21"/>
        <v>Divine Feather: Divine Properties + Star Dust: Advanced Mana Properties</v>
      </c>
      <c r="R1294" s="958" t="s">
        <v>9056</v>
      </c>
      <c r="S1294" s="945" t="s">
        <v>10673</v>
      </c>
    </row>
    <row r="1295" spans="15:19" ht="15">
      <c r="O1295" s="40" t="s">
        <v>8322</v>
      </c>
      <c r="P1295" s="39" t="s">
        <v>8301</v>
      </c>
      <c r="Q1295" s="945" t="str">
        <f t="shared" si="21"/>
        <v>Divine Feather: Divine Properties + Diamond Grain: Advanced Empowering Properties</v>
      </c>
      <c r="R1295" s="958" t="s">
        <v>9065</v>
      </c>
      <c r="S1295" s="945" t="s">
        <v>10674</v>
      </c>
    </row>
    <row r="1296" spans="15:19" ht="15">
      <c r="O1296" s="40" t="s">
        <v>8322</v>
      </c>
      <c r="P1296" s="39" t="s">
        <v>8302</v>
      </c>
      <c r="Q1296" s="945" t="str">
        <f t="shared" si="21"/>
        <v>Divine Feather: Divine Properties + Demonic Tissue: Advanced Resistance Properties</v>
      </c>
      <c r="R1296" s="958" t="s">
        <v>9074</v>
      </c>
      <c r="S1296" s="945" t="s">
        <v>10675</v>
      </c>
    </row>
    <row r="1297" spans="15:19" ht="15">
      <c r="O1297" s="40" t="s">
        <v>8322</v>
      </c>
      <c r="P1297" s="39" t="s">
        <v>9427</v>
      </c>
      <c r="Q1297" s="945" t="str">
        <f t="shared" si="21"/>
        <v>Divine Feather: Divine Properties + Greyshade Bark: Ensnaring Properties</v>
      </c>
      <c r="R1297" s="958" t="s">
        <v>9083</v>
      </c>
      <c r="S1297" s="945" t="s">
        <v>10676</v>
      </c>
    </row>
    <row r="1298" spans="15:19" ht="15">
      <c r="O1298" s="40" t="s">
        <v>8322</v>
      </c>
      <c r="P1298" s="40" t="s">
        <v>8317</v>
      </c>
      <c r="Q1298" s="945" t="str">
        <f t="shared" si="21"/>
        <v>Divine Feather: Divine Properties + Gravity Fragment: Wavelength Properties</v>
      </c>
      <c r="R1298" s="959" t="s">
        <v>9092</v>
      </c>
      <c r="S1298" s="945" t="s">
        <v>10677</v>
      </c>
    </row>
    <row r="1299" spans="15:19" ht="15">
      <c r="O1299" s="40" t="s">
        <v>8322</v>
      </c>
      <c r="P1299" s="40" t="s">
        <v>8318</v>
      </c>
      <c r="Q1299" s="945" t="str">
        <f t="shared" si="21"/>
        <v>Divine Feather: Divine Properties + Sundunes Bloom: Pilfering Properties</v>
      </c>
      <c r="R1299" s="959" t="s">
        <v>9100</v>
      </c>
      <c r="S1299" s="945" t="s">
        <v>10678</v>
      </c>
    </row>
    <row r="1300" spans="15:19" ht="15">
      <c r="O1300" s="40" t="s">
        <v>8322</v>
      </c>
      <c r="P1300" s="40" t="s">
        <v>8319</v>
      </c>
      <c r="Q1300" s="945" t="str">
        <f t="shared" si="21"/>
        <v>Divine Feather: Divine Properties + Flaming Spirits: Alchoholic Properties</v>
      </c>
      <c r="R1300" s="959" t="s">
        <v>9107</v>
      </c>
      <c r="S1300" s="945" t="s">
        <v>10679</v>
      </c>
    </row>
    <row r="1301" spans="15:19" ht="15">
      <c r="O1301" s="40" t="s">
        <v>8322</v>
      </c>
      <c r="P1301" s="40" t="s">
        <v>8320</v>
      </c>
      <c r="Q1301" s="945" t="str">
        <f t="shared" si="21"/>
        <v>Divine Feather: Divine Properties + Oldworld Spices: Exotic Properties</v>
      </c>
      <c r="R1301" s="959" t="s">
        <v>9113</v>
      </c>
      <c r="S1301" s="945" t="s">
        <v>10680</v>
      </c>
    </row>
    <row r="1302" spans="15:19" ht="15">
      <c r="O1302" s="40" t="s">
        <v>8322</v>
      </c>
      <c r="P1302" s="40" t="s">
        <v>8321</v>
      </c>
      <c r="Q1302" s="945" t="str">
        <f t="shared" si="21"/>
        <v>Divine Feather: Divine Properties + Rotten Flesh: Rotting Properties</v>
      </c>
      <c r="R1302" s="959" t="s">
        <v>9118</v>
      </c>
      <c r="S1302" s="945" t="s">
        <v>10681</v>
      </c>
    </row>
    <row r="1303" spans="15:19" ht="15">
      <c r="O1303" s="40" t="s">
        <v>8322</v>
      </c>
      <c r="P1303" s="40" t="s">
        <v>8322</v>
      </c>
      <c r="Q1303" s="945" t="str">
        <f t="shared" si="21"/>
        <v>Divine Feather: Divine Properties + Divine Feather: Divine Properties</v>
      </c>
      <c r="R1303" s="959" t="s">
        <v>9122</v>
      </c>
      <c r="S1303" s="945" t="s">
        <v>10682</v>
      </c>
    </row>
    <row r="1304" spans="15:19" ht="15">
      <c r="O1304" s="40" t="s">
        <v>8322</v>
      </c>
      <c r="P1304" s="40" t="s">
        <v>8323</v>
      </c>
      <c r="Q1304" s="945" t="str">
        <f t="shared" si="21"/>
        <v>Divine Feather: Divine Properties + Deaths Touch: Deadly Properties</v>
      </c>
      <c r="R1304" s="959" t="s">
        <v>9123</v>
      </c>
      <c r="S1304" s="945" t="s">
        <v>10683</v>
      </c>
    </row>
    <row r="1305" spans="15:19" ht="15">
      <c r="O1305" s="40" t="s">
        <v>8322</v>
      </c>
      <c r="P1305" s="40" t="s">
        <v>8324</v>
      </c>
      <c r="Q1305" s="945" t="str">
        <f t="shared" si="21"/>
        <v>Divine Feather: Divine Properties + Everlife Ivy: Growth Properties</v>
      </c>
      <c r="R1305" s="959" t="s">
        <v>9124</v>
      </c>
      <c r="S1305" s="945" t="s">
        <v>10684</v>
      </c>
    </row>
    <row r="1306" spans="15:19" ht="15">
      <c r="O1306" s="40" t="s">
        <v>8322</v>
      </c>
      <c r="P1306" s="40" t="s">
        <v>8325</v>
      </c>
      <c r="Q1306" s="945" t="str">
        <f t="shared" si="21"/>
        <v>Divine Feather: Divine Properties + Arctic Core: Nullifying Properties</v>
      </c>
      <c r="R1306" s="959" t="s">
        <v>9125</v>
      </c>
      <c r="S1306" s="945" t="s">
        <v>10685</v>
      </c>
    </row>
    <row r="1307" spans="15:19" ht="15">
      <c r="O1307" s="40" t="s">
        <v>8323</v>
      </c>
      <c r="P1307" s="945" t="s">
        <v>1265</v>
      </c>
      <c r="Q1307" s="945" t="str">
        <f t="shared" si="21"/>
        <v>Deaths Touch: Deadly Properties + Nothing</v>
      </c>
      <c r="R1307" s="956" t="s">
        <v>8557</v>
      </c>
      <c r="S1307" s="945" t="s">
        <v>10686</v>
      </c>
    </row>
    <row r="1308" spans="15:19" ht="15">
      <c r="O1308" s="40" t="s">
        <v>8323</v>
      </c>
      <c r="P1308" s="38" t="s">
        <v>8257</v>
      </c>
      <c r="Q1308" s="945" t="str">
        <f t="shared" si="21"/>
        <v>Deaths Touch: Deadly Properties + Lifeforce Extract: Resistance Properties</v>
      </c>
      <c r="R1308" s="957" t="s">
        <v>8731</v>
      </c>
      <c r="S1308" s="945" t="s">
        <v>10687</v>
      </c>
    </row>
    <row r="1309" spans="15:19" ht="15">
      <c r="O1309" s="40" t="s">
        <v>8323</v>
      </c>
      <c r="P1309" s="38" t="s">
        <v>8259</v>
      </c>
      <c r="Q1309" s="945" t="str">
        <f t="shared" si="21"/>
        <v>Deaths Touch: Deadly Properties + Soul Essence: Magic Properties</v>
      </c>
      <c r="R1309" s="957" t="s">
        <v>8740</v>
      </c>
      <c r="S1309" s="945" t="s">
        <v>10688</v>
      </c>
    </row>
    <row r="1310" spans="15:19" ht="15">
      <c r="O1310" s="40" t="s">
        <v>8323</v>
      </c>
      <c r="P1310" s="38" t="s">
        <v>8261</v>
      </c>
      <c r="Q1310" s="945" t="str">
        <f t="shared" si="21"/>
        <v>Deaths Touch: Deadly Properties + Slithering Oil: Dexterity Properties</v>
      </c>
      <c r="R1310" s="957" t="s">
        <v>8749</v>
      </c>
      <c r="S1310" s="945" t="s">
        <v>10689</v>
      </c>
    </row>
    <row r="1311" spans="15:19" ht="15">
      <c r="O1311" s="40" t="s">
        <v>8323</v>
      </c>
      <c r="P1311" s="38" t="s">
        <v>8262</v>
      </c>
      <c r="Q1311" s="945" t="str">
        <f t="shared" si="21"/>
        <v>Deaths Touch: Deadly Properties + Hardened Powder: Strength Properties</v>
      </c>
      <c r="R1311" s="957" t="s">
        <v>8758</v>
      </c>
      <c r="S1311" s="945" t="s">
        <v>10690</v>
      </c>
    </row>
    <row r="1312" spans="15:19" ht="15">
      <c r="O1312" s="40" t="s">
        <v>8323</v>
      </c>
      <c r="P1312" s="38" t="s">
        <v>8265</v>
      </c>
      <c r="Q1312" s="945" t="str">
        <f t="shared" si="21"/>
        <v>Deaths Touch: Deadly Properties + Ashen Weed: Withering Properties</v>
      </c>
      <c r="R1312" s="957" t="s">
        <v>8767</v>
      </c>
      <c r="S1312" s="945" t="s">
        <v>10691</v>
      </c>
    </row>
    <row r="1313" spans="15:19" ht="15">
      <c r="O1313" s="40" t="s">
        <v>8323</v>
      </c>
      <c r="P1313" s="38" t="s">
        <v>9404</v>
      </c>
      <c r="Q1313" s="945" t="str">
        <f t="shared" si="21"/>
        <v>Deaths Touch: Deadly Properties + Vile Mushroom: Vile Properties</v>
      </c>
      <c r="R1313" s="957" t="s">
        <v>8776</v>
      </c>
      <c r="S1313" s="945" t="s">
        <v>10692</v>
      </c>
    </row>
    <row r="1314" spans="15:19" ht="15">
      <c r="O1314" s="40" t="s">
        <v>8323</v>
      </c>
      <c r="P1314" s="38" t="s">
        <v>8270</v>
      </c>
      <c r="Q1314" s="945" t="str">
        <f t="shared" si="21"/>
        <v>Deaths Touch: Deadly Properties + Living Root: Curing Properties</v>
      </c>
      <c r="R1314" s="957" t="s">
        <v>8785</v>
      </c>
      <c r="S1314" s="945" t="s">
        <v>10693</v>
      </c>
    </row>
    <row r="1315" spans="15:19" ht="15">
      <c r="O1315" s="40" t="s">
        <v>8323</v>
      </c>
      <c r="P1315" s="38" t="s">
        <v>8272</v>
      </c>
      <c r="Q1315" s="945" t="str">
        <f t="shared" si="21"/>
        <v>Deaths Touch: Deadly Properties + Mending Salve: Healing Properties</v>
      </c>
      <c r="R1315" s="957" t="s">
        <v>8794</v>
      </c>
      <c r="S1315" s="945" t="s">
        <v>10694</v>
      </c>
    </row>
    <row r="1316" spans="15:19" ht="15">
      <c r="O1316" s="40" t="s">
        <v>8323</v>
      </c>
      <c r="P1316" s="38" t="s">
        <v>8274</v>
      </c>
      <c r="Q1316" s="945" t="str">
        <f t="shared" si="21"/>
        <v>Deaths Touch: Deadly Properties + Bone Marrow: Regenerative Properties</v>
      </c>
      <c r="R1316" s="957" t="s">
        <v>8803</v>
      </c>
      <c r="S1316" s="945" t="s">
        <v>10695</v>
      </c>
    </row>
    <row r="1317" spans="15:19" ht="15">
      <c r="O1317" s="40" t="s">
        <v>8323</v>
      </c>
      <c r="P1317" s="38" t="s">
        <v>8275</v>
      </c>
      <c r="Q1317" s="945" t="str">
        <f t="shared" si="21"/>
        <v>Deaths Touch: Deadly Properties + Mana Berries: Mana Properties</v>
      </c>
      <c r="R1317" s="957" t="s">
        <v>8811</v>
      </c>
      <c r="S1317" s="945" t="s">
        <v>10696</v>
      </c>
    </row>
    <row r="1318" spans="15:19" ht="15">
      <c r="O1318" s="40" t="s">
        <v>8323</v>
      </c>
      <c r="P1318" s="38" t="s">
        <v>8276</v>
      </c>
      <c r="Q1318" s="945" t="str">
        <f t="shared" si="21"/>
        <v>Deaths Touch: Deadly Properties + Black Cobweb: Weakening Properties</v>
      </c>
      <c r="R1318" s="957" t="s">
        <v>8820</v>
      </c>
      <c r="S1318" s="945" t="s">
        <v>10697</v>
      </c>
    </row>
    <row r="1319" spans="15:19" ht="15">
      <c r="O1319" s="40" t="s">
        <v>8323</v>
      </c>
      <c r="P1319" s="38" t="s">
        <v>8277</v>
      </c>
      <c r="Q1319" s="945" t="str">
        <f t="shared" si="21"/>
        <v>Deaths Touch: Deadly Properties + Power Sand: Empowering Properties</v>
      </c>
      <c r="R1319" s="957" t="s">
        <v>8829</v>
      </c>
      <c r="S1319" s="945" t="s">
        <v>10698</v>
      </c>
    </row>
    <row r="1320" spans="15:19" ht="15">
      <c r="O1320" s="40" t="s">
        <v>8323</v>
      </c>
      <c r="P1320" s="39" t="s">
        <v>8278</v>
      </c>
      <c r="Q1320" s="945" t="str">
        <f t="shared" si="21"/>
        <v>Deaths Touch: Deadly Properties + Ice Lotus: Freezing Properties (Frost)</v>
      </c>
      <c r="R1320" s="958" t="s">
        <v>8964</v>
      </c>
      <c r="S1320" s="945" t="s">
        <v>10699</v>
      </c>
    </row>
    <row r="1321" spans="15:19" ht="15">
      <c r="O1321" s="40" t="s">
        <v>8323</v>
      </c>
      <c r="P1321" s="39" t="s">
        <v>9413</v>
      </c>
      <c r="Q1321" s="945" t="str">
        <f t="shared" si="21"/>
        <v>Deaths Touch: Deadly Properties + Pure Blood: Blood Properties (Bleed)</v>
      </c>
      <c r="R1321" s="958" t="s">
        <v>8972</v>
      </c>
      <c r="S1321" s="945" t="s">
        <v>10700</v>
      </c>
    </row>
    <row r="1322" spans="15:19" ht="15">
      <c r="O1322" s="40" t="s">
        <v>8323</v>
      </c>
      <c r="P1322" s="39" t="s">
        <v>8281</v>
      </c>
      <c r="Q1322" s="945" t="str">
        <f t="shared" si="21"/>
        <v>Deaths Touch: Deadly Properties + Poison Gland: Toxic Properties (Poison)</v>
      </c>
      <c r="R1322" s="958" t="s">
        <v>8980</v>
      </c>
      <c r="S1322" s="945" t="s">
        <v>10701</v>
      </c>
    </row>
    <row r="1323" spans="15:19" ht="15">
      <c r="O1323" s="40" t="s">
        <v>8323</v>
      </c>
      <c r="P1323" s="39" t="s">
        <v>8283</v>
      </c>
      <c r="Q1323" s="945" t="str">
        <f t="shared" si="21"/>
        <v>Deaths Touch: Deadly Properties + Rich Soil: Earthly Properties (Earth)</v>
      </c>
      <c r="R1323" s="958" t="s">
        <v>8988</v>
      </c>
      <c r="S1323" s="945" t="s">
        <v>10702</v>
      </c>
    </row>
    <row r="1324" spans="15:19" ht="15">
      <c r="O1324" s="40" t="s">
        <v>8323</v>
      </c>
      <c r="P1324" s="39" t="s">
        <v>8285</v>
      </c>
      <c r="Q1324" s="945" t="str">
        <f t="shared" si="21"/>
        <v>Deaths Touch: Deadly Properties + Burning Ichor: Firey Properties (Fire)</v>
      </c>
      <c r="R1324" s="958" t="s">
        <v>8997</v>
      </c>
      <c r="S1324" s="945" t="s">
        <v>10703</v>
      </c>
    </row>
    <row r="1325" spans="15:19" ht="15">
      <c r="O1325" s="40" t="s">
        <v>8323</v>
      </c>
      <c r="P1325" s="39" t="s">
        <v>8287</v>
      </c>
      <c r="Q1325" s="945" t="str">
        <f t="shared" si="21"/>
        <v>Deaths Touch: Deadly Properties + Sparking Solution: Electric Properties (Lightning)</v>
      </c>
      <c r="R1325" s="958" t="s">
        <v>9005</v>
      </c>
      <c r="S1325" s="945" t="s">
        <v>10704</v>
      </c>
    </row>
    <row r="1326" spans="15:19" ht="15">
      <c r="O1326" s="40" t="s">
        <v>8323</v>
      </c>
      <c r="P1326" s="39" t="s">
        <v>8290</v>
      </c>
      <c r="Q1326" s="945" t="str">
        <f t="shared" si="21"/>
        <v>Deaths Touch: Deadly Properties + Whistling Sap: Breezing Properties (Wind)</v>
      </c>
      <c r="R1326" s="958" t="s">
        <v>9013</v>
      </c>
      <c r="S1326" s="945" t="s">
        <v>10705</v>
      </c>
    </row>
    <row r="1327" spans="15:19" ht="15">
      <c r="O1327" s="40" t="s">
        <v>8323</v>
      </c>
      <c r="P1327" s="39" t="s">
        <v>8293</v>
      </c>
      <c r="Q1327" s="945" t="str">
        <f t="shared" si="21"/>
        <v>Deaths Touch: Deadly Properties + White Obsidian: Reflective Properties (Light)</v>
      </c>
      <c r="R1327" s="958" t="s">
        <v>9022</v>
      </c>
      <c r="S1327" s="945" t="s">
        <v>10706</v>
      </c>
    </row>
    <row r="1328" spans="15:19" ht="15">
      <c r="O1328" s="40" t="s">
        <v>8323</v>
      </c>
      <c r="P1328" s="39" t="s">
        <v>8295</v>
      </c>
      <c r="Q1328" s="945" t="str">
        <f t="shared" si="21"/>
        <v>Deaths Touch: Deadly Properties + Nightmare Fuel: Unsettling Properties (Dark)</v>
      </c>
      <c r="R1328" s="958" t="s">
        <v>9031</v>
      </c>
      <c r="S1328" s="945" t="s">
        <v>10707</v>
      </c>
    </row>
    <row r="1329" spans="15:19" ht="15">
      <c r="O1329" s="40" t="s">
        <v>8323</v>
      </c>
      <c r="P1329" s="39" t="s">
        <v>8297</v>
      </c>
      <c r="Q1329" s="945" t="str">
        <f t="shared" si="21"/>
        <v>Deaths Touch: Deadly Properties + Salt Crystals: Advanced Healing Properties</v>
      </c>
      <c r="R1329" s="958" t="s">
        <v>9040</v>
      </c>
      <c r="S1329" s="945" t="s">
        <v>10708</v>
      </c>
    </row>
    <row r="1330" spans="15:19" ht="15">
      <c r="O1330" s="40" t="s">
        <v>8323</v>
      </c>
      <c r="P1330" s="39" t="s">
        <v>8299</v>
      </c>
      <c r="Q1330" s="945" t="str">
        <f t="shared" ref="Q1330:S1393" si="22">_xlfn.TEXTJOIN(" + ",TRUE,O1330:P1330)</f>
        <v>Deaths Touch: Deadly Properties + Spirit Leaf: Advanced Regenerative Properties</v>
      </c>
      <c r="R1330" s="958" t="s">
        <v>9049</v>
      </c>
      <c r="S1330" s="945" t="s">
        <v>10709</v>
      </c>
    </row>
    <row r="1331" spans="15:19" ht="15">
      <c r="O1331" s="40" t="s">
        <v>8323</v>
      </c>
      <c r="P1331" s="39" t="s">
        <v>8300</v>
      </c>
      <c r="Q1331" s="945" t="str">
        <f t="shared" si="22"/>
        <v>Deaths Touch: Deadly Properties + Star Dust: Advanced Mana Properties</v>
      </c>
      <c r="R1331" s="958" t="s">
        <v>9057</v>
      </c>
      <c r="S1331" s="945" t="s">
        <v>10710</v>
      </c>
    </row>
    <row r="1332" spans="15:19" ht="15">
      <c r="O1332" s="40" t="s">
        <v>8323</v>
      </c>
      <c r="P1332" s="39" t="s">
        <v>8301</v>
      </c>
      <c r="Q1332" s="945" t="str">
        <f t="shared" si="22"/>
        <v>Deaths Touch: Deadly Properties + Diamond Grain: Advanced Empowering Properties</v>
      </c>
      <c r="R1332" s="958" t="s">
        <v>9066</v>
      </c>
      <c r="S1332" s="945" t="s">
        <v>10711</v>
      </c>
    </row>
    <row r="1333" spans="15:19" ht="15">
      <c r="O1333" s="40" t="s">
        <v>8323</v>
      </c>
      <c r="P1333" s="39" t="s">
        <v>8302</v>
      </c>
      <c r="Q1333" s="945" t="str">
        <f t="shared" si="22"/>
        <v>Deaths Touch: Deadly Properties + Demonic Tissue: Advanced Resistance Properties</v>
      </c>
      <c r="R1333" s="958" t="s">
        <v>9075</v>
      </c>
      <c r="S1333" s="945" t="s">
        <v>10712</v>
      </c>
    </row>
    <row r="1334" spans="15:19" ht="15">
      <c r="O1334" s="40" t="s">
        <v>8323</v>
      </c>
      <c r="P1334" s="39" t="s">
        <v>9427</v>
      </c>
      <c r="Q1334" s="945" t="str">
        <f t="shared" si="22"/>
        <v>Deaths Touch: Deadly Properties + Greyshade Bark: Ensnaring Properties</v>
      </c>
      <c r="R1334" s="958" t="s">
        <v>9084</v>
      </c>
      <c r="S1334" s="945" t="s">
        <v>10713</v>
      </c>
    </row>
    <row r="1335" spans="15:19" ht="15">
      <c r="O1335" s="40" t="s">
        <v>8323</v>
      </c>
      <c r="P1335" s="40" t="s">
        <v>8317</v>
      </c>
      <c r="Q1335" s="945" t="str">
        <f t="shared" si="22"/>
        <v>Deaths Touch: Deadly Properties + Gravity Fragment: Wavelength Properties</v>
      </c>
      <c r="R1335" s="959" t="s">
        <v>9093</v>
      </c>
      <c r="S1335" s="945" t="s">
        <v>10714</v>
      </c>
    </row>
    <row r="1336" spans="15:19" ht="15">
      <c r="O1336" s="40" t="s">
        <v>8323</v>
      </c>
      <c r="P1336" s="40" t="s">
        <v>8318</v>
      </c>
      <c r="Q1336" s="945" t="str">
        <f t="shared" si="22"/>
        <v>Deaths Touch: Deadly Properties + Sundunes Bloom: Pilfering Properties</v>
      </c>
      <c r="R1336" s="959" t="s">
        <v>9101</v>
      </c>
      <c r="S1336" s="945" t="s">
        <v>10715</v>
      </c>
    </row>
    <row r="1337" spans="15:19" ht="15">
      <c r="O1337" s="40" t="s">
        <v>8323</v>
      </c>
      <c r="P1337" s="40" t="s">
        <v>8319</v>
      </c>
      <c r="Q1337" s="945" t="str">
        <f t="shared" si="22"/>
        <v>Deaths Touch: Deadly Properties + Flaming Spirits: Alchoholic Properties</v>
      </c>
      <c r="R1337" s="959" t="s">
        <v>9108</v>
      </c>
      <c r="S1337" s="945" t="s">
        <v>10716</v>
      </c>
    </row>
    <row r="1338" spans="15:19" ht="15">
      <c r="O1338" s="40" t="s">
        <v>8323</v>
      </c>
      <c r="P1338" s="40" t="s">
        <v>8320</v>
      </c>
      <c r="Q1338" s="945" t="str">
        <f t="shared" si="22"/>
        <v>Deaths Touch: Deadly Properties + Oldworld Spices: Exotic Properties</v>
      </c>
      <c r="R1338" s="959" t="s">
        <v>9114</v>
      </c>
      <c r="S1338" s="945" t="s">
        <v>10717</v>
      </c>
    </row>
    <row r="1339" spans="15:19" ht="15">
      <c r="O1339" s="40" t="s">
        <v>8323</v>
      </c>
      <c r="P1339" s="40" t="s">
        <v>8321</v>
      </c>
      <c r="Q1339" s="945" t="str">
        <f t="shared" si="22"/>
        <v>Deaths Touch: Deadly Properties + Rotten Flesh: Rotting Properties</v>
      </c>
      <c r="R1339" s="959" t="s">
        <v>9119</v>
      </c>
      <c r="S1339" s="945" t="s">
        <v>10718</v>
      </c>
    </row>
    <row r="1340" spans="15:19" ht="15">
      <c r="O1340" s="40" t="s">
        <v>8323</v>
      </c>
      <c r="P1340" s="40" t="s">
        <v>8322</v>
      </c>
      <c r="Q1340" s="945" t="str">
        <f t="shared" si="22"/>
        <v>Deaths Touch: Deadly Properties + Divine Feather: Divine Properties</v>
      </c>
      <c r="R1340" s="959" t="s">
        <v>9123</v>
      </c>
      <c r="S1340" s="945" t="s">
        <v>10719</v>
      </c>
    </row>
    <row r="1341" spans="15:19" ht="15">
      <c r="O1341" s="40" t="s">
        <v>8323</v>
      </c>
      <c r="P1341" s="40" t="s">
        <v>8323</v>
      </c>
      <c r="Q1341" s="945" t="str">
        <f t="shared" si="22"/>
        <v>Deaths Touch: Deadly Properties + Deaths Touch: Deadly Properties</v>
      </c>
      <c r="R1341" s="959" t="s">
        <v>9126</v>
      </c>
      <c r="S1341" s="945" t="s">
        <v>10720</v>
      </c>
    </row>
    <row r="1342" spans="15:19" ht="15">
      <c r="O1342" s="40" t="s">
        <v>8323</v>
      </c>
      <c r="P1342" s="40" t="s">
        <v>8324</v>
      </c>
      <c r="Q1342" s="945" t="str">
        <f t="shared" si="22"/>
        <v>Deaths Touch: Deadly Properties + Everlife Ivy: Growth Properties</v>
      </c>
      <c r="R1342" s="959" t="s">
        <v>9127</v>
      </c>
      <c r="S1342" s="945" t="s">
        <v>10721</v>
      </c>
    </row>
    <row r="1343" spans="15:19" ht="15">
      <c r="O1343" s="40" t="s">
        <v>8323</v>
      </c>
      <c r="P1343" s="40" t="s">
        <v>8325</v>
      </c>
      <c r="Q1343" s="945" t="str">
        <f t="shared" si="22"/>
        <v>Deaths Touch: Deadly Properties + Arctic Core: Nullifying Properties</v>
      </c>
      <c r="R1343" s="959" t="s">
        <v>9128</v>
      </c>
      <c r="S1343" s="945" t="s">
        <v>10722</v>
      </c>
    </row>
    <row r="1344" spans="15:19" ht="15">
      <c r="O1344" s="40" t="s">
        <v>8324</v>
      </c>
      <c r="P1344" s="945" t="s">
        <v>1265</v>
      </c>
      <c r="Q1344" s="945" t="str">
        <f t="shared" si="22"/>
        <v>Everlife Ivy: Growth Properties + Nothing</v>
      </c>
      <c r="R1344" s="956" t="s">
        <v>8558</v>
      </c>
      <c r="S1344" s="945" t="s">
        <v>10723</v>
      </c>
    </row>
    <row r="1345" spans="15:19" ht="70.5">
      <c r="O1345" s="40" t="s">
        <v>8324</v>
      </c>
      <c r="P1345" s="38" t="s">
        <v>8257</v>
      </c>
      <c r="Q1345" s="945" t="str">
        <f t="shared" si="22"/>
        <v>Everlife Ivy: Growth Properties + Lifeforce Extract: Resistance Properties</v>
      </c>
      <c r="R1345" s="1185" t="s">
        <v>10724</v>
      </c>
      <c r="S1345" s="945" t="s">
        <v>10725</v>
      </c>
    </row>
    <row r="1346" spans="15:19" ht="15">
      <c r="O1346" s="40" t="s">
        <v>8324</v>
      </c>
      <c r="P1346" s="38" t="s">
        <v>8259</v>
      </c>
      <c r="Q1346" s="945" t="str">
        <f t="shared" si="22"/>
        <v>Everlife Ivy: Growth Properties + Soul Essence: Magic Properties</v>
      </c>
      <c r="R1346" s="957" t="s">
        <v>8741</v>
      </c>
      <c r="S1346" s="945" t="s">
        <v>10726</v>
      </c>
    </row>
    <row r="1347" spans="15:19" ht="15">
      <c r="O1347" s="40" t="s">
        <v>8324</v>
      </c>
      <c r="P1347" s="38" t="s">
        <v>8261</v>
      </c>
      <c r="Q1347" s="945" t="str">
        <f t="shared" si="22"/>
        <v>Everlife Ivy: Growth Properties + Slithering Oil: Dexterity Properties</v>
      </c>
      <c r="R1347" s="957" t="s">
        <v>8750</v>
      </c>
      <c r="S1347" s="945" t="s">
        <v>10727</v>
      </c>
    </row>
    <row r="1348" spans="15:19" ht="15">
      <c r="O1348" s="40" t="s">
        <v>8324</v>
      </c>
      <c r="P1348" s="38" t="s">
        <v>8262</v>
      </c>
      <c r="Q1348" s="945" t="str">
        <f t="shared" si="22"/>
        <v>Everlife Ivy: Growth Properties + Hardened Powder: Strength Properties</v>
      </c>
      <c r="R1348" s="957" t="s">
        <v>8759</v>
      </c>
      <c r="S1348" s="945" t="s">
        <v>10728</v>
      </c>
    </row>
    <row r="1349" spans="15:19" ht="15">
      <c r="O1349" s="40" t="s">
        <v>8324</v>
      </c>
      <c r="P1349" s="38" t="s">
        <v>8265</v>
      </c>
      <c r="Q1349" s="945" t="str">
        <f t="shared" si="22"/>
        <v>Everlife Ivy: Growth Properties + Ashen Weed: Withering Properties</v>
      </c>
      <c r="R1349" s="957" t="s">
        <v>8768</v>
      </c>
      <c r="S1349" s="945" t="s">
        <v>10729</v>
      </c>
    </row>
    <row r="1350" spans="15:19" ht="15">
      <c r="O1350" s="40" t="s">
        <v>8324</v>
      </c>
      <c r="P1350" s="38" t="s">
        <v>9404</v>
      </c>
      <c r="Q1350" s="945" t="str">
        <f t="shared" si="22"/>
        <v>Everlife Ivy: Growth Properties + Vile Mushroom: Vile Properties</v>
      </c>
      <c r="R1350" s="957" t="s">
        <v>8777</v>
      </c>
      <c r="S1350" s="945" t="s">
        <v>10730</v>
      </c>
    </row>
    <row r="1351" spans="15:19" ht="15">
      <c r="O1351" s="40" t="s">
        <v>8324</v>
      </c>
      <c r="P1351" s="38" t="s">
        <v>8270</v>
      </c>
      <c r="Q1351" s="945" t="str">
        <f t="shared" si="22"/>
        <v>Everlife Ivy: Growth Properties + Living Root: Curing Properties</v>
      </c>
      <c r="R1351" s="957" t="s">
        <v>8786</v>
      </c>
      <c r="S1351" s="945" t="s">
        <v>10731</v>
      </c>
    </row>
    <row r="1352" spans="15:19" ht="15">
      <c r="O1352" s="40" t="s">
        <v>8324</v>
      </c>
      <c r="P1352" s="38" t="s">
        <v>8272</v>
      </c>
      <c r="Q1352" s="945" t="str">
        <f t="shared" si="22"/>
        <v>Everlife Ivy: Growth Properties + Mending Salve: Healing Properties</v>
      </c>
      <c r="R1352" s="957" t="s">
        <v>8795</v>
      </c>
      <c r="S1352" s="945" t="s">
        <v>10732</v>
      </c>
    </row>
    <row r="1353" spans="15:19" ht="15">
      <c r="O1353" s="40" t="s">
        <v>8324</v>
      </c>
      <c r="P1353" s="38" t="s">
        <v>8274</v>
      </c>
      <c r="Q1353" s="945" t="str">
        <f t="shared" si="22"/>
        <v>Everlife Ivy: Growth Properties + Bone Marrow: Regenerative Properties</v>
      </c>
      <c r="R1353" s="957" t="s">
        <v>8804</v>
      </c>
      <c r="S1353" s="945" t="s">
        <v>10733</v>
      </c>
    </row>
    <row r="1354" spans="15:19" ht="15">
      <c r="O1354" s="40" t="s">
        <v>8324</v>
      </c>
      <c r="P1354" s="38" t="s">
        <v>8275</v>
      </c>
      <c r="Q1354" s="945" t="str">
        <f t="shared" si="22"/>
        <v>Everlife Ivy: Growth Properties + Mana Berries: Mana Properties</v>
      </c>
      <c r="R1354" s="957" t="s">
        <v>8812</v>
      </c>
      <c r="S1354" s="945" t="s">
        <v>10734</v>
      </c>
    </row>
    <row r="1355" spans="15:19" ht="15">
      <c r="O1355" s="40" t="s">
        <v>8324</v>
      </c>
      <c r="P1355" s="38" t="s">
        <v>8276</v>
      </c>
      <c r="Q1355" s="945" t="str">
        <f t="shared" si="22"/>
        <v>Everlife Ivy: Growth Properties + Black Cobweb: Weakening Properties</v>
      </c>
      <c r="R1355" s="957" t="s">
        <v>8821</v>
      </c>
      <c r="S1355" s="945" t="s">
        <v>10735</v>
      </c>
    </row>
    <row r="1356" spans="15:19" ht="15">
      <c r="O1356" s="40" t="s">
        <v>8324</v>
      </c>
      <c r="P1356" s="38" t="s">
        <v>8277</v>
      </c>
      <c r="Q1356" s="945" t="str">
        <f t="shared" si="22"/>
        <v>Everlife Ivy: Growth Properties + Power Sand: Empowering Properties</v>
      </c>
      <c r="R1356" s="957" t="s">
        <v>8830</v>
      </c>
      <c r="S1356" s="945" t="s">
        <v>10736</v>
      </c>
    </row>
    <row r="1357" spans="15:19" ht="15">
      <c r="O1357" s="40" t="s">
        <v>8324</v>
      </c>
      <c r="P1357" s="39" t="s">
        <v>8278</v>
      </c>
      <c r="Q1357" s="945" t="str">
        <f t="shared" si="22"/>
        <v>Everlife Ivy: Growth Properties + Ice Lotus: Freezing Properties (Frost)</v>
      </c>
      <c r="R1357" s="958" t="s">
        <v>8965</v>
      </c>
      <c r="S1357" s="945" t="s">
        <v>10737</v>
      </c>
    </row>
    <row r="1358" spans="15:19" ht="15">
      <c r="O1358" s="40" t="s">
        <v>8324</v>
      </c>
      <c r="P1358" s="39" t="s">
        <v>9413</v>
      </c>
      <c r="Q1358" s="945" t="str">
        <f t="shared" si="22"/>
        <v>Everlife Ivy: Growth Properties + Pure Blood: Blood Properties (Bleed)</v>
      </c>
      <c r="R1358" s="958" t="s">
        <v>8973</v>
      </c>
      <c r="S1358" s="945" t="s">
        <v>10738</v>
      </c>
    </row>
    <row r="1359" spans="15:19" ht="15">
      <c r="O1359" s="40" t="s">
        <v>8324</v>
      </c>
      <c r="P1359" s="39" t="s">
        <v>8281</v>
      </c>
      <c r="Q1359" s="945" t="str">
        <f t="shared" si="22"/>
        <v>Everlife Ivy: Growth Properties + Poison Gland: Toxic Properties (Poison)</v>
      </c>
      <c r="R1359" s="958" t="s">
        <v>8981</v>
      </c>
      <c r="S1359" s="945" t="s">
        <v>10739</v>
      </c>
    </row>
    <row r="1360" spans="15:19" ht="15">
      <c r="O1360" s="40" t="s">
        <v>8324</v>
      </c>
      <c r="P1360" s="39" t="s">
        <v>8283</v>
      </c>
      <c r="Q1360" s="945" t="str">
        <f t="shared" si="22"/>
        <v>Everlife Ivy: Growth Properties + Rich Soil: Earthly Properties (Earth)</v>
      </c>
      <c r="R1360" s="958" t="s">
        <v>8989</v>
      </c>
      <c r="S1360" s="945" t="s">
        <v>10740</v>
      </c>
    </row>
    <row r="1361" spans="15:19" ht="15">
      <c r="O1361" s="40" t="s">
        <v>8324</v>
      </c>
      <c r="P1361" s="39" t="s">
        <v>8285</v>
      </c>
      <c r="Q1361" s="945" t="str">
        <f t="shared" si="22"/>
        <v>Everlife Ivy: Growth Properties + Burning Ichor: Firey Properties (Fire)</v>
      </c>
      <c r="R1361" s="958" t="s">
        <v>8998</v>
      </c>
      <c r="S1361" s="945" t="s">
        <v>10741</v>
      </c>
    </row>
    <row r="1362" spans="15:19" ht="15">
      <c r="O1362" s="40" t="s">
        <v>8324</v>
      </c>
      <c r="P1362" s="39" t="s">
        <v>8287</v>
      </c>
      <c r="Q1362" s="945" t="str">
        <f t="shared" si="22"/>
        <v>Everlife Ivy: Growth Properties + Sparking Solution: Electric Properties (Lightning)</v>
      </c>
      <c r="R1362" s="958" t="s">
        <v>9006</v>
      </c>
      <c r="S1362" s="945" t="s">
        <v>10742</v>
      </c>
    </row>
    <row r="1363" spans="15:19" ht="15">
      <c r="O1363" s="40" t="s">
        <v>8324</v>
      </c>
      <c r="P1363" s="39" t="s">
        <v>8290</v>
      </c>
      <c r="Q1363" s="945" t="str">
        <f t="shared" si="22"/>
        <v>Everlife Ivy: Growth Properties + Whistling Sap: Breezing Properties (Wind)</v>
      </c>
      <c r="R1363" s="958" t="s">
        <v>9014</v>
      </c>
      <c r="S1363" s="945" t="s">
        <v>10743</v>
      </c>
    </row>
    <row r="1364" spans="15:19" ht="15">
      <c r="O1364" s="40" t="s">
        <v>8324</v>
      </c>
      <c r="P1364" s="39" t="s">
        <v>8293</v>
      </c>
      <c r="Q1364" s="945" t="str">
        <f t="shared" si="22"/>
        <v>Everlife Ivy: Growth Properties + White Obsidian: Reflective Properties (Light)</v>
      </c>
      <c r="R1364" s="958" t="s">
        <v>9023</v>
      </c>
      <c r="S1364" s="945" t="s">
        <v>10744</v>
      </c>
    </row>
    <row r="1365" spans="15:19" ht="15">
      <c r="O1365" s="40" t="s">
        <v>8324</v>
      </c>
      <c r="P1365" s="39" t="s">
        <v>8295</v>
      </c>
      <c r="Q1365" s="945" t="str">
        <f t="shared" si="22"/>
        <v>Everlife Ivy: Growth Properties + Nightmare Fuel: Unsettling Properties (Dark)</v>
      </c>
      <c r="R1365" s="958" t="s">
        <v>9032</v>
      </c>
      <c r="S1365" s="945" t="s">
        <v>10745</v>
      </c>
    </row>
    <row r="1366" spans="15:19" ht="15">
      <c r="O1366" s="40" t="s">
        <v>8324</v>
      </c>
      <c r="P1366" s="39" t="s">
        <v>8297</v>
      </c>
      <c r="Q1366" s="945" t="str">
        <f t="shared" si="22"/>
        <v>Everlife Ivy: Growth Properties + Salt Crystals: Advanced Healing Properties</v>
      </c>
      <c r="R1366" s="958" t="s">
        <v>9041</v>
      </c>
      <c r="S1366" s="945" t="s">
        <v>10746</v>
      </c>
    </row>
    <row r="1367" spans="15:19" ht="15">
      <c r="O1367" s="40" t="s">
        <v>8324</v>
      </c>
      <c r="P1367" s="39" t="s">
        <v>8299</v>
      </c>
      <c r="Q1367" s="945" t="str">
        <f t="shared" si="22"/>
        <v>Everlife Ivy: Growth Properties + Spirit Leaf: Advanced Regenerative Properties</v>
      </c>
      <c r="R1367" s="958" t="s">
        <v>9050</v>
      </c>
      <c r="S1367" s="945" t="s">
        <v>10747</v>
      </c>
    </row>
    <row r="1368" spans="15:19" ht="15">
      <c r="O1368" s="40" t="s">
        <v>8324</v>
      </c>
      <c r="P1368" s="39" t="s">
        <v>8300</v>
      </c>
      <c r="Q1368" s="945" t="str">
        <f t="shared" si="22"/>
        <v>Everlife Ivy: Growth Properties + Star Dust: Advanced Mana Properties</v>
      </c>
      <c r="R1368" s="958" t="s">
        <v>9058</v>
      </c>
      <c r="S1368" s="945" t="s">
        <v>10748</v>
      </c>
    </row>
    <row r="1369" spans="15:19" ht="15">
      <c r="O1369" s="40" t="s">
        <v>8324</v>
      </c>
      <c r="P1369" s="39" t="s">
        <v>8301</v>
      </c>
      <c r="Q1369" s="945" t="str">
        <f t="shared" si="22"/>
        <v>Everlife Ivy: Growth Properties + Diamond Grain: Advanced Empowering Properties</v>
      </c>
      <c r="R1369" s="958" t="s">
        <v>9067</v>
      </c>
      <c r="S1369" s="945" t="s">
        <v>10749</v>
      </c>
    </row>
    <row r="1370" spans="15:19" ht="15">
      <c r="O1370" s="40" t="s">
        <v>8324</v>
      </c>
      <c r="P1370" s="39" t="s">
        <v>8302</v>
      </c>
      <c r="Q1370" s="945" t="str">
        <f t="shared" si="22"/>
        <v>Everlife Ivy: Growth Properties + Demonic Tissue: Advanced Resistance Properties</v>
      </c>
      <c r="R1370" s="958" t="s">
        <v>9076</v>
      </c>
      <c r="S1370" s="945" t="s">
        <v>10750</v>
      </c>
    </row>
    <row r="1371" spans="15:19" ht="15">
      <c r="O1371" s="40" t="s">
        <v>8324</v>
      </c>
      <c r="P1371" s="39" t="s">
        <v>9427</v>
      </c>
      <c r="Q1371" s="945" t="str">
        <f t="shared" si="22"/>
        <v>Everlife Ivy: Growth Properties + Greyshade Bark: Ensnaring Properties</v>
      </c>
      <c r="R1371" s="958" t="s">
        <v>9085</v>
      </c>
      <c r="S1371" s="945" t="s">
        <v>10751</v>
      </c>
    </row>
    <row r="1372" spans="15:19" ht="15">
      <c r="O1372" s="40" t="s">
        <v>8324</v>
      </c>
      <c r="P1372" s="40" t="s">
        <v>8317</v>
      </c>
      <c r="Q1372" s="945" t="str">
        <f t="shared" si="22"/>
        <v>Everlife Ivy: Growth Properties + Gravity Fragment: Wavelength Properties</v>
      </c>
      <c r="R1372" s="959" t="s">
        <v>9094</v>
      </c>
      <c r="S1372" s="945" t="s">
        <v>10752</v>
      </c>
    </row>
    <row r="1373" spans="15:19" ht="15">
      <c r="O1373" s="40" t="s">
        <v>8324</v>
      </c>
      <c r="P1373" s="40" t="s">
        <v>8318</v>
      </c>
      <c r="Q1373" s="945" t="str">
        <f t="shared" si="22"/>
        <v>Everlife Ivy: Growth Properties + Sundunes Bloom: Pilfering Properties</v>
      </c>
      <c r="R1373" s="959" t="s">
        <v>9102</v>
      </c>
      <c r="S1373" s="945" t="s">
        <v>10753</v>
      </c>
    </row>
    <row r="1374" spans="15:19" ht="15">
      <c r="O1374" s="40" t="s">
        <v>8324</v>
      </c>
      <c r="P1374" s="40" t="s">
        <v>8319</v>
      </c>
      <c r="Q1374" s="945" t="str">
        <f t="shared" si="22"/>
        <v>Everlife Ivy: Growth Properties + Flaming Spirits: Alchoholic Properties</v>
      </c>
      <c r="R1374" s="959" t="s">
        <v>9109</v>
      </c>
      <c r="S1374" s="945" t="s">
        <v>10754</v>
      </c>
    </row>
    <row r="1375" spans="15:19" ht="15">
      <c r="O1375" s="40" t="s">
        <v>8324</v>
      </c>
      <c r="P1375" s="40" t="s">
        <v>8320</v>
      </c>
      <c r="Q1375" s="945" t="str">
        <f t="shared" si="22"/>
        <v>Everlife Ivy: Growth Properties + Oldworld Spices: Exotic Properties</v>
      </c>
      <c r="R1375" s="959" t="s">
        <v>9115</v>
      </c>
      <c r="S1375" s="945" t="s">
        <v>10755</v>
      </c>
    </row>
    <row r="1376" spans="15:19" ht="15">
      <c r="O1376" s="40" t="s">
        <v>8324</v>
      </c>
      <c r="P1376" s="40" t="s">
        <v>8321</v>
      </c>
      <c r="Q1376" s="945" t="str">
        <f t="shared" si="22"/>
        <v>Everlife Ivy: Growth Properties + Rotten Flesh: Rotting Properties</v>
      </c>
      <c r="R1376" s="959" t="s">
        <v>9120</v>
      </c>
      <c r="S1376" s="945" t="s">
        <v>10756</v>
      </c>
    </row>
    <row r="1377" spans="15:19" ht="15">
      <c r="O1377" s="40" t="s">
        <v>8324</v>
      </c>
      <c r="P1377" s="40" t="s">
        <v>8322</v>
      </c>
      <c r="Q1377" s="945" t="str">
        <f t="shared" si="22"/>
        <v>Everlife Ivy: Growth Properties + Divine Feather: Divine Properties</v>
      </c>
      <c r="R1377" s="959" t="s">
        <v>9124</v>
      </c>
      <c r="S1377" s="945" t="s">
        <v>10757</v>
      </c>
    </row>
    <row r="1378" spans="15:19" ht="15">
      <c r="O1378" s="40" t="s">
        <v>8324</v>
      </c>
      <c r="P1378" s="40" t="s">
        <v>8323</v>
      </c>
      <c r="Q1378" s="945" t="str">
        <f t="shared" si="22"/>
        <v>Everlife Ivy: Growth Properties + Deaths Touch: Deadly Properties</v>
      </c>
      <c r="R1378" s="959" t="s">
        <v>9127</v>
      </c>
      <c r="S1378" s="945" t="s">
        <v>10758</v>
      </c>
    </row>
    <row r="1379" spans="15:19" ht="70.5">
      <c r="O1379" s="40" t="s">
        <v>8324</v>
      </c>
      <c r="P1379" s="40" t="s">
        <v>8324</v>
      </c>
      <c r="Q1379" s="945" t="str">
        <f t="shared" si="22"/>
        <v>Everlife Ivy: Growth Properties + Everlife Ivy: Growth Properties</v>
      </c>
      <c r="R1379" s="1187" t="s">
        <v>9129</v>
      </c>
      <c r="S1379" s="945" t="s">
        <v>10759</v>
      </c>
    </row>
    <row r="1380" spans="15:19" ht="15">
      <c r="O1380" s="40" t="s">
        <v>8324</v>
      </c>
      <c r="P1380" s="40" t="s">
        <v>8325</v>
      </c>
      <c r="Q1380" s="945" t="str">
        <f t="shared" si="22"/>
        <v>Everlife Ivy: Growth Properties + Arctic Core: Nullifying Properties</v>
      </c>
      <c r="R1380" s="959" t="s">
        <v>9130</v>
      </c>
      <c r="S1380" s="945" t="s">
        <v>10760</v>
      </c>
    </row>
    <row r="1381" spans="15:19" ht="15">
      <c r="O1381" s="40" t="s">
        <v>8325</v>
      </c>
      <c r="P1381" s="945" t="s">
        <v>1265</v>
      </c>
      <c r="Q1381" s="945" t="str">
        <f t="shared" si="22"/>
        <v>Arctic Core: Nullifying Properties + Nothing</v>
      </c>
      <c r="R1381" s="956" t="s">
        <v>8559</v>
      </c>
      <c r="S1381" s="945" t="s">
        <v>10761</v>
      </c>
    </row>
    <row r="1382" spans="15:19" ht="15">
      <c r="O1382" s="40" t="s">
        <v>8325</v>
      </c>
      <c r="P1382" s="38" t="s">
        <v>8257</v>
      </c>
      <c r="Q1382" s="945" t="str">
        <f t="shared" si="22"/>
        <v>Arctic Core: Nullifying Properties + Lifeforce Extract: Resistance Properties</v>
      </c>
      <c r="R1382" s="957" t="s">
        <v>8733</v>
      </c>
      <c r="S1382" s="945" t="s">
        <v>10762</v>
      </c>
    </row>
    <row r="1383" spans="15:19" ht="15">
      <c r="O1383" s="40" t="s">
        <v>8325</v>
      </c>
      <c r="P1383" s="38" t="s">
        <v>8259</v>
      </c>
      <c r="Q1383" s="945" t="str">
        <f t="shared" si="22"/>
        <v>Arctic Core: Nullifying Properties + Soul Essence: Magic Properties</v>
      </c>
      <c r="R1383" s="957" t="s">
        <v>8742</v>
      </c>
      <c r="S1383" s="945" t="s">
        <v>10763</v>
      </c>
    </row>
    <row r="1384" spans="15:19" ht="15">
      <c r="O1384" s="40" t="s">
        <v>8325</v>
      </c>
      <c r="P1384" s="38" t="s">
        <v>8261</v>
      </c>
      <c r="Q1384" s="945" t="str">
        <f t="shared" si="22"/>
        <v>Arctic Core: Nullifying Properties + Slithering Oil: Dexterity Properties</v>
      </c>
      <c r="R1384" s="957" t="s">
        <v>8751</v>
      </c>
      <c r="S1384" s="945" t="s">
        <v>10764</v>
      </c>
    </row>
    <row r="1385" spans="15:19" ht="15">
      <c r="O1385" s="40" t="s">
        <v>8325</v>
      </c>
      <c r="P1385" s="38" t="s">
        <v>8262</v>
      </c>
      <c r="Q1385" s="945" t="str">
        <f t="shared" si="22"/>
        <v>Arctic Core: Nullifying Properties + Hardened Powder: Strength Properties</v>
      </c>
      <c r="R1385" s="957" t="s">
        <v>8760</v>
      </c>
      <c r="S1385" s="945" t="s">
        <v>10765</v>
      </c>
    </row>
    <row r="1386" spans="15:19" ht="15">
      <c r="O1386" s="40" t="s">
        <v>8325</v>
      </c>
      <c r="P1386" s="38" t="s">
        <v>8265</v>
      </c>
      <c r="Q1386" s="945" t="str">
        <f t="shared" si="22"/>
        <v>Arctic Core: Nullifying Properties + Ashen Weed: Withering Properties</v>
      </c>
      <c r="R1386" s="957" t="s">
        <v>8769</v>
      </c>
      <c r="S1386" s="945" t="s">
        <v>10766</v>
      </c>
    </row>
    <row r="1387" spans="15:19" ht="15">
      <c r="O1387" s="40" t="s">
        <v>8325</v>
      </c>
      <c r="P1387" s="38" t="s">
        <v>9404</v>
      </c>
      <c r="Q1387" s="945" t="str">
        <f t="shared" si="22"/>
        <v>Arctic Core: Nullifying Properties + Vile Mushroom: Vile Properties</v>
      </c>
      <c r="R1387" s="957" t="s">
        <v>8778</v>
      </c>
      <c r="S1387" s="945" t="s">
        <v>10767</v>
      </c>
    </row>
    <row r="1388" spans="15:19" ht="15">
      <c r="O1388" s="40" t="s">
        <v>8325</v>
      </c>
      <c r="P1388" s="38" t="s">
        <v>8270</v>
      </c>
      <c r="Q1388" s="945" t="str">
        <f t="shared" si="22"/>
        <v>Arctic Core: Nullifying Properties + Living Root: Curing Properties</v>
      </c>
      <c r="R1388" s="957" t="s">
        <v>8787</v>
      </c>
      <c r="S1388" s="945" t="s">
        <v>10768</v>
      </c>
    </row>
    <row r="1389" spans="15:19" ht="15">
      <c r="O1389" s="40" t="s">
        <v>8325</v>
      </c>
      <c r="P1389" s="38" t="s">
        <v>8272</v>
      </c>
      <c r="Q1389" s="945" t="str">
        <f t="shared" si="22"/>
        <v>Arctic Core: Nullifying Properties + Mending Salve: Healing Properties</v>
      </c>
      <c r="R1389" s="957" t="s">
        <v>8796</v>
      </c>
      <c r="S1389" s="945" t="s">
        <v>10769</v>
      </c>
    </row>
    <row r="1390" spans="15:19" ht="15">
      <c r="O1390" s="40" t="s">
        <v>8325</v>
      </c>
      <c r="P1390" s="38" t="s">
        <v>8274</v>
      </c>
      <c r="Q1390" s="945" t="str">
        <f t="shared" si="22"/>
        <v>Arctic Core: Nullifying Properties + Bone Marrow: Regenerative Properties</v>
      </c>
      <c r="R1390" s="957" t="s">
        <v>8805</v>
      </c>
      <c r="S1390" s="945" t="s">
        <v>10770</v>
      </c>
    </row>
    <row r="1391" spans="15:19" ht="15">
      <c r="O1391" s="40" t="s">
        <v>8325</v>
      </c>
      <c r="P1391" s="38" t="s">
        <v>8275</v>
      </c>
      <c r="Q1391" s="945" t="str">
        <f t="shared" si="22"/>
        <v>Arctic Core: Nullifying Properties + Mana Berries: Mana Properties</v>
      </c>
      <c r="R1391" s="957" t="s">
        <v>8813</v>
      </c>
      <c r="S1391" s="945" t="s">
        <v>10771</v>
      </c>
    </row>
    <row r="1392" spans="15:19" ht="15">
      <c r="O1392" s="40" t="s">
        <v>8325</v>
      </c>
      <c r="P1392" s="38" t="s">
        <v>8276</v>
      </c>
      <c r="Q1392" s="945" t="str">
        <f t="shared" si="22"/>
        <v>Arctic Core: Nullifying Properties + Black Cobweb: Weakening Properties</v>
      </c>
      <c r="R1392" s="957" t="s">
        <v>8822</v>
      </c>
      <c r="S1392" s="945" t="s">
        <v>10772</v>
      </c>
    </row>
    <row r="1393" spans="15:19" ht="15">
      <c r="O1393" s="40" t="s">
        <v>8325</v>
      </c>
      <c r="P1393" s="38" t="s">
        <v>8277</v>
      </c>
      <c r="Q1393" s="945" t="str">
        <f t="shared" si="22"/>
        <v>Arctic Core: Nullifying Properties + Power Sand: Empowering Properties</v>
      </c>
      <c r="R1393" s="957" t="s">
        <v>8831</v>
      </c>
      <c r="S1393" s="945" t="s">
        <v>10773</v>
      </c>
    </row>
    <row r="1394" spans="15:19" ht="15">
      <c r="O1394" s="40" t="s">
        <v>8325</v>
      </c>
      <c r="P1394" s="39" t="s">
        <v>8278</v>
      </c>
      <c r="Q1394" s="945" t="str">
        <f t="shared" ref="Q1394:S1417" si="23">_xlfn.TEXTJOIN(" + ",TRUE,O1394:P1394)</f>
        <v>Arctic Core: Nullifying Properties + Ice Lotus: Freezing Properties (Frost)</v>
      </c>
      <c r="R1394" s="958" t="s">
        <v>8966</v>
      </c>
      <c r="S1394" s="945" t="s">
        <v>10774</v>
      </c>
    </row>
    <row r="1395" spans="15:19" ht="15">
      <c r="O1395" s="40" t="s">
        <v>8325</v>
      </c>
      <c r="P1395" s="39" t="s">
        <v>9413</v>
      </c>
      <c r="Q1395" s="945" t="str">
        <f t="shared" si="23"/>
        <v>Arctic Core: Nullifying Properties + Pure Blood: Blood Properties (Bleed)</v>
      </c>
      <c r="R1395" s="958" t="s">
        <v>8974</v>
      </c>
      <c r="S1395" s="945" t="s">
        <v>10775</v>
      </c>
    </row>
    <row r="1396" spans="15:19" ht="15">
      <c r="O1396" s="40" t="s">
        <v>8325</v>
      </c>
      <c r="P1396" s="39" t="s">
        <v>8281</v>
      </c>
      <c r="Q1396" s="945" t="str">
        <f t="shared" si="23"/>
        <v>Arctic Core: Nullifying Properties + Poison Gland: Toxic Properties (Poison)</v>
      </c>
      <c r="R1396" s="958" t="s">
        <v>8982</v>
      </c>
      <c r="S1396" s="945" t="s">
        <v>10776</v>
      </c>
    </row>
    <row r="1397" spans="15:19" ht="15">
      <c r="O1397" s="40" t="s">
        <v>8325</v>
      </c>
      <c r="P1397" s="39" t="s">
        <v>8283</v>
      </c>
      <c r="Q1397" s="945" t="str">
        <f t="shared" si="23"/>
        <v>Arctic Core: Nullifying Properties + Rich Soil: Earthly Properties (Earth)</v>
      </c>
      <c r="R1397" s="958" t="s">
        <v>8990</v>
      </c>
      <c r="S1397" s="945" t="s">
        <v>10777</v>
      </c>
    </row>
    <row r="1398" spans="15:19" ht="15">
      <c r="O1398" s="40" t="s">
        <v>8325</v>
      </c>
      <c r="P1398" s="39" t="s">
        <v>8285</v>
      </c>
      <c r="Q1398" s="945" t="str">
        <f t="shared" si="23"/>
        <v>Arctic Core: Nullifying Properties + Burning Ichor: Firey Properties (Fire)</v>
      </c>
      <c r="R1398" s="958" t="s">
        <v>8999</v>
      </c>
      <c r="S1398" s="945" t="s">
        <v>10778</v>
      </c>
    </row>
    <row r="1399" spans="15:19" ht="15">
      <c r="O1399" s="40" t="s">
        <v>8325</v>
      </c>
      <c r="P1399" s="39" t="s">
        <v>8287</v>
      </c>
      <c r="Q1399" s="945" t="str">
        <f t="shared" si="23"/>
        <v>Arctic Core: Nullifying Properties + Sparking Solution: Electric Properties (Lightning)</v>
      </c>
      <c r="R1399" s="958" t="s">
        <v>9007</v>
      </c>
      <c r="S1399" s="945" t="s">
        <v>10779</v>
      </c>
    </row>
    <row r="1400" spans="15:19" ht="15">
      <c r="O1400" s="40" t="s">
        <v>8325</v>
      </c>
      <c r="P1400" s="39" t="s">
        <v>8290</v>
      </c>
      <c r="Q1400" s="945" t="str">
        <f t="shared" si="23"/>
        <v>Arctic Core: Nullifying Properties + Whistling Sap: Breezing Properties (Wind)</v>
      </c>
      <c r="R1400" s="958" t="s">
        <v>9015</v>
      </c>
      <c r="S1400" s="945" t="s">
        <v>10780</v>
      </c>
    </row>
    <row r="1401" spans="15:19" ht="15">
      <c r="O1401" s="40" t="s">
        <v>8325</v>
      </c>
      <c r="P1401" s="39" t="s">
        <v>8293</v>
      </c>
      <c r="Q1401" s="945" t="str">
        <f t="shared" si="23"/>
        <v>Arctic Core: Nullifying Properties + White Obsidian: Reflective Properties (Light)</v>
      </c>
      <c r="R1401" s="958" t="s">
        <v>9024</v>
      </c>
      <c r="S1401" s="945" t="s">
        <v>10781</v>
      </c>
    </row>
    <row r="1402" spans="15:19" ht="15">
      <c r="O1402" s="40" t="s">
        <v>8325</v>
      </c>
      <c r="P1402" s="39" t="s">
        <v>8295</v>
      </c>
      <c r="Q1402" s="945" t="str">
        <f t="shared" si="23"/>
        <v>Arctic Core: Nullifying Properties + Nightmare Fuel: Unsettling Properties (Dark)</v>
      </c>
      <c r="R1402" s="958" t="s">
        <v>9033</v>
      </c>
      <c r="S1402" s="945" t="s">
        <v>10782</v>
      </c>
    </row>
    <row r="1403" spans="15:19" ht="15">
      <c r="O1403" s="40" t="s">
        <v>8325</v>
      </c>
      <c r="P1403" s="39" t="s">
        <v>8297</v>
      </c>
      <c r="Q1403" s="945" t="str">
        <f t="shared" si="23"/>
        <v>Arctic Core: Nullifying Properties + Salt Crystals: Advanced Healing Properties</v>
      </c>
      <c r="R1403" s="958" t="s">
        <v>9042</v>
      </c>
      <c r="S1403" s="945" t="s">
        <v>10783</v>
      </c>
    </row>
    <row r="1404" spans="15:19" ht="15">
      <c r="O1404" s="40" t="s">
        <v>8325</v>
      </c>
      <c r="P1404" s="39" t="s">
        <v>8299</v>
      </c>
      <c r="Q1404" s="945" t="str">
        <f t="shared" si="23"/>
        <v>Arctic Core: Nullifying Properties + Spirit Leaf: Advanced Regenerative Properties</v>
      </c>
      <c r="R1404" s="958" t="s">
        <v>9051</v>
      </c>
      <c r="S1404" s="945" t="s">
        <v>10784</v>
      </c>
    </row>
    <row r="1405" spans="15:19" ht="15">
      <c r="O1405" s="40" t="s">
        <v>8325</v>
      </c>
      <c r="P1405" s="39" t="s">
        <v>8300</v>
      </c>
      <c r="Q1405" s="945" t="str">
        <f t="shared" si="23"/>
        <v>Arctic Core: Nullifying Properties + Star Dust: Advanced Mana Properties</v>
      </c>
      <c r="R1405" s="958" t="s">
        <v>9059</v>
      </c>
      <c r="S1405" s="945" t="s">
        <v>10785</v>
      </c>
    </row>
    <row r="1406" spans="15:19" ht="15">
      <c r="O1406" s="40" t="s">
        <v>8325</v>
      </c>
      <c r="P1406" s="39" t="s">
        <v>8301</v>
      </c>
      <c r="Q1406" s="945" t="str">
        <f t="shared" si="23"/>
        <v>Arctic Core: Nullifying Properties + Diamond Grain: Advanced Empowering Properties</v>
      </c>
      <c r="R1406" s="958" t="s">
        <v>9068</v>
      </c>
      <c r="S1406" s="945" t="s">
        <v>10786</v>
      </c>
    </row>
    <row r="1407" spans="15:19" ht="15">
      <c r="O1407" s="40" t="s">
        <v>8325</v>
      </c>
      <c r="P1407" s="39" t="s">
        <v>8302</v>
      </c>
      <c r="Q1407" s="945" t="str">
        <f t="shared" si="23"/>
        <v>Arctic Core: Nullifying Properties + Demonic Tissue: Advanced Resistance Properties</v>
      </c>
      <c r="R1407" s="958" t="s">
        <v>9077</v>
      </c>
      <c r="S1407" s="945" t="s">
        <v>10787</v>
      </c>
    </row>
    <row r="1408" spans="15:19" ht="15">
      <c r="O1408" s="40" t="s">
        <v>8325</v>
      </c>
      <c r="P1408" s="39" t="s">
        <v>9427</v>
      </c>
      <c r="Q1408" s="945" t="str">
        <f t="shared" si="23"/>
        <v>Arctic Core: Nullifying Properties + Greyshade Bark: Ensnaring Properties</v>
      </c>
      <c r="R1408" s="958" t="s">
        <v>9086</v>
      </c>
      <c r="S1408" s="945" t="s">
        <v>10788</v>
      </c>
    </row>
    <row r="1409" spans="15:19" ht="15">
      <c r="O1409" s="40" t="s">
        <v>8325</v>
      </c>
      <c r="P1409" s="40" t="s">
        <v>8317</v>
      </c>
      <c r="Q1409" s="945" t="str">
        <f t="shared" si="23"/>
        <v>Arctic Core: Nullifying Properties + Gravity Fragment: Wavelength Properties</v>
      </c>
      <c r="R1409" s="959" t="s">
        <v>9095</v>
      </c>
      <c r="S1409" s="945" t="s">
        <v>10789</v>
      </c>
    </row>
    <row r="1410" spans="15:19" ht="15">
      <c r="O1410" s="40" t="s">
        <v>8325</v>
      </c>
      <c r="P1410" s="40" t="s">
        <v>8318</v>
      </c>
      <c r="Q1410" s="945" t="str">
        <f t="shared" si="23"/>
        <v>Arctic Core: Nullifying Properties + Sundunes Bloom: Pilfering Properties</v>
      </c>
      <c r="R1410" s="959" t="s">
        <v>9103</v>
      </c>
      <c r="S1410" s="945" t="s">
        <v>10790</v>
      </c>
    </row>
    <row r="1411" spans="15:19" ht="15">
      <c r="O1411" s="40" t="s">
        <v>8325</v>
      </c>
      <c r="P1411" s="40" t="s">
        <v>8319</v>
      </c>
      <c r="Q1411" s="945" t="str">
        <f t="shared" si="23"/>
        <v>Arctic Core: Nullifying Properties + Flaming Spirits: Alchoholic Properties</v>
      </c>
      <c r="R1411" s="959" t="s">
        <v>9110</v>
      </c>
      <c r="S1411" s="945" t="s">
        <v>10791</v>
      </c>
    </row>
    <row r="1412" spans="15:19" ht="15">
      <c r="O1412" s="40" t="s">
        <v>8325</v>
      </c>
      <c r="P1412" s="40" t="s">
        <v>8320</v>
      </c>
      <c r="Q1412" s="945" t="str">
        <f t="shared" si="23"/>
        <v>Arctic Core: Nullifying Properties + Oldworld Spices: Exotic Properties</v>
      </c>
      <c r="R1412" s="959" t="s">
        <v>9116</v>
      </c>
      <c r="S1412" s="945" t="s">
        <v>10792</v>
      </c>
    </row>
    <row r="1413" spans="15:19" ht="15">
      <c r="O1413" s="40" t="s">
        <v>8325</v>
      </c>
      <c r="P1413" s="40" t="s">
        <v>8321</v>
      </c>
      <c r="Q1413" s="945" t="str">
        <f t="shared" si="23"/>
        <v>Arctic Core: Nullifying Properties + Rotten Flesh: Rotting Properties</v>
      </c>
      <c r="R1413" s="959" t="s">
        <v>9121</v>
      </c>
      <c r="S1413" s="945" t="s">
        <v>10793</v>
      </c>
    </row>
    <row r="1414" spans="15:19" ht="15">
      <c r="O1414" s="40" t="s">
        <v>8325</v>
      </c>
      <c r="P1414" s="40" t="s">
        <v>8322</v>
      </c>
      <c r="Q1414" s="945" t="str">
        <f t="shared" si="23"/>
        <v>Arctic Core: Nullifying Properties + Divine Feather: Divine Properties</v>
      </c>
      <c r="R1414" s="959" t="s">
        <v>9125</v>
      </c>
      <c r="S1414" s="945" t="s">
        <v>10794</v>
      </c>
    </row>
    <row r="1415" spans="15:19" ht="15">
      <c r="O1415" s="40" t="s">
        <v>8325</v>
      </c>
      <c r="P1415" s="40" t="s">
        <v>8323</v>
      </c>
      <c r="Q1415" s="945" t="str">
        <f t="shared" si="23"/>
        <v>Arctic Core: Nullifying Properties + Deaths Touch: Deadly Properties</v>
      </c>
      <c r="R1415" s="959" t="s">
        <v>9128</v>
      </c>
      <c r="S1415" s="945" t="s">
        <v>10795</v>
      </c>
    </row>
    <row r="1416" spans="15:19" ht="15">
      <c r="O1416" s="40" t="s">
        <v>8325</v>
      </c>
      <c r="P1416" s="40" t="s">
        <v>8324</v>
      </c>
      <c r="Q1416" s="945" t="str">
        <f t="shared" si="23"/>
        <v>Arctic Core: Nullifying Properties + Everlife Ivy: Growth Properties</v>
      </c>
      <c r="R1416" s="959" t="s">
        <v>9130</v>
      </c>
      <c r="S1416" s="945" t="s">
        <v>10796</v>
      </c>
    </row>
    <row r="1417" spans="15:19" ht="15">
      <c r="O1417" s="40" t="s">
        <v>8325</v>
      </c>
      <c r="P1417" s="40" t="s">
        <v>8325</v>
      </c>
      <c r="Q1417" s="945" t="str">
        <f t="shared" si="23"/>
        <v>Arctic Core: Nullifying Properties + Arctic Core: Nullifying Properties</v>
      </c>
      <c r="R1417" s="959" t="s">
        <v>9131</v>
      </c>
      <c r="S1417" s="945" t="s">
        <v>10797</v>
      </c>
    </row>
  </sheetData>
  <protectedRanges>
    <protectedRange sqref="C2:C11" name="Range1"/>
  </protectedRanges>
  <mergeCells count="2">
    <mergeCell ref="A47:C47"/>
    <mergeCell ref="G46:H46"/>
  </mergeCells>
  <dataValidations count="1">
    <dataValidation type="list" allowBlank="1" showInputMessage="1" showErrorMessage="1" sqref="C2:C11" xr:uid="{7D155518-1795-4F9A-9F27-73968C542692}">
      <formula1>$C$114:$C$150</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BD3C-E49B-4E3D-82F0-D05C0FC147C5}">
  <sheetPr>
    <tabColor theme="9" tint="0.39997558519241921"/>
  </sheetPr>
  <dimension ref="A1:P1876"/>
  <sheetViews>
    <sheetView workbookViewId="0">
      <pane xSplit="1" topLeftCell="B1" activePane="topRight" state="frozen"/>
      <selection pane="topRight" activeCell="B8" sqref="B8"/>
      <selection activeCell="A112" sqref="A112"/>
    </sheetView>
  </sheetViews>
  <sheetFormatPr defaultColWidth="12.625" defaultRowHeight="15" customHeight="1"/>
  <cols>
    <col min="1" max="1" width="28.625" style="203" customWidth="1"/>
    <col min="2" max="2" width="223.75" style="885" customWidth="1"/>
    <col min="3" max="3" width="12.625" style="3" customWidth="1"/>
    <col min="4" max="4" width="36" style="3" bestFit="1" customWidth="1"/>
    <col min="5" max="5" width="32.5" style="3" customWidth="1"/>
    <col min="6" max="6" width="33" style="3" customWidth="1"/>
    <col min="7" max="7" width="35" style="3" customWidth="1"/>
    <col min="8" max="8" width="12.625" style="3" hidden="1" customWidth="1"/>
    <col min="9" max="9" width="7.5" style="3" customWidth="1"/>
    <col min="10" max="10" width="43.125" style="3" customWidth="1"/>
    <col min="11" max="11" width="12.625" style="1190"/>
    <col min="12" max="12" width="35" style="3" customWidth="1"/>
    <col min="13" max="13" width="28.5" style="3" customWidth="1"/>
    <col min="14" max="14" width="17" style="3" customWidth="1"/>
    <col min="15" max="15" width="12.625" style="3"/>
    <col min="16" max="16" width="15.375" style="3" customWidth="1"/>
    <col min="17" max="17" width="44.25" style="3" customWidth="1"/>
    <col min="18" max="16384" width="12.625" style="3"/>
  </cols>
  <sheetData>
    <row r="1" spans="1:4" ht="14.25">
      <c r="A1" s="201" t="s">
        <v>10798</v>
      </c>
      <c r="B1" s="885" t="s">
        <v>10799</v>
      </c>
    </row>
    <row r="3" spans="1:4" ht="15" customHeight="1">
      <c r="A3" s="204" t="s">
        <v>10800</v>
      </c>
      <c r="B3" s="885" t="s">
        <v>10801</v>
      </c>
      <c r="C3" s="885"/>
    </row>
    <row r="4" spans="1:4" ht="14.25">
      <c r="A4" s="205" t="s">
        <v>8250</v>
      </c>
      <c r="B4" s="885" t="s">
        <v>10802</v>
      </c>
      <c r="C4" s="885"/>
      <c r="D4" s="1146"/>
    </row>
    <row r="5" spans="1:4" ht="15.75" customHeight="1">
      <c r="A5" s="205" t="s">
        <v>8250</v>
      </c>
      <c r="B5" s="885" t="s">
        <v>10803</v>
      </c>
      <c r="C5" s="885"/>
      <c r="D5" s="1146"/>
    </row>
    <row r="6" spans="1:4" ht="15.75" customHeight="1">
      <c r="A6" s="206" t="s">
        <v>10804</v>
      </c>
      <c r="B6" s="885" t="s">
        <v>10805</v>
      </c>
      <c r="C6" s="885"/>
      <c r="D6" s="1146"/>
    </row>
    <row r="7" spans="1:4" ht="14.25">
      <c r="A7" s="206" t="s">
        <v>10804</v>
      </c>
      <c r="B7" s="885" t="s">
        <v>10806</v>
      </c>
      <c r="C7" s="885"/>
      <c r="D7" s="1146"/>
    </row>
    <row r="8" spans="1:4" ht="15" customHeight="1">
      <c r="A8" s="206" t="s">
        <v>10804</v>
      </c>
      <c r="B8" s="885" t="s">
        <v>10807</v>
      </c>
      <c r="C8" s="885"/>
      <c r="D8" s="1146"/>
    </row>
    <row r="9" spans="1:4" ht="14.25">
      <c r="A9" s="207" t="s">
        <v>10808</v>
      </c>
      <c r="B9" s="885" t="s">
        <v>10809</v>
      </c>
      <c r="C9" s="885"/>
      <c r="D9" s="1146"/>
    </row>
    <row r="10" spans="1:4" ht="14.25">
      <c r="A10" s="208" t="s">
        <v>10808</v>
      </c>
      <c r="B10" s="885" t="s">
        <v>10810</v>
      </c>
      <c r="C10" s="885"/>
      <c r="D10" s="1146"/>
    </row>
    <row r="11" spans="1:4" ht="15.75" customHeight="1">
      <c r="A11" s="208" t="s">
        <v>10808</v>
      </c>
      <c r="B11" s="885" t="s">
        <v>10811</v>
      </c>
      <c r="C11" s="885"/>
      <c r="D11" s="1146"/>
    </row>
    <row r="12" spans="1:4" ht="39.75" customHeight="1">
      <c r="A12" s="208" t="s">
        <v>10808</v>
      </c>
      <c r="B12" s="1073" t="s">
        <v>10812</v>
      </c>
      <c r="C12" s="885"/>
      <c r="D12" s="1146"/>
    </row>
    <row r="13" spans="1:4" ht="15.75" customHeight="1">
      <c r="A13" s="209" t="s">
        <v>10813</v>
      </c>
      <c r="B13" s="885" t="s">
        <v>10814</v>
      </c>
      <c r="C13" s="885"/>
      <c r="D13" s="1146"/>
    </row>
    <row r="14" spans="1:4" ht="15.75" customHeight="1">
      <c r="A14" s="209" t="s">
        <v>10813</v>
      </c>
      <c r="B14" s="885" t="s">
        <v>10815</v>
      </c>
      <c r="C14" s="885"/>
      <c r="D14" s="1146"/>
    </row>
    <row r="15" spans="1:4" ht="15.75" customHeight="1">
      <c r="A15" s="209" t="s">
        <v>10813</v>
      </c>
      <c r="B15" s="885" t="s">
        <v>10816</v>
      </c>
      <c r="C15" s="885"/>
      <c r="D15" s="1146"/>
    </row>
    <row r="16" spans="1:4" ht="15.75" customHeight="1">
      <c r="A16" s="209" t="s">
        <v>10813</v>
      </c>
      <c r="B16" s="885" t="s">
        <v>10817</v>
      </c>
      <c r="C16" s="885"/>
      <c r="D16" s="1146"/>
    </row>
    <row r="17" spans="1:16" ht="15.75" customHeight="1">
      <c r="A17" s="209" t="s">
        <v>10813</v>
      </c>
      <c r="B17" s="885" t="s">
        <v>10807</v>
      </c>
      <c r="C17" s="885"/>
      <c r="D17" s="1146"/>
    </row>
    <row r="18" spans="1:16" ht="14.25">
      <c r="A18" s="210" t="s">
        <v>10818</v>
      </c>
      <c r="B18" s="885" t="s">
        <v>10819</v>
      </c>
      <c r="C18" s="885"/>
      <c r="D18" s="1146"/>
    </row>
    <row r="19" spans="1:16" ht="14.25">
      <c r="A19" s="210" t="s">
        <v>10818</v>
      </c>
      <c r="B19" s="885" t="s">
        <v>10820</v>
      </c>
      <c r="C19" s="885"/>
      <c r="D19" s="1146"/>
    </row>
    <row r="20" spans="1:16" ht="14.25">
      <c r="A20" s="211" t="s">
        <v>10821</v>
      </c>
      <c r="B20" s="885" t="s">
        <v>10807</v>
      </c>
      <c r="C20" s="885"/>
      <c r="D20" s="1146"/>
    </row>
    <row r="21" spans="1:16" ht="14.25">
      <c r="A21" s="211"/>
      <c r="C21" s="885"/>
      <c r="D21" s="1146"/>
    </row>
    <row r="22" spans="1:16" ht="14.25">
      <c r="A22" s="204" t="s">
        <v>10822</v>
      </c>
      <c r="B22" s="885" t="s">
        <v>10801</v>
      </c>
      <c r="C22" s="885"/>
      <c r="D22" s="1146"/>
    </row>
    <row r="23" spans="1:16" ht="15.75" customHeight="1">
      <c r="A23" s="205" t="s">
        <v>8250</v>
      </c>
      <c r="B23" s="885" t="s">
        <v>10823</v>
      </c>
      <c r="C23" s="885"/>
      <c r="D23" s="1146"/>
    </row>
    <row r="24" spans="1:16" ht="14.25">
      <c r="A24" s="205" t="s">
        <v>8250</v>
      </c>
      <c r="B24" s="885" t="s">
        <v>10824</v>
      </c>
      <c r="C24" s="885"/>
      <c r="D24" s="1146"/>
    </row>
    <row r="25" spans="1:16" ht="14.25">
      <c r="A25" s="206" t="s">
        <v>10804</v>
      </c>
      <c r="B25" s="885" t="s">
        <v>10825</v>
      </c>
      <c r="C25" s="885"/>
      <c r="D25" s="1146"/>
    </row>
    <row r="26" spans="1:16" ht="15.75" customHeight="1">
      <c r="A26" s="206" t="s">
        <v>10804</v>
      </c>
      <c r="B26" s="885" t="s">
        <v>10826</v>
      </c>
      <c r="C26" s="885"/>
      <c r="D26" s="1146"/>
    </row>
    <row r="27" spans="1:16" ht="14.25">
      <c r="A27" s="206" t="s">
        <v>10804</v>
      </c>
      <c r="B27" s="885" t="s">
        <v>10827</v>
      </c>
      <c r="C27" s="885"/>
      <c r="D27" s="1146"/>
    </row>
    <row r="28" spans="1:16" ht="15.75" customHeight="1">
      <c r="A28" s="207" t="s">
        <v>10808</v>
      </c>
      <c r="B28" s="885" t="s">
        <v>10828</v>
      </c>
      <c r="C28" s="885"/>
      <c r="D28" s="1146"/>
    </row>
    <row r="29" spans="1:16" ht="15.75" customHeight="1">
      <c r="A29" s="208" t="s">
        <v>10808</v>
      </c>
      <c r="B29" s="885" t="s">
        <v>10829</v>
      </c>
      <c r="C29" s="885"/>
      <c r="D29" s="1146"/>
      <c r="P29" s="878"/>
    </row>
    <row r="30" spans="1:16" ht="15.75" customHeight="1">
      <c r="A30" s="208" t="s">
        <v>10808</v>
      </c>
      <c r="B30" s="885" t="s">
        <v>10807</v>
      </c>
      <c r="C30" s="885"/>
      <c r="D30" s="1146"/>
    </row>
    <row r="31" spans="1:16" ht="15.75" customHeight="1">
      <c r="A31" s="208" t="s">
        <v>10808</v>
      </c>
      <c r="B31" s="885" t="s">
        <v>10807</v>
      </c>
      <c r="C31" s="885"/>
      <c r="D31" s="1146"/>
    </row>
    <row r="32" spans="1:16" ht="14.25">
      <c r="A32" s="209" t="s">
        <v>10813</v>
      </c>
      <c r="B32" s="885" t="s">
        <v>10830</v>
      </c>
      <c r="C32" s="885"/>
      <c r="D32" s="1146"/>
    </row>
    <row r="33" spans="1:14" ht="15.75" customHeight="1">
      <c r="A33" s="209" t="s">
        <v>10813</v>
      </c>
      <c r="B33" s="885" t="s">
        <v>10831</v>
      </c>
      <c r="C33" s="885"/>
      <c r="D33" s="1146"/>
      <c r="N33" s="207"/>
    </row>
    <row r="34" spans="1:14" ht="15.75" customHeight="1">
      <c r="A34" s="209" t="s">
        <v>10813</v>
      </c>
      <c r="B34" s="885" t="s">
        <v>10832</v>
      </c>
      <c r="C34" s="885"/>
      <c r="D34" s="1146"/>
      <c r="N34" s="208"/>
    </row>
    <row r="35" spans="1:14" ht="15.75" customHeight="1">
      <c r="A35" s="209" t="s">
        <v>10813</v>
      </c>
      <c r="B35" s="885" t="s">
        <v>10807</v>
      </c>
      <c r="C35" s="885"/>
      <c r="D35" s="1146"/>
      <c r="N35" s="208"/>
    </row>
    <row r="36" spans="1:14" ht="15.75" customHeight="1">
      <c r="A36" s="209" t="s">
        <v>10813</v>
      </c>
      <c r="B36" s="885" t="s">
        <v>10807</v>
      </c>
      <c r="C36" s="885"/>
      <c r="D36" s="1146"/>
      <c r="N36" s="208"/>
    </row>
    <row r="37" spans="1:14" ht="15.75" customHeight="1">
      <c r="A37" s="210" t="s">
        <v>10818</v>
      </c>
      <c r="B37" s="885" t="s">
        <v>10833</v>
      </c>
      <c r="C37" s="885"/>
      <c r="D37" s="1146"/>
      <c r="N37" s="209"/>
    </row>
    <row r="38" spans="1:14" ht="15.75" customHeight="1">
      <c r="A38" s="210" t="s">
        <v>10818</v>
      </c>
      <c r="B38" s="885" t="s">
        <v>10807</v>
      </c>
      <c r="C38" s="885"/>
      <c r="D38" s="1146"/>
      <c r="N38" s="209"/>
    </row>
    <row r="39" spans="1:14" ht="15.75" customHeight="1">
      <c r="A39" s="211" t="s">
        <v>10821</v>
      </c>
      <c r="B39" s="885" t="s">
        <v>10834</v>
      </c>
      <c r="C39" s="885"/>
      <c r="D39" s="1146"/>
      <c r="N39" s="209"/>
    </row>
    <row r="40" spans="1:14" ht="15.75" customHeight="1">
      <c r="A40" s="211"/>
      <c r="C40" s="885"/>
      <c r="D40" s="1146"/>
      <c r="N40" s="209"/>
    </row>
    <row r="41" spans="1:14" ht="15.75" customHeight="1">
      <c r="A41" s="204" t="s">
        <v>10835</v>
      </c>
      <c r="B41" s="885" t="s">
        <v>10801</v>
      </c>
      <c r="C41" s="885"/>
      <c r="D41" s="1146"/>
      <c r="N41" s="209"/>
    </row>
    <row r="42" spans="1:14" ht="15.75" customHeight="1">
      <c r="A42" s="205" t="s">
        <v>8250</v>
      </c>
      <c r="B42" s="885" t="s">
        <v>10836</v>
      </c>
      <c r="C42" s="885"/>
      <c r="D42" s="1146"/>
      <c r="N42" s="209"/>
    </row>
    <row r="43" spans="1:14" ht="15.75" customHeight="1">
      <c r="A43" s="205" t="s">
        <v>8250</v>
      </c>
      <c r="B43" s="885" t="s">
        <v>10807</v>
      </c>
      <c r="C43" s="885"/>
      <c r="D43" s="1146"/>
      <c r="N43" s="209"/>
    </row>
    <row r="44" spans="1:14" ht="15.75" customHeight="1">
      <c r="A44" s="206" t="s">
        <v>10804</v>
      </c>
      <c r="B44" s="885" t="s">
        <v>10837</v>
      </c>
      <c r="C44" s="885"/>
      <c r="D44" s="1146"/>
      <c r="N44" s="209"/>
    </row>
    <row r="45" spans="1:14" ht="15.75" customHeight="1">
      <c r="A45" s="206" t="s">
        <v>10804</v>
      </c>
      <c r="B45" s="885" t="s">
        <v>10838</v>
      </c>
      <c r="C45" s="885"/>
      <c r="D45" s="1146"/>
      <c r="N45" s="209"/>
    </row>
    <row r="46" spans="1:14" ht="15.75" customHeight="1">
      <c r="A46" s="206" t="s">
        <v>10804</v>
      </c>
      <c r="B46" s="885" t="s">
        <v>10807</v>
      </c>
      <c r="C46" s="885"/>
      <c r="D46" s="1146"/>
      <c r="N46" s="209"/>
    </row>
    <row r="47" spans="1:14" ht="15.75" customHeight="1">
      <c r="A47" s="207" t="s">
        <v>10808</v>
      </c>
      <c r="B47" s="885" t="s">
        <v>10839</v>
      </c>
      <c r="C47" s="885"/>
      <c r="D47" s="1146"/>
      <c r="N47" s="209"/>
    </row>
    <row r="48" spans="1:14" ht="15.75" customHeight="1">
      <c r="A48" s="208" t="s">
        <v>10808</v>
      </c>
      <c r="B48" s="885" t="s">
        <v>10840</v>
      </c>
      <c r="C48" s="885"/>
      <c r="D48" s="1146"/>
      <c r="N48" s="209"/>
    </row>
    <row r="49" spans="1:14" ht="15.75" customHeight="1">
      <c r="A49" s="208" t="s">
        <v>10808</v>
      </c>
      <c r="B49" s="885" t="s">
        <v>10807</v>
      </c>
      <c r="C49" s="885"/>
      <c r="D49" s="1146"/>
      <c r="N49" s="209"/>
    </row>
    <row r="50" spans="1:14" ht="15.75" customHeight="1">
      <c r="A50" s="208" t="s">
        <v>10808</v>
      </c>
      <c r="B50" s="885" t="s">
        <v>10807</v>
      </c>
      <c r="C50" s="885"/>
      <c r="D50" s="1146"/>
      <c r="N50" s="209"/>
    </row>
    <row r="51" spans="1:14" ht="15.75" customHeight="1">
      <c r="A51" s="209" t="s">
        <v>10813</v>
      </c>
      <c r="B51" s="885" t="s">
        <v>10841</v>
      </c>
      <c r="C51" s="885"/>
      <c r="D51" s="1146"/>
      <c r="N51" s="209"/>
    </row>
    <row r="52" spans="1:14" ht="15.75" customHeight="1">
      <c r="A52" s="209" t="s">
        <v>10813</v>
      </c>
      <c r="B52" s="885" t="s">
        <v>10842</v>
      </c>
      <c r="C52" s="885"/>
      <c r="D52" s="1146"/>
      <c r="N52" s="209"/>
    </row>
    <row r="53" spans="1:14" ht="15.75" customHeight="1">
      <c r="A53" s="209" t="s">
        <v>10813</v>
      </c>
      <c r="B53" s="885" t="s">
        <v>10807</v>
      </c>
      <c r="C53" s="885"/>
      <c r="D53" s="1146"/>
      <c r="J53" s="209"/>
    </row>
    <row r="54" spans="1:14" ht="15.75" customHeight="1">
      <c r="A54" s="209" t="s">
        <v>10813</v>
      </c>
      <c r="B54" s="885" t="s">
        <v>10807</v>
      </c>
      <c r="C54" s="885"/>
      <c r="D54" s="1146"/>
      <c r="J54" s="209"/>
    </row>
    <row r="55" spans="1:14" ht="15.75" customHeight="1">
      <c r="A55" s="209" t="s">
        <v>10813</v>
      </c>
      <c r="B55" s="885" t="s">
        <v>10807</v>
      </c>
      <c r="C55" s="885"/>
      <c r="D55" s="1146"/>
      <c r="J55" s="209"/>
    </row>
    <row r="56" spans="1:14" ht="15.75" customHeight="1">
      <c r="A56" s="210" t="s">
        <v>10818</v>
      </c>
      <c r="B56" s="885" t="s">
        <v>10807</v>
      </c>
      <c r="C56" s="885"/>
      <c r="D56" s="1146"/>
    </row>
    <row r="57" spans="1:14" ht="15.75" customHeight="1">
      <c r="A57" s="210" t="s">
        <v>10818</v>
      </c>
      <c r="B57" s="885" t="s">
        <v>10807</v>
      </c>
      <c r="C57" s="885"/>
      <c r="D57" s="1146"/>
    </row>
    <row r="58" spans="1:14" ht="15.75" customHeight="1">
      <c r="A58" s="211" t="s">
        <v>10821</v>
      </c>
      <c r="B58" s="885" t="s">
        <v>10807</v>
      </c>
      <c r="C58" s="885"/>
      <c r="D58" s="1146"/>
    </row>
    <row r="59" spans="1:14" ht="15.75" customHeight="1">
      <c r="A59" s="3"/>
      <c r="B59" s="3"/>
      <c r="C59" s="885"/>
      <c r="D59" s="1146"/>
    </row>
    <row r="60" spans="1:14" ht="15.75" customHeight="1">
      <c r="A60" s="204" t="s">
        <v>10843</v>
      </c>
      <c r="B60" s="885" t="s">
        <v>10801</v>
      </c>
      <c r="C60" s="885"/>
      <c r="D60" s="1146"/>
    </row>
    <row r="61" spans="1:14" ht="14.25">
      <c r="A61" s="205" t="s">
        <v>8250</v>
      </c>
      <c r="B61" s="885" t="s">
        <v>10807</v>
      </c>
      <c r="C61" s="885"/>
      <c r="D61" s="1146"/>
    </row>
    <row r="62" spans="1:14" ht="15.75" customHeight="1">
      <c r="A62" s="205" t="s">
        <v>8250</v>
      </c>
      <c r="B62" s="885" t="s">
        <v>10844</v>
      </c>
      <c r="C62" s="885"/>
      <c r="D62" s="1146"/>
    </row>
    <row r="63" spans="1:14" ht="15.75" customHeight="1">
      <c r="A63" s="206" t="s">
        <v>10804</v>
      </c>
      <c r="B63" s="885" t="s">
        <v>10807</v>
      </c>
      <c r="C63" s="885"/>
      <c r="D63" s="1146"/>
    </row>
    <row r="64" spans="1:14" ht="15.75" customHeight="1">
      <c r="A64" s="206" t="s">
        <v>10804</v>
      </c>
      <c r="B64" s="885" t="s">
        <v>10845</v>
      </c>
      <c r="C64" s="885"/>
      <c r="D64" s="1146"/>
    </row>
    <row r="65" spans="1:4" ht="15.75" customHeight="1">
      <c r="A65" s="206" t="s">
        <v>10804</v>
      </c>
      <c r="B65" s="885" t="s">
        <v>10807</v>
      </c>
      <c r="C65" s="885"/>
      <c r="D65" s="1146"/>
    </row>
    <row r="66" spans="1:4" ht="14.25">
      <c r="A66" s="207" t="s">
        <v>10808</v>
      </c>
      <c r="B66" s="885" t="s">
        <v>10846</v>
      </c>
      <c r="C66" s="885"/>
      <c r="D66" s="1146"/>
    </row>
    <row r="67" spans="1:4" ht="15.75" customHeight="1">
      <c r="A67" s="208" t="s">
        <v>10808</v>
      </c>
      <c r="B67" s="885" t="s">
        <v>10807</v>
      </c>
      <c r="C67" s="885"/>
      <c r="D67" s="1146"/>
    </row>
    <row r="68" spans="1:4" ht="15.75" customHeight="1">
      <c r="A68" s="208" t="s">
        <v>10808</v>
      </c>
      <c r="B68" s="885" t="s">
        <v>10807</v>
      </c>
      <c r="C68" s="885"/>
      <c r="D68" s="1146"/>
    </row>
    <row r="69" spans="1:4" ht="15.75" customHeight="1">
      <c r="A69" s="208" t="s">
        <v>10808</v>
      </c>
      <c r="B69" s="885" t="s">
        <v>10807</v>
      </c>
      <c r="C69" s="885"/>
      <c r="D69" s="1146"/>
    </row>
    <row r="70" spans="1:4" ht="15.75" customHeight="1">
      <c r="A70" s="209" t="s">
        <v>10813</v>
      </c>
      <c r="B70" s="885" t="s">
        <v>10847</v>
      </c>
      <c r="C70" s="885"/>
      <c r="D70" s="1146"/>
    </row>
    <row r="71" spans="1:4" ht="15.75" customHeight="1">
      <c r="A71" s="209" t="s">
        <v>10813</v>
      </c>
      <c r="B71" s="885" t="s">
        <v>10807</v>
      </c>
      <c r="C71" s="885"/>
      <c r="D71" s="1146"/>
    </row>
    <row r="72" spans="1:4" ht="15.75" customHeight="1">
      <c r="A72" s="209" t="s">
        <v>10813</v>
      </c>
      <c r="B72" s="885" t="s">
        <v>10848</v>
      </c>
      <c r="C72" s="885"/>
      <c r="D72" s="1146"/>
    </row>
    <row r="73" spans="1:4" ht="15.75" customHeight="1">
      <c r="A73" s="209" t="s">
        <v>10813</v>
      </c>
      <c r="B73" s="885" t="s">
        <v>10807</v>
      </c>
      <c r="C73" s="885"/>
      <c r="D73" s="1146"/>
    </row>
    <row r="74" spans="1:4" ht="15.75" customHeight="1">
      <c r="A74" s="209" t="s">
        <v>10813</v>
      </c>
      <c r="B74" s="885" t="s">
        <v>10807</v>
      </c>
      <c r="C74" s="885"/>
      <c r="D74" s="1146"/>
    </row>
    <row r="75" spans="1:4" ht="15.75" customHeight="1">
      <c r="A75" s="210" t="s">
        <v>10818</v>
      </c>
      <c r="B75" s="885" t="s">
        <v>10849</v>
      </c>
      <c r="C75" s="885"/>
      <c r="D75" s="1146"/>
    </row>
    <row r="76" spans="1:4" ht="15.75" customHeight="1">
      <c r="A76" s="210" t="s">
        <v>10818</v>
      </c>
      <c r="B76" s="885" t="s">
        <v>10850</v>
      </c>
      <c r="C76" s="885"/>
      <c r="D76" s="1146"/>
    </row>
    <row r="77" spans="1:4" ht="15.75" customHeight="1">
      <c r="A77" s="211" t="s">
        <v>10821</v>
      </c>
      <c r="B77" s="885" t="s">
        <v>10851</v>
      </c>
      <c r="C77" s="885"/>
      <c r="D77" s="1146"/>
    </row>
    <row r="78" spans="1:4" ht="15.75" customHeight="1">
      <c r="A78" s="3"/>
      <c r="B78" s="3"/>
      <c r="C78" s="885"/>
      <c r="D78" s="1146"/>
    </row>
    <row r="79" spans="1:4" ht="15.75" customHeight="1">
      <c r="A79" s="204" t="s">
        <v>10852</v>
      </c>
      <c r="B79" s="885" t="s">
        <v>10801</v>
      </c>
      <c r="C79" s="885"/>
      <c r="D79" s="1146"/>
    </row>
    <row r="80" spans="1:4" ht="14.25">
      <c r="A80" s="205" t="s">
        <v>8250</v>
      </c>
      <c r="B80" s="885" t="s">
        <v>10853</v>
      </c>
      <c r="C80" s="885"/>
      <c r="D80" s="1146"/>
    </row>
    <row r="81" spans="1:4" ht="15.75" customHeight="1">
      <c r="A81" s="205" t="s">
        <v>8250</v>
      </c>
      <c r="B81" s="885" t="s">
        <v>10854</v>
      </c>
      <c r="C81" s="885"/>
      <c r="D81" s="1146"/>
    </row>
    <row r="82" spans="1:4" ht="15.75" customHeight="1">
      <c r="A82" s="206" t="s">
        <v>10804</v>
      </c>
      <c r="B82" s="885" t="s">
        <v>10855</v>
      </c>
      <c r="C82" s="885"/>
      <c r="D82" s="1146"/>
    </row>
    <row r="83" spans="1:4" ht="15.75" customHeight="1">
      <c r="A83" s="206" t="s">
        <v>10804</v>
      </c>
      <c r="B83" s="885" t="s">
        <v>10856</v>
      </c>
      <c r="C83" s="885"/>
      <c r="D83" s="1146"/>
    </row>
    <row r="84" spans="1:4" ht="15.75" customHeight="1">
      <c r="A84" s="206" t="s">
        <v>10804</v>
      </c>
      <c r="B84" s="885" t="s">
        <v>10807</v>
      </c>
      <c r="C84" s="885"/>
      <c r="D84" s="1146"/>
    </row>
    <row r="85" spans="1:4" ht="14.25">
      <c r="A85" s="207" t="s">
        <v>10808</v>
      </c>
      <c r="B85" s="885" t="s">
        <v>10857</v>
      </c>
      <c r="C85" s="885"/>
      <c r="D85" s="1146"/>
    </row>
    <row r="86" spans="1:4" ht="15.75" customHeight="1">
      <c r="A86" s="208" t="s">
        <v>10808</v>
      </c>
      <c r="B86" s="885" t="s">
        <v>10858</v>
      </c>
      <c r="C86" s="885"/>
      <c r="D86" s="1146"/>
    </row>
    <row r="87" spans="1:4" ht="15.75" customHeight="1">
      <c r="A87" s="208" t="s">
        <v>10808</v>
      </c>
      <c r="B87" s="885" t="s">
        <v>10807</v>
      </c>
      <c r="C87" s="885"/>
      <c r="D87" s="1146"/>
    </row>
    <row r="88" spans="1:4" ht="15.75" customHeight="1">
      <c r="A88" s="208" t="s">
        <v>10808</v>
      </c>
      <c r="B88" s="885" t="s">
        <v>10807</v>
      </c>
      <c r="C88" s="885"/>
      <c r="D88" s="1146"/>
    </row>
    <row r="89" spans="1:4" ht="15.75" customHeight="1">
      <c r="A89" s="209" t="s">
        <v>10813</v>
      </c>
      <c r="B89" s="885" t="s">
        <v>10859</v>
      </c>
      <c r="C89" s="885"/>
      <c r="D89" s="1146"/>
    </row>
    <row r="90" spans="1:4" ht="15.75" customHeight="1">
      <c r="A90" s="209" t="s">
        <v>10813</v>
      </c>
      <c r="B90" s="885" t="s">
        <v>10860</v>
      </c>
      <c r="C90" s="885"/>
      <c r="D90" s="1146"/>
    </row>
    <row r="91" spans="1:4" ht="15.75" customHeight="1">
      <c r="A91" s="209" t="s">
        <v>10813</v>
      </c>
      <c r="B91" s="885" t="s">
        <v>10807</v>
      </c>
      <c r="C91" s="885"/>
      <c r="D91" s="1146"/>
    </row>
    <row r="92" spans="1:4" ht="15.75" customHeight="1">
      <c r="A92" s="209" t="s">
        <v>10813</v>
      </c>
      <c r="B92" s="885" t="s">
        <v>10807</v>
      </c>
      <c r="C92" s="885"/>
      <c r="D92" s="1146"/>
    </row>
    <row r="93" spans="1:4" ht="15.75" customHeight="1">
      <c r="A93" s="209" t="s">
        <v>10813</v>
      </c>
      <c r="B93" s="885" t="s">
        <v>10807</v>
      </c>
      <c r="C93" s="885"/>
      <c r="D93" s="1146"/>
    </row>
    <row r="94" spans="1:4" ht="15.75" customHeight="1">
      <c r="A94" s="210" t="s">
        <v>10818</v>
      </c>
      <c r="B94" s="885" t="s">
        <v>10861</v>
      </c>
      <c r="C94" s="885"/>
      <c r="D94" s="1146"/>
    </row>
    <row r="95" spans="1:4" ht="15.75" customHeight="1">
      <c r="A95" s="210" t="s">
        <v>10818</v>
      </c>
      <c r="B95" s="885" t="s">
        <v>10807</v>
      </c>
      <c r="C95" s="885"/>
      <c r="D95" s="1146"/>
    </row>
    <row r="96" spans="1:4" ht="15.75" customHeight="1">
      <c r="A96" s="211" t="s">
        <v>10821</v>
      </c>
      <c r="B96" s="885" t="s">
        <v>10807</v>
      </c>
      <c r="C96" s="885"/>
      <c r="D96" s="1146"/>
    </row>
    <row r="97" spans="1:10" ht="15.75" customHeight="1">
      <c r="C97" s="885"/>
      <c r="D97" s="1146"/>
    </row>
    <row r="98" spans="1:10" ht="15.75" customHeight="1">
      <c r="A98" s="204" t="s">
        <v>10862</v>
      </c>
      <c r="B98" s="885" t="s">
        <v>10801</v>
      </c>
      <c r="C98" s="885"/>
      <c r="D98" s="1146"/>
    </row>
    <row r="99" spans="1:10" ht="14.25">
      <c r="A99" s="205" t="s">
        <v>8250</v>
      </c>
      <c r="B99" s="885" t="s">
        <v>10863</v>
      </c>
      <c r="C99" s="885"/>
      <c r="D99" s="1146"/>
    </row>
    <row r="100" spans="1:10" ht="15.75" customHeight="1">
      <c r="A100" s="205" t="s">
        <v>8250</v>
      </c>
      <c r="B100" s="885" t="s">
        <v>10807</v>
      </c>
      <c r="C100" s="885"/>
      <c r="D100" s="1146"/>
    </row>
    <row r="101" spans="1:10" ht="15.75" customHeight="1">
      <c r="A101" s="206" t="s">
        <v>10804</v>
      </c>
      <c r="B101" s="885" t="s">
        <v>10864</v>
      </c>
      <c r="C101" s="885"/>
      <c r="D101" s="1146"/>
    </row>
    <row r="102" spans="1:10" ht="15.75" customHeight="1">
      <c r="A102" s="206" t="s">
        <v>10804</v>
      </c>
      <c r="B102" s="885" t="s">
        <v>10865</v>
      </c>
      <c r="C102" s="885"/>
      <c r="D102" s="1146"/>
    </row>
    <row r="103" spans="1:10" ht="15.75" customHeight="1">
      <c r="A103" s="206" t="s">
        <v>10804</v>
      </c>
      <c r="B103" s="885" t="s">
        <v>10807</v>
      </c>
      <c r="C103" s="885"/>
      <c r="D103" s="1146"/>
    </row>
    <row r="104" spans="1:10" ht="14.25">
      <c r="A104" s="207" t="s">
        <v>10808</v>
      </c>
      <c r="B104" s="885" t="s">
        <v>10866</v>
      </c>
      <c r="C104" s="885"/>
      <c r="D104" s="1146"/>
    </row>
    <row r="105" spans="1:10" ht="15.75" customHeight="1">
      <c r="A105" s="208" t="s">
        <v>10808</v>
      </c>
      <c r="B105" s="885" t="s">
        <v>10867</v>
      </c>
      <c r="C105" s="885"/>
      <c r="D105" s="1146"/>
      <c r="J105" s="205"/>
    </row>
    <row r="106" spans="1:10" ht="15.75" customHeight="1">
      <c r="A106" s="208" t="s">
        <v>10808</v>
      </c>
      <c r="B106" s="885" t="s">
        <v>10807</v>
      </c>
      <c r="C106" s="885"/>
      <c r="D106" s="1146"/>
      <c r="J106" s="205"/>
    </row>
    <row r="107" spans="1:10" ht="15.75" customHeight="1">
      <c r="A107" s="208" t="s">
        <v>10808</v>
      </c>
      <c r="B107" s="885" t="s">
        <v>10807</v>
      </c>
      <c r="C107" s="885"/>
      <c r="D107" s="1146"/>
      <c r="J107" s="206"/>
    </row>
    <row r="108" spans="1:10" ht="15.75" customHeight="1">
      <c r="A108" s="209" t="s">
        <v>10813</v>
      </c>
      <c r="B108" s="885" t="s">
        <v>10868</v>
      </c>
      <c r="C108" s="885"/>
      <c r="D108" s="1146"/>
      <c r="J108" s="206"/>
    </row>
    <row r="109" spans="1:10" ht="15.75" customHeight="1">
      <c r="A109" s="209" t="s">
        <v>10813</v>
      </c>
      <c r="B109" s="885" t="s">
        <v>10869</v>
      </c>
      <c r="C109" s="885"/>
      <c r="D109" s="1146"/>
      <c r="J109" s="206"/>
    </row>
    <row r="110" spans="1:10" ht="15.75" customHeight="1">
      <c r="A110" s="209" t="s">
        <v>10813</v>
      </c>
      <c r="B110" s="885" t="s">
        <v>10807</v>
      </c>
      <c r="C110" s="885"/>
      <c r="D110" s="1146"/>
      <c r="J110" s="207"/>
    </row>
    <row r="111" spans="1:10" ht="15.75" customHeight="1">
      <c r="A111" s="209" t="s">
        <v>10813</v>
      </c>
      <c r="B111" s="885" t="s">
        <v>10807</v>
      </c>
      <c r="C111" s="885"/>
      <c r="D111" s="1146"/>
      <c r="J111" s="208"/>
    </row>
    <row r="112" spans="1:10" ht="15.75" customHeight="1">
      <c r="A112" s="209" t="s">
        <v>10813</v>
      </c>
      <c r="B112" s="885" t="s">
        <v>10807</v>
      </c>
      <c r="C112" s="885"/>
      <c r="D112" s="1146"/>
      <c r="J112" s="208"/>
    </row>
    <row r="113" spans="1:10" ht="15.75" customHeight="1">
      <c r="A113" s="210" t="s">
        <v>10818</v>
      </c>
      <c r="B113" s="885" t="s">
        <v>10870</v>
      </c>
      <c r="C113" s="885"/>
      <c r="D113" s="1146"/>
      <c r="J113" s="208"/>
    </row>
    <row r="114" spans="1:10" ht="15.75" customHeight="1">
      <c r="A114" s="210" t="s">
        <v>10818</v>
      </c>
      <c r="B114" s="885" t="s">
        <v>10807</v>
      </c>
      <c r="C114" s="885"/>
      <c r="D114" s="1146"/>
      <c r="J114" s="209"/>
    </row>
    <row r="115" spans="1:10" ht="15.75" customHeight="1">
      <c r="A115" s="211" t="s">
        <v>10821</v>
      </c>
      <c r="B115" s="885" t="s">
        <v>10871</v>
      </c>
      <c r="C115" s="885"/>
      <c r="D115" s="1146"/>
      <c r="J115" s="209"/>
    </row>
    <row r="116" spans="1:10" ht="15.75" customHeight="1">
      <c r="A116" s="3"/>
      <c r="B116" s="3"/>
      <c r="C116" s="885"/>
      <c r="D116" s="1146"/>
      <c r="J116" s="209"/>
    </row>
    <row r="117" spans="1:10" ht="15.75" customHeight="1">
      <c r="A117" s="204" t="s">
        <v>10872</v>
      </c>
      <c r="B117" s="885" t="s">
        <v>10801</v>
      </c>
      <c r="C117" s="885"/>
      <c r="D117" s="1146"/>
      <c r="J117" s="209"/>
    </row>
    <row r="118" spans="1:10" ht="14.25">
      <c r="A118" s="205" t="s">
        <v>8250</v>
      </c>
      <c r="B118" s="202" t="s">
        <v>10873</v>
      </c>
      <c r="C118" s="885"/>
      <c r="D118" s="1146"/>
      <c r="J118" s="209"/>
    </row>
    <row r="119" spans="1:10" ht="15.75" customHeight="1">
      <c r="A119" s="205" t="s">
        <v>8250</v>
      </c>
      <c r="B119" s="885" t="s">
        <v>10807</v>
      </c>
      <c r="C119" s="885"/>
      <c r="D119" s="1146"/>
      <c r="J119" s="210"/>
    </row>
    <row r="120" spans="1:10" ht="15.75" customHeight="1">
      <c r="A120" s="206" t="s">
        <v>10804</v>
      </c>
      <c r="B120" s="885" t="s">
        <v>10807</v>
      </c>
      <c r="C120" s="885"/>
      <c r="D120" s="1146"/>
      <c r="J120" s="210"/>
    </row>
    <row r="121" spans="1:10" ht="15.75" customHeight="1">
      <c r="A121" s="206" t="s">
        <v>10804</v>
      </c>
      <c r="B121" s="885" t="s">
        <v>10874</v>
      </c>
      <c r="C121" s="885"/>
      <c r="D121" s="1146"/>
      <c r="J121" s="211"/>
    </row>
    <row r="122" spans="1:10" ht="15.75" customHeight="1">
      <c r="A122" s="206" t="s">
        <v>10804</v>
      </c>
      <c r="B122" s="885" t="s">
        <v>10807</v>
      </c>
      <c r="C122" s="885"/>
      <c r="D122" s="1146"/>
      <c r="J122" s="203"/>
    </row>
    <row r="123" spans="1:10" ht="14.25">
      <c r="A123" s="207" t="s">
        <v>10808</v>
      </c>
      <c r="B123" s="885" t="s">
        <v>10875</v>
      </c>
      <c r="C123" s="885"/>
      <c r="D123" s="1146"/>
      <c r="J123" s="204"/>
    </row>
    <row r="124" spans="1:10" ht="15.75" customHeight="1">
      <c r="A124" s="208" t="s">
        <v>10808</v>
      </c>
      <c r="B124" s="885" t="s">
        <v>10807</v>
      </c>
      <c r="C124" s="885"/>
      <c r="D124" s="1146"/>
      <c r="J124" s="205"/>
    </row>
    <row r="125" spans="1:10" ht="15.75" customHeight="1">
      <c r="A125" s="208" t="s">
        <v>10808</v>
      </c>
      <c r="B125" s="885" t="s">
        <v>10807</v>
      </c>
      <c r="C125" s="885"/>
      <c r="D125" s="1146"/>
      <c r="J125" s="205"/>
    </row>
    <row r="126" spans="1:10" ht="15.75" customHeight="1">
      <c r="A126" s="208" t="s">
        <v>10808</v>
      </c>
      <c r="B126" s="885" t="s">
        <v>10807</v>
      </c>
      <c r="C126" s="885"/>
      <c r="D126" s="1146"/>
      <c r="J126" s="206"/>
    </row>
    <row r="127" spans="1:10" ht="15.75" customHeight="1">
      <c r="A127" s="209" t="s">
        <v>10813</v>
      </c>
      <c r="B127" s="885" t="s">
        <v>10876</v>
      </c>
      <c r="C127" s="885"/>
      <c r="D127" s="1146"/>
      <c r="J127" s="206"/>
    </row>
    <row r="128" spans="1:10" ht="15.75" customHeight="1">
      <c r="A128" s="209" t="s">
        <v>10813</v>
      </c>
      <c r="B128" s="885" t="s">
        <v>10807</v>
      </c>
      <c r="C128" s="885"/>
      <c r="D128" s="1146"/>
      <c r="J128" s="206"/>
    </row>
    <row r="129" spans="1:10" ht="15.75" customHeight="1">
      <c r="A129" s="209" t="s">
        <v>10813</v>
      </c>
      <c r="B129" s="885" t="s">
        <v>10807</v>
      </c>
      <c r="C129" s="885"/>
      <c r="D129" s="1146"/>
      <c r="J129" s="207"/>
    </row>
    <row r="130" spans="1:10" ht="15.75" customHeight="1">
      <c r="A130" s="209" t="s">
        <v>10813</v>
      </c>
      <c r="B130" s="885" t="s">
        <v>10807</v>
      </c>
      <c r="C130" s="885"/>
      <c r="D130" s="1146"/>
      <c r="J130" s="208"/>
    </row>
    <row r="131" spans="1:10" ht="15.75" customHeight="1">
      <c r="A131" s="209" t="s">
        <v>10813</v>
      </c>
      <c r="B131" s="885" t="s">
        <v>10807</v>
      </c>
      <c r="C131" s="885"/>
      <c r="D131" s="1146"/>
      <c r="J131" s="208"/>
    </row>
    <row r="132" spans="1:10" ht="15.75" customHeight="1">
      <c r="A132" s="210" t="s">
        <v>10818</v>
      </c>
      <c r="B132" s="885" t="s">
        <v>10807</v>
      </c>
      <c r="C132" s="885"/>
      <c r="D132" s="1146"/>
      <c r="J132" s="208"/>
    </row>
    <row r="133" spans="1:10" ht="15.75" customHeight="1">
      <c r="A133" s="210" t="s">
        <v>10818</v>
      </c>
      <c r="B133" s="885" t="s">
        <v>10807</v>
      </c>
      <c r="C133" s="885"/>
      <c r="D133" s="1146"/>
      <c r="J133" s="209"/>
    </row>
    <row r="134" spans="1:10" ht="15.75" customHeight="1">
      <c r="A134" s="211" t="s">
        <v>10821</v>
      </c>
      <c r="B134" s="885" t="s">
        <v>10807</v>
      </c>
      <c r="C134" s="885"/>
      <c r="D134" s="1146"/>
      <c r="J134" s="209"/>
    </row>
    <row r="135" spans="1:10" ht="15.75" customHeight="1">
      <c r="A135" s="211"/>
      <c r="C135" s="885"/>
      <c r="D135" s="1146"/>
      <c r="J135" s="209"/>
    </row>
    <row r="136" spans="1:10" ht="15.75" customHeight="1">
      <c r="A136" s="204" t="s">
        <v>10877</v>
      </c>
      <c r="B136" s="885" t="s">
        <v>10801</v>
      </c>
      <c r="C136" s="885"/>
      <c r="D136" s="1146"/>
      <c r="J136" s="209"/>
    </row>
    <row r="137" spans="1:10" ht="14.25">
      <c r="A137" s="205" t="s">
        <v>8250</v>
      </c>
      <c r="B137" s="885" t="s">
        <v>10807</v>
      </c>
      <c r="C137" s="885"/>
      <c r="D137" s="1146"/>
      <c r="J137" s="209"/>
    </row>
    <row r="138" spans="1:10" ht="15.75" customHeight="1">
      <c r="A138" s="205" t="s">
        <v>8250</v>
      </c>
      <c r="B138" s="885" t="s">
        <v>10878</v>
      </c>
      <c r="C138" s="885"/>
      <c r="D138" s="1146"/>
      <c r="J138" s="210"/>
    </row>
    <row r="139" spans="1:10" ht="15.75" customHeight="1">
      <c r="A139" s="206" t="s">
        <v>10804</v>
      </c>
      <c r="B139" s="885" t="s">
        <v>10807</v>
      </c>
      <c r="C139" s="885"/>
      <c r="D139" s="1146"/>
      <c r="J139" s="210"/>
    </row>
    <row r="140" spans="1:10" ht="15.75" customHeight="1">
      <c r="A140" s="206" t="s">
        <v>10804</v>
      </c>
      <c r="B140" s="885" t="s">
        <v>10807</v>
      </c>
      <c r="C140" s="885"/>
      <c r="D140" s="1146"/>
      <c r="J140" s="211"/>
    </row>
    <row r="141" spans="1:10" ht="15.75" customHeight="1">
      <c r="A141" s="206" t="s">
        <v>10804</v>
      </c>
      <c r="B141" s="885" t="s">
        <v>10879</v>
      </c>
      <c r="C141" s="885"/>
      <c r="D141" s="1146"/>
      <c r="J141" s="203"/>
    </row>
    <row r="142" spans="1:10" ht="14.25">
      <c r="A142" s="207" t="s">
        <v>10808</v>
      </c>
      <c r="B142" s="885" t="s">
        <v>10807</v>
      </c>
      <c r="C142" s="885"/>
      <c r="D142" s="1146"/>
      <c r="J142" s="204"/>
    </row>
    <row r="143" spans="1:10" ht="15.75" customHeight="1">
      <c r="A143" s="208" t="s">
        <v>10808</v>
      </c>
      <c r="B143" s="885" t="s">
        <v>10880</v>
      </c>
      <c r="C143" s="885"/>
      <c r="D143" s="1146"/>
      <c r="J143" s="205"/>
    </row>
    <row r="144" spans="1:10" ht="15.75" customHeight="1">
      <c r="A144" s="208" t="s">
        <v>10808</v>
      </c>
      <c r="B144" s="885" t="s">
        <v>10807</v>
      </c>
      <c r="C144" s="885"/>
      <c r="D144" s="1146"/>
      <c r="J144" s="205"/>
    </row>
    <row r="145" spans="1:10" ht="15.75" customHeight="1">
      <c r="A145" s="208" t="s">
        <v>10808</v>
      </c>
      <c r="B145" s="885" t="s">
        <v>10807</v>
      </c>
      <c r="C145" s="885"/>
      <c r="D145" s="1146"/>
      <c r="J145" s="206"/>
    </row>
    <row r="146" spans="1:10" ht="15.75" customHeight="1">
      <c r="A146" s="209" t="s">
        <v>10813</v>
      </c>
      <c r="B146" s="885" t="s">
        <v>10807</v>
      </c>
      <c r="C146" s="885"/>
      <c r="D146" s="1146"/>
      <c r="J146" s="206"/>
    </row>
    <row r="147" spans="1:10" ht="15.75" customHeight="1">
      <c r="A147" s="209" t="s">
        <v>10813</v>
      </c>
      <c r="B147" s="885" t="s">
        <v>10881</v>
      </c>
      <c r="C147" s="885"/>
      <c r="D147" s="1146"/>
      <c r="J147" s="206"/>
    </row>
    <row r="148" spans="1:10" ht="15.75" customHeight="1">
      <c r="A148" s="209" t="s">
        <v>10813</v>
      </c>
      <c r="B148" s="885" t="s">
        <v>10882</v>
      </c>
      <c r="C148" s="885"/>
      <c r="D148" s="1146"/>
      <c r="J148" s="207"/>
    </row>
    <row r="149" spans="1:10" ht="15.75" customHeight="1">
      <c r="A149" s="209" t="s">
        <v>10813</v>
      </c>
      <c r="B149" s="885" t="s">
        <v>10807</v>
      </c>
      <c r="C149" s="885"/>
      <c r="D149" s="1146"/>
      <c r="J149" s="208"/>
    </row>
    <row r="150" spans="1:10" ht="15.75" customHeight="1">
      <c r="A150" s="209" t="s">
        <v>10813</v>
      </c>
      <c r="B150" s="885" t="s">
        <v>10807</v>
      </c>
      <c r="C150" s="885"/>
      <c r="D150" s="1146"/>
      <c r="J150" s="208"/>
    </row>
    <row r="151" spans="1:10" ht="15.75" customHeight="1">
      <c r="A151" s="210" t="s">
        <v>10818</v>
      </c>
      <c r="B151" s="885" t="s">
        <v>10807</v>
      </c>
      <c r="C151" s="885"/>
      <c r="D151" s="1146"/>
      <c r="J151" s="208"/>
    </row>
    <row r="152" spans="1:10" ht="15.75" customHeight="1">
      <c r="A152" s="210" t="s">
        <v>10818</v>
      </c>
      <c r="B152" s="885" t="s">
        <v>10883</v>
      </c>
      <c r="C152" s="885"/>
      <c r="D152" s="1146"/>
      <c r="J152" s="209"/>
    </row>
    <row r="153" spans="1:10" ht="15.75" customHeight="1">
      <c r="A153" s="211" t="s">
        <v>10821</v>
      </c>
      <c r="B153" s="885" t="s">
        <v>10807</v>
      </c>
      <c r="C153" s="885"/>
      <c r="D153" s="1146"/>
      <c r="J153" s="209"/>
    </row>
    <row r="154" spans="1:10" ht="15.75" customHeight="1">
      <c r="A154" s="211"/>
      <c r="C154" s="885"/>
      <c r="D154" s="1146"/>
      <c r="J154" s="209"/>
    </row>
    <row r="155" spans="1:10" ht="15.75" customHeight="1">
      <c r="A155" s="204" t="s">
        <v>10884</v>
      </c>
      <c r="B155" s="3" t="s">
        <v>10801</v>
      </c>
      <c r="C155" s="885"/>
      <c r="D155" s="1146"/>
      <c r="J155" s="209"/>
    </row>
    <row r="156" spans="1:10" ht="15.75" customHeight="1">
      <c r="A156" s="205" t="s">
        <v>8250</v>
      </c>
      <c r="B156" s="885" t="s">
        <v>10885</v>
      </c>
      <c r="C156" s="885"/>
      <c r="D156" s="1146"/>
      <c r="J156" s="209"/>
    </row>
    <row r="157" spans="1:10" ht="15.75" customHeight="1">
      <c r="A157" s="205" t="s">
        <v>8250</v>
      </c>
      <c r="B157" s="885" t="s">
        <v>10807</v>
      </c>
      <c r="C157" s="885"/>
      <c r="D157" s="1146"/>
      <c r="J157" s="209"/>
    </row>
    <row r="158" spans="1:10" ht="15.75" customHeight="1">
      <c r="A158" s="206" t="s">
        <v>10804</v>
      </c>
      <c r="B158" s="885" t="s">
        <v>10807</v>
      </c>
      <c r="C158" s="885"/>
      <c r="D158" s="1146"/>
      <c r="J158" s="209"/>
    </row>
    <row r="159" spans="1:10" ht="15.75" customHeight="1">
      <c r="A159" s="206" t="s">
        <v>10804</v>
      </c>
      <c r="B159" s="885" t="s">
        <v>10886</v>
      </c>
      <c r="C159" s="885"/>
      <c r="D159" s="1146"/>
      <c r="J159" s="209"/>
    </row>
    <row r="160" spans="1:10" ht="15.75" customHeight="1">
      <c r="A160" s="206" t="s">
        <v>10804</v>
      </c>
      <c r="B160" s="885" t="s">
        <v>10807</v>
      </c>
      <c r="C160" s="885"/>
      <c r="D160" s="1146"/>
      <c r="J160" s="209"/>
    </row>
    <row r="161" spans="1:10" ht="15.75" customHeight="1">
      <c r="A161" s="207" t="s">
        <v>10808</v>
      </c>
      <c r="B161" s="885" t="s">
        <v>10807</v>
      </c>
      <c r="C161" s="885"/>
      <c r="D161" s="1146"/>
      <c r="J161" s="209"/>
    </row>
    <row r="162" spans="1:10" ht="15.75" customHeight="1">
      <c r="A162" s="208" t="s">
        <v>10808</v>
      </c>
      <c r="B162" s="885" t="s">
        <v>10887</v>
      </c>
      <c r="C162" s="885"/>
      <c r="D162" s="1146"/>
      <c r="J162" s="209"/>
    </row>
    <row r="163" spans="1:10" ht="15.75" customHeight="1">
      <c r="A163" s="208" t="s">
        <v>10808</v>
      </c>
      <c r="B163" s="885" t="s">
        <v>10807</v>
      </c>
      <c r="C163" s="885"/>
      <c r="D163" s="1146"/>
      <c r="J163" s="209"/>
    </row>
    <row r="164" spans="1:10" ht="15.75" customHeight="1">
      <c r="A164" s="208" t="s">
        <v>10808</v>
      </c>
      <c r="B164" s="885" t="s">
        <v>10888</v>
      </c>
      <c r="C164" s="885"/>
      <c r="D164" s="1146"/>
      <c r="J164" s="209"/>
    </row>
    <row r="165" spans="1:10" ht="15.75" customHeight="1">
      <c r="A165" s="209" t="s">
        <v>10813</v>
      </c>
      <c r="B165" s="885" t="s">
        <v>10807</v>
      </c>
      <c r="C165" s="885"/>
      <c r="D165" s="1146"/>
      <c r="J165" s="209"/>
    </row>
    <row r="166" spans="1:10" ht="15.75" customHeight="1">
      <c r="A166" s="209" t="s">
        <v>10813</v>
      </c>
      <c r="B166" s="885" t="s">
        <v>10807</v>
      </c>
      <c r="C166" s="885"/>
      <c r="D166" s="1146"/>
      <c r="J166" s="209"/>
    </row>
    <row r="167" spans="1:10" ht="15.75" customHeight="1">
      <c r="A167" s="209" t="s">
        <v>10813</v>
      </c>
      <c r="B167" s="885" t="s">
        <v>10807</v>
      </c>
      <c r="C167" s="885"/>
      <c r="D167" s="1146"/>
      <c r="J167" s="209"/>
    </row>
    <row r="168" spans="1:10" ht="15.75" customHeight="1">
      <c r="A168" s="209" t="s">
        <v>10813</v>
      </c>
      <c r="B168" s="885" t="s">
        <v>10807</v>
      </c>
      <c r="C168" s="885"/>
      <c r="D168" s="1146"/>
      <c r="J168" s="209"/>
    </row>
    <row r="169" spans="1:10" ht="15.75" customHeight="1">
      <c r="A169" s="209" t="s">
        <v>10813</v>
      </c>
      <c r="B169" s="885" t="s">
        <v>10889</v>
      </c>
      <c r="C169" s="885"/>
      <c r="D169" s="1146"/>
      <c r="J169" s="209"/>
    </row>
    <row r="170" spans="1:10" ht="15.75" customHeight="1">
      <c r="A170" s="210" t="s">
        <v>10818</v>
      </c>
      <c r="B170" s="885" t="s">
        <v>10807</v>
      </c>
      <c r="C170" s="885"/>
      <c r="D170" s="1146"/>
      <c r="J170" s="209"/>
    </row>
    <row r="171" spans="1:10" ht="15.75" customHeight="1">
      <c r="A171" s="210" t="s">
        <v>10818</v>
      </c>
      <c r="B171" s="885" t="s">
        <v>10807</v>
      </c>
      <c r="C171" s="885"/>
      <c r="D171" s="1146"/>
      <c r="J171" s="209"/>
    </row>
    <row r="172" spans="1:10" ht="15.75" customHeight="1">
      <c r="A172" s="211" t="s">
        <v>10821</v>
      </c>
      <c r="B172" s="885" t="s">
        <v>10807</v>
      </c>
      <c r="C172" s="885"/>
      <c r="D172" s="1146"/>
      <c r="J172" s="209"/>
    </row>
    <row r="173" spans="1:10" ht="15.75" customHeight="1">
      <c r="C173" s="885"/>
      <c r="D173" s="1146"/>
      <c r="J173" s="209"/>
    </row>
    <row r="174" spans="1:10" ht="14.25">
      <c r="A174" s="204" t="s">
        <v>10890</v>
      </c>
      <c r="B174" s="3" t="s">
        <v>10801</v>
      </c>
      <c r="C174" s="885"/>
      <c r="D174" s="1146"/>
      <c r="J174" s="209"/>
    </row>
    <row r="175" spans="1:10" ht="15.75" customHeight="1">
      <c r="A175" s="205" t="s">
        <v>8250</v>
      </c>
      <c r="B175" s="885" t="s">
        <v>10891</v>
      </c>
      <c r="C175" s="885"/>
      <c r="D175" s="1146"/>
      <c r="J175" s="210"/>
    </row>
    <row r="176" spans="1:10" ht="15.75" customHeight="1">
      <c r="A176" s="205" t="s">
        <v>8250</v>
      </c>
      <c r="B176" s="885" t="s">
        <v>10807</v>
      </c>
      <c r="C176" s="885"/>
      <c r="D176" s="1146"/>
      <c r="J176" s="210"/>
    </row>
    <row r="177" spans="1:10" ht="15.75" customHeight="1">
      <c r="A177" s="206" t="s">
        <v>10804</v>
      </c>
      <c r="B177" s="885" t="s">
        <v>10892</v>
      </c>
      <c r="C177" s="885"/>
      <c r="D177" s="1146"/>
      <c r="J177" s="211"/>
    </row>
    <row r="178" spans="1:10" ht="15.75" customHeight="1">
      <c r="A178" s="206" t="s">
        <v>10804</v>
      </c>
      <c r="B178" s="885" t="s">
        <v>10893</v>
      </c>
      <c r="C178" s="885"/>
      <c r="D178" s="1146"/>
      <c r="J178" s="203"/>
    </row>
    <row r="179" spans="1:10" ht="14.25">
      <c r="A179" s="206" t="s">
        <v>10804</v>
      </c>
      <c r="B179" s="885" t="s">
        <v>10807</v>
      </c>
      <c r="C179" s="885"/>
      <c r="D179" s="1146"/>
      <c r="J179" s="204"/>
    </row>
    <row r="180" spans="1:10" ht="15.75" customHeight="1">
      <c r="A180" s="207" t="s">
        <v>10808</v>
      </c>
      <c r="B180" s="885" t="s">
        <v>10894</v>
      </c>
      <c r="C180" s="885"/>
      <c r="D180" s="1146"/>
      <c r="J180" s="205"/>
    </row>
    <row r="181" spans="1:10" ht="15.75" customHeight="1">
      <c r="A181" s="208" t="s">
        <v>10808</v>
      </c>
      <c r="B181" s="885" t="s">
        <v>10807</v>
      </c>
      <c r="C181" s="885"/>
      <c r="D181" s="1146"/>
      <c r="J181" s="205"/>
    </row>
    <row r="182" spans="1:10" ht="15.75" customHeight="1">
      <c r="A182" s="208" t="s">
        <v>10808</v>
      </c>
      <c r="B182" s="885" t="s">
        <v>10807</v>
      </c>
      <c r="C182" s="885"/>
      <c r="D182" s="1146"/>
      <c r="J182" s="206"/>
    </row>
    <row r="183" spans="1:10" ht="15.75" customHeight="1">
      <c r="A183" s="208" t="s">
        <v>10808</v>
      </c>
      <c r="B183" s="885" t="s">
        <v>10807</v>
      </c>
      <c r="C183" s="885"/>
      <c r="D183" s="1146"/>
      <c r="J183" s="206"/>
    </row>
    <row r="184" spans="1:10" ht="15.75" customHeight="1">
      <c r="A184" s="209" t="s">
        <v>10813</v>
      </c>
      <c r="B184" s="885" t="s">
        <v>10895</v>
      </c>
      <c r="C184" s="885"/>
      <c r="D184" s="1146"/>
      <c r="J184" s="206"/>
    </row>
    <row r="185" spans="1:10" ht="15.75" customHeight="1">
      <c r="A185" s="209" t="s">
        <v>10813</v>
      </c>
      <c r="B185" s="885" t="s">
        <v>10896</v>
      </c>
      <c r="C185" s="885"/>
      <c r="D185" s="1146"/>
      <c r="J185" s="207"/>
    </row>
    <row r="186" spans="1:10" ht="15.75" customHeight="1">
      <c r="A186" s="209" t="s">
        <v>10813</v>
      </c>
      <c r="B186" s="885" t="s">
        <v>10897</v>
      </c>
      <c r="C186" s="885"/>
      <c r="D186" s="1146"/>
      <c r="J186" s="208"/>
    </row>
    <row r="187" spans="1:10" ht="15.75" customHeight="1">
      <c r="A187" s="209" t="s">
        <v>10813</v>
      </c>
      <c r="B187" s="885" t="s">
        <v>10898</v>
      </c>
      <c r="C187" s="885"/>
      <c r="D187" s="1146"/>
      <c r="J187" s="208"/>
    </row>
    <row r="188" spans="1:10" ht="15.75" customHeight="1">
      <c r="A188" s="209" t="s">
        <v>10813</v>
      </c>
      <c r="B188" s="885" t="s">
        <v>10807</v>
      </c>
      <c r="C188" s="885"/>
      <c r="D188" s="1146"/>
      <c r="J188" s="208"/>
    </row>
    <row r="189" spans="1:10" ht="15.75" customHeight="1">
      <c r="A189" s="210" t="s">
        <v>10818</v>
      </c>
      <c r="B189" s="885" t="s">
        <v>10807</v>
      </c>
      <c r="C189" s="885"/>
      <c r="D189" s="1146"/>
      <c r="J189" s="209"/>
    </row>
    <row r="190" spans="1:10" ht="15.75" customHeight="1">
      <c r="A190" s="210" t="s">
        <v>10818</v>
      </c>
      <c r="B190" s="885" t="s">
        <v>10807</v>
      </c>
      <c r="C190" s="885"/>
      <c r="D190" s="1146"/>
      <c r="J190" s="209"/>
    </row>
    <row r="191" spans="1:10" ht="15.75" customHeight="1">
      <c r="A191" s="211" t="s">
        <v>10821</v>
      </c>
      <c r="B191" s="885" t="s">
        <v>10807</v>
      </c>
      <c r="C191" s="885"/>
      <c r="D191" s="1146"/>
      <c r="J191" s="209"/>
    </row>
    <row r="192" spans="1:10" ht="15.75" customHeight="1">
      <c r="A192" s="211"/>
      <c r="C192" s="885"/>
      <c r="D192" s="1146"/>
      <c r="J192" s="209"/>
    </row>
    <row r="193" spans="1:10" ht="15.75" customHeight="1">
      <c r="A193" s="204" t="s">
        <v>10899</v>
      </c>
      <c r="B193" s="885" t="s">
        <v>10801</v>
      </c>
      <c r="C193" s="885"/>
      <c r="D193" s="1146"/>
      <c r="J193" s="209"/>
    </row>
    <row r="194" spans="1:10" ht="15.75" customHeight="1">
      <c r="A194" s="205" t="s">
        <v>8250</v>
      </c>
      <c r="B194" s="885" t="s">
        <v>10900</v>
      </c>
      <c r="C194" s="885"/>
      <c r="D194" s="1146"/>
      <c r="J194" s="209"/>
    </row>
    <row r="195" spans="1:10" ht="15.75" customHeight="1">
      <c r="A195" s="205" t="s">
        <v>8250</v>
      </c>
      <c r="B195" s="885" t="s">
        <v>10807</v>
      </c>
      <c r="C195" s="885"/>
      <c r="D195" s="1146"/>
      <c r="J195" s="209"/>
    </row>
    <row r="196" spans="1:10" ht="15.75" customHeight="1">
      <c r="A196" s="206" t="s">
        <v>10804</v>
      </c>
      <c r="B196" s="885" t="s">
        <v>10901</v>
      </c>
      <c r="C196" s="885"/>
      <c r="D196" s="1146"/>
      <c r="J196" s="209"/>
    </row>
    <row r="197" spans="1:10" ht="15.75" customHeight="1">
      <c r="A197" s="206" t="s">
        <v>10804</v>
      </c>
      <c r="B197" s="885" t="s">
        <v>10807</v>
      </c>
      <c r="C197" s="885"/>
      <c r="D197" s="1146"/>
      <c r="J197" s="209"/>
    </row>
    <row r="198" spans="1:10" ht="15.75" customHeight="1">
      <c r="A198" s="206" t="s">
        <v>10804</v>
      </c>
      <c r="B198" s="885" t="s">
        <v>10807</v>
      </c>
      <c r="C198" s="885"/>
      <c r="D198" s="1146"/>
      <c r="J198" s="209"/>
    </row>
    <row r="199" spans="1:10" ht="15.75" customHeight="1">
      <c r="A199" s="207" t="s">
        <v>10808</v>
      </c>
      <c r="B199" s="885" t="s">
        <v>10902</v>
      </c>
      <c r="C199" s="885"/>
      <c r="D199" s="1146"/>
      <c r="J199" s="209"/>
    </row>
    <row r="200" spans="1:10" ht="15.75" customHeight="1">
      <c r="A200" s="208" t="s">
        <v>10808</v>
      </c>
      <c r="B200" s="885" t="s">
        <v>10807</v>
      </c>
      <c r="C200" s="885"/>
      <c r="D200" s="1146"/>
      <c r="J200" s="209"/>
    </row>
    <row r="201" spans="1:10" ht="15.75" customHeight="1">
      <c r="A201" s="208" t="s">
        <v>10808</v>
      </c>
      <c r="B201" s="885" t="s">
        <v>10807</v>
      </c>
      <c r="C201" s="885"/>
      <c r="D201" s="1146"/>
      <c r="J201" s="209"/>
    </row>
    <row r="202" spans="1:10" ht="15.75" customHeight="1">
      <c r="A202" s="208" t="s">
        <v>10808</v>
      </c>
      <c r="B202" s="885" t="s">
        <v>10807</v>
      </c>
      <c r="C202" s="885"/>
      <c r="D202" s="1146"/>
      <c r="J202" s="209"/>
    </row>
    <row r="203" spans="1:10" ht="15.75" customHeight="1">
      <c r="A203" s="209" t="s">
        <v>10813</v>
      </c>
      <c r="B203" s="885" t="s">
        <v>10903</v>
      </c>
      <c r="C203" s="885"/>
      <c r="D203" s="1146"/>
      <c r="J203" s="209"/>
    </row>
    <row r="204" spans="1:10" ht="15.75" customHeight="1">
      <c r="A204" s="209" t="s">
        <v>10813</v>
      </c>
      <c r="B204" s="885" t="s">
        <v>10807</v>
      </c>
      <c r="C204" s="885"/>
      <c r="D204" s="1146"/>
      <c r="J204" s="209"/>
    </row>
    <row r="205" spans="1:10" ht="15.75" customHeight="1">
      <c r="A205" s="209" t="s">
        <v>10813</v>
      </c>
      <c r="B205" s="885" t="s">
        <v>10807</v>
      </c>
      <c r="C205" s="885"/>
      <c r="D205" s="1146"/>
      <c r="J205" s="209"/>
    </row>
    <row r="206" spans="1:10" ht="15.75" customHeight="1">
      <c r="A206" s="209" t="s">
        <v>10813</v>
      </c>
      <c r="B206" s="885" t="s">
        <v>10807</v>
      </c>
      <c r="C206" s="885"/>
      <c r="D206" s="1146"/>
      <c r="J206" s="209"/>
    </row>
    <row r="207" spans="1:10" ht="15.75" customHeight="1">
      <c r="A207" s="209" t="s">
        <v>10813</v>
      </c>
      <c r="B207" s="885" t="s">
        <v>10807</v>
      </c>
      <c r="C207" s="885"/>
      <c r="D207" s="1146"/>
      <c r="J207" s="209"/>
    </row>
    <row r="208" spans="1:10" ht="15.75" customHeight="1">
      <c r="A208" s="210" t="s">
        <v>10818</v>
      </c>
      <c r="B208" s="885" t="s">
        <v>10807</v>
      </c>
      <c r="C208" s="885"/>
      <c r="D208" s="1146"/>
      <c r="J208" s="209"/>
    </row>
    <row r="209" spans="1:10" ht="15.75" customHeight="1">
      <c r="A209" s="210" t="s">
        <v>10818</v>
      </c>
      <c r="B209" s="885" t="s">
        <v>10807</v>
      </c>
      <c r="C209" s="885"/>
      <c r="D209" s="1146"/>
      <c r="J209" s="209"/>
    </row>
    <row r="210" spans="1:10" ht="15.75" customHeight="1">
      <c r="A210" s="211" t="s">
        <v>10821</v>
      </c>
      <c r="B210" s="885" t="s">
        <v>10807</v>
      </c>
      <c r="C210" s="885"/>
      <c r="D210" s="1146"/>
      <c r="J210" s="209"/>
    </row>
    <row r="211" spans="1:10" ht="15.75" customHeight="1">
      <c r="A211" s="3"/>
      <c r="B211" s="3"/>
      <c r="C211" s="885"/>
      <c r="D211" s="1146"/>
      <c r="J211" s="209"/>
    </row>
    <row r="212" spans="1:10" ht="15.75" customHeight="1">
      <c r="A212" s="204" t="s">
        <v>10904</v>
      </c>
      <c r="B212" s="885" t="s">
        <v>10801</v>
      </c>
      <c r="C212" s="885"/>
      <c r="D212" s="1146"/>
      <c r="J212" s="209"/>
    </row>
    <row r="213" spans="1:10" ht="15.75" customHeight="1">
      <c r="A213" s="205" t="s">
        <v>8250</v>
      </c>
      <c r="B213" s="885" t="s">
        <v>10905</v>
      </c>
      <c r="C213" s="885"/>
      <c r="D213" s="1146"/>
      <c r="J213" s="209"/>
    </row>
    <row r="214" spans="1:10" ht="15.75" customHeight="1">
      <c r="A214" s="205" t="s">
        <v>8250</v>
      </c>
      <c r="B214" s="885" t="s">
        <v>10906</v>
      </c>
      <c r="C214" s="885"/>
      <c r="D214" s="1146"/>
      <c r="J214" s="209"/>
    </row>
    <row r="215" spans="1:10" ht="15.75" customHeight="1">
      <c r="A215" s="206" t="s">
        <v>10804</v>
      </c>
      <c r="B215" s="885" t="s">
        <v>10907</v>
      </c>
      <c r="C215" s="885"/>
      <c r="D215" s="1146"/>
      <c r="J215" s="209"/>
    </row>
    <row r="216" spans="1:10" ht="15.75" customHeight="1">
      <c r="A216" s="206" t="s">
        <v>10804</v>
      </c>
      <c r="B216" s="885" t="s">
        <v>10908</v>
      </c>
      <c r="C216" s="885"/>
      <c r="D216" s="1146"/>
      <c r="J216" s="209"/>
    </row>
    <row r="217" spans="1:10" ht="15.75" customHeight="1">
      <c r="A217" s="206" t="s">
        <v>10804</v>
      </c>
      <c r="B217" s="885" t="s">
        <v>10807</v>
      </c>
      <c r="C217" s="885"/>
      <c r="D217" s="1146"/>
      <c r="J217" s="209"/>
    </row>
    <row r="218" spans="1:10" ht="15.75" customHeight="1">
      <c r="A218" s="207" t="s">
        <v>10808</v>
      </c>
      <c r="B218" s="885" t="s">
        <v>10909</v>
      </c>
      <c r="C218" s="885"/>
      <c r="D218" s="1146"/>
      <c r="J218" s="209"/>
    </row>
    <row r="219" spans="1:10" ht="15.75" customHeight="1">
      <c r="A219" s="208" t="s">
        <v>10808</v>
      </c>
      <c r="B219" s="885" t="s">
        <v>10910</v>
      </c>
      <c r="C219" s="885"/>
      <c r="D219" s="1146"/>
      <c r="J219" s="209"/>
    </row>
    <row r="220" spans="1:10" ht="15.75" customHeight="1">
      <c r="A220" s="208" t="s">
        <v>10808</v>
      </c>
      <c r="B220" s="885" t="s">
        <v>10807</v>
      </c>
      <c r="C220" s="885"/>
      <c r="D220" s="1146"/>
      <c r="J220" s="209"/>
    </row>
    <row r="221" spans="1:10" ht="15.75" customHeight="1">
      <c r="A221" s="208" t="s">
        <v>10808</v>
      </c>
      <c r="B221" s="885" t="s">
        <v>10807</v>
      </c>
      <c r="C221" s="885"/>
      <c r="D221" s="1146"/>
      <c r="J221" s="209"/>
    </row>
    <row r="222" spans="1:10" ht="15.75" customHeight="1">
      <c r="A222" s="209" t="s">
        <v>10813</v>
      </c>
      <c r="B222" s="886" t="s">
        <v>10911</v>
      </c>
      <c r="C222" s="885"/>
      <c r="D222" s="1146"/>
      <c r="J222" s="209"/>
    </row>
    <row r="223" spans="1:10" ht="15.75" customHeight="1">
      <c r="A223" s="209" t="s">
        <v>10813</v>
      </c>
      <c r="B223" s="885" t="s">
        <v>10807</v>
      </c>
      <c r="C223" s="885"/>
      <c r="D223" s="1146"/>
      <c r="J223" s="209"/>
    </row>
    <row r="224" spans="1:10" ht="15.75" customHeight="1">
      <c r="A224" s="209" t="s">
        <v>10813</v>
      </c>
      <c r="B224" s="885" t="s">
        <v>10912</v>
      </c>
      <c r="C224" s="885"/>
      <c r="D224" s="1146"/>
      <c r="J224" s="209"/>
    </row>
    <row r="225" spans="1:10" ht="15.75" customHeight="1">
      <c r="A225" s="209" t="s">
        <v>10813</v>
      </c>
      <c r="B225" s="885" t="s">
        <v>10807</v>
      </c>
      <c r="C225" s="885"/>
      <c r="D225" s="1146"/>
      <c r="J225" s="209"/>
    </row>
    <row r="226" spans="1:10" ht="15.75" customHeight="1">
      <c r="A226" s="209" t="s">
        <v>10813</v>
      </c>
      <c r="B226" s="885" t="s">
        <v>10807</v>
      </c>
      <c r="C226" s="885"/>
      <c r="D226" s="1146"/>
      <c r="J226" s="209"/>
    </row>
    <row r="227" spans="1:10" ht="15.75" customHeight="1">
      <c r="A227" s="210" t="s">
        <v>10818</v>
      </c>
      <c r="B227" s="885" t="s">
        <v>10913</v>
      </c>
      <c r="C227" s="885"/>
      <c r="D227" s="1146"/>
      <c r="J227" s="209"/>
    </row>
    <row r="228" spans="1:10" ht="15.75" customHeight="1">
      <c r="A228" s="210" t="s">
        <v>10818</v>
      </c>
      <c r="B228" s="885" t="s">
        <v>10914</v>
      </c>
      <c r="C228" s="885"/>
      <c r="D228" s="1146"/>
      <c r="J228" s="209"/>
    </row>
    <row r="229" spans="1:10" ht="15.75" customHeight="1">
      <c r="A229" s="211" t="s">
        <v>10821</v>
      </c>
      <c r="B229" s="885" t="s">
        <v>10915</v>
      </c>
      <c r="C229" s="885"/>
      <c r="D229" s="1146"/>
      <c r="J229" s="209"/>
    </row>
    <row r="230" spans="1:10" ht="15.75" customHeight="1">
      <c r="A230" s="211"/>
      <c r="C230" s="885"/>
      <c r="D230" s="1146"/>
      <c r="J230" s="209"/>
    </row>
    <row r="231" spans="1:10" ht="15.75" customHeight="1">
      <c r="A231" s="204" t="s">
        <v>10916</v>
      </c>
      <c r="B231" s="885" t="s">
        <v>10801</v>
      </c>
      <c r="C231" s="885"/>
      <c r="D231" s="1146"/>
      <c r="J231" s="209"/>
    </row>
    <row r="232" spans="1:10" ht="15.75" customHeight="1">
      <c r="A232" s="205" t="s">
        <v>8250</v>
      </c>
      <c r="B232" s="885" t="s">
        <v>10917</v>
      </c>
      <c r="C232" s="885"/>
      <c r="D232" s="1146"/>
      <c r="J232" s="209"/>
    </row>
    <row r="233" spans="1:10" ht="15.75" customHeight="1">
      <c r="A233" s="205" t="s">
        <v>8250</v>
      </c>
      <c r="B233" s="885" t="s">
        <v>10807</v>
      </c>
      <c r="C233" s="885"/>
      <c r="D233" s="1146"/>
      <c r="J233" s="209"/>
    </row>
    <row r="234" spans="1:10" ht="15.75" customHeight="1">
      <c r="A234" s="206" t="s">
        <v>10804</v>
      </c>
      <c r="B234" s="885" t="s">
        <v>10918</v>
      </c>
      <c r="C234" s="885"/>
      <c r="D234" s="1146"/>
      <c r="J234" s="209"/>
    </row>
    <row r="235" spans="1:10" ht="15.75" customHeight="1">
      <c r="A235" s="206" t="s">
        <v>10804</v>
      </c>
      <c r="B235" s="885" t="s">
        <v>10919</v>
      </c>
      <c r="C235" s="885"/>
      <c r="D235" s="1146"/>
      <c r="J235" s="209"/>
    </row>
    <row r="236" spans="1:10" ht="15.75" customHeight="1">
      <c r="A236" s="206" t="s">
        <v>10804</v>
      </c>
      <c r="B236" s="885" t="s">
        <v>10807</v>
      </c>
      <c r="C236" s="885"/>
      <c r="D236" s="1146"/>
      <c r="J236" s="209"/>
    </row>
    <row r="237" spans="1:10" ht="15.75" customHeight="1">
      <c r="A237" s="207" t="s">
        <v>10808</v>
      </c>
      <c r="B237" s="885" t="s">
        <v>10920</v>
      </c>
      <c r="C237" s="885"/>
      <c r="D237" s="1146"/>
      <c r="J237" s="209"/>
    </row>
    <row r="238" spans="1:10" ht="15.75" customHeight="1">
      <c r="A238" s="208" t="s">
        <v>10808</v>
      </c>
      <c r="B238" s="885" t="s">
        <v>10807</v>
      </c>
      <c r="C238" s="885"/>
      <c r="D238" s="1146"/>
      <c r="J238" s="209"/>
    </row>
    <row r="239" spans="1:10" ht="15.75" customHeight="1">
      <c r="A239" s="208" t="s">
        <v>10808</v>
      </c>
      <c r="B239" s="885" t="s">
        <v>10807</v>
      </c>
      <c r="C239" s="885"/>
      <c r="D239" s="1146"/>
      <c r="J239" s="209"/>
    </row>
    <row r="240" spans="1:10" ht="15.75" customHeight="1">
      <c r="A240" s="208" t="s">
        <v>10808</v>
      </c>
      <c r="B240" s="885" t="s">
        <v>10807</v>
      </c>
      <c r="C240" s="885"/>
      <c r="D240" s="1146"/>
      <c r="J240" s="209"/>
    </row>
    <row r="241" spans="1:10" ht="15.75" customHeight="1">
      <c r="A241" s="209" t="s">
        <v>10813</v>
      </c>
      <c r="B241" s="885" t="s">
        <v>10921</v>
      </c>
      <c r="C241" s="885"/>
      <c r="D241" s="1146"/>
      <c r="J241" s="209"/>
    </row>
    <row r="242" spans="1:10" ht="15.75" customHeight="1">
      <c r="A242" s="209" t="s">
        <v>10813</v>
      </c>
      <c r="B242" s="885" t="s">
        <v>10807</v>
      </c>
      <c r="C242" s="885"/>
      <c r="D242" s="1146"/>
      <c r="J242" s="209"/>
    </row>
    <row r="243" spans="1:10" ht="15.75" customHeight="1">
      <c r="A243" s="209" t="s">
        <v>10813</v>
      </c>
      <c r="B243" s="885" t="s">
        <v>10807</v>
      </c>
      <c r="C243" s="885"/>
      <c r="D243" s="1146"/>
      <c r="J243" s="209"/>
    </row>
    <row r="244" spans="1:10" ht="15.75" customHeight="1">
      <c r="A244" s="209" t="s">
        <v>10813</v>
      </c>
      <c r="B244" s="885" t="s">
        <v>10807</v>
      </c>
      <c r="C244" s="885"/>
      <c r="D244" s="1146"/>
      <c r="J244" s="209"/>
    </row>
    <row r="245" spans="1:10" ht="15.75" customHeight="1">
      <c r="A245" s="209" t="s">
        <v>10813</v>
      </c>
      <c r="B245" s="885" t="s">
        <v>10807</v>
      </c>
      <c r="C245" s="885"/>
      <c r="D245" s="1146"/>
      <c r="J245" s="209"/>
    </row>
    <row r="246" spans="1:10" ht="15.75" customHeight="1">
      <c r="A246" s="210" t="s">
        <v>10818</v>
      </c>
      <c r="B246" s="885" t="s">
        <v>10807</v>
      </c>
      <c r="C246" s="885"/>
      <c r="D246" s="1146"/>
      <c r="J246" s="209"/>
    </row>
    <row r="247" spans="1:10" ht="15.75" customHeight="1">
      <c r="A247" s="210" t="s">
        <v>10818</v>
      </c>
      <c r="B247" s="885" t="s">
        <v>10807</v>
      </c>
      <c r="C247" s="885"/>
      <c r="D247" s="1146"/>
      <c r="J247" s="209"/>
    </row>
    <row r="248" spans="1:10" ht="15.75" customHeight="1">
      <c r="A248" s="211" t="s">
        <v>10821</v>
      </c>
      <c r="B248" s="885" t="s">
        <v>10807</v>
      </c>
      <c r="C248" s="885"/>
      <c r="D248" s="1146"/>
      <c r="J248" s="209"/>
    </row>
    <row r="249" spans="1:10" ht="15.75" customHeight="1">
      <c r="A249" s="211"/>
      <c r="C249" s="885"/>
      <c r="D249" s="1146"/>
      <c r="J249" s="209"/>
    </row>
    <row r="250" spans="1:10" ht="15.75" customHeight="1">
      <c r="A250" s="204" t="s">
        <v>10922</v>
      </c>
      <c r="B250" s="885" t="s">
        <v>10801</v>
      </c>
      <c r="C250" s="885"/>
      <c r="D250" s="1146"/>
      <c r="J250" s="209"/>
    </row>
    <row r="251" spans="1:10" ht="15.75" customHeight="1">
      <c r="A251" s="205" t="s">
        <v>8250</v>
      </c>
      <c r="B251" s="112" t="s">
        <v>10923</v>
      </c>
      <c r="C251" s="885"/>
      <c r="D251" s="1146"/>
      <c r="J251" s="209"/>
    </row>
    <row r="252" spans="1:10" ht="15.75" customHeight="1">
      <c r="A252" s="205" t="s">
        <v>8250</v>
      </c>
      <c r="B252" s="885" t="s">
        <v>10807</v>
      </c>
      <c r="C252" s="885"/>
      <c r="D252" s="1146"/>
      <c r="J252" s="209"/>
    </row>
    <row r="253" spans="1:10" ht="15.75" customHeight="1">
      <c r="A253" s="206" t="s">
        <v>10804</v>
      </c>
      <c r="B253" s="885" t="s">
        <v>10924</v>
      </c>
      <c r="C253" s="885"/>
      <c r="D253" s="1146"/>
      <c r="J253" s="209"/>
    </row>
    <row r="254" spans="1:10" ht="15.75" customHeight="1">
      <c r="A254" s="206" t="s">
        <v>10804</v>
      </c>
      <c r="B254" s="885" t="s">
        <v>10925</v>
      </c>
      <c r="C254" s="885"/>
      <c r="D254" s="1146"/>
      <c r="J254" s="209"/>
    </row>
    <row r="255" spans="1:10" ht="15.75" customHeight="1">
      <c r="A255" s="206" t="s">
        <v>10804</v>
      </c>
      <c r="B255" s="885" t="s">
        <v>10807</v>
      </c>
      <c r="C255" s="885"/>
      <c r="D255" s="1146"/>
      <c r="J255" s="209"/>
    </row>
    <row r="256" spans="1:10" ht="15.75" customHeight="1">
      <c r="A256" s="207" t="s">
        <v>10808</v>
      </c>
      <c r="B256" s="885" t="s">
        <v>10926</v>
      </c>
      <c r="C256" s="885"/>
      <c r="D256" s="1146"/>
      <c r="J256" s="209"/>
    </row>
    <row r="257" spans="1:10" ht="15.75" customHeight="1">
      <c r="A257" s="208" t="s">
        <v>10808</v>
      </c>
      <c r="B257" s="885" t="s">
        <v>10807</v>
      </c>
      <c r="C257" s="885"/>
      <c r="D257" s="1146"/>
      <c r="J257" s="209"/>
    </row>
    <row r="258" spans="1:10" ht="15.75" customHeight="1">
      <c r="A258" s="208" t="s">
        <v>10808</v>
      </c>
      <c r="B258" s="885" t="s">
        <v>10807</v>
      </c>
      <c r="C258" s="885"/>
      <c r="D258" s="1146"/>
      <c r="J258" s="209"/>
    </row>
    <row r="259" spans="1:10" ht="15.75" customHeight="1">
      <c r="A259" s="208" t="s">
        <v>10808</v>
      </c>
      <c r="B259" s="885" t="s">
        <v>10807</v>
      </c>
      <c r="C259" s="885"/>
      <c r="D259" s="1146"/>
      <c r="J259" s="209"/>
    </row>
    <row r="260" spans="1:10" ht="15.75" customHeight="1">
      <c r="A260" s="209" t="s">
        <v>10813</v>
      </c>
      <c r="B260" s="885" t="s">
        <v>10927</v>
      </c>
      <c r="C260" s="885"/>
      <c r="D260" s="1146"/>
      <c r="J260" s="209"/>
    </row>
    <row r="261" spans="1:10" ht="15.75" customHeight="1">
      <c r="A261" s="209" t="s">
        <v>10813</v>
      </c>
      <c r="B261" s="885" t="s">
        <v>10807</v>
      </c>
      <c r="C261" s="885"/>
      <c r="D261" s="1146"/>
      <c r="J261" s="209"/>
    </row>
    <row r="262" spans="1:10" ht="15.75" customHeight="1">
      <c r="A262" s="209" t="s">
        <v>10813</v>
      </c>
      <c r="B262" s="885" t="s">
        <v>10807</v>
      </c>
      <c r="C262" s="885"/>
      <c r="D262" s="1146"/>
      <c r="J262" s="209"/>
    </row>
    <row r="263" spans="1:10" ht="15.75" customHeight="1">
      <c r="A263" s="209" t="s">
        <v>10813</v>
      </c>
      <c r="B263" s="885" t="s">
        <v>10807</v>
      </c>
      <c r="C263" s="885"/>
      <c r="D263" s="1146"/>
      <c r="J263" s="209"/>
    </row>
    <row r="264" spans="1:10" ht="15.75" customHeight="1">
      <c r="A264" s="209" t="s">
        <v>10813</v>
      </c>
      <c r="B264" s="885" t="s">
        <v>10807</v>
      </c>
      <c r="C264" s="885"/>
      <c r="D264" s="1146"/>
      <c r="J264" s="209"/>
    </row>
    <row r="265" spans="1:10" ht="15.75" customHeight="1">
      <c r="A265" s="210" t="s">
        <v>10818</v>
      </c>
      <c r="B265" s="885" t="s">
        <v>10807</v>
      </c>
      <c r="C265" s="885"/>
      <c r="D265" s="1146"/>
      <c r="J265" s="209"/>
    </row>
    <row r="266" spans="1:10" ht="15.75" customHeight="1">
      <c r="A266" s="210" t="s">
        <v>10818</v>
      </c>
      <c r="B266" s="885" t="s">
        <v>10807</v>
      </c>
      <c r="C266" s="885"/>
      <c r="D266" s="1146"/>
      <c r="J266" s="209"/>
    </row>
    <row r="267" spans="1:10" ht="15.75" customHeight="1">
      <c r="A267" s="211" t="s">
        <v>10821</v>
      </c>
      <c r="B267" s="885" t="s">
        <v>10807</v>
      </c>
      <c r="C267" s="885"/>
      <c r="D267" s="1146"/>
      <c r="J267" s="209"/>
    </row>
    <row r="268" spans="1:10" ht="15.75" customHeight="1">
      <c r="A268" s="211"/>
      <c r="C268" s="885"/>
      <c r="D268" s="1146"/>
      <c r="J268" s="209"/>
    </row>
    <row r="269" spans="1:10" ht="15.75" customHeight="1">
      <c r="A269" s="204" t="s">
        <v>10928</v>
      </c>
      <c r="B269" s="885" t="s">
        <v>10801</v>
      </c>
      <c r="C269" s="885"/>
      <c r="D269" s="1146"/>
      <c r="J269" s="209"/>
    </row>
    <row r="270" spans="1:10" ht="15.75" customHeight="1">
      <c r="A270" s="205" t="s">
        <v>8250</v>
      </c>
      <c r="B270" s="202" t="s">
        <v>10929</v>
      </c>
      <c r="C270" s="885"/>
      <c r="D270" s="1146"/>
      <c r="J270" s="209"/>
    </row>
    <row r="271" spans="1:10" ht="15.75" customHeight="1">
      <c r="A271" s="205" t="s">
        <v>8250</v>
      </c>
      <c r="B271" s="885" t="s">
        <v>10807</v>
      </c>
      <c r="C271" s="885"/>
      <c r="D271" s="1146"/>
      <c r="J271" s="209"/>
    </row>
    <row r="272" spans="1:10" ht="15.75" customHeight="1">
      <c r="A272" s="206" t="s">
        <v>10804</v>
      </c>
      <c r="B272" s="112" t="s">
        <v>10930</v>
      </c>
      <c r="C272" s="885"/>
      <c r="D272" s="1146"/>
      <c r="J272" s="209"/>
    </row>
    <row r="273" spans="1:10" ht="15.75" customHeight="1">
      <c r="A273" s="206" t="s">
        <v>10804</v>
      </c>
      <c r="B273" s="112" t="s">
        <v>10931</v>
      </c>
      <c r="C273" s="885"/>
      <c r="D273" s="1146"/>
      <c r="J273" s="209"/>
    </row>
    <row r="274" spans="1:10" ht="15.75" customHeight="1">
      <c r="A274" s="206" t="s">
        <v>10804</v>
      </c>
      <c r="B274" s="885" t="s">
        <v>10807</v>
      </c>
      <c r="C274" s="885"/>
      <c r="D274" s="1146"/>
      <c r="J274" s="209"/>
    </row>
    <row r="275" spans="1:10" ht="15.75" customHeight="1">
      <c r="A275" s="207" t="s">
        <v>10808</v>
      </c>
      <c r="B275" s="112" t="s">
        <v>10932</v>
      </c>
      <c r="C275" s="885"/>
      <c r="D275" s="1146"/>
      <c r="J275" s="209"/>
    </row>
    <row r="276" spans="1:10" ht="15.75" customHeight="1">
      <c r="A276" s="208" t="s">
        <v>10808</v>
      </c>
      <c r="B276" s="112" t="s">
        <v>10933</v>
      </c>
      <c r="C276" s="885"/>
      <c r="D276" s="1146"/>
      <c r="J276" s="209"/>
    </row>
    <row r="277" spans="1:10" ht="15.75" customHeight="1">
      <c r="A277" s="208" t="s">
        <v>10808</v>
      </c>
      <c r="B277" s="885" t="s">
        <v>10807</v>
      </c>
      <c r="C277" s="885"/>
      <c r="D277" s="1146"/>
      <c r="J277" s="209"/>
    </row>
    <row r="278" spans="1:10" ht="15.75" customHeight="1">
      <c r="A278" s="208" t="s">
        <v>10808</v>
      </c>
      <c r="B278" s="885" t="s">
        <v>10807</v>
      </c>
      <c r="C278" s="885"/>
      <c r="D278" s="1146"/>
      <c r="J278" s="209"/>
    </row>
    <row r="279" spans="1:10" ht="15.75" customHeight="1">
      <c r="A279" s="209" t="s">
        <v>10813</v>
      </c>
      <c r="B279" s="885" t="s">
        <v>10934</v>
      </c>
      <c r="C279" s="885"/>
      <c r="D279" s="1146"/>
      <c r="J279" s="209"/>
    </row>
    <row r="280" spans="1:10" ht="15.75" customHeight="1">
      <c r="A280" s="209" t="s">
        <v>10813</v>
      </c>
      <c r="B280" s="885" t="s">
        <v>10935</v>
      </c>
      <c r="C280" s="885"/>
      <c r="D280" s="1146"/>
      <c r="J280" s="209"/>
    </row>
    <row r="281" spans="1:10" ht="15.75" customHeight="1">
      <c r="A281" s="209" t="s">
        <v>10813</v>
      </c>
      <c r="B281" s="885" t="s">
        <v>10807</v>
      </c>
      <c r="C281" s="885"/>
      <c r="D281" s="1146"/>
      <c r="J281" s="209"/>
    </row>
    <row r="282" spans="1:10" ht="15.75" customHeight="1">
      <c r="A282" s="209" t="s">
        <v>10813</v>
      </c>
      <c r="B282" s="885" t="s">
        <v>10807</v>
      </c>
      <c r="C282" s="885"/>
      <c r="D282" s="1146"/>
      <c r="J282" s="209"/>
    </row>
    <row r="283" spans="1:10" ht="15.75" customHeight="1">
      <c r="A283" s="209" t="s">
        <v>10813</v>
      </c>
      <c r="B283" s="885" t="s">
        <v>10807</v>
      </c>
      <c r="C283" s="885"/>
      <c r="D283" s="1146"/>
      <c r="J283" s="209"/>
    </row>
    <row r="284" spans="1:10" ht="15.75" customHeight="1">
      <c r="A284" s="210" t="s">
        <v>10818</v>
      </c>
      <c r="B284" s="885" t="s">
        <v>10936</v>
      </c>
      <c r="C284" s="885"/>
      <c r="D284" s="1146"/>
      <c r="J284" s="209"/>
    </row>
    <row r="285" spans="1:10" ht="15.75" customHeight="1">
      <c r="A285" s="210" t="s">
        <v>10818</v>
      </c>
      <c r="B285" s="885" t="s">
        <v>10807</v>
      </c>
      <c r="C285" s="885"/>
      <c r="D285" s="1146"/>
      <c r="J285" s="209"/>
    </row>
    <row r="286" spans="1:10" ht="15.75" customHeight="1">
      <c r="A286" s="211" t="s">
        <v>10821</v>
      </c>
      <c r="B286" s="885" t="s">
        <v>10807</v>
      </c>
      <c r="C286" s="885"/>
      <c r="D286" s="1146"/>
      <c r="J286" s="209"/>
    </row>
    <row r="287" spans="1:10" ht="15.75" customHeight="1">
      <c r="A287" s="211"/>
      <c r="C287" s="885"/>
      <c r="D287" s="1146"/>
      <c r="J287" s="209"/>
    </row>
    <row r="288" spans="1:10" ht="15.75" customHeight="1">
      <c r="A288" s="204" t="s">
        <v>10937</v>
      </c>
      <c r="B288" s="885" t="s">
        <v>10801</v>
      </c>
      <c r="C288" s="885"/>
      <c r="D288" s="1146"/>
      <c r="J288" s="209"/>
    </row>
    <row r="289" spans="1:10" ht="15.75" customHeight="1">
      <c r="A289" s="205" t="s">
        <v>8250</v>
      </c>
      <c r="B289" s="885" t="s">
        <v>10938</v>
      </c>
      <c r="C289" s="885"/>
      <c r="D289" s="1146"/>
      <c r="J289" s="209"/>
    </row>
    <row r="290" spans="1:10" ht="15.75" customHeight="1">
      <c r="A290" s="205" t="s">
        <v>8250</v>
      </c>
      <c r="B290" s="885" t="s">
        <v>10807</v>
      </c>
      <c r="C290" s="885"/>
      <c r="D290" s="1146"/>
      <c r="J290" s="209"/>
    </row>
    <row r="291" spans="1:10" ht="15.75" customHeight="1">
      <c r="A291" s="206" t="s">
        <v>10804</v>
      </c>
      <c r="B291" s="885" t="s">
        <v>10939</v>
      </c>
      <c r="C291" s="885"/>
      <c r="D291" s="1146"/>
      <c r="J291" s="209"/>
    </row>
    <row r="292" spans="1:10" ht="15.75" customHeight="1">
      <c r="A292" s="206" t="s">
        <v>10804</v>
      </c>
      <c r="B292" s="885" t="s">
        <v>10940</v>
      </c>
      <c r="C292" s="885"/>
      <c r="D292" s="1146"/>
      <c r="J292" s="209"/>
    </row>
    <row r="293" spans="1:10" ht="15.75" customHeight="1">
      <c r="A293" s="206" t="s">
        <v>10804</v>
      </c>
      <c r="B293" s="885" t="s">
        <v>10807</v>
      </c>
      <c r="C293" s="885"/>
      <c r="D293" s="1146"/>
      <c r="J293" s="209"/>
    </row>
    <row r="294" spans="1:10" ht="15.75" customHeight="1">
      <c r="A294" s="207" t="s">
        <v>10808</v>
      </c>
      <c r="B294" s="885" t="s">
        <v>10941</v>
      </c>
      <c r="C294" s="885"/>
      <c r="D294" s="1146"/>
      <c r="J294" s="209"/>
    </row>
    <row r="295" spans="1:10" ht="15.75" customHeight="1">
      <c r="A295" s="208" t="s">
        <v>10808</v>
      </c>
      <c r="B295" s="885" t="s">
        <v>10807</v>
      </c>
      <c r="C295" s="885"/>
      <c r="D295" s="1146"/>
      <c r="J295" s="209"/>
    </row>
    <row r="296" spans="1:10" ht="15.75" customHeight="1">
      <c r="A296" s="208" t="s">
        <v>10808</v>
      </c>
      <c r="B296" s="885" t="s">
        <v>10807</v>
      </c>
      <c r="C296" s="885"/>
      <c r="D296" s="1146"/>
      <c r="J296" s="209"/>
    </row>
    <row r="297" spans="1:10" ht="15.75" customHeight="1">
      <c r="A297" s="208" t="s">
        <v>10808</v>
      </c>
      <c r="B297" s="885" t="s">
        <v>10807</v>
      </c>
      <c r="C297" s="885"/>
      <c r="D297" s="1146"/>
      <c r="J297" s="209"/>
    </row>
    <row r="298" spans="1:10" ht="15.75" customHeight="1">
      <c r="A298" s="209" t="s">
        <v>10813</v>
      </c>
      <c r="B298" s="885" t="s">
        <v>10942</v>
      </c>
      <c r="C298" s="885"/>
      <c r="D298" s="1146"/>
      <c r="J298" s="209"/>
    </row>
    <row r="299" spans="1:10" ht="15.75" customHeight="1">
      <c r="A299" s="209" t="s">
        <v>10813</v>
      </c>
      <c r="B299" s="885" t="s">
        <v>10807</v>
      </c>
      <c r="C299" s="885"/>
      <c r="D299" s="1146"/>
      <c r="J299" s="209"/>
    </row>
    <row r="300" spans="1:10" ht="15.75" customHeight="1">
      <c r="A300" s="209" t="s">
        <v>10813</v>
      </c>
      <c r="B300" s="885" t="s">
        <v>10807</v>
      </c>
      <c r="C300" s="885"/>
      <c r="D300" s="1146"/>
      <c r="J300" s="209"/>
    </row>
    <row r="301" spans="1:10" ht="15.75" customHeight="1">
      <c r="A301" s="209" t="s">
        <v>10813</v>
      </c>
      <c r="B301" s="885" t="s">
        <v>10807</v>
      </c>
      <c r="C301" s="885"/>
      <c r="D301" s="1146"/>
      <c r="J301" s="209"/>
    </row>
    <row r="302" spans="1:10" ht="15.75" customHeight="1">
      <c r="A302" s="209" t="s">
        <v>10813</v>
      </c>
      <c r="B302" s="885" t="s">
        <v>10807</v>
      </c>
      <c r="C302" s="885"/>
      <c r="D302" s="1146"/>
      <c r="J302" s="209"/>
    </row>
    <row r="303" spans="1:10" ht="15.75" customHeight="1">
      <c r="A303" s="210" t="s">
        <v>10818</v>
      </c>
      <c r="B303" s="885" t="s">
        <v>10807</v>
      </c>
      <c r="C303" s="885"/>
      <c r="D303" s="1146"/>
      <c r="J303" s="209"/>
    </row>
    <row r="304" spans="1:10" ht="30" customHeight="1">
      <c r="A304" s="210" t="s">
        <v>10818</v>
      </c>
      <c r="B304" s="1073" t="s">
        <v>10943</v>
      </c>
      <c r="C304" s="885"/>
      <c r="D304" s="1146"/>
      <c r="J304" s="209"/>
    </row>
    <row r="305" spans="1:10" ht="15.75" customHeight="1">
      <c r="A305" s="211" t="s">
        <v>10821</v>
      </c>
      <c r="B305" s="885" t="s">
        <v>10807</v>
      </c>
      <c r="C305" s="885"/>
      <c r="D305" s="1146"/>
      <c r="J305" s="209"/>
    </row>
    <row r="306" spans="1:10" ht="15.75" customHeight="1">
      <c r="A306" s="211"/>
      <c r="C306" s="885"/>
      <c r="D306" s="1146"/>
      <c r="J306" s="209"/>
    </row>
    <row r="307" spans="1:10" ht="15.75" customHeight="1">
      <c r="A307" s="204" t="s">
        <v>10944</v>
      </c>
      <c r="B307" s="885" t="s">
        <v>10801</v>
      </c>
      <c r="C307" s="885"/>
      <c r="D307" s="1146"/>
      <c r="J307" s="209"/>
    </row>
    <row r="308" spans="1:10" ht="15.75" customHeight="1">
      <c r="A308" s="205" t="s">
        <v>8250</v>
      </c>
      <c r="B308" s="885" t="s">
        <v>10945</v>
      </c>
      <c r="C308" s="885"/>
      <c r="D308" s="1146"/>
      <c r="J308" s="209"/>
    </row>
    <row r="309" spans="1:10" ht="15.75" customHeight="1">
      <c r="A309" s="205" t="s">
        <v>8250</v>
      </c>
      <c r="B309" s="885" t="s">
        <v>10946</v>
      </c>
      <c r="C309" s="885"/>
      <c r="D309" s="1146"/>
      <c r="J309" s="209"/>
    </row>
    <row r="310" spans="1:10" ht="15.75" customHeight="1">
      <c r="A310" s="206" t="s">
        <v>10804</v>
      </c>
      <c r="B310" s="885" t="s">
        <v>10947</v>
      </c>
      <c r="C310" s="885"/>
      <c r="D310" s="1146"/>
      <c r="J310" s="209"/>
    </row>
    <row r="311" spans="1:10" ht="15.75" customHeight="1">
      <c r="A311" s="206" t="s">
        <v>10804</v>
      </c>
      <c r="B311" s="885" t="s">
        <v>10948</v>
      </c>
      <c r="C311" s="885"/>
      <c r="D311" s="1146"/>
      <c r="J311" s="209"/>
    </row>
    <row r="312" spans="1:10" ht="15.75" customHeight="1">
      <c r="A312" s="206" t="s">
        <v>10804</v>
      </c>
      <c r="B312" s="885" t="s">
        <v>10949</v>
      </c>
      <c r="C312" s="885"/>
      <c r="D312" s="1146"/>
      <c r="J312" s="209"/>
    </row>
    <row r="313" spans="1:10" ht="15.75" customHeight="1">
      <c r="A313" s="207" t="s">
        <v>10808</v>
      </c>
      <c r="B313" s="885" t="s">
        <v>10950</v>
      </c>
      <c r="C313" s="885"/>
      <c r="D313" s="1146"/>
      <c r="J313" s="209"/>
    </row>
    <row r="314" spans="1:10" ht="15.75" customHeight="1">
      <c r="A314" s="208" t="s">
        <v>10808</v>
      </c>
      <c r="B314" s="885" t="s">
        <v>10951</v>
      </c>
      <c r="C314" s="885"/>
      <c r="D314" s="1146"/>
      <c r="J314" s="209"/>
    </row>
    <row r="315" spans="1:10" ht="15.75" customHeight="1">
      <c r="A315" s="208" t="s">
        <v>10808</v>
      </c>
      <c r="B315" s="885" t="s">
        <v>10952</v>
      </c>
      <c r="C315" s="885"/>
      <c r="D315" s="1146"/>
      <c r="J315" s="209"/>
    </row>
    <row r="316" spans="1:10" ht="15.75" customHeight="1">
      <c r="A316" s="208" t="s">
        <v>10808</v>
      </c>
      <c r="B316" s="885" t="s">
        <v>10807</v>
      </c>
      <c r="C316" s="885"/>
      <c r="D316" s="1146"/>
      <c r="J316" s="209"/>
    </row>
    <row r="317" spans="1:10" ht="15.75" customHeight="1">
      <c r="A317" s="209" t="s">
        <v>10813</v>
      </c>
      <c r="B317" s="885" t="s">
        <v>10953</v>
      </c>
      <c r="C317" s="885"/>
      <c r="D317" s="1146"/>
      <c r="J317" s="209"/>
    </row>
    <row r="318" spans="1:10" ht="15.75" customHeight="1">
      <c r="A318" s="209" t="s">
        <v>10813</v>
      </c>
      <c r="B318" s="1073" t="s">
        <v>10954</v>
      </c>
      <c r="C318" s="885"/>
      <c r="D318" s="1146"/>
      <c r="J318" s="209"/>
    </row>
    <row r="319" spans="1:10" ht="15.75" customHeight="1">
      <c r="A319" s="209" t="s">
        <v>10813</v>
      </c>
      <c r="B319" s="885" t="s">
        <v>10955</v>
      </c>
      <c r="C319" s="885"/>
      <c r="D319" s="1146"/>
      <c r="J319" s="209"/>
    </row>
    <row r="320" spans="1:10" ht="15.75" customHeight="1">
      <c r="A320" s="209" t="s">
        <v>10813</v>
      </c>
      <c r="B320" s="885" t="s">
        <v>10956</v>
      </c>
      <c r="C320" s="885"/>
      <c r="D320" s="1146"/>
      <c r="J320" s="209"/>
    </row>
    <row r="321" spans="1:10" ht="15.75" customHeight="1">
      <c r="A321" s="209" t="s">
        <v>10813</v>
      </c>
      <c r="B321" s="885" t="s">
        <v>10807</v>
      </c>
      <c r="C321" s="885"/>
      <c r="D321" s="1146"/>
      <c r="J321" s="209"/>
    </row>
    <row r="322" spans="1:10" ht="15.75" customHeight="1">
      <c r="A322" s="210" t="s">
        <v>10818</v>
      </c>
      <c r="B322" s="885" t="s">
        <v>10957</v>
      </c>
      <c r="C322" s="885"/>
      <c r="D322" s="1146"/>
      <c r="J322" s="209"/>
    </row>
    <row r="323" spans="1:10" ht="15.75" customHeight="1">
      <c r="A323" s="210" t="s">
        <v>10818</v>
      </c>
      <c r="B323" s="885" t="s">
        <v>10958</v>
      </c>
      <c r="C323" s="885"/>
      <c r="D323" s="1146"/>
      <c r="J323" s="209"/>
    </row>
    <row r="324" spans="1:10" ht="15.75" customHeight="1">
      <c r="A324" s="211" t="s">
        <v>10821</v>
      </c>
      <c r="B324" s="885" t="s">
        <v>10807</v>
      </c>
      <c r="C324" s="885"/>
      <c r="D324" s="1146"/>
      <c r="J324" s="209"/>
    </row>
    <row r="325" spans="1:10" ht="15.75" customHeight="1">
      <c r="A325" s="211"/>
      <c r="C325" s="885"/>
      <c r="D325" s="1146"/>
      <c r="J325" s="209"/>
    </row>
    <row r="326" spans="1:10" ht="15.75" customHeight="1">
      <c r="A326" s="204" t="s">
        <v>10959</v>
      </c>
      <c r="B326" s="885" t="s">
        <v>10801</v>
      </c>
      <c r="C326" s="885"/>
      <c r="D326" s="1146"/>
      <c r="J326" s="209"/>
    </row>
    <row r="327" spans="1:10" ht="15.75" customHeight="1">
      <c r="A327" s="205" t="s">
        <v>8250</v>
      </c>
      <c r="B327" s="885" t="s">
        <v>10960</v>
      </c>
      <c r="C327" s="885"/>
      <c r="D327" s="1146"/>
      <c r="J327" s="209"/>
    </row>
    <row r="328" spans="1:10" ht="14.25">
      <c r="A328" s="205" t="s">
        <v>8250</v>
      </c>
      <c r="B328" s="885" t="s">
        <v>10807</v>
      </c>
      <c r="C328" s="885"/>
      <c r="D328" s="1146"/>
      <c r="J328" s="209"/>
    </row>
    <row r="329" spans="1:10" ht="14.25">
      <c r="A329" s="206" t="s">
        <v>10804</v>
      </c>
      <c r="B329" s="885" t="s">
        <v>10807</v>
      </c>
      <c r="C329" s="885"/>
      <c r="D329" s="1146"/>
      <c r="J329" s="209"/>
    </row>
    <row r="330" spans="1:10" ht="15.75" customHeight="1">
      <c r="A330" s="206" t="s">
        <v>10804</v>
      </c>
      <c r="B330" s="885" t="s">
        <v>10961</v>
      </c>
      <c r="C330" s="885"/>
      <c r="D330" s="1146"/>
      <c r="J330" s="210"/>
    </row>
    <row r="331" spans="1:10" ht="15.75" customHeight="1">
      <c r="A331" s="206" t="s">
        <v>10804</v>
      </c>
      <c r="B331" s="885" t="s">
        <v>10807</v>
      </c>
      <c r="C331" s="885"/>
      <c r="D331" s="1146"/>
      <c r="J331" s="210"/>
    </row>
    <row r="332" spans="1:10" ht="15.75" customHeight="1">
      <c r="A332" s="207" t="s">
        <v>10808</v>
      </c>
      <c r="B332" s="885" t="s">
        <v>10962</v>
      </c>
      <c r="C332" s="885"/>
      <c r="D332" s="1146"/>
      <c r="J332" s="211"/>
    </row>
    <row r="333" spans="1:10" ht="15.75" customHeight="1">
      <c r="A333" s="208" t="s">
        <v>10808</v>
      </c>
      <c r="B333" s="885" t="s">
        <v>10963</v>
      </c>
      <c r="C333" s="885"/>
      <c r="D333" s="1146"/>
      <c r="J333" s="203"/>
    </row>
    <row r="334" spans="1:10" ht="14.25">
      <c r="A334" s="208" t="s">
        <v>10808</v>
      </c>
      <c r="B334" s="885" t="s">
        <v>10807</v>
      </c>
      <c r="C334" s="885"/>
      <c r="D334" s="1146"/>
      <c r="J334" s="204"/>
    </row>
    <row r="335" spans="1:10" ht="15.75" customHeight="1">
      <c r="A335" s="208" t="s">
        <v>10808</v>
      </c>
      <c r="B335" s="885" t="s">
        <v>10807</v>
      </c>
      <c r="C335" s="885"/>
      <c r="D335" s="1146"/>
      <c r="J335" s="205"/>
    </row>
    <row r="336" spans="1:10" ht="15.75" customHeight="1">
      <c r="A336" s="209" t="s">
        <v>10813</v>
      </c>
      <c r="B336" s="885" t="s">
        <v>10964</v>
      </c>
      <c r="C336" s="885"/>
      <c r="D336" s="1146"/>
      <c r="J336" s="205"/>
    </row>
    <row r="337" spans="1:10" ht="15.75" customHeight="1">
      <c r="A337" s="209" t="s">
        <v>10813</v>
      </c>
      <c r="B337" s="885" t="s">
        <v>10965</v>
      </c>
      <c r="C337" s="885"/>
      <c r="D337" s="1146"/>
      <c r="J337" s="206"/>
    </row>
    <row r="338" spans="1:10" ht="15.75" customHeight="1">
      <c r="A338" s="209" t="s">
        <v>10813</v>
      </c>
      <c r="B338" s="885" t="s">
        <v>10966</v>
      </c>
      <c r="C338" s="885"/>
      <c r="D338" s="1146"/>
      <c r="J338" s="206"/>
    </row>
    <row r="339" spans="1:10" ht="15.75" customHeight="1">
      <c r="A339" s="209" t="s">
        <v>10813</v>
      </c>
      <c r="B339" s="885" t="s">
        <v>10807</v>
      </c>
      <c r="C339" s="885"/>
      <c r="D339" s="1146"/>
      <c r="J339" s="206"/>
    </row>
    <row r="340" spans="1:10" ht="15.75" customHeight="1">
      <c r="A340" s="209" t="s">
        <v>10813</v>
      </c>
      <c r="B340" s="885" t="s">
        <v>10807</v>
      </c>
      <c r="C340" s="885"/>
      <c r="D340" s="1146"/>
      <c r="J340" s="207"/>
    </row>
    <row r="341" spans="1:10" ht="15.75" customHeight="1">
      <c r="A341" s="210" t="s">
        <v>10818</v>
      </c>
      <c r="B341" s="885" t="s">
        <v>10967</v>
      </c>
      <c r="C341" s="885"/>
      <c r="D341" s="1146"/>
      <c r="J341" s="208"/>
    </row>
    <row r="342" spans="1:10" ht="15.75" customHeight="1">
      <c r="A342" s="210" t="s">
        <v>10818</v>
      </c>
      <c r="B342" s="885" t="s">
        <v>10807</v>
      </c>
      <c r="C342" s="885"/>
      <c r="D342" s="1146"/>
      <c r="J342" s="208"/>
    </row>
    <row r="343" spans="1:10" ht="22.5" customHeight="1">
      <c r="A343" s="211" t="s">
        <v>10821</v>
      </c>
      <c r="B343" s="1073" t="s">
        <v>10968</v>
      </c>
      <c r="C343" s="885"/>
      <c r="D343" s="1146"/>
      <c r="J343" s="208"/>
    </row>
    <row r="344" spans="1:10" ht="15.75" customHeight="1">
      <c r="A344" s="3"/>
      <c r="B344" s="3"/>
      <c r="C344" s="885"/>
      <c r="D344" s="1146"/>
      <c r="J344" s="209"/>
    </row>
    <row r="345" spans="1:10" ht="15.75" customHeight="1">
      <c r="A345" s="204" t="s">
        <v>10969</v>
      </c>
      <c r="B345" s="202" t="s">
        <v>10801</v>
      </c>
      <c r="C345" s="885"/>
      <c r="D345" s="1146"/>
      <c r="J345" s="209"/>
    </row>
    <row r="346" spans="1:10" ht="15.75" customHeight="1">
      <c r="A346" s="205" t="s">
        <v>8250</v>
      </c>
      <c r="B346" s="202" t="s">
        <v>10970</v>
      </c>
      <c r="C346" s="885"/>
      <c r="D346" s="1146"/>
      <c r="J346" s="209"/>
    </row>
    <row r="347" spans="1:10" ht="15.75" customHeight="1">
      <c r="A347" s="205" t="s">
        <v>8250</v>
      </c>
      <c r="B347" s="202" t="s">
        <v>10807</v>
      </c>
      <c r="C347" s="885"/>
      <c r="D347" s="1146"/>
      <c r="J347" s="209"/>
    </row>
    <row r="348" spans="1:10" ht="14.25">
      <c r="A348" s="206" t="s">
        <v>10804</v>
      </c>
      <c r="B348" s="202" t="s">
        <v>10971</v>
      </c>
      <c r="C348" s="885"/>
      <c r="D348" s="1146"/>
      <c r="J348" s="209"/>
    </row>
    <row r="349" spans="1:10" ht="15.75" customHeight="1">
      <c r="A349" s="206" t="s">
        <v>10804</v>
      </c>
      <c r="B349" s="202" t="s">
        <v>10972</v>
      </c>
      <c r="C349" s="885"/>
      <c r="D349" s="1146"/>
      <c r="J349" s="210"/>
    </row>
    <row r="350" spans="1:10" ht="15.75" customHeight="1">
      <c r="A350" s="206" t="s">
        <v>10804</v>
      </c>
      <c r="B350" s="202" t="s">
        <v>10807</v>
      </c>
      <c r="C350" s="885"/>
      <c r="D350" s="1146"/>
      <c r="J350" s="210"/>
    </row>
    <row r="351" spans="1:10" ht="15.75" customHeight="1">
      <c r="A351" s="207" t="s">
        <v>10808</v>
      </c>
      <c r="B351" s="202" t="s">
        <v>10973</v>
      </c>
      <c r="C351" s="885"/>
      <c r="D351" s="1146"/>
      <c r="J351" s="211"/>
    </row>
    <row r="352" spans="1:10" ht="15.75" customHeight="1">
      <c r="A352" s="208" t="s">
        <v>10808</v>
      </c>
      <c r="B352" s="202" t="s">
        <v>10974</v>
      </c>
      <c r="C352" s="885"/>
      <c r="D352" s="1146"/>
      <c r="J352" s="211"/>
    </row>
    <row r="353" spans="1:10" ht="14.25">
      <c r="A353" s="208" t="s">
        <v>10808</v>
      </c>
      <c r="B353" s="202" t="s">
        <v>10807</v>
      </c>
      <c r="C353" s="885"/>
      <c r="D353" s="1146"/>
      <c r="J353" s="204"/>
    </row>
    <row r="354" spans="1:10" ht="15.75" customHeight="1">
      <c r="A354" s="208" t="s">
        <v>10808</v>
      </c>
      <c r="B354" s="202" t="s">
        <v>10807</v>
      </c>
      <c r="C354" s="885"/>
      <c r="D354" s="1146"/>
      <c r="J354" s="205"/>
    </row>
    <row r="355" spans="1:10" ht="15.75" customHeight="1">
      <c r="A355" s="209" t="s">
        <v>10813</v>
      </c>
      <c r="B355" s="202" t="s">
        <v>10975</v>
      </c>
      <c r="C355" s="885"/>
      <c r="D355" s="1146"/>
      <c r="J355" s="205"/>
    </row>
    <row r="356" spans="1:10" ht="15.75" customHeight="1">
      <c r="A356" s="209" t="s">
        <v>10813</v>
      </c>
      <c r="B356" s="202" t="s">
        <v>10976</v>
      </c>
      <c r="C356" s="885"/>
      <c r="D356" s="1146"/>
      <c r="J356" s="206"/>
    </row>
    <row r="357" spans="1:10" ht="15.75" customHeight="1">
      <c r="A357" s="209" t="s">
        <v>10813</v>
      </c>
      <c r="B357" s="202" t="s">
        <v>10977</v>
      </c>
      <c r="C357" s="885"/>
      <c r="D357" s="1146"/>
      <c r="J357" s="206"/>
    </row>
    <row r="358" spans="1:10" ht="15.75" customHeight="1">
      <c r="A358" s="209" t="s">
        <v>10813</v>
      </c>
      <c r="B358" s="202" t="s">
        <v>10807</v>
      </c>
      <c r="C358" s="885"/>
      <c r="D358" s="1146"/>
      <c r="J358" s="206"/>
    </row>
    <row r="359" spans="1:10" ht="15.75" customHeight="1">
      <c r="A359" s="209" t="s">
        <v>10813</v>
      </c>
      <c r="B359" s="202" t="s">
        <v>10807</v>
      </c>
      <c r="C359" s="885"/>
      <c r="D359" s="1146"/>
      <c r="J359" s="207"/>
    </row>
    <row r="360" spans="1:10" ht="15.75" customHeight="1">
      <c r="A360" s="210" t="s">
        <v>10818</v>
      </c>
      <c r="B360" s="202" t="s">
        <v>10978</v>
      </c>
      <c r="C360" s="885"/>
      <c r="D360" s="1146"/>
      <c r="J360" s="208"/>
    </row>
    <row r="361" spans="1:10" ht="15.75" customHeight="1">
      <c r="A361" s="210" t="s">
        <v>10818</v>
      </c>
      <c r="B361" s="202" t="s">
        <v>10807</v>
      </c>
      <c r="C361" s="885"/>
      <c r="D361" s="1146"/>
      <c r="J361" s="208"/>
    </row>
    <row r="362" spans="1:10" ht="15.75" customHeight="1">
      <c r="A362" s="211" t="s">
        <v>10821</v>
      </c>
      <c r="B362" s="202" t="s">
        <v>10807</v>
      </c>
      <c r="C362" s="885"/>
      <c r="D362" s="1146"/>
      <c r="J362" s="208"/>
    </row>
    <row r="363" spans="1:10" ht="15.75" customHeight="1">
      <c r="A363" s="3"/>
      <c r="B363" s="3"/>
      <c r="C363" s="885"/>
      <c r="D363" s="1146"/>
      <c r="J363" s="209"/>
    </row>
    <row r="364" spans="1:10" ht="15.75" customHeight="1">
      <c r="A364" s="204" t="s">
        <v>10979</v>
      </c>
      <c r="B364" s="885" t="s">
        <v>10801</v>
      </c>
      <c r="C364" s="885"/>
      <c r="D364" s="1146"/>
      <c r="J364" s="209"/>
    </row>
    <row r="365" spans="1:10" ht="15.75" customHeight="1">
      <c r="A365" s="205" t="s">
        <v>8250</v>
      </c>
      <c r="B365" s="885" t="s">
        <v>10980</v>
      </c>
      <c r="C365" s="885"/>
      <c r="D365" s="1146"/>
      <c r="J365" s="209"/>
    </row>
    <row r="366" spans="1:10" ht="15.75" customHeight="1">
      <c r="A366" s="205" t="s">
        <v>8250</v>
      </c>
      <c r="B366" s="885" t="s">
        <v>10981</v>
      </c>
      <c r="C366" s="885"/>
      <c r="D366" s="1146"/>
      <c r="J366" s="209"/>
    </row>
    <row r="367" spans="1:10" ht="14.25">
      <c r="A367" s="206" t="s">
        <v>10804</v>
      </c>
      <c r="B367" s="885" t="s">
        <v>10982</v>
      </c>
      <c r="C367" s="885"/>
      <c r="D367" s="1146"/>
      <c r="J367" s="209"/>
    </row>
    <row r="368" spans="1:10" ht="15.75" customHeight="1">
      <c r="A368" s="206" t="s">
        <v>10804</v>
      </c>
      <c r="B368" s="885" t="s">
        <v>10983</v>
      </c>
      <c r="C368" s="885"/>
      <c r="D368" s="1146"/>
      <c r="J368" s="210"/>
    </row>
    <row r="369" spans="1:10" ht="15.75" customHeight="1">
      <c r="A369" s="206" t="s">
        <v>10804</v>
      </c>
      <c r="B369" s="885" t="s">
        <v>10807</v>
      </c>
      <c r="C369" s="885"/>
      <c r="D369" s="1146"/>
      <c r="J369" s="210"/>
    </row>
    <row r="370" spans="1:10" ht="15.75" customHeight="1">
      <c r="A370" s="207" t="s">
        <v>10808</v>
      </c>
      <c r="B370" s="112" t="s">
        <v>10984</v>
      </c>
      <c r="C370" s="885"/>
      <c r="D370" s="1146"/>
      <c r="J370" s="211"/>
    </row>
    <row r="371" spans="1:10" ht="15.75" customHeight="1">
      <c r="A371" s="208" t="s">
        <v>10808</v>
      </c>
      <c r="B371" s="112" t="s">
        <v>10985</v>
      </c>
      <c r="C371" s="885"/>
      <c r="D371" s="1146"/>
    </row>
    <row r="372" spans="1:10" ht="14.25">
      <c r="A372" s="208" t="s">
        <v>10808</v>
      </c>
      <c r="B372" s="885" t="s">
        <v>10807</v>
      </c>
      <c r="C372" s="885"/>
      <c r="D372" s="1146"/>
      <c r="J372" s="204"/>
    </row>
    <row r="373" spans="1:10" ht="15.75" customHeight="1">
      <c r="A373" s="208" t="s">
        <v>10808</v>
      </c>
      <c r="B373" s="885" t="s">
        <v>10807</v>
      </c>
      <c r="C373" s="885"/>
      <c r="D373" s="1146"/>
      <c r="J373" s="205"/>
    </row>
    <row r="374" spans="1:10" ht="15.75" customHeight="1">
      <c r="A374" s="209" t="s">
        <v>10813</v>
      </c>
      <c r="B374" s="885" t="s">
        <v>10986</v>
      </c>
      <c r="C374" s="885"/>
      <c r="D374" s="1146"/>
      <c r="J374" s="205"/>
    </row>
    <row r="375" spans="1:10" ht="15.75" customHeight="1">
      <c r="A375" s="209" t="s">
        <v>10813</v>
      </c>
      <c r="B375" s="885" t="s">
        <v>10987</v>
      </c>
      <c r="C375" s="885"/>
      <c r="D375" s="1146"/>
      <c r="J375" s="206"/>
    </row>
    <row r="376" spans="1:10" ht="15.75" customHeight="1">
      <c r="A376" s="209" t="s">
        <v>10813</v>
      </c>
      <c r="B376" s="885" t="s">
        <v>10988</v>
      </c>
      <c r="C376" s="885"/>
      <c r="D376" s="1146"/>
      <c r="J376" s="206"/>
    </row>
    <row r="377" spans="1:10" ht="15.75" customHeight="1">
      <c r="A377" s="209" t="s">
        <v>10813</v>
      </c>
      <c r="B377" s="885" t="s">
        <v>10807</v>
      </c>
      <c r="C377" s="885"/>
      <c r="D377" s="1146"/>
      <c r="J377" s="206"/>
    </row>
    <row r="378" spans="1:10" ht="15.75" customHeight="1">
      <c r="A378" s="209" t="s">
        <v>10813</v>
      </c>
      <c r="B378" s="885" t="s">
        <v>10807</v>
      </c>
      <c r="C378" s="885"/>
      <c r="D378" s="1146"/>
      <c r="J378" s="207"/>
    </row>
    <row r="379" spans="1:10" ht="15.75" customHeight="1">
      <c r="A379" s="210" t="s">
        <v>10818</v>
      </c>
      <c r="B379" s="885" t="s">
        <v>10989</v>
      </c>
      <c r="C379" s="885"/>
      <c r="D379" s="1146"/>
      <c r="J379" s="208"/>
    </row>
    <row r="380" spans="1:10" ht="15.75" customHeight="1">
      <c r="A380" s="210" t="s">
        <v>10818</v>
      </c>
      <c r="B380" s="885" t="s">
        <v>10990</v>
      </c>
      <c r="C380" s="885"/>
      <c r="D380" s="1146"/>
      <c r="J380" s="208"/>
    </row>
    <row r="381" spans="1:10" ht="15.75" customHeight="1">
      <c r="A381" s="211" t="s">
        <v>10821</v>
      </c>
      <c r="B381" s="885" t="s">
        <v>10991</v>
      </c>
      <c r="C381" s="885"/>
      <c r="D381" s="1146"/>
      <c r="J381" s="208"/>
    </row>
    <row r="382" spans="1:10" ht="15.75" customHeight="1">
      <c r="A382" s="3"/>
      <c r="B382" s="3"/>
      <c r="C382" s="885"/>
      <c r="D382" s="1146"/>
      <c r="J382" s="209"/>
    </row>
    <row r="383" spans="1:10" ht="14.25">
      <c r="A383" s="204" t="s">
        <v>10992</v>
      </c>
      <c r="B383" s="885" t="s">
        <v>10801</v>
      </c>
      <c r="C383" s="885"/>
      <c r="D383" s="1146"/>
      <c r="J383" s="209"/>
    </row>
    <row r="384" spans="1:10" ht="15.75" customHeight="1">
      <c r="A384" s="205" t="s">
        <v>8250</v>
      </c>
      <c r="B384" s="885" t="s">
        <v>10993</v>
      </c>
      <c r="C384" s="885"/>
      <c r="D384" s="1146"/>
      <c r="J384" s="210"/>
    </row>
    <row r="385" spans="1:10" ht="15.75" customHeight="1">
      <c r="A385" s="205" t="s">
        <v>8250</v>
      </c>
      <c r="B385" s="885" t="s">
        <v>10807</v>
      </c>
      <c r="C385" s="885"/>
      <c r="D385" s="1146"/>
      <c r="J385" s="210"/>
    </row>
    <row r="386" spans="1:10" ht="15.75" customHeight="1">
      <c r="A386" s="206" t="s">
        <v>10804</v>
      </c>
      <c r="B386" s="885" t="s">
        <v>10807</v>
      </c>
      <c r="C386" s="885"/>
      <c r="D386" s="1146"/>
      <c r="J386" s="211"/>
    </row>
    <row r="387" spans="1:10" ht="15.75" customHeight="1">
      <c r="A387" s="206" t="s">
        <v>10804</v>
      </c>
      <c r="B387" s="885" t="s">
        <v>10994</v>
      </c>
      <c r="C387" s="885"/>
      <c r="D387" s="1146"/>
      <c r="J387" s="209"/>
    </row>
    <row r="388" spans="1:10" ht="14.25">
      <c r="A388" s="206" t="s">
        <v>10804</v>
      </c>
      <c r="B388" s="885" t="s">
        <v>10807</v>
      </c>
      <c r="C388" s="885"/>
      <c r="D388" s="1146"/>
      <c r="J388" s="204"/>
    </row>
    <row r="389" spans="1:10" ht="15.75" customHeight="1">
      <c r="A389" s="207" t="s">
        <v>10808</v>
      </c>
      <c r="B389" s="885" t="s">
        <v>10995</v>
      </c>
      <c r="C389" s="885"/>
      <c r="D389" s="1146"/>
      <c r="J389" s="205"/>
    </row>
    <row r="390" spans="1:10" ht="15.75" customHeight="1">
      <c r="A390" s="208" t="s">
        <v>10808</v>
      </c>
      <c r="B390" s="885" t="s">
        <v>10807</v>
      </c>
      <c r="C390" s="885"/>
      <c r="D390" s="1146"/>
      <c r="J390" s="205"/>
    </row>
    <row r="391" spans="1:10" ht="15.75" customHeight="1">
      <c r="A391" s="208" t="s">
        <v>10808</v>
      </c>
      <c r="B391" s="885" t="s">
        <v>10807</v>
      </c>
      <c r="C391" s="885"/>
      <c r="D391" s="1146"/>
      <c r="J391" s="206"/>
    </row>
    <row r="392" spans="1:10" ht="15.75" customHeight="1">
      <c r="A392" s="208" t="s">
        <v>10808</v>
      </c>
      <c r="B392" s="885" t="s">
        <v>10807</v>
      </c>
      <c r="C392" s="885"/>
      <c r="D392" s="1146"/>
      <c r="J392" s="206"/>
    </row>
    <row r="393" spans="1:10" ht="15.75" customHeight="1">
      <c r="A393" s="209" t="s">
        <v>10813</v>
      </c>
      <c r="B393" s="886" t="s">
        <v>10996</v>
      </c>
      <c r="C393" s="885"/>
      <c r="D393" s="1146"/>
      <c r="J393" s="206"/>
    </row>
    <row r="394" spans="1:10" ht="15.75" customHeight="1">
      <c r="A394" s="209" t="s">
        <v>10813</v>
      </c>
      <c r="B394" s="885" t="s">
        <v>10807</v>
      </c>
      <c r="C394" s="885"/>
      <c r="D394" s="1146"/>
      <c r="J394" s="207"/>
    </row>
    <row r="395" spans="1:10" ht="15.75" customHeight="1">
      <c r="A395" s="209" t="s">
        <v>10813</v>
      </c>
      <c r="B395" s="885" t="s">
        <v>10807</v>
      </c>
      <c r="C395" s="885"/>
      <c r="D395" s="1146"/>
      <c r="J395" s="208"/>
    </row>
    <row r="396" spans="1:10" ht="15.75" customHeight="1">
      <c r="A396" s="209" t="s">
        <v>10813</v>
      </c>
      <c r="B396" s="885" t="s">
        <v>10807</v>
      </c>
      <c r="C396" s="885"/>
      <c r="D396" s="1146"/>
      <c r="J396" s="208"/>
    </row>
    <row r="397" spans="1:10" ht="15.75" customHeight="1">
      <c r="A397" s="209" t="s">
        <v>10813</v>
      </c>
      <c r="B397" s="885" t="s">
        <v>10807</v>
      </c>
      <c r="C397" s="885"/>
      <c r="D397" s="1146"/>
      <c r="J397" s="208"/>
    </row>
    <row r="398" spans="1:10" ht="15.75" customHeight="1">
      <c r="A398" s="210" t="s">
        <v>10818</v>
      </c>
      <c r="B398" s="885" t="s">
        <v>10807</v>
      </c>
      <c r="C398" s="885"/>
      <c r="D398" s="1146"/>
      <c r="J398" s="209"/>
    </row>
    <row r="399" spans="1:10" ht="15.75" customHeight="1">
      <c r="A399" s="210" t="s">
        <v>10818</v>
      </c>
      <c r="B399" s="885" t="s">
        <v>10807</v>
      </c>
      <c r="C399" s="885"/>
      <c r="D399" s="1146"/>
      <c r="J399" s="209"/>
    </row>
    <row r="400" spans="1:10" ht="15.75" customHeight="1">
      <c r="A400" s="211" t="s">
        <v>10821</v>
      </c>
      <c r="B400" s="885" t="s">
        <v>10807</v>
      </c>
      <c r="C400" s="885"/>
      <c r="D400" s="1146"/>
      <c r="J400" s="209"/>
    </row>
    <row r="401" spans="1:10" ht="15.75" customHeight="1">
      <c r="A401" s="3"/>
      <c r="B401" s="3"/>
      <c r="C401" s="885"/>
      <c r="D401" s="1146"/>
      <c r="J401" s="209"/>
    </row>
    <row r="402" spans="1:10" ht="14.25">
      <c r="A402" s="204" t="s">
        <v>10997</v>
      </c>
      <c r="B402" s="885" t="s">
        <v>10801</v>
      </c>
      <c r="C402" s="885"/>
      <c r="D402" s="1146"/>
      <c r="J402" s="209"/>
    </row>
    <row r="403" spans="1:10" ht="15.75" customHeight="1">
      <c r="A403" s="205" t="s">
        <v>8250</v>
      </c>
      <c r="B403" s="885" t="s">
        <v>10998</v>
      </c>
      <c r="C403" s="885"/>
      <c r="D403" s="1146"/>
      <c r="J403" s="210"/>
    </row>
    <row r="404" spans="1:10" ht="15.75" customHeight="1">
      <c r="A404" s="205" t="s">
        <v>8250</v>
      </c>
      <c r="B404" s="885" t="s">
        <v>10807</v>
      </c>
      <c r="C404" s="885"/>
      <c r="D404" s="1146"/>
      <c r="J404" s="210"/>
    </row>
    <row r="405" spans="1:10" ht="15.75" customHeight="1">
      <c r="A405" s="206" t="s">
        <v>10804</v>
      </c>
      <c r="B405" s="885" t="s">
        <v>10999</v>
      </c>
      <c r="C405" s="885"/>
      <c r="D405" s="1146"/>
      <c r="J405" s="211"/>
    </row>
    <row r="406" spans="1:10" ht="15.75" customHeight="1">
      <c r="A406" s="206" t="s">
        <v>10804</v>
      </c>
      <c r="B406" s="885" t="s">
        <v>10807</v>
      </c>
      <c r="C406" s="885"/>
      <c r="D406" s="1146"/>
      <c r="J406" s="211"/>
    </row>
    <row r="407" spans="1:10" ht="14.25">
      <c r="A407" s="206" t="s">
        <v>10804</v>
      </c>
      <c r="B407" s="885" t="s">
        <v>10807</v>
      </c>
      <c r="C407" s="885"/>
      <c r="D407" s="1146"/>
      <c r="J407" s="204"/>
    </row>
    <row r="408" spans="1:10" ht="15.75" customHeight="1">
      <c r="A408" s="207" t="s">
        <v>10808</v>
      </c>
      <c r="B408" s="885" t="s">
        <v>10807</v>
      </c>
      <c r="C408" s="885"/>
      <c r="D408" s="1146"/>
      <c r="J408" s="205"/>
    </row>
    <row r="409" spans="1:10" ht="15.75" customHeight="1">
      <c r="A409" s="208" t="s">
        <v>10808</v>
      </c>
      <c r="B409" s="885" t="s">
        <v>10807</v>
      </c>
      <c r="C409" s="885"/>
      <c r="D409" s="1146"/>
      <c r="J409" s="205"/>
    </row>
    <row r="410" spans="1:10" ht="15.75" customHeight="1">
      <c r="A410" s="208" t="s">
        <v>10808</v>
      </c>
      <c r="B410" s="885" t="s">
        <v>11000</v>
      </c>
      <c r="C410" s="885"/>
      <c r="D410" s="1146"/>
      <c r="J410" s="206"/>
    </row>
    <row r="411" spans="1:10" ht="15.75" customHeight="1">
      <c r="A411" s="208" t="s">
        <v>10808</v>
      </c>
      <c r="B411" s="885" t="s">
        <v>10807</v>
      </c>
      <c r="C411" s="885"/>
      <c r="D411" s="1146"/>
      <c r="J411" s="206"/>
    </row>
    <row r="412" spans="1:10" ht="15.75" customHeight="1">
      <c r="A412" s="209" t="s">
        <v>10813</v>
      </c>
      <c r="B412" s="885" t="s">
        <v>10807</v>
      </c>
      <c r="C412" s="885"/>
      <c r="D412" s="1146"/>
      <c r="J412" s="206"/>
    </row>
    <row r="413" spans="1:10" ht="15.75" customHeight="1">
      <c r="A413" s="209" t="s">
        <v>10813</v>
      </c>
      <c r="B413" s="885" t="s">
        <v>10807</v>
      </c>
      <c r="C413" s="885"/>
      <c r="D413" s="1146"/>
      <c r="J413" s="207"/>
    </row>
    <row r="414" spans="1:10" ht="15.75" customHeight="1">
      <c r="A414" s="209" t="s">
        <v>10813</v>
      </c>
      <c r="B414" s="886" t="s">
        <v>11001</v>
      </c>
      <c r="C414" s="885"/>
      <c r="D414" s="1146"/>
      <c r="J414" s="208"/>
    </row>
    <row r="415" spans="1:10" ht="15.75" customHeight="1">
      <c r="A415" s="209" t="s">
        <v>10813</v>
      </c>
      <c r="B415" s="885" t="s">
        <v>11002</v>
      </c>
      <c r="C415" s="885"/>
      <c r="D415" s="1146"/>
      <c r="J415" s="208"/>
    </row>
    <row r="416" spans="1:10" ht="15.75" customHeight="1">
      <c r="A416" s="209" t="s">
        <v>10813</v>
      </c>
      <c r="B416" s="885" t="s">
        <v>10807</v>
      </c>
      <c r="C416" s="885"/>
      <c r="D416" s="1146"/>
      <c r="J416" s="208"/>
    </row>
    <row r="417" spans="1:10" ht="15.75" customHeight="1">
      <c r="A417" s="210" t="s">
        <v>10818</v>
      </c>
      <c r="B417" s="885" t="s">
        <v>11003</v>
      </c>
      <c r="C417" s="885"/>
      <c r="D417" s="1146"/>
      <c r="J417" s="209"/>
    </row>
    <row r="418" spans="1:10" ht="15.75" customHeight="1">
      <c r="A418" s="210" t="s">
        <v>10818</v>
      </c>
      <c r="B418" s="885" t="s">
        <v>10807</v>
      </c>
      <c r="C418" s="885"/>
      <c r="D418" s="1146"/>
      <c r="J418" s="209"/>
    </row>
    <row r="419" spans="1:10" ht="15.75" customHeight="1">
      <c r="A419" s="211" t="s">
        <v>10821</v>
      </c>
      <c r="B419" s="885" t="s">
        <v>10807</v>
      </c>
      <c r="C419" s="885"/>
      <c r="D419" s="1146"/>
      <c r="J419" s="209"/>
    </row>
    <row r="420" spans="1:10" ht="15.75" customHeight="1">
      <c r="A420" s="211"/>
      <c r="C420" s="885"/>
      <c r="D420" s="1146"/>
      <c r="J420" s="209"/>
    </row>
    <row r="421" spans="1:10" ht="14.25">
      <c r="A421" s="204" t="s">
        <v>11004</v>
      </c>
      <c r="B421" s="885" t="s">
        <v>10801</v>
      </c>
      <c r="C421" s="885"/>
      <c r="D421" s="1146"/>
      <c r="J421" s="209"/>
    </row>
    <row r="422" spans="1:10" ht="15.75" customHeight="1">
      <c r="A422" s="205" t="s">
        <v>8250</v>
      </c>
      <c r="B422" s="885" t="s">
        <v>11005</v>
      </c>
      <c r="C422" s="885"/>
      <c r="D422" s="1146"/>
      <c r="J422" s="210"/>
    </row>
    <row r="423" spans="1:10" ht="15.75" customHeight="1">
      <c r="A423" s="205" t="s">
        <v>8250</v>
      </c>
      <c r="B423" s="885" t="s">
        <v>10807</v>
      </c>
      <c r="C423" s="885"/>
      <c r="D423" s="1146"/>
      <c r="J423" s="210"/>
    </row>
    <row r="424" spans="1:10" ht="15.75" customHeight="1">
      <c r="A424" s="206" t="s">
        <v>10804</v>
      </c>
      <c r="B424" s="885" t="s">
        <v>11006</v>
      </c>
      <c r="C424" s="885"/>
      <c r="D424" s="1146"/>
      <c r="J424" s="211"/>
    </row>
    <row r="425" spans="1:10" ht="15.75" customHeight="1">
      <c r="A425" s="206" t="s">
        <v>10804</v>
      </c>
      <c r="B425" s="885" t="s">
        <v>11007</v>
      </c>
      <c r="C425" s="885"/>
      <c r="D425" s="1146"/>
      <c r="J425" s="203"/>
    </row>
    <row r="426" spans="1:10" ht="14.25">
      <c r="A426" s="206" t="s">
        <v>10804</v>
      </c>
      <c r="B426" s="885" t="s">
        <v>10807</v>
      </c>
      <c r="C426" s="885"/>
      <c r="D426" s="1146"/>
      <c r="J426" s="204"/>
    </row>
    <row r="427" spans="1:10" ht="15.75" customHeight="1">
      <c r="A427" s="207" t="s">
        <v>10808</v>
      </c>
      <c r="B427" s="885" t="s">
        <v>11008</v>
      </c>
      <c r="C427" s="885"/>
      <c r="D427" s="1146"/>
      <c r="J427" s="205"/>
    </row>
    <row r="428" spans="1:10" ht="15.75" customHeight="1">
      <c r="A428" s="208" t="s">
        <v>10808</v>
      </c>
      <c r="B428" s="885" t="s">
        <v>11009</v>
      </c>
      <c r="C428" s="885"/>
      <c r="D428" s="1146"/>
      <c r="J428" s="205"/>
    </row>
    <row r="429" spans="1:10" ht="15.75" customHeight="1">
      <c r="A429" s="208" t="s">
        <v>10808</v>
      </c>
      <c r="B429" s="885" t="s">
        <v>10807</v>
      </c>
      <c r="C429" s="885"/>
      <c r="D429" s="1146"/>
      <c r="J429" s="206"/>
    </row>
    <row r="430" spans="1:10" ht="15.75" customHeight="1">
      <c r="A430" s="208" t="s">
        <v>10808</v>
      </c>
      <c r="B430" s="885" t="s">
        <v>10807</v>
      </c>
      <c r="C430" s="885"/>
      <c r="D430" s="1146"/>
      <c r="J430" s="206"/>
    </row>
    <row r="431" spans="1:10" ht="15.75" customHeight="1">
      <c r="A431" s="209" t="s">
        <v>10813</v>
      </c>
      <c r="B431" s="885" t="s">
        <v>11010</v>
      </c>
      <c r="C431" s="885"/>
      <c r="D431" s="1146"/>
      <c r="J431" s="206"/>
    </row>
    <row r="432" spans="1:10" ht="15.75" customHeight="1">
      <c r="A432" s="209" t="s">
        <v>10813</v>
      </c>
      <c r="B432" s="885" t="s">
        <v>11011</v>
      </c>
      <c r="C432" s="885"/>
      <c r="D432" s="1146"/>
      <c r="J432" s="207"/>
    </row>
    <row r="433" spans="1:10" ht="15.75" customHeight="1">
      <c r="A433" s="209" t="s">
        <v>10813</v>
      </c>
      <c r="B433" s="885" t="s">
        <v>11012</v>
      </c>
      <c r="C433" s="885"/>
      <c r="D433" s="1146"/>
      <c r="J433" s="208"/>
    </row>
    <row r="434" spans="1:10" ht="15.75" customHeight="1">
      <c r="A434" s="209" t="s">
        <v>10813</v>
      </c>
      <c r="B434" s="885" t="s">
        <v>11013</v>
      </c>
      <c r="C434" s="885"/>
      <c r="D434" s="1146"/>
      <c r="J434" s="208"/>
    </row>
    <row r="435" spans="1:10" ht="15.75" customHeight="1">
      <c r="A435" s="209" t="s">
        <v>10813</v>
      </c>
      <c r="B435" s="885" t="s">
        <v>11014</v>
      </c>
      <c r="C435" s="885"/>
      <c r="D435" s="1146"/>
      <c r="J435" s="208"/>
    </row>
    <row r="436" spans="1:10" ht="15.75" customHeight="1">
      <c r="A436" s="210" t="s">
        <v>10818</v>
      </c>
      <c r="B436" s="885" t="s">
        <v>11015</v>
      </c>
      <c r="C436" s="885"/>
      <c r="D436" s="1146"/>
      <c r="J436" s="209"/>
    </row>
    <row r="437" spans="1:10" ht="15.75" customHeight="1">
      <c r="A437" s="210" t="s">
        <v>10818</v>
      </c>
      <c r="B437" s="885" t="s">
        <v>10807</v>
      </c>
      <c r="C437" s="885"/>
      <c r="D437" s="1146"/>
      <c r="J437" s="209"/>
    </row>
    <row r="438" spans="1:10" ht="15.75" customHeight="1">
      <c r="A438" s="211" t="s">
        <v>10821</v>
      </c>
      <c r="B438" s="885" t="s">
        <v>11016</v>
      </c>
      <c r="C438" s="885"/>
      <c r="D438" s="1146"/>
      <c r="J438" s="209"/>
    </row>
    <row r="439" spans="1:10" ht="15.75" customHeight="1">
      <c r="C439" s="885"/>
      <c r="D439" s="1146"/>
      <c r="J439" s="209"/>
    </row>
    <row r="440" spans="1:10" ht="14.25">
      <c r="A440" s="204" t="s">
        <v>11017</v>
      </c>
      <c r="B440" s="885" t="s">
        <v>10801</v>
      </c>
      <c r="C440" s="885"/>
      <c r="D440" s="1146"/>
      <c r="J440" s="209"/>
    </row>
    <row r="441" spans="1:10" ht="15.75" customHeight="1">
      <c r="A441" s="205" t="s">
        <v>8250</v>
      </c>
      <c r="B441" s="885" t="s">
        <v>11018</v>
      </c>
      <c r="C441" s="885"/>
      <c r="D441" s="1146"/>
      <c r="J441" s="210"/>
    </row>
    <row r="442" spans="1:10" ht="15.75" customHeight="1">
      <c r="A442" s="205" t="s">
        <v>8250</v>
      </c>
      <c r="B442" s="885" t="s">
        <v>10807</v>
      </c>
      <c r="C442" s="885"/>
      <c r="D442" s="1146"/>
      <c r="J442" s="210"/>
    </row>
    <row r="443" spans="1:10" ht="15.75" customHeight="1">
      <c r="A443" s="206" t="s">
        <v>10804</v>
      </c>
      <c r="B443" s="885" t="s">
        <v>11019</v>
      </c>
      <c r="C443" s="885"/>
      <c r="D443" s="1146"/>
      <c r="J443" s="211"/>
    </row>
    <row r="444" spans="1:10" ht="15.75" customHeight="1">
      <c r="A444" s="206" t="s">
        <v>10804</v>
      </c>
      <c r="B444" s="885" t="s">
        <v>11020</v>
      </c>
      <c r="C444" s="885"/>
      <c r="D444" s="1146"/>
      <c r="J444" s="203"/>
    </row>
    <row r="445" spans="1:10" ht="14.25">
      <c r="A445" s="206" t="s">
        <v>10804</v>
      </c>
      <c r="B445" s="885" t="s">
        <v>10807</v>
      </c>
      <c r="C445" s="885"/>
      <c r="D445" s="1146"/>
      <c r="J445" s="204"/>
    </row>
    <row r="446" spans="1:10" ht="15.75" customHeight="1">
      <c r="A446" s="207" t="s">
        <v>10808</v>
      </c>
      <c r="B446" s="885" t="s">
        <v>11021</v>
      </c>
      <c r="C446" s="885"/>
      <c r="D446" s="1146"/>
      <c r="J446" s="205"/>
    </row>
    <row r="447" spans="1:10" ht="15.75" customHeight="1">
      <c r="A447" s="208" t="s">
        <v>10808</v>
      </c>
      <c r="B447" s="1073" t="s">
        <v>11022</v>
      </c>
      <c r="C447" s="885"/>
      <c r="D447" s="1146"/>
      <c r="J447" s="205"/>
    </row>
    <row r="448" spans="1:10" ht="15.75" customHeight="1">
      <c r="A448" s="208" t="s">
        <v>10808</v>
      </c>
      <c r="B448" s="885" t="s">
        <v>11023</v>
      </c>
      <c r="C448" s="885"/>
      <c r="D448" s="1146"/>
      <c r="J448" s="206"/>
    </row>
    <row r="449" spans="1:10" ht="15.75" customHeight="1">
      <c r="A449" s="208" t="s">
        <v>10808</v>
      </c>
      <c r="B449" s="885" t="s">
        <v>10807</v>
      </c>
      <c r="C449" s="885"/>
      <c r="D449" s="1146"/>
      <c r="J449" s="206"/>
    </row>
    <row r="450" spans="1:10" ht="15.75" customHeight="1">
      <c r="A450" s="209" t="s">
        <v>10813</v>
      </c>
      <c r="B450" s="885" t="s">
        <v>11024</v>
      </c>
      <c r="C450" s="885"/>
      <c r="D450" s="1146"/>
      <c r="J450" s="206"/>
    </row>
    <row r="451" spans="1:10" ht="15.75" customHeight="1">
      <c r="A451" s="209" t="s">
        <v>10813</v>
      </c>
      <c r="B451" s="885" t="s">
        <v>11025</v>
      </c>
      <c r="C451" s="885"/>
      <c r="D451" s="1146"/>
      <c r="J451" s="207"/>
    </row>
    <row r="452" spans="1:10" ht="15.75" customHeight="1">
      <c r="A452" s="209" t="s">
        <v>10813</v>
      </c>
      <c r="B452" s="885" t="s">
        <v>11026</v>
      </c>
      <c r="C452" s="885"/>
      <c r="D452" s="1146"/>
      <c r="J452" s="208"/>
    </row>
    <row r="453" spans="1:10" ht="15.75" customHeight="1">
      <c r="A453" s="209" t="s">
        <v>10813</v>
      </c>
      <c r="B453" s="885" t="s">
        <v>10807</v>
      </c>
      <c r="C453" s="885"/>
      <c r="D453" s="1146"/>
      <c r="J453" s="208"/>
    </row>
    <row r="454" spans="1:10" ht="15.75" customHeight="1">
      <c r="A454" s="209" t="s">
        <v>10813</v>
      </c>
      <c r="B454" s="885" t="s">
        <v>10807</v>
      </c>
      <c r="C454" s="885"/>
      <c r="D454" s="1146"/>
      <c r="J454" s="208"/>
    </row>
    <row r="455" spans="1:10" ht="15.75" customHeight="1">
      <c r="A455" s="210" t="s">
        <v>10818</v>
      </c>
      <c r="B455" s="885" t="s">
        <v>11027</v>
      </c>
      <c r="C455" s="885"/>
      <c r="D455" s="1146"/>
      <c r="J455" s="209"/>
    </row>
    <row r="456" spans="1:10" ht="15.75" customHeight="1">
      <c r="A456" s="210" t="s">
        <v>10818</v>
      </c>
      <c r="B456" s="885" t="s">
        <v>10807</v>
      </c>
      <c r="C456" s="885"/>
      <c r="D456" s="1146"/>
      <c r="J456" s="209"/>
    </row>
    <row r="457" spans="1:10" ht="15.75" customHeight="1">
      <c r="A457" s="211" t="s">
        <v>10821</v>
      </c>
      <c r="B457" s="885" t="s">
        <v>10807</v>
      </c>
      <c r="C457" s="885"/>
      <c r="D457" s="1146"/>
      <c r="J457" s="209"/>
    </row>
    <row r="458" spans="1:10" ht="15.75" customHeight="1">
      <c r="C458" s="885"/>
      <c r="D458" s="1146"/>
      <c r="J458" s="209"/>
    </row>
    <row r="459" spans="1:10" ht="14.25">
      <c r="A459" s="204" t="s">
        <v>11028</v>
      </c>
      <c r="B459" s="885" t="s">
        <v>10801</v>
      </c>
      <c r="C459" s="885"/>
      <c r="D459" s="1146"/>
      <c r="J459" s="209"/>
    </row>
    <row r="460" spans="1:10" ht="15.75" customHeight="1">
      <c r="A460" s="205" t="s">
        <v>8250</v>
      </c>
      <c r="B460" s="885" t="s">
        <v>11029</v>
      </c>
      <c r="C460" s="885"/>
      <c r="D460" s="1146"/>
      <c r="J460" s="210"/>
    </row>
    <row r="461" spans="1:10" ht="15.75" customHeight="1">
      <c r="A461" s="205" t="s">
        <v>8250</v>
      </c>
      <c r="B461" s="885" t="s">
        <v>10807</v>
      </c>
      <c r="C461" s="885"/>
      <c r="D461" s="1146"/>
      <c r="J461" s="210"/>
    </row>
    <row r="462" spans="1:10" ht="15.75" customHeight="1">
      <c r="A462" s="206" t="s">
        <v>10804</v>
      </c>
      <c r="B462" s="885" t="s">
        <v>11030</v>
      </c>
      <c r="C462" s="885"/>
      <c r="D462" s="1146"/>
      <c r="J462" s="211"/>
    </row>
    <row r="463" spans="1:10" ht="15.75" customHeight="1">
      <c r="A463" s="206" t="s">
        <v>10804</v>
      </c>
      <c r="B463" s="885" t="s">
        <v>11031</v>
      </c>
      <c r="C463" s="885"/>
      <c r="D463" s="1146"/>
      <c r="J463" s="203"/>
    </row>
    <row r="464" spans="1:10" ht="14.25">
      <c r="A464" s="206" t="s">
        <v>10804</v>
      </c>
      <c r="B464" s="885" t="s">
        <v>10807</v>
      </c>
      <c r="C464" s="885"/>
      <c r="D464" s="1146"/>
      <c r="J464" s="204"/>
    </row>
    <row r="465" spans="1:10" ht="15.75" customHeight="1">
      <c r="A465" s="207" t="s">
        <v>10808</v>
      </c>
      <c r="B465" s="885" t="s">
        <v>11032</v>
      </c>
      <c r="C465" s="885"/>
      <c r="D465" s="1146"/>
      <c r="J465" s="205"/>
    </row>
    <row r="466" spans="1:10" ht="15.75" customHeight="1">
      <c r="A466" s="208" t="s">
        <v>10808</v>
      </c>
      <c r="B466" s="885" t="s">
        <v>11033</v>
      </c>
      <c r="C466" s="885"/>
      <c r="D466" s="1146"/>
      <c r="J466" s="205"/>
    </row>
    <row r="467" spans="1:10" ht="15.75" customHeight="1">
      <c r="A467" s="208" t="s">
        <v>10808</v>
      </c>
      <c r="B467" s="885" t="s">
        <v>10807</v>
      </c>
      <c r="C467" s="885"/>
      <c r="D467" s="1146"/>
      <c r="J467" s="206"/>
    </row>
    <row r="468" spans="1:10" ht="15.75" customHeight="1">
      <c r="A468" s="208" t="s">
        <v>10808</v>
      </c>
      <c r="B468" s="885" t="s">
        <v>10807</v>
      </c>
      <c r="C468" s="885"/>
      <c r="D468" s="1146"/>
      <c r="J468" s="206"/>
    </row>
    <row r="469" spans="1:10" ht="15.75" customHeight="1">
      <c r="A469" s="209" t="s">
        <v>10813</v>
      </c>
      <c r="B469" s="885" t="s">
        <v>11034</v>
      </c>
      <c r="C469" s="885"/>
      <c r="D469" s="1146"/>
      <c r="J469" s="206"/>
    </row>
    <row r="470" spans="1:10" ht="15.75" customHeight="1">
      <c r="A470" s="209" t="s">
        <v>10813</v>
      </c>
      <c r="B470" s="885" t="s">
        <v>11035</v>
      </c>
      <c r="C470" s="885"/>
      <c r="D470" s="1146"/>
      <c r="J470" s="207"/>
    </row>
    <row r="471" spans="1:10" ht="15.75" customHeight="1">
      <c r="A471" s="209" t="s">
        <v>10813</v>
      </c>
      <c r="B471" s="885" t="s">
        <v>11036</v>
      </c>
      <c r="C471" s="885"/>
      <c r="D471" s="1146"/>
      <c r="J471" s="208"/>
    </row>
    <row r="472" spans="1:10" ht="15.75" customHeight="1">
      <c r="A472" s="209" t="s">
        <v>10813</v>
      </c>
      <c r="B472" s="885" t="s">
        <v>11037</v>
      </c>
      <c r="C472" s="885"/>
      <c r="D472" s="1146"/>
      <c r="J472" s="208"/>
    </row>
    <row r="473" spans="1:10" ht="15.75" customHeight="1">
      <c r="A473" s="209" t="s">
        <v>10813</v>
      </c>
      <c r="B473" s="885" t="s">
        <v>10807</v>
      </c>
      <c r="C473" s="885"/>
      <c r="D473" s="1146"/>
      <c r="J473" s="208"/>
    </row>
    <row r="474" spans="1:10" ht="15.75" customHeight="1">
      <c r="A474" s="210" t="s">
        <v>10818</v>
      </c>
      <c r="B474" s="885" t="s">
        <v>11038</v>
      </c>
      <c r="C474" s="885"/>
      <c r="D474" s="1146"/>
      <c r="J474" s="209"/>
    </row>
    <row r="475" spans="1:10" ht="15.75" customHeight="1">
      <c r="A475" s="210" t="s">
        <v>10818</v>
      </c>
      <c r="B475" s="885" t="s">
        <v>11039</v>
      </c>
      <c r="C475" s="885"/>
      <c r="D475" s="1146"/>
      <c r="J475" s="209"/>
    </row>
    <row r="476" spans="1:10" ht="15.75" customHeight="1">
      <c r="A476" s="211" t="s">
        <v>10821</v>
      </c>
      <c r="B476" s="885" t="s">
        <v>10807</v>
      </c>
      <c r="C476" s="885"/>
      <c r="D476" s="1146"/>
      <c r="J476" s="209"/>
    </row>
    <row r="477" spans="1:10" ht="15.75" customHeight="1">
      <c r="C477" s="885"/>
      <c r="D477" s="1146"/>
      <c r="J477" s="209"/>
    </row>
    <row r="478" spans="1:10" ht="14.25">
      <c r="A478" s="204" t="s">
        <v>11040</v>
      </c>
      <c r="B478" s="885" t="s">
        <v>10801</v>
      </c>
      <c r="C478" s="885"/>
      <c r="D478" s="1146"/>
      <c r="J478" s="209"/>
    </row>
    <row r="479" spans="1:10" ht="15.75" customHeight="1">
      <c r="A479" s="205" t="s">
        <v>8250</v>
      </c>
      <c r="B479" s="885" t="s">
        <v>11041</v>
      </c>
      <c r="C479" s="885"/>
      <c r="D479" s="1146"/>
      <c r="J479" s="210"/>
    </row>
    <row r="480" spans="1:10" ht="15.75" customHeight="1">
      <c r="A480" s="205" t="s">
        <v>8250</v>
      </c>
      <c r="B480" s="885" t="s">
        <v>11042</v>
      </c>
      <c r="C480" s="885"/>
      <c r="D480" s="1146"/>
      <c r="J480" s="210"/>
    </row>
    <row r="481" spans="1:10" ht="15.75" customHeight="1">
      <c r="A481" s="206" t="s">
        <v>10804</v>
      </c>
      <c r="B481" s="885" t="s">
        <v>11043</v>
      </c>
      <c r="C481" s="885"/>
      <c r="D481" s="1146"/>
      <c r="J481" s="211"/>
    </row>
    <row r="482" spans="1:10" ht="15.75" customHeight="1">
      <c r="A482" s="206" t="s">
        <v>10804</v>
      </c>
      <c r="B482" s="885" t="s">
        <v>11044</v>
      </c>
      <c r="C482" s="885"/>
      <c r="D482" s="1146"/>
      <c r="J482" s="203"/>
    </row>
    <row r="483" spans="1:10" ht="14.25">
      <c r="A483" s="206" t="s">
        <v>10804</v>
      </c>
      <c r="B483" s="885" t="s">
        <v>10807</v>
      </c>
      <c r="C483" s="885"/>
      <c r="D483" s="1146"/>
      <c r="J483" s="204"/>
    </row>
    <row r="484" spans="1:10" ht="15.75" customHeight="1">
      <c r="A484" s="207" t="s">
        <v>10808</v>
      </c>
      <c r="B484" s="885" t="s">
        <v>11045</v>
      </c>
      <c r="C484" s="885"/>
      <c r="D484" s="1146"/>
      <c r="J484" s="205"/>
    </row>
    <row r="485" spans="1:10" ht="15.75" customHeight="1">
      <c r="A485" s="208" t="s">
        <v>10808</v>
      </c>
      <c r="B485" s="885" t="s">
        <v>11046</v>
      </c>
      <c r="C485" s="885"/>
      <c r="D485" s="1146"/>
      <c r="J485" s="205"/>
    </row>
    <row r="486" spans="1:10" ht="15.75" customHeight="1">
      <c r="A486" s="208" t="s">
        <v>10808</v>
      </c>
      <c r="B486" s="885" t="s">
        <v>11047</v>
      </c>
      <c r="C486" s="885"/>
      <c r="D486" s="1146"/>
      <c r="J486" s="206"/>
    </row>
    <row r="487" spans="1:10" ht="15.75" customHeight="1">
      <c r="A487" s="208" t="s">
        <v>10808</v>
      </c>
      <c r="B487" s="885" t="s">
        <v>10807</v>
      </c>
      <c r="C487" s="885"/>
      <c r="D487" s="1146"/>
      <c r="J487" s="206"/>
    </row>
    <row r="488" spans="1:10" ht="15.75" customHeight="1">
      <c r="A488" s="209" t="s">
        <v>10813</v>
      </c>
      <c r="B488" s="885" t="s">
        <v>11048</v>
      </c>
      <c r="C488" s="885"/>
      <c r="D488" s="1146"/>
      <c r="J488" s="206"/>
    </row>
    <row r="489" spans="1:10" ht="15.75" customHeight="1">
      <c r="A489" s="209" t="s">
        <v>10813</v>
      </c>
      <c r="B489" s="885" t="s">
        <v>11049</v>
      </c>
      <c r="C489" s="885"/>
      <c r="D489" s="1146"/>
      <c r="J489" s="207"/>
    </row>
    <row r="490" spans="1:10" ht="15.75" customHeight="1">
      <c r="A490" s="209" t="s">
        <v>10813</v>
      </c>
      <c r="B490" s="885" t="s">
        <v>11050</v>
      </c>
      <c r="C490" s="885"/>
      <c r="D490" s="1146"/>
      <c r="J490" s="208"/>
    </row>
    <row r="491" spans="1:10" ht="15.75" customHeight="1">
      <c r="A491" s="209" t="s">
        <v>10813</v>
      </c>
      <c r="B491" s="885" t="s">
        <v>11051</v>
      </c>
      <c r="C491" s="885"/>
      <c r="D491" s="1146"/>
      <c r="J491" s="208"/>
    </row>
    <row r="492" spans="1:10" ht="15.75" customHeight="1">
      <c r="A492" s="209" t="s">
        <v>10813</v>
      </c>
      <c r="B492" s="885" t="s">
        <v>10807</v>
      </c>
      <c r="C492" s="885"/>
      <c r="D492" s="1146"/>
      <c r="J492" s="208"/>
    </row>
    <row r="493" spans="1:10" ht="15.75" customHeight="1">
      <c r="A493" s="210" t="s">
        <v>10818</v>
      </c>
      <c r="B493" s="885" t="s">
        <v>2650</v>
      </c>
      <c r="C493" s="885"/>
      <c r="D493" s="1146"/>
      <c r="J493" s="209"/>
    </row>
    <row r="494" spans="1:10" ht="15.75" customHeight="1">
      <c r="A494" s="210" t="s">
        <v>10818</v>
      </c>
      <c r="B494" s="885" t="s">
        <v>10807</v>
      </c>
      <c r="C494" s="885"/>
      <c r="D494" s="1146"/>
      <c r="J494" s="209"/>
    </row>
    <row r="495" spans="1:10" ht="15.75" customHeight="1">
      <c r="A495" s="211" t="s">
        <v>10821</v>
      </c>
      <c r="B495" s="885" t="s">
        <v>11052</v>
      </c>
      <c r="C495" s="885"/>
      <c r="D495" s="1146"/>
      <c r="J495" s="209"/>
    </row>
    <row r="496" spans="1:10" ht="15.75" customHeight="1">
      <c r="C496" s="885"/>
      <c r="D496" s="1146"/>
      <c r="J496" s="209"/>
    </row>
    <row r="497" spans="1:10" ht="14.25">
      <c r="A497" s="204" t="s">
        <v>11053</v>
      </c>
      <c r="B497" s="885" t="s">
        <v>10801</v>
      </c>
      <c r="C497" s="885"/>
      <c r="D497" s="1146"/>
      <c r="J497" s="209"/>
    </row>
    <row r="498" spans="1:10" ht="15.75" customHeight="1">
      <c r="A498" s="205" t="s">
        <v>8250</v>
      </c>
      <c r="B498" s="885" t="s">
        <v>11054</v>
      </c>
      <c r="C498" s="885"/>
      <c r="D498" s="1146"/>
      <c r="J498" s="210"/>
    </row>
    <row r="499" spans="1:10" ht="15.75" customHeight="1">
      <c r="A499" s="205" t="s">
        <v>8250</v>
      </c>
      <c r="B499" s="885" t="s">
        <v>11055</v>
      </c>
      <c r="C499" s="885"/>
      <c r="D499" s="1146"/>
      <c r="J499" s="210"/>
    </row>
    <row r="500" spans="1:10" ht="15.75" customHeight="1">
      <c r="A500" s="206" t="s">
        <v>10804</v>
      </c>
      <c r="B500" s="885" t="s">
        <v>11056</v>
      </c>
      <c r="C500" s="885"/>
      <c r="D500" s="1146"/>
      <c r="J500" s="211"/>
    </row>
    <row r="501" spans="1:10" ht="15.75" customHeight="1">
      <c r="A501" s="206" t="s">
        <v>10804</v>
      </c>
      <c r="B501" s="885" t="s">
        <v>11057</v>
      </c>
      <c r="C501" s="885"/>
      <c r="D501" s="1146"/>
      <c r="J501" s="203"/>
    </row>
    <row r="502" spans="1:10" ht="14.25">
      <c r="A502" s="206" t="s">
        <v>10804</v>
      </c>
      <c r="B502" s="885" t="s">
        <v>10807</v>
      </c>
      <c r="C502" s="885"/>
      <c r="D502" s="1146"/>
      <c r="J502" s="204"/>
    </row>
    <row r="503" spans="1:10" ht="15.75" customHeight="1">
      <c r="A503" s="207" t="s">
        <v>10808</v>
      </c>
      <c r="B503" s="885" t="s">
        <v>11058</v>
      </c>
      <c r="C503" s="885"/>
      <c r="D503" s="1146"/>
      <c r="J503" s="205"/>
    </row>
    <row r="504" spans="1:10" ht="15.75" customHeight="1">
      <c r="A504" s="208" t="s">
        <v>10808</v>
      </c>
      <c r="B504" s="885" t="s">
        <v>10807</v>
      </c>
      <c r="C504" s="885"/>
      <c r="D504" s="1146"/>
      <c r="J504" s="205"/>
    </row>
    <row r="505" spans="1:10" ht="15.75" customHeight="1">
      <c r="A505" s="208" t="s">
        <v>10808</v>
      </c>
      <c r="B505" s="885" t="s">
        <v>10807</v>
      </c>
      <c r="C505" s="885"/>
      <c r="D505" s="1146"/>
      <c r="J505" s="206"/>
    </row>
    <row r="506" spans="1:10" ht="15.75" customHeight="1">
      <c r="A506" s="208" t="s">
        <v>10808</v>
      </c>
      <c r="B506" s="885" t="s">
        <v>10807</v>
      </c>
      <c r="C506" s="885"/>
      <c r="D506" s="1146"/>
      <c r="J506" s="206"/>
    </row>
    <row r="507" spans="1:10" ht="15.75" customHeight="1">
      <c r="A507" s="209" t="s">
        <v>10813</v>
      </c>
      <c r="B507" s="885" t="s">
        <v>11059</v>
      </c>
      <c r="C507" s="885"/>
      <c r="D507" s="1146"/>
      <c r="J507" s="206"/>
    </row>
    <row r="508" spans="1:10" ht="15.75" customHeight="1">
      <c r="A508" s="209" t="s">
        <v>10813</v>
      </c>
      <c r="B508" s="885" t="s">
        <v>11060</v>
      </c>
      <c r="C508" s="885"/>
      <c r="D508" s="1146"/>
      <c r="J508" s="207"/>
    </row>
    <row r="509" spans="1:10" ht="15.75" customHeight="1">
      <c r="A509" s="209" t="s">
        <v>10813</v>
      </c>
      <c r="B509" s="885" t="s">
        <v>11061</v>
      </c>
      <c r="C509" s="885"/>
      <c r="D509" s="1146"/>
      <c r="J509" s="208"/>
    </row>
    <row r="510" spans="1:10" ht="15.75" customHeight="1">
      <c r="A510" s="209" t="s">
        <v>10813</v>
      </c>
      <c r="B510" s="885" t="s">
        <v>11062</v>
      </c>
      <c r="C510" s="885"/>
      <c r="D510" s="1146"/>
      <c r="J510" s="208"/>
    </row>
    <row r="511" spans="1:10" ht="15.75" customHeight="1">
      <c r="A511" s="209" t="s">
        <v>10813</v>
      </c>
      <c r="B511" s="885" t="s">
        <v>10807</v>
      </c>
      <c r="C511" s="885"/>
      <c r="D511" s="1146"/>
      <c r="J511" s="208"/>
    </row>
    <row r="512" spans="1:10" ht="15.75" customHeight="1">
      <c r="A512" s="210" t="s">
        <v>10818</v>
      </c>
      <c r="B512" s="885" t="s">
        <v>11063</v>
      </c>
      <c r="C512" s="885"/>
      <c r="D512" s="1146"/>
      <c r="J512" s="209"/>
    </row>
    <row r="513" spans="1:10" ht="15.75" customHeight="1">
      <c r="A513" s="210" t="s">
        <v>10818</v>
      </c>
      <c r="B513" s="885" t="s">
        <v>10807</v>
      </c>
      <c r="C513" s="885"/>
      <c r="D513" s="1146"/>
      <c r="J513" s="209"/>
    </row>
    <row r="514" spans="1:10" ht="15.75" customHeight="1">
      <c r="A514" s="211" t="s">
        <v>10821</v>
      </c>
      <c r="B514" s="885" t="s">
        <v>10807</v>
      </c>
      <c r="C514" s="885"/>
      <c r="D514" s="1146"/>
      <c r="J514" s="209"/>
    </row>
    <row r="515" spans="1:10" ht="15.75" customHeight="1">
      <c r="A515" s="211"/>
      <c r="C515" s="885"/>
      <c r="D515" s="1146"/>
      <c r="J515" s="209"/>
    </row>
    <row r="516" spans="1:10" ht="15.75" customHeight="1">
      <c r="A516" s="204" t="s">
        <v>11064</v>
      </c>
      <c r="B516" s="885" t="s">
        <v>10801</v>
      </c>
      <c r="C516" s="885"/>
      <c r="D516" s="1146"/>
      <c r="J516" s="209"/>
    </row>
    <row r="517" spans="1:10" ht="15.75" customHeight="1">
      <c r="A517" s="205" t="s">
        <v>8250</v>
      </c>
      <c r="B517" s="885" t="s">
        <v>11065</v>
      </c>
      <c r="C517" s="885"/>
      <c r="D517" s="1146"/>
      <c r="J517" s="209"/>
    </row>
    <row r="518" spans="1:10" ht="15.75" customHeight="1">
      <c r="A518" s="205" t="s">
        <v>8250</v>
      </c>
      <c r="B518" s="885" t="s">
        <v>10807</v>
      </c>
      <c r="C518" s="885"/>
      <c r="D518" s="1146"/>
      <c r="J518" s="209"/>
    </row>
    <row r="519" spans="1:10" ht="15.75" customHeight="1">
      <c r="A519" s="206" t="s">
        <v>10804</v>
      </c>
      <c r="B519" s="885" t="s">
        <v>11066</v>
      </c>
      <c r="C519" s="885"/>
      <c r="D519" s="1146"/>
      <c r="J519" s="209"/>
    </row>
    <row r="520" spans="1:10" ht="15.75" customHeight="1">
      <c r="A520" s="206" t="s">
        <v>10804</v>
      </c>
      <c r="B520" s="885" t="s">
        <v>11067</v>
      </c>
      <c r="C520" s="885"/>
      <c r="D520" s="1146"/>
      <c r="J520" s="209"/>
    </row>
    <row r="521" spans="1:10" ht="15.75" customHeight="1">
      <c r="A521" s="206" t="s">
        <v>10804</v>
      </c>
      <c r="B521" s="885" t="s">
        <v>10807</v>
      </c>
      <c r="C521" s="885"/>
      <c r="D521" s="1146"/>
      <c r="J521" s="209"/>
    </row>
    <row r="522" spans="1:10" ht="15.75" customHeight="1">
      <c r="A522" s="207" t="s">
        <v>10808</v>
      </c>
      <c r="B522" s="885" t="s">
        <v>11068</v>
      </c>
      <c r="C522" s="885"/>
      <c r="D522" s="1146"/>
      <c r="J522" s="209"/>
    </row>
    <row r="523" spans="1:10" ht="15.75" customHeight="1">
      <c r="A523" s="208" t="s">
        <v>10808</v>
      </c>
      <c r="B523" s="885" t="s">
        <v>11069</v>
      </c>
      <c r="C523" s="885"/>
      <c r="D523" s="1146"/>
      <c r="J523" s="209"/>
    </row>
    <row r="524" spans="1:10" ht="15.75" customHeight="1">
      <c r="A524" s="208" t="s">
        <v>10808</v>
      </c>
      <c r="B524" s="885" t="s">
        <v>10807</v>
      </c>
      <c r="C524" s="885"/>
      <c r="D524" s="1146"/>
      <c r="J524" s="209"/>
    </row>
    <row r="525" spans="1:10" ht="15.75" customHeight="1">
      <c r="A525" s="208" t="s">
        <v>10808</v>
      </c>
      <c r="B525" s="885" t="s">
        <v>10807</v>
      </c>
      <c r="C525" s="885"/>
      <c r="D525" s="1146"/>
      <c r="J525" s="209"/>
    </row>
    <row r="526" spans="1:10" ht="15.75" customHeight="1">
      <c r="A526" s="209" t="s">
        <v>10813</v>
      </c>
      <c r="B526" s="885" t="s">
        <v>11070</v>
      </c>
      <c r="C526" s="885"/>
      <c r="D526" s="1146"/>
      <c r="J526" s="209"/>
    </row>
    <row r="527" spans="1:10" ht="15.75" customHeight="1">
      <c r="A527" s="209" t="s">
        <v>10813</v>
      </c>
      <c r="B527" s="885" t="s">
        <v>11071</v>
      </c>
      <c r="C527" s="885"/>
      <c r="D527" s="1146"/>
      <c r="J527" s="209"/>
    </row>
    <row r="528" spans="1:10" ht="15.75" customHeight="1">
      <c r="A528" s="209" t="s">
        <v>10813</v>
      </c>
      <c r="B528" s="885" t="s">
        <v>11072</v>
      </c>
      <c r="C528" s="885"/>
      <c r="D528" s="1146"/>
      <c r="J528" s="209"/>
    </row>
    <row r="529" spans="1:10" ht="15.75" customHeight="1">
      <c r="A529" s="209" t="s">
        <v>10813</v>
      </c>
      <c r="B529" s="885" t="s">
        <v>11073</v>
      </c>
      <c r="C529" s="885"/>
      <c r="D529" s="1146"/>
      <c r="J529" s="209"/>
    </row>
    <row r="530" spans="1:10" ht="15.75" customHeight="1">
      <c r="A530" s="209" t="s">
        <v>10813</v>
      </c>
      <c r="B530" s="885" t="s">
        <v>10807</v>
      </c>
      <c r="C530" s="885"/>
      <c r="D530" s="1146"/>
      <c r="J530" s="209"/>
    </row>
    <row r="531" spans="1:10" ht="15.75" customHeight="1">
      <c r="A531" s="210" t="s">
        <v>10818</v>
      </c>
      <c r="B531" s="885" t="s">
        <v>10807</v>
      </c>
      <c r="C531" s="885"/>
      <c r="D531" s="1146"/>
      <c r="J531" s="209"/>
    </row>
    <row r="532" spans="1:10" ht="15.75" customHeight="1">
      <c r="A532" s="210" t="s">
        <v>10818</v>
      </c>
      <c r="B532" s="885" t="s">
        <v>10807</v>
      </c>
      <c r="C532" s="885"/>
      <c r="D532" s="1146"/>
      <c r="J532" s="209"/>
    </row>
    <row r="533" spans="1:10" ht="15.75" customHeight="1">
      <c r="A533" s="211" t="s">
        <v>10821</v>
      </c>
      <c r="B533" s="885" t="s">
        <v>10807</v>
      </c>
      <c r="C533" s="885"/>
      <c r="D533" s="1146"/>
      <c r="J533" s="209"/>
    </row>
    <row r="534" spans="1:10" ht="15.75" customHeight="1">
      <c r="A534" s="209"/>
      <c r="C534" s="885"/>
      <c r="D534" s="1146"/>
      <c r="J534" s="209"/>
    </row>
    <row r="535" spans="1:10" ht="15.75" customHeight="1">
      <c r="A535" s="201" t="s">
        <v>11074</v>
      </c>
      <c r="C535" s="885"/>
      <c r="D535" s="1146"/>
      <c r="J535" s="209"/>
    </row>
    <row r="536" spans="1:10" ht="14.25">
      <c r="A536" s="204"/>
      <c r="C536" s="885"/>
      <c r="D536" s="1146"/>
      <c r="J536" s="210"/>
    </row>
    <row r="537" spans="1:10" ht="14.25">
      <c r="A537" s="204" t="s">
        <v>11075</v>
      </c>
      <c r="B537" s="885" t="s">
        <v>11076</v>
      </c>
      <c r="C537" s="885"/>
      <c r="D537" s="1146"/>
      <c r="J537" s="210"/>
    </row>
    <row r="538" spans="1:10" ht="15.75" customHeight="1">
      <c r="A538" s="205" t="s">
        <v>8250</v>
      </c>
      <c r="B538" s="885" t="s">
        <v>11077</v>
      </c>
      <c r="C538" s="885"/>
      <c r="D538" s="1146"/>
      <c r="J538" s="211"/>
    </row>
    <row r="539" spans="1:10" ht="15.75" customHeight="1">
      <c r="A539" s="205" t="s">
        <v>8250</v>
      </c>
      <c r="B539" s="885" t="s">
        <v>10807</v>
      </c>
      <c r="C539" s="885"/>
      <c r="D539" s="1146"/>
      <c r="J539" s="209"/>
    </row>
    <row r="540" spans="1:10" ht="15.75" customHeight="1">
      <c r="A540" s="206" t="s">
        <v>10804</v>
      </c>
      <c r="B540" s="885" t="s">
        <v>11078</v>
      </c>
      <c r="C540" s="885"/>
      <c r="D540" s="1146"/>
      <c r="J540" s="201"/>
    </row>
    <row r="541" spans="1:10" ht="14.25">
      <c r="A541" s="206" t="s">
        <v>10804</v>
      </c>
      <c r="B541" s="885" t="s">
        <v>11079</v>
      </c>
      <c r="C541" s="885"/>
      <c r="D541" s="1146"/>
      <c r="J541" s="204"/>
    </row>
    <row r="542" spans="1:10" ht="14.25">
      <c r="A542" s="206" t="s">
        <v>10804</v>
      </c>
      <c r="B542" s="885" t="s">
        <v>10807</v>
      </c>
      <c r="C542" s="885"/>
      <c r="D542" s="1146"/>
      <c r="J542" s="204"/>
    </row>
    <row r="543" spans="1:10" ht="15.75" customHeight="1">
      <c r="A543" s="207" t="s">
        <v>10808</v>
      </c>
      <c r="B543" s="885" t="s">
        <v>11080</v>
      </c>
      <c r="C543" s="885"/>
      <c r="D543" s="1146"/>
      <c r="J543" s="205"/>
    </row>
    <row r="544" spans="1:10" ht="15.75" customHeight="1">
      <c r="A544" s="208" t="s">
        <v>10808</v>
      </c>
      <c r="B544" s="885" t="s">
        <v>11081</v>
      </c>
      <c r="C544" s="885"/>
      <c r="D544" s="1146"/>
      <c r="J544" s="205"/>
    </row>
    <row r="545" spans="1:10" ht="15.75" customHeight="1">
      <c r="A545" s="208" t="s">
        <v>10808</v>
      </c>
      <c r="B545" s="885" t="s">
        <v>10807</v>
      </c>
      <c r="C545" s="885"/>
      <c r="D545" s="1146"/>
      <c r="J545" s="206"/>
    </row>
    <row r="546" spans="1:10" ht="15.75" customHeight="1">
      <c r="A546" s="208" t="s">
        <v>10808</v>
      </c>
      <c r="B546" s="885" t="s">
        <v>10807</v>
      </c>
      <c r="C546" s="885"/>
      <c r="D546" s="1146"/>
      <c r="J546" s="206"/>
    </row>
    <row r="547" spans="1:10" ht="15.75" customHeight="1">
      <c r="A547" s="209" t="s">
        <v>10813</v>
      </c>
      <c r="B547" s="885" t="s">
        <v>11082</v>
      </c>
      <c r="C547" s="885"/>
      <c r="D547" s="1146"/>
      <c r="J547" s="206"/>
    </row>
    <row r="548" spans="1:10" ht="15.75" customHeight="1">
      <c r="A548" s="209" t="s">
        <v>10813</v>
      </c>
      <c r="B548" s="885" t="s">
        <v>11083</v>
      </c>
      <c r="C548" s="885"/>
      <c r="D548" s="1146"/>
      <c r="J548" s="207"/>
    </row>
    <row r="549" spans="1:10" ht="15.75" customHeight="1">
      <c r="A549" s="209" t="s">
        <v>10813</v>
      </c>
      <c r="B549" s="885" t="s">
        <v>11084</v>
      </c>
      <c r="C549" s="885"/>
      <c r="D549" s="1146"/>
      <c r="J549" s="208"/>
    </row>
    <row r="550" spans="1:10" ht="15.75" customHeight="1">
      <c r="A550" s="209" t="s">
        <v>10813</v>
      </c>
      <c r="B550" s="885" t="s">
        <v>10807</v>
      </c>
      <c r="C550" s="885"/>
      <c r="D550" s="1146"/>
      <c r="J550" s="208"/>
    </row>
    <row r="551" spans="1:10" ht="15.75" customHeight="1">
      <c r="A551" s="209" t="s">
        <v>10813</v>
      </c>
      <c r="B551" s="885" t="s">
        <v>11085</v>
      </c>
      <c r="C551" s="885"/>
      <c r="D551" s="1146"/>
      <c r="J551" s="208"/>
    </row>
    <row r="552" spans="1:10" ht="15.75" customHeight="1">
      <c r="A552" s="210" t="s">
        <v>10818</v>
      </c>
      <c r="B552" s="885" t="s">
        <v>11086</v>
      </c>
      <c r="C552" s="885"/>
      <c r="D552" s="1146"/>
      <c r="J552" s="209"/>
    </row>
    <row r="553" spans="1:10" ht="15.75" customHeight="1">
      <c r="A553" s="210" t="s">
        <v>10818</v>
      </c>
      <c r="B553" s="885" t="s">
        <v>11087</v>
      </c>
      <c r="C553" s="885"/>
      <c r="D553" s="1146"/>
      <c r="J553" s="209"/>
    </row>
    <row r="554" spans="1:10" ht="15.75" customHeight="1">
      <c r="A554" s="211" t="s">
        <v>10821</v>
      </c>
      <c r="B554" s="885" t="s">
        <v>10807</v>
      </c>
      <c r="C554" s="885"/>
      <c r="D554" s="1146"/>
      <c r="J554" s="209"/>
    </row>
    <row r="555" spans="1:10" ht="15.75" customHeight="1">
      <c r="C555" s="885"/>
      <c r="D555" s="1146"/>
      <c r="J555" s="209"/>
    </row>
    <row r="556" spans="1:10" ht="14.25">
      <c r="A556" s="204" t="s">
        <v>11088</v>
      </c>
      <c r="B556" s="3" t="s">
        <v>11076</v>
      </c>
      <c r="C556" s="885"/>
      <c r="D556" s="1146"/>
      <c r="G556" s="206"/>
      <c r="H556" s="202"/>
      <c r="J556" s="209"/>
    </row>
    <row r="557" spans="1:10" ht="15.75" customHeight="1">
      <c r="A557" s="205" t="s">
        <v>8250</v>
      </c>
      <c r="B557" s="885" t="s">
        <v>11089</v>
      </c>
      <c r="C557" s="885"/>
      <c r="D557" s="1146"/>
      <c r="G557" s="206"/>
      <c r="H557" s="202"/>
      <c r="J557" s="210"/>
    </row>
    <row r="558" spans="1:10" ht="15.75" customHeight="1">
      <c r="A558" s="205" t="s">
        <v>8250</v>
      </c>
      <c r="B558" s="885" t="s">
        <v>10807</v>
      </c>
      <c r="C558" s="885"/>
      <c r="D558" s="1146"/>
      <c r="G558" s="206"/>
      <c r="H558" s="202"/>
      <c r="J558" s="210"/>
    </row>
    <row r="559" spans="1:10" ht="15.75" customHeight="1">
      <c r="A559" s="206" t="s">
        <v>10804</v>
      </c>
      <c r="B559" s="885" t="s">
        <v>11090</v>
      </c>
      <c r="C559" s="885"/>
      <c r="D559" s="1146"/>
      <c r="G559" s="206"/>
      <c r="H559" s="202"/>
      <c r="J559" s="211"/>
    </row>
    <row r="560" spans="1:10" ht="15.75" customHeight="1">
      <c r="A560" s="206" t="s">
        <v>10804</v>
      </c>
      <c r="B560" s="885" t="s">
        <v>11091</v>
      </c>
      <c r="C560" s="885"/>
      <c r="D560" s="1146"/>
      <c r="G560" s="206"/>
      <c r="H560" s="202"/>
      <c r="J560" s="203"/>
    </row>
    <row r="561" spans="1:10" ht="14.25">
      <c r="A561" s="206" t="s">
        <v>10804</v>
      </c>
      <c r="B561" s="885" t="s">
        <v>11092</v>
      </c>
      <c r="C561" s="885"/>
      <c r="D561" s="1146"/>
      <c r="G561" s="206"/>
      <c r="H561" s="202"/>
      <c r="J561" s="204"/>
    </row>
    <row r="562" spans="1:10" ht="15.75" customHeight="1">
      <c r="A562" s="207" t="s">
        <v>10808</v>
      </c>
      <c r="B562" s="885" t="s">
        <v>11093</v>
      </c>
      <c r="C562" s="885"/>
      <c r="D562" s="1146"/>
      <c r="G562" s="206"/>
      <c r="H562" s="202"/>
      <c r="J562" s="205"/>
    </row>
    <row r="563" spans="1:10" ht="15.75" customHeight="1">
      <c r="A563" s="208" t="s">
        <v>10808</v>
      </c>
      <c r="B563" s="885" t="s">
        <v>11094</v>
      </c>
      <c r="C563" s="885"/>
      <c r="D563" s="1146"/>
      <c r="G563" s="206"/>
      <c r="H563" s="202"/>
      <c r="J563" s="205"/>
    </row>
    <row r="564" spans="1:10" ht="15.75" customHeight="1">
      <c r="A564" s="208" t="s">
        <v>10808</v>
      </c>
      <c r="B564" s="885" t="s">
        <v>10807</v>
      </c>
      <c r="C564" s="885"/>
      <c r="D564" s="1146"/>
      <c r="G564" s="206"/>
      <c r="H564" s="202"/>
      <c r="J564" s="206"/>
    </row>
    <row r="565" spans="1:10" ht="15.75" customHeight="1">
      <c r="A565" s="208" t="s">
        <v>10808</v>
      </c>
      <c r="B565" s="885" t="s">
        <v>10807</v>
      </c>
      <c r="C565" s="885"/>
      <c r="D565" s="1146"/>
      <c r="G565" s="206"/>
      <c r="H565" s="202"/>
      <c r="J565" s="206"/>
    </row>
    <row r="566" spans="1:10" ht="15.75" customHeight="1">
      <c r="A566" s="209" t="s">
        <v>10813</v>
      </c>
      <c r="B566" s="885" t="s">
        <v>11095</v>
      </c>
      <c r="C566" s="885"/>
      <c r="D566" s="1146"/>
      <c r="G566" s="206"/>
      <c r="H566" s="202"/>
      <c r="J566" s="206"/>
    </row>
    <row r="567" spans="1:10" ht="15.75" customHeight="1">
      <c r="A567" s="209" t="s">
        <v>10813</v>
      </c>
      <c r="B567" s="885" t="s">
        <v>11096</v>
      </c>
      <c r="C567" s="885"/>
      <c r="D567" s="1146"/>
      <c r="G567" s="206"/>
      <c r="H567" s="202"/>
      <c r="J567" s="207"/>
    </row>
    <row r="568" spans="1:10" ht="15.75" customHeight="1">
      <c r="A568" s="209" t="s">
        <v>10813</v>
      </c>
      <c r="B568" s="885" t="s">
        <v>10807</v>
      </c>
      <c r="C568" s="885"/>
      <c r="D568" s="1146"/>
      <c r="G568" s="206"/>
      <c r="H568" s="202"/>
      <c r="J568" s="208"/>
    </row>
    <row r="569" spans="1:10" ht="15.75" customHeight="1">
      <c r="A569" s="209" t="s">
        <v>10813</v>
      </c>
      <c r="B569" s="885" t="s">
        <v>10807</v>
      </c>
      <c r="C569" s="885"/>
      <c r="D569" s="1146"/>
      <c r="G569" s="206"/>
      <c r="H569" s="202"/>
      <c r="J569" s="208"/>
    </row>
    <row r="570" spans="1:10" ht="15.75" customHeight="1">
      <c r="A570" s="209" t="s">
        <v>10813</v>
      </c>
      <c r="B570" s="885" t="s">
        <v>10807</v>
      </c>
      <c r="C570" s="885"/>
      <c r="D570" s="1146"/>
      <c r="G570" s="206"/>
      <c r="H570" s="202"/>
      <c r="J570" s="208"/>
    </row>
    <row r="571" spans="1:10" ht="15.75" customHeight="1">
      <c r="A571" s="210" t="s">
        <v>10818</v>
      </c>
      <c r="B571" s="885" t="s">
        <v>11097</v>
      </c>
      <c r="C571" s="885"/>
      <c r="D571" s="1146"/>
      <c r="G571" s="206"/>
      <c r="H571" s="202"/>
      <c r="J571" s="209"/>
    </row>
    <row r="572" spans="1:10" ht="15.75" customHeight="1">
      <c r="A572" s="210" t="s">
        <v>10818</v>
      </c>
      <c r="B572" s="885" t="s">
        <v>10807</v>
      </c>
      <c r="C572" s="885"/>
      <c r="D572" s="1146"/>
      <c r="G572" s="206"/>
      <c r="H572" s="202"/>
      <c r="J572" s="209"/>
    </row>
    <row r="573" spans="1:10" ht="15.75" customHeight="1">
      <c r="A573" s="211" t="s">
        <v>10821</v>
      </c>
      <c r="B573" s="885" t="s">
        <v>10807</v>
      </c>
      <c r="C573" s="885"/>
      <c r="D573" s="1146"/>
      <c r="G573" s="206"/>
      <c r="H573" s="202"/>
      <c r="J573" s="209"/>
    </row>
    <row r="574" spans="1:10" ht="15.75" customHeight="1">
      <c r="C574" s="885"/>
      <c r="D574" s="1146"/>
      <c r="G574" s="206"/>
      <c r="H574" s="202"/>
      <c r="J574" s="209"/>
    </row>
    <row r="575" spans="1:10" ht="14.25">
      <c r="A575" s="204" t="s">
        <v>11098</v>
      </c>
      <c r="B575" s="885" t="s">
        <v>10801</v>
      </c>
      <c r="C575" s="885"/>
      <c r="D575" s="1146"/>
      <c r="J575" s="209"/>
    </row>
    <row r="576" spans="1:10" ht="15.75" customHeight="1">
      <c r="A576" s="205" t="s">
        <v>8250</v>
      </c>
      <c r="B576" s="885" t="s">
        <v>11099</v>
      </c>
      <c r="C576" s="885"/>
      <c r="D576" s="1146"/>
      <c r="J576" s="210"/>
    </row>
    <row r="577" spans="1:10" ht="15.75" customHeight="1">
      <c r="A577" s="205" t="s">
        <v>8250</v>
      </c>
      <c r="B577" s="885" t="s">
        <v>10807</v>
      </c>
      <c r="C577" s="885"/>
      <c r="D577" s="1146"/>
      <c r="J577" s="210"/>
    </row>
    <row r="578" spans="1:10" ht="15.75" customHeight="1">
      <c r="A578" s="206" t="s">
        <v>10804</v>
      </c>
      <c r="B578" s="885" t="s">
        <v>11100</v>
      </c>
      <c r="C578" s="885"/>
      <c r="D578" s="1146"/>
      <c r="J578" s="211"/>
    </row>
    <row r="579" spans="1:10" ht="15.75" customHeight="1">
      <c r="A579" s="206" t="s">
        <v>10804</v>
      </c>
      <c r="B579" s="885" t="s">
        <v>11101</v>
      </c>
      <c r="C579" s="885"/>
      <c r="D579" s="1146"/>
      <c r="J579" s="203"/>
    </row>
    <row r="580" spans="1:10" ht="14.25">
      <c r="A580" s="206" t="s">
        <v>10804</v>
      </c>
      <c r="B580" s="885" t="s">
        <v>10807</v>
      </c>
      <c r="C580" s="885"/>
      <c r="D580" s="1146"/>
      <c r="J580" s="204"/>
    </row>
    <row r="581" spans="1:10" ht="15.75" customHeight="1">
      <c r="A581" s="207" t="s">
        <v>10808</v>
      </c>
      <c r="B581" s="885" t="s">
        <v>11102</v>
      </c>
      <c r="C581" s="885"/>
      <c r="D581" s="1146"/>
      <c r="J581" s="205"/>
    </row>
    <row r="582" spans="1:10" ht="15.75" customHeight="1">
      <c r="A582" s="208" t="s">
        <v>10808</v>
      </c>
      <c r="B582" s="885" t="s">
        <v>11103</v>
      </c>
      <c r="C582" s="885"/>
      <c r="D582" s="1146"/>
      <c r="J582" s="205"/>
    </row>
    <row r="583" spans="1:10" ht="15.75" customHeight="1">
      <c r="A583" s="208" t="s">
        <v>10808</v>
      </c>
      <c r="B583" s="885" t="s">
        <v>11104</v>
      </c>
      <c r="C583" s="885"/>
      <c r="D583" s="1146"/>
      <c r="J583" s="206"/>
    </row>
    <row r="584" spans="1:10" ht="15.75" customHeight="1">
      <c r="A584" s="208" t="s">
        <v>10808</v>
      </c>
      <c r="B584" s="885" t="s">
        <v>10807</v>
      </c>
      <c r="C584" s="885"/>
      <c r="D584" s="1146"/>
      <c r="J584" s="206"/>
    </row>
    <row r="585" spans="1:10" ht="15.75" customHeight="1">
      <c r="A585" s="209" t="s">
        <v>10813</v>
      </c>
      <c r="B585" s="885" t="s">
        <v>11105</v>
      </c>
      <c r="C585" s="885"/>
      <c r="D585" s="1146"/>
      <c r="J585" s="206"/>
    </row>
    <row r="586" spans="1:10" ht="15.75" customHeight="1">
      <c r="A586" s="209" t="s">
        <v>10813</v>
      </c>
      <c r="B586" s="885" t="s">
        <v>11106</v>
      </c>
      <c r="C586" s="885"/>
      <c r="D586" s="1146"/>
      <c r="J586" s="207"/>
    </row>
    <row r="587" spans="1:10" ht="15.75" customHeight="1">
      <c r="A587" s="209" t="s">
        <v>10813</v>
      </c>
      <c r="B587" s="885" t="s">
        <v>10807</v>
      </c>
      <c r="C587" s="885"/>
      <c r="D587" s="1146"/>
      <c r="J587" s="208"/>
    </row>
    <row r="588" spans="1:10" ht="15.75" customHeight="1">
      <c r="A588" s="209" t="s">
        <v>10813</v>
      </c>
      <c r="B588" s="885" t="s">
        <v>10807</v>
      </c>
      <c r="C588" s="885"/>
      <c r="D588" s="1146"/>
      <c r="J588" s="208"/>
    </row>
    <row r="589" spans="1:10" ht="15.75" customHeight="1">
      <c r="A589" s="209" t="s">
        <v>10813</v>
      </c>
      <c r="B589" s="885" t="s">
        <v>10807</v>
      </c>
      <c r="C589" s="885"/>
      <c r="D589" s="1146"/>
      <c r="J589" s="208"/>
    </row>
    <row r="590" spans="1:10" ht="15.75" customHeight="1">
      <c r="A590" s="210" t="s">
        <v>10818</v>
      </c>
      <c r="B590" s="885" t="s">
        <v>11107</v>
      </c>
      <c r="C590" s="885"/>
      <c r="D590" s="1146"/>
      <c r="J590" s="209"/>
    </row>
    <row r="591" spans="1:10" ht="15.75" customHeight="1">
      <c r="A591" s="210" t="s">
        <v>10818</v>
      </c>
      <c r="B591" s="885" t="s">
        <v>10807</v>
      </c>
      <c r="C591" s="885"/>
      <c r="D591" s="1146"/>
      <c r="J591" s="209"/>
    </row>
    <row r="592" spans="1:10" ht="15.75" customHeight="1">
      <c r="A592" s="211" t="s">
        <v>10821</v>
      </c>
      <c r="B592" s="885" t="s">
        <v>10807</v>
      </c>
      <c r="C592" s="885"/>
      <c r="D592" s="1146"/>
      <c r="J592" s="209"/>
    </row>
    <row r="593" spans="1:10" ht="15.75" customHeight="1">
      <c r="C593" s="885"/>
      <c r="D593" s="1146"/>
      <c r="J593" s="209"/>
    </row>
    <row r="594" spans="1:10" ht="14.25">
      <c r="A594" s="204" t="s">
        <v>11108</v>
      </c>
      <c r="B594" s="885" t="s">
        <v>10801</v>
      </c>
      <c r="C594" s="885"/>
      <c r="D594" s="1146"/>
      <c r="J594" s="209"/>
    </row>
    <row r="595" spans="1:10" ht="15.75" customHeight="1">
      <c r="A595" s="205" t="s">
        <v>8250</v>
      </c>
      <c r="B595" s="885" t="s">
        <v>11109</v>
      </c>
      <c r="C595" s="885"/>
      <c r="D595" s="1146"/>
      <c r="J595" s="210"/>
    </row>
    <row r="596" spans="1:10" ht="15.75" customHeight="1">
      <c r="A596" s="205" t="s">
        <v>8250</v>
      </c>
      <c r="B596" s="885" t="s">
        <v>11110</v>
      </c>
      <c r="C596" s="885"/>
      <c r="D596" s="1146"/>
      <c r="J596" s="210"/>
    </row>
    <row r="597" spans="1:10" ht="15.75" customHeight="1">
      <c r="A597" s="206" t="s">
        <v>10804</v>
      </c>
      <c r="B597" s="885" t="s">
        <v>11111</v>
      </c>
      <c r="C597" s="885"/>
      <c r="D597" s="1146"/>
      <c r="J597" s="211"/>
    </row>
    <row r="598" spans="1:10" ht="15.75" customHeight="1">
      <c r="A598" s="206" t="s">
        <v>10804</v>
      </c>
      <c r="B598" s="885" t="s">
        <v>11112</v>
      </c>
      <c r="C598" s="885"/>
      <c r="D598" s="1146"/>
      <c r="J598" s="203"/>
    </row>
    <row r="599" spans="1:10" ht="14.25">
      <c r="A599" s="206" t="s">
        <v>10804</v>
      </c>
      <c r="B599" s="885" t="s">
        <v>11113</v>
      </c>
      <c r="C599" s="885"/>
      <c r="D599" s="1146"/>
      <c r="J599" s="204"/>
    </row>
    <row r="600" spans="1:10" ht="15.75" customHeight="1">
      <c r="A600" s="207" t="s">
        <v>10808</v>
      </c>
      <c r="B600" s="885" t="s">
        <v>11114</v>
      </c>
      <c r="C600" s="885"/>
      <c r="D600" s="1146"/>
      <c r="J600" s="205"/>
    </row>
    <row r="601" spans="1:10" ht="15.75" customHeight="1">
      <c r="A601" s="208" t="s">
        <v>10808</v>
      </c>
      <c r="B601" s="885" t="s">
        <v>11115</v>
      </c>
      <c r="C601" s="885"/>
      <c r="D601" s="1146"/>
      <c r="J601" s="205"/>
    </row>
    <row r="602" spans="1:10" ht="15.75" customHeight="1">
      <c r="A602" s="208" t="s">
        <v>10808</v>
      </c>
      <c r="B602" s="885" t="s">
        <v>11116</v>
      </c>
      <c r="C602" s="885"/>
      <c r="D602" s="1146"/>
      <c r="J602" s="206"/>
    </row>
    <row r="603" spans="1:10" ht="15.75" customHeight="1">
      <c r="A603" s="208" t="s">
        <v>10808</v>
      </c>
      <c r="B603" s="885" t="s">
        <v>10807</v>
      </c>
      <c r="C603" s="885"/>
      <c r="D603" s="1146"/>
      <c r="J603" s="206"/>
    </row>
    <row r="604" spans="1:10" ht="15.75" customHeight="1">
      <c r="A604" s="209" t="s">
        <v>10813</v>
      </c>
      <c r="B604" s="1073" t="s">
        <v>11117</v>
      </c>
      <c r="C604" s="885"/>
      <c r="D604" s="1146"/>
      <c r="J604" s="206"/>
    </row>
    <row r="605" spans="1:10" ht="15.75" customHeight="1">
      <c r="A605" s="209" t="s">
        <v>10813</v>
      </c>
      <c r="B605" s="885" t="s">
        <v>11118</v>
      </c>
      <c r="C605" s="885"/>
      <c r="D605" s="1146"/>
      <c r="J605" s="207"/>
    </row>
    <row r="606" spans="1:10" ht="15.75" customHeight="1">
      <c r="A606" s="209" t="s">
        <v>10813</v>
      </c>
      <c r="B606" s="885" t="s">
        <v>11119</v>
      </c>
      <c r="C606" s="885"/>
      <c r="D606" s="1146"/>
      <c r="J606" s="208"/>
    </row>
    <row r="607" spans="1:10" ht="15.75" customHeight="1">
      <c r="A607" s="209" t="s">
        <v>10813</v>
      </c>
      <c r="B607" s="885" t="s">
        <v>11120</v>
      </c>
      <c r="C607" s="885"/>
      <c r="D607" s="1146"/>
      <c r="J607" s="208"/>
    </row>
    <row r="608" spans="1:10" ht="15.75" customHeight="1">
      <c r="A608" s="209" t="s">
        <v>10813</v>
      </c>
      <c r="B608" s="885" t="s">
        <v>11121</v>
      </c>
      <c r="C608" s="885"/>
      <c r="D608" s="1146"/>
      <c r="J608" s="208"/>
    </row>
    <row r="609" spans="1:10" ht="15.75" customHeight="1">
      <c r="A609" s="210" t="s">
        <v>10818</v>
      </c>
      <c r="B609" s="885" t="s">
        <v>11122</v>
      </c>
      <c r="C609" s="885"/>
      <c r="D609" s="1146"/>
      <c r="J609" s="209"/>
    </row>
    <row r="610" spans="1:10" ht="15.75" customHeight="1">
      <c r="A610" s="210" t="s">
        <v>10818</v>
      </c>
      <c r="B610" s="885" t="s">
        <v>10807</v>
      </c>
      <c r="C610" s="885"/>
      <c r="D610" s="1146"/>
      <c r="J610" s="209"/>
    </row>
    <row r="611" spans="1:10" ht="15.75" customHeight="1">
      <c r="A611" s="211" t="s">
        <v>10821</v>
      </c>
      <c r="B611" s="885" t="s">
        <v>10807</v>
      </c>
      <c r="C611" s="885"/>
      <c r="D611" s="1146"/>
      <c r="J611" s="209"/>
    </row>
    <row r="612" spans="1:10" ht="15.75" customHeight="1">
      <c r="C612" s="885"/>
      <c r="D612" s="1146"/>
      <c r="J612" s="209"/>
    </row>
    <row r="613" spans="1:10" ht="14.25">
      <c r="A613" s="204" t="s">
        <v>11123</v>
      </c>
      <c r="B613" s="885" t="s">
        <v>11076</v>
      </c>
      <c r="C613" s="885"/>
      <c r="D613" s="1146"/>
      <c r="J613" s="210"/>
    </row>
    <row r="614" spans="1:10" ht="15.75" customHeight="1">
      <c r="A614" s="205" t="s">
        <v>8250</v>
      </c>
      <c r="B614" s="885" t="s">
        <v>11124</v>
      </c>
      <c r="C614" s="885"/>
      <c r="D614" s="1146"/>
      <c r="J614" s="210"/>
    </row>
    <row r="615" spans="1:10" ht="15.75" customHeight="1">
      <c r="A615" s="205" t="s">
        <v>8250</v>
      </c>
      <c r="B615" s="885" t="s">
        <v>10807</v>
      </c>
      <c r="C615" s="885"/>
      <c r="D615" s="1146"/>
      <c r="J615" s="211"/>
    </row>
    <row r="616" spans="1:10" ht="15.75" customHeight="1">
      <c r="A616" s="206" t="s">
        <v>10804</v>
      </c>
      <c r="B616" s="885" t="s">
        <v>11125</v>
      </c>
      <c r="C616" s="885"/>
      <c r="D616" s="1146"/>
      <c r="J616" s="203"/>
    </row>
    <row r="617" spans="1:10" ht="15.75" customHeight="1">
      <c r="A617" s="206" t="s">
        <v>10804</v>
      </c>
      <c r="B617" s="885" t="s">
        <v>11126</v>
      </c>
      <c r="C617" s="885"/>
      <c r="D617" s="1146"/>
      <c r="J617" s="201"/>
    </row>
    <row r="618" spans="1:10" ht="14.25">
      <c r="A618" s="206" t="s">
        <v>10804</v>
      </c>
      <c r="B618" s="885" t="s">
        <v>10807</v>
      </c>
      <c r="C618" s="885"/>
      <c r="D618" s="1146"/>
      <c r="J618" s="204"/>
    </row>
    <row r="619" spans="1:10" ht="15.75" customHeight="1">
      <c r="A619" s="207" t="s">
        <v>10808</v>
      </c>
      <c r="B619" s="885" t="s">
        <v>11127</v>
      </c>
      <c r="C619" s="885"/>
      <c r="D619" s="1146"/>
      <c r="J619" s="205"/>
    </row>
    <row r="620" spans="1:10" ht="15.75" customHeight="1">
      <c r="A620" s="208" t="s">
        <v>10808</v>
      </c>
      <c r="B620" s="885" t="s">
        <v>11128</v>
      </c>
      <c r="C620" s="885"/>
      <c r="D620" s="1146"/>
      <c r="J620" s="205"/>
    </row>
    <row r="621" spans="1:10" ht="15.75" customHeight="1">
      <c r="A621" s="208" t="s">
        <v>10808</v>
      </c>
      <c r="B621" s="885" t="s">
        <v>10807</v>
      </c>
      <c r="C621" s="885"/>
      <c r="D621" s="1146"/>
      <c r="J621" s="206"/>
    </row>
    <row r="622" spans="1:10" ht="15.75" customHeight="1">
      <c r="A622" s="208" t="s">
        <v>10808</v>
      </c>
      <c r="B622" s="885" t="s">
        <v>10807</v>
      </c>
      <c r="C622" s="885"/>
      <c r="D622" s="1146"/>
      <c r="J622" s="206"/>
    </row>
    <row r="623" spans="1:10" ht="15.75" customHeight="1">
      <c r="A623" s="209" t="s">
        <v>10813</v>
      </c>
      <c r="B623" s="885" t="s">
        <v>11129</v>
      </c>
      <c r="C623" s="885"/>
      <c r="D623" s="1146"/>
      <c r="J623" s="206"/>
    </row>
    <row r="624" spans="1:10" ht="15.75" customHeight="1">
      <c r="A624" s="209" t="s">
        <v>10813</v>
      </c>
      <c r="B624" s="885" t="s">
        <v>11130</v>
      </c>
      <c r="C624" s="885"/>
      <c r="D624" s="1146"/>
      <c r="J624" s="207"/>
    </row>
    <row r="625" spans="1:10" ht="29.25" customHeight="1">
      <c r="A625" s="209" t="s">
        <v>10813</v>
      </c>
      <c r="B625" s="1073" t="s">
        <v>11131</v>
      </c>
      <c r="C625" s="885"/>
      <c r="D625" s="1146"/>
      <c r="J625" s="208"/>
    </row>
    <row r="626" spans="1:10" ht="15.75" customHeight="1">
      <c r="A626" s="209" t="s">
        <v>10813</v>
      </c>
      <c r="B626" s="885" t="s">
        <v>10807</v>
      </c>
      <c r="C626" s="885"/>
      <c r="D626" s="1146"/>
      <c r="J626" s="208"/>
    </row>
    <row r="627" spans="1:10" ht="15.75" customHeight="1">
      <c r="A627" s="209" t="s">
        <v>10813</v>
      </c>
      <c r="B627" s="885" t="s">
        <v>10807</v>
      </c>
      <c r="C627" s="885"/>
      <c r="D627" s="1146"/>
      <c r="J627" s="208"/>
    </row>
    <row r="628" spans="1:10" ht="15.75" customHeight="1">
      <c r="A628" s="210" t="s">
        <v>10818</v>
      </c>
      <c r="B628" s="1073" t="s">
        <v>11132</v>
      </c>
      <c r="C628" s="885"/>
      <c r="D628" s="1146"/>
      <c r="J628" s="209"/>
    </row>
    <row r="629" spans="1:10" ht="15.75" customHeight="1">
      <c r="A629" s="210" t="s">
        <v>10818</v>
      </c>
      <c r="B629" s="885" t="s">
        <v>10807</v>
      </c>
      <c r="C629" s="885"/>
      <c r="D629" s="1146"/>
      <c r="J629" s="209"/>
    </row>
    <row r="630" spans="1:10" ht="15.75" customHeight="1">
      <c r="A630" s="211" t="s">
        <v>10821</v>
      </c>
      <c r="B630" s="885" t="s">
        <v>10807</v>
      </c>
      <c r="C630" s="885"/>
      <c r="D630" s="1146"/>
      <c r="J630" s="209"/>
    </row>
    <row r="631" spans="1:10" ht="15.75" customHeight="1">
      <c r="C631" s="885"/>
      <c r="D631" s="1146"/>
      <c r="J631" s="209"/>
    </row>
    <row r="632" spans="1:10" ht="14.25">
      <c r="A632" s="204" t="s">
        <v>11133</v>
      </c>
      <c r="B632" s="885" t="s">
        <v>11076</v>
      </c>
      <c r="C632" s="885"/>
      <c r="D632" s="1146"/>
      <c r="J632" s="209"/>
    </row>
    <row r="633" spans="1:10" ht="15.75" customHeight="1">
      <c r="A633" s="205" t="s">
        <v>8250</v>
      </c>
      <c r="B633" s="885" t="s">
        <v>11134</v>
      </c>
      <c r="C633" s="885"/>
      <c r="D633" s="1146"/>
      <c r="J633" s="210"/>
    </row>
    <row r="634" spans="1:10" ht="15.75" customHeight="1">
      <c r="A634" s="205" t="s">
        <v>8250</v>
      </c>
      <c r="B634" s="885" t="s">
        <v>10807</v>
      </c>
      <c r="C634" s="885"/>
      <c r="D634" s="1146"/>
      <c r="J634" s="210"/>
    </row>
    <row r="635" spans="1:10" ht="15.75" customHeight="1">
      <c r="A635" s="206" t="s">
        <v>10804</v>
      </c>
      <c r="B635" s="885" t="s">
        <v>11135</v>
      </c>
      <c r="C635" s="885"/>
      <c r="D635" s="1146"/>
      <c r="J635" s="211"/>
    </row>
    <row r="636" spans="1:10" ht="15.75" customHeight="1">
      <c r="A636" s="206" t="s">
        <v>10804</v>
      </c>
      <c r="B636" s="885" t="s">
        <v>11136</v>
      </c>
      <c r="C636" s="885"/>
      <c r="D636" s="1146"/>
      <c r="J636" s="203"/>
    </row>
    <row r="637" spans="1:10" ht="14.25">
      <c r="A637" s="206" t="s">
        <v>10804</v>
      </c>
      <c r="B637" s="885" t="s">
        <v>10807</v>
      </c>
      <c r="C637" s="885"/>
      <c r="D637" s="1146"/>
      <c r="J637" s="204"/>
    </row>
    <row r="638" spans="1:10" ht="15.75" customHeight="1">
      <c r="A638" s="207" t="s">
        <v>10808</v>
      </c>
      <c r="B638" s="885" t="s">
        <v>10807</v>
      </c>
      <c r="C638" s="885"/>
      <c r="D638" s="1146"/>
      <c r="J638" s="205"/>
    </row>
    <row r="639" spans="1:10" ht="15.75" customHeight="1">
      <c r="A639" s="208" t="s">
        <v>10808</v>
      </c>
      <c r="B639" s="885" t="s">
        <v>11137</v>
      </c>
      <c r="C639" s="885"/>
      <c r="D639" s="1146"/>
      <c r="J639" s="205"/>
    </row>
    <row r="640" spans="1:10" ht="15.75" customHeight="1">
      <c r="A640" s="208" t="s">
        <v>10808</v>
      </c>
      <c r="B640" s="885" t="s">
        <v>11138</v>
      </c>
      <c r="C640" s="885"/>
      <c r="D640" s="1146"/>
      <c r="J640" s="206"/>
    </row>
    <row r="641" spans="1:10" ht="15.75" customHeight="1">
      <c r="A641" s="208" t="s">
        <v>10808</v>
      </c>
      <c r="B641" s="885" t="s">
        <v>10807</v>
      </c>
      <c r="C641" s="885"/>
      <c r="D641" s="1146"/>
      <c r="J641" s="206"/>
    </row>
    <row r="642" spans="1:10" ht="15.75" customHeight="1">
      <c r="A642" s="209" t="s">
        <v>10813</v>
      </c>
      <c r="B642" s="885" t="s">
        <v>10807</v>
      </c>
      <c r="C642" s="885"/>
      <c r="D642" s="1146"/>
      <c r="J642" s="206"/>
    </row>
    <row r="643" spans="1:10" ht="15.75" customHeight="1">
      <c r="A643" s="209" t="s">
        <v>10813</v>
      </c>
      <c r="B643" s="885" t="s">
        <v>11139</v>
      </c>
      <c r="C643" s="885"/>
      <c r="D643" s="1146"/>
      <c r="J643" s="207"/>
    </row>
    <row r="644" spans="1:10" ht="15.75" customHeight="1">
      <c r="A644" s="209" t="s">
        <v>10813</v>
      </c>
      <c r="B644" s="885" t="s">
        <v>11140</v>
      </c>
      <c r="C644" s="885"/>
      <c r="D644" s="1146"/>
      <c r="J644" s="208"/>
    </row>
    <row r="645" spans="1:10" ht="15.75" customHeight="1">
      <c r="A645" s="209" t="s">
        <v>10813</v>
      </c>
      <c r="B645" s="885" t="s">
        <v>10807</v>
      </c>
      <c r="C645" s="885"/>
      <c r="D645" s="1146"/>
      <c r="J645" s="208"/>
    </row>
    <row r="646" spans="1:10" ht="15.75" customHeight="1">
      <c r="A646" s="209" t="s">
        <v>10813</v>
      </c>
      <c r="B646" s="885" t="s">
        <v>10807</v>
      </c>
      <c r="C646" s="885"/>
      <c r="D646" s="1146"/>
      <c r="J646" s="208"/>
    </row>
    <row r="647" spans="1:10" ht="15.75" customHeight="1">
      <c r="A647" s="210" t="s">
        <v>10818</v>
      </c>
      <c r="B647" s="885" t="s">
        <v>10807</v>
      </c>
      <c r="C647" s="885"/>
      <c r="D647" s="1146"/>
      <c r="J647" s="209"/>
    </row>
    <row r="648" spans="1:10" ht="15.75" customHeight="1">
      <c r="A648" s="210" t="s">
        <v>10818</v>
      </c>
      <c r="B648" s="885" t="s">
        <v>11141</v>
      </c>
      <c r="C648" s="885"/>
      <c r="D648" s="1146"/>
      <c r="J648" s="209"/>
    </row>
    <row r="649" spans="1:10" ht="15.75" customHeight="1">
      <c r="A649" s="211" t="s">
        <v>10821</v>
      </c>
      <c r="B649" s="885" t="s">
        <v>10807</v>
      </c>
      <c r="C649" s="885"/>
      <c r="D649" s="1146"/>
      <c r="J649" s="209"/>
    </row>
    <row r="650" spans="1:10" ht="15.75" customHeight="1">
      <c r="A650" s="210"/>
      <c r="C650" s="885"/>
      <c r="D650" s="1146"/>
      <c r="J650" s="209"/>
    </row>
    <row r="651" spans="1:10" ht="14.25">
      <c r="A651" s="204" t="s">
        <v>11142</v>
      </c>
      <c r="B651" s="885" t="s">
        <v>10801</v>
      </c>
      <c r="C651" s="885"/>
      <c r="D651" s="1146"/>
      <c r="J651" s="209"/>
    </row>
    <row r="652" spans="1:10" ht="15.75" customHeight="1">
      <c r="A652" s="205" t="s">
        <v>8250</v>
      </c>
      <c r="B652" s="885" t="s">
        <v>11143</v>
      </c>
      <c r="C652" s="885"/>
      <c r="D652" s="1146"/>
      <c r="J652" s="210"/>
    </row>
    <row r="653" spans="1:10" ht="15.75" customHeight="1">
      <c r="A653" s="205" t="s">
        <v>8250</v>
      </c>
      <c r="B653" s="885" t="s">
        <v>11144</v>
      </c>
      <c r="C653" s="885"/>
      <c r="D653" s="1146"/>
      <c r="J653" s="210"/>
    </row>
    <row r="654" spans="1:10" ht="15.75" customHeight="1">
      <c r="A654" s="206" t="s">
        <v>10804</v>
      </c>
      <c r="B654" s="885" t="s">
        <v>11145</v>
      </c>
      <c r="C654" s="885"/>
      <c r="D654" s="1146"/>
      <c r="J654" s="211"/>
    </row>
    <row r="655" spans="1:10" ht="15.75" customHeight="1">
      <c r="A655" s="206" t="s">
        <v>10804</v>
      </c>
      <c r="B655" s="885" t="s">
        <v>11146</v>
      </c>
      <c r="C655" s="885"/>
      <c r="D655" s="1146"/>
      <c r="J655" s="210"/>
    </row>
    <row r="656" spans="1:10" ht="14.25">
      <c r="A656" s="206" t="s">
        <v>10804</v>
      </c>
      <c r="B656" s="885" t="s">
        <v>11147</v>
      </c>
      <c r="C656" s="885"/>
      <c r="D656" s="1146"/>
      <c r="J656" s="204"/>
    </row>
    <row r="657" spans="1:10" ht="15.75" customHeight="1">
      <c r="A657" s="207" t="s">
        <v>10808</v>
      </c>
      <c r="B657" s="885" t="s">
        <v>11148</v>
      </c>
      <c r="C657" s="885"/>
      <c r="D657" s="1146"/>
      <c r="J657" s="205"/>
    </row>
    <row r="658" spans="1:10" ht="15.75" customHeight="1">
      <c r="A658" s="208" t="s">
        <v>10808</v>
      </c>
      <c r="B658" s="885" t="s">
        <v>11149</v>
      </c>
      <c r="C658" s="885"/>
      <c r="D658" s="1146"/>
      <c r="J658" s="205"/>
    </row>
    <row r="659" spans="1:10" ht="15.75" customHeight="1">
      <c r="A659" s="208" t="s">
        <v>10808</v>
      </c>
      <c r="B659" s="885" t="s">
        <v>10807</v>
      </c>
      <c r="C659" s="885"/>
      <c r="D659" s="1146"/>
      <c r="J659" s="206"/>
    </row>
    <row r="660" spans="1:10" ht="15.75" customHeight="1">
      <c r="A660" s="208" t="s">
        <v>10808</v>
      </c>
      <c r="B660" s="885" t="s">
        <v>10807</v>
      </c>
      <c r="C660" s="885"/>
      <c r="D660" s="1146"/>
      <c r="J660" s="206"/>
    </row>
    <row r="661" spans="1:10" ht="15.75" customHeight="1">
      <c r="A661" s="209" t="s">
        <v>10813</v>
      </c>
      <c r="B661" s="885" t="s">
        <v>11150</v>
      </c>
      <c r="C661" s="885"/>
      <c r="D661" s="1146"/>
      <c r="J661" s="206"/>
    </row>
    <row r="662" spans="1:10" ht="15.75" customHeight="1">
      <c r="A662" s="209" t="s">
        <v>10813</v>
      </c>
      <c r="B662" s="885" t="s">
        <v>11151</v>
      </c>
      <c r="C662" s="885"/>
      <c r="D662" s="1146"/>
      <c r="J662" s="207"/>
    </row>
    <row r="663" spans="1:10" ht="15.75" customHeight="1">
      <c r="A663" s="209" t="s">
        <v>10813</v>
      </c>
      <c r="B663" s="885" t="s">
        <v>11152</v>
      </c>
      <c r="C663" s="885"/>
      <c r="D663" s="1146"/>
      <c r="J663" s="208"/>
    </row>
    <row r="664" spans="1:10" ht="15.75" customHeight="1">
      <c r="A664" s="209" t="s">
        <v>10813</v>
      </c>
      <c r="B664" s="885" t="s">
        <v>11153</v>
      </c>
      <c r="C664" s="885"/>
      <c r="D664" s="1146"/>
      <c r="J664" s="208"/>
    </row>
    <row r="665" spans="1:10" ht="15.75" customHeight="1">
      <c r="A665" s="209" t="s">
        <v>10813</v>
      </c>
      <c r="B665" s="885" t="s">
        <v>10807</v>
      </c>
      <c r="C665" s="885"/>
      <c r="D665" s="1146"/>
      <c r="J665" s="208"/>
    </row>
    <row r="666" spans="1:10" ht="15.75" customHeight="1">
      <c r="A666" s="210" t="s">
        <v>10818</v>
      </c>
      <c r="B666" s="885" t="s">
        <v>11154</v>
      </c>
      <c r="C666" s="885"/>
      <c r="D666" s="1146"/>
      <c r="J666" s="209"/>
    </row>
    <row r="667" spans="1:10" ht="15.75" customHeight="1">
      <c r="A667" s="210" t="s">
        <v>10818</v>
      </c>
      <c r="B667" s="885" t="s">
        <v>10807</v>
      </c>
      <c r="C667" s="885"/>
      <c r="D667" s="1146"/>
      <c r="J667" s="209"/>
    </row>
    <row r="668" spans="1:10" ht="15.75" customHeight="1">
      <c r="A668" s="211" t="s">
        <v>10821</v>
      </c>
      <c r="B668" s="885" t="s">
        <v>10807</v>
      </c>
      <c r="C668" s="885"/>
      <c r="D668" s="1146"/>
      <c r="J668" s="209"/>
    </row>
    <row r="669" spans="1:10" ht="15.75" customHeight="1">
      <c r="C669" s="885"/>
      <c r="D669" s="1146"/>
      <c r="J669" s="209"/>
    </row>
    <row r="670" spans="1:10" ht="14.25">
      <c r="A670" s="204" t="s">
        <v>11155</v>
      </c>
      <c r="B670" s="885" t="s">
        <v>10801</v>
      </c>
      <c r="C670" s="885"/>
      <c r="D670" s="1146"/>
      <c r="J670" s="209"/>
    </row>
    <row r="671" spans="1:10" ht="15.75" customHeight="1">
      <c r="A671" s="205" t="s">
        <v>8250</v>
      </c>
      <c r="B671" s="885" t="s">
        <v>11156</v>
      </c>
      <c r="C671" s="885"/>
      <c r="D671" s="1146"/>
      <c r="J671" s="210"/>
    </row>
    <row r="672" spans="1:10" ht="15.75" customHeight="1">
      <c r="A672" s="205" t="s">
        <v>8250</v>
      </c>
      <c r="B672" s="885" t="s">
        <v>10807</v>
      </c>
      <c r="C672" s="885"/>
      <c r="D672" s="1146"/>
      <c r="J672" s="210"/>
    </row>
    <row r="673" spans="1:10" ht="15.75" customHeight="1">
      <c r="A673" s="206" t="s">
        <v>10804</v>
      </c>
      <c r="B673" s="885" t="s">
        <v>11157</v>
      </c>
      <c r="C673" s="885"/>
      <c r="D673" s="1146"/>
      <c r="J673" s="211"/>
    </row>
    <row r="674" spans="1:10" ht="15.75" customHeight="1">
      <c r="A674" s="206" t="s">
        <v>10804</v>
      </c>
      <c r="B674" s="885" t="s">
        <v>11158</v>
      </c>
      <c r="C674" s="885"/>
      <c r="D674" s="1146"/>
      <c r="J674" s="203"/>
    </row>
    <row r="675" spans="1:10" ht="14.25">
      <c r="A675" s="206" t="s">
        <v>10804</v>
      </c>
      <c r="B675" s="885" t="s">
        <v>10807</v>
      </c>
      <c r="C675" s="885"/>
      <c r="D675" s="1146"/>
      <c r="J675" s="204"/>
    </row>
    <row r="676" spans="1:10" ht="15.75" customHeight="1">
      <c r="A676" s="207" t="s">
        <v>10808</v>
      </c>
      <c r="B676" s="885" t="s">
        <v>11159</v>
      </c>
      <c r="C676" s="885"/>
      <c r="D676" s="1146"/>
      <c r="J676" s="205"/>
    </row>
    <row r="677" spans="1:10" ht="15.75" customHeight="1">
      <c r="A677" s="208" t="s">
        <v>10808</v>
      </c>
      <c r="B677" s="885" t="s">
        <v>11160</v>
      </c>
      <c r="C677" s="885"/>
      <c r="D677" s="1146"/>
      <c r="J677" s="205"/>
    </row>
    <row r="678" spans="1:10" ht="15.75" customHeight="1">
      <c r="A678" s="208" t="s">
        <v>10808</v>
      </c>
      <c r="B678" s="885" t="s">
        <v>11161</v>
      </c>
      <c r="C678" s="885"/>
      <c r="D678" s="1146"/>
      <c r="J678" s="206"/>
    </row>
    <row r="679" spans="1:10" ht="15.75" customHeight="1">
      <c r="A679" s="208" t="s">
        <v>10808</v>
      </c>
      <c r="B679" s="885" t="s">
        <v>11162</v>
      </c>
      <c r="C679" s="885"/>
      <c r="D679" s="1146"/>
      <c r="J679" s="206"/>
    </row>
    <row r="680" spans="1:10" ht="15.75" customHeight="1">
      <c r="A680" s="209" t="s">
        <v>10813</v>
      </c>
      <c r="B680" s="885" t="s">
        <v>11163</v>
      </c>
      <c r="C680" s="885"/>
      <c r="D680" s="1146"/>
      <c r="J680" s="206"/>
    </row>
    <row r="681" spans="1:10" ht="15.75" customHeight="1">
      <c r="A681" s="209" t="s">
        <v>10813</v>
      </c>
      <c r="B681" s="885" t="s">
        <v>11164</v>
      </c>
      <c r="C681" s="885"/>
      <c r="D681" s="1146"/>
      <c r="J681" s="207"/>
    </row>
    <row r="682" spans="1:10" ht="15.75" customHeight="1">
      <c r="A682" s="209" t="s">
        <v>10813</v>
      </c>
      <c r="B682" s="885" t="s">
        <v>11165</v>
      </c>
      <c r="C682" s="885"/>
      <c r="D682" s="1146"/>
      <c r="J682" s="208"/>
    </row>
    <row r="683" spans="1:10" ht="15.75" customHeight="1">
      <c r="A683" s="209" t="s">
        <v>10813</v>
      </c>
      <c r="B683" s="885" t="s">
        <v>11166</v>
      </c>
      <c r="C683" s="885"/>
      <c r="D683" s="1146"/>
      <c r="J683" s="208"/>
    </row>
    <row r="684" spans="1:10" ht="15.75" customHeight="1">
      <c r="A684" s="209" t="s">
        <v>10813</v>
      </c>
      <c r="B684" s="885" t="s">
        <v>10807</v>
      </c>
      <c r="C684" s="885"/>
      <c r="D684" s="1146"/>
      <c r="J684" s="208"/>
    </row>
    <row r="685" spans="1:10" ht="15.75" customHeight="1">
      <c r="A685" s="210" t="s">
        <v>10818</v>
      </c>
      <c r="B685" s="885" t="s">
        <v>11167</v>
      </c>
      <c r="C685" s="885"/>
      <c r="D685" s="1146"/>
      <c r="J685" s="209"/>
    </row>
    <row r="686" spans="1:10" ht="15.75" customHeight="1">
      <c r="A686" s="210" t="s">
        <v>10818</v>
      </c>
      <c r="B686" s="885" t="s">
        <v>11168</v>
      </c>
      <c r="C686" s="885"/>
      <c r="D686" s="1146"/>
      <c r="J686" s="209"/>
    </row>
    <row r="687" spans="1:10" ht="15.75" customHeight="1">
      <c r="A687" s="211" t="s">
        <v>10821</v>
      </c>
      <c r="B687" s="885" t="s">
        <v>11169</v>
      </c>
      <c r="C687" s="885"/>
      <c r="D687" s="1146"/>
      <c r="J687" s="209"/>
    </row>
    <row r="688" spans="1:10" ht="15.75" customHeight="1">
      <c r="A688" s="202"/>
      <c r="C688" s="885"/>
      <c r="D688" s="1146"/>
      <c r="J688" s="209"/>
    </row>
    <row r="689" spans="1:10" ht="14.25">
      <c r="A689" s="204" t="s">
        <v>11170</v>
      </c>
      <c r="B689" s="885" t="s">
        <v>11076</v>
      </c>
      <c r="C689" s="885"/>
      <c r="D689" s="1146"/>
      <c r="J689" s="209"/>
    </row>
    <row r="690" spans="1:10" ht="15.75" customHeight="1">
      <c r="A690" s="205" t="s">
        <v>8250</v>
      </c>
      <c r="B690" s="885" t="s">
        <v>11171</v>
      </c>
      <c r="C690" s="885"/>
      <c r="D690" s="1146"/>
      <c r="J690" s="210"/>
    </row>
    <row r="691" spans="1:10" ht="15.75" customHeight="1">
      <c r="A691" s="205" t="s">
        <v>8250</v>
      </c>
      <c r="B691" s="885" t="s">
        <v>11172</v>
      </c>
      <c r="C691" s="885"/>
      <c r="D691" s="1146"/>
      <c r="J691" s="210"/>
    </row>
    <row r="692" spans="1:10" ht="15.75" customHeight="1">
      <c r="A692" s="206" t="s">
        <v>10804</v>
      </c>
      <c r="B692" s="885" t="s">
        <v>11173</v>
      </c>
      <c r="C692" s="885"/>
      <c r="D692" s="1146"/>
      <c r="J692" s="211"/>
    </row>
    <row r="693" spans="1:10" ht="15.75" customHeight="1">
      <c r="A693" s="206" t="s">
        <v>10804</v>
      </c>
      <c r="B693" s="885" t="s">
        <v>11174</v>
      </c>
      <c r="C693" s="885"/>
      <c r="D693" s="1146"/>
      <c r="J693" s="202"/>
    </row>
    <row r="694" spans="1:10" ht="14.25">
      <c r="A694" s="206" t="s">
        <v>10804</v>
      </c>
      <c r="B694" s="885" t="s">
        <v>10807</v>
      </c>
      <c r="C694" s="885"/>
      <c r="D694" s="1146"/>
      <c r="J694" s="204"/>
    </row>
    <row r="695" spans="1:10" ht="15.75" customHeight="1">
      <c r="A695" s="207" t="s">
        <v>10808</v>
      </c>
      <c r="B695" s="885" t="s">
        <v>11175</v>
      </c>
      <c r="C695" s="885"/>
      <c r="D695" s="1146"/>
      <c r="J695" s="205"/>
    </row>
    <row r="696" spans="1:10" ht="15.75" customHeight="1">
      <c r="A696" s="208" t="s">
        <v>10808</v>
      </c>
      <c r="B696" s="885" t="s">
        <v>11176</v>
      </c>
      <c r="C696" s="885"/>
      <c r="D696" s="1146"/>
      <c r="J696" s="205"/>
    </row>
    <row r="697" spans="1:10" ht="15.75" customHeight="1">
      <c r="A697" s="208" t="s">
        <v>10808</v>
      </c>
      <c r="B697" s="885" t="s">
        <v>10807</v>
      </c>
      <c r="C697" s="885"/>
      <c r="D697" s="1146"/>
      <c r="J697" s="206"/>
    </row>
    <row r="698" spans="1:10" ht="15.75" customHeight="1">
      <c r="A698" s="208" t="s">
        <v>10808</v>
      </c>
      <c r="B698" s="885" t="s">
        <v>10807</v>
      </c>
      <c r="C698" s="885"/>
      <c r="D698" s="1146"/>
      <c r="J698" s="206"/>
    </row>
    <row r="699" spans="1:10" ht="15.75" customHeight="1">
      <c r="A699" s="209" t="s">
        <v>10813</v>
      </c>
      <c r="B699" s="885" t="s">
        <v>11177</v>
      </c>
      <c r="C699" s="885"/>
      <c r="D699" s="1146"/>
      <c r="J699" s="206"/>
    </row>
    <row r="700" spans="1:10" ht="15.75" customHeight="1">
      <c r="A700" s="209" t="s">
        <v>10813</v>
      </c>
      <c r="B700" s="885" t="s">
        <v>11178</v>
      </c>
      <c r="C700" s="885"/>
      <c r="D700" s="1146"/>
      <c r="J700" s="207"/>
    </row>
    <row r="701" spans="1:10" ht="15.75" customHeight="1">
      <c r="A701" s="209" t="s">
        <v>10813</v>
      </c>
      <c r="B701" s="885" t="s">
        <v>10807</v>
      </c>
      <c r="C701" s="885"/>
      <c r="D701" s="1146"/>
      <c r="J701" s="208"/>
    </row>
    <row r="702" spans="1:10" ht="15.75" customHeight="1">
      <c r="A702" s="209" t="s">
        <v>10813</v>
      </c>
      <c r="B702" s="885" t="s">
        <v>10807</v>
      </c>
      <c r="C702" s="885"/>
      <c r="D702" s="1146"/>
      <c r="J702" s="208"/>
    </row>
    <row r="703" spans="1:10" ht="15.75" customHeight="1">
      <c r="A703" s="209" t="s">
        <v>10813</v>
      </c>
      <c r="B703" s="885" t="s">
        <v>10807</v>
      </c>
      <c r="C703" s="885"/>
      <c r="D703" s="1146"/>
      <c r="J703" s="208"/>
    </row>
    <row r="704" spans="1:10" ht="15.75" customHeight="1">
      <c r="A704" s="210" t="s">
        <v>10818</v>
      </c>
      <c r="B704" s="885" t="s">
        <v>11179</v>
      </c>
      <c r="C704" s="885"/>
      <c r="D704" s="1146"/>
      <c r="J704" s="209"/>
    </row>
    <row r="705" spans="1:10" ht="15.75" customHeight="1">
      <c r="A705" s="210" t="s">
        <v>10818</v>
      </c>
      <c r="B705" s="885" t="s">
        <v>10807</v>
      </c>
      <c r="C705" s="885"/>
      <c r="D705" s="1146"/>
      <c r="J705" s="209"/>
    </row>
    <row r="706" spans="1:10" ht="15.75" customHeight="1">
      <c r="A706" s="211" t="s">
        <v>10821</v>
      </c>
      <c r="B706" s="885" t="s">
        <v>10807</v>
      </c>
      <c r="C706" s="885"/>
      <c r="D706" s="1146"/>
      <c r="J706" s="209"/>
    </row>
    <row r="707" spans="1:10" ht="15.75" customHeight="1">
      <c r="C707" s="885"/>
      <c r="D707" s="1146"/>
      <c r="J707" s="209"/>
    </row>
    <row r="708" spans="1:10" ht="14.25">
      <c r="A708" s="204" t="s">
        <v>11180</v>
      </c>
      <c r="B708" s="885" t="s">
        <v>11076</v>
      </c>
      <c r="C708" s="885"/>
      <c r="D708" s="1146"/>
      <c r="J708" s="209"/>
    </row>
    <row r="709" spans="1:10" ht="15.75" customHeight="1">
      <c r="A709" s="205" t="s">
        <v>8250</v>
      </c>
      <c r="B709" s="885" t="s">
        <v>11181</v>
      </c>
      <c r="C709" s="885"/>
      <c r="D709" s="1146"/>
      <c r="J709" s="210"/>
    </row>
    <row r="710" spans="1:10" ht="15.75" customHeight="1">
      <c r="A710" s="205" t="s">
        <v>8250</v>
      </c>
      <c r="B710" s="885" t="s">
        <v>11182</v>
      </c>
      <c r="C710" s="885"/>
      <c r="D710" s="1146"/>
      <c r="J710" s="210"/>
    </row>
    <row r="711" spans="1:10" ht="15.75" customHeight="1">
      <c r="A711" s="206" t="s">
        <v>10804</v>
      </c>
      <c r="B711" s="885" t="s">
        <v>11183</v>
      </c>
      <c r="C711" s="885"/>
      <c r="D711" s="1146"/>
      <c r="J711" s="211"/>
    </row>
    <row r="712" spans="1:10" ht="15.75" customHeight="1">
      <c r="A712" s="206" t="s">
        <v>10804</v>
      </c>
      <c r="B712" s="885" t="s">
        <v>11184</v>
      </c>
      <c r="C712" s="885"/>
      <c r="D712" s="1146"/>
      <c r="J712" s="203"/>
    </row>
    <row r="713" spans="1:10" ht="14.25">
      <c r="A713" s="206" t="s">
        <v>10804</v>
      </c>
      <c r="B713" s="885" t="s">
        <v>10807</v>
      </c>
      <c r="C713" s="885"/>
      <c r="D713" s="1146"/>
      <c r="J713" s="204"/>
    </row>
    <row r="714" spans="1:10" ht="15.75" customHeight="1">
      <c r="A714" s="207" t="s">
        <v>10808</v>
      </c>
      <c r="B714" s="885" t="s">
        <v>11185</v>
      </c>
      <c r="C714" s="885"/>
      <c r="D714" s="1146"/>
      <c r="J714" s="205"/>
    </row>
    <row r="715" spans="1:10" ht="15.75" customHeight="1">
      <c r="A715" s="208" t="s">
        <v>10808</v>
      </c>
      <c r="B715" s="885" t="s">
        <v>11186</v>
      </c>
      <c r="C715" s="885"/>
      <c r="D715" s="1146"/>
      <c r="J715" s="205"/>
    </row>
    <row r="716" spans="1:10" ht="15.75" customHeight="1">
      <c r="A716" s="208" t="s">
        <v>10808</v>
      </c>
      <c r="B716" s="885" t="s">
        <v>10807</v>
      </c>
      <c r="C716" s="885"/>
      <c r="D716" s="1146"/>
      <c r="J716" s="206"/>
    </row>
    <row r="717" spans="1:10" ht="15.75" customHeight="1">
      <c r="A717" s="208" t="s">
        <v>10808</v>
      </c>
      <c r="B717" s="885" t="s">
        <v>10807</v>
      </c>
      <c r="C717" s="885"/>
      <c r="D717" s="1146"/>
      <c r="J717" s="206"/>
    </row>
    <row r="718" spans="1:10" ht="15.75" customHeight="1">
      <c r="A718" s="209" t="s">
        <v>10813</v>
      </c>
      <c r="B718" s="885" t="s">
        <v>11187</v>
      </c>
      <c r="C718" s="885"/>
      <c r="D718" s="1146"/>
      <c r="J718" s="206"/>
    </row>
    <row r="719" spans="1:10" ht="15.75" customHeight="1">
      <c r="A719" s="209" t="s">
        <v>10813</v>
      </c>
      <c r="B719" s="885" t="s">
        <v>11188</v>
      </c>
      <c r="C719" s="885"/>
      <c r="D719" s="1146"/>
      <c r="J719" s="207"/>
    </row>
    <row r="720" spans="1:10" ht="15.75" customHeight="1">
      <c r="A720" s="209" t="s">
        <v>10813</v>
      </c>
      <c r="B720" s="885" t="s">
        <v>11189</v>
      </c>
      <c r="C720" s="885"/>
      <c r="D720" s="1146"/>
      <c r="J720" s="208"/>
    </row>
    <row r="721" spans="1:10" ht="15.75" customHeight="1">
      <c r="A721" s="209" t="s">
        <v>10813</v>
      </c>
      <c r="B721" s="885" t="s">
        <v>10807</v>
      </c>
      <c r="C721" s="885"/>
      <c r="D721" s="1146"/>
      <c r="J721" s="208"/>
    </row>
    <row r="722" spans="1:10" ht="15.75" customHeight="1">
      <c r="A722" s="209" t="s">
        <v>10813</v>
      </c>
      <c r="B722" s="885" t="s">
        <v>10807</v>
      </c>
      <c r="C722" s="885"/>
      <c r="D722" s="1146"/>
      <c r="J722" s="208"/>
    </row>
    <row r="723" spans="1:10" ht="15.75" customHeight="1">
      <c r="A723" s="210" t="s">
        <v>10818</v>
      </c>
      <c r="B723" s="885" t="s">
        <v>11190</v>
      </c>
      <c r="C723" s="885"/>
      <c r="D723" s="1146"/>
      <c r="J723" s="209"/>
    </row>
    <row r="724" spans="1:10" ht="15.75" customHeight="1">
      <c r="A724" s="210" t="s">
        <v>10818</v>
      </c>
      <c r="B724" s="885" t="s">
        <v>10807</v>
      </c>
      <c r="C724" s="885"/>
      <c r="D724" s="1146"/>
      <c r="J724" s="209"/>
    </row>
    <row r="725" spans="1:10" ht="15.75" customHeight="1">
      <c r="A725" s="211" t="s">
        <v>10821</v>
      </c>
      <c r="B725" s="885" t="s">
        <v>10807</v>
      </c>
      <c r="C725" s="885"/>
      <c r="D725" s="1146"/>
      <c r="J725" s="209"/>
    </row>
    <row r="726" spans="1:10" ht="15.75" customHeight="1">
      <c r="C726" s="885"/>
      <c r="D726" s="1146"/>
      <c r="J726" s="209"/>
    </row>
    <row r="727" spans="1:10" ht="14.25">
      <c r="A727" s="204" t="s">
        <v>11191</v>
      </c>
      <c r="B727" s="885" t="s">
        <v>10801</v>
      </c>
      <c r="C727" s="885"/>
      <c r="D727" s="1146"/>
      <c r="J727" s="209"/>
    </row>
    <row r="728" spans="1:10" ht="15.75" customHeight="1">
      <c r="A728" s="205" t="s">
        <v>8250</v>
      </c>
      <c r="B728" s="885" t="s">
        <v>11192</v>
      </c>
      <c r="C728" s="885"/>
      <c r="D728" s="1146"/>
      <c r="J728" s="210"/>
    </row>
    <row r="729" spans="1:10" ht="15.75" customHeight="1">
      <c r="A729" s="205" t="s">
        <v>8250</v>
      </c>
      <c r="B729" s="885" t="s">
        <v>10807</v>
      </c>
      <c r="C729" s="885"/>
      <c r="D729" s="1146"/>
      <c r="J729" s="210"/>
    </row>
    <row r="730" spans="1:10" ht="15.75" customHeight="1">
      <c r="A730" s="206" t="s">
        <v>10804</v>
      </c>
      <c r="B730" s="885" t="s">
        <v>11193</v>
      </c>
      <c r="C730" s="885"/>
      <c r="D730" s="1146"/>
      <c r="J730" s="211"/>
    </row>
    <row r="731" spans="1:10" ht="15.75" customHeight="1">
      <c r="A731" s="206" t="s">
        <v>10804</v>
      </c>
      <c r="B731" s="885" t="s">
        <v>11194</v>
      </c>
      <c r="C731" s="885"/>
      <c r="D731" s="1146"/>
      <c r="J731" s="203"/>
    </row>
    <row r="732" spans="1:10" ht="14.25">
      <c r="A732" s="206" t="s">
        <v>10804</v>
      </c>
      <c r="B732" s="885" t="s">
        <v>10807</v>
      </c>
      <c r="C732" s="885"/>
      <c r="D732" s="1146"/>
      <c r="J732" s="204"/>
    </row>
    <row r="733" spans="1:10" ht="15.75" customHeight="1">
      <c r="A733" s="207" t="s">
        <v>10808</v>
      </c>
      <c r="B733" s="885" t="s">
        <v>11195</v>
      </c>
      <c r="C733" s="885"/>
      <c r="D733" s="1146"/>
      <c r="J733" s="205"/>
    </row>
    <row r="734" spans="1:10" ht="15.75" customHeight="1">
      <c r="A734" s="208" t="s">
        <v>10808</v>
      </c>
      <c r="B734" s="885" t="s">
        <v>11196</v>
      </c>
      <c r="C734" s="885"/>
      <c r="D734" s="1146"/>
      <c r="J734" s="205"/>
    </row>
    <row r="735" spans="1:10" ht="15.75" customHeight="1">
      <c r="A735" s="208" t="s">
        <v>10808</v>
      </c>
      <c r="B735" s="885" t="s">
        <v>10807</v>
      </c>
      <c r="C735" s="885"/>
      <c r="D735" s="1146"/>
      <c r="J735" s="206"/>
    </row>
    <row r="736" spans="1:10" ht="15.75" customHeight="1">
      <c r="A736" s="208" t="s">
        <v>10808</v>
      </c>
      <c r="B736" s="885" t="s">
        <v>10807</v>
      </c>
      <c r="C736" s="885"/>
      <c r="D736" s="1146"/>
      <c r="J736" s="206"/>
    </row>
    <row r="737" spans="1:10" ht="15.75" customHeight="1">
      <c r="A737" s="209" t="s">
        <v>10813</v>
      </c>
      <c r="B737" s="885" t="s">
        <v>10807</v>
      </c>
      <c r="C737" s="885"/>
      <c r="D737" s="1146"/>
      <c r="J737" s="206"/>
    </row>
    <row r="738" spans="1:10" ht="15.75" customHeight="1">
      <c r="A738" s="209" t="s">
        <v>10813</v>
      </c>
      <c r="B738" s="885" t="s">
        <v>11197</v>
      </c>
      <c r="C738" s="885"/>
      <c r="D738" s="1146"/>
      <c r="J738" s="207"/>
    </row>
    <row r="739" spans="1:10" ht="15.75" customHeight="1">
      <c r="A739" s="209" t="s">
        <v>10813</v>
      </c>
      <c r="B739" s="885" t="s">
        <v>11198</v>
      </c>
      <c r="C739" s="885"/>
      <c r="D739" s="1146"/>
      <c r="J739" s="208"/>
    </row>
    <row r="740" spans="1:10" ht="15.75" customHeight="1">
      <c r="A740" s="209" t="s">
        <v>10813</v>
      </c>
      <c r="B740" s="885" t="s">
        <v>11199</v>
      </c>
      <c r="C740" s="885"/>
      <c r="D740" s="1146"/>
      <c r="J740" s="208"/>
    </row>
    <row r="741" spans="1:10" ht="15.75" customHeight="1">
      <c r="A741" s="209" t="s">
        <v>10813</v>
      </c>
      <c r="B741" s="885" t="s">
        <v>10807</v>
      </c>
      <c r="C741" s="885"/>
      <c r="D741" s="1146"/>
      <c r="J741" s="208"/>
    </row>
    <row r="742" spans="1:10" ht="15.75" customHeight="1">
      <c r="A742" s="210" t="s">
        <v>10818</v>
      </c>
      <c r="B742" s="885" t="s">
        <v>11200</v>
      </c>
      <c r="C742" s="885"/>
      <c r="D742" s="1146"/>
      <c r="J742" s="209"/>
    </row>
    <row r="743" spans="1:10" ht="15.75" customHeight="1">
      <c r="A743" s="210" t="s">
        <v>10818</v>
      </c>
      <c r="B743" s="885" t="s">
        <v>11201</v>
      </c>
      <c r="C743" s="885"/>
      <c r="D743" s="1146"/>
      <c r="J743" s="209"/>
    </row>
    <row r="744" spans="1:10" ht="15.75" customHeight="1">
      <c r="A744" s="211" t="s">
        <v>10821</v>
      </c>
      <c r="B744" s="885" t="s">
        <v>10807</v>
      </c>
      <c r="C744" s="885"/>
      <c r="D744" s="1146"/>
      <c r="J744" s="209"/>
    </row>
    <row r="745" spans="1:10" ht="15.75" customHeight="1">
      <c r="C745" s="885"/>
      <c r="D745" s="1146"/>
      <c r="J745" s="209"/>
    </row>
    <row r="746" spans="1:10" ht="14.25">
      <c r="A746" s="204" t="s">
        <v>11202</v>
      </c>
      <c r="B746" s="885" t="s">
        <v>10801</v>
      </c>
      <c r="C746" s="885"/>
      <c r="D746" s="1146"/>
      <c r="J746" s="209"/>
    </row>
    <row r="747" spans="1:10" ht="15.75" customHeight="1">
      <c r="A747" s="205" t="s">
        <v>8250</v>
      </c>
      <c r="B747" s="885" t="s">
        <v>11203</v>
      </c>
      <c r="C747" s="885"/>
      <c r="D747" s="1146"/>
      <c r="J747" s="210"/>
    </row>
    <row r="748" spans="1:10" ht="15.75" customHeight="1">
      <c r="A748" s="205" t="s">
        <v>8250</v>
      </c>
      <c r="B748" s="885" t="s">
        <v>10807</v>
      </c>
      <c r="C748" s="885"/>
      <c r="D748" s="1146"/>
      <c r="J748" s="210"/>
    </row>
    <row r="749" spans="1:10" ht="15.75" customHeight="1">
      <c r="A749" s="206" t="s">
        <v>10804</v>
      </c>
      <c r="B749" s="885" t="s">
        <v>11204</v>
      </c>
      <c r="C749" s="885"/>
      <c r="D749" s="1146"/>
      <c r="J749" s="211"/>
    </row>
    <row r="750" spans="1:10" ht="15.75" customHeight="1">
      <c r="A750" s="206" t="s">
        <v>10804</v>
      </c>
      <c r="B750" s="885" t="s">
        <v>11205</v>
      </c>
      <c r="C750" s="885"/>
      <c r="D750" s="1146"/>
      <c r="J750" s="211"/>
    </row>
    <row r="751" spans="1:10" ht="14.25">
      <c r="A751" s="206" t="s">
        <v>10804</v>
      </c>
      <c r="B751" s="885" t="s">
        <v>10807</v>
      </c>
      <c r="C751" s="885"/>
      <c r="D751" s="1146"/>
      <c r="J751" s="204"/>
    </row>
    <row r="752" spans="1:10" ht="15.75" customHeight="1">
      <c r="A752" s="207" t="s">
        <v>10808</v>
      </c>
      <c r="B752" s="885" t="s">
        <v>10807</v>
      </c>
      <c r="C752" s="885"/>
      <c r="D752" s="1146"/>
      <c r="J752" s="205"/>
    </row>
    <row r="753" spans="1:11" ht="15.75" customHeight="1">
      <c r="A753" s="208" t="s">
        <v>10808</v>
      </c>
      <c r="B753" s="885" t="s">
        <v>10807</v>
      </c>
      <c r="C753" s="885"/>
      <c r="D753" s="1146"/>
      <c r="J753" s="205"/>
    </row>
    <row r="754" spans="1:11" ht="15.75" customHeight="1">
      <c r="A754" s="208" t="s">
        <v>10808</v>
      </c>
      <c r="B754" s="885" t="s">
        <v>11206</v>
      </c>
      <c r="C754" s="885"/>
      <c r="D754" s="1146"/>
      <c r="J754" s="206"/>
    </row>
    <row r="755" spans="1:11" ht="15.75" customHeight="1">
      <c r="A755" s="208" t="s">
        <v>10808</v>
      </c>
      <c r="B755" s="885" t="s">
        <v>11207</v>
      </c>
      <c r="C755" s="885"/>
      <c r="D755" s="1146"/>
      <c r="J755" s="206"/>
    </row>
    <row r="756" spans="1:11" ht="15.75" customHeight="1">
      <c r="A756" s="209" t="s">
        <v>10813</v>
      </c>
      <c r="B756" s="885" t="s">
        <v>11208</v>
      </c>
      <c r="C756" s="885"/>
      <c r="D756" s="1146"/>
      <c r="J756" s="206"/>
    </row>
    <row r="757" spans="1:11" s="881" customFormat="1" ht="15.75" customHeight="1">
      <c r="A757" s="209" t="s">
        <v>10813</v>
      </c>
      <c r="B757" s="885" t="s">
        <v>10807</v>
      </c>
      <c r="C757" s="885"/>
      <c r="D757" s="1146"/>
      <c r="E757" s="3"/>
      <c r="F757" s="3"/>
      <c r="J757" s="207"/>
      <c r="K757" s="1190"/>
    </row>
    <row r="758" spans="1:11" ht="15.75" customHeight="1">
      <c r="A758" s="209" t="s">
        <v>10813</v>
      </c>
      <c r="B758" s="885" t="s">
        <v>10807</v>
      </c>
      <c r="C758" s="885"/>
      <c r="D758" s="1146"/>
      <c r="J758" s="208"/>
    </row>
    <row r="759" spans="1:11" ht="15.75" customHeight="1">
      <c r="A759" s="209" t="s">
        <v>10813</v>
      </c>
      <c r="B759" s="885" t="s">
        <v>10807</v>
      </c>
      <c r="C759" s="885"/>
      <c r="D759" s="1146"/>
      <c r="J759" s="208"/>
    </row>
    <row r="760" spans="1:11" ht="15.75" customHeight="1">
      <c r="A760" s="209" t="s">
        <v>10813</v>
      </c>
      <c r="B760" s="885" t="s">
        <v>10807</v>
      </c>
      <c r="C760" s="885"/>
      <c r="D760" s="1146"/>
      <c r="J760" s="208"/>
    </row>
    <row r="761" spans="1:11" ht="27" customHeight="1">
      <c r="A761" s="210" t="s">
        <v>10818</v>
      </c>
      <c r="B761" s="1073" t="s">
        <v>11209</v>
      </c>
      <c r="C761" s="885"/>
      <c r="D761" s="1146"/>
      <c r="J761" s="209"/>
    </row>
    <row r="762" spans="1:11" ht="21.75" customHeight="1">
      <c r="A762" s="210" t="s">
        <v>10818</v>
      </c>
      <c r="B762" s="885" t="s">
        <v>11210</v>
      </c>
      <c r="C762" s="885"/>
      <c r="D762" s="1146"/>
      <c r="J762" s="880"/>
    </row>
    <row r="763" spans="1:11" ht="15.75" customHeight="1">
      <c r="A763" s="211" t="s">
        <v>10821</v>
      </c>
      <c r="B763" s="885" t="s">
        <v>10807</v>
      </c>
      <c r="C763" s="885"/>
      <c r="D763" s="1146"/>
      <c r="J763" s="209"/>
    </row>
    <row r="764" spans="1:11" ht="15.75" customHeight="1">
      <c r="C764" s="885"/>
      <c r="D764" s="1146"/>
      <c r="J764" s="209"/>
    </row>
    <row r="765" spans="1:11" ht="14.25">
      <c r="A765" s="204" t="s">
        <v>11211</v>
      </c>
      <c r="B765" s="885" t="s">
        <v>11076</v>
      </c>
      <c r="C765" s="885"/>
      <c r="D765" s="1146"/>
      <c r="J765" s="209"/>
    </row>
    <row r="766" spans="1:11" ht="15.75" customHeight="1">
      <c r="A766" s="205" t="s">
        <v>8250</v>
      </c>
      <c r="B766" s="885" t="s">
        <v>11212</v>
      </c>
      <c r="C766" s="885"/>
      <c r="D766" s="1146"/>
      <c r="J766" s="210"/>
    </row>
    <row r="767" spans="1:11" ht="15.75" customHeight="1">
      <c r="A767" s="205" t="s">
        <v>8250</v>
      </c>
      <c r="B767" s="885" t="s">
        <v>10807</v>
      </c>
      <c r="C767" s="885"/>
      <c r="D767" s="1146"/>
      <c r="J767" s="210"/>
    </row>
    <row r="768" spans="1:11" ht="15.75" customHeight="1">
      <c r="A768" s="206" t="s">
        <v>10804</v>
      </c>
      <c r="B768" s="885" t="s">
        <v>10807</v>
      </c>
      <c r="C768" s="885"/>
      <c r="D768" s="1146"/>
      <c r="J768" s="211"/>
    </row>
    <row r="769" spans="1:10" ht="15.75" customHeight="1">
      <c r="A769" s="206" t="s">
        <v>10804</v>
      </c>
      <c r="B769" s="885" t="s">
        <v>10807</v>
      </c>
      <c r="C769" s="885"/>
      <c r="D769" s="1146"/>
      <c r="J769" s="203"/>
    </row>
    <row r="770" spans="1:10" ht="14.25">
      <c r="A770" s="206" t="s">
        <v>10804</v>
      </c>
      <c r="B770" s="885" t="s">
        <v>10807</v>
      </c>
      <c r="C770" s="885"/>
      <c r="D770" s="1146"/>
      <c r="J770" s="204"/>
    </row>
    <row r="771" spans="1:10" ht="15.75" customHeight="1">
      <c r="A771" s="207" t="s">
        <v>10808</v>
      </c>
      <c r="B771" s="885" t="s">
        <v>11213</v>
      </c>
      <c r="C771" s="885"/>
      <c r="D771" s="1146"/>
      <c r="J771" s="205"/>
    </row>
    <row r="772" spans="1:10" ht="15.75" customHeight="1">
      <c r="A772" s="208" t="s">
        <v>10808</v>
      </c>
      <c r="B772" s="885" t="s">
        <v>10807</v>
      </c>
      <c r="C772" s="885"/>
      <c r="D772" s="1146"/>
      <c r="J772" s="205"/>
    </row>
    <row r="773" spans="1:10" ht="15.75" customHeight="1">
      <c r="A773" s="208" t="s">
        <v>10808</v>
      </c>
      <c r="B773" s="885" t="s">
        <v>10807</v>
      </c>
      <c r="C773" s="885"/>
      <c r="D773" s="1146"/>
      <c r="J773" s="206"/>
    </row>
    <row r="774" spans="1:10" ht="15.75" customHeight="1">
      <c r="A774" s="208" t="s">
        <v>10808</v>
      </c>
      <c r="B774" s="885" t="s">
        <v>10807</v>
      </c>
      <c r="C774" s="885"/>
      <c r="D774" s="1146"/>
      <c r="J774" s="206"/>
    </row>
    <row r="775" spans="1:10" ht="15.75" customHeight="1">
      <c r="A775" s="209" t="s">
        <v>10813</v>
      </c>
      <c r="B775" s="885" t="s">
        <v>10807</v>
      </c>
      <c r="C775" s="885"/>
      <c r="D775" s="1146"/>
      <c r="J775" s="206"/>
    </row>
    <row r="776" spans="1:10" ht="15.75" customHeight="1">
      <c r="A776" s="209" t="s">
        <v>10813</v>
      </c>
      <c r="B776" s="885" t="s">
        <v>11214</v>
      </c>
      <c r="C776" s="885"/>
      <c r="D776" s="1146"/>
      <c r="J776" s="207"/>
    </row>
    <row r="777" spans="1:10" ht="23.25" customHeight="1">
      <c r="A777" s="209" t="s">
        <v>10813</v>
      </c>
      <c r="B777" s="1073" t="s">
        <v>11215</v>
      </c>
      <c r="C777" s="885"/>
      <c r="D777" s="1146"/>
      <c r="J777" s="208"/>
    </row>
    <row r="778" spans="1:10" ht="15.75" customHeight="1">
      <c r="A778" s="209" t="s">
        <v>10813</v>
      </c>
      <c r="B778" s="885" t="s">
        <v>10807</v>
      </c>
      <c r="C778" s="885"/>
      <c r="D778" s="1146"/>
      <c r="J778" s="208"/>
    </row>
    <row r="779" spans="1:10" ht="20.25" customHeight="1">
      <c r="A779" s="209" t="s">
        <v>10813</v>
      </c>
      <c r="B779" s="885" t="s">
        <v>11216</v>
      </c>
      <c r="C779" s="885"/>
      <c r="D779" s="1146"/>
      <c r="J779" s="208"/>
    </row>
    <row r="780" spans="1:10" ht="15.75" customHeight="1">
      <c r="A780" s="210" t="s">
        <v>10818</v>
      </c>
      <c r="B780" s="885" t="s">
        <v>11217</v>
      </c>
      <c r="C780" s="885"/>
      <c r="D780" s="1146"/>
      <c r="J780" s="209"/>
    </row>
    <row r="781" spans="1:10" ht="15.75" customHeight="1">
      <c r="A781" s="210" t="s">
        <v>10818</v>
      </c>
      <c r="B781" s="885" t="s">
        <v>11218</v>
      </c>
      <c r="C781" s="885"/>
      <c r="D781" s="1146"/>
      <c r="J781" s="209"/>
    </row>
    <row r="782" spans="1:10" ht="15.75" customHeight="1">
      <c r="A782" s="211" t="s">
        <v>10821</v>
      </c>
      <c r="B782" s="885" t="s">
        <v>10807</v>
      </c>
      <c r="C782" s="885"/>
      <c r="D782" s="1146"/>
      <c r="J782" s="209"/>
    </row>
    <row r="783" spans="1:10" ht="15.75" customHeight="1">
      <c r="A783" s="211"/>
      <c r="C783" s="885"/>
      <c r="D783" s="1146"/>
      <c r="J783" s="209"/>
    </row>
    <row r="784" spans="1:10" ht="14.25">
      <c r="A784" s="204" t="s">
        <v>11219</v>
      </c>
      <c r="B784" s="885" t="s">
        <v>11076</v>
      </c>
      <c r="C784" s="885"/>
      <c r="D784" s="1146"/>
      <c r="J784" s="209"/>
    </row>
    <row r="785" spans="1:11" ht="15.75" customHeight="1">
      <c r="A785" s="205" t="s">
        <v>8250</v>
      </c>
      <c r="B785" s="885" t="s">
        <v>11220</v>
      </c>
      <c r="C785" s="885"/>
      <c r="D785" s="1146"/>
      <c r="J785" s="210"/>
    </row>
    <row r="786" spans="1:11" ht="15.75" customHeight="1">
      <c r="A786" s="205" t="s">
        <v>8250</v>
      </c>
      <c r="B786" s="885" t="s">
        <v>10807</v>
      </c>
      <c r="C786" s="885"/>
      <c r="D786" s="1146"/>
      <c r="J786" s="210"/>
    </row>
    <row r="787" spans="1:11" ht="15.75" customHeight="1">
      <c r="A787" s="206" t="s">
        <v>10804</v>
      </c>
      <c r="B787" s="885" t="s">
        <v>11221</v>
      </c>
      <c r="C787" s="885"/>
      <c r="D787" s="1146"/>
      <c r="J787" s="211"/>
    </row>
    <row r="788" spans="1:11" ht="15.75" customHeight="1">
      <c r="A788" s="206" t="s">
        <v>10804</v>
      </c>
      <c r="B788" s="885" t="s">
        <v>10807</v>
      </c>
      <c r="C788" s="885"/>
      <c r="D788" s="1146"/>
      <c r="J788" s="209"/>
    </row>
    <row r="789" spans="1:11" ht="14.25">
      <c r="A789" s="206" t="s">
        <v>10804</v>
      </c>
      <c r="B789" s="885" t="s">
        <v>10807</v>
      </c>
      <c r="C789" s="885"/>
      <c r="D789" s="1146"/>
      <c r="J789" s="204"/>
    </row>
    <row r="790" spans="1:11" s="881" customFormat="1" ht="15.75" customHeight="1">
      <c r="A790" s="207" t="s">
        <v>10808</v>
      </c>
      <c r="B790" s="885" t="s">
        <v>10807</v>
      </c>
      <c r="C790" s="885"/>
      <c r="D790" s="1146"/>
      <c r="E790" s="3"/>
      <c r="F790" s="3"/>
      <c r="J790" s="205"/>
      <c r="K790" s="1190"/>
    </row>
    <row r="791" spans="1:11" ht="15.75" customHeight="1">
      <c r="A791" s="208" t="s">
        <v>10808</v>
      </c>
      <c r="B791" s="885" t="s">
        <v>11222</v>
      </c>
      <c r="C791" s="885"/>
      <c r="D791" s="1146"/>
      <c r="J791" s="205"/>
    </row>
    <row r="792" spans="1:11" ht="15.75" customHeight="1">
      <c r="A792" s="208" t="s">
        <v>10808</v>
      </c>
      <c r="B792" s="885" t="s">
        <v>10807</v>
      </c>
      <c r="C792" s="885"/>
      <c r="D792" s="1146"/>
      <c r="J792" s="206"/>
    </row>
    <row r="793" spans="1:11" ht="15.75" customHeight="1">
      <c r="A793" s="208" t="s">
        <v>10808</v>
      </c>
      <c r="B793" s="885" t="s">
        <v>11223</v>
      </c>
      <c r="C793" s="885"/>
      <c r="D793" s="1146"/>
      <c r="J793" s="206"/>
    </row>
    <row r="794" spans="1:11" ht="15.75" customHeight="1">
      <c r="A794" s="209" t="s">
        <v>10813</v>
      </c>
      <c r="B794" s="885" t="s">
        <v>11224</v>
      </c>
      <c r="C794" s="885"/>
      <c r="D794" s="1146"/>
      <c r="J794" s="206"/>
    </row>
    <row r="795" spans="1:11" ht="15.75" customHeight="1">
      <c r="A795" s="209" t="s">
        <v>10813</v>
      </c>
      <c r="B795" s="885" t="s">
        <v>10807</v>
      </c>
      <c r="C795" s="885"/>
      <c r="D795" s="1146"/>
      <c r="J795" s="882"/>
    </row>
    <row r="796" spans="1:11" ht="15.75" customHeight="1">
      <c r="A796" s="209" t="s">
        <v>10813</v>
      </c>
      <c r="B796" s="885" t="s">
        <v>10807</v>
      </c>
      <c r="C796" s="885"/>
      <c r="D796" s="1146"/>
      <c r="J796" s="208"/>
    </row>
    <row r="797" spans="1:11" ht="15.75" customHeight="1">
      <c r="A797" s="209" t="s">
        <v>10813</v>
      </c>
      <c r="B797" s="885" t="s">
        <v>10807</v>
      </c>
      <c r="C797" s="885"/>
      <c r="D797" s="1146"/>
      <c r="J797" s="208"/>
    </row>
    <row r="798" spans="1:11" ht="15.75" customHeight="1">
      <c r="A798" s="209" t="s">
        <v>10813</v>
      </c>
      <c r="B798" s="1073" t="s">
        <v>11225</v>
      </c>
      <c r="C798" s="885"/>
      <c r="D798" s="1146"/>
      <c r="J798" s="208"/>
    </row>
    <row r="799" spans="1:11" ht="15.75" customHeight="1">
      <c r="A799" s="210" t="s">
        <v>10818</v>
      </c>
      <c r="B799" s="885" t="s">
        <v>10807</v>
      </c>
      <c r="C799" s="885"/>
      <c r="D799" s="1146"/>
      <c r="J799" s="209"/>
    </row>
    <row r="800" spans="1:11" ht="15.75" customHeight="1">
      <c r="A800" s="210" t="s">
        <v>10818</v>
      </c>
      <c r="B800" s="885" t="s">
        <v>10807</v>
      </c>
      <c r="C800" s="885"/>
      <c r="D800" s="1146"/>
      <c r="J800" s="209"/>
    </row>
    <row r="801" spans="1:10" ht="15.75" customHeight="1">
      <c r="A801" s="211" t="s">
        <v>10821</v>
      </c>
      <c r="B801" s="885" t="s">
        <v>10807</v>
      </c>
      <c r="C801" s="885"/>
      <c r="D801" s="1146"/>
      <c r="J801" s="209"/>
    </row>
    <row r="802" spans="1:10" ht="15.75" customHeight="1">
      <c r="C802" s="885"/>
      <c r="D802" s="1146"/>
      <c r="J802" s="209"/>
    </row>
    <row r="803" spans="1:10" ht="14.25">
      <c r="A803" s="204" t="s">
        <v>11226</v>
      </c>
      <c r="B803" s="885" t="s">
        <v>10801</v>
      </c>
      <c r="C803" s="885"/>
      <c r="D803" s="1146"/>
      <c r="J803" s="209"/>
    </row>
    <row r="804" spans="1:10" ht="15.75" customHeight="1">
      <c r="A804" s="205" t="s">
        <v>8250</v>
      </c>
      <c r="B804" s="885" t="s">
        <v>11227</v>
      </c>
      <c r="C804" s="885"/>
      <c r="D804" s="1146"/>
      <c r="J804" s="210"/>
    </row>
    <row r="805" spans="1:10" ht="15.75" customHeight="1">
      <c r="A805" s="205" t="s">
        <v>8250</v>
      </c>
      <c r="B805" s="885" t="s">
        <v>10807</v>
      </c>
      <c r="C805" s="885"/>
      <c r="D805" s="1146"/>
      <c r="J805" s="210"/>
    </row>
    <row r="806" spans="1:10" ht="15.75" customHeight="1">
      <c r="A806" s="206" t="s">
        <v>10804</v>
      </c>
      <c r="B806" s="885" t="s">
        <v>11228</v>
      </c>
      <c r="C806" s="885"/>
      <c r="D806" s="1146"/>
      <c r="J806" s="211"/>
    </row>
    <row r="807" spans="1:10" ht="15.75" customHeight="1">
      <c r="A807" s="206" t="s">
        <v>10804</v>
      </c>
      <c r="B807" s="885" t="s">
        <v>11229</v>
      </c>
      <c r="C807" s="885"/>
      <c r="D807" s="1146"/>
      <c r="J807" s="203"/>
    </row>
    <row r="808" spans="1:10" ht="14.25">
      <c r="A808" s="206" t="s">
        <v>10804</v>
      </c>
      <c r="B808" s="885" t="s">
        <v>10807</v>
      </c>
      <c r="C808" s="885"/>
      <c r="D808" s="1146"/>
      <c r="J808" s="204"/>
    </row>
    <row r="809" spans="1:10" ht="15.75" customHeight="1">
      <c r="A809" s="207" t="s">
        <v>10808</v>
      </c>
      <c r="B809" s="885" t="s">
        <v>11230</v>
      </c>
      <c r="C809" s="885"/>
      <c r="D809" s="1146"/>
      <c r="J809" s="205"/>
    </row>
    <row r="810" spans="1:10" ht="15.75" customHeight="1">
      <c r="A810" s="208" t="s">
        <v>10808</v>
      </c>
      <c r="B810" s="885" t="s">
        <v>11231</v>
      </c>
      <c r="C810" s="885"/>
      <c r="D810" s="1146"/>
      <c r="J810" s="205"/>
    </row>
    <row r="811" spans="1:10" ht="15.75" customHeight="1">
      <c r="A811" s="208" t="s">
        <v>10808</v>
      </c>
      <c r="B811" s="885" t="s">
        <v>10807</v>
      </c>
      <c r="C811" s="885"/>
      <c r="D811" s="1146"/>
      <c r="J811" s="206"/>
    </row>
    <row r="812" spans="1:10" ht="15.75" customHeight="1">
      <c r="A812" s="208" t="s">
        <v>10808</v>
      </c>
      <c r="B812" s="885" t="s">
        <v>10807</v>
      </c>
      <c r="C812" s="885"/>
      <c r="D812" s="1146"/>
      <c r="J812" s="206"/>
    </row>
    <row r="813" spans="1:10" ht="15.75" customHeight="1">
      <c r="A813" s="209" t="s">
        <v>10813</v>
      </c>
      <c r="B813" s="885" t="s">
        <v>11232</v>
      </c>
      <c r="C813" s="885"/>
      <c r="D813" s="1146"/>
      <c r="J813" s="206"/>
    </row>
    <row r="814" spans="1:10" ht="15.75" customHeight="1">
      <c r="A814" s="209" t="s">
        <v>10813</v>
      </c>
      <c r="B814" s="885" t="s">
        <v>11233</v>
      </c>
      <c r="C814" s="885"/>
      <c r="D814" s="1146"/>
      <c r="J814" s="207"/>
    </row>
    <row r="815" spans="1:10" ht="15.75" customHeight="1">
      <c r="A815" s="209" t="s">
        <v>10813</v>
      </c>
      <c r="B815" s="885" t="s">
        <v>11234</v>
      </c>
      <c r="C815" s="885"/>
      <c r="D815" s="1146"/>
      <c r="J815" s="208"/>
    </row>
    <row r="816" spans="1:10" ht="15.75" customHeight="1">
      <c r="A816" s="209" t="s">
        <v>10813</v>
      </c>
      <c r="B816" s="885" t="s">
        <v>10807</v>
      </c>
      <c r="C816" s="885"/>
      <c r="D816" s="1146"/>
      <c r="J816" s="208"/>
    </row>
    <row r="817" spans="1:10" ht="15.75" customHeight="1">
      <c r="A817" s="209" t="s">
        <v>10813</v>
      </c>
      <c r="B817" s="885" t="s">
        <v>10807</v>
      </c>
      <c r="C817" s="885"/>
      <c r="D817" s="1146"/>
      <c r="J817" s="208"/>
    </row>
    <row r="818" spans="1:10" ht="15.75" customHeight="1">
      <c r="A818" s="210" t="s">
        <v>10818</v>
      </c>
      <c r="B818" s="885" t="s">
        <v>10807</v>
      </c>
      <c r="C818" s="885"/>
      <c r="D818" s="1146"/>
      <c r="J818" s="209"/>
    </row>
    <row r="819" spans="1:10" ht="15.75" customHeight="1">
      <c r="A819" s="210" t="s">
        <v>10818</v>
      </c>
      <c r="B819" s="885" t="s">
        <v>11235</v>
      </c>
      <c r="C819" s="885"/>
      <c r="D819" s="1146"/>
      <c r="J819" s="209"/>
    </row>
    <row r="820" spans="1:10" ht="15.75" customHeight="1">
      <c r="A820" s="211" t="s">
        <v>10821</v>
      </c>
      <c r="B820" s="885" t="s">
        <v>10807</v>
      </c>
      <c r="C820" s="885"/>
      <c r="D820" s="1146"/>
      <c r="J820" s="209"/>
    </row>
    <row r="821" spans="1:10" ht="15.75" customHeight="1">
      <c r="A821" s="211"/>
      <c r="C821" s="885"/>
      <c r="D821" s="1146"/>
      <c r="J821" s="209"/>
    </row>
    <row r="822" spans="1:10" ht="14.25">
      <c r="A822" s="204" t="s">
        <v>11236</v>
      </c>
      <c r="B822" s="885" t="s">
        <v>10801</v>
      </c>
      <c r="C822" s="885"/>
      <c r="D822" s="1146"/>
      <c r="J822" s="209"/>
    </row>
    <row r="823" spans="1:10" ht="15.75" customHeight="1">
      <c r="A823" s="205" t="s">
        <v>8250</v>
      </c>
      <c r="B823" s="885" t="s">
        <v>11237</v>
      </c>
      <c r="C823" s="885"/>
      <c r="D823" s="1146"/>
      <c r="J823" s="210"/>
    </row>
    <row r="824" spans="1:10" ht="15.75" customHeight="1">
      <c r="A824" s="205" t="s">
        <v>8250</v>
      </c>
      <c r="B824" s="885" t="s">
        <v>11238</v>
      </c>
      <c r="C824" s="885"/>
      <c r="D824" s="1146"/>
      <c r="J824" s="210"/>
    </row>
    <row r="825" spans="1:10" ht="15.75" customHeight="1">
      <c r="A825" s="206" t="s">
        <v>10804</v>
      </c>
      <c r="B825" s="885" t="s">
        <v>11239</v>
      </c>
      <c r="C825" s="885"/>
      <c r="D825" s="1146"/>
      <c r="J825" s="211"/>
    </row>
    <row r="826" spans="1:10" ht="15.75" customHeight="1">
      <c r="A826" s="206" t="s">
        <v>10804</v>
      </c>
      <c r="B826" s="885" t="s">
        <v>11240</v>
      </c>
      <c r="C826" s="885"/>
      <c r="D826" s="1146"/>
      <c r="J826" s="209"/>
    </row>
    <row r="827" spans="1:10" ht="14.25">
      <c r="A827" s="206" t="s">
        <v>10804</v>
      </c>
      <c r="B827" s="885" t="s">
        <v>10807</v>
      </c>
      <c r="C827" s="885"/>
      <c r="D827" s="1146"/>
      <c r="J827" s="204"/>
    </row>
    <row r="828" spans="1:10" ht="15.75" customHeight="1">
      <c r="A828" s="207" t="s">
        <v>10808</v>
      </c>
      <c r="B828" s="885" t="s">
        <v>11241</v>
      </c>
      <c r="C828" s="885"/>
      <c r="D828" s="1146"/>
      <c r="J828" s="205"/>
    </row>
    <row r="829" spans="1:10" ht="15.75" customHeight="1">
      <c r="A829" s="208" t="s">
        <v>10808</v>
      </c>
      <c r="B829" s="885" t="s">
        <v>11242</v>
      </c>
      <c r="C829" s="885"/>
      <c r="D829" s="1146"/>
      <c r="J829" s="205"/>
    </row>
    <row r="830" spans="1:10" ht="15.75" customHeight="1">
      <c r="A830" s="208" t="s">
        <v>10808</v>
      </c>
      <c r="B830" s="885" t="s">
        <v>11243</v>
      </c>
      <c r="C830" s="885"/>
      <c r="D830" s="1146"/>
      <c r="J830" s="206"/>
    </row>
    <row r="831" spans="1:10" ht="15.75" customHeight="1">
      <c r="A831" s="208" t="s">
        <v>10808</v>
      </c>
      <c r="B831" s="885" t="s">
        <v>10807</v>
      </c>
      <c r="C831" s="885"/>
      <c r="D831" s="1146"/>
      <c r="J831" s="206"/>
    </row>
    <row r="832" spans="1:10" ht="15.75" customHeight="1">
      <c r="A832" s="209" t="s">
        <v>10813</v>
      </c>
      <c r="B832" s="885" t="s">
        <v>11244</v>
      </c>
      <c r="C832" s="885"/>
      <c r="D832" s="1146"/>
      <c r="J832" s="206"/>
    </row>
    <row r="833" spans="1:10" ht="15.75" customHeight="1">
      <c r="A833" s="209" t="s">
        <v>10813</v>
      </c>
      <c r="B833" s="885" t="s">
        <v>11245</v>
      </c>
      <c r="C833" s="885"/>
      <c r="D833" s="1146"/>
      <c r="J833" s="207"/>
    </row>
    <row r="834" spans="1:10" ht="15.75" customHeight="1">
      <c r="A834" s="209" t="s">
        <v>10813</v>
      </c>
      <c r="B834" s="885" t="s">
        <v>11246</v>
      </c>
      <c r="C834" s="885"/>
      <c r="D834" s="1146"/>
      <c r="J834" s="208"/>
    </row>
    <row r="835" spans="1:10" ht="15.75" customHeight="1">
      <c r="A835" s="209" t="s">
        <v>10813</v>
      </c>
      <c r="B835" s="885" t="s">
        <v>11247</v>
      </c>
      <c r="C835" s="885"/>
      <c r="D835" s="1146"/>
      <c r="J835" s="208"/>
    </row>
    <row r="836" spans="1:10" ht="15.75" customHeight="1">
      <c r="A836" s="209" t="s">
        <v>10813</v>
      </c>
      <c r="B836" s="885" t="s">
        <v>10807</v>
      </c>
      <c r="C836" s="885"/>
      <c r="D836" s="1146"/>
      <c r="J836" s="208"/>
    </row>
    <row r="837" spans="1:10" ht="16.5" customHeight="1">
      <c r="A837" s="210" t="s">
        <v>10818</v>
      </c>
      <c r="B837" s="885" t="s">
        <v>11248</v>
      </c>
      <c r="C837" s="885"/>
      <c r="D837" s="1146"/>
      <c r="J837" s="209"/>
    </row>
    <row r="838" spans="1:10" ht="16.5" customHeight="1">
      <c r="A838" s="210" t="s">
        <v>10818</v>
      </c>
      <c r="B838" s="885" t="s">
        <v>11249</v>
      </c>
      <c r="C838" s="885"/>
      <c r="D838" s="1146"/>
      <c r="J838" s="209"/>
    </row>
    <row r="839" spans="1:10" ht="16.5" customHeight="1">
      <c r="A839" s="211" t="s">
        <v>10821</v>
      </c>
      <c r="B839" s="885" t="s">
        <v>11250</v>
      </c>
      <c r="C839" s="885"/>
      <c r="D839" s="1146"/>
      <c r="J839" s="209"/>
    </row>
    <row r="840" spans="1:10" ht="15.75" customHeight="1">
      <c r="C840" s="885"/>
      <c r="D840" s="1146"/>
      <c r="J840" s="209"/>
    </row>
    <row r="841" spans="1:10" ht="14.25">
      <c r="A841" s="204" t="s">
        <v>11251</v>
      </c>
      <c r="B841" s="885" t="s">
        <v>11076</v>
      </c>
      <c r="C841" s="885"/>
      <c r="D841" s="1146"/>
      <c r="J841" s="209"/>
    </row>
    <row r="842" spans="1:10" ht="15.75" customHeight="1">
      <c r="A842" s="205" t="s">
        <v>8250</v>
      </c>
      <c r="B842" s="885" t="s">
        <v>11252</v>
      </c>
      <c r="C842" s="885"/>
      <c r="D842" s="1146"/>
      <c r="J842" s="210"/>
    </row>
    <row r="843" spans="1:10" ht="15.75" customHeight="1">
      <c r="A843" s="205" t="s">
        <v>8250</v>
      </c>
      <c r="B843" s="885" t="s">
        <v>11253</v>
      </c>
      <c r="C843" s="885"/>
      <c r="D843" s="1146"/>
      <c r="J843" s="210"/>
    </row>
    <row r="844" spans="1:10" ht="15.75" customHeight="1">
      <c r="A844" s="206" t="s">
        <v>10804</v>
      </c>
      <c r="B844" s="885" t="s">
        <v>11254</v>
      </c>
      <c r="C844" s="885"/>
      <c r="D844" s="1146"/>
      <c r="J844" s="211"/>
    </row>
    <row r="845" spans="1:10" ht="15.75" customHeight="1">
      <c r="A845" s="206" t="s">
        <v>10804</v>
      </c>
      <c r="B845" s="885" t="s">
        <v>11255</v>
      </c>
      <c r="C845" s="885"/>
      <c r="D845" s="1146"/>
      <c r="J845" s="209"/>
    </row>
    <row r="846" spans="1:10" ht="14.25">
      <c r="A846" s="206" t="s">
        <v>10804</v>
      </c>
      <c r="B846" s="885" t="s">
        <v>11256</v>
      </c>
      <c r="C846" s="885"/>
      <c r="D846" s="1146"/>
      <c r="J846" s="204"/>
    </row>
    <row r="847" spans="1:10" ht="15.75" customHeight="1">
      <c r="A847" s="207" t="s">
        <v>10808</v>
      </c>
      <c r="B847" s="885" t="s">
        <v>11257</v>
      </c>
      <c r="C847" s="885"/>
      <c r="D847" s="1146"/>
      <c r="J847" s="205"/>
    </row>
    <row r="848" spans="1:10" ht="15.75" customHeight="1">
      <c r="A848" s="208" t="s">
        <v>10808</v>
      </c>
      <c r="B848" s="885" t="s">
        <v>11258</v>
      </c>
      <c r="C848" s="885"/>
      <c r="D848" s="1146"/>
      <c r="J848" s="205"/>
    </row>
    <row r="849" spans="1:10" ht="15.75" customHeight="1">
      <c r="A849" s="208" t="s">
        <v>10808</v>
      </c>
      <c r="B849" s="885" t="s">
        <v>11259</v>
      </c>
      <c r="C849" s="885"/>
      <c r="D849" s="1146"/>
      <c r="J849" s="206"/>
    </row>
    <row r="850" spans="1:10" ht="15.75" customHeight="1">
      <c r="A850" s="208" t="s">
        <v>10808</v>
      </c>
      <c r="B850" s="885" t="s">
        <v>10807</v>
      </c>
      <c r="C850" s="885"/>
      <c r="D850" s="1146"/>
      <c r="J850" s="206"/>
    </row>
    <row r="851" spans="1:10" ht="15.75" customHeight="1">
      <c r="A851" s="209" t="s">
        <v>10813</v>
      </c>
      <c r="B851" s="885" t="s">
        <v>11260</v>
      </c>
      <c r="C851" s="885"/>
      <c r="D851" s="1146"/>
      <c r="J851" s="206"/>
    </row>
    <row r="852" spans="1:10" ht="15.75" customHeight="1">
      <c r="A852" s="209" t="s">
        <v>10813</v>
      </c>
      <c r="B852" s="885" t="s">
        <v>11261</v>
      </c>
      <c r="C852" s="885"/>
      <c r="D852" s="1146"/>
      <c r="J852" s="207"/>
    </row>
    <row r="853" spans="1:10" ht="15.75" customHeight="1">
      <c r="A853" s="209" t="s">
        <v>10813</v>
      </c>
      <c r="B853" s="885" t="s">
        <v>10807</v>
      </c>
      <c r="C853" s="885"/>
      <c r="D853" s="1146"/>
      <c r="J853" s="208"/>
    </row>
    <row r="854" spans="1:10" ht="15.75" customHeight="1">
      <c r="A854" s="209" t="s">
        <v>10813</v>
      </c>
      <c r="B854" s="885" t="s">
        <v>10807</v>
      </c>
      <c r="C854" s="885"/>
      <c r="D854" s="1146"/>
      <c r="J854" s="208"/>
    </row>
    <row r="855" spans="1:10" ht="15.75" customHeight="1">
      <c r="A855" s="209" t="s">
        <v>10813</v>
      </c>
      <c r="B855" s="885" t="s">
        <v>10807</v>
      </c>
      <c r="C855" s="885"/>
      <c r="D855" s="1146"/>
      <c r="J855" s="208"/>
    </row>
    <row r="856" spans="1:10" ht="15.75" customHeight="1">
      <c r="A856" s="210" t="s">
        <v>10818</v>
      </c>
      <c r="B856" s="885" t="s">
        <v>11262</v>
      </c>
      <c r="C856" s="885"/>
      <c r="D856" s="1146"/>
      <c r="J856" s="209"/>
    </row>
    <row r="857" spans="1:10" ht="15.75" customHeight="1">
      <c r="A857" s="210" t="s">
        <v>10818</v>
      </c>
      <c r="B857" s="885" t="s">
        <v>10807</v>
      </c>
      <c r="C857" s="885"/>
      <c r="D857" s="1146"/>
      <c r="J857" s="209"/>
    </row>
    <row r="858" spans="1:10" ht="15.75" customHeight="1">
      <c r="A858" s="211" t="s">
        <v>10821</v>
      </c>
      <c r="B858" s="885" t="s">
        <v>11263</v>
      </c>
      <c r="C858" s="885"/>
      <c r="D858" s="1146"/>
      <c r="J858" s="209"/>
    </row>
    <row r="859" spans="1:10" ht="15.75" customHeight="1">
      <c r="A859" s="209"/>
      <c r="C859" s="885"/>
      <c r="D859" s="1146"/>
      <c r="J859" s="209"/>
    </row>
    <row r="860" spans="1:10" ht="14.25">
      <c r="A860" s="204" t="s">
        <v>11264</v>
      </c>
      <c r="B860" s="885" t="s">
        <v>11076</v>
      </c>
      <c r="C860" s="885"/>
      <c r="D860" s="1146"/>
      <c r="J860" s="209"/>
    </row>
    <row r="861" spans="1:10" ht="15.75" customHeight="1">
      <c r="A861" s="205" t="s">
        <v>8250</v>
      </c>
      <c r="B861" s="885" t="s">
        <v>11265</v>
      </c>
      <c r="C861" s="885"/>
      <c r="D861" s="1146"/>
      <c r="J861" s="210"/>
    </row>
    <row r="862" spans="1:10" ht="15.75" customHeight="1">
      <c r="A862" s="205" t="s">
        <v>8250</v>
      </c>
      <c r="B862" s="885" t="s">
        <v>11266</v>
      </c>
      <c r="C862" s="885"/>
      <c r="D862" s="1146"/>
      <c r="J862" s="210"/>
    </row>
    <row r="863" spans="1:10" ht="15.75" customHeight="1">
      <c r="A863" s="206" t="s">
        <v>10804</v>
      </c>
      <c r="B863" s="885" t="s">
        <v>11267</v>
      </c>
      <c r="C863" s="885"/>
      <c r="D863" s="1146"/>
      <c r="J863" s="211"/>
    </row>
    <row r="864" spans="1:10" ht="15.75" customHeight="1">
      <c r="A864" s="206" t="s">
        <v>10804</v>
      </c>
      <c r="B864" s="885" t="s">
        <v>11268</v>
      </c>
      <c r="C864" s="885"/>
      <c r="D864" s="1146"/>
      <c r="J864" s="211"/>
    </row>
    <row r="865" spans="1:10" ht="14.25">
      <c r="A865" s="206" t="s">
        <v>10804</v>
      </c>
      <c r="B865" s="885" t="s">
        <v>10807</v>
      </c>
      <c r="C865" s="885"/>
      <c r="D865" s="1146"/>
      <c r="J865" s="204"/>
    </row>
    <row r="866" spans="1:10" ht="15.75" customHeight="1">
      <c r="A866" s="207" t="s">
        <v>10808</v>
      </c>
      <c r="B866" s="887" t="s">
        <v>11269</v>
      </c>
      <c r="C866" s="885"/>
      <c r="D866" s="1146"/>
      <c r="J866" s="205"/>
    </row>
    <row r="867" spans="1:10" ht="15.75" customHeight="1">
      <c r="A867" s="208" t="s">
        <v>10808</v>
      </c>
      <c r="B867" s="885" t="s">
        <v>11270</v>
      </c>
      <c r="C867" s="885"/>
      <c r="D867" s="1146"/>
      <c r="J867" s="205"/>
    </row>
    <row r="868" spans="1:10" ht="15.75" customHeight="1">
      <c r="A868" s="208" t="s">
        <v>10808</v>
      </c>
      <c r="B868" s="885" t="s">
        <v>11271</v>
      </c>
      <c r="C868" s="885"/>
      <c r="D868" s="1146"/>
      <c r="J868" s="206"/>
    </row>
    <row r="869" spans="1:10" ht="15.75" customHeight="1">
      <c r="A869" s="208" t="s">
        <v>10808</v>
      </c>
      <c r="B869" s="885" t="s">
        <v>11272</v>
      </c>
      <c r="C869" s="885"/>
      <c r="D869" s="1146"/>
      <c r="J869" s="206"/>
    </row>
    <row r="870" spans="1:10" ht="15.75" customHeight="1">
      <c r="A870" s="209" t="s">
        <v>10813</v>
      </c>
      <c r="B870" s="885" t="s">
        <v>11273</v>
      </c>
      <c r="C870" s="885"/>
      <c r="D870" s="1146"/>
      <c r="J870" s="206"/>
    </row>
    <row r="871" spans="1:10" ht="15.75" customHeight="1">
      <c r="A871" s="209" t="s">
        <v>10813</v>
      </c>
      <c r="B871" s="885" t="s">
        <v>11274</v>
      </c>
      <c r="C871" s="885"/>
      <c r="D871" s="1146"/>
      <c r="J871" s="207"/>
    </row>
    <row r="872" spans="1:10" ht="15.75" customHeight="1">
      <c r="A872" s="209" t="s">
        <v>10813</v>
      </c>
      <c r="B872" s="885" t="s">
        <v>11275</v>
      </c>
      <c r="C872" s="885"/>
      <c r="D872" s="1146"/>
      <c r="J872" s="208"/>
    </row>
    <row r="873" spans="1:10" ht="15.75" customHeight="1">
      <c r="A873" s="209" t="s">
        <v>10813</v>
      </c>
      <c r="B873" s="885" t="s">
        <v>11276</v>
      </c>
      <c r="C873" s="885"/>
      <c r="D873" s="1146"/>
      <c r="J873" s="208"/>
    </row>
    <row r="874" spans="1:10" ht="15.75" customHeight="1">
      <c r="A874" s="209" t="s">
        <v>10813</v>
      </c>
      <c r="B874" s="885" t="s">
        <v>10807</v>
      </c>
      <c r="C874" s="885"/>
      <c r="D874" s="1146"/>
      <c r="J874" s="208"/>
    </row>
    <row r="875" spans="1:10" ht="14.25">
      <c r="A875" s="210" t="s">
        <v>10818</v>
      </c>
      <c r="B875" s="885" t="s">
        <v>11277</v>
      </c>
      <c r="C875" s="885"/>
      <c r="D875" s="1146"/>
      <c r="J875" s="209"/>
    </row>
    <row r="876" spans="1:10" ht="14.25">
      <c r="A876" s="210" t="s">
        <v>10818</v>
      </c>
      <c r="B876" s="885" t="s">
        <v>10807</v>
      </c>
      <c r="C876" s="885"/>
      <c r="D876" s="1146"/>
      <c r="J876" s="209"/>
    </row>
    <row r="877" spans="1:10" ht="14.25">
      <c r="A877" s="211" t="s">
        <v>10821</v>
      </c>
      <c r="B877" s="885" t="s">
        <v>10807</v>
      </c>
      <c r="C877" s="885"/>
      <c r="D877" s="1146"/>
      <c r="J877" s="209"/>
    </row>
    <row r="878" spans="1:10" ht="15.75" customHeight="1">
      <c r="C878" s="885"/>
      <c r="D878" s="1146"/>
      <c r="J878" s="209"/>
    </row>
    <row r="879" spans="1:10" ht="14.25">
      <c r="A879" s="204" t="s">
        <v>11278</v>
      </c>
      <c r="B879" s="885" t="s">
        <v>10801</v>
      </c>
      <c r="C879" s="885"/>
      <c r="D879" s="1146"/>
      <c r="J879" s="209"/>
    </row>
    <row r="880" spans="1:10" ht="15.75" customHeight="1">
      <c r="A880" s="205" t="s">
        <v>8250</v>
      </c>
      <c r="B880" s="885" t="s">
        <v>11279</v>
      </c>
      <c r="C880" s="885"/>
      <c r="D880" s="1146"/>
      <c r="J880" s="210"/>
    </row>
    <row r="881" spans="1:10" ht="15.75" customHeight="1">
      <c r="A881" s="205" t="s">
        <v>8250</v>
      </c>
      <c r="B881" s="885" t="s">
        <v>10807</v>
      </c>
      <c r="C881" s="885"/>
      <c r="D881" s="1146"/>
      <c r="J881" s="210"/>
    </row>
    <row r="882" spans="1:10" ht="15.75" customHeight="1">
      <c r="A882" s="206" t="s">
        <v>10804</v>
      </c>
      <c r="B882" s="885" t="s">
        <v>10807</v>
      </c>
      <c r="C882" s="885"/>
      <c r="D882" s="1146"/>
      <c r="J882" s="211"/>
    </row>
    <row r="883" spans="1:10" ht="15.75" customHeight="1">
      <c r="A883" s="206" t="s">
        <v>10804</v>
      </c>
      <c r="B883" s="885" t="s">
        <v>11280</v>
      </c>
      <c r="C883" s="885"/>
      <c r="D883" s="1146"/>
      <c r="J883" s="203"/>
    </row>
    <row r="884" spans="1:10" ht="14.25">
      <c r="A884" s="206" t="s">
        <v>10804</v>
      </c>
      <c r="B884" s="885" t="s">
        <v>10807</v>
      </c>
      <c r="C884" s="885"/>
      <c r="D884" s="1146"/>
      <c r="J884" s="204"/>
    </row>
    <row r="885" spans="1:10" ht="15.75" customHeight="1">
      <c r="A885" s="207" t="s">
        <v>10808</v>
      </c>
      <c r="B885" s="885" t="s">
        <v>11281</v>
      </c>
      <c r="C885" s="885"/>
      <c r="D885" s="1146"/>
      <c r="J885" s="205"/>
    </row>
    <row r="886" spans="1:10" ht="15.75" customHeight="1">
      <c r="A886" s="208" t="s">
        <v>10808</v>
      </c>
      <c r="B886" s="885" t="s">
        <v>11282</v>
      </c>
      <c r="C886" s="885"/>
      <c r="D886" s="1146"/>
      <c r="J886" s="205"/>
    </row>
    <row r="887" spans="1:10" ht="15.75" customHeight="1">
      <c r="A887" s="208" t="s">
        <v>10808</v>
      </c>
      <c r="B887" s="885" t="s">
        <v>10807</v>
      </c>
      <c r="C887" s="885"/>
      <c r="D887" s="1146"/>
      <c r="J887" s="206"/>
    </row>
    <row r="888" spans="1:10" ht="15.75" customHeight="1">
      <c r="A888" s="208" t="s">
        <v>10808</v>
      </c>
      <c r="B888" s="885" t="s">
        <v>10807</v>
      </c>
      <c r="C888" s="885"/>
      <c r="D888" s="1146"/>
      <c r="J888" s="206"/>
    </row>
    <row r="889" spans="1:10" ht="15.75" customHeight="1">
      <c r="A889" s="209" t="s">
        <v>10813</v>
      </c>
      <c r="B889" s="885" t="s">
        <v>11283</v>
      </c>
      <c r="C889" s="885"/>
      <c r="D889" s="1146"/>
      <c r="J889" s="206"/>
    </row>
    <row r="890" spans="1:10" ht="15.75" customHeight="1">
      <c r="A890" s="209" t="s">
        <v>10813</v>
      </c>
      <c r="B890" s="885" t="s">
        <v>11284</v>
      </c>
      <c r="C890" s="885"/>
      <c r="D890" s="1146"/>
      <c r="J890" s="207"/>
    </row>
    <row r="891" spans="1:10" ht="15.75" customHeight="1">
      <c r="A891" s="209" t="s">
        <v>10813</v>
      </c>
      <c r="B891" s="885" t="s">
        <v>10807</v>
      </c>
      <c r="C891" s="885"/>
      <c r="D891" s="1146"/>
      <c r="J891" s="208"/>
    </row>
    <row r="892" spans="1:10" ht="15.75" customHeight="1">
      <c r="A892" s="209" t="s">
        <v>10813</v>
      </c>
      <c r="B892" s="885" t="s">
        <v>10807</v>
      </c>
      <c r="C892" s="885"/>
      <c r="D892" s="1146"/>
      <c r="J892" s="208"/>
    </row>
    <row r="893" spans="1:10" ht="15.75" customHeight="1">
      <c r="A893" s="209" t="s">
        <v>10813</v>
      </c>
      <c r="B893" s="885" t="s">
        <v>10807</v>
      </c>
      <c r="C893" s="885"/>
      <c r="D893" s="1146"/>
      <c r="J893" s="208"/>
    </row>
    <row r="894" spans="1:10" ht="15.75" customHeight="1">
      <c r="A894" s="210" t="s">
        <v>10818</v>
      </c>
      <c r="B894" s="885" t="s">
        <v>11285</v>
      </c>
      <c r="C894" s="885"/>
      <c r="D894" s="1146"/>
      <c r="J894" s="209"/>
    </row>
    <row r="895" spans="1:10" ht="15.75" customHeight="1">
      <c r="A895" s="210" t="s">
        <v>10818</v>
      </c>
      <c r="B895" s="885" t="s">
        <v>10807</v>
      </c>
      <c r="C895" s="885"/>
      <c r="D895" s="1146"/>
      <c r="J895" s="209"/>
    </row>
    <row r="896" spans="1:10" ht="15.75" customHeight="1">
      <c r="A896" s="211" t="s">
        <v>10821</v>
      </c>
      <c r="B896" s="885" t="s">
        <v>10807</v>
      </c>
      <c r="C896" s="885"/>
      <c r="D896" s="1146"/>
      <c r="J896" s="209"/>
    </row>
    <row r="897" spans="1:10" ht="15.75" customHeight="1">
      <c r="A897" s="210"/>
      <c r="C897" s="885"/>
      <c r="D897" s="1146"/>
      <c r="J897" s="209"/>
    </row>
    <row r="898" spans="1:10" ht="14.25">
      <c r="A898" s="204" t="s">
        <v>11286</v>
      </c>
      <c r="B898" s="885" t="s">
        <v>10801</v>
      </c>
      <c r="C898" s="885"/>
      <c r="D898" s="1146"/>
      <c r="J898" s="209"/>
    </row>
    <row r="899" spans="1:10" ht="15.75" customHeight="1">
      <c r="A899" s="205" t="s">
        <v>8250</v>
      </c>
      <c r="B899" s="885" t="s">
        <v>10807</v>
      </c>
      <c r="C899" s="885"/>
      <c r="D899" s="1146"/>
      <c r="J899" s="210"/>
    </row>
    <row r="900" spans="1:10" ht="15.75" customHeight="1">
      <c r="A900" s="205" t="s">
        <v>8250</v>
      </c>
      <c r="B900" s="885" t="s">
        <v>11287</v>
      </c>
      <c r="C900" s="885"/>
      <c r="D900" s="1146"/>
      <c r="J900" s="210"/>
    </row>
    <row r="901" spans="1:10" ht="15.75" customHeight="1">
      <c r="A901" s="206" t="s">
        <v>10804</v>
      </c>
      <c r="B901" s="885" t="s">
        <v>11288</v>
      </c>
      <c r="C901" s="885"/>
      <c r="D901" s="1146"/>
      <c r="J901" s="211"/>
    </row>
    <row r="902" spans="1:10" ht="15.75" customHeight="1">
      <c r="A902" s="206" t="s">
        <v>10804</v>
      </c>
      <c r="B902" s="885" t="s">
        <v>11289</v>
      </c>
      <c r="C902" s="885"/>
      <c r="D902" s="1146"/>
      <c r="J902" s="210"/>
    </row>
    <row r="903" spans="1:10" ht="14.25">
      <c r="A903" s="206" t="s">
        <v>10804</v>
      </c>
      <c r="B903" s="885" t="s">
        <v>11290</v>
      </c>
      <c r="C903" s="885"/>
      <c r="D903" s="1146"/>
      <c r="J903" s="204"/>
    </row>
    <row r="904" spans="1:10" ht="15.75" customHeight="1">
      <c r="A904" s="207" t="s">
        <v>10808</v>
      </c>
      <c r="B904" s="885" t="s">
        <v>10807</v>
      </c>
      <c r="C904" s="885"/>
      <c r="D904" s="1146"/>
      <c r="J904" s="205"/>
    </row>
    <row r="905" spans="1:10" ht="15.75" customHeight="1">
      <c r="A905" s="208" t="s">
        <v>10808</v>
      </c>
      <c r="B905" s="885" t="s">
        <v>11291</v>
      </c>
      <c r="C905" s="885"/>
      <c r="D905" s="1146"/>
      <c r="J905" s="205"/>
    </row>
    <row r="906" spans="1:10" ht="15.75" customHeight="1">
      <c r="A906" s="208" t="s">
        <v>10808</v>
      </c>
      <c r="B906" s="885" t="s">
        <v>10807</v>
      </c>
      <c r="C906" s="885"/>
      <c r="D906" s="1146"/>
      <c r="J906" s="206"/>
    </row>
    <row r="907" spans="1:10" ht="15.75" customHeight="1">
      <c r="A907" s="208" t="s">
        <v>10808</v>
      </c>
      <c r="B907" s="885" t="s">
        <v>10807</v>
      </c>
      <c r="C907" s="885"/>
      <c r="D907" s="1146"/>
      <c r="J907" s="206"/>
    </row>
    <row r="908" spans="1:10" ht="15.75" customHeight="1">
      <c r="A908" s="209" t="s">
        <v>10813</v>
      </c>
      <c r="B908" s="885" t="s">
        <v>11292</v>
      </c>
      <c r="C908" s="885"/>
      <c r="D908" s="1146"/>
      <c r="J908" s="206"/>
    </row>
    <row r="909" spans="1:10" ht="15.75" customHeight="1">
      <c r="A909" s="209" t="s">
        <v>10813</v>
      </c>
      <c r="B909" s="885" t="s">
        <v>10807</v>
      </c>
      <c r="C909" s="885"/>
      <c r="D909" s="1146"/>
      <c r="J909" s="207"/>
    </row>
    <row r="910" spans="1:10" ht="15.75" customHeight="1">
      <c r="A910" s="209" t="s">
        <v>10813</v>
      </c>
      <c r="B910" s="885" t="s">
        <v>11293</v>
      </c>
      <c r="C910" s="885"/>
      <c r="D910" s="1146"/>
      <c r="J910" s="208"/>
    </row>
    <row r="911" spans="1:10" ht="15.75" customHeight="1">
      <c r="A911" s="209" t="s">
        <v>10813</v>
      </c>
      <c r="B911" s="885" t="s">
        <v>11294</v>
      </c>
      <c r="C911" s="885"/>
      <c r="D911" s="1146"/>
      <c r="J911" s="208"/>
    </row>
    <row r="912" spans="1:10" ht="15.75" customHeight="1">
      <c r="A912" s="209" t="s">
        <v>10813</v>
      </c>
      <c r="B912" s="885" t="s">
        <v>10807</v>
      </c>
      <c r="C912" s="885"/>
      <c r="D912" s="1146"/>
      <c r="J912" s="208"/>
    </row>
    <row r="913" spans="1:10" ht="15.75" customHeight="1">
      <c r="A913" s="210" t="s">
        <v>10818</v>
      </c>
      <c r="B913" s="885" t="s">
        <v>11295</v>
      </c>
      <c r="C913" s="885"/>
      <c r="D913" s="1146"/>
      <c r="J913" s="209"/>
    </row>
    <row r="914" spans="1:10" ht="15.75" customHeight="1">
      <c r="A914" s="210" t="s">
        <v>10818</v>
      </c>
      <c r="B914" s="885" t="s">
        <v>10807</v>
      </c>
      <c r="C914" s="885"/>
      <c r="D914" s="1146"/>
      <c r="J914" s="209"/>
    </row>
    <row r="915" spans="1:10" ht="15.75" customHeight="1">
      <c r="A915" s="211" t="s">
        <v>10821</v>
      </c>
      <c r="B915" s="885" t="s">
        <v>10807</v>
      </c>
      <c r="C915" s="885"/>
      <c r="D915" s="1146"/>
      <c r="J915" s="209"/>
    </row>
    <row r="916" spans="1:10" ht="15.75" customHeight="1">
      <c r="C916" s="885"/>
      <c r="D916" s="1146"/>
      <c r="J916" s="209"/>
    </row>
    <row r="917" spans="1:10" ht="14.25">
      <c r="A917" s="204" t="s">
        <v>11296</v>
      </c>
      <c r="B917" s="885" t="s">
        <v>11076</v>
      </c>
      <c r="C917" s="885"/>
      <c r="D917" s="1146"/>
      <c r="J917" s="209"/>
    </row>
    <row r="918" spans="1:10" ht="15.75" customHeight="1">
      <c r="A918" s="205" t="s">
        <v>8250</v>
      </c>
      <c r="B918" s="885" t="s">
        <v>11297</v>
      </c>
      <c r="C918" s="885"/>
      <c r="D918" s="1146"/>
      <c r="J918" s="210"/>
    </row>
    <row r="919" spans="1:10" ht="15.75" customHeight="1">
      <c r="A919" s="205" t="s">
        <v>8250</v>
      </c>
      <c r="B919" s="885" t="s">
        <v>10807</v>
      </c>
      <c r="C919" s="885"/>
      <c r="D919" s="1146"/>
      <c r="J919" s="210"/>
    </row>
    <row r="920" spans="1:10" ht="15.75" customHeight="1">
      <c r="A920" s="206" t="s">
        <v>10804</v>
      </c>
      <c r="B920" s="885" t="s">
        <v>11298</v>
      </c>
      <c r="C920" s="885"/>
      <c r="D920" s="1146"/>
      <c r="J920" s="211"/>
    </row>
    <row r="921" spans="1:10" ht="15.75" customHeight="1">
      <c r="A921" s="206" t="s">
        <v>10804</v>
      </c>
      <c r="B921" s="885" t="s">
        <v>11299</v>
      </c>
      <c r="C921" s="885"/>
      <c r="D921" s="1146"/>
      <c r="J921" s="211"/>
    </row>
    <row r="922" spans="1:10" ht="14.25">
      <c r="A922" s="206" t="s">
        <v>10804</v>
      </c>
      <c r="B922" s="885" t="s">
        <v>10807</v>
      </c>
      <c r="C922" s="885"/>
      <c r="D922" s="1146"/>
      <c r="J922" s="204"/>
    </row>
    <row r="923" spans="1:10" ht="15.75" customHeight="1">
      <c r="A923" s="207" t="s">
        <v>10808</v>
      </c>
      <c r="B923" s="885" t="s">
        <v>11300</v>
      </c>
      <c r="C923" s="885"/>
      <c r="D923" s="1146"/>
      <c r="J923" s="205"/>
    </row>
    <row r="924" spans="1:10" ht="15.75" customHeight="1">
      <c r="A924" s="208" t="s">
        <v>10808</v>
      </c>
      <c r="B924" s="885" t="s">
        <v>10807</v>
      </c>
      <c r="C924" s="885"/>
      <c r="D924" s="1146"/>
      <c r="J924" s="205"/>
    </row>
    <row r="925" spans="1:10" ht="15.75" customHeight="1">
      <c r="A925" s="208" t="s">
        <v>10808</v>
      </c>
      <c r="B925" s="885" t="s">
        <v>10807</v>
      </c>
      <c r="C925" s="885"/>
      <c r="D925" s="1146"/>
      <c r="J925" s="206"/>
    </row>
    <row r="926" spans="1:10" ht="15.75" customHeight="1">
      <c r="A926" s="208" t="s">
        <v>10808</v>
      </c>
      <c r="B926" s="885" t="s">
        <v>10807</v>
      </c>
      <c r="C926" s="885"/>
      <c r="D926" s="1146"/>
      <c r="J926" s="206"/>
    </row>
    <row r="927" spans="1:10" ht="15.75" customHeight="1">
      <c r="A927" s="209" t="s">
        <v>10813</v>
      </c>
      <c r="B927" s="885" t="s">
        <v>10807</v>
      </c>
      <c r="C927" s="885"/>
      <c r="D927" s="1146"/>
      <c r="J927" s="206"/>
    </row>
    <row r="928" spans="1:10" ht="15.75" customHeight="1">
      <c r="A928" s="209" t="s">
        <v>10813</v>
      </c>
      <c r="B928" s="885" t="s">
        <v>11301</v>
      </c>
      <c r="C928" s="885"/>
      <c r="D928" s="1146"/>
      <c r="J928" s="207"/>
    </row>
    <row r="929" spans="1:10" ht="15.75" customHeight="1">
      <c r="A929" s="209" t="s">
        <v>10813</v>
      </c>
      <c r="B929" s="885" t="s">
        <v>11302</v>
      </c>
      <c r="C929" s="885"/>
      <c r="D929" s="1146"/>
      <c r="J929" s="208"/>
    </row>
    <row r="930" spans="1:10" ht="15.75" customHeight="1">
      <c r="A930" s="209" t="s">
        <v>10813</v>
      </c>
      <c r="B930" s="885" t="s">
        <v>10807</v>
      </c>
      <c r="C930" s="885"/>
      <c r="D930" s="1146"/>
      <c r="J930" s="208"/>
    </row>
    <row r="931" spans="1:10" ht="15.75" customHeight="1">
      <c r="A931" s="209" t="s">
        <v>10813</v>
      </c>
      <c r="B931" s="885" t="s">
        <v>10807</v>
      </c>
      <c r="C931" s="885"/>
      <c r="D931" s="1146"/>
      <c r="J931" s="208"/>
    </row>
    <row r="932" spans="1:10" ht="15.75" customHeight="1">
      <c r="A932" s="210" t="s">
        <v>10818</v>
      </c>
      <c r="B932" s="885" t="s">
        <v>10807</v>
      </c>
      <c r="C932" s="885"/>
      <c r="D932" s="1146"/>
      <c r="J932" s="209"/>
    </row>
    <row r="933" spans="1:10" ht="15.75" customHeight="1">
      <c r="A933" s="210" t="s">
        <v>10818</v>
      </c>
      <c r="B933" s="885" t="s">
        <v>10807</v>
      </c>
      <c r="C933" s="885"/>
      <c r="D933" s="1146"/>
      <c r="J933" s="209"/>
    </row>
    <row r="934" spans="1:10" ht="15.75" customHeight="1">
      <c r="A934" s="211" t="s">
        <v>10821</v>
      </c>
      <c r="B934" s="885" t="s">
        <v>10807</v>
      </c>
      <c r="C934" s="885"/>
      <c r="D934" s="1146"/>
      <c r="J934" s="209"/>
    </row>
    <row r="935" spans="1:10" ht="15.75" customHeight="1">
      <c r="C935" s="885"/>
      <c r="D935" s="1146"/>
      <c r="J935" s="209"/>
    </row>
    <row r="936" spans="1:10" ht="14.25">
      <c r="A936" s="204" t="s">
        <v>11303</v>
      </c>
      <c r="B936" s="885" t="s">
        <v>11076</v>
      </c>
      <c r="C936" s="885"/>
      <c r="D936" s="1146"/>
      <c r="J936" s="209"/>
    </row>
    <row r="937" spans="1:10" ht="15.75" customHeight="1">
      <c r="A937" s="205" t="s">
        <v>8250</v>
      </c>
      <c r="B937" s="885" t="s">
        <v>11304</v>
      </c>
      <c r="C937" s="885"/>
      <c r="D937" s="1146"/>
      <c r="J937" s="210"/>
    </row>
    <row r="938" spans="1:10" ht="15.75" customHeight="1">
      <c r="A938" s="205" t="s">
        <v>8250</v>
      </c>
      <c r="B938" s="885" t="s">
        <v>10807</v>
      </c>
      <c r="C938" s="885"/>
      <c r="D938" s="1146"/>
      <c r="J938" s="210"/>
    </row>
    <row r="939" spans="1:10" ht="15.75" customHeight="1">
      <c r="A939" s="206" t="s">
        <v>10804</v>
      </c>
      <c r="B939" s="112" t="s">
        <v>11305</v>
      </c>
      <c r="C939" s="885"/>
      <c r="D939" s="1146"/>
      <c r="J939" s="211"/>
    </row>
    <row r="940" spans="1:10" ht="15.75" customHeight="1">
      <c r="A940" s="206" t="s">
        <v>10804</v>
      </c>
      <c r="B940" s="885" t="s">
        <v>10807</v>
      </c>
      <c r="C940" s="885"/>
      <c r="D940" s="1146"/>
      <c r="J940" s="211"/>
    </row>
    <row r="941" spans="1:10" ht="14.25">
      <c r="A941" s="206" t="s">
        <v>10804</v>
      </c>
      <c r="B941" s="885" t="s">
        <v>11306</v>
      </c>
      <c r="C941" s="885"/>
      <c r="D941" s="1146"/>
      <c r="J941" s="204"/>
    </row>
    <row r="942" spans="1:10" ht="15.75" customHeight="1">
      <c r="A942" s="207" t="s">
        <v>10808</v>
      </c>
      <c r="B942" s="885" t="s">
        <v>11307</v>
      </c>
      <c r="C942" s="885"/>
      <c r="D942" s="1146"/>
      <c r="J942" s="205"/>
    </row>
    <row r="943" spans="1:10" ht="15.75" customHeight="1">
      <c r="A943" s="208" t="s">
        <v>10808</v>
      </c>
      <c r="B943" s="885" t="s">
        <v>10807</v>
      </c>
      <c r="C943" s="885"/>
      <c r="D943" s="1146"/>
      <c r="J943" s="205"/>
    </row>
    <row r="944" spans="1:10" ht="15.75" customHeight="1">
      <c r="A944" s="208" t="s">
        <v>10808</v>
      </c>
      <c r="B944" s="885" t="s">
        <v>10807</v>
      </c>
      <c r="C944" s="885"/>
      <c r="D944" s="1146"/>
      <c r="J944" s="206"/>
    </row>
    <row r="945" spans="1:10" ht="15.75" customHeight="1">
      <c r="A945" s="208" t="s">
        <v>10808</v>
      </c>
      <c r="B945" s="885" t="s">
        <v>10807</v>
      </c>
      <c r="C945" s="885"/>
      <c r="D945" s="1146"/>
      <c r="J945" s="206"/>
    </row>
    <row r="946" spans="1:10" ht="15.75" customHeight="1">
      <c r="A946" s="209" t="s">
        <v>10813</v>
      </c>
      <c r="B946" s="885" t="s">
        <v>11308</v>
      </c>
      <c r="C946" s="885"/>
      <c r="D946" s="1146"/>
      <c r="J946" s="206"/>
    </row>
    <row r="947" spans="1:10" ht="15.75" customHeight="1">
      <c r="A947" s="209" t="s">
        <v>10813</v>
      </c>
      <c r="B947" s="885" t="s">
        <v>11309</v>
      </c>
      <c r="C947" s="885"/>
      <c r="D947" s="1146"/>
      <c r="J947" s="207"/>
    </row>
    <row r="948" spans="1:10" ht="15.75" customHeight="1">
      <c r="A948" s="209" t="s">
        <v>10813</v>
      </c>
      <c r="B948" s="885" t="s">
        <v>10807</v>
      </c>
      <c r="C948" s="885"/>
      <c r="D948" s="1146"/>
      <c r="J948" s="208"/>
    </row>
    <row r="949" spans="1:10" ht="15.75" customHeight="1">
      <c r="A949" s="209" t="s">
        <v>10813</v>
      </c>
      <c r="B949" s="885" t="s">
        <v>10807</v>
      </c>
      <c r="C949" s="885"/>
      <c r="D949" s="1146"/>
      <c r="J949" s="208"/>
    </row>
    <row r="950" spans="1:10" ht="15.75" customHeight="1">
      <c r="A950" s="209" t="s">
        <v>10813</v>
      </c>
      <c r="B950" s="885" t="s">
        <v>10807</v>
      </c>
      <c r="C950" s="885"/>
      <c r="D950" s="1146"/>
      <c r="J950" s="208"/>
    </row>
    <row r="951" spans="1:10" ht="15.75" customHeight="1">
      <c r="A951" s="210" t="s">
        <v>10818</v>
      </c>
      <c r="B951" s="885" t="s">
        <v>11310</v>
      </c>
      <c r="C951" s="885"/>
      <c r="D951" s="1146"/>
      <c r="J951" s="209"/>
    </row>
    <row r="952" spans="1:10" ht="15.75" customHeight="1">
      <c r="A952" s="210" t="s">
        <v>10818</v>
      </c>
      <c r="B952" s="885" t="s">
        <v>10807</v>
      </c>
      <c r="C952" s="885"/>
      <c r="D952" s="1146"/>
      <c r="J952" s="209"/>
    </row>
    <row r="953" spans="1:10" ht="15.75" customHeight="1">
      <c r="A953" s="211" t="s">
        <v>10821</v>
      </c>
      <c r="B953" s="885" t="s">
        <v>10807</v>
      </c>
      <c r="C953" s="885"/>
      <c r="D953" s="1146"/>
      <c r="J953" s="209"/>
    </row>
    <row r="954" spans="1:10" ht="15.75" customHeight="1">
      <c r="C954" s="885"/>
      <c r="D954" s="1146"/>
      <c r="J954" s="209"/>
    </row>
    <row r="955" spans="1:10" ht="14.25">
      <c r="A955" s="204" t="s">
        <v>11311</v>
      </c>
      <c r="B955" s="885" t="s">
        <v>10801</v>
      </c>
      <c r="C955" s="885"/>
      <c r="D955" s="1146"/>
      <c r="J955" s="209"/>
    </row>
    <row r="956" spans="1:10" ht="15.75" customHeight="1">
      <c r="A956" s="205" t="s">
        <v>8250</v>
      </c>
      <c r="B956" s="885" t="s">
        <v>11312</v>
      </c>
      <c r="C956" s="885"/>
      <c r="D956" s="1146"/>
      <c r="J956" s="210"/>
    </row>
    <row r="957" spans="1:10" ht="15.75" customHeight="1">
      <c r="A957" s="205" t="s">
        <v>8250</v>
      </c>
      <c r="B957" s="885" t="s">
        <v>10807</v>
      </c>
      <c r="C957" s="885"/>
      <c r="D957" s="1146"/>
      <c r="J957" s="210"/>
    </row>
    <row r="958" spans="1:10" ht="15.75" customHeight="1">
      <c r="A958" s="206" t="s">
        <v>10804</v>
      </c>
      <c r="B958" s="885" t="s">
        <v>11313</v>
      </c>
      <c r="C958" s="885"/>
      <c r="D958" s="1146"/>
      <c r="J958" s="211"/>
    </row>
    <row r="959" spans="1:10" ht="15.75" customHeight="1">
      <c r="A959" s="206" t="s">
        <v>10804</v>
      </c>
      <c r="B959" s="885" t="s">
        <v>11314</v>
      </c>
      <c r="C959" s="885"/>
      <c r="D959" s="1146"/>
      <c r="J959" s="210"/>
    </row>
    <row r="960" spans="1:10" ht="14.25">
      <c r="A960" s="206" t="s">
        <v>10804</v>
      </c>
      <c r="B960" s="885" t="s">
        <v>10807</v>
      </c>
      <c r="C960" s="885"/>
      <c r="D960" s="1146"/>
      <c r="J960" s="204"/>
    </row>
    <row r="961" spans="1:10" ht="15.75" customHeight="1">
      <c r="A961" s="207" t="s">
        <v>10808</v>
      </c>
      <c r="B961" s="885" t="s">
        <v>11315</v>
      </c>
      <c r="C961" s="885"/>
      <c r="D961" s="1146"/>
      <c r="J961" s="205"/>
    </row>
    <row r="962" spans="1:10" ht="15.75" customHeight="1">
      <c r="A962" s="208" t="s">
        <v>10808</v>
      </c>
      <c r="B962" s="885" t="s">
        <v>11316</v>
      </c>
      <c r="C962" s="885"/>
      <c r="D962" s="1146"/>
      <c r="J962" s="205"/>
    </row>
    <row r="963" spans="1:10" ht="15.75" customHeight="1">
      <c r="A963" s="208" t="s">
        <v>10808</v>
      </c>
      <c r="B963" s="885" t="s">
        <v>10807</v>
      </c>
      <c r="C963" s="885"/>
      <c r="D963" s="1146"/>
      <c r="J963" s="206"/>
    </row>
    <row r="964" spans="1:10" ht="15.75" customHeight="1">
      <c r="A964" s="208" t="s">
        <v>10808</v>
      </c>
      <c r="B964" s="885" t="s">
        <v>10807</v>
      </c>
      <c r="C964" s="885"/>
      <c r="D964" s="1146"/>
      <c r="J964" s="206"/>
    </row>
    <row r="965" spans="1:10" ht="15.75" customHeight="1">
      <c r="A965" s="209" t="s">
        <v>10813</v>
      </c>
      <c r="B965" s="885" t="s">
        <v>11317</v>
      </c>
      <c r="C965" s="885"/>
      <c r="D965" s="1146"/>
      <c r="J965" s="206"/>
    </row>
    <row r="966" spans="1:10" ht="15.75" customHeight="1">
      <c r="A966" s="209" t="s">
        <v>10813</v>
      </c>
      <c r="B966" s="885" t="s">
        <v>11318</v>
      </c>
      <c r="C966" s="885"/>
      <c r="D966" s="1146"/>
      <c r="J966" s="207"/>
    </row>
    <row r="967" spans="1:10" ht="15.75" customHeight="1">
      <c r="A967" s="209" t="s">
        <v>10813</v>
      </c>
      <c r="B967" s="885" t="s">
        <v>11319</v>
      </c>
      <c r="C967" s="885"/>
      <c r="D967" s="1146"/>
      <c r="J967" s="208"/>
    </row>
    <row r="968" spans="1:10" ht="15.75" customHeight="1">
      <c r="A968" s="209" t="s">
        <v>10813</v>
      </c>
      <c r="B968" s="885" t="s">
        <v>10807</v>
      </c>
      <c r="C968" s="885"/>
      <c r="D968" s="1146"/>
      <c r="J968" s="208"/>
    </row>
    <row r="969" spans="1:10" ht="15.75" customHeight="1">
      <c r="A969" s="209" t="s">
        <v>10813</v>
      </c>
      <c r="B969" s="885" t="s">
        <v>10807</v>
      </c>
      <c r="C969" s="885"/>
      <c r="D969" s="1146"/>
      <c r="J969" s="208"/>
    </row>
    <row r="970" spans="1:10" ht="15.75" customHeight="1">
      <c r="A970" s="210" t="s">
        <v>10818</v>
      </c>
      <c r="B970" s="885" t="s">
        <v>11320</v>
      </c>
      <c r="C970" s="885"/>
      <c r="D970" s="1146"/>
      <c r="J970" s="209"/>
    </row>
    <row r="971" spans="1:10" ht="15.75" customHeight="1">
      <c r="A971" s="210" t="s">
        <v>10818</v>
      </c>
      <c r="B971" s="885" t="s">
        <v>11321</v>
      </c>
      <c r="C971" s="885"/>
      <c r="D971" s="1146"/>
      <c r="J971" s="209"/>
    </row>
    <row r="972" spans="1:10" ht="15.75" customHeight="1">
      <c r="A972" s="211" t="s">
        <v>10821</v>
      </c>
      <c r="B972" s="885" t="s">
        <v>10807</v>
      </c>
      <c r="C972" s="885"/>
      <c r="D972" s="1146"/>
      <c r="J972" s="209"/>
    </row>
    <row r="973" spans="1:10" ht="15.75" customHeight="1">
      <c r="A973" s="211"/>
      <c r="C973" s="885"/>
      <c r="D973" s="1146"/>
      <c r="J973" s="209"/>
    </row>
    <row r="974" spans="1:10" ht="14.25">
      <c r="A974" s="204" t="s">
        <v>11322</v>
      </c>
      <c r="B974" s="885" t="s">
        <v>10801</v>
      </c>
      <c r="C974" s="885"/>
      <c r="D974" s="1146"/>
      <c r="J974" s="209"/>
    </row>
    <row r="975" spans="1:10" ht="15.75" customHeight="1">
      <c r="A975" s="205" t="s">
        <v>8250</v>
      </c>
      <c r="B975" s="885" t="s">
        <v>11323</v>
      </c>
      <c r="C975" s="885"/>
      <c r="D975" s="1146"/>
      <c r="J975" s="210"/>
    </row>
    <row r="976" spans="1:10" ht="15.75" customHeight="1">
      <c r="A976" s="205" t="s">
        <v>8250</v>
      </c>
      <c r="B976" s="885" t="s">
        <v>10807</v>
      </c>
      <c r="C976" s="885"/>
      <c r="D976" s="1146"/>
      <c r="J976" s="210"/>
    </row>
    <row r="977" spans="1:10" ht="15.75" customHeight="1">
      <c r="A977" s="206" t="s">
        <v>10804</v>
      </c>
      <c r="B977" s="885" t="s">
        <v>11324</v>
      </c>
      <c r="C977" s="885"/>
      <c r="D977" s="1146"/>
      <c r="J977" s="211"/>
    </row>
    <row r="978" spans="1:10" ht="15.75" customHeight="1">
      <c r="A978" s="206" t="s">
        <v>10804</v>
      </c>
      <c r="B978" s="885" t="s">
        <v>10807</v>
      </c>
      <c r="C978" s="885"/>
      <c r="D978" s="1146"/>
      <c r="J978" s="209"/>
    </row>
    <row r="979" spans="1:10" ht="14.25">
      <c r="A979" s="206" t="s">
        <v>10804</v>
      </c>
      <c r="B979" s="885" t="s">
        <v>10807</v>
      </c>
      <c r="C979" s="885"/>
      <c r="D979" s="1146"/>
      <c r="J979" s="204"/>
    </row>
    <row r="980" spans="1:10" ht="15.75" customHeight="1">
      <c r="A980" s="207" t="s">
        <v>10808</v>
      </c>
      <c r="B980" s="885" t="s">
        <v>11325</v>
      </c>
      <c r="C980" s="885"/>
      <c r="D980" s="1146"/>
      <c r="J980" s="205"/>
    </row>
    <row r="981" spans="1:10" ht="15.75" customHeight="1">
      <c r="A981" s="208" t="s">
        <v>10808</v>
      </c>
      <c r="B981" s="885" t="s">
        <v>10807</v>
      </c>
      <c r="C981" s="885"/>
      <c r="D981" s="1146"/>
      <c r="J981" s="205"/>
    </row>
    <row r="982" spans="1:10" ht="15.75" customHeight="1">
      <c r="A982" s="208" t="s">
        <v>10808</v>
      </c>
      <c r="B982" s="885" t="s">
        <v>10807</v>
      </c>
      <c r="C982" s="885"/>
      <c r="D982" s="1146"/>
      <c r="J982" s="206"/>
    </row>
    <row r="983" spans="1:10" ht="15.75" customHeight="1">
      <c r="A983" s="208" t="s">
        <v>10808</v>
      </c>
      <c r="B983" s="885" t="s">
        <v>10807</v>
      </c>
      <c r="C983" s="885"/>
      <c r="D983" s="1146"/>
      <c r="J983" s="206"/>
    </row>
    <row r="984" spans="1:10" ht="15.75" customHeight="1">
      <c r="A984" s="209" t="s">
        <v>10813</v>
      </c>
      <c r="B984" s="885" t="s">
        <v>11326</v>
      </c>
      <c r="C984" s="885"/>
      <c r="D984" s="1146"/>
      <c r="J984" s="206"/>
    </row>
    <row r="985" spans="1:10" ht="15.75" customHeight="1">
      <c r="A985" s="209" t="s">
        <v>10813</v>
      </c>
      <c r="B985" s="885" t="s">
        <v>11327</v>
      </c>
      <c r="C985" s="885"/>
      <c r="D985" s="1146"/>
      <c r="J985" s="207"/>
    </row>
    <row r="986" spans="1:10" ht="15.75" customHeight="1">
      <c r="A986" s="209" t="s">
        <v>10813</v>
      </c>
      <c r="B986" s="885" t="s">
        <v>10807</v>
      </c>
      <c r="C986" s="885"/>
      <c r="D986" s="1146"/>
      <c r="J986" s="208"/>
    </row>
    <row r="987" spans="1:10" ht="15.75" customHeight="1">
      <c r="A987" s="209" t="s">
        <v>10813</v>
      </c>
      <c r="B987" s="885" t="s">
        <v>10807</v>
      </c>
      <c r="C987" s="885"/>
      <c r="D987" s="1146"/>
      <c r="J987" s="208"/>
    </row>
    <row r="988" spans="1:10" ht="15.75" customHeight="1">
      <c r="A988" s="209" t="s">
        <v>10813</v>
      </c>
      <c r="B988" s="885" t="s">
        <v>10807</v>
      </c>
      <c r="C988" s="885"/>
      <c r="D988" s="1146"/>
      <c r="J988" s="208"/>
    </row>
    <row r="989" spans="1:10" ht="15.75" customHeight="1">
      <c r="A989" s="210" t="s">
        <v>10818</v>
      </c>
      <c r="B989" s="885" t="s">
        <v>11328</v>
      </c>
      <c r="C989" s="885"/>
      <c r="D989" s="1146"/>
      <c r="J989" s="209"/>
    </row>
    <row r="990" spans="1:10" ht="15.75" customHeight="1">
      <c r="A990" s="210" t="s">
        <v>10818</v>
      </c>
      <c r="B990" s="885" t="s">
        <v>10807</v>
      </c>
      <c r="C990" s="885"/>
      <c r="D990" s="1146"/>
      <c r="J990" s="209"/>
    </row>
    <row r="991" spans="1:10" ht="15.75" customHeight="1">
      <c r="A991" s="211" t="s">
        <v>10821</v>
      </c>
      <c r="B991" s="885" t="s">
        <v>10807</v>
      </c>
      <c r="C991" s="885"/>
      <c r="D991" s="1146"/>
      <c r="J991" s="209"/>
    </row>
    <row r="992" spans="1:10" ht="15.75" customHeight="1">
      <c r="C992" s="885"/>
      <c r="D992" s="1146"/>
      <c r="J992" s="209"/>
    </row>
    <row r="993" spans="1:10" ht="14.25">
      <c r="A993" s="204" t="s">
        <v>11329</v>
      </c>
      <c r="B993" s="885" t="s">
        <v>11076</v>
      </c>
      <c r="C993" s="885"/>
      <c r="D993" s="1146"/>
      <c r="J993" s="209"/>
    </row>
    <row r="994" spans="1:10" ht="15.75" customHeight="1">
      <c r="A994" s="205" t="s">
        <v>8250</v>
      </c>
      <c r="B994" s="885" t="s">
        <v>11330</v>
      </c>
      <c r="C994" s="885"/>
      <c r="D994" s="1146"/>
      <c r="J994" s="210"/>
    </row>
    <row r="995" spans="1:10" ht="15.75" customHeight="1">
      <c r="A995" s="205" t="s">
        <v>8250</v>
      </c>
      <c r="B995" s="885" t="s">
        <v>11331</v>
      </c>
      <c r="C995" s="885"/>
      <c r="D995" s="1146"/>
      <c r="J995" s="210"/>
    </row>
    <row r="996" spans="1:10" ht="15.75" customHeight="1">
      <c r="A996" s="206" t="s">
        <v>10804</v>
      </c>
      <c r="B996" s="885" t="s">
        <v>11332</v>
      </c>
      <c r="C996" s="885"/>
      <c r="D996" s="1146"/>
      <c r="J996" s="211"/>
    </row>
    <row r="997" spans="1:10" ht="15.75" customHeight="1">
      <c r="A997" s="206" t="s">
        <v>10804</v>
      </c>
      <c r="B997" s="885" t="s">
        <v>11333</v>
      </c>
      <c r="C997" s="885"/>
      <c r="D997" s="1146"/>
      <c r="J997" s="209"/>
    </row>
    <row r="998" spans="1:10" ht="15.75" customHeight="1">
      <c r="A998" s="206" t="s">
        <v>10804</v>
      </c>
      <c r="B998" s="885" t="s">
        <v>11334</v>
      </c>
      <c r="C998" s="885"/>
      <c r="D998" s="1146"/>
      <c r="J998" s="201"/>
    </row>
    <row r="999" spans="1:10" ht="15.75" customHeight="1">
      <c r="A999" s="207" t="s">
        <v>10808</v>
      </c>
      <c r="B999" s="885" t="s">
        <v>10807</v>
      </c>
      <c r="C999" s="885"/>
      <c r="D999" s="1146"/>
      <c r="J999" s="203"/>
    </row>
    <row r="1000" spans="1:10" ht="14.25">
      <c r="A1000" s="208" t="s">
        <v>10808</v>
      </c>
      <c r="B1000" s="885" t="s">
        <v>11335</v>
      </c>
      <c r="C1000" s="885"/>
      <c r="D1000" s="1146"/>
      <c r="J1000" s="204"/>
    </row>
    <row r="1001" spans="1:10" ht="15.75" customHeight="1">
      <c r="A1001" s="208" t="s">
        <v>10808</v>
      </c>
      <c r="B1001" s="885" t="s">
        <v>11336</v>
      </c>
      <c r="C1001" s="885"/>
      <c r="D1001" s="1146"/>
      <c r="J1001" s="205"/>
    </row>
    <row r="1002" spans="1:10" ht="15.75" customHeight="1">
      <c r="A1002" s="208" t="s">
        <v>10808</v>
      </c>
      <c r="B1002" s="885" t="s">
        <v>10807</v>
      </c>
      <c r="C1002" s="885"/>
      <c r="D1002" s="1146"/>
      <c r="J1002" s="205"/>
    </row>
    <row r="1003" spans="1:10" ht="15.75" customHeight="1">
      <c r="A1003" s="209" t="s">
        <v>10813</v>
      </c>
      <c r="B1003" s="885" t="s">
        <v>10807</v>
      </c>
      <c r="C1003" s="885"/>
      <c r="D1003" s="1146"/>
      <c r="J1003" s="205"/>
    </row>
    <row r="1004" spans="1:10" ht="15.75" customHeight="1">
      <c r="A1004" s="209" t="s">
        <v>10813</v>
      </c>
      <c r="B1004" s="885" t="s">
        <v>11337</v>
      </c>
      <c r="C1004" s="885"/>
      <c r="D1004" s="1146"/>
      <c r="J1004" s="205"/>
    </row>
    <row r="1005" spans="1:10" ht="15.75" customHeight="1">
      <c r="A1005" s="209" t="s">
        <v>10813</v>
      </c>
      <c r="B1005" s="885" t="s">
        <v>11338</v>
      </c>
      <c r="C1005" s="885"/>
      <c r="D1005" s="1146"/>
      <c r="J1005" s="205"/>
    </row>
    <row r="1006" spans="1:10" ht="15.75" customHeight="1">
      <c r="A1006" s="209" t="s">
        <v>10813</v>
      </c>
      <c r="B1006" s="885" t="s">
        <v>11339</v>
      </c>
      <c r="C1006" s="885"/>
      <c r="D1006" s="1146"/>
      <c r="J1006" s="205"/>
    </row>
    <row r="1007" spans="1:10" ht="15.75" customHeight="1">
      <c r="A1007" s="209" t="s">
        <v>10813</v>
      </c>
      <c r="B1007" s="885" t="s">
        <v>11340</v>
      </c>
      <c r="C1007" s="885"/>
      <c r="D1007" s="1146"/>
      <c r="J1007" s="205"/>
    </row>
    <row r="1008" spans="1:10" ht="15.75" customHeight="1">
      <c r="A1008" s="210" t="s">
        <v>10818</v>
      </c>
      <c r="B1008" s="885" t="s">
        <v>10807</v>
      </c>
      <c r="C1008" s="885"/>
      <c r="D1008" s="1146"/>
      <c r="J1008" s="205"/>
    </row>
    <row r="1009" spans="1:10" ht="15.75" customHeight="1">
      <c r="A1009" s="210" t="s">
        <v>10818</v>
      </c>
      <c r="B1009" s="885" t="s">
        <v>11341</v>
      </c>
      <c r="C1009" s="885"/>
      <c r="D1009" s="1146"/>
      <c r="J1009" s="205"/>
    </row>
    <row r="1010" spans="1:10" ht="15.75" customHeight="1">
      <c r="A1010" s="211" t="s">
        <v>10821</v>
      </c>
      <c r="B1010" s="885" t="s">
        <v>11342</v>
      </c>
      <c r="C1010" s="885"/>
      <c r="D1010" s="1146"/>
      <c r="J1010" s="205"/>
    </row>
    <row r="1011" spans="1:10" ht="15.75" customHeight="1">
      <c r="C1011" s="885"/>
      <c r="D1011" s="1146"/>
      <c r="J1011" s="206"/>
    </row>
    <row r="1012" spans="1:10" ht="14.25">
      <c r="A1012" s="204" t="s">
        <v>11343</v>
      </c>
      <c r="B1012" s="885" t="s">
        <v>11076</v>
      </c>
      <c r="C1012" s="885"/>
      <c r="D1012" s="1146"/>
      <c r="J1012" s="206"/>
    </row>
    <row r="1013" spans="1:10" ht="15.75" customHeight="1">
      <c r="A1013" s="205" t="s">
        <v>8250</v>
      </c>
      <c r="B1013" s="885" t="s">
        <v>11344</v>
      </c>
      <c r="C1013" s="885"/>
      <c r="D1013" s="1146"/>
      <c r="J1013" s="206"/>
    </row>
    <row r="1014" spans="1:10" ht="15.75" customHeight="1">
      <c r="A1014" s="205" t="s">
        <v>8250</v>
      </c>
      <c r="B1014" s="885" t="s">
        <v>11345</v>
      </c>
      <c r="C1014" s="885"/>
      <c r="D1014" s="1146"/>
      <c r="J1014" s="206"/>
    </row>
    <row r="1015" spans="1:10" ht="15.75" customHeight="1">
      <c r="A1015" s="206" t="s">
        <v>10804</v>
      </c>
      <c r="B1015" s="885" t="s">
        <v>11346</v>
      </c>
      <c r="C1015" s="885"/>
      <c r="D1015" s="1146"/>
      <c r="J1015" s="206"/>
    </row>
    <row r="1016" spans="1:10" ht="15.75" customHeight="1">
      <c r="A1016" s="206" t="s">
        <v>10804</v>
      </c>
      <c r="B1016" s="885" t="s">
        <v>10807</v>
      </c>
      <c r="C1016" s="885"/>
      <c r="D1016" s="1146"/>
      <c r="J1016" s="206"/>
    </row>
    <row r="1017" spans="1:10" ht="15.75" customHeight="1">
      <c r="A1017" s="206" t="s">
        <v>10804</v>
      </c>
      <c r="B1017" s="885" t="s">
        <v>10807</v>
      </c>
      <c r="C1017" s="885"/>
      <c r="D1017" s="1146"/>
      <c r="J1017" s="206"/>
    </row>
    <row r="1018" spans="1:10" ht="15.75" customHeight="1">
      <c r="A1018" s="207" t="s">
        <v>10808</v>
      </c>
      <c r="B1018" s="885" t="s">
        <v>11347</v>
      </c>
      <c r="C1018" s="885"/>
      <c r="D1018" s="1146"/>
      <c r="J1018" s="206"/>
    </row>
    <row r="1019" spans="1:10" ht="15.75" customHeight="1">
      <c r="A1019" s="208" t="s">
        <v>10808</v>
      </c>
      <c r="B1019" s="885" t="s">
        <v>10807</v>
      </c>
      <c r="C1019" s="885"/>
      <c r="D1019" s="1146"/>
      <c r="J1019" s="206"/>
    </row>
    <row r="1020" spans="1:10" ht="15.75" customHeight="1">
      <c r="A1020" s="208" t="s">
        <v>10808</v>
      </c>
      <c r="B1020" s="885" t="s">
        <v>11348</v>
      </c>
      <c r="C1020" s="885"/>
      <c r="D1020" s="1146"/>
      <c r="J1020" s="206"/>
    </row>
    <row r="1021" spans="1:10" ht="15.75" customHeight="1">
      <c r="A1021" s="208" t="s">
        <v>10808</v>
      </c>
      <c r="B1021" s="885" t="s">
        <v>10807</v>
      </c>
      <c r="C1021" s="885"/>
      <c r="D1021" s="1146"/>
      <c r="J1021" s="207"/>
    </row>
    <row r="1022" spans="1:10" ht="15.75" customHeight="1">
      <c r="A1022" s="209" t="s">
        <v>10813</v>
      </c>
      <c r="B1022" s="885" t="s">
        <v>11349</v>
      </c>
      <c r="C1022" s="885"/>
      <c r="D1022" s="1146"/>
      <c r="J1022" s="207"/>
    </row>
    <row r="1023" spans="1:10" ht="15.75" customHeight="1">
      <c r="A1023" s="209" t="s">
        <v>10813</v>
      </c>
      <c r="B1023" s="885" t="s">
        <v>10807</v>
      </c>
      <c r="C1023" s="885"/>
      <c r="D1023" s="1146"/>
      <c r="J1023" s="207"/>
    </row>
    <row r="1024" spans="1:10" ht="15.75" customHeight="1">
      <c r="A1024" s="209" t="s">
        <v>10813</v>
      </c>
      <c r="B1024" s="885" t="s">
        <v>11350</v>
      </c>
      <c r="C1024" s="885"/>
      <c r="D1024" s="1146"/>
      <c r="J1024" s="207"/>
    </row>
    <row r="1025" spans="1:10" ht="15.75" customHeight="1">
      <c r="A1025" s="209" t="s">
        <v>10813</v>
      </c>
      <c r="B1025" s="885" t="s">
        <v>10807</v>
      </c>
      <c r="C1025" s="885"/>
      <c r="D1025" s="1146"/>
      <c r="J1025" s="207"/>
    </row>
    <row r="1026" spans="1:10" ht="15.75" customHeight="1">
      <c r="A1026" s="209" t="s">
        <v>10813</v>
      </c>
      <c r="B1026" s="885" t="s">
        <v>10807</v>
      </c>
      <c r="C1026" s="885"/>
      <c r="D1026" s="1146"/>
      <c r="J1026" s="207"/>
    </row>
    <row r="1027" spans="1:10" ht="15.75" customHeight="1">
      <c r="A1027" s="210" t="s">
        <v>10818</v>
      </c>
      <c r="B1027" s="885" t="s">
        <v>11351</v>
      </c>
      <c r="C1027" s="885"/>
      <c r="D1027" s="1146"/>
      <c r="J1027" s="207"/>
    </row>
    <row r="1028" spans="1:10" ht="15.75" customHeight="1">
      <c r="A1028" s="210" t="s">
        <v>10818</v>
      </c>
      <c r="B1028" s="885" t="s">
        <v>11352</v>
      </c>
      <c r="C1028" s="885"/>
      <c r="D1028" s="1146"/>
      <c r="J1028" s="209"/>
    </row>
    <row r="1029" spans="1:10" ht="15.75" customHeight="1">
      <c r="A1029" s="211" t="s">
        <v>10821</v>
      </c>
      <c r="B1029" s="885" t="s">
        <v>10807</v>
      </c>
      <c r="C1029" s="885"/>
      <c r="D1029" s="1146"/>
      <c r="J1029" s="209"/>
    </row>
    <row r="1030" spans="1:10" ht="15.75" customHeight="1">
      <c r="C1030" s="885"/>
      <c r="D1030" s="1146"/>
      <c r="J1030" s="209"/>
    </row>
    <row r="1031" spans="1:10" ht="14.25">
      <c r="A1031" s="204" t="s">
        <v>11353</v>
      </c>
      <c r="B1031" s="885" t="s">
        <v>10801</v>
      </c>
      <c r="C1031" s="885"/>
      <c r="D1031" s="1146"/>
      <c r="J1031" s="209"/>
    </row>
    <row r="1032" spans="1:10" ht="15.75" customHeight="1">
      <c r="A1032" s="205" t="s">
        <v>8250</v>
      </c>
      <c r="B1032" s="885" t="s">
        <v>11354</v>
      </c>
      <c r="C1032" s="885"/>
      <c r="D1032" s="1146"/>
      <c r="J1032" s="209"/>
    </row>
    <row r="1033" spans="1:10" ht="15.75" customHeight="1">
      <c r="A1033" s="205" t="s">
        <v>8250</v>
      </c>
      <c r="B1033" s="885" t="s">
        <v>10807</v>
      </c>
      <c r="C1033" s="885"/>
      <c r="D1033" s="1146"/>
      <c r="J1033" s="209"/>
    </row>
    <row r="1034" spans="1:10" ht="15.75" customHeight="1">
      <c r="A1034" s="206" t="s">
        <v>10804</v>
      </c>
      <c r="B1034" s="885" t="s">
        <v>11355</v>
      </c>
      <c r="C1034" s="885"/>
      <c r="D1034" s="1146"/>
      <c r="J1034" s="209"/>
    </row>
    <row r="1035" spans="1:10" ht="15.75" customHeight="1">
      <c r="A1035" s="206" t="s">
        <v>10804</v>
      </c>
      <c r="B1035" s="885" t="s">
        <v>10807</v>
      </c>
      <c r="C1035" s="885"/>
      <c r="D1035" s="1146"/>
      <c r="J1035" s="209"/>
    </row>
    <row r="1036" spans="1:10" ht="15.75" customHeight="1">
      <c r="A1036" s="206" t="s">
        <v>10804</v>
      </c>
      <c r="B1036" s="885" t="s">
        <v>10807</v>
      </c>
      <c r="C1036" s="885"/>
      <c r="D1036" s="1146"/>
      <c r="J1036" s="209"/>
    </row>
    <row r="1037" spans="1:10" ht="15.75" customHeight="1">
      <c r="A1037" s="207" t="s">
        <v>10808</v>
      </c>
      <c r="B1037" s="885" t="s">
        <v>11356</v>
      </c>
      <c r="C1037" s="885"/>
      <c r="D1037" s="1146"/>
      <c r="J1037" s="209"/>
    </row>
    <row r="1038" spans="1:10" ht="15.75" customHeight="1">
      <c r="A1038" s="208" t="s">
        <v>10808</v>
      </c>
      <c r="B1038" s="885" t="s">
        <v>10807</v>
      </c>
      <c r="C1038" s="885"/>
      <c r="D1038" s="1146"/>
      <c r="J1038" s="210"/>
    </row>
    <row r="1039" spans="1:10" ht="15.75" customHeight="1">
      <c r="A1039" s="208" t="s">
        <v>10808</v>
      </c>
      <c r="B1039" s="885" t="s">
        <v>11357</v>
      </c>
      <c r="C1039" s="885"/>
      <c r="D1039" s="1146"/>
      <c r="J1039" s="210"/>
    </row>
    <row r="1040" spans="1:10" ht="15.75" customHeight="1">
      <c r="A1040" s="208" t="s">
        <v>10808</v>
      </c>
      <c r="B1040" s="885" t="s">
        <v>10807</v>
      </c>
      <c r="C1040" s="885"/>
      <c r="D1040" s="1146"/>
      <c r="J1040" s="210"/>
    </row>
    <row r="1041" spans="1:10" ht="15.75" customHeight="1">
      <c r="A1041" s="209" t="s">
        <v>10813</v>
      </c>
      <c r="B1041" s="885" t="s">
        <v>11358</v>
      </c>
      <c r="C1041" s="885"/>
      <c r="D1041" s="1146"/>
      <c r="J1041" s="210"/>
    </row>
    <row r="1042" spans="1:10" ht="15.75" customHeight="1">
      <c r="A1042" s="209" t="s">
        <v>10813</v>
      </c>
      <c r="B1042" s="885" t="s">
        <v>11359</v>
      </c>
      <c r="C1042" s="885"/>
      <c r="D1042" s="1146"/>
      <c r="J1042" s="210"/>
    </row>
    <row r="1043" spans="1:10" ht="15.75" customHeight="1">
      <c r="A1043" s="209" t="s">
        <v>10813</v>
      </c>
      <c r="B1043" s="885" t="s">
        <v>11360</v>
      </c>
      <c r="C1043" s="885"/>
      <c r="D1043" s="1146"/>
      <c r="J1043" s="210"/>
    </row>
    <row r="1044" spans="1:10" ht="14.25">
      <c r="A1044" s="209" t="s">
        <v>10813</v>
      </c>
      <c r="B1044" s="885" t="s">
        <v>10807</v>
      </c>
      <c r="C1044" s="885"/>
      <c r="D1044" s="1146"/>
      <c r="J1044" s="204"/>
    </row>
    <row r="1045" spans="1:10" ht="15.75" customHeight="1">
      <c r="A1045" s="209" t="s">
        <v>10813</v>
      </c>
      <c r="B1045" s="885" t="s">
        <v>10807</v>
      </c>
      <c r="C1045" s="885"/>
      <c r="D1045" s="1146"/>
      <c r="J1045" s="205"/>
    </row>
    <row r="1046" spans="1:10" ht="15.75" customHeight="1">
      <c r="A1046" s="210" t="s">
        <v>10818</v>
      </c>
      <c r="B1046" s="1154" t="s">
        <v>11361</v>
      </c>
      <c r="C1046" s="885"/>
      <c r="D1046" s="1146"/>
      <c r="J1046" s="206"/>
    </row>
    <row r="1047" spans="1:10" ht="15.75" customHeight="1">
      <c r="A1047" s="210" t="s">
        <v>10818</v>
      </c>
      <c r="B1047" s="885" t="s">
        <v>10807</v>
      </c>
      <c r="C1047" s="885"/>
      <c r="D1047" s="1146"/>
      <c r="J1047" s="206"/>
    </row>
    <row r="1048" spans="1:10" ht="15.75" customHeight="1">
      <c r="A1048" s="211" t="s">
        <v>10821</v>
      </c>
      <c r="B1048" s="885" t="s">
        <v>10807</v>
      </c>
      <c r="C1048" s="885"/>
      <c r="D1048" s="1146"/>
      <c r="J1048" s="206"/>
    </row>
    <row r="1049" spans="1:10" ht="15.75" customHeight="1">
      <c r="A1049" s="209"/>
      <c r="C1049" s="885"/>
      <c r="D1049" s="1146"/>
      <c r="J1049" s="206"/>
    </row>
    <row r="1050" spans="1:10" ht="14.25">
      <c r="A1050" s="204" t="s">
        <v>11362</v>
      </c>
      <c r="B1050" s="885" t="s">
        <v>10801</v>
      </c>
      <c r="C1050" s="885"/>
      <c r="D1050" s="1146"/>
      <c r="J1050" s="206"/>
    </row>
    <row r="1051" spans="1:10" ht="15.75" customHeight="1">
      <c r="A1051" s="205" t="s">
        <v>8250</v>
      </c>
      <c r="B1051" s="885" t="s">
        <v>11363</v>
      </c>
      <c r="C1051" s="885"/>
      <c r="D1051" s="1146"/>
      <c r="J1051" s="206"/>
    </row>
    <row r="1052" spans="1:10" ht="15.75" customHeight="1">
      <c r="A1052" s="205" t="s">
        <v>8250</v>
      </c>
      <c r="B1052" s="885" t="s">
        <v>10807</v>
      </c>
      <c r="C1052" s="885"/>
      <c r="D1052" s="1146"/>
      <c r="J1052" s="206"/>
    </row>
    <row r="1053" spans="1:10" ht="15.75" customHeight="1">
      <c r="A1053" s="206" t="s">
        <v>10804</v>
      </c>
      <c r="B1053" s="885" t="s">
        <v>11364</v>
      </c>
      <c r="C1053" s="885"/>
      <c r="D1053" s="1146"/>
      <c r="J1053" s="206"/>
    </row>
    <row r="1054" spans="1:10" ht="15.75" customHeight="1">
      <c r="A1054" s="206" t="s">
        <v>10804</v>
      </c>
      <c r="B1054" s="885" t="s">
        <v>11365</v>
      </c>
      <c r="C1054" s="885"/>
      <c r="D1054" s="1146"/>
      <c r="J1054" s="206"/>
    </row>
    <row r="1055" spans="1:10" ht="15.75" customHeight="1">
      <c r="A1055" s="206" t="s">
        <v>10804</v>
      </c>
      <c r="B1055" s="885" t="s">
        <v>10807</v>
      </c>
      <c r="C1055" s="885"/>
      <c r="D1055" s="1146"/>
      <c r="J1055" s="206"/>
    </row>
    <row r="1056" spans="1:10" ht="15.75" customHeight="1">
      <c r="A1056" s="207" t="s">
        <v>10808</v>
      </c>
      <c r="B1056" s="885" t="s">
        <v>10807</v>
      </c>
      <c r="C1056" s="885"/>
      <c r="D1056" s="1146"/>
      <c r="J1056" s="207"/>
    </row>
    <row r="1057" spans="1:10" ht="15.75" customHeight="1">
      <c r="A1057" s="208" t="s">
        <v>10808</v>
      </c>
      <c r="B1057" s="885" t="s">
        <v>11366</v>
      </c>
      <c r="C1057" s="885"/>
      <c r="D1057" s="1146"/>
      <c r="J1057" s="207"/>
    </row>
    <row r="1058" spans="1:10" ht="15.75" customHeight="1">
      <c r="A1058" s="208" t="s">
        <v>10808</v>
      </c>
      <c r="B1058" s="885" t="s">
        <v>11367</v>
      </c>
      <c r="C1058" s="885"/>
      <c r="D1058" s="1146"/>
      <c r="J1058" s="207"/>
    </row>
    <row r="1059" spans="1:10" ht="15.75" customHeight="1">
      <c r="A1059" s="208" t="s">
        <v>10808</v>
      </c>
      <c r="B1059" s="885" t="s">
        <v>10807</v>
      </c>
      <c r="C1059" s="885"/>
      <c r="D1059" s="1146"/>
      <c r="J1059" s="207"/>
    </row>
    <row r="1060" spans="1:10" ht="15.75" customHeight="1">
      <c r="A1060" s="209" t="s">
        <v>10813</v>
      </c>
      <c r="B1060" s="885" t="s">
        <v>10807</v>
      </c>
      <c r="C1060" s="885"/>
      <c r="D1060" s="1146"/>
      <c r="J1060" s="207"/>
    </row>
    <row r="1061" spans="1:10" ht="15.75" customHeight="1">
      <c r="A1061" s="209" t="s">
        <v>10813</v>
      </c>
      <c r="B1061" s="885" t="s">
        <v>11368</v>
      </c>
      <c r="C1061" s="885"/>
      <c r="D1061" s="1146"/>
      <c r="J1061" s="207"/>
    </row>
    <row r="1062" spans="1:10" ht="15.75" customHeight="1">
      <c r="A1062" s="209" t="s">
        <v>10813</v>
      </c>
      <c r="B1062" s="885" t="s">
        <v>10807</v>
      </c>
      <c r="C1062" s="885"/>
      <c r="D1062" s="1146"/>
      <c r="J1062" s="209"/>
    </row>
    <row r="1063" spans="1:10" ht="15.75" customHeight="1">
      <c r="A1063" s="209" t="s">
        <v>10813</v>
      </c>
      <c r="B1063" s="1073" t="s">
        <v>11369</v>
      </c>
      <c r="C1063" s="885"/>
      <c r="D1063" s="1146"/>
      <c r="J1063" s="209"/>
    </row>
    <row r="1064" spans="1:10" ht="15.75" customHeight="1">
      <c r="A1064" s="209" t="s">
        <v>10813</v>
      </c>
      <c r="B1064" s="885" t="s">
        <v>10807</v>
      </c>
      <c r="C1064" s="885"/>
      <c r="D1064" s="1146"/>
      <c r="J1064" s="209"/>
    </row>
    <row r="1065" spans="1:10" ht="15.75" customHeight="1">
      <c r="A1065" s="210" t="s">
        <v>10818</v>
      </c>
      <c r="B1065" s="885" t="s">
        <v>11370</v>
      </c>
      <c r="C1065" s="885"/>
      <c r="D1065" s="1146"/>
      <c r="J1065" s="209"/>
    </row>
    <row r="1066" spans="1:10" ht="15.75" customHeight="1">
      <c r="A1066" s="210" t="s">
        <v>10818</v>
      </c>
      <c r="B1066" s="885" t="s">
        <v>11371</v>
      </c>
      <c r="C1066" s="885"/>
      <c r="D1066" s="1146"/>
      <c r="J1066" s="209"/>
    </row>
    <row r="1067" spans="1:10" ht="15.75" customHeight="1">
      <c r="A1067" s="211" t="s">
        <v>10821</v>
      </c>
      <c r="B1067" s="885" t="s">
        <v>10807</v>
      </c>
      <c r="C1067" s="885"/>
      <c r="D1067" s="1146"/>
      <c r="J1067" s="209"/>
    </row>
    <row r="1068" spans="1:10" ht="15.75" customHeight="1">
      <c r="C1068" s="885"/>
      <c r="D1068" s="1146"/>
      <c r="J1068" s="209"/>
    </row>
    <row r="1069" spans="1:10" ht="14.25">
      <c r="A1069" s="204" t="s">
        <v>11372</v>
      </c>
      <c r="B1069" s="885" t="s">
        <v>11076</v>
      </c>
      <c r="C1069" s="885"/>
      <c r="D1069" s="1146"/>
      <c r="J1069" s="209"/>
    </row>
    <row r="1070" spans="1:10" ht="15.75" customHeight="1">
      <c r="A1070" s="205" t="s">
        <v>8250</v>
      </c>
      <c r="B1070" s="885" t="s">
        <v>11373</v>
      </c>
      <c r="C1070" s="885"/>
      <c r="D1070" s="1146"/>
      <c r="J1070" s="209"/>
    </row>
    <row r="1071" spans="1:10" ht="15.75" customHeight="1">
      <c r="A1071" s="205" t="s">
        <v>8250</v>
      </c>
      <c r="B1071" s="885" t="s">
        <v>10807</v>
      </c>
      <c r="C1071" s="885"/>
      <c r="D1071" s="1146"/>
      <c r="J1071" s="209"/>
    </row>
    <row r="1072" spans="1:10" ht="15.75" customHeight="1">
      <c r="A1072" s="206" t="s">
        <v>10804</v>
      </c>
      <c r="B1072" s="885" t="s">
        <v>11374</v>
      </c>
      <c r="C1072" s="885"/>
      <c r="D1072" s="1146"/>
      <c r="J1072" s="210"/>
    </row>
    <row r="1073" spans="1:10" ht="15.75" customHeight="1">
      <c r="A1073" s="206" t="s">
        <v>10804</v>
      </c>
      <c r="B1073" s="885" t="s">
        <v>11375</v>
      </c>
      <c r="C1073" s="885"/>
      <c r="D1073" s="1146"/>
      <c r="J1073" s="210"/>
    </row>
    <row r="1074" spans="1:10" ht="15.75" customHeight="1">
      <c r="A1074" s="206" t="s">
        <v>10804</v>
      </c>
      <c r="B1074" s="885" t="s">
        <v>11376</v>
      </c>
      <c r="C1074" s="885"/>
      <c r="D1074" s="1146"/>
      <c r="J1074" s="210"/>
    </row>
    <row r="1075" spans="1:10" ht="15.75" customHeight="1">
      <c r="A1075" s="207" t="s">
        <v>10808</v>
      </c>
      <c r="B1075" s="885" t="s">
        <v>11377</v>
      </c>
      <c r="C1075" s="885"/>
      <c r="D1075" s="1146"/>
      <c r="J1075" s="210"/>
    </row>
    <row r="1076" spans="1:10" ht="15.75" customHeight="1">
      <c r="A1076" s="208" t="s">
        <v>10808</v>
      </c>
      <c r="B1076" s="885" t="s">
        <v>11378</v>
      </c>
      <c r="C1076" s="885"/>
      <c r="D1076" s="1146"/>
      <c r="J1076" s="210"/>
    </row>
    <row r="1077" spans="1:10" ht="15.75" customHeight="1">
      <c r="A1077" s="208" t="s">
        <v>10808</v>
      </c>
      <c r="B1077" s="885" t="s">
        <v>11379</v>
      </c>
      <c r="C1077" s="885"/>
      <c r="D1077" s="1146"/>
      <c r="J1077" s="203"/>
    </row>
    <row r="1078" spans="1:10" ht="14.25">
      <c r="A1078" s="208" t="s">
        <v>10808</v>
      </c>
      <c r="B1078" s="885" t="s">
        <v>10807</v>
      </c>
      <c r="C1078" s="885"/>
      <c r="D1078" s="1146"/>
      <c r="J1078" s="204"/>
    </row>
    <row r="1079" spans="1:10" ht="15.75" customHeight="1">
      <c r="A1079" s="209" t="s">
        <v>10813</v>
      </c>
      <c r="B1079" s="885" t="s">
        <v>11380</v>
      </c>
      <c r="C1079" s="885"/>
      <c r="D1079" s="1146"/>
      <c r="J1079" s="209"/>
    </row>
    <row r="1080" spans="1:10" ht="15.75" customHeight="1">
      <c r="A1080" s="209" t="s">
        <v>10813</v>
      </c>
      <c r="B1080" s="885" t="s">
        <v>10807</v>
      </c>
      <c r="C1080" s="885"/>
      <c r="D1080" s="1146"/>
      <c r="J1080" s="209"/>
    </row>
    <row r="1081" spans="1:10" ht="15.75" customHeight="1">
      <c r="A1081" s="209" t="s">
        <v>10813</v>
      </c>
      <c r="B1081" s="885" t="s">
        <v>11381</v>
      </c>
      <c r="C1081" s="885"/>
      <c r="D1081" s="1146"/>
      <c r="J1081" s="209"/>
    </row>
    <row r="1082" spans="1:10" ht="15.75" customHeight="1">
      <c r="A1082" s="209" t="s">
        <v>10813</v>
      </c>
      <c r="B1082" s="885" t="s">
        <v>10807</v>
      </c>
      <c r="C1082" s="885"/>
      <c r="D1082" s="1146"/>
      <c r="J1082" s="209"/>
    </row>
    <row r="1083" spans="1:10" ht="15.75" customHeight="1">
      <c r="A1083" s="209" t="s">
        <v>10813</v>
      </c>
      <c r="B1083" s="885" t="s">
        <v>10807</v>
      </c>
      <c r="C1083" s="885"/>
      <c r="D1083" s="1146"/>
      <c r="J1083" s="209"/>
    </row>
    <row r="1084" spans="1:10" ht="15.75" customHeight="1">
      <c r="A1084" s="210" t="s">
        <v>10818</v>
      </c>
      <c r="B1084" s="885" t="s">
        <v>11382</v>
      </c>
      <c r="C1084" s="885"/>
      <c r="D1084" s="1146"/>
      <c r="J1084" s="209"/>
    </row>
    <row r="1085" spans="1:10" ht="15.75" customHeight="1">
      <c r="A1085" s="210" t="s">
        <v>10818</v>
      </c>
      <c r="B1085" s="885" t="s">
        <v>10807</v>
      </c>
      <c r="C1085" s="885"/>
      <c r="D1085" s="1146"/>
      <c r="J1085" s="209"/>
    </row>
    <row r="1086" spans="1:10" ht="15.75" customHeight="1">
      <c r="A1086" s="211" t="s">
        <v>10821</v>
      </c>
      <c r="B1086" s="885" t="s">
        <v>10807</v>
      </c>
      <c r="C1086" s="885"/>
      <c r="D1086" s="1146"/>
      <c r="J1086" s="209"/>
    </row>
    <row r="1087" spans="1:10" ht="15.75" customHeight="1">
      <c r="C1087" s="885"/>
      <c r="D1087" s="1146"/>
      <c r="J1087" s="209"/>
    </row>
    <row r="1088" spans="1:10" ht="14.25">
      <c r="A1088" s="204" t="s">
        <v>11383</v>
      </c>
      <c r="B1088" s="885" t="s">
        <v>11076</v>
      </c>
      <c r="C1088" s="885"/>
      <c r="D1088" s="1146"/>
      <c r="J1088" s="209"/>
    </row>
    <row r="1089" spans="1:10" ht="15.75" customHeight="1">
      <c r="A1089" s="205" t="s">
        <v>8250</v>
      </c>
      <c r="B1089" s="885" t="s">
        <v>11384</v>
      </c>
      <c r="C1089" s="885"/>
      <c r="D1089" s="1146"/>
      <c r="J1089" s="209"/>
    </row>
    <row r="1090" spans="1:10" ht="15.75" customHeight="1">
      <c r="A1090" s="205" t="s">
        <v>8250</v>
      </c>
      <c r="B1090" s="885" t="s">
        <v>10807</v>
      </c>
      <c r="C1090" s="885"/>
      <c r="D1090" s="1146"/>
      <c r="J1090" s="209"/>
    </row>
    <row r="1091" spans="1:10" ht="15.75" customHeight="1">
      <c r="A1091" s="206" t="s">
        <v>10804</v>
      </c>
      <c r="B1091" s="885" t="s">
        <v>11385</v>
      </c>
      <c r="C1091" s="885"/>
      <c r="D1091" s="1146"/>
      <c r="J1091" s="209"/>
    </row>
    <row r="1092" spans="1:10" ht="15.75" customHeight="1">
      <c r="A1092" s="206" t="s">
        <v>10804</v>
      </c>
      <c r="B1092" s="888" t="s">
        <v>11386</v>
      </c>
      <c r="C1092" s="885"/>
      <c r="D1092" s="1146"/>
      <c r="J1092" s="209"/>
    </row>
    <row r="1093" spans="1:10" ht="15.75" customHeight="1">
      <c r="A1093" s="206" t="s">
        <v>10804</v>
      </c>
      <c r="B1093" s="885" t="s">
        <v>10807</v>
      </c>
      <c r="C1093" s="885"/>
      <c r="D1093" s="1146"/>
      <c r="J1093" s="209"/>
    </row>
    <row r="1094" spans="1:10" ht="15.75" customHeight="1">
      <c r="A1094" s="207" t="s">
        <v>10808</v>
      </c>
      <c r="B1094" s="885" t="s">
        <v>11387</v>
      </c>
      <c r="C1094" s="885"/>
      <c r="D1094" s="1146"/>
      <c r="J1094" s="209"/>
    </row>
    <row r="1095" spans="1:10" ht="15.75" customHeight="1">
      <c r="A1095" s="208" t="s">
        <v>10808</v>
      </c>
      <c r="B1095" s="885" t="s">
        <v>11388</v>
      </c>
      <c r="C1095" s="885"/>
      <c r="D1095" s="1146"/>
      <c r="J1095" s="209"/>
    </row>
    <row r="1096" spans="1:10" ht="15.75" customHeight="1">
      <c r="A1096" s="208" t="s">
        <v>10808</v>
      </c>
      <c r="B1096" s="885" t="s">
        <v>11389</v>
      </c>
      <c r="C1096" s="885"/>
      <c r="D1096" s="1146"/>
      <c r="J1096" s="209"/>
    </row>
    <row r="1097" spans="1:10" ht="15.75" customHeight="1">
      <c r="A1097" s="208" t="s">
        <v>10808</v>
      </c>
      <c r="B1097" s="885" t="s">
        <v>10807</v>
      </c>
      <c r="C1097" s="885"/>
      <c r="D1097" s="1146"/>
      <c r="J1097" s="209"/>
    </row>
    <row r="1098" spans="1:10" ht="15.75" customHeight="1">
      <c r="A1098" s="209" t="s">
        <v>10813</v>
      </c>
      <c r="B1098" s="885" t="s">
        <v>11390</v>
      </c>
      <c r="C1098" s="885"/>
      <c r="D1098" s="1146"/>
      <c r="J1098" s="209"/>
    </row>
    <row r="1099" spans="1:10" ht="15.75" customHeight="1">
      <c r="A1099" s="209" t="s">
        <v>10813</v>
      </c>
      <c r="B1099" s="885" t="s">
        <v>11391</v>
      </c>
      <c r="C1099" s="885"/>
      <c r="D1099" s="1146"/>
      <c r="J1099" s="209"/>
    </row>
    <row r="1100" spans="1:10" ht="15.75" customHeight="1">
      <c r="A1100" s="209" t="s">
        <v>10813</v>
      </c>
      <c r="B1100" s="885" t="s">
        <v>10807</v>
      </c>
      <c r="C1100" s="885"/>
      <c r="D1100" s="1146"/>
      <c r="J1100" s="209"/>
    </row>
    <row r="1101" spans="1:10" ht="15.75" customHeight="1">
      <c r="A1101" s="209" t="s">
        <v>10813</v>
      </c>
      <c r="B1101" s="885" t="s">
        <v>10807</v>
      </c>
      <c r="C1101" s="885"/>
      <c r="D1101" s="1146"/>
      <c r="J1101" s="209"/>
    </row>
    <row r="1102" spans="1:10" ht="15.75" customHeight="1">
      <c r="A1102" s="209" t="s">
        <v>10813</v>
      </c>
      <c r="B1102" s="885" t="s">
        <v>10807</v>
      </c>
      <c r="C1102" s="885"/>
      <c r="D1102" s="1146"/>
      <c r="J1102" s="209"/>
    </row>
    <row r="1103" spans="1:10" ht="15.75" customHeight="1">
      <c r="A1103" s="210" t="s">
        <v>10818</v>
      </c>
      <c r="B1103" s="885" t="s">
        <v>11392</v>
      </c>
      <c r="C1103" s="885"/>
      <c r="D1103" s="1146"/>
      <c r="J1103" s="209"/>
    </row>
    <row r="1104" spans="1:10" ht="15.75" customHeight="1">
      <c r="A1104" s="210" t="s">
        <v>10818</v>
      </c>
      <c r="B1104" s="885" t="s">
        <v>10807</v>
      </c>
      <c r="C1104" s="885"/>
      <c r="D1104" s="1146"/>
      <c r="J1104" s="209"/>
    </row>
    <row r="1105" spans="1:10" ht="15.75" customHeight="1">
      <c r="A1105" s="211" t="s">
        <v>10821</v>
      </c>
      <c r="B1105" s="885" t="s">
        <v>10807</v>
      </c>
      <c r="C1105" s="885"/>
      <c r="D1105" s="1146"/>
      <c r="J1105" s="209"/>
    </row>
    <row r="1106" spans="1:10" ht="15.75" customHeight="1">
      <c r="A1106" s="211"/>
      <c r="C1106" s="885"/>
      <c r="D1106" s="1146"/>
      <c r="J1106" s="209"/>
    </row>
    <row r="1107" spans="1:10" ht="14.25">
      <c r="A1107" s="204" t="s">
        <v>11393</v>
      </c>
      <c r="B1107" s="885" t="s">
        <v>10801</v>
      </c>
      <c r="C1107" s="885"/>
      <c r="D1107" s="1146"/>
      <c r="J1107" s="209"/>
    </row>
    <row r="1108" spans="1:10" ht="15.75" customHeight="1">
      <c r="A1108" s="205" t="s">
        <v>8250</v>
      </c>
      <c r="B1108" s="885" t="s">
        <v>11394</v>
      </c>
      <c r="C1108" s="885"/>
      <c r="D1108" s="1146"/>
      <c r="J1108" s="209"/>
    </row>
    <row r="1109" spans="1:10" ht="15.75" customHeight="1">
      <c r="A1109" s="205" t="s">
        <v>8250</v>
      </c>
      <c r="B1109" s="885" t="s">
        <v>10807</v>
      </c>
      <c r="C1109" s="885"/>
      <c r="D1109" s="1146"/>
      <c r="J1109" s="209"/>
    </row>
    <row r="1110" spans="1:10" ht="15.75" customHeight="1">
      <c r="A1110" s="206" t="s">
        <v>10804</v>
      </c>
      <c r="B1110" s="885" t="s">
        <v>11395</v>
      </c>
      <c r="C1110" s="885"/>
      <c r="D1110" s="1146"/>
      <c r="J1110" s="210"/>
    </row>
    <row r="1111" spans="1:10" ht="15.75" customHeight="1">
      <c r="A1111" s="206" t="s">
        <v>10804</v>
      </c>
      <c r="B1111" s="885" t="s">
        <v>11396</v>
      </c>
      <c r="C1111" s="885"/>
      <c r="D1111" s="1146"/>
      <c r="J1111" s="210"/>
    </row>
    <row r="1112" spans="1:10" ht="15.75" customHeight="1">
      <c r="A1112" s="206" t="s">
        <v>10804</v>
      </c>
      <c r="B1112" s="885" t="s">
        <v>11397</v>
      </c>
      <c r="C1112" s="885"/>
      <c r="D1112" s="1146"/>
      <c r="J1112" s="210"/>
    </row>
    <row r="1113" spans="1:10" ht="15.75" customHeight="1">
      <c r="A1113" s="207" t="s">
        <v>10808</v>
      </c>
      <c r="B1113" s="885" t="s">
        <v>11398</v>
      </c>
      <c r="C1113" s="885"/>
      <c r="D1113" s="1146"/>
      <c r="J1113" s="210"/>
    </row>
    <row r="1114" spans="1:10" ht="15.75" customHeight="1">
      <c r="A1114" s="208" t="s">
        <v>10808</v>
      </c>
      <c r="B1114" s="885" t="s">
        <v>11399</v>
      </c>
      <c r="C1114" s="885"/>
      <c r="D1114" s="1146"/>
      <c r="J1114" s="210"/>
    </row>
    <row r="1115" spans="1:10" ht="15.75" customHeight="1">
      <c r="A1115" s="208" t="s">
        <v>10808</v>
      </c>
      <c r="B1115" s="885" t="s">
        <v>10807</v>
      </c>
      <c r="C1115" s="885"/>
      <c r="D1115" s="1146"/>
      <c r="J1115" s="210"/>
    </row>
    <row r="1116" spans="1:10" ht="15.75" customHeight="1">
      <c r="A1116" s="208" t="s">
        <v>10808</v>
      </c>
      <c r="B1116" s="885" t="s">
        <v>10807</v>
      </c>
      <c r="C1116" s="885"/>
      <c r="D1116" s="1146"/>
      <c r="J1116" s="211"/>
    </row>
    <row r="1117" spans="1:10" ht="14.25">
      <c r="A1117" s="209" t="s">
        <v>10813</v>
      </c>
      <c r="B1117" s="885" t="s">
        <v>11400</v>
      </c>
      <c r="C1117" s="885"/>
      <c r="D1117" s="1146"/>
      <c r="J1117" s="211"/>
    </row>
    <row r="1118" spans="1:10" ht="14.25">
      <c r="A1118" s="209" t="s">
        <v>10813</v>
      </c>
      <c r="B1118" s="885" t="s">
        <v>11401</v>
      </c>
      <c r="C1118" s="885"/>
      <c r="D1118" s="1146"/>
      <c r="J1118" s="211"/>
    </row>
    <row r="1119" spans="1:10" ht="15.75" customHeight="1">
      <c r="A1119" s="209" t="s">
        <v>10813</v>
      </c>
      <c r="B1119" s="885" t="s">
        <v>11402</v>
      </c>
      <c r="C1119" s="885"/>
      <c r="D1119" s="1146"/>
      <c r="J1119" s="211"/>
    </row>
    <row r="1120" spans="1:10" ht="15.75" customHeight="1">
      <c r="A1120" s="209" t="s">
        <v>10813</v>
      </c>
      <c r="B1120" s="885" t="s">
        <v>11403</v>
      </c>
      <c r="C1120" s="885"/>
      <c r="D1120" s="1146"/>
      <c r="J1120" s="211"/>
    </row>
    <row r="1121" spans="1:10" ht="15.75" customHeight="1">
      <c r="A1121" s="209" t="s">
        <v>10813</v>
      </c>
      <c r="B1121" s="885" t="s">
        <v>11404</v>
      </c>
      <c r="C1121" s="885"/>
      <c r="D1121" s="1146"/>
      <c r="J1121" s="211"/>
    </row>
    <row r="1122" spans="1:10" ht="15.75" customHeight="1">
      <c r="A1122" s="210" t="s">
        <v>10818</v>
      </c>
      <c r="B1122" s="885" t="s">
        <v>11405</v>
      </c>
      <c r="C1122" s="885"/>
      <c r="D1122" s="1146"/>
      <c r="J1122" s="211"/>
    </row>
    <row r="1123" spans="1:10" ht="15.75" customHeight="1">
      <c r="A1123" s="210" t="s">
        <v>10818</v>
      </c>
      <c r="B1123" s="885" t="s">
        <v>10807</v>
      </c>
      <c r="C1123" s="885"/>
      <c r="D1123" s="1146"/>
      <c r="J1123" s="211"/>
    </row>
    <row r="1124" spans="1:10" ht="15.75" customHeight="1">
      <c r="A1124" s="211" t="s">
        <v>10821</v>
      </c>
      <c r="B1124" s="885" t="s">
        <v>10807</v>
      </c>
      <c r="C1124" s="885"/>
      <c r="D1124" s="1146"/>
      <c r="J1124" s="212"/>
    </row>
    <row r="1125" spans="1:10" ht="15.75" customHeight="1">
      <c r="C1125" s="885"/>
      <c r="D1125" s="1146"/>
      <c r="J1125" s="212"/>
    </row>
    <row r="1126" spans="1:10" ht="14.25">
      <c r="A1126" s="204" t="s">
        <v>11406</v>
      </c>
      <c r="B1126" s="885" t="s">
        <v>10801</v>
      </c>
      <c r="C1126" s="885"/>
      <c r="D1126" s="1146"/>
      <c r="J1126" s="212"/>
    </row>
    <row r="1127" spans="1:10" ht="15.75" customHeight="1">
      <c r="A1127" s="205" t="s">
        <v>8250</v>
      </c>
      <c r="B1127" s="885" t="s">
        <v>11407</v>
      </c>
      <c r="C1127" s="885"/>
      <c r="D1127" s="1146"/>
      <c r="J1127" s="212"/>
    </row>
    <row r="1128" spans="1:10" ht="15.75" customHeight="1">
      <c r="A1128" s="205" t="s">
        <v>8250</v>
      </c>
      <c r="B1128" s="885" t="s">
        <v>10807</v>
      </c>
      <c r="C1128" s="885"/>
      <c r="D1128" s="1146"/>
      <c r="J1128" s="212"/>
    </row>
    <row r="1129" spans="1:10" ht="15.75" customHeight="1">
      <c r="A1129" s="206" t="s">
        <v>10804</v>
      </c>
      <c r="B1129" s="885" t="s">
        <v>11408</v>
      </c>
      <c r="C1129" s="885"/>
      <c r="D1129" s="1146"/>
      <c r="J1129" s="212"/>
    </row>
    <row r="1130" spans="1:10" ht="15.75" customHeight="1">
      <c r="A1130" s="206" t="s">
        <v>10804</v>
      </c>
      <c r="B1130" s="885" t="s">
        <v>10807</v>
      </c>
      <c r="C1130" s="885"/>
      <c r="D1130" s="1146"/>
      <c r="J1130" s="212"/>
    </row>
    <row r="1131" spans="1:10" ht="15.75" customHeight="1">
      <c r="A1131" s="206" t="s">
        <v>10804</v>
      </c>
      <c r="B1131" s="885" t="s">
        <v>10807</v>
      </c>
      <c r="C1131" s="885"/>
      <c r="D1131" s="1146"/>
      <c r="J1131" s="212"/>
    </row>
    <row r="1132" spans="1:10" ht="15.75" customHeight="1">
      <c r="A1132" s="207" t="s">
        <v>10808</v>
      </c>
      <c r="B1132" s="885" t="s">
        <v>11409</v>
      </c>
      <c r="C1132" s="885"/>
      <c r="D1132" s="1146"/>
      <c r="J1132" s="213"/>
    </row>
    <row r="1133" spans="1:10" ht="15.75" customHeight="1">
      <c r="A1133" s="208" t="s">
        <v>10808</v>
      </c>
      <c r="B1133" s="885" t="s">
        <v>10807</v>
      </c>
      <c r="C1133" s="885"/>
      <c r="D1133" s="1146"/>
      <c r="J1133" s="203"/>
    </row>
    <row r="1134" spans="1:10" ht="15.75" customHeight="1">
      <c r="A1134" s="208" t="s">
        <v>10808</v>
      </c>
      <c r="B1134" s="885" t="s">
        <v>10807</v>
      </c>
      <c r="C1134" s="885"/>
      <c r="D1134" s="1146"/>
      <c r="J1134" s="203"/>
    </row>
    <row r="1135" spans="1:10" ht="15.75" customHeight="1">
      <c r="A1135" s="208" t="s">
        <v>10808</v>
      </c>
      <c r="B1135" s="885" t="s">
        <v>10807</v>
      </c>
      <c r="C1135" s="885"/>
      <c r="D1135" s="1146"/>
      <c r="J1135" s="203"/>
    </row>
    <row r="1136" spans="1:10" ht="15.75" customHeight="1">
      <c r="A1136" s="209" t="s">
        <v>10813</v>
      </c>
      <c r="B1136" s="885" t="s">
        <v>11410</v>
      </c>
      <c r="C1136" s="885"/>
      <c r="D1136" s="1146"/>
      <c r="J1136" s="203"/>
    </row>
    <row r="1137" spans="1:10" ht="15.75" customHeight="1">
      <c r="A1137" s="209" t="s">
        <v>10813</v>
      </c>
      <c r="B1137" s="885" t="s">
        <v>11411</v>
      </c>
      <c r="C1137" s="885"/>
      <c r="D1137" s="1146"/>
      <c r="J1137" s="203"/>
    </row>
    <row r="1138" spans="1:10" ht="15.75" customHeight="1">
      <c r="A1138" s="209" t="s">
        <v>10813</v>
      </c>
      <c r="B1138" s="888" t="s">
        <v>11412</v>
      </c>
      <c r="C1138" s="885"/>
      <c r="D1138" s="1146"/>
      <c r="J1138" s="203"/>
    </row>
    <row r="1139" spans="1:10" ht="15.75" customHeight="1">
      <c r="A1139" s="209" t="s">
        <v>10813</v>
      </c>
      <c r="B1139" s="1073" t="s">
        <v>11413</v>
      </c>
      <c r="C1139" s="885"/>
      <c r="D1139" s="1146"/>
      <c r="J1139" s="203"/>
    </row>
    <row r="1140" spans="1:10" ht="15.75" customHeight="1">
      <c r="A1140" s="209" t="s">
        <v>10813</v>
      </c>
      <c r="B1140" s="885" t="s">
        <v>10807</v>
      </c>
      <c r="C1140" s="885"/>
      <c r="D1140" s="1146"/>
      <c r="J1140" s="203"/>
    </row>
    <row r="1141" spans="1:10" ht="15.75" customHeight="1">
      <c r="A1141" s="210" t="s">
        <v>10818</v>
      </c>
      <c r="B1141" s="885" t="s">
        <v>11414</v>
      </c>
      <c r="C1141" s="885"/>
      <c r="D1141" s="1146"/>
      <c r="J1141" s="203"/>
    </row>
    <row r="1142" spans="1:10" ht="15.75" customHeight="1">
      <c r="A1142" s="210" t="s">
        <v>10818</v>
      </c>
      <c r="B1142" s="885" t="s">
        <v>10807</v>
      </c>
      <c r="C1142" s="885"/>
      <c r="D1142" s="1146"/>
      <c r="J1142" s="203"/>
    </row>
    <row r="1143" spans="1:10" ht="15.75" customHeight="1">
      <c r="A1143" s="211" t="s">
        <v>10821</v>
      </c>
      <c r="B1143" s="885" t="s">
        <v>10807</v>
      </c>
      <c r="C1143" s="885"/>
      <c r="D1143" s="1146"/>
      <c r="J1143" s="203"/>
    </row>
    <row r="1144" spans="1:10" ht="15.75" customHeight="1">
      <c r="C1144" s="885"/>
      <c r="D1144" s="1146"/>
      <c r="J1144" s="203"/>
    </row>
    <row r="1145" spans="1:10" ht="14.25">
      <c r="A1145" s="204" t="s">
        <v>11415</v>
      </c>
      <c r="B1145" s="885" t="s">
        <v>11076</v>
      </c>
      <c r="C1145" s="885"/>
      <c r="D1145" s="1146"/>
      <c r="J1145" s="203"/>
    </row>
    <row r="1146" spans="1:10" ht="15.75" customHeight="1">
      <c r="A1146" s="205" t="s">
        <v>8250</v>
      </c>
      <c r="B1146" s="885" t="s">
        <v>11416</v>
      </c>
      <c r="C1146" s="885"/>
      <c r="D1146" s="1146"/>
      <c r="J1146" s="203"/>
    </row>
    <row r="1147" spans="1:10" ht="15.75" customHeight="1">
      <c r="A1147" s="205" t="s">
        <v>8250</v>
      </c>
      <c r="B1147" s="885" t="s">
        <v>10807</v>
      </c>
      <c r="C1147" s="885"/>
      <c r="D1147" s="1146"/>
      <c r="J1147" s="203"/>
    </row>
    <row r="1148" spans="1:10" ht="15.75" customHeight="1">
      <c r="A1148" s="206" t="s">
        <v>10804</v>
      </c>
      <c r="B1148" s="885" t="s">
        <v>11417</v>
      </c>
      <c r="C1148" s="885"/>
      <c r="D1148" s="1146"/>
      <c r="J1148" s="203"/>
    </row>
    <row r="1149" spans="1:10" ht="15.75" customHeight="1">
      <c r="A1149" s="206" t="s">
        <v>10804</v>
      </c>
      <c r="B1149" s="885" t="s">
        <v>11418</v>
      </c>
      <c r="C1149" s="885"/>
      <c r="D1149" s="1146"/>
      <c r="J1149" s="203"/>
    </row>
    <row r="1150" spans="1:10" ht="15.75" customHeight="1">
      <c r="A1150" s="206" t="s">
        <v>10804</v>
      </c>
      <c r="B1150" s="885" t="s">
        <v>11419</v>
      </c>
      <c r="C1150" s="885"/>
      <c r="D1150" s="1146"/>
      <c r="J1150" s="203"/>
    </row>
    <row r="1151" spans="1:10" ht="15.75" customHeight="1">
      <c r="A1151" s="207" t="s">
        <v>10808</v>
      </c>
      <c r="B1151" s="885" t="s">
        <v>11420</v>
      </c>
      <c r="C1151" s="885"/>
      <c r="D1151" s="1146"/>
      <c r="J1151" s="203"/>
    </row>
    <row r="1152" spans="1:10" ht="15.75" customHeight="1">
      <c r="A1152" s="208" t="s">
        <v>10808</v>
      </c>
      <c r="B1152" s="885" t="s">
        <v>11421</v>
      </c>
      <c r="C1152" s="885"/>
      <c r="D1152" s="1146"/>
      <c r="J1152" s="203"/>
    </row>
    <row r="1153" spans="1:10" ht="15.75" customHeight="1">
      <c r="A1153" s="208" t="s">
        <v>10808</v>
      </c>
      <c r="B1153" s="885" t="s">
        <v>11422</v>
      </c>
      <c r="C1153" s="885"/>
      <c r="D1153" s="1146"/>
      <c r="J1153" s="203"/>
    </row>
    <row r="1154" spans="1:10" ht="15.75" customHeight="1">
      <c r="A1154" s="208" t="s">
        <v>10808</v>
      </c>
      <c r="B1154" s="885" t="s">
        <v>11423</v>
      </c>
      <c r="C1154" s="885"/>
      <c r="D1154" s="1146"/>
      <c r="J1154" s="203"/>
    </row>
    <row r="1155" spans="1:10" ht="15.75" customHeight="1">
      <c r="A1155" s="209" t="s">
        <v>10813</v>
      </c>
      <c r="B1155" s="885" t="s">
        <v>11424</v>
      </c>
      <c r="C1155" s="885"/>
      <c r="D1155" s="1146"/>
      <c r="J1155" s="203"/>
    </row>
    <row r="1156" spans="1:10" ht="15.75" customHeight="1">
      <c r="A1156" s="209" t="s">
        <v>10813</v>
      </c>
      <c r="B1156" s="885" t="s">
        <v>10807</v>
      </c>
      <c r="C1156" s="885"/>
      <c r="D1156" s="1146"/>
      <c r="J1156" s="203"/>
    </row>
    <row r="1157" spans="1:10" ht="15.75" customHeight="1">
      <c r="A1157" s="209" t="s">
        <v>10813</v>
      </c>
      <c r="B1157" s="885" t="s">
        <v>11425</v>
      </c>
      <c r="C1157" s="885"/>
      <c r="D1157" s="1146"/>
      <c r="J1157" s="203"/>
    </row>
    <row r="1158" spans="1:10" ht="15.75" customHeight="1">
      <c r="A1158" s="209" t="s">
        <v>10813</v>
      </c>
      <c r="B1158" s="885" t="s">
        <v>11426</v>
      </c>
      <c r="C1158" s="885"/>
      <c r="D1158" s="1146"/>
      <c r="J1158" s="203"/>
    </row>
    <row r="1159" spans="1:10" ht="15.75" customHeight="1">
      <c r="A1159" s="209" t="s">
        <v>10813</v>
      </c>
      <c r="B1159" s="885" t="s">
        <v>11427</v>
      </c>
      <c r="C1159" s="885"/>
      <c r="D1159" s="1146"/>
      <c r="J1159" s="203"/>
    </row>
    <row r="1160" spans="1:10" ht="15.75" customHeight="1">
      <c r="A1160" s="210" t="s">
        <v>10818</v>
      </c>
      <c r="B1160" s="885" t="s">
        <v>11428</v>
      </c>
      <c r="C1160" s="885"/>
      <c r="D1160" s="1146"/>
      <c r="J1160" s="203"/>
    </row>
    <row r="1161" spans="1:10" ht="15.75" customHeight="1">
      <c r="A1161" s="210" t="s">
        <v>10818</v>
      </c>
      <c r="B1161" s="885" t="s">
        <v>10807</v>
      </c>
      <c r="C1161" s="885"/>
      <c r="D1161" s="1146"/>
      <c r="J1161" s="203"/>
    </row>
    <row r="1162" spans="1:10" ht="15.75" customHeight="1">
      <c r="A1162" s="211" t="s">
        <v>10821</v>
      </c>
      <c r="B1162" s="885" t="s">
        <v>10807</v>
      </c>
      <c r="C1162" s="885"/>
      <c r="D1162" s="1146"/>
      <c r="J1162" s="203"/>
    </row>
    <row r="1163" spans="1:10" ht="15.75" customHeight="1">
      <c r="C1163" s="885"/>
      <c r="D1163" s="1146"/>
      <c r="J1163" s="203"/>
    </row>
    <row r="1164" spans="1:10" ht="14.25">
      <c r="A1164" s="204" t="s">
        <v>11429</v>
      </c>
      <c r="B1164" s="885" t="s">
        <v>11076</v>
      </c>
      <c r="C1164" s="885"/>
      <c r="D1164" s="1146"/>
      <c r="J1164" s="203"/>
    </row>
    <row r="1165" spans="1:10" ht="15.75" customHeight="1">
      <c r="A1165" s="205" t="s">
        <v>8250</v>
      </c>
      <c r="B1165" s="885" t="s">
        <v>11430</v>
      </c>
      <c r="C1165" s="885"/>
      <c r="D1165" s="1146"/>
      <c r="J1165" s="203"/>
    </row>
    <row r="1166" spans="1:10" ht="15.75" customHeight="1">
      <c r="A1166" s="205" t="s">
        <v>8250</v>
      </c>
      <c r="B1166" s="885" t="s">
        <v>10807</v>
      </c>
      <c r="C1166" s="885"/>
      <c r="D1166" s="1146"/>
      <c r="J1166" s="203"/>
    </row>
    <row r="1167" spans="1:10" ht="15.75" customHeight="1">
      <c r="A1167" s="206" t="s">
        <v>10804</v>
      </c>
      <c r="B1167" s="885" t="s">
        <v>11431</v>
      </c>
      <c r="C1167" s="885"/>
      <c r="D1167" s="1146"/>
      <c r="J1167" s="203"/>
    </row>
    <row r="1168" spans="1:10" ht="15.75" customHeight="1">
      <c r="A1168" s="206" t="s">
        <v>10804</v>
      </c>
      <c r="B1168" s="885" t="s">
        <v>10807</v>
      </c>
      <c r="C1168" s="885"/>
      <c r="D1168" s="1146"/>
      <c r="J1168" s="203"/>
    </row>
    <row r="1169" spans="1:10" ht="15.75" customHeight="1">
      <c r="A1169" s="206" t="s">
        <v>10804</v>
      </c>
      <c r="B1169" s="885" t="s">
        <v>10807</v>
      </c>
      <c r="C1169" s="885"/>
      <c r="D1169" s="1146"/>
      <c r="J1169" s="203"/>
    </row>
    <row r="1170" spans="1:10" ht="15.75" customHeight="1">
      <c r="A1170" s="207" t="s">
        <v>10808</v>
      </c>
      <c r="B1170" s="885" t="s">
        <v>11432</v>
      </c>
      <c r="C1170" s="885"/>
      <c r="D1170" s="1146"/>
      <c r="J1170" s="203"/>
    </row>
    <row r="1171" spans="1:10" ht="15.75" customHeight="1">
      <c r="A1171" s="208" t="s">
        <v>10808</v>
      </c>
      <c r="B1171" s="885" t="s">
        <v>10807</v>
      </c>
      <c r="C1171" s="885"/>
      <c r="D1171" s="1146"/>
      <c r="J1171" s="203"/>
    </row>
    <row r="1172" spans="1:10" ht="15.75" customHeight="1">
      <c r="A1172" s="208" t="s">
        <v>10808</v>
      </c>
      <c r="B1172" s="885" t="s">
        <v>10807</v>
      </c>
      <c r="C1172" s="885"/>
      <c r="D1172" s="1146"/>
      <c r="J1172" s="203"/>
    </row>
    <row r="1173" spans="1:10" ht="15.75" customHeight="1">
      <c r="A1173" s="208" t="s">
        <v>10808</v>
      </c>
      <c r="B1173" s="885" t="s">
        <v>10807</v>
      </c>
      <c r="C1173" s="885"/>
      <c r="D1173" s="1146"/>
      <c r="J1173" s="203"/>
    </row>
    <row r="1174" spans="1:10" ht="15.75" customHeight="1">
      <c r="A1174" s="209" t="s">
        <v>10813</v>
      </c>
      <c r="B1174" s="885" t="s">
        <v>11433</v>
      </c>
      <c r="C1174" s="885"/>
      <c r="D1174" s="1146"/>
      <c r="J1174" s="203"/>
    </row>
    <row r="1175" spans="1:10" ht="15.75" customHeight="1">
      <c r="A1175" s="209" t="s">
        <v>10813</v>
      </c>
      <c r="B1175" s="885" t="s">
        <v>11434</v>
      </c>
      <c r="C1175" s="885"/>
      <c r="D1175" s="1146"/>
      <c r="J1175" s="203"/>
    </row>
    <row r="1176" spans="1:10" ht="15.75" customHeight="1">
      <c r="A1176" s="209" t="s">
        <v>10813</v>
      </c>
      <c r="B1176" s="885" t="s">
        <v>10807</v>
      </c>
      <c r="C1176" s="885"/>
      <c r="D1176" s="1146"/>
      <c r="J1176" s="203"/>
    </row>
    <row r="1177" spans="1:10" ht="15.75" customHeight="1">
      <c r="A1177" s="209" t="s">
        <v>10813</v>
      </c>
      <c r="B1177" s="885" t="s">
        <v>10807</v>
      </c>
      <c r="C1177" s="885"/>
      <c r="D1177" s="1146"/>
      <c r="J1177" s="203"/>
    </row>
    <row r="1178" spans="1:10" ht="15.75" customHeight="1">
      <c r="A1178" s="209" t="s">
        <v>10813</v>
      </c>
      <c r="B1178" s="885" t="s">
        <v>10807</v>
      </c>
      <c r="C1178" s="885"/>
      <c r="D1178" s="1146"/>
      <c r="J1178" s="203"/>
    </row>
    <row r="1179" spans="1:10" ht="15.75" customHeight="1">
      <c r="A1179" s="210" t="s">
        <v>10818</v>
      </c>
      <c r="B1179" s="885" t="s">
        <v>11435</v>
      </c>
      <c r="C1179" s="885"/>
      <c r="D1179" s="1146"/>
      <c r="J1179" s="203"/>
    </row>
    <row r="1180" spans="1:10" ht="15.75" customHeight="1">
      <c r="A1180" s="210" t="s">
        <v>10818</v>
      </c>
      <c r="B1180" s="885" t="s">
        <v>10807</v>
      </c>
      <c r="C1180" s="885"/>
      <c r="D1180" s="1146"/>
      <c r="J1180" s="203"/>
    </row>
    <row r="1181" spans="1:10" ht="15.75" customHeight="1">
      <c r="A1181" s="211" t="s">
        <v>10821</v>
      </c>
      <c r="B1181" s="885" t="s">
        <v>10807</v>
      </c>
      <c r="C1181" s="885"/>
      <c r="D1181" s="1146"/>
      <c r="J1181" s="203"/>
    </row>
    <row r="1182" spans="1:10" ht="15.75" customHeight="1">
      <c r="C1182" s="885"/>
      <c r="D1182" s="1146"/>
      <c r="J1182" s="203"/>
    </row>
    <row r="1183" spans="1:10" ht="15.75" customHeight="1">
      <c r="A1183" s="201" t="s">
        <v>11436</v>
      </c>
      <c r="C1183" s="885"/>
      <c r="D1183" s="1146"/>
      <c r="J1183" s="203"/>
    </row>
    <row r="1184" spans="1:10" ht="15.75" customHeight="1">
      <c r="C1184" s="885"/>
      <c r="D1184" s="1146"/>
      <c r="J1184" s="203"/>
    </row>
    <row r="1185" spans="1:10" ht="14.25">
      <c r="A1185" s="204" t="s">
        <v>11437</v>
      </c>
      <c r="B1185" s="885" t="s">
        <v>10801</v>
      </c>
      <c r="C1185" s="885"/>
      <c r="D1185" s="1146"/>
      <c r="J1185" s="203"/>
    </row>
    <row r="1186" spans="1:10" ht="15.75" customHeight="1">
      <c r="A1186" s="205" t="s">
        <v>11438</v>
      </c>
      <c r="B1186" s="885" t="s">
        <v>11439</v>
      </c>
      <c r="C1186" s="885"/>
      <c r="D1186" s="1146"/>
      <c r="J1186" s="203"/>
    </row>
    <row r="1187" spans="1:10" ht="15.75" customHeight="1">
      <c r="A1187" s="205" t="s">
        <v>11438</v>
      </c>
      <c r="B1187" s="885" t="s">
        <v>11440</v>
      </c>
      <c r="C1187" s="885"/>
      <c r="D1187" s="1146"/>
      <c r="J1187" s="203"/>
    </row>
    <row r="1188" spans="1:10" ht="15.75" customHeight="1">
      <c r="A1188" s="205" t="s">
        <v>11438</v>
      </c>
      <c r="B1188" s="885" t="s">
        <v>11441</v>
      </c>
      <c r="C1188" s="885"/>
      <c r="D1188" s="1146"/>
      <c r="J1188" s="203"/>
    </row>
    <row r="1189" spans="1:10" ht="15.75" customHeight="1">
      <c r="A1189" s="205" t="s">
        <v>11438</v>
      </c>
      <c r="B1189" s="885" t="s">
        <v>11442</v>
      </c>
      <c r="C1189" s="885"/>
      <c r="D1189" s="1146"/>
      <c r="J1189" s="203"/>
    </row>
    <row r="1190" spans="1:10" ht="15.75" customHeight="1">
      <c r="A1190" s="205" t="s">
        <v>11438</v>
      </c>
      <c r="B1190" s="885" t="s">
        <v>11443</v>
      </c>
      <c r="C1190" s="885"/>
      <c r="D1190" s="1146"/>
      <c r="J1190" s="203"/>
    </row>
    <row r="1191" spans="1:10" ht="15.75" customHeight="1">
      <c r="A1191" s="205" t="s">
        <v>11438</v>
      </c>
      <c r="B1191" s="885" t="s">
        <v>11444</v>
      </c>
      <c r="C1191" s="885"/>
      <c r="D1191" s="1146"/>
      <c r="J1191" s="203"/>
    </row>
    <row r="1192" spans="1:10" ht="15.75" customHeight="1">
      <c r="A1192" s="205" t="s">
        <v>11438</v>
      </c>
      <c r="B1192" s="885" t="s">
        <v>11445</v>
      </c>
      <c r="C1192" s="885"/>
      <c r="D1192" s="1146"/>
      <c r="J1192" s="203"/>
    </row>
    <row r="1193" spans="1:10" ht="15.75" customHeight="1">
      <c r="A1193" s="205" t="s">
        <v>11438</v>
      </c>
      <c r="B1193" s="885" t="s">
        <v>11446</v>
      </c>
      <c r="C1193" s="885"/>
      <c r="D1193" s="1146"/>
      <c r="J1193" s="203"/>
    </row>
    <row r="1194" spans="1:10" ht="15.75" customHeight="1">
      <c r="A1194" s="205" t="s">
        <v>11438</v>
      </c>
      <c r="B1194" s="885" t="s">
        <v>11447</v>
      </c>
      <c r="C1194" s="885"/>
      <c r="D1194" s="1146"/>
      <c r="J1194" s="203"/>
    </row>
    <row r="1195" spans="1:10" ht="15.75" customHeight="1">
      <c r="A1195" s="205" t="s">
        <v>11438</v>
      </c>
      <c r="B1195" s="885" t="s">
        <v>11448</v>
      </c>
      <c r="C1195" s="885"/>
      <c r="D1195" s="1146"/>
      <c r="J1195" s="203"/>
    </row>
    <row r="1196" spans="1:10" ht="15.75" customHeight="1">
      <c r="A1196" s="206" t="s">
        <v>10804</v>
      </c>
      <c r="B1196" s="885" t="s">
        <v>11449</v>
      </c>
      <c r="C1196" s="885"/>
      <c r="D1196" s="1146"/>
      <c r="J1196" s="203"/>
    </row>
    <row r="1197" spans="1:10" ht="15.75" customHeight="1">
      <c r="A1197" s="206" t="s">
        <v>10804</v>
      </c>
      <c r="B1197" s="885" t="s">
        <v>11450</v>
      </c>
      <c r="C1197" s="885"/>
      <c r="D1197" s="1146"/>
      <c r="J1197" s="203"/>
    </row>
    <row r="1198" spans="1:10" ht="15.75" customHeight="1">
      <c r="A1198" s="206" t="s">
        <v>10804</v>
      </c>
      <c r="B1198" s="885" t="s">
        <v>11451</v>
      </c>
      <c r="C1198" s="885"/>
      <c r="D1198" s="1146"/>
      <c r="J1198" s="203"/>
    </row>
    <row r="1199" spans="1:10" ht="15.75" customHeight="1">
      <c r="A1199" s="206" t="s">
        <v>10804</v>
      </c>
      <c r="B1199" s="885" t="s">
        <v>11452</v>
      </c>
      <c r="C1199" s="885"/>
      <c r="D1199" s="1146"/>
      <c r="J1199" s="203"/>
    </row>
    <row r="1200" spans="1:10" ht="15.75" customHeight="1">
      <c r="A1200" s="206" t="s">
        <v>10804</v>
      </c>
      <c r="B1200" s="885" t="s">
        <v>11453</v>
      </c>
      <c r="C1200" s="885"/>
      <c r="D1200" s="1146"/>
      <c r="J1200" s="203"/>
    </row>
    <row r="1201" spans="1:10" ht="15.75" customHeight="1">
      <c r="A1201" s="206" t="s">
        <v>10804</v>
      </c>
      <c r="B1201" s="885" t="s">
        <v>11454</v>
      </c>
      <c r="C1201" s="885"/>
      <c r="D1201" s="1146"/>
      <c r="J1201" s="203"/>
    </row>
    <row r="1202" spans="1:10" ht="15.75" customHeight="1">
      <c r="A1202" s="206" t="s">
        <v>10804</v>
      </c>
      <c r="B1202" s="885" t="s">
        <v>11455</v>
      </c>
      <c r="C1202" s="885"/>
      <c r="D1202" s="1146"/>
      <c r="J1202" s="203"/>
    </row>
    <row r="1203" spans="1:10" ht="15.75" customHeight="1">
      <c r="A1203" s="206" t="s">
        <v>10804</v>
      </c>
      <c r="B1203" s="885" t="s">
        <v>11456</v>
      </c>
      <c r="C1203" s="885"/>
      <c r="D1203" s="1146"/>
      <c r="J1203" s="203"/>
    </row>
    <row r="1204" spans="1:10" ht="15.75" customHeight="1">
      <c r="A1204" s="206" t="s">
        <v>10804</v>
      </c>
      <c r="B1204" s="885" t="s">
        <v>11457</v>
      </c>
      <c r="C1204" s="885"/>
      <c r="D1204" s="1146"/>
      <c r="J1204" s="203"/>
    </row>
    <row r="1205" spans="1:10" ht="15.75" customHeight="1">
      <c r="A1205" s="206" t="s">
        <v>10804</v>
      </c>
      <c r="B1205" s="885" t="s">
        <v>10807</v>
      </c>
      <c r="C1205" s="885"/>
      <c r="D1205" s="1146"/>
      <c r="J1205" s="203"/>
    </row>
    <row r="1206" spans="1:10" ht="15.75" customHeight="1">
      <c r="A1206" s="207" t="s">
        <v>10808</v>
      </c>
      <c r="B1206" s="885" t="s">
        <v>11458</v>
      </c>
      <c r="C1206" s="885"/>
      <c r="D1206" s="1146"/>
      <c r="J1206" s="203"/>
    </row>
    <row r="1207" spans="1:10" ht="15.75" customHeight="1">
      <c r="A1207" s="207" t="s">
        <v>10808</v>
      </c>
      <c r="B1207" s="885" t="s">
        <v>11459</v>
      </c>
      <c r="C1207" s="885"/>
      <c r="D1207" s="1146"/>
      <c r="J1207" s="203"/>
    </row>
    <row r="1208" spans="1:10" ht="15.75" customHeight="1">
      <c r="A1208" s="207" t="s">
        <v>10808</v>
      </c>
      <c r="B1208" s="885" t="s">
        <v>11460</v>
      </c>
      <c r="C1208" s="885"/>
      <c r="D1208" s="1146"/>
      <c r="J1208" s="203"/>
    </row>
    <row r="1209" spans="1:10" ht="15.75" customHeight="1">
      <c r="A1209" s="207" t="s">
        <v>10808</v>
      </c>
      <c r="B1209" s="885" t="s">
        <v>11461</v>
      </c>
      <c r="C1209" s="885"/>
      <c r="D1209" s="1146"/>
      <c r="J1209" s="203"/>
    </row>
    <row r="1210" spans="1:10" ht="15.75" customHeight="1">
      <c r="A1210" s="207" t="s">
        <v>10808</v>
      </c>
      <c r="B1210" s="885" t="s">
        <v>11462</v>
      </c>
      <c r="C1210" s="885"/>
      <c r="D1210" s="1146"/>
      <c r="J1210" s="203"/>
    </row>
    <row r="1211" spans="1:10" ht="15.75" customHeight="1">
      <c r="A1211" s="207" t="s">
        <v>10808</v>
      </c>
      <c r="B1211" s="885" t="s">
        <v>11463</v>
      </c>
      <c r="C1211" s="885"/>
      <c r="D1211" s="1146"/>
      <c r="J1211" s="203"/>
    </row>
    <row r="1212" spans="1:10" ht="15.75" customHeight="1">
      <c r="A1212" s="207" t="s">
        <v>10808</v>
      </c>
      <c r="B1212" s="885" t="s">
        <v>11464</v>
      </c>
      <c r="C1212" s="885"/>
      <c r="D1212" s="1146"/>
      <c r="J1212" s="203"/>
    </row>
    <row r="1213" spans="1:10" ht="15.75" customHeight="1">
      <c r="A1213" s="209" t="s">
        <v>10813</v>
      </c>
      <c r="B1213" s="885" t="s">
        <v>11465</v>
      </c>
      <c r="C1213" s="885"/>
      <c r="D1213" s="1146"/>
      <c r="J1213" s="203"/>
    </row>
    <row r="1214" spans="1:10" ht="15.75" customHeight="1">
      <c r="A1214" s="209" t="s">
        <v>10813</v>
      </c>
      <c r="B1214" s="885" t="s">
        <v>11466</v>
      </c>
      <c r="C1214" s="885"/>
      <c r="D1214" s="1146"/>
      <c r="J1214" s="203"/>
    </row>
    <row r="1215" spans="1:10" ht="15.75" customHeight="1">
      <c r="A1215" s="209" t="s">
        <v>10813</v>
      </c>
      <c r="B1215" s="885" t="s">
        <v>11467</v>
      </c>
      <c r="C1215" s="885"/>
      <c r="D1215" s="1146"/>
      <c r="J1215" s="203"/>
    </row>
    <row r="1216" spans="1:10" ht="15.75" customHeight="1">
      <c r="A1216" s="209" t="s">
        <v>10813</v>
      </c>
      <c r="B1216" s="885" t="s">
        <v>11468</v>
      </c>
      <c r="C1216" s="885"/>
      <c r="D1216" s="1146"/>
      <c r="J1216" s="203"/>
    </row>
    <row r="1217" spans="1:10" ht="15.75" customHeight="1">
      <c r="A1217" s="209" t="s">
        <v>10813</v>
      </c>
      <c r="B1217" s="885" t="s">
        <v>11469</v>
      </c>
      <c r="C1217" s="885"/>
      <c r="D1217" s="1146"/>
      <c r="J1217" s="203"/>
    </row>
    <row r="1218" spans="1:10" ht="15.75" customHeight="1">
      <c r="A1218" s="209" t="s">
        <v>10813</v>
      </c>
      <c r="B1218" s="885" t="s">
        <v>11470</v>
      </c>
      <c r="C1218" s="885"/>
      <c r="D1218" s="1146"/>
      <c r="J1218" s="203"/>
    </row>
    <row r="1219" spans="1:10" ht="15.75" customHeight="1">
      <c r="A1219" s="209" t="s">
        <v>10813</v>
      </c>
      <c r="B1219" s="885" t="s">
        <v>11471</v>
      </c>
      <c r="C1219" s="885"/>
      <c r="D1219" s="1146"/>
      <c r="J1219" s="203"/>
    </row>
    <row r="1220" spans="1:10" ht="15.75" customHeight="1">
      <c r="A1220" s="209" t="s">
        <v>10813</v>
      </c>
      <c r="B1220" s="885" t="s">
        <v>11472</v>
      </c>
      <c r="C1220" s="885"/>
      <c r="D1220" s="1146"/>
      <c r="J1220" s="203"/>
    </row>
    <row r="1221" spans="1:10" ht="15.75" customHeight="1">
      <c r="A1221" s="209" t="s">
        <v>10813</v>
      </c>
      <c r="B1221" s="885" t="s">
        <v>11473</v>
      </c>
      <c r="C1221" s="885"/>
      <c r="D1221" s="1146"/>
      <c r="J1221" s="203"/>
    </row>
    <row r="1222" spans="1:10" ht="15.75" customHeight="1">
      <c r="A1222" s="209" t="s">
        <v>10813</v>
      </c>
      <c r="B1222" s="885" t="s">
        <v>11474</v>
      </c>
      <c r="C1222" s="885"/>
      <c r="D1222" s="1146"/>
      <c r="J1222" s="203"/>
    </row>
    <row r="1223" spans="1:10" ht="15.75" customHeight="1">
      <c r="A1223" s="210" t="s">
        <v>10818</v>
      </c>
      <c r="B1223" s="885" t="s">
        <v>11475</v>
      </c>
      <c r="C1223" s="885"/>
      <c r="D1223" s="1146"/>
      <c r="J1223" s="203"/>
    </row>
    <row r="1224" spans="1:10" ht="15.75" customHeight="1">
      <c r="A1224" s="210" t="s">
        <v>10818</v>
      </c>
      <c r="B1224" s="885" t="s">
        <v>11476</v>
      </c>
      <c r="C1224" s="885"/>
      <c r="D1224" s="1146"/>
      <c r="J1224" s="203"/>
    </row>
    <row r="1225" spans="1:10" ht="15.75" customHeight="1">
      <c r="A1225" s="210" t="s">
        <v>10818</v>
      </c>
      <c r="B1225" s="885" t="s">
        <v>11477</v>
      </c>
      <c r="C1225" s="885"/>
      <c r="D1225" s="1146"/>
      <c r="J1225" s="203"/>
    </row>
    <row r="1226" spans="1:10" ht="15.75" customHeight="1">
      <c r="A1226" s="210" t="s">
        <v>10818</v>
      </c>
      <c r="B1226" s="885" t="s">
        <v>11478</v>
      </c>
      <c r="C1226" s="885"/>
      <c r="D1226" s="1146"/>
      <c r="J1226" s="203"/>
    </row>
    <row r="1227" spans="1:10" ht="15.75" customHeight="1">
      <c r="A1227" s="210" t="s">
        <v>10818</v>
      </c>
      <c r="B1227" s="885" t="s">
        <v>10807</v>
      </c>
      <c r="C1227" s="885"/>
      <c r="D1227" s="1146"/>
      <c r="J1227" s="203"/>
    </row>
    <row r="1228" spans="1:10" ht="15.75" customHeight="1">
      <c r="A1228" s="211" t="s">
        <v>10821</v>
      </c>
      <c r="B1228" s="885" t="s">
        <v>11479</v>
      </c>
      <c r="C1228" s="885"/>
      <c r="D1228" s="1146"/>
      <c r="J1228" s="203"/>
    </row>
    <row r="1229" spans="1:10" ht="15.75" customHeight="1">
      <c r="A1229" s="210"/>
      <c r="C1229" s="885"/>
      <c r="D1229" s="1146"/>
      <c r="J1229" s="203"/>
    </row>
    <row r="1230" spans="1:10" ht="14.25">
      <c r="A1230" s="204" t="s">
        <v>11480</v>
      </c>
      <c r="B1230" s="885" t="s">
        <v>10801</v>
      </c>
      <c r="C1230" s="885"/>
      <c r="D1230" s="1146"/>
      <c r="J1230" s="203"/>
    </row>
    <row r="1231" spans="1:10" ht="15.75" customHeight="1">
      <c r="A1231" s="205" t="s">
        <v>11438</v>
      </c>
      <c r="B1231" s="885" t="s">
        <v>11481</v>
      </c>
      <c r="C1231" s="885"/>
      <c r="D1231" s="1146"/>
      <c r="J1231" s="203"/>
    </row>
    <row r="1232" spans="1:10" ht="15.75" customHeight="1">
      <c r="A1232" s="206" t="s">
        <v>10804</v>
      </c>
      <c r="B1232" s="885" t="s">
        <v>11482</v>
      </c>
      <c r="C1232" s="885"/>
      <c r="D1232" s="1146"/>
      <c r="J1232" s="203"/>
    </row>
    <row r="1233" spans="1:10" ht="15.75" customHeight="1">
      <c r="A1233" s="206" t="s">
        <v>10804</v>
      </c>
      <c r="B1233" s="885" t="s">
        <v>11483</v>
      </c>
      <c r="C1233" s="885"/>
      <c r="D1233" s="1146"/>
      <c r="J1233" s="203"/>
    </row>
    <row r="1234" spans="1:10" ht="15.75" customHeight="1">
      <c r="A1234" s="206" t="s">
        <v>10804</v>
      </c>
      <c r="B1234" s="885" t="s">
        <v>11484</v>
      </c>
      <c r="C1234" s="885"/>
      <c r="D1234" s="1146"/>
      <c r="J1234" s="203"/>
    </row>
    <row r="1235" spans="1:10" ht="15.75" customHeight="1">
      <c r="A1235" s="206" t="s">
        <v>10804</v>
      </c>
      <c r="B1235" s="885" t="s">
        <v>11485</v>
      </c>
      <c r="C1235" s="885"/>
      <c r="D1235" s="1146"/>
      <c r="J1235" s="203"/>
    </row>
    <row r="1236" spans="1:10" ht="15.75" customHeight="1">
      <c r="A1236" s="206" t="s">
        <v>10804</v>
      </c>
      <c r="B1236" s="885" t="s">
        <v>11486</v>
      </c>
      <c r="C1236" s="885"/>
      <c r="D1236" s="1146"/>
      <c r="J1236" s="203"/>
    </row>
    <row r="1237" spans="1:10" ht="15.75" customHeight="1">
      <c r="A1237" s="206" t="s">
        <v>10804</v>
      </c>
      <c r="B1237" s="885" t="s">
        <v>11487</v>
      </c>
      <c r="C1237" s="885"/>
      <c r="D1237" s="1146"/>
      <c r="J1237" s="203"/>
    </row>
    <row r="1238" spans="1:10" ht="15.75" customHeight="1">
      <c r="A1238" s="206" t="s">
        <v>10804</v>
      </c>
      <c r="B1238" s="885" t="s">
        <v>11488</v>
      </c>
      <c r="C1238" s="885"/>
      <c r="D1238" s="1146"/>
      <c r="J1238" s="203"/>
    </row>
    <row r="1239" spans="1:10" ht="15.75" customHeight="1">
      <c r="A1239" s="206" t="s">
        <v>10804</v>
      </c>
      <c r="B1239" s="885" t="s">
        <v>11489</v>
      </c>
      <c r="C1239" s="885"/>
      <c r="D1239" s="1146"/>
      <c r="J1239" s="203"/>
    </row>
    <row r="1240" spans="1:10" ht="15.75" customHeight="1">
      <c r="A1240" s="206" t="s">
        <v>10804</v>
      </c>
      <c r="B1240" s="885" t="s">
        <v>11490</v>
      </c>
      <c r="C1240" s="885"/>
      <c r="D1240" s="1146"/>
      <c r="J1240" s="203"/>
    </row>
    <row r="1241" spans="1:10" ht="15.75" customHeight="1">
      <c r="A1241" s="206" t="s">
        <v>10804</v>
      </c>
      <c r="B1241" s="885" t="s">
        <v>11491</v>
      </c>
      <c r="C1241" s="885"/>
      <c r="D1241" s="1146"/>
      <c r="J1241" s="203"/>
    </row>
    <row r="1242" spans="1:10" ht="15.75" customHeight="1">
      <c r="A1242" s="207" t="s">
        <v>10808</v>
      </c>
      <c r="B1242" s="885" t="s">
        <v>11492</v>
      </c>
      <c r="C1242" s="885"/>
      <c r="D1242" s="1146"/>
      <c r="J1242" s="203"/>
    </row>
    <row r="1243" spans="1:10" ht="15.75" customHeight="1">
      <c r="A1243" s="207" t="s">
        <v>10808</v>
      </c>
      <c r="B1243" s="885" t="s">
        <v>11493</v>
      </c>
      <c r="C1243" s="885"/>
      <c r="D1243" s="1146"/>
      <c r="J1243" s="203"/>
    </row>
    <row r="1244" spans="1:10" ht="15.75" customHeight="1">
      <c r="A1244" s="207" t="s">
        <v>10808</v>
      </c>
      <c r="B1244" s="885" t="s">
        <v>11494</v>
      </c>
      <c r="C1244" s="885"/>
      <c r="D1244" s="1146"/>
      <c r="J1244" s="203"/>
    </row>
    <row r="1245" spans="1:10" ht="15.75" customHeight="1">
      <c r="A1245" s="207" t="s">
        <v>10808</v>
      </c>
      <c r="B1245" s="885" t="s">
        <v>11495</v>
      </c>
      <c r="C1245" s="885"/>
      <c r="D1245" s="1146"/>
      <c r="J1245" s="203"/>
    </row>
    <row r="1246" spans="1:10" ht="15.75" customHeight="1">
      <c r="A1246" s="207" t="s">
        <v>10808</v>
      </c>
      <c r="B1246" s="885" t="s">
        <v>11496</v>
      </c>
      <c r="C1246" s="885"/>
      <c r="D1246" s="1146"/>
      <c r="J1246" s="203"/>
    </row>
    <row r="1247" spans="1:10" ht="15.75" customHeight="1">
      <c r="A1247" s="207" t="s">
        <v>10808</v>
      </c>
      <c r="B1247" s="885" t="s">
        <v>11497</v>
      </c>
      <c r="C1247" s="885"/>
      <c r="D1247" s="1146"/>
      <c r="J1247" s="203"/>
    </row>
    <row r="1248" spans="1:10" ht="15.75" customHeight="1">
      <c r="A1248" s="209" t="s">
        <v>10813</v>
      </c>
      <c r="B1248" s="885" t="s">
        <v>11498</v>
      </c>
      <c r="C1248" s="885"/>
      <c r="D1248" s="1146"/>
      <c r="J1248" s="203"/>
    </row>
    <row r="1249" spans="1:10" ht="15.75" customHeight="1">
      <c r="A1249" s="209" t="s">
        <v>10813</v>
      </c>
      <c r="B1249" s="885" t="s">
        <v>11499</v>
      </c>
      <c r="C1249" s="885"/>
      <c r="D1249" s="1146"/>
      <c r="J1249" s="203"/>
    </row>
    <row r="1250" spans="1:10" ht="15.75" customHeight="1">
      <c r="A1250" s="209" t="s">
        <v>10813</v>
      </c>
      <c r="B1250" s="885" t="s">
        <v>11500</v>
      </c>
      <c r="C1250" s="885"/>
      <c r="D1250" s="1146"/>
      <c r="J1250" s="203"/>
    </row>
    <row r="1251" spans="1:10" ht="15.75" customHeight="1">
      <c r="A1251" s="209" t="s">
        <v>10813</v>
      </c>
      <c r="B1251" s="112" t="s">
        <v>10807</v>
      </c>
      <c r="C1251" s="885"/>
      <c r="D1251" s="1146"/>
      <c r="J1251" s="203"/>
    </row>
    <row r="1252" spans="1:10" ht="15.75" customHeight="1">
      <c r="A1252" s="209" t="s">
        <v>10813</v>
      </c>
      <c r="B1252" s="885" t="s">
        <v>11501</v>
      </c>
      <c r="C1252" s="885"/>
      <c r="D1252" s="1146"/>
      <c r="J1252" s="203"/>
    </row>
    <row r="1253" spans="1:10" ht="15.75" customHeight="1">
      <c r="A1253" s="209" t="s">
        <v>10813</v>
      </c>
      <c r="B1253" s="885" t="s">
        <v>11502</v>
      </c>
      <c r="C1253" s="885"/>
      <c r="D1253" s="1146"/>
      <c r="J1253" s="203"/>
    </row>
    <row r="1254" spans="1:10" ht="15.75" customHeight="1">
      <c r="A1254" s="209" t="s">
        <v>10813</v>
      </c>
      <c r="B1254" s="885" t="s">
        <v>11503</v>
      </c>
      <c r="C1254" s="885"/>
      <c r="D1254" s="1146"/>
      <c r="J1254" s="203"/>
    </row>
    <row r="1255" spans="1:10" ht="15.75" customHeight="1">
      <c r="A1255" s="209" t="s">
        <v>10813</v>
      </c>
      <c r="B1255" s="885" t="s">
        <v>11504</v>
      </c>
      <c r="C1255" s="885"/>
      <c r="D1255" s="1146"/>
      <c r="J1255" s="203"/>
    </row>
    <row r="1256" spans="1:10" ht="15.75" customHeight="1">
      <c r="A1256" s="209" t="s">
        <v>10813</v>
      </c>
      <c r="B1256" s="885" t="s">
        <v>11505</v>
      </c>
      <c r="C1256" s="885"/>
      <c r="D1256" s="1146"/>
      <c r="J1256" s="203"/>
    </row>
    <row r="1257" spans="1:10" ht="15.75" customHeight="1">
      <c r="A1257" s="209" t="s">
        <v>10813</v>
      </c>
      <c r="B1257" s="885" t="s">
        <v>10807</v>
      </c>
      <c r="C1257" s="885"/>
      <c r="D1257" s="1146"/>
      <c r="J1257" s="203"/>
    </row>
    <row r="1258" spans="1:10" ht="15.75" customHeight="1">
      <c r="A1258" s="210" t="s">
        <v>10818</v>
      </c>
      <c r="B1258" s="885" t="s">
        <v>10807</v>
      </c>
      <c r="C1258" s="885"/>
      <c r="D1258" s="1146"/>
      <c r="J1258" s="203"/>
    </row>
    <row r="1259" spans="1:10" ht="15.75" customHeight="1">
      <c r="A1259" s="210" t="s">
        <v>10818</v>
      </c>
      <c r="B1259" s="885" t="s">
        <v>11506</v>
      </c>
      <c r="C1259" s="885"/>
      <c r="D1259" s="1146"/>
      <c r="J1259" s="203"/>
    </row>
    <row r="1260" spans="1:10" ht="15.75" customHeight="1">
      <c r="A1260" s="210" t="s">
        <v>10818</v>
      </c>
      <c r="B1260" s="885" t="s">
        <v>11507</v>
      </c>
      <c r="C1260" s="885"/>
      <c r="D1260" s="1146"/>
      <c r="J1260" s="203"/>
    </row>
    <row r="1261" spans="1:10" ht="15.75" customHeight="1">
      <c r="A1261" s="210" t="s">
        <v>10818</v>
      </c>
      <c r="B1261" s="885" t="s">
        <v>10807</v>
      </c>
      <c r="C1261" s="885"/>
      <c r="D1261" s="1146"/>
      <c r="J1261" s="203"/>
    </row>
    <row r="1262" spans="1:10" ht="15.75" customHeight="1">
      <c r="A1262" s="210" t="s">
        <v>10818</v>
      </c>
      <c r="B1262" s="885" t="s">
        <v>11508</v>
      </c>
      <c r="C1262" s="885"/>
      <c r="D1262" s="1146"/>
      <c r="J1262" s="203"/>
    </row>
    <row r="1263" spans="1:10" ht="15.75" customHeight="1">
      <c r="A1263" s="210"/>
      <c r="C1263" s="885"/>
      <c r="D1263" s="1146"/>
      <c r="J1263" s="203"/>
    </row>
    <row r="1264" spans="1:10" ht="15.75" customHeight="1">
      <c r="A1264" s="201" t="s">
        <v>11509</v>
      </c>
      <c r="C1264" s="885"/>
      <c r="D1264" s="1146"/>
      <c r="J1264" s="203"/>
    </row>
    <row r="1265" spans="1:10" ht="15.75" customHeight="1">
      <c r="A1265" s="3"/>
      <c r="B1265" s="3"/>
      <c r="C1265" s="885"/>
      <c r="D1265" s="1146"/>
      <c r="J1265" s="203"/>
    </row>
    <row r="1266" spans="1:10" ht="15.75" customHeight="1">
      <c r="A1266" s="204" t="s">
        <v>11510</v>
      </c>
      <c r="B1266" s="885" t="s">
        <v>11511</v>
      </c>
      <c r="C1266" s="885"/>
      <c r="D1266" s="1146"/>
      <c r="J1266" s="203"/>
    </row>
    <row r="1267" spans="1:10" ht="14.25">
      <c r="A1267" s="3"/>
      <c r="B1267" s="3"/>
      <c r="C1267" s="885"/>
      <c r="D1267" s="1146"/>
      <c r="J1267" s="203"/>
    </row>
    <row r="1268" spans="1:10" ht="15.75" customHeight="1">
      <c r="A1268" s="209" t="s">
        <v>10813</v>
      </c>
      <c r="B1268" s="885" t="s">
        <v>11512</v>
      </c>
      <c r="C1268" s="885"/>
      <c r="D1268" s="1146"/>
      <c r="J1268" s="203"/>
    </row>
    <row r="1269" spans="1:10" ht="15.75" customHeight="1">
      <c r="A1269" s="209" t="s">
        <v>10813</v>
      </c>
      <c r="B1269" s="885" t="s">
        <v>11513</v>
      </c>
      <c r="C1269" s="885"/>
      <c r="D1269" s="1146"/>
      <c r="J1269" s="203"/>
    </row>
    <row r="1270" spans="1:10" ht="15.75" customHeight="1">
      <c r="A1270" s="209" t="s">
        <v>10813</v>
      </c>
      <c r="B1270" s="885" t="s">
        <v>11514</v>
      </c>
      <c r="C1270" s="885"/>
      <c r="D1270" s="1146"/>
      <c r="J1270" s="203"/>
    </row>
    <row r="1271" spans="1:10" ht="15.75" customHeight="1">
      <c r="A1271" s="209" t="s">
        <v>10813</v>
      </c>
      <c r="B1271" s="885" t="s">
        <v>11515</v>
      </c>
      <c r="C1271" s="885"/>
      <c r="D1271" s="1146"/>
      <c r="J1271" s="203"/>
    </row>
    <row r="1272" spans="1:10" ht="15.75" customHeight="1">
      <c r="A1272" s="209" t="s">
        <v>10813</v>
      </c>
      <c r="B1272" s="885" t="s">
        <v>11516</v>
      </c>
      <c r="C1272" s="885"/>
      <c r="D1272" s="1146"/>
      <c r="J1272" s="203"/>
    </row>
    <row r="1273" spans="1:10" ht="15.75" customHeight="1">
      <c r="A1273" s="209" t="s">
        <v>10813</v>
      </c>
      <c r="B1273" s="885" t="s">
        <v>11517</v>
      </c>
      <c r="C1273" s="885"/>
      <c r="D1273" s="1146"/>
      <c r="J1273" s="203"/>
    </row>
    <row r="1274" spans="1:10" ht="15.75" customHeight="1">
      <c r="A1274" s="209" t="s">
        <v>10813</v>
      </c>
      <c r="B1274" s="885" t="s">
        <v>11518</v>
      </c>
      <c r="C1274" s="885"/>
      <c r="D1274" s="1146"/>
      <c r="J1274" s="203"/>
    </row>
    <row r="1275" spans="1:10" ht="15.75" customHeight="1">
      <c r="A1275" s="209" t="s">
        <v>10813</v>
      </c>
      <c r="B1275" s="885" t="s">
        <v>11519</v>
      </c>
      <c r="C1275" s="885"/>
      <c r="D1275" s="1146"/>
      <c r="J1275" s="203"/>
    </row>
    <row r="1276" spans="1:10" ht="15.75" customHeight="1">
      <c r="A1276" s="209" t="s">
        <v>10813</v>
      </c>
      <c r="B1276" s="885" t="s">
        <v>11520</v>
      </c>
      <c r="C1276" s="885"/>
      <c r="D1276" s="1146"/>
      <c r="J1276" s="203"/>
    </row>
    <row r="1277" spans="1:10" ht="15.75" customHeight="1">
      <c r="A1277" s="209" t="s">
        <v>10813</v>
      </c>
      <c r="B1277" s="885" t="s">
        <v>11521</v>
      </c>
      <c r="C1277" s="885"/>
      <c r="D1277" s="1146"/>
      <c r="J1277" s="203"/>
    </row>
    <row r="1278" spans="1:10" ht="15.75" customHeight="1">
      <c r="A1278" s="209" t="s">
        <v>10813</v>
      </c>
      <c r="B1278" s="885" t="s">
        <v>11522</v>
      </c>
      <c r="C1278" s="885"/>
      <c r="D1278" s="1146"/>
      <c r="J1278" s="203"/>
    </row>
    <row r="1279" spans="1:10" ht="15.75" customHeight="1">
      <c r="A1279" s="209" t="s">
        <v>10813</v>
      </c>
      <c r="B1279" s="885" t="s">
        <v>11523</v>
      </c>
      <c r="C1279" s="885"/>
      <c r="D1279" s="1146"/>
      <c r="J1279" s="203"/>
    </row>
    <row r="1280" spans="1:10" ht="29.25" customHeight="1">
      <c r="A1280" s="209" t="s">
        <v>10813</v>
      </c>
      <c r="B1280" s="885" t="s">
        <v>11524</v>
      </c>
      <c r="C1280" s="885"/>
      <c r="D1280" s="1146"/>
      <c r="J1280" s="203"/>
    </row>
    <row r="1281" spans="1:10" ht="27" customHeight="1">
      <c r="A1281" s="209" t="s">
        <v>10813</v>
      </c>
      <c r="B1281" s="1073" t="s">
        <v>11525</v>
      </c>
      <c r="C1281" s="885"/>
      <c r="D1281" s="1146"/>
      <c r="J1281" s="203"/>
    </row>
    <row r="1282" spans="1:10" ht="29.25" customHeight="1">
      <c r="A1282" s="209" t="s">
        <v>10813</v>
      </c>
      <c r="B1282" s="1073" t="s">
        <v>11526</v>
      </c>
      <c r="C1282" s="885"/>
      <c r="D1282" s="1146"/>
      <c r="J1282" s="203"/>
    </row>
    <row r="1283" spans="1:10" ht="33.75" customHeight="1">
      <c r="A1283" s="209" t="s">
        <v>10813</v>
      </c>
      <c r="B1283" s="1073" t="s">
        <v>11527</v>
      </c>
      <c r="C1283" s="885"/>
      <c r="D1283" s="1146"/>
      <c r="J1283" s="203"/>
    </row>
    <row r="1284" spans="1:10" ht="43.5" customHeight="1">
      <c r="A1284" s="209" t="s">
        <v>10813</v>
      </c>
      <c r="B1284" s="1073" t="s">
        <v>11528</v>
      </c>
      <c r="C1284" s="885"/>
      <c r="D1284" s="1146"/>
      <c r="J1284" s="203"/>
    </row>
    <row r="1285" spans="1:10" ht="32.25" customHeight="1">
      <c r="A1285" s="209" t="s">
        <v>10813</v>
      </c>
      <c r="B1285" s="1073" t="s">
        <v>11529</v>
      </c>
      <c r="C1285" s="885"/>
      <c r="D1285" s="1146"/>
      <c r="J1285" s="203"/>
    </row>
    <row r="1286" spans="1:10" ht="36" customHeight="1">
      <c r="A1286" s="209" t="s">
        <v>10813</v>
      </c>
      <c r="B1286" s="1073" t="s">
        <v>11530</v>
      </c>
      <c r="C1286" s="885"/>
      <c r="D1286" s="1146"/>
      <c r="J1286" s="203"/>
    </row>
    <row r="1287" spans="1:10" ht="27.75" customHeight="1">
      <c r="A1287" s="209" t="s">
        <v>10813</v>
      </c>
      <c r="B1287" s="1073" t="s">
        <v>11531</v>
      </c>
      <c r="C1287" s="885"/>
      <c r="D1287" s="1146"/>
      <c r="J1287" s="203"/>
    </row>
    <row r="1288" spans="1:10" ht="26.25" customHeight="1">
      <c r="A1288" s="209" t="s">
        <v>10813</v>
      </c>
      <c r="B1288" s="1073" t="s">
        <v>11532</v>
      </c>
      <c r="C1288" s="885"/>
      <c r="D1288" s="1146"/>
      <c r="J1288" s="203"/>
    </row>
    <row r="1289" spans="1:10" ht="25.5" customHeight="1">
      <c r="A1289" s="209" t="s">
        <v>10813</v>
      </c>
      <c r="B1289" s="1073" t="s">
        <v>11533</v>
      </c>
      <c r="C1289" s="885"/>
      <c r="D1289" s="1146"/>
      <c r="J1289" s="203"/>
    </row>
    <row r="1290" spans="1:10" ht="15.75" customHeight="1">
      <c r="A1290" s="209" t="s">
        <v>10813</v>
      </c>
      <c r="B1290" s="885" t="s">
        <v>11534</v>
      </c>
      <c r="C1290" s="885"/>
      <c r="D1290" s="1146"/>
      <c r="J1290" s="203"/>
    </row>
    <row r="1291" spans="1:10" ht="15.75" customHeight="1">
      <c r="A1291" s="209" t="s">
        <v>10813</v>
      </c>
      <c r="B1291" s="885" t="s">
        <v>11535</v>
      </c>
      <c r="C1291" s="885"/>
      <c r="D1291" s="1146"/>
      <c r="J1291" s="203"/>
    </row>
    <row r="1292" spans="1:10" ht="15.75" customHeight="1">
      <c r="A1292" s="209" t="s">
        <v>10813</v>
      </c>
      <c r="B1292" s="885" t="s">
        <v>11536</v>
      </c>
      <c r="C1292" s="885"/>
      <c r="D1292" s="1146"/>
      <c r="J1292" s="203"/>
    </row>
    <row r="1293" spans="1:10" ht="15.75" customHeight="1">
      <c r="A1293" s="209" t="s">
        <v>10813</v>
      </c>
      <c r="B1293" s="885" t="s">
        <v>11537</v>
      </c>
      <c r="C1293" s="885"/>
      <c r="D1293" s="1146"/>
      <c r="J1293" s="203"/>
    </row>
    <row r="1294" spans="1:10" ht="15.75" customHeight="1">
      <c r="A1294" s="209" t="s">
        <v>10813</v>
      </c>
      <c r="B1294" s="885" t="s">
        <v>11538</v>
      </c>
      <c r="C1294" s="885"/>
      <c r="D1294" s="1146"/>
      <c r="J1294" s="203"/>
    </row>
    <row r="1295" spans="1:10" ht="15.75" customHeight="1">
      <c r="A1295" s="209" t="s">
        <v>10813</v>
      </c>
      <c r="B1295" s="885" t="s">
        <v>11539</v>
      </c>
      <c r="C1295" s="885"/>
      <c r="D1295" s="1146"/>
      <c r="J1295" s="203"/>
    </row>
    <row r="1296" spans="1:10" ht="15.75" customHeight="1">
      <c r="A1296" s="209" t="s">
        <v>10813</v>
      </c>
      <c r="B1296" s="885" t="s">
        <v>11540</v>
      </c>
      <c r="C1296" s="885"/>
      <c r="D1296" s="1146"/>
      <c r="J1296" s="203"/>
    </row>
    <row r="1297" spans="1:10" ht="15.75" customHeight="1">
      <c r="A1297" s="209" t="s">
        <v>10813</v>
      </c>
      <c r="B1297" s="885" t="s">
        <v>11541</v>
      </c>
      <c r="C1297" s="885"/>
      <c r="D1297" s="1146"/>
      <c r="J1297" s="203"/>
    </row>
    <row r="1298" spans="1:10" ht="30" customHeight="1">
      <c r="A1298" s="209" t="s">
        <v>10813</v>
      </c>
      <c r="B1298" s="1073" t="s">
        <v>11542</v>
      </c>
      <c r="C1298" s="885"/>
      <c r="D1298" s="1146"/>
      <c r="J1298" s="203"/>
    </row>
    <row r="1299" spans="1:10" ht="15.75" customHeight="1">
      <c r="A1299" s="209" t="s">
        <v>10813</v>
      </c>
      <c r="B1299" s="885" t="s">
        <v>11543</v>
      </c>
      <c r="C1299" s="885"/>
      <c r="D1299" s="1146"/>
      <c r="J1299" s="203"/>
    </row>
    <row r="1300" spans="1:10" ht="15.75" customHeight="1">
      <c r="A1300" s="209" t="s">
        <v>10813</v>
      </c>
      <c r="B1300" s="885" t="s">
        <v>11544</v>
      </c>
      <c r="C1300" s="885"/>
      <c r="D1300" s="1146"/>
      <c r="J1300" s="203"/>
    </row>
    <row r="1301" spans="1:10" ht="15.75" customHeight="1">
      <c r="A1301" s="209" t="s">
        <v>10813</v>
      </c>
      <c r="B1301" s="885" t="s">
        <v>10807</v>
      </c>
      <c r="C1301" s="885"/>
      <c r="D1301" s="1146"/>
      <c r="J1301" s="203"/>
    </row>
    <row r="1302" spans="1:10" ht="15.75" customHeight="1">
      <c r="A1302" s="209" t="s">
        <v>10813</v>
      </c>
      <c r="B1302" s="885" t="s">
        <v>10807</v>
      </c>
      <c r="C1302" s="885"/>
      <c r="D1302" s="1146"/>
      <c r="J1302" s="203"/>
    </row>
    <row r="1303" spans="1:10" ht="15.75" customHeight="1">
      <c r="A1303" s="209" t="s">
        <v>10813</v>
      </c>
      <c r="B1303" s="885" t="s">
        <v>10807</v>
      </c>
      <c r="C1303" s="885"/>
      <c r="D1303" s="1146"/>
      <c r="J1303" s="203"/>
    </row>
    <row r="1304" spans="1:10" ht="15.75" customHeight="1">
      <c r="A1304" s="209" t="s">
        <v>10813</v>
      </c>
      <c r="B1304" s="885" t="s">
        <v>10807</v>
      </c>
      <c r="C1304" s="885"/>
      <c r="D1304" s="1146"/>
      <c r="J1304" s="203"/>
    </row>
    <row r="1305" spans="1:10" ht="15.75" customHeight="1">
      <c r="A1305" s="209" t="s">
        <v>10813</v>
      </c>
      <c r="B1305" s="885" t="s">
        <v>10807</v>
      </c>
      <c r="C1305" s="885"/>
      <c r="D1305" s="1146"/>
      <c r="J1305" s="203"/>
    </row>
    <row r="1306" spans="1:10" ht="15.75" customHeight="1">
      <c r="A1306" s="209" t="s">
        <v>10813</v>
      </c>
      <c r="B1306" s="885" t="s">
        <v>10807</v>
      </c>
      <c r="C1306" s="885"/>
      <c r="D1306" s="1146"/>
      <c r="J1306" s="203"/>
    </row>
    <row r="1307" spans="1:10" ht="15.75" customHeight="1">
      <c r="A1307" s="209" t="s">
        <v>10813</v>
      </c>
      <c r="B1307" s="885" t="s">
        <v>10807</v>
      </c>
      <c r="C1307" s="885"/>
      <c r="D1307" s="1146"/>
      <c r="J1307" s="203"/>
    </row>
    <row r="1308" spans="1:10" ht="28.5">
      <c r="A1308" s="210" t="s">
        <v>10818</v>
      </c>
      <c r="B1308" s="1073" t="s">
        <v>11545</v>
      </c>
      <c r="C1308" s="885"/>
      <c r="D1308" s="1146"/>
      <c r="J1308" s="203"/>
    </row>
    <row r="1309" spans="1:10" ht="15.75" customHeight="1">
      <c r="A1309" s="210" t="s">
        <v>10818</v>
      </c>
      <c r="B1309" s="885" t="s">
        <v>11546</v>
      </c>
      <c r="C1309" s="885"/>
      <c r="D1309" s="1146"/>
      <c r="J1309" s="203"/>
    </row>
    <row r="1310" spans="1:10" ht="15.75" customHeight="1">
      <c r="A1310" s="210" t="s">
        <v>10818</v>
      </c>
      <c r="B1310" s="885" t="s">
        <v>11547</v>
      </c>
      <c r="C1310" s="885"/>
      <c r="D1310" s="1146"/>
      <c r="J1310" s="203"/>
    </row>
    <row r="1311" spans="1:10" ht="15.75" customHeight="1">
      <c r="A1311" s="210" t="s">
        <v>10818</v>
      </c>
      <c r="B1311" s="885" t="s">
        <v>11548</v>
      </c>
      <c r="C1311" s="885"/>
      <c r="D1311" s="1146"/>
      <c r="J1311" s="203"/>
    </row>
    <row r="1312" spans="1:10" ht="15.75" customHeight="1">
      <c r="A1312" s="210" t="s">
        <v>10818</v>
      </c>
      <c r="B1312" s="885" t="s">
        <v>11549</v>
      </c>
      <c r="C1312" s="885"/>
      <c r="D1312" s="1146"/>
      <c r="J1312" s="203"/>
    </row>
    <row r="1313" spans="1:10" ht="15.75" customHeight="1">
      <c r="A1313" s="210" t="s">
        <v>10818</v>
      </c>
      <c r="B1313" s="885" t="s">
        <v>10807</v>
      </c>
      <c r="C1313" s="885"/>
      <c r="D1313" s="1146"/>
      <c r="J1313" s="203"/>
    </row>
    <row r="1314" spans="1:10" ht="15.75" customHeight="1">
      <c r="A1314" s="210" t="s">
        <v>10818</v>
      </c>
      <c r="B1314" s="885" t="s">
        <v>10807</v>
      </c>
      <c r="C1314" s="885"/>
      <c r="D1314" s="1146"/>
      <c r="J1314" s="203"/>
    </row>
    <row r="1315" spans="1:10" ht="15.75" customHeight="1">
      <c r="A1315" s="210" t="s">
        <v>10818</v>
      </c>
      <c r="B1315" s="885" t="s">
        <v>10807</v>
      </c>
      <c r="C1315" s="885"/>
      <c r="D1315" s="1146"/>
      <c r="J1315" s="203"/>
    </row>
    <row r="1316" spans="1:10" ht="15.75" customHeight="1">
      <c r="A1316" s="211" t="s">
        <v>10821</v>
      </c>
      <c r="B1316" s="885" t="s">
        <v>11550</v>
      </c>
      <c r="C1316" s="885"/>
      <c r="D1316" s="1146"/>
      <c r="J1316" s="203"/>
    </row>
    <row r="1317" spans="1:10" ht="15.75" customHeight="1">
      <c r="A1317" s="211" t="s">
        <v>10821</v>
      </c>
      <c r="B1317" s="885" t="s">
        <v>11551</v>
      </c>
      <c r="C1317" s="885"/>
      <c r="D1317" s="1146"/>
      <c r="J1317" s="203"/>
    </row>
    <row r="1318" spans="1:10" ht="15.75" customHeight="1">
      <c r="A1318" s="211" t="s">
        <v>10821</v>
      </c>
      <c r="B1318" s="885" t="s">
        <v>11552</v>
      </c>
      <c r="C1318" s="885"/>
      <c r="D1318" s="1146"/>
      <c r="J1318" s="203"/>
    </row>
    <row r="1319" spans="1:10" ht="15.75" customHeight="1">
      <c r="A1319" s="211" t="s">
        <v>10821</v>
      </c>
      <c r="B1319" s="885" t="s">
        <v>11553</v>
      </c>
      <c r="C1319" s="885"/>
      <c r="D1319" s="1146"/>
      <c r="J1319" s="203"/>
    </row>
    <row r="1320" spans="1:10" ht="15.75" customHeight="1">
      <c r="A1320" s="211" t="s">
        <v>10821</v>
      </c>
      <c r="B1320" s="885" t="s">
        <v>11554</v>
      </c>
      <c r="C1320" s="885"/>
      <c r="D1320" s="1146"/>
      <c r="J1320" s="203"/>
    </row>
    <row r="1321" spans="1:10" ht="15.75" customHeight="1">
      <c r="A1321" s="211" t="s">
        <v>10821</v>
      </c>
      <c r="B1321" s="885" t="s">
        <v>11555</v>
      </c>
      <c r="C1321" s="885"/>
      <c r="D1321" s="1146"/>
      <c r="J1321" s="203"/>
    </row>
    <row r="1322" spans="1:10" ht="15.75" customHeight="1">
      <c r="A1322" s="211" t="s">
        <v>10821</v>
      </c>
      <c r="B1322" s="885" t="s">
        <v>11556</v>
      </c>
      <c r="C1322" s="885"/>
      <c r="D1322" s="1146"/>
      <c r="J1322" s="203"/>
    </row>
    <row r="1323" spans="1:10" ht="15.75" customHeight="1">
      <c r="A1323" s="211" t="s">
        <v>10821</v>
      </c>
      <c r="B1323" s="885" t="s">
        <v>11557</v>
      </c>
      <c r="C1323" s="885"/>
      <c r="D1323" s="1146"/>
      <c r="J1323" s="203"/>
    </row>
    <row r="1324" spans="1:10" ht="15.75" customHeight="1">
      <c r="A1324" s="212" t="s">
        <v>11558</v>
      </c>
      <c r="B1324" s="885" t="s">
        <v>11559</v>
      </c>
      <c r="C1324" s="885"/>
      <c r="D1324" s="1146"/>
      <c r="J1324" s="203"/>
    </row>
    <row r="1325" spans="1:10" ht="15.75" customHeight="1">
      <c r="A1325" s="212" t="s">
        <v>11558</v>
      </c>
      <c r="B1325" s="885" t="s">
        <v>11560</v>
      </c>
      <c r="C1325" s="885"/>
      <c r="D1325" s="1146"/>
      <c r="J1325" s="203"/>
    </row>
    <row r="1326" spans="1:10" ht="15.75" customHeight="1">
      <c r="A1326" s="212" t="s">
        <v>11558</v>
      </c>
      <c r="B1326" s="885" t="s">
        <v>11561</v>
      </c>
      <c r="C1326" s="885"/>
      <c r="D1326" s="1146"/>
      <c r="J1326" s="203"/>
    </row>
    <row r="1327" spans="1:10" ht="15.75" customHeight="1">
      <c r="A1327" s="212" t="s">
        <v>11558</v>
      </c>
      <c r="B1327" s="885" t="s">
        <v>11562</v>
      </c>
      <c r="C1327" s="885"/>
      <c r="D1327" s="1146"/>
      <c r="J1327" s="203"/>
    </row>
    <row r="1328" spans="1:10" ht="15.75" customHeight="1">
      <c r="A1328" s="212" t="s">
        <v>11558</v>
      </c>
      <c r="B1328" s="885" t="s">
        <v>11563</v>
      </c>
      <c r="C1328" s="885"/>
      <c r="D1328" s="1146"/>
      <c r="J1328" s="203"/>
    </row>
    <row r="1329" spans="1:10" ht="15.75" customHeight="1">
      <c r="A1329" s="212" t="s">
        <v>11558</v>
      </c>
      <c r="B1329" s="885" t="s">
        <v>11564</v>
      </c>
      <c r="C1329" s="885"/>
      <c r="D1329" s="1146"/>
      <c r="J1329" s="203"/>
    </row>
    <row r="1330" spans="1:10" ht="15.75" customHeight="1">
      <c r="A1330" s="212" t="s">
        <v>11558</v>
      </c>
      <c r="B1330" s="885" t="s">
        <v>11565</v>
      </c>
      <c r="C1330" s="885"/>
      <c r="D1330" s="1146"/>
      <c r="J1330" s="203"/>
    </row>
    <row r="1331" spans="1:10" ht="15.75" customHeight="1">
      <c r="A1331" s="212" t="s">
        <v>11558</v>
      </c>
      <c r="B1331" s="885" t="s">
        <v>11566</v>
      </c>
      <c r="C1331" s="885"/>
      <c r="D1331" s="1146"/>
      <c r="J1331" s="203"/>
    </row>
    <row r="1332" spans="1:10" ht="15.75" customHeight="1">
      <c r="A1332" s="213" t="s">
        <v>11567</v>
      </c>
      <c r="B1332" s="885" t="s">
        <v>11568</v>
      </c>
      <c r="C1332" s="885"/>
      <c r="D1332" s="1146"/>
      <c r="J1332" s="203"/>
    </row>
    <row r="1333" spans="1:10" ht="15.75" customHeight="1">
      <c r="J1333" s="203"/>
    </row>
    <row r="1334" spans="1:10" ht="15.75" customHeight="1">
      <c r="J1334" s="203"/>
    </row>
    <row r="1335" spans="1:10" ht="15.75" customHeight="1">
      <c r="J1335" s="203"/>
    </row>
    <row r="1336" spans="1:10" ht="15.75" customHeight="1">
      <c r="J1336" s="203"/>
    </row>
    <row r="1337" spans="1:10" ht="15.75" customHeight="1">
      <c r="J1337" s="203"/>
    </row>
    <row r="1338" spans="1:10" ht="15.75" customHeight="1">
      <c r="J1338" s="203"/>
    </row>
    <row r="1339" spans="1:10" ht="15.75" customHeight="1">
      <c r="J1339" s="203"/>
    </row>
    <row r="1340" spans="1:10" ht="15.75" customHeight="1">
      <c r="J1340" s="203"/>
    </row>
    <row r="1341" spans="1:10" ht="15.75" customHeight="1">
      <c r="J1341" s="203"/>
    </row>
    <row r="1342" spans="1:10" ht="15.75" customHeight="1">
      <c r="J1342" s="203"/>
    </row>
    <row r="1343" spans="1:10" ht="15.75" customHeight="1">
      <c r="J1343" s="203"/>
    </row>
    <row r="1344" spans="1:10" ht="15.75" customHeight="1">
      <c r="J1344" s="203"/>
    </row>
    <row r="1345" spans="1:10" ht="15.75" customHeight="1">
      <c r="J1345" s="203"/>
    </row>
    <row r="1346" spans="1:10" ht="15.75" customHeight="1">
      <c r="J1346" s="203"/>
    </row>
    <row r="1347" spans="1:10" ht="15.75" customHeight="1">
      <c r="J1347" s="203"/>
    </row>
    <row r="1348" spans="1:10" ht="15.75" customHeight="1">
      <c r="J1348" s="203"/>
    </row>
    <row r="1349" spans="1:10" ht="15.75" customHeight="1">
      <c r="J1349" s="203"/>
    </row>
    <row r="1350" spans="1:10" ht="15.75" customHeight="1">
      <c r="J1350" s="203"/>
    </row>
    <row r="1351" spans="1:10" ht="15.75" customHeight="1">
      <c r="A1351" s="209"/>
      <c r="J1351" s="203"/>
    </row>
    <row r="1352" spans="1:10" ht="15.75" customHeight="1">
      <c r="J1352" s="203"/>
    </row>
    <row r="1353" spans="1:10" ht="15.75" customHeight="1">
      <c r="J1353" s="203"/>
    </row>
    <row r="1354" spans="1:10" ht="15.75" customHeight="1">
      <c r="J1354" s="203"/>
    </row>
    <row r="1355" spans="1:10" ht="15.75" customHeight="1">
      <c r="J1355" s="203"/>
    </row>
    <row r="1356" spans="1:10" ht="15.75" customHeight="1">
      <c r="J1356" s="203"/>
    </row>
    <row r="1357" spans="1:10" ht="15.75" customHeight="1">
      <c r="J1357" s="203"/>
    </row>
    <row r="1358" spans="1:10" ht="15.75" customHeight="1">
      <c r="J1358" s="203"/>
    </row>
    <row r="1359" spans="1:10" ht="15.75" customHeight="1">
      <c r="J1359" s="203"/>
    </row>
    <row r="1360" spans="1:10" ht="15.75" customHeight="1">
      <c r="J1360" s="203"/>
    </row>
    <row r="1361" spans="10:10" ht="15.75" customHeight="1">
      <c r="J1361" s="203"/>
    </row>
    <row r="1362" spans="10:10" ht="15.75" customHeight="1">
      <c r="J1362" s="203"/>
    </row>
    <row r="1363" spans="10:10" ht="15.75" customHeight="1">
      <c r="J1363" s="203"/>
    </row>
    <row r="1364" spans="10:10" ht="15.75" customHeight="1">
      <c r="J1364" s="203"/>
    </row>
    <row r="1365" spans="10:10" ht="15.75" customHeight="1">
      <c r="J1365" s="203"/>
    </row>
    <row r="1366" spans="10:10" ht="15.75" customHeight="1">
      <c r="J1366" s="203"/>
    </row>
    <row r="1367" spans="10:10" ht="15.75" customHeight="1">
      <c r="J1367" s="203"/>
    </row>
    <row r="1368" spans="10:10" ht="15.75" customHeight="1">
      <c r="J1368" s="203"/>
    </row>
    <row r="1369" spans="10:10" ht="15.75" customHeight="1">
      <c r="J1369" s="203"/>
    </row>
    <row r="1370" spans="10:10" ht="15.75" customHeight="1">
      <c r="J1370" s="203"/>
    </row>
    <row r="1371" spans="10:10" ht="15.75" customHeight="1">
      <c r="J1371" s="203"/>
    </row>
    <row r="1372" spans="10:10" ht="15.75" customHeight="1">
      <c r="J1372" s="203"/>
    </row>
    <row r="1373" spans="10:10" ht="15.75" customHeight="1">
      <c r="J1373" s="203"/>
    </row>
    <row r="1374" spans="10:10" ht="15.75" customHeight="1">
      <c r="J1374" s="203"/>
    </row>
    <row r="1375" spans="10:10" ht="15.75" customHeight="1">
      <c r="J1375" s="203"/>
    </row>
    <row r="1376" spans="10:10" ht="15.75" customHeight="1">
      <c r="J1376" s="203"/>
    </row>
    <row r="1377" spans="10:10" ht="15.75" customHeight="1">
      <c r="J1377" s="203"/>
    </row>
    <row r="1378" spans="10:10" ht="15.75" customHeight="1">
      <c r="J1378" s="203"/>
    </row>
    <row r="1379" spans="10:10" ht="15.75" customHeight="1">
      <c r="J1379" s="203"/>
    </row>
    <row r="1380" spans="10:10" ht="15.75" customHeight="1">
      <c r="J1380" s="203"/>
    </row>
    <row r="1381" spans="10:10" ht="15.75" customHeight="1">
      <c r="J1381" s="203"/>
    </row>
    <row r="1382" spans="10:10" ht="15.75" customHeight="1">
      <c r="J1382" s="203"/>
    </row>
    <row r="1383" spans="10:10" ht="15.75" customHeight="1">
      <c r="J1383" s="203"/>
    </row>
    <row r="1384" spans="10:10" ht="15.75" customHeight="1">
      <c r="J1384" s="203"/>
    </row>
    <row r="1385" spans="10:10" ht="15.75" customHeight="1">
      <c r="J1385" s="203"/>
    </row>
    <row r="1386" spans="10:10" ht="15.75" customHeight="1">
      <c r="J1386" s="203"/>
    </row>
    <row r="1387" spans="10:10" ht="15.75" customHeight="1">
      <c r="J1387" s="203"/>
    </row>
    <row r="1388" spans="10:10" ht="15.75" customHeight="1">
      <c r="J1388" s="203"/>
    </row>
    <row r="1389" spans="10:10" ht="15.75" customHeight="1">
      <c r="J1389" s="203"/>
    </row>
    <row r="1390" spans="10:10" ht="15.75" customHeight="1">
      <c r="J1390" s="203"/>
    </row>
    <row r="1391" spans="10:10" ht="15.75" customHeight="1">
      <c r="J1391" s="203"/>
    </row>
    <row r="1392" spans="10:10" ht="15.75" customHeight="1">
      <c r="J1392" s="203"/>
    </row>
    <row r="1393" spans="10:10" ht="15.75" customHeight="1">
      <c r="J1393" s="203"/>
    </row>
    <row r="1394" spans="10:10" ht="15.75" customHeight="1">
      <c r="J1394" s="203"/>
    </row>
    <row r="1395" spans="10:10" ht="15.75" customHeight="1">
      <c r="J1395" s="203"/>
    </row>
    <row r="1396" spans="10:10" ht="15.75" customHeight="1">
      <c r="J1396" s="203"/>
    </row>
    <row r="1397" spans="10:10" ht="15.75" customHeight="1">
      <c r="J1397" s="203"/>
    </row>
    <row r="1398" spans="10:10" ht="15.75" customHeight="1">
      <c r="J1398" s="203"/>
    </row>
    <row r="1399" spans="10:10" ht="15.75" customHeight="1">
      <c r="J1399" s="203"/>
    </row>
    <row r="1400" spans="10:10" ht="15.75" customHeight="1">
      <c r="J1400" s="203"/>
    </row>
    <row r="1401" spans="10:10" ht="15.75" customHeight="1">
      <c r="J1401" s="203"/>
    </row>
    <row r="1402" spans="10:10" ht="15.75" customHeight="1">
      <c r="J1402" s="203"/>
    </row>
    <row r="1403" spans="10:10" ht="15.75" customHeight="1">
      <c r="J1403" s="203"/>
    </row>
    <row r="1404" spans="10:10" ht="15.75" customHeight="1">
      <c r="J1404" s="203"/>
    </row>
    <row r="1405" spans="10:10" ht="15.75" customHeight="1">
      <c r="J1405" s="203"/>
    </row>
    <row r="1406" spans="10:10" ht="15.75" customHeight="1">
      <c r="J1406" s="203"/>
    </row>
    <row r="1407" spans="10:10" ht="15.75" customHeight="1">
      <c r="J1407" s="203"/>
    </row>
    <row r="1408" spans="10:10" ht="15.75" customHeight="1">
      <c r="J1408" s="203"/>
    </row>
    <row r="1409" spans="10:10" ht="15.75" customHeight="1">
      <c r="J1409" s="203"/>
    </row>
    <row r="1410" spans="10:10" ht="15.75" customHeight="1">
      <c r="J1410" s="203"/>
    </row>
    <row r="1411" spans="10:10" ht="15.75" customHeight="1">
      <c r="J1411" s="203"/>
    </row>
    <row r="1412" spans="10:10" ht="15.75" customHeight="1">
      <c r="J1412" s="203"/>
    </row>
    <row r="1413" spans="10:10" ht="15.75" customHeight="1">
      <c r="J1413" s="203"/>
    </row>
    <row r="1414" spans="10:10" ht="15.75" customHeight="1">
      <c r="J1414" s="203"/>
    </row>
    <row r="1415" spans="10:10" ht="15.75" customHeight="1">
      <c r="J1415" s="203"/>
    </row>
    <row r="1416" spans="10:10" ht="15.75" customHeight="1">
      <c r="J1416" s="203"/>
    </row>
    <row r="1417" spans="10:10" ht="15.75" customHeight="1">
      <c r="J1417" s="203"/>
    </row>
    <row r="1418" spans="10:10" ht="15.75" customHeight="1">
      <c r="J1418" s="203"/>
    </row>
    <row r="1419" spans="10:10" ht="15.75" customHeight="1">
      <c r="J1419" s="203"/>
    </row>
    <row r="1420" spans="10:10" ht="15.75" customHeight="1">
      <c r="J1420" s="203"/>
    </row>
    <row r="1421" spans="10:10" ht="15.75" customHeight="1">
      <c r="J1421" s="203"/>
    </row>
    <row r="1422" spans="10:10" ht="15.75" customHeight="1">
      <c r="J1422" s="203"/>
    </row>
    <row r="1423" spans="10:10" ht="15.75" customHeight="1">
      <c r="J1423" s="203"/>
    </row>
    <row r="1424" spans="10:10" ht="15.75" customHeight="1">
      <c r="J1424" s="203"/>
    </row>
    <row r="1425" spans="10:10" ht="15.75" customHeight="1">
      <c r="J1425" s="203"/>
    </row>
    <row r="1426" spans="10:10" ht="15.75" customHeight="1">
      <c r="J1426" s="203"/>
    </row>
    <row r="1427" spans="10:10" ht="15.75" customHeight="1">
      <c r="J1427" s="203"/>
    </row>
    <row r="1428" spans="10:10" ht="15.75" customHeight="1">
      <c r="J1428" s="203"/>
    </row>
    <row r="1429" spans="10:10" ht="15.75" customHeight="1">
      <c r="J1429" s="203"/>
    </row>
    <row r="1430" spans="10:10" ht="15.75" customHeight="1">
      <c r="J1430" s="203"/>
    </row>
    <row r="1431" spans="10:10" ht="15.75" customHeight="1">
      <c r="J1431" s="203"/>
    </row>
    <row r="1432" spans="10:10" ht="15.75" customHeight="1">
      <c r="J1432" s="203"/>
    </row>
    <row r="1433" spans="10:10" ht="15.75" customHeight="1">
      <c r="J1433" s="203"/>
    </row>
    <row r="1434" spans="10:10" ht="15.75" customHeight="1">
      <c r="J1434" s="203"/>
    </row>
    <row r="1435" spans="10:10" ht="15.75" customHeight="1">
      <c r="J1435" s="203"/>
    </row>
    <row r="1436" spans="10:10" ht="15.75" customHeight="1">
      <c r="J1436" s="203"/>
    </row>
    <row r="1437" spans="10:10" ht="15.75" customHeight="1">
      <c r="J1437" s="203"/>
    </row>
    <row r="1438" spans="10:10" ht="15.75" customHeight="1">
      <c r="J1438" s="203"/>
    </row>
    <row r="1439" spans="10:10" ht="15.75" customHeight="1">
      <c r="J1439" s="203"/>
    </row>
    <row r="1440" spans="10:10" ht="15.75" customHeight="1">
      <c r="J1440" s="203"/>
    </row>
    <row r="1441" spans="10:10" ht="15.75" customHeight="1">
      <c r="J1441" s="203"/>
    </row>
    <row r="1442" spans="10:10" ht="15.75" customHeight="1">
      <c r="J1442" s="203"/>
    </row>
    <row r="1443" spans="10:10" ht="15.75" customHeight="1">
      <c r="J1443" s="203"/>
    </row>
    <row r="1444" spans="10:10" ht="15.75" customHeight="1">
      <c r="J1444" s="203"/>
    </row>
    <row r="1445" spans="10:10" ht="15.75" customHeight="1">
      <c r="J1445" s="203"/>
    </row>
    <row r="1446" spans="10:10" ht="15.75" customHeight="1">
      <c r="J1446" s="203"/>
    </row>
    <row r="1447" spans="10:10" ht="15.75" customHeight="1">
      <c r="J1447" s="203"/>
    </row>
    <row r="1448" spans="10:10" ht="15.75" customHeight="1">
      <c r="J1448" s="203"/>
    </row>
    <row r="1449" spans="10:10" ht="15.75" customHeight="1">
      <c r="J1449" s="203"/>
    </row>
    <row r="1450" spans="10:10" ht="15.75" customHeight="1">
      <c r="J1450" s="203"/>
    </row>
    <row r="1451" spans="10:10" ht="15.75" customHeight="1">
      <c r="J1451" s="203"/>
    </row>
    <row r="1452" spans="10:10" ht="15.75" customHeight="1">
      <c r="J1452" s="203"/>
    </row>
    <row r="1453" spans="10:10" ht="15.75" customHeight="1">
      <c r="J1453" s="203"/>
    </row>
    <row r="1454" spans="10:10" ht="15.75" customHeight="1">
      <c r="J1454" s="203"/>
    </row>
    <row r="1455" spans="10:10" ht="15.75" customHeight="1">
      <c r="J1455" s="203"/>
    </row>
    <row r="1456" spans="10:10" ht="15.75" customHeight="1">
      <c r="J1456" s="203"/>
    </row>
    <row r="1457" spans="10:10" ht="15.75" customHeight="1">
      <c r="J1457" s="203"/>
    </row>
    <row r="1458" spans="10:10" ht="15.75" customHeight="1">
      <c r="J1458" s="203"/>
    </row>
    <row r="1459" spans="10:10" ht="15.75" customHeight="1">
      <c r="J1459" s="203"/>
    </row>
    <row r="1460" spans="10:10" ht="15.75" customHeight="1">
      <c r="J1460" s="203"/>
    </row>
    <row r="1461" spans="10:10" ht="15.75" customHeight="1">
      <c r="J1461" s="203"/>
    </row>
    <row r="1462" spans="10:10" ht="15.75" customHeight="1">
      <c r="J1462" s="203"/>
    </row>
    <row r="1463" spans="10:10" ht="15.75" customHeight="1">
      <c r="J1463" s="203"/>
    </row>
    <row r="1464" spans="10:10" ht="15.75" customHeight="1">
      <c r="J1464" s="203"/>
    </row>
    <row r="1465" spans="10:10" ht="15.75" customHeight="1">
      <c r="J1465" s="203"/>
    </row>
    <row r="1466" spans="10:10" ht="15.75" customHeight="1">
      <c r="J1466" s="203"/>
    </row>
    <row r="1467" spans="10:10" ht="15.75" customHeight="1">
      <c r="J1467" s="203"/>
    </row>
    <row r="1468" spans="10:10" ht="15.75" customHeight="1">
      <c r="J1468" s="203"/>
    </row>
    <row r="1469" spans="10:10" ht="15.75" customHeight="1">
      <c r="J1469" s="203"/>
    </row>
    <row r="1470" spans="10:10" ht="15.75" customHeight="1">
      <c r="J1470" s="203"/>
    </row>
    <row r="1471" spans="10:10" ht="15.75" customHeight="1">
      <c r="J1471" s="203"/>
    </row>
    <row r="1472" spans="10:10" ht="15.75" customHeight="1">
      <c r="J1472" s="203"/>
    </row>
    <row r="1473" spans="10:10" ht="15.75" customHeight="1">
      <c r="J1473" s="203"/>
    </row>
    <row r="1474" spans="10:10" ht="15.75" customHeight="1">
      <c r="J1474" s="203"/>
    </row>
    <row r="1475" spans="10:10" ht="15.75" customHeight="1">
      <c r="J1475" s="203"/>
    </row>
    <row r="1476" spans="10:10" ht="15.75" customHeight="1">
      <c r="J1476" s="203"/>
    </row>
    <row r="1477" spans="10:10" ht="15.75" customHeight="1">
      <c r="J1477" s="203"/>
    </row>
    <row r="1478" spans="10:10" ht="15.75" customHeight="1">
      <c r="J1478" s="203"/>
    </row>
    <row r="1479" spans="10:10" ht="15.75" customHeight="1">
      <c r="J1479" s="203"/>
    </row>
    <row r="1480" spans="10:10" ht="15.75" customHeight="1">
      <c r="J1480" s="203"/>
    </row>
    <row r="1481" spans="10:10" ht="15.75" customHeight="1">
      <c r="J1481" s="203"/>
    </row>
    <row r="1482" spans="10:10" ht="15.75" customHeight="1">
      <c r="J1482" s="203"/>
    </row>
    <row r="1483" spans="10:10" ht="15.75" customHeight="1">
      <c r="J1483" s="203"/>
    </row>
    <row r="1484" spans="10:10" ht="15.75" customHeight="1">
      <c r="J1484" s="203"/>
    </row>
    <row r="1485" spans="10:10" ht="15.75" customHeight="1">
      <c r="J1485" s="203"/>
    </row>
    <row r="1486" spans="10:10" ht="15.75" customHeight="1">
      <c r="J1486" s="203"/>
    </row>
    <row r="1487" spans="10:10" ht="15.75" customHeight="1">
      <c r="J1487" s="203"/>
    </row>
    <row r="1488" spans="10:10" ht="15.75" customHeight="1">
      <c r="J1488" s="203"/>
    </row>
    <row r="1489" spans="10:10" ht="15.75" customHeight="1">
      <c r="J1489" s="203"/>
    </row>
    <row r="1490" spans="10:10" ht="15.75" customHeight="1">
      <c r="J1490" s="203"/>
    </row>
    <row r="1491" spans="10:10" ht="15.75" customHeight="1">
      <c r="J1491" s="203"/>
    </row>
    <row r="1492" spans="10:10" ht="15.75" customHeight="1">
      <c r="J1492" s="203"/>
    </row>
    <row r="1493" spans="10:10" ht="15.75" customHeight="1">
      <c r="J1493" s="203"/>
    </row>
    <row r="1494" spans="10:10" ht="15.75" customHeight="1">
      <c r="J1494" s="203"/>
    </row>
    <row r="1495" spans="10:10" ht="15.75" customHeight="1">
      <c r="J1495" s="203"/>
    </row>
    <row r="1496" spans="10:10" ht="15.75" customHeight="1">
      <c r="J1496" s="203"/>
    </row>
    <row r="1497" spans="10:10" ht="15.75" customHeight="1">
      <c r="J1497" s="203"/>
    </row>
    <row r="1498" spans="10:10" ht="15.75" customHeight="1">
      <c r="J1498" s="203"/>
    </row>
    <row r="1499" spans="10:10" ht="15.75" customHeight="1">
      <c r="J1499" s="203"/>
    </row>
    <row r="1500" spans="10:10" ht="15.75" customHeight="1">
      <c r="J1500" s="203"/>
    </row>
    <row r="1501" spans="10:10" ht="15.75" customHeight="1">
      <c r="J1501" s="203"/>
    </row>
    <row r="1502" spans="10:10" ht="15.75" customHeight="1">
      <c r="J1502" s="203"/>
    </row>
    <row r="1503" spans="10:10" ht="15.75" customHeight="1">
      <c r="J1503" s="203"/>
    </row>
    <row r="1504" spans="10:10" ht="15.75" customHeight="1">
      <c r="J1504" s="203"/>
    </row>
    <row r="1505" spans="10:10" ht="15.75" customHeight="1">
      <c r="J1505" s="203"/>
    </row>
    <row r="1506" spans="10:10" ht="15.75" customHeight="1">
      <c r="J1506" s="203"/>
    </row>
    <row r="1507" spans="10:10" ht="15.75" customHeight="1">
      <c r="J1507" s="203"/>
    </row>
    <row r="1508" spans="10:10" ht="15.75" customHeight="1">
      <c r="J1508" s="203"/>
    </row>
    <row r="1509" spans="10:10" ht="15.75" customHeight="1">
      <c r="J1509" s="203"/>
    </row>
    <row r="1510" spans="10:10" ht="15.75" customHeight="1">
      <c r="J1510" s="203"/>
    </row>
    <row r="1511" spans="10:10" ht="15.75" customHeight="1">
      <c r="J1511" s="203"/>
    </row>
    <row r="1512" spans="10:10" ht="15.75" customHeight="1">
      <c r="J1512" s="203"/>
    </row>
    <row r="1513" spans="10:10" ht="15.75" customHeight="1">
      <c r="J1513" s="203"/>
    </row>
    <row r="1514" spans="10:10" ht="15.75" customHeight="1">
      <c r="J1514" s="203"/>
    </row>
    <row r="1515" spans="10:10" ht="15.75" customHeight="1">
      <c r="J1515" s="203"/>
    </row>
    <row r="1516" spans="10:10" ht="15.75" customHeight="1">
      <c r="J1516" s="203"/>
    </row>
    <row r="1517" spans="10:10" ht="15.75" customHeight="1">
      <c r="J1517" s="203"/>
    </row>
    <row r="1518" spans="10:10" ht="15.75" customHeight="1">
      <c r="J1518" s="203"/>
    </row>
    <row r="1519" spans="10:10" ht="15.75" customHeight="1">
      <c r="J1519" s="203"/>
    </row>
    <row r="1520" spans="10:10" ht="15.75" customHeight="1">
      <c r="J1520" s="203"/>
    </row>
    <row r="1521" spans="10:10" ht="15.75" customHeight="1">
      <c r="J1521" s="203"/>
    </row>
    <row r="1522" spans="10:10" ht="15.75" customHeight="1">
      <c r="J1522" s="203"/>
    </row>
    <row r="1523" spans="10:10" ht="15.75" customHeight="1">
      <c r="J1523" s="203"/>
    </row>
    <row r="1524" spans="10:10" ht="15.75" customHeight="1">
      <c r="J1524" s="203"/>
    </row>
    <row r="1525" spans="10:10" ht="15.75" customHeight="1">
      <c r="J1525" s="203"/>
    </row>
    <row r="1526" spans="10:10" ht="15.75" customHeight="1">
      <c r="J1526" s="203"/>
    </row>
    <row r="1527" spans="10:10" ht="15.75" customHeight="1">
      <c r="J1527" s="203"/>
    </row>
    <row r="1528" spans="10:10" ht="15.75" customHeight="1">
      <c r="J1528" s="203"/>
    </row>
    <row r="1529" spans="10:10" ht="15.75" customHeight="1">
      <c r="J1529" s="203"/>
    </row>
    <row r="1530" spans="10:10" ht="15.75" customHeight="1">
      <c r="J1530" s="203"/>
    </row>
    <row r="1531" spans="10:10" ht="15.75" customHeight="1">
      <c r="J1531" s="203"/>
    </row>
    <row r="1532" spans="10:10" ht="15.75" customHeight="1">
      <c r="J1532" s="203"/>
    </row>
    <row r="1533" spans="10:10" ht="15.75" customHeight="1">
      <c r="J1533" s="203"/>
    </row>
    <row r="1534" spans="10:10" ht="15.75" customHeight="1">
      <c r="J1534" s="203"/>
    </row>
    <row r="1535" spans="10:10" ht="15.75" customHeight="1">
      <c r="J1535" s="203"/>
    </row>
    <row r="1536" spans="10:10" ht="15.75" customHeight="1">
      <c r="J1536" s="203"/>
    </row>
    <row r="1537" spans="10:10" ht="15.75" customHeight="1">
      <c r="J1537" s="203"/>
    </row>
    <row r="1538" spans="10:10" ht="15.75" customHeight="1">
      <c r="J1538" s="203"/>
    </row>
    <row r="1539" spans="10:10" ht="15.75" customHeight="1">
      <c r="J1539" s="203"/>
    </row>
    <row r="1540" spans="10:10" ht="15.75" customHeight="1">
      <c r="J1540" s="203"/>
    </row>
    <row r="1541" spans="10:10" ht="15.75" customHeight="1">
      <c r="J1541" s="203"/>
    </row>
    <row r="1542" spans="10:10" ht="15.75" customHeight="1">
      <c r="J1542" s="203"/>
    </row>
    <row r="1543" spans="10:10" ht="15.75" customHeight="1">
      <c r="J1543" s="203"/>
    </row>
    <row r="1544" spans="10:10" ht="15.75" customHeight="1">
      <c r="J1544" s="203"/>
    </row>
    <row r="1545" spans="10:10" ht="15.75" customHeight="1">
      <c r="J1545" s="203"/>
    </row>
    <row r="1546" spans="10:10" ht="15.75" customHeight="1">
      <c r="J1546" s="203"/>
    </row>
    <row r="1547" spans="10:10" ht="15.75" customHeight="1">
      <c r="J1547" s="203"/>
    </row>
    <row r="1548" spans="10:10" ht="15.75" customHeight="1">
      <c r="J1548" s="203"/>
    </row>
    <row r="1549" spans="10:10" ht="15.75" customHeight="1">
      <c r="J1549" s="203"/>
    </row>
    <row r="1550" spans="10:10" ht="15.75" customHeight="1">
      <c r="J1550" s="203"/>
    </row>
    <row r="1551" spans="10:10" ht="15.75" customHeight="1">
      <c r="J1551" s="203"/>
    </row>
    <row r="1552" spans="10:10" ht="15.75" customHeight="1">
      <c r="J1552" s="203"/>
    </row>
    <row r="1553" spans="10:10" ht="15.75" customHeight="1">
      <c r="J1553" s="203"/>
    </row>
    <row r="1554" spans="10:10" ht="15.75" customHeight="1">
      <c r="J1554" s="203"/>
    </row>
    <row r="1555" spans="10:10" ht="15.75" customHeight="1">
      <c r="J1555" s="203"/>
    </row>
    <row r="1556" spans="10:10" ht="15.75" customHeight="1">
      <c r="J1556" s="203"/>
    </row>
    <row r="1557" spans="10:10" ht="15.75" customHeight="1">
      <c r="J1557" s="203"/>
    </row>
    <row r="1558" spans="10:10" ht="15.75" customHeight="1">
      <c r="J1558" s="203"/>
    </row>
    <row r="1559" spans="10:10" ht="15.75" customHeight="1">
      <c r="J1559" s="203"/>
    </row>
    <row r="1560" spans="10:10" ht="15.75" customHeight="1">
      <c r="J1560" s="203"/>
    </row>
    <row r="1561" spans="10:10" ht="15.75" customHeight="1">
      <c r="J1561" s="203"/>
    </row>
    <row r="1562" spans="10:10" ht="15.75" customHeight="1">
      <c r="J1562" s="203"/>
    </row>
    <row r="1563" spans="10:10" ht="15.75" customHeight="1">
      <c r="J1563" s="203"/>
    </row>
    <row r="1564" spans="10:10" ht="15.75" customHeight="1">
      <c r="J1564" s="203"/>
    </row>
    <row r="1565" spans="10:10" ht="15.75" customHeight="1">
      <c r="J1565" s="203"/>
    </row>
    <row r="1566" spans="10:10" ht="15.75" customHeight="1">
      <c r="J1566" s="203"/>
    </row>
    <row r="1567" spans="10:10" ht="15.75" customHeight="1">
      <c r="J1567" s="203"/>
    </row>
    <row r="1568" spans="10:10" ht="15.75" customHeight="1">
      <c r="J1568" s="203"/>
    </row>
    <row r="1569" spans="10:10" ht="15.75" customHeight="1">
      <c r="J1569" s="203"/>
    </row>
    <row r="1570" spans="10:10" ht="15.75" customHeight="1">
      <c r="J1570" s="203"/>
    </row>
    <row r="1571" spans="10:10" ht="15.75" customHeight="1">
      <c r="J1571" s="203"/>
    </row>
    <row r="1572" spans="10:10" ht="15.75" customHeight="1">
      <c r="J1572" s="203"/>
    </row>
    <row r="1573" spans="10:10" ht="15.75" customHeight="1">
      <c r="J1573" s="203"/>
    </row>
    <row r="1574" spans="10:10" ht="15.75" customHeight="1">
      <c r="J1574" s="203"/>
    </row>
    <row r="1575" spans="10:10" ht="15.75" customHeight="1">
      <c r="J1575" s="203"/>
    </row>
    <row r="1576" spans="10:10" ht="15.75" customHeight="1">
      <c r="J1576" s="203"/>
    </row>
    <row r="1577" spans="10:10" ht="15.75" customHeight="1">
      <c r="J1577" s="203"/>
    </row>
    <row r="1578" spans="10:10" ht="15.75" customHeight="1">
      <c r="J1578" s="203"/>
    </row>
    <row r="1579" spans="10:10" ht="15.75" customHeight="1">
      <c r="J1579" s="203"/>
    </row>
    <row r="1580" spans="10:10" ht="15.75" customHeight="1">
      <c r="J1580" s="203"/>
    </row>
    <row r="1581" spans="10:10" ht="15.75" customHeight="1">
      <c r="J1581" s="203"/>
    </row>
    <row r="1582" spans="10:10" ht="15.75" customHeight="1">
      <c r="J1582" s="203"/>
    </row>
    <row r="1583" spans="10:10" ht="15.75" customHeight="1">
      <c r="J1583" s="203"/>
    </row>
    <row r="1584" spans="10:10" ht="15.75" customHeight="1">
      <c r="J1584" s="203"/>
    </row>
    <row r="1585" spans="10:10" ht="15.75" customHeight="1">
      <c r="J1585" s="203"/>
    </row>
    <row r="1586" spans="10:10" ht="15.75" customHeight="1">
      <c r="J1586" s="203"/>
    </row>
    <row r="1587" spans="10:10" ht="15.75" customHeight="1">
      <c r="J1587" s="203"/>
    </row>
    <row r="1588" spans="10:10" ht="15.75" customHeight="1">
      <c r="J1588" s="203"/>
    </row>
    <row r="1589" spans="10:10" ht="15.75" customHeight="1">
      <c r="J1589" s="203"/>
    </row>
    <row r="1590" spans="10:10" ht="15.75" customHeight="1">
      <c r="J1590" s="203"/>
    </row>
    <row r="1591" spans="10:10" ht="15.75" customHeight="1">
      <c r="J1591" s="203"/>
    </row>
    <row r="1592" spans="10:10" ht="15.75" customHeight="1">
      <c r="J1592" s="203"/>
    </row>
    <row r="1593" spans="10:10" ht="15.75" customHeight="1">
      <c r="J1593" s="203"/>
    </row>
    <row r="1594" spans="10:10" ht="15.75" customHeight="1">
      <c r="J1594" s="203"/>
    </row>
    <row r="1595" spans="10:10" ht="15.75" customHeight="1">
      <c r="J1595" s="203"/>
    </row>
    <row r="1596" spans="10:10" ht="15.75" customHeight="1">
      <c r="J1596" s="203"/>
    </row>
    <row r="1597" spans="10:10" ht="15.75" customHeight="1">
      <c r="J1597" s="203"/>
    </row>
    <row r="1598" spans="10:10" ht="15.75" customHeight="1">
      <c r="J1598" s="203"/>
    </row>
    <row r="1599" spans="10:10" ht="15.75" customHeight="1">
      <c r="J1599" s="203"/>
    </row>
    <row r="1600" spans="10:10" ht="15.75" customHeight="1">
      <c r="J1600" s="203"/>
    </row>
    <row r="1601" spans="10:10" ht="15.75" customHeight="1">
      <c r="J1601" s="203"/>
    </row>
    <row r="1602" spans="10:10" ht="15.75" customHeight="1">
      <c r="J1602" s="203"/>
    </row>
    <row r="1603" spans="10:10" ht="15.75" customHeight="1">
      <c r="J1603" s="203"/>
    </row>
    <row r="1604" spans="10:10" ht="15.75" customHeight="1">
      <c r="J1604" s="203"/>
    </row>
    <row r="1605" spans="10:10" ht="15.75" customHeight="1">
      <c r="J1605" s="203"/>
    </row>
    <row r="1606" spans="10:10" ht="15.75" customHeight="1">
      <c r="J1606" s="203"/>
    </row>
    <row r="1607" spans="10:10" ht="15.75" customHeight="1">
      <c r="J1607" s="203"/>
    </row>
    <row r="1608" spans="10:10" ht="15.75" customHeight="1">
      <c r="J1608" s="203"/>
    </row>
    <row r="1609" spans="10:10" ht="15.75" customHeight="1">
      <c r="J1609" s="203"/>
    </row>
    <row r="1610" spans="10:10" ht="15.75" customHeight="1">
      <c r="J1610" s="203"/>
    </row>
    <row r="1611" spans="10:10" ht="15.75" customHeight="1">
      <c r="J1611" s="203"/>
    </row>
    <row r="1612" spans="10:10" ht="15.75" customHeight="1">
      <c r="J1612" s="203"/>
    </row>
    <row r="1613" spans="10:10" ht="15.75" customHeight="1">
      <c r="J1613" s="203"/>
    </row>
    <row r="1614" spans="10:10" ht="15.75" customHeight="1">
      <c r="J1614" s="203"/>
    </row>
    <row r="1615" spans="10:10" ht="15.75" customHeight="1">
      <c r="J1615" s="203"/>
    </row>
    <row r="1616" spans="10:10" ht="15.75" customHeight="1">
      <c r="J1616" s="203"/>
    </row>
    <row r="1617" spans="10:10" ht="15.75" customHeight="1">
      <c r="J1617" s="203"/>
    </row>
    <row r="1618" spans="10:10" ht="15.75" customHeight="1">
      <c r="J1618" s="203"/>
    </row>
    <row r="1619" spans="10:10" ht="15.75" customHeight="1">
      <c r="J1619" s="203"/>
    </row>
    <row r="1620" spans="10:10" ht="15.75" customHeight="1">
      <c r="J1620" s="203"/>
    </row>
    <row r="1621" spans="10:10" ht="15.75" customHeight="1">
      <c r="J1621" s="203"/>
    </row>
    <row r="1622" spans="10:10" ht="15.75" customHeight="1">
      <c r="J1622" s="203"/>
    </row>
    <row r="1623" spans="10:10" ht="15.75" customHeight="1">
      <c r="J1623" s="203"/>
    </row>
    <row r="1624" spans="10:10" ht="15.75" customHeight="1">
      <c r="J1624" s="203"/>
    </row>
    <row r="1625" spans="10:10" ht="15.75" customHeight="1">
      <c r="J1625" s="203"/>
    </row>
    <row r="1626" spans="10:10" ht="15.75" customHeight="1">
      <c r="J1626" s="203"/>
    </row>
    <row r="1627" spans="10:10" ht="15.75" customHeight="1">
      <c r="J1627" s="203"/>
    </row>
    <row r="1628" spans="10:10" ht="15.75" customHeight="1">
      <c r="J1628" s="203"/>
    </row>
    <row r="1629" spans="10:10" ht="15.75" customHeight="1">
      <c r="J1629" s="203"/>
    </row>
    <row r="1630" spans="10:10" ht="15.75" customHeight="1">
      <c r="J1630" s="203"/>
    </row>
    <row r="1631" spans="10:10" ht="15.75" customHeight="1">
      <c r="J1631" s="203"/>
    </row>
    <row r="1632" spans="10:10" ht="15.75" customHeight="1">
      <c r="J1632" s="203"/>
    </row>
    <row r="1633" spans="10:10" ht="15.75" customHeight="1">
      <c r="J1633" s="203"/>
    </row>
    <row r="1634" spans="10:10" ht="15.75" customHeight="1">
      <c r="J1634" s="203"/>
    </row>
    <row r="1635" spans="10:10" ht="15.75" customHeight="1">
      <c r="J1635" s="203"/>
    </row>
    <row r="1636" spans="10:10" ht="15.75" customHeight="1">
      <c r="J1636" s="203"/>
    </row>
    <row r="1637" spans="10:10" ht="15.75" customHeight="1">
      <c r="J1637" s="203"/>
    </row>
    <row r="1638" spans="10:10" ht="15.75" customHeight="1">
      <c r="J1638" s="203"/>
    </row>
    <row r="1639" spans="10:10" ht="15.75" customHeight="1">
      <c r="J1639" s="203"/>
    </row>
    <row r="1640" spans="10:10" ht="15.75" customHeight="1">
      <c r="J1640" s="203"/>
    </row>
    <row r="1641" spans="10:10" ht="15.75" customHeight="1">
      <c r="J1641" s="203"/>
    </row>
    <row r="1642" spans="10:10" ht="15.75" customHeight="1">
      <c r="J1642" s="203"/>
    </row>
    <row r="1643" spans="10:10" ht="15.75" customHeight="1">
      <c r="J1643" s="203"/>
    </row>
    <row r="1644" spans="10:10" ht="15.75" customHeight="1">
      <c r="J1644" s="203"/>
    </row>
    <row r="1645" spans="10:10" ht="15.75" customHeight="1">
      <c r="J1645" s="203"/>
    </row>
    <row r="1646" spans="10:10" ht="15.75" customHeight="1">
      <c r="J1646" s="203"/>
    </row>
    <row r="1647" spans="10:10" ht="15.75" customHeight="1">
      <c r="J1647" s="203"/>
    </row>
    <row r="1648" spans="10:10" ht="15.75" customHeight="1">
      <c r="J1648" s="203"/>
    </row>
    <row r="1649" spans="10:10" ht="15.75" customHeight="1">
      <c r="J1649" s="203"/>
    </row>
    <row r="1650" spans="10:10" ht="15.75" customHeight="1">
      <c r="J1650" s="203"/>
    </row>
    <row r="1651" spans="10:10" ht="15.75" customHeight="1">
      <c r="J1651" s="203"/>
    </row>
    <row r="1652" spans="10:10" ht="15.75" customHeight="1">
      <c r="J1652" s="203"/>
    </row>
    <row r="1653" spans="10:10" ht="15.75" customHeight="1">
      <c r="J1653" s="203"/>
    </row>
    <row r="1654" spans="10:10" ht="15.75" customHeight="1">
      <c r="J1654" s="203"/>
    </row>
    <row r="1655" spans="10:10" ht="15.75" customHeight="1">
      <c r="J1655" s="203"/>
    </row>
    <row r="1656" spans="10:10" ht="15.75" customHeight="1">
      <c r="J1656" s="203"/>
    </row>
    <row r="1657" spans="10:10" ht="15.75" customHeight="1">
      <c r="J1657" s="203"/>
    </row>
    <row r="1658" spans="10:10" ht="15.75" customHeight="1">
      <c r="J1658" s="203"/>
    </row>
    <row r="1659" spans="10:10" ht="15.75" customHeight="1">
      <c r="J1659" s="203"/>
    </row>
    <row r="1660" spans="10:10" ht="15.75" customHeight="1">
      <c r="J1660" s="203"/>
    </row>
    <row r="1661" spans="10:10" ht="15.75" customHeight="1">
      <c r="J1661" s="203"/>
    </row>
    <row r="1662" spans="10:10" ht="15.75" customHeight="1">
      <c r="J1662" s="203"/>
    </row>
    <row r="1663" spans="10:10" ht="15.75" customHeight="1">
      <c r="J1663" s="203"/>
    </row>
    <row r="1664" spans="10:10" ht="15.75" customHeight="1">
      <c r="J1664" s="203"/>
    </row>
    <row r="1665" spans="10:10" ht="15.75" customHeight="1">
      <c r="J1665" s="203"/>
    </row>
    <row r="1666" spans="10:10" ht="15.75" customHeight="1">
      <c r="J1666" s="203"/>
    </row>
    <row r="1667" spans="10:10" ht="15.75" customHeight="1">
      <c r="J1667" s="203"/>
    </row>
    <row r="1668" spans="10:10" ht="15.75" customHeight="1">
      <c r="J1668" s="203"/>
    </row>
    <row r="1669" spans="10:10" ht="15.75" customHeight="1">
      <c r="J1669" s="203"/>
    </row>
    <row r="1670" spans="10:10" ht="15.75" customHeight="1">
      <c r="J1670" s="203"/>
    </row>
    <row r="1671" spans="10:10" ht="15.75" customHeight="1">
      <c r="J1671" s="203"/>
    </row>
    <row r="1672" spans="10:10" ht="15.75" customHeight="1">
      <c r="J1672" s="203"/>
    </row>
    <row r="1673" spans="10:10" ht="15.75" customHeight="1">
      <c r="J1673" s="203"/>
    </row>
    <row r="1674" spans="10:10" ht="15.75" customHeight="1">
      <c r="J1674" s="203"/>
    </row>
    <row r="1675" spans="10:10" ht="15.75" customHeight="1">
      <c r="J1675" s="203"/>
    </row>
    <row r="1676" spans="10:10" ht="15.75" customHeight="1">
      <c r="J1676" s="203"/>
    </row>
    <row r="1677" spans="10:10" ht="15.75" customHeight="1">
      <c r="J1677" s="203"/>
    </row>
    <row r="1678" spans="10:10" ht="15.75" customHeight="1">
      <c r="J1678" s="203"/>
    </row>
    <row r="1679" spans="10:10" ht="15.75" customHeight="1">
      <c r="J1679" s="203"/>
    </row>
    <row r="1680" spans="10:10" ht="15.75" customHeight="1">
      <c r="J1680" s="203"/>
    </row>
    <row r="1681" spans="10:10" ht="15.75" customHeight="1">
      <c r="J1681" s="203"/>
    </row>
    <row r="1682" spans="10:10" ht="15.75" customHeight="1">
      <c r="J1682" s="203"/>
    </row>
    <row r="1683" spans="10:10" ht="15.75" customHeight="1">
      <c r="J1683" s="203"/>
    </row>
    <row r="1684" spans="10:10" ht="15.75" customHeight="1">
      <c r="J1684" s="203"/>
    </row>
    <row r="1685" spans="10:10" ht="15.75" customHeight="1">
      <c r="J1685" s="203"/>
    </row>
    <row r="1686" spans="10:10" ht="15.75" customHeight="1">
      <c r="J1686" s="203"/>
    </row>
    <row r="1687" spans="10:10" ht="15.75" customHeight="1">
      <c r="J1687" s="203"/>
    </row>
    <row r="1688" spans="10:10" ht="15.75" customHeight="1">
      <c r="J1688" s="203"/>
    </row>
    <row r="1689" spans="10:10" ht="15.75" customHeight="1">
      <c r="J1689" s="203"/>
    </row>
    <row r="1690" spans="10:10" ht="15.75" customHeight="1">
      <c r="J1690" s="203"/>
    </row>
    <row r="1691" spans="10:10" ht="15.75" customHeight="1">
      <c r="J1691" s="203"/>
    </row>
    <row r="1692" spans="10:10" ht="15.75" customHeight="1">
      <c r="J1692" s="203"/>
    </row>
    <row r="1693" spans="10:10" ht="15.75" customHeight="1">
      <c r="J1693" s="203"/>
    </row>
    <row r="1694" spans="10:10" ht="15.75" customHeight="1">
      <c r="J1694" s="203"/>
    </row>
    <row r="1695" spans="10:10" ht="15.75" customHeight="1">
      <c r="J1695" s="203"/>
    </row>
    <row r="1696" spans="10:10" ht="15.75" customHeight="1">
      <c r="J1696" s="203"/>
    </row>
    <row r="1697" spans="10:10" ht="15.75" customHeight="1">
      <c r="J1697" s="203"/>
    </row>
    <row r="1698" spans="10:10" ht="15.75" customHeight="1">
      <c r="J1698" s="203"/>
    </row>
    <row r="1699" spans="10:10" ht="15.75" customHeight="1">
      <c r="J1699" s="203"/>
    </row>
    <row r="1700" spans="10:10" ht="15.75" customHeight="1">
      <c r="J1700" s="203"/>
    </row>
    <row r="1701" spans="10:10" ht="15.75" customHeight="1">
      <c r="J1701" s="203"/>
    </row>
    <row r="1702" spans="10:10" ht="15.75" customHeight="1">
      <c r="J1702" s="203"/>
    </row>
    <row r="1703" spans="10:10" ht="15.75" customHeight="1">
      <c r="J1703" s="203"/>
    </row>
    <row r="1704" spans="10:10" ht="15.75" customHeight="1">
      <c r="J1704" s="203"/>
    </row>
    <row r="1705" spans="10:10" ht="15.75" customHeight="1">
      <c r="J1705" s="203"/>
    </row>
    <row r="1706" spans="10:10" ht="15.75" customHeight="1">
      <c r="J1706" s="203"/>
    </row>
    <row r="1707" spans="10:10" ht="15.75" customHeight="1">
      <c r="J1707" s="203"/>
    </row>
    <row r="1708" spans="10:10" ht="15.75" customHeight="1">
      <c r="J1708" s="203"/>
    </row>
    <row r="1709" spans="10:10" ht="15.75" customHeight="1">
      <c r="J1709" s="203"/>
    </row>
    <row r="1710" spans="10:10" ht="15.75" customHeight="1">
      <c r="J1710" s="203"/>
    </row>
    <row r="1711" spans="10:10" ht="15.75" customHeight="1">
      <c r="J1711" s="203"/>
    </row>
    <row r="1712" spans="10:10" ht="15.75" customHeight="1">
      <c r="J1712" s="203"/>
    </row>
    <row r="1713" spans="10:10" ht="15.75" customHeight="1">
      <c r="J1713" s="203"/>
    </row>
    <row r="1714" spans="10:10" ht="15.75" customHeight="1">
      <c r="J1714" s="203"/>
    </row>
    <row r="1715" spans="10:10" ht="15.75" customHeight="1">
      <c r="J1715" s="203"/>
    </row>
    <row r="1716" spans="10:10" ht="15.75" customHeight="1">
      <c r="J1716" s="203"/>
    </row>
    <row r="1717" spans="10:10" ht="15.75" customHeight="1">
      <c r="J1717" s="203"/>
    </row>
    <row r="1718" spans="10:10" ht="15.75" customHeight="1">
      <c r="J1718" s="203"/>
    </row>
    <row r="1719" spans="10:10" ht="15.75" customHeight="1">
      <c r="J1719" s="203"/>
    </row>
    <row r="1720" spans="10:10" ht="15.75" customHeight="1">
      <c r="J1720" s="203"/>
    </row>
    <row r="1721" spans="10:10" ht="15.75" customHeight="1">
      <c r="J1721" s="203"/>
    </row>
    <row r="1722" spans="10:10" ht="15.75" customHeight="1">
      <c r="J1722" s="203"/>
    </row>
    <row r="1723" spans="10:10" ht="15.75" customHeight="1">
      <c r="J1723" s="203"/>
    </row>
    <row r="1724" spans="10:10" ht="15.75" customHeight="1">
      <c r="J1724" s="203"/>
    </row>
    <row r="1725" spans="10:10" ht="15.75" customHeight="1">
      <c r="J1725" s="203"/>
    </row>
    <row r="1726" spans="10:10" ht="15.75" customHeight="1">
      <c r="J1726" s="203"/>
    </row>
    <row r="1727" spans="10:10" ht="15.75" customHeight="1">
      <c r="J1727" s="203"/>
    </row>
    <row r="1728" spans="10:10" ht="15.75" customHeight="1">
      <c r="J1728" s="203"/>
    </row>
    <row r="1729" spans="10:10" ht="15.75" customHeight="1">
      <c r="J1729" s="203"/>
    </row>
    <row r="1730" spans="10:10" ht="15.75" customHeight="1">
      <c r="J1730" s="203"/>
    </row>
    <row r="1731" spans="10:10" ht="15.75" customHeight="1">
      <c r="J1731" s="203"/>
    </row>
    <row r="1732" spans="10:10" ht="15.75" customHeight="1">
      <c r="J1732" s="203"/>
    </row>
    <row r="1733" spans="10:10" ht="15.75" customHeight="1">
      <c r="J1733" s="203"/>
    </row>
    <row r="1734" spans="10:10" ht="15.75" customHeight="1">
      <c r="J1734" s="203"/>
    </row>
    <row r="1735" spans="10:10" ht="15.75" customHeight="1">
      <c r="J1735" s="203"/>
    </row>
    <row r="1736" spans="10:10" ht="15.75" customHeight="1">
      <c r="J1736" s="203"/>
    </row>
    <row r="1737" spans="10:10" ht="15.75" customHeight="1">
      <c r="J1737" s="203"/>
    </row>
    <row r="1738" spans="10:10" ht="15.75" customHeight="1">
      <c r="J1738" s="203"/>
    </row>
    <row r="1739" spans="10:10" ht="15.75" customHeight="1">
      <c r="J1739" s="203"/>
    </row>
    <row r="1740" spans="10:10" ht="15.75" customHeight="1">
      <c r="J1740" s="203"/>
    </row>
    <row r="1741" spans="10:10" ht="15.75" customHeight="1">
      <c r="J1741" s="203"/>
    </row>
    <row r="1742" spans="10:10" ht="15.75" customHeight="1">
      <c r="J1742" s="203"/>
    </row>
    <row r="1743" spans="10:10" ht="15.75" customHeight="1">
      <c r="J1743" s="203"/>
    </row>
    <row r="1744" spans="10:10" ht="15.75" customHeight="1">
      <c r="J1744" s="203"/>
    </row>
    <row r="1745" spans="10:10" ht="15.75" customHeight="1">
      <c r="J1745" s="203"/>
    </row>
    <row r="1746" spans="10:10" ht="15.75" customHeight="1">
      <c r="J1746" s="203"/>
    </row>
    <row r="1747" spans="10:10" ht="15.75" customHeight="1">
      <c r="J1747" s="203"/>
    </row>
    <row r="1748" spans="10:10" ht="15.75" customHeight="1">
      <c r="J1748" s="203"/>
    </row>
    <row r="1749" spans="10:10" ht="15.75" customHeight="1">
      <c r="J1749" s="203"/>
    </row>
    <row r="1750" spans="10:10" ht="15.75" customHeight="1">
      <c r="J1750" s="203"/>
    </row>
    <row r="1751" spans="10:10" ht="15.75" customHeight="1">
      <c r="J1751" s="203"/>
    </row>
    <row r="1752" spans="10:10" ht="15.75" customHeight="1">
      <c r="J1752" s="203"/>
    </row>
    <row r="1753" spans="10:10" ht="15.75" customHeight="1">
      <c r="J1753" s="203"/>
    </row>
    <row r="1754" spans="10:10" ht="15.75" customHeight="1">
      <c r="J1754" s="203"/>
    </row>
    <row r="1755" spans="10:10" ht="15.75" customHeight="1">
      <c r="J1755" s="203"/>
    </row>
    <row r="1756" spans="10:10" ht="15.75" customHeight="1">
      <c r="J1756" s="203"/>
    </row>
    <row r="1757" spans="10:10" ht="15.75" customHeight="1">
      <c r="J1757" s="203"/>
    </row>
    <row r="1758" spans="10:10" ht="15.75" customHeight="1">
      <c r="J1758" s="203"/>
    </row>
    <row r="1759" spans="10:10" ht="15.75" customHeight="1">
      <c r="J1759" s="203"/>
    </row>
    <row r="1760" spans="10:10" ht="15.75" customHeight="1">
      <c r="J1760" s="203"/>
    </row>
    <row r="1761" spans="10:10" ht="15.75" customHeight="1">
      <c r="J1761" s="203"/>
    </row>
    <row r="1762" spans="10:10" ht="15.75" customHeight="1">
      <c r="J1762" s="203"/>
    </row>
    <row r="1763" spans="10:10" ht="15.75" customHeight="1">
      <c r="J1763" s="203"/>
    </row>
    <row r="1764" spans="10:10" ht="15.75" customHeight="1">
      <c r="J1764" s="203"/>
    </row>
    <row r="1765" spans="10:10" ht="15.75" customHeight="1">
      <c r="J1765" s="203"/>
    </row>
    <row r="1766" spans="10:10" ht="15.75" customHeight="1">
      <c r="J1766" s="203"/>
    </row>
    <row r="1767" spans="10:10" ht="15.75" customHeight="1">
      <c r="J1767" s="203"/>
    </row>
    <row r="1768" spans="10:10" ht="15.75" customHeight="1">
      <c r="J1768" s="203"/>
    </row>
    <row r="1769" spans="10:10" ht="15.75" customHeight="1">
      <c r="J1769" s="203"/>
    </row>
    <row r="1770" spans="10:10" ht="15.75" customHeight="1">
      <c r="J1770" s="203"/>
    </row>
    <row r="1771" spans="10:10" ht="15.75" customHeight="1">
      <c r="J1771" s="203"/>
    </row>
    <row r="1772" spans="10:10" ht="15.75" customHeight="1">
      <c r="J1772" s="203"/>
    </row>
    <row r="1773" spans="10:10" ht="15.75" customHeight="1">
      <c r="J1773" s="203"/>
    </row>
    <row r="1774" spans="10:10" ht="15.75" customHeight="1">
      <c r="J1774" s="203"/>
    </row>
    <row r="1775" spans="10:10" ht="15.75" customHeight="1">
      <c r="J1775" s="203"/>
    </row>
    <row r="1776" spans="10:10" ht="15.75" customHeight="1">
      <c r="J1776" s="203"/>
    </row>
    <row r="1777" spans="10:10" ht="15.75" customHeight="1">
      <c r="J1777" s="203"/>
    </row>
    <row r="1778" spans="10:10" ht="15.75" customHeight="1">
      <c r="J1778" s="203"/>
    </row>
    <row r="1779" spans="10:10" ht="15.75" customHeight="1">
      <c r="J1779" s="203"/>
    </row>
    <row r="1780" spans="10:10" ht="15.75" customHeight="1">
      <c r="J1780" s="203"/>
    </row>
    <row r="1781" spans="10:10" ht="15.75" customHeight="1">
      <c r="J1781" s="203"/>
    </row>
    <row r="1782" spans="10:10" ht="15.75" customHeight="1">
      <c r="J1782" s="203"/>
    </row>
    <row r="1783" spans="10:10" ht="15.75" customHeight="1">
      <c r="J1783" s="203"/>
    </row>
    <row r="1784" spans="10:10" ht="15.75" customHeight="1">
      <c r="J1784" s="203"/>
    </row>
    <row r="1785" spans="10:10" ht="15.75" customHeight="1">
      <c r="J1785" s="203"/>
    </row>
    <row r="1786" spans="10:10" ht="15.75" customHeight="1">
      <c r="J1786" s="203"/>
    </row>
    <row r="1787" spans="10:10" ht="15.75" customHeight="1">
      <c r="J1787" s="203"/>
    </row>
    <row r="1788" spans="10:10" ht="15.75" customHeight="1">
      <c r="J1788" s="203"/>
    </row>
    <row r="1789" spans="10:10" ht="15.75" customHeight="1">
      <c r="J1789" s="203"/>
    </row>
    <row r="1790" spans="10:10" ht="15.75" customHeight="1">
      <c r="J1790" s="203"/>
    </row>
    <row r="1791" spans="10:10" ht="15.75" customHeight="1">
      <c r="J1791" s="203"/>
    </row>
    <row r="1792" spans="10:10" ht="15.75" customHeight="1">
      <c r="J1792" s="203"/>
    </row>
    <row r="1793" spans="10:10" ht="15.75" customHeight="1">
      <c r="J1793" s="203"/>
    </row>
    <row r="1794" spans="10:10" ht="15.75" customHeight="1">
      <c r="J1794" s="203"/>
    </row>
    <row r="1795" spans="10:10" ht="15.75" customHeight="1">
      <c r="J1795" s="203"/>
    </row>
    <row r="1796" spans="10:10" ht="15.75" customHeight="1">
      <c r="J1796" s="203"/>
    </row>
    <row r="1797" spans="10:10" ht="15.75" customHeight="1">
      <c r="J1797" s="203"/>
    </row>
    <row r="1798" spans="10:10" ht="15.75" customHeight="1">
      <c r="J1798" s="203"/>
    </row>
    <row r="1799" spans="10:10" ht="15.75" customHeight="1">
      <c r="J1799" s="203"/>
    </row>
    <row r="1800" spans="10:10" ht="15.75" customHeight="1">
      <c r="J1800" s="203"/>
    </row>
    <row r="1801" spans="10:10" ht="15.75" customHeight="1">
      <c r="J1801" s="203"/>
    </row>
    <row r="1802" spans="10:10" ht="15.75" customHeight="1">
      <c r="J1802" s="203"/>
    </row>
    <row r="1803" spans="10:10" ht="15.75" customHeight="1">
      <c r="J1803" s="203"/>
    </row>
    <row r="1804" spans="10:10" ht="15.75" customHeight="1">
      <c r="J1804" s="203"/>
    </row>
    <row r="1805" spans="10:10" ht="15.75" customHeight="1">
      <c r="J1805" s="203"/>
    </row>
    <row r="1806" spans="10:10" ht="15.75" customHeight="1">
      <c r="J1806" s="203"/>
    </row>
    <row r="1807" spans="10:10" ht="15.75" customHeight="1">
      <c r="J1807" s="203"/>
    </row>
    <row r="1808" spans="10:10" ht="15.75" customHeight="1">
      <c r="J1808" s="203"/>
    </row>
    <row r="1809" spans="10:10" ht="15.75" customHeight="1">
      <c r="J1809" s="203"/>
    </row>
    <row r="1810" spans="10:10" ht="15.75" customHeight="1">
      <c r="J1810" s="203"/>
    </row>
    <row r="1811" spans="10:10" ht="15.75" customHeight="1">
      <c r="J1811" s="203"/>
    </row>
    <row r="1812" spans="10:10" ht="15.75" customHeight="1">
      <c r="J1812" s="203"/>
    </row>
    <row r="1813" spans="10:10" ht="15.75" customHeight="1">
      <c r="J1813" s="203"/>
    </row>
    <row r="1814" spans="10:10" ht="15.75" customHeight="1">
      <c r="J1814" s="203"/>
    </row>
    <row r="1815" spans="10:10" ht="15.75" customHeight="1">
      <c r="J1815" s="203"/>
    </row>
    <row r="1816" spans="10:10" ht="15.75" customHeight="1">
      <c r="J1816" s="203"/>
    </row>
    <row r="1817" spans="10:10" ht="15.75" customHeight="1">
      <c r="J1817" s="203"/>
    </row>
    <row r="1818" spans="10:10" ht="15.75" customHeight="1">
      <c r="J1818" s="203"/>
    </row>
    <row r="1819" spans="10:10" ht="15.75" customHeight="1">
      <c r="J1819" s="203"/>
    </row>
    <row r="1820" spans="10:10" ht="15.75" customHeight="1">
      <c r="J1820" s="203"/>
    </row>
    <row r="1821" spans="10:10" ht="14.25">
      <c r="J1821" s="203"/>
    </row>
    <row r="1822" spans="10:10" ht="14.25">
      <c r="J1822" s="203"/>
    </row>
    <row r="1823" spans="10:10" ht="14.25">
      <c r="J1823" s="203"/>
    </row>
    <row r="1824" spans="10:10" ht="14.25">
      <c r="J1824" s="203"/>
    </row>
    <row r="1825" spans="10:10" ht="14.25">
      <c r="J1825" s="203"/>
    </row>
    <row r="1826" spans="10:10" ht="14.25">
      <c r="J1826" s="203"/>
    </row>
    <row r="1827" spans="10:10" ht="14.25">
      <c r="J1827" s="203"/>
    </row>
    <row r="1828" spans="10:10" ht="14.25">
      <c r="J1828" s="203"/>
    </row>
    <row r="1829" spans="10:10" ht="14.25">
      <c r="J1829" s="203"/>
    </row>
    <row r="1830" spans="10:10" ht="14.25">
      <c r="J1830" s="203"/>
    </row>
    <row r="1831" spans="10:10" ht="14.25">
      <c r="J1831" s="203"/>
    </row>
    <row r="1832" spans="10:10" ht="14.25">
      <c r="J1832" s="203"/>
    </row>
    <row r="1833" spans="10:10" ht="14.25">
      <c r="J1833" s="203"/>
    </row>
    <row r="1834" spans="10:10" ht="14.25">
      <c r="J1834" s="203"/>
    </row>
    <row r="1835" spans="10:10" ht="14.25">
      <c r="J1835" s="203"/>
    </row>
    <row r="1836" spans="10:10" ht="14.25">
      <c r="J1836" s="203"/>
    </row>
    <row r="1837" spans="10:10" ht="14.25">
      <c r="J1837" s="203"/>
    </row>
    <row r="1838" spans="10:10" ht="14.25">
      <c r="J1838" s="203"/>
    </row>
    <row r="1839" spans="10:10" ht="14.25">
      <c r="J1839" s="203"/>
    </row>
    <row r="1840" spans="10:10" ht="14.25">
      <c r="J1840" s="203"/>
    </row>
    <row r="1841" spans="10:10" ht="14.25">
      <c r="J1841" s="203"/>
    </row>
    <row r="1842" spans="10:10" ht="14.25">
      <c r="J1842" s="203"/>
    </row>
    <row r="1843" spans="10:10" ht="14.25">
      <c r="J1843" s="203"/>
    </row>
    <row r="1844" spans="10:10" ht="14.25">
      <c r="J1844" s="203"/>
    </row>
    <row r="1845" spans="10:10" ht="14.25">
      <c r="J1845" s="203"/>
    </row>
    <row r="1846" spans="10:10" ht="14.25">
      <c r="J1846" s="203"/>
    </row>
    <row r="1847" spans="10:10" ht="14.25">
      <c r="J1847" s="203"/>
    </row>
    <row r="1848" spans="10:10" ht="14.25">
      <c r="J1848" s="203"/>
    </row>
    <row r="1849" spans="10:10" ht="14.25">
      <c r="J1849" s="203"/>
    </row>
    <row r="1850" spans="10:10" ht="14.25">
      <c r="J1850" s="203"/>
    </row>
    <row r="1851" spans="10:10" ht="14.25">
      <c r="J1851" s="203"/>
    </row>
    <row r="1852" spans="10:10" ht="14.25">
      <c r="J1852" s="203"/>
    </row>
    <row r="1853" spans="10:10" ht="14.25">
      <c r="J1853" s="203"/>
    </row>
    <row r="1854" spans="10:10" ht="14.25">
      <c r="J1854" s="203"/>
    </row>
    <row r="1855" spans="10:10" ht="14.25">
      <c r="J1855" s="203"/>
    </row>
    <row r="1856" spans="10:10" ht="14.25">
      <c r="J1856" s="203"/>
    </row>
    <row r="1857" spans="10:10" ht="14.25">
      <c r="J1857" s="203"/>
    </row>
    <row r="1858" spans="10:10" ht="14.25">
      <c r="J1858" s="203"/>
    </row>
    <row r="1859" spans="10:10" ht="14.25">
      <c r="J1859" s="203"/>
    </row>
    <row r="1860" spans="10:10" ht="14.25">
      <c r="J1860" s="203"/>
    </row>
    <row r="1861" spans="10:10" ht="14.25">
      <c r="J1861" s="203"/>
    </row>
    <row r="1862" spans="10:10" ht="14.25">
      <c r="J1862" s="203"/>
    </row>
    <row r="1863" spans="10:10" ht="14.25">
      <c r="J1863" s="203"/>
    </row>
    <row r="1864" spans="10:10" ht="14.25">
      <c r="J1864" s="203"/>
    </row>
    <row r="1865" spans="10:10" ht="14.25">
      <c r="J1865" s="203"/>
    </row>
    <row r="1866" spans="10:10" ht="14.25">
      <c r="J1866" s="203"/>
    </row>
    <row r="1867" spans="10:10" ht="14.25">
      <c r="J1867" s="203"/>
    </row>
    <row r="1868" spans="10:10" ht="14.25">
      <c r="J1868" s="203"/>
    </row>
    <row r="1869" spans="10:10" ht="14.25">
      <c r="J1869" s="203"/>
    </row>
    <row r="1870" spans="10:10" ht="14.25">
      <c r="J1870" s="203"/>
    </row>
    <row r="1871" spans="10:10" ht="14.25">
      <c r="J1871" s="203"/>
    </row>
    <row r="1872" spans="10:10" ht="14.25">
      <c r="J1872" s="203"/>
    </row>
    <row r="1873" spans="10:10" ht="14.25">
      <c r="J1873" s="203"/>
    </row>
    <row r="1874" spans="10:10" ht="14.25">
      <c r="J1874" s="203"/>
    </row>
    <row r="1875" spans="10:10" ht="14.25">
      <c r="J1875" s="203"/>
    </row>
    <row r="1876" spans="10:10" ht="14.25">
      <c r="J1876" s="203"/>
    </row>
  </sheetData>
  <autoFilter ref="A1:A1876" xr:uid="{001DBD3C-E49B-4E3D-82F0-D05C0FC147C5}"/>
  <pageMargins left="0.7" right="0.7" top="0.75" bottom="0.75" header="0" footer="0"/>
  <pageSetup orientation="landscape"/>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9FAAC-1815-4895-8590-6CA06ECD169A}">
  <sheetPr>
    <tabColor theme="9" tint="0.39997558519241921"/>
    <outlinePr summaryBelow="0" summaryRight="0"/>
  </sheetPr>
  <dimension ref="A1:E1620"/>
  <sheetViews>
    <sheetView zoomScaleNormal="100" workbookViewId="0">
      <selection activeCell="H99" sqref="H99"/>
    </sheetView>
  </sheetViews>
  <sheetFormatPr defaultColWidth="12.625" defaultRowHeight="15" customHeight="1"/>
  <cols>
    <col min="1" max="1" width="14.5" style="1" bestFit="1" customWidth="1"/>
    <col min="2" max="2" width="145.625" style="1" bestFit="1" customWidth="1"/>
    <col min="3" max="3" width="9" style="37" customWidth="1"/>
    <col min="4" max="4" width="79.5" style="126" customWidth="1"/>
    <col min="5" max="5" width="37.5" style="1" customWidth="1"/>
    <col min="6" max="16384" width="12.625" style="1"/>
  </cols>
  <sheetData>
    <row r="1" spans="1:4" ht="14.25" customHeight="1">
      <c r="A1" s="2" t="s">
        <v>7986</v>
      </c>
      <c r="B1" s="2" t="s">
        <v>11569</v>
      </c>
      <c r="C1" s="37" t="s">
        <v>8289</v>
      </c>
      <c r="D1" s="126" t="s">
        <v>11570</v>
      </c>
    </row>
    <row r="2" spans="1:4" ht="17.25" customHeight="1">
      <c r="A2" s="1462" t="s">
        <v>11571</v>
      </c>
      <c r="B2" s="1462"/>
    </row>
    <row r="3" spans="1:4" ht="17.25" customHeight="1">
      <c r="A3" s="18" t="s">
        <v>11572</v>
      </c>
      <c r="B3" s="1309"/>
    </row>
    <row r="4" spans="1:4" ht="15" customHeight="1">
      <c r="A4" s="18" t="s">
        <v>11573</v>
      </c>
      <c r="B4" s="5" t="s">
        <v>11574</v>
      </c>
    </row>
    <row r="5" spans="1:4" ht="15" customHeight="1">
      <c r="A5" s="38" t="s">
        <v>8250</v>
      </c>
      <c r="B5" s="3" t="s">
        <v>8249</v>
      </c>
      <c r="C5" s="37" t="s">
        <v>1319</v>
      </c>
      <c r="D5" s="1463" t="s">
        <v>11575</v>
      </c>
    </row>
    <row r="6" spans="1:4" ht="15" customHeight="1">
      <c r="A6" s="39" t="s">
        <v>8258</v>
      </c>
      <c r="B6" s="3" t="s">
        <v>8305</v>
      </c>
      <c r="C6" s="37" t="s">
        <v>1319</v>
      </c>
      <c r="D6" s="1463"/>
    </row>
    <row r="7" spans="1:4" ht="15" customHeight="1">
      <c r="A7" s="39" t="s">
        <v>8258</v>
      </c>
      <c r="B7" s="3" t="s">
        <v>8306</v>
      </c>
      <c r="C7" s="37" t="s">
        <v>1319</v>
      </c>
      <c r="D7" s="1463"/>
    </row>
    <row r="8" spans="1:4" ht="15" customHeight="1">
      <c r="A8" s="40" t="s">
        <v>8280</v>
      </c>
      <c r="B8" s="3" t="s">
        <v>8311</v>
      </c>
      <c r="C8" s="37" t="s">
        <v>1315</v>
      </c>
      <c r="D8" s="1463"/>
    </row>
    <row r="9" spans="1:4" ht="15" customHeight="1">
      <c r="A9" s="40" t="s">
        <v>8280</v>
      </c>
      <c r="B9" s="202" t="s">
        <v>10807</v>
      </c>
      <c r="D9" s="1463"/>
    </row>
    <row r="10" spans="1:4" ht="15" customHeight="1">
      <c r="A10" s="40" t="s">
        <v>8280</v>
      </c>
      <c r="B10" s="202" t="s">
        <v>10807</v>
      </c>
      <c r="D10" s="1463"/>
    </row>
    <row r="11" spans="1:4" ht="15" customHeight="1">
      <c r="A11" s="41" t="s">
        <v>8282</v>
      </c>
      <c r="B11" s="3" t="s">
        <v>8326</v>
      </c>
      <c r="C11" s="37" t="s">
        <v>1288</v>
      </c>
      <c r="D11" s="242"/>
    </row>
    <row r="12" spans="1:4" ht="15" customHeight="1">
      <c r="A12" s="41" t="s">
        <v>8282</v>
      </c>
      <c r="B12" s="3" t="s">
        <v>8327</v>
      </c>
      <c r="C12" s="37" t="s">
        <v>1288</v>
      </c>
      <c r="D12" s="242"/>
    </row>
    <row r="13" spans="1:4" ht="15" customHeight="1">
      <c r="A13" s="41" t="s">
        <v>8282</v>
      </c>
      <c r="B13" s="202" t="s">
        <v>10807</v>
      </c>
      <c r="C13" s="1"/>
      <c r="D13" s="242"/>
    </row>
    <row r="14" spans="1:4" ht="15" customHeight="1">
      <c r="A14" s="67" t="s">
        <v>8284</v>
      </c>
      <c r="B14" s="3" t="s">
        <v>8334</v>
      </c>
      <c r="C14" s="37" t="s">
        <v>9304</v>
      </c>
      <c r="D14" s="242"/>
    </row>
    <row r="15" spans="1:4" ht="15" customHeight="1">
      <c r="A15" s="42" t="s">
        <v>8339</v>
      </c>
      <c r="B15" s="202" t="s">
        <v>10807</v>
      </c>
      <c r="D15" s="242"/>
    </row>
    <row r="17" spans="1:3" ht="15" customHeight="1">
      <c r="A17" s="18" t="s">
        <v>11576</v>
      </c>
      <c r="B17" s="3" t="s">
        <v>11577</v>
      </c>
    </row>
    <row r="18" spans="1:3" ht="15" customHeight="1">
      <c r="A18" s="38" t="s">
        <v>8250</v>
      </c>
      <c r="B18" s="3" t="s">
        <v>8252</v>
      </c>
      <c r="C18" s="37" t="s">
        <v>1319</v>
      </c>
    </row>
    <row r="19" spans="1:3" ht="15" customHeight="1">
      <c r="A19" s="39" t="s">
        <v>8258</v>
      </c>
      <c r="B19" s="3" t="s">
        <v>8307</v>
      </c>
      <c r="C19" s="37" t="s">
        <v>1319</v>
      </c>
    </row>
    <row r="20" spans="1:3" ht="15" customHeight="1">
      <c r="A20" s="39" t="s">
        <v>8258</v>
      </c>
      <c r="B20" s="202" t="s">
        <v>10807</v>
      </c>
      <c r="C20" s="37" t="s">
        <v>1315</v>
      </c>
    </row>
    <row r="21" spans="1:3" ht="15" customHeight="1">
      <c r="A21" s="40" t="s">
        <v>8280</v>
      </c>
      <c r="B21" s="3" t="s">
        <v>8312</v>
      </c>
      <c r="C21" s="37" t="s">
        <v>1315</v>
      </c>
    </row>
    <row r="22" spans="1:3" ht="15" customHeight="1">
      <c r="A22" s="40" t="s">
        <v>8280</v>
      </c>
      <c r="B22" s="202" t="s">
        <v>10807</v>
      </c>
      <c r="C22" s="1"/>
    </row>
    <row r="23" spans="1:3" ht="15" customHeight="1">
      <c r="A23" s="40" t="s">
        <v>8280</v>
      </c>
      <c r="B23" s="202" t="s">
        <v>10807</v>
      </c>
    </row>
    <row r="24" spans="1:3" ht="15" customHeight="1">
      <c r="A24" s="41" t="s">
        <v>8282</v>
      </c>
      <c r="B24" s="43" t="s">
        <v>8328</v>
      </c>
      <c r="C24" s="37" t="s">
        <v>1288</v>
      </c>
    </row>
    <row r="25" spans="1:3" ht="15" customHeight="1">
      <c r="A25" s="41" t="s">
        <v>8282</v>
      </c>
      <c r="B25" s="202" t="s">
        <v>10807</v>
      </c>
      <c r="C25" s="1"/>
    </row>
    <row r="26" spans="1:3" ht="15" customHeight="1">
      <c r="A26" s="41" t="s">
        <v>8282</v>
      </c>
      <c r="B26" s="202" t="s">
        <v>10807</v>
      </c>
      <c r="C26" s="1"/>
    </row>
    <row r="27" spans="1:3" ht="15" customHeight="1">
      <c r="A27" s="67" t="s">
        <v>8284</v>
      </c>
      <c r="B27" s="43" t="s">
        <v>8335</v>
      </c>
      <c r="C27" s="37" t="s">
        <v>9304</v>
      </c>
    </row>
    <row r="28" spans="1:3" ht="15" customHeight="1">
      <c r="A28" s="42" t="s">
        <v>8339</v>
      </c>
      <c r="B28" s="202" t="s">
        <v>10807</v>
      </c>
      <c r="C28" s="1"/>
    </row>
    <row r="29" spans="1:3" ht="15" customHeight="1">
      <c r="C29" s="1"/>
    </row>
    <row r="30" spans="1:3" ht="15" customHeight="1">
      <c r="A30" s="18" t="s">
        <v>11578</v>
      </c>
      <c r="B30" s="3" t="s">
        <v>11579</v>
      </c>
    </row>
    <row r="31" spans="1:3" ht="15" customHeight="1">
      <c r="A31" s="38" t="s">
        <v>8250</v>
      </c>
      <c r="B31" s="3" t="s">
        <v>8254</v>
      </c>
      <c r="C31" s="37" t="s">
        <v>1319</v>
      </c>
    </row>
    <row r="32" spans="1:3" ht="15" customHeight="1">
      <c r="A32" s="39" t="s">
        <v>8258</v>
      </c>
      <c r="B32" s="3" t="s">
        <v>8308</v>
      </c>
      <c r="C32" s="37" t="s">
        <v>1319</v>
      </c>
    </row>
    <row r="33" spans="1:3" ht="15" customHeight="1">
      <c r="A33" s="39" t="s">
        <v>8258</v>
      </c>
      <c r="B33" s="202" t="s">
        <v>10807</v>
      </c>
      <c r="C33" s="1"/>
    </row>
    <row r="34" spans="1:3" ht="15" customHeight="1">
      <c r="A34" s="40" t="s">
        <v>8280</v>
      </c>
      <c r="B34" s="202" t="s">
        <v>10807</v>
      </c>
      <c r="C34" s="1"/>
    </row>
    <row r="35" spans="1:3" ht="15" customHeight="1">
      <c r="A35" s="40" t="s">
        <v>8280</v>
      </c>
      <c r="B35" s="202" t="s">
        <v>10807</v>
      </c>
      <c r="C35" s="1"/>
    </row>
    <row r="36" spans="1:3" ht="15" customHeight="1">
      <c r="A36" s="40" t="s">
        <v>8280</v>
      </c>
      <c r="B36" s="3" t="s">
        <v>8313</v>
      </c>
      <c r="C36" s="37" t="s">
        <v>1315</v>
      </c>
    </row>
    <row r="37" spans="1:3" ht="15" customHeight="1">
      <c r="A37" s="41" t="s">
        <v>8282</v>
      </c>
      <c r="B37" s="3" t="s">
        <v>8329</v>
      </c>
      <c r="C37" s="37" t="s">
        <v>1288</v>
      </c>
    </row>
    <row r="38" spans="1:3" ht="15" customHeight="1">
      <c r="A38" s="41" t="s">
        <v>8282</v>
      </c>
      <c r="B38" s="43" t="s">
        <v>8330</v>
      </c>
      <c r="C38" s="37" t="s">
        <v>1288</v>
      </c>
    </row>
    <row r="39" spans="1:3" ht="15" customHeight="1">
      <c r="A39" s="41" t="s">
        <v>8282</v>
      </c>
      <c r="B39" s="43" t="s">
        <v>8331</v>
      </c>
      <c r="C39" s="37" t="s">
        <v>1288</v>
      </c>
    </row>
    <row r="40" spans="1:3" ht="15" customHeight="1">
      <c r="A40" s="67" t="s">
        <v>8284</v>
      </c>
      <c r="B40" s="3" t="s">
        <v>8336</v>
      </c>
      <c r="C40" s="37" t="s">
        <v>9304</v>
      </c>
    </row>
    <row r="41" spans="1:3" ht="15" customHeight="1">
      <c r="A41" s="42" t="s">
        <v>8339</v>
      </c>
      <c r="B41" s="202" t="s">
        <v>10807</v>
      </c>
      <c r="C41" s="1"/>
    </row>
    <row r="42" spans="1:3" ht="15" customHeight="1">
      <c r="C42" s="1"/>
    </row>
    <row r="43" spans="1:3" ht="15" customHeight="1">
      <c r="A43" s="18" t="s">
        <v>11580</v>
      </c>
      <c r="B43" s="3" t="s">
        <v>11581</v>
      </c>
    </row>
    <row r="44" spans="1:3" ht="15" customHeight="1">
      <c r="A44" s="38" t="s">
        <v>8250</v>
      </c>
      <c r="B44" s="3" t="s">
        <v>8255</v>
      </c>
      <c r="C44" s="37" t="s">
        <v>1319</v>
      </c>
    </row>
    <row r="45" spans="1:3" ht="15" customHeight="1">
      <c r="A45" s="39" t="s">
        <v>8258</v>
      </c>
      <c r="B45" s="3" t="s">
        <v>8309</v>
      </c>
      <c r="C45" s="37" t="s">
        <v>1319</v>
      </c>
    </row>
    <row r="46" spans="1:3" ht="15" customHeight="1">
      <c r="A46" s="39" t="s">
        <v>8258</v>
      </c>
      <c r="B46" s="3" t="s">
        <v>8310</v>
      </c>
      <c r="C46" s="37" t="s">
        <v>1319</v>
      </c>
    </row>
    <row r="47" spans="1:3" ht="15" customHeight="1">
      <c r="A47" s="40" t="s">
        <v>8280</v>
      </c>
      <c r="B47" s="3" t="s">
        <v>8314</v>
      </c>
      <c r="C47" s="37" t="s">
        <v>1315</v>
      </c>
    </row>
    <row r="48" spans="1:3" ht="15" customHeight="1">
      <c r="A48" s="40" t="s">
        <v>8280</v>
      </c>
      <c r="B48" s="3" t="s">
        <v>8315</v>
      </c>
      <c r="C48" s="37" t="s">
        <v>1315</v>
      </c>
    </row>
    <row r="49" spans="1:5" ht="15" customHeight="1">
      <c r="A49" s="40" t="s">
        <v>8280</v>
      </c>
      <c r="B49" s="3" t="s">
        <v>8316</v>
      </c>
      <c r="C49" s="37" t="s">
        <v>1315</v>
      </c>
    </row>
    <row r="50" spans="1:5" ht="15" customHeight="1">
      <c r="A50" s="41" t="s">
        <v>8282</v>
      </c>
      <c r="B50" s="43" t="s">
        <v>8332</v>
      </c>
      <c r="C50" s="37" t="s">
        <v>1288</v>
      </c>
    </row>
    <row r="51" spans="1:5" ht="15" customHeight="1">
      <c r="A51" s="41" t="s">
        <v>8282</v>
      </c>
      <c r="B51" s="202" t="s">
        <v>10807</v>
      </c>
      <c r="C51" s="1" t="s">
        <v>11582</v>
      </c>
    </row>
    <row r="52" spans="1:5" ht="15" customHeight="1">
      <c r="A52" s="41" t="s">
        <v>8282</v>
      </c>
      <c r="B52" s="43" t="s">
        <v>8333</v>
      </c>
      <c r="C52" s="1" t="s">
        <v>11582</v>
      </c>
    </row>
    <row r="53" spans="1:5" ht="15" customHeight="1">
      <c r="A53" s="67" t="s">
        <v>8284</v>
      </c>
      <c r="B53" s="3" t="s">
        <v>8337</v>
      </c>
      <c r="C53" s="37" t="s">
        <v>9304</v>
      </c>
    </row>
    <row r="54" spans="1:5" s="202" customFormat="1" ht="15" customHeight="1">
      <c r="A54" s="42" t="s">
        <v>8339</v>
      </c>
      <c r="B54" s="3" t="s">
        <v>8338</v>
      </c>
      <c r="C54" s="37" t="s">
        <v>11583</v>
      </c>
    </row>
    <row r="55" spans="1:5" ht="15" customHeight="1">
      <c r="B55" s="127" t="s">
        <v>11584</v>
      </c>
      <c r="C55" s="1"/>
    </row>
    <row r="56" spans="1:5" ht="15" customHeight="1">
      <c r="A56" s="3"/>
    </row>
    <row r="57" spans="1:5" ht="15" customHeight="1">
      <c r="A57" s="19" t="s">
        <v>11585</v>
      </c>
      <c r="B57" s="3"/>
    </row>
    <row r="58" spans="1:5" ht="15" customHeight="1">
      <c r="A58" s="38" t="s">
        <v>8250</v>
      </c>
      <c r="B58" s="38" t="s">
        <v>8257</v>
      </c>
      <c r="C58" s="37" t="s">
        <v>1297</v>
      </c>
      <c r="D58" s="126" t="s">
        <v>11586</v>
      </c>
      <c r="E58" s="126" t="s">
        <v>11586</v>
      </c>
    </row>
    <row r="59" spans="1:5" ht="15" customHeight="1">
      <c r="A59" s="38" t="s">
        <v>8250</v>
      </c>
      <c r="B59" s="38" t="s">
        <v>8259</v>
      </c>
      <c r="C59" s="37" t="s">
        <v>1297</v>
      </c>
      <c r="D59" s="126" t="s">
        <v>11587</v>
      </c>
      <c r="E59" s="126" t="s">
        <v>11588</v>
      </c>
    </row>
    <row r="60" spans="1:5" ht="15" customHeight="1">
      <c r="A60" s="38" t="s">
        <v>8250</v>
      </c>
      <c r="B60" s="38" t="s">
        <v>8261</v>
      </c>
      <c r="C60" s="37" t="s">
        <v>1297</v>
      </c>
      <c r="D60" s="126" t="s">
        <v>11589</v>
      </c>
      <c r="E60" s="126" t="s">
        <v>11590</v>
      </c>
    </row>
    <row r="61" spans="1:5" ht="15" customHeight="1">
      <c r="A61" s="38" t="s">
        <v>8250</v>
      </c>
      <c r="B61" s="38" t="s">
        <v>8262</v>
      </c>
      <c r="C61" s="37" t="s">
        <v>1297</v>
      </c>
      <c r="D61" s="126" t="s">
        <v>11591</v>
      </c>
      <c r="E61" s="126" t="s">
        <v>11592</v>
      </c>
    </row>
    <row r="62" spans="1:5" ht="15" customHeight="1">
      <c r="A62" s="38" t="s">
        <v>8250</v>
      </c>
      <c r="B62" s="38" t="s">
        <v>8265</v>
      </c>
      <c r="C62" s="37" t="s">
        <v>1297</v>
      </c>
      <c r="D62" s="126" t="s">
        <v>11593</v>
      </c>
      <c r="E62" s="126" t="s">
        <v>11594</v>
      </c>
    </row>
    <row r="63" spans="1:5" ht="15" customHeight="1">
      <c r="A63" s="38" t="s">
        <v>8250</v>
      </c>
      <c r="B63" s="38" t="s">
        <v>8267</v>
      </c>
      <c r="C63" s="37" t="s">
        <v>1297</v>
      </c>
      <c r="D63" s="126" t="s">
        <v>11595</v>
      </c>
      <c r="E63" s="126" t="s">
        <v>11596</v>
      </c>
    </row>
    <row r="64" spans="1:5" ht="15" customHeight="1">
      <c r="A64" s="38" t="s">
        <v>8250</v>
      </c>
      <c r="B64" s="38" t="s">
        <v>8270</v>
      </c>
      <c r="C64" s="37" t="s">
        <v>1297</v>
      </c>
      <c r="D64" s="126" t="s">
        <v>11597</v>
      </c>
      <c r="E64" s="126" t="s">
        <v>11598</v>
      </c>
    </row>
    <row r="65" spans="1:5" ht="15" customHeight="1">
      <c r="A65" s="38" t="s">
        <v>8250</v>
      </c>
      <c r="B65" s="38" t="s">
        <v>8272</v>
      </c>
      <c r="C65" s="37" t="s">
        <v>1297</v>
      </c>
      <c r="D65" s="126" t="s">
        <v>11599</v>
      </c>
      <c r="E65" s="126"/>
    </row>
    <row r="66" spans="1:5" ht="15" customHeight="1">
      <c r="A66" s="38" t="s">
        <v>8250</v>
      </c>
      <c r="B66" s="38" t="s">
        <v>8274</v>
      </c>
      <c r="C66" s="37" t="s">
        <v>1297</v>
      </c>
      <c r="D66" s="126" t="s">
        <v>11600</v>
      </c>
      <c r="E66" s="126"/>
    </row>
    <row r="67" spans="1:5" ht="15" customHeight="1">
      <c r="A67" s="38" t="s">
        <v>8250</v>
      </c>
      <c r="B67" s="38" t="s">
        <v>8275</v>
      </c>
      <c r="C67" s="37" t="s">
        <v>1297</v>
      </c>
      <c r="E67" s="126"/>
    </row>
    <row r="68" spans="1:5" ht="15" customHeight="1">
      <c r="A68" s="38" t="s">
        <v>8250</v>
      </c>
      <c r="B68" s="38" t="s">
        <v>8276</v>
      </c>
      <c r="C68" s="37" t="s">
        <v>1297</v>
      </c>
      <c r="E68" s="126"/>
    </row>
    <row r="69" spans="1:5" ht="16.5" customHeight="1">
      <c r="A69" s="38" t="s">
        <v>8250</v>
      </c>
      <c r="B69" s="38" t="s">
        <v>8277</v>
      </c>
      <c r="C69" s="37" t="s">
        <v>1297</v>
      </c>
      <c r="E69" s="126" t="s">
        <v>11591</v>
      </c>
    </row>
    <row r="70" spans="1:5" ht="15" customHeight="1">
      <c r="A70" s="39" t="s">
        <v>8258</v>
      </c>
      <c r="B70" s="39" t="s">
        <v>8278</v>
      </c>
      <c r="C70" s="37" t="s">
        <v>1288</v>
      </c>
      <c r="E70" s="126" t="s">
        <v>11593</v>
      </c>
    </row>
    <row r="71" spans="1:5" ht="15" customHeight="1">
      <c r="A71" s="39" t="s">
        <v>8258</v>
      </c>
      <c r="B71" s="39" t="s">
        <v>8279</v>
      </c>
      <c r="C71" s="37" t="s">
        <v>1288</v>
      </c>
      <c r="E71" s="126" t="s">
        <v>11595</v>
      </c>
    </row>
    <row r="72" spans="1:5" ht="15" customHeight="1">
      <c r="A72" s="39" t="s">
        <v>8258</v>
      </c>
      <c r="B72" s="39" t="s">
        <v>8281</v>
      </c>
      <c r="C72" s="37" t="s">
        <v>1288</v>
      </c>
      <c r="E72" s="126" t="s">
        <v>11597</v>
      </c>
    </row>
    <row r="73" spans="1:5" ht="15" customHeight="1">
      <c r="A73" s="39" t="s">
        <v>8258</v>
      </c>
      <c r="B73" s="39" t="s">
        <v>8283</v>
      </c>
      <c r="C73" s="37" t="s">
        <v>1288</v>
      </c>
      <c r="E73" s="126" t="s">
        <v>11599</v>
      </c>
    </row>
    <row r="74" spans="1:5" ht="15" customHeight="1">
      <c r="A74" s="39" t="s">
        <v>8258</v>
      </c>
      <c r="B74" s="39" t="s">
        <v>8285</v>
      </c>
      <c r="C74" s="37" t="s">
        <v>1288</v>
      </c>
      <c r="E74" s="126" t="s">
        <v>11600</v>
      </c>
    </row>
    <row r="75" spans="1:5" ht="15" customHeight="1">
      <c r="A75" s="39" t="s">
        <v>8258</v>
      </c>
      <c r="B75" s="39" t="s">
        <v>8287</v>
      </c>
      <c r="C75" s="37" t="s">
        <v>1288</v>
      </c>
      <c r="E75" s="126"/>
    </row>
    <row r="76" spans="1:5" ht="15" customHeight="1">
      <c r="A76" s="39" t="s">
        <v>8258</v>
      </c>
      <c r="B76" s="39" t="s">
        <v>8290</v>
      </c>
      <c r="C76" s="37" t="s">
        <v>1288</v>
      </c>
    </row>
    <row r="77" spans="1:5" ht="15" customHeight="1">
      <c r="A77" s="39" t="s">
        <v>8258</v>
      </c>
      <c r="B77" s="39" t="s">
        <v>8293</v>
      </c>
      <c r="C77" s="37" t="s">
        <v>1288</v>
      </c>
    </row>
    <row r="78" spans="1:5" ht="15" customHeight="1">
      <c r="A78" s="39" t="s">
        <v>8258</v>
      </c>
      <c r="B78" s="39" t="s">
        <v>8295</v>
      </c>
      <c r="C78" s="37" t="s">
        <v>1288</v>
      </c>
    </row>
    <row r="79" spans="1:5" ht="15" customHeight="1">
      <c r="A79" s="39" t="s">
        <v>8258</v>
      </c>
      <c r="B79" s="39" t="s">
        <v>8297</v>
      </c>
      <c r="C79" s="37" t="s">
        <v>1288</v>
      </c>
    </row>
    <row r="80" spans="1:5" ht="15" customHeight="1">
      <c r="A80" s="39" t="s">
        <v>8258</v>
      </c>
      <c r="B80" s="39" t="s">
        <v>8299</v>
      </c>
      <c r="C80" s="37" t="s">
        <v>1288</v>
      </c>
    </row>
    <row r="81" spans="1:4" ht="15" customHeight="1">
      <c r="A81" s="39" t="s">
        <v>8258</v>
      </c>
      <c r="B81" s="39" t="s">
        <v>8300</v>
      </c>
      <c r="C81" s="37" t="s">
        <v>1288</v>
      </c>
    </row>
    <row r="82" spans="1:4" ht="15" customHeight="1">
      <c r="A82" s="39" t="s">
        <v>8258</v>
      </c>
      <c r="B82" s="39" t="s">
        <v>8301</v>
      </c>
      <c r="C82" s="37" t="s">
        <v>1288</v>
      </c>
    </row>
    <row r="83" spans="1:4" ht="15" customHeight="1">
      <c r="A83" s="39" t="s">
        <v>8258</v>
      </c>
      <c r="B83" s="39" t="s">
        <v>8302</v>
      </c>
      <c r="C83" s="37" t="s">
        <v>1288</v>
      </c>
    </row>
    <row r="84" spans="1:4" ht="15" customHeight="1">
      <c r="A84" s="39" t="s">
        <v>8258</v>
      </c>
      <c r="B84" s="39" t="s">
        <v>8304</v>
      </c>
      <c r="C84" s="37" t="s">
        <v>1288</v>
      </c>
    </row>
    <row r="85" spans="1:4" ht="15" customHeight="1">
      <c r="A85" s="40" t="s">
        <v>8280</v>
      </c>
      <c r="B85" s="40" t="s">
        <v>8317</v>
      </c>
      <c r="C85" s="37" t="s">
        <v>11601</v>
      </c>
    </row>
    <row r="86" spans="1:4" ht="15" customHeight="1">
      <c r="A86" s="40" t="s">
        <v>8280</v>
      </c>
      <c r="B86" s="40" t="s">
        <v>8318</v>
      </c>
      <c r="C86" s="37" t="s">
        <v>11601</v>
      </c>
    </row>
    <row r="87" spans="1:4" ht="15" customHeight="1">
      <c r="A87" s="40" t="s">
        <v>8280</v>
      </c>
      <c r="B87" s="40" t="s">
        <v>8319</v>
      </c>
      <c r="C87" s="37" t="s">
        <v>11601</v>
      </c>
    </row>
    <row r="88" spans="1:4" ht="15" customHeight="1">
      <c r="A88" s="40" t="s">
        <v>8280</v>
      </c>
      <c r="B88" s="40" t="s">
        <v>8320</v>
      </c>
      <c r="C88" s="37" t="s">
        <v>11601</v>
      </c>
    </row>
    <row r="89" spans="1:4" ht="15" customHeight="1">
      <c r="A89" s="40" t="s">
        <v>8280</v>
      </c>
      <c r="B89" s="40" t="s">
        <v>8321</v>
      </c>
      <c r="C89" s="37" t="s">
        <v>11601</v>
      </c>
    </row>
    <row r="90" spans="1:4" ht="15" customHeight="1">
      <c r="A90" s="40" t="s">
        <v>8280</v>
      </c>
      <c r="B90" s="40" t="s">
        <v>8322</v>
      </c>
      <c r="C90" s="37" t="s">
        <v>11601</v>
      </c>
    </row>
    <row r="91" spans="1:4" ht="15" customHeight="1">
      <c r="A91" s="40" t="s">
        <v>8280</v>
      </c>
      <c r="B91" s="40" t="s">
        <v>8323</v>
      </c>
      <c r="C91" s="37" t="s">
        <v>11601</v>
      </c>
    </row>
    <row r="92" spans="1:4" ht="15" customHeight="1">
      <c r="A92" s="40" t="s">
        <v>8280</v>
      </c>
      <c r="B92" s="40" t="s">
        <v>8324</v>
      </c>
      <c r="C92" s="37" t="s">
        <v>11601</v>
      </c>
    </row>
    <row r="93" spans="1:4" ht="15" customHeight="1">
      <c r="A93" s="40" t="s">
        <v>8280</v>
      </c>
      <c r="B93" s="40" t="s">
        <v>8325</v>
      </c>
      <c r="C93" s="37" t="s">
        <v>11601</v>
      </c>
    </row>
    <row r="94" spans="1:4" ht="15" customHeight="1">
      <c r="B94" s="3"/>
    </row>
    <row r="95" spans="1:4" ht="15" customHeight="1">
      <c r="A95" s="18" t="s">
        <v>11602</v>
      </c>
      <c r="B95" s="3" t="s">
        <v>11603</v>
      </c>
    </row>
    <row r="96" spans="1:4" ht="15" customHeight="1">
      <c r="A96" s="41" t="s">
        <v>8282</v>
      </c>
      <c r="B96" s="3" t="s">
        <v>8340</v>
      </c>
      <c r="C96" s="37" t="s">
        <v>9304</v>
      </c>
      <c r="D96" s="126" t="s">
        <v>11604</v>
      </c>
    </row>
    <row r="97" spans="1:4" ht="15" customHeight="1">
      <c r="A97" s="41" t="s">
        <v>8282</v>
      </c>
      <c r="B97" s="2" t="s">
        <v>8342</v>
      </c>
      <c r="C97" s="37" t="s">
        <v>9304</v>
      </c>
      <c r="D97" s="126" t="s">
        <v>11605</v>
      </c>
    </row>
    <row r="98" spans="1:4" ht="15" customHeight="1">
      <c r="A98" s="41" t="s">
        <v>8282</v>
      </c>
      <c r="B98" s="3" t="s">
        <v>8343</v>
      </c>
      <c r="C98" s="37" t="s">
        <v>9304</v>
      </c>
      <c r="D98" s="126" t="s">
        <v>11606</v>
      </c>
    </row>
    <row r="99" spans="1:4" ht="15" customHeight="1">
      <c r="A99" s="41" t="s">
        <v>8282</v>
      </c>
      <c r="B99" s="3" t="s">
        <v>8344</v>
      </c>
      <c r="C99" s="37" t="s">
        <v>9304</v>
      </c>
      <c r="D99" s="126" t="s">
        <v>11607</v>
      </c>
    </row>
    <row r="100" spans="1:4" ht="15" customHeight="1">
      <c r="A100" s="41" t="s">
        <v>8282</v>
      </c>
      <c r="B100" s="3" t="s">
        <v>8345</v>
      </c>
      <c r="C100" s="37" t="s">
        <v>9304</v>
      </c>
      <c r="D100" s="126" t="s">
        <v>11608</v>
      </c>
    </row>
    <row r="101" spans="1:4" ht="15" customHeight="1">
      <c r="A101" s="41" t="s">
        <v>8282</v>
      </c>
      <c r="B101" s="3" t="s">
        <v>8346</v>
      </c>
      <c r="C101" s="37" t="s">
        <v>9304</v>
      </c>
      <c r="D101" s="126" t="s">
        <v>11609</v>
      </c>
    </row>
    <row r="102" spans="1:4" ht="15" customHeight="1">
      <c r="A102" s="41" t="s">
        <v>8282</v>
      </c>
      <c r="B102" s="3" t="s">
        <v>8347</v>
      </c>
      <c r="C102" s="37" t="s">
        <v>9304</v>
      </c>
      <c r="D102" s="126" t="s">
        <v>11610</v>
      </c>
    </row>
    <row r="103" spans="1:4" ht="15" customHeight="1">
      <c r="A103" s="41" t="s">
        <v>8282</v>
      </c>
      <c r="B103" s="3" t="s">
        <v>8348</v>
      </c>
      <c r="C103" s="37" t="s">
        <v>9304</v>
      </c>
      <c r="D103" s="126" t="s">
        <v>11611</v>
      </c>
    </row>
    <row r="105" spans="1:4" ht="15" customHeight="1">
      <c r="A105" s="19" t="s">
        <v>11612</v>
      </c>
      <c r="B105" s="3"/>
    </row>
    <row r="106" spans="1:4" ht="15" customHeight="1">
      <c r="A106" s="38" t="s">
        <v>8250</v>
      </c>
      <c r="B106" s="3" t="s">
        <v>8349</v>
      </c>
      <c r="C106" s="37" t="s">
        <v>1315</v>
      </c>
    </row>
    <row r="107" spans="1:4" ht="15" customHeight="1">
      <c r="A107" s="38" t="s">
        <v>8250</v>
      </c>
      <c r="B107" s="3" t="s">
        <v>8350</v>
      </c>
      <c r="C107" s="37" t="s">
        <v>1315</v>
      </c>
    </row>
    <row r="108" spans="1:4" ht="15" customHeight="1">
      <c r="A108" s="38" t="s">
        <v>8250</v>
      </c>
      <c r="B108" s="3" t="s">
        <v>8351</v>
      </c>
      <c r="C108" s="37" t="s">
        <v>1315</v>
      </c>
    </row>
    <row r="109" spans="1:4" ht="15" customHeight="1">
      <c r="A109" s="38" t="s">
        <v>8250</v>
      </c>
      <c r="B109" s="3" t="s">
        <v>8352</v>
      </c>
      <c r="C109" s="37" t="s">
        <v>1315</v>
      </c>
    </row>
    <row r="110" spans="1:4" ht="15" customHeight="1">
      <c r="A110" s="38" t="s">
        <v>8250</v>
      </c>
      <c r="B110" s="3" t="s">
        <v>8353</v>
      </c>
      <c r="C110" s="37" t="s">
        <v>1315</v>
      </c>
    </row>
    <row r="111" spans="1:4" ht="15" customHeight="1">
      <c r="A111" s="38" t="s">
        <v>8250</v>
      </c>
      <c r="B111" s="3" t="s">
        <v>8354</v>
      </c>
      <c r="C111" s="37" t="s">
        <v>1315</v>
      </c>
    </row>
    <row r="112" spans="1:4" ht="15" customHeight="1">
      <c r="A112" s="38" t="s">
        <v>8250</v>
      </c>
      <c r="B112" s="3" t="s">
        <v>8355</v>
      </c>
      <c r="C112" s="37" t="s">
        <v>1315</v>
      </c>
    </row>
    <row r="113" spans="1:3" ht="15" customHeight="1">
      <c r="A113" s="38" t="s">
        <v>8250</v>
      </c>
      <c r="B113" s="3" t="s">
        <v>8356</v>
      </c>
      <c r="C113" s="37" t="s">
        <v>1315</v>
      </c>
    </row>
    <row r="114" spans="1:3" ht="15" customHeight="1">
      <c r="A114" s="38" t="s">
        <v>8250</v>
      </c>
      <c r="B114" s="3" t="s">
        <v>8357</v>
      </c>
      <c r="C114" s="37" t="s">
        <v>1315</v>
      </c>
    </row>
    <row r="115" spans="1:3" ht="15" customHeight="1">
      <c r="A115" s="38" t="s">
        <v>8250</v>
      </c>
      <c r="B115" s="3" t="s">
        <v>8358</v>
      </c>
      <c r="C115" s="37" t="s">
        <v>1315</v>
      </c>
    </row>
    <row r="116" spans="1:3" ht="15" customHeight="1">
      <c r="A116" s="38" t="s">
        <v>8250</v>
      </c>
      <c r="B116" s="3" t="s">
        <v>8359</v>
      </c>
      <c r="C116" s="37" t="s">
        <v>1315</v>
      </c>
    </row>
    <row r="117" spans="1:3" ht="15" customHeight="1">
      <c r="A117" s="38" t="s">
        <v>8250</v>
      </c>
      <c r="B117" s="3" t="s">
        <v>10807</v>
      </c>
      <c r="C117" s="37" t="s">
        <v>1315</v>
      </c>
    </row>
    <row r="118" spans="1:3" ht="15" customHeight="1">
      <c r="A118" s="38" t="s">
        <v>8250</v>
      </c>
      <c r="B118" s="3" t="s">
        <v>10807</v>
      </c>
      <c r="C118" s="37" t="s">
        <v>1315</v>
      </c>
    </row>
    <row r="119" spans="1:3" ht="15" customHeight="1">
      <c r="A119" s="38" t="s">
        <v>8250</v>
      </c>
      <c r="B119" s="3" t="s">
        <v>10807</v>
      </c>
      <c r="C119" s="37" t="s">
        <v>1315</v>
      </c>
    </row>
    <row r="120" spans="1:3" ht="15" customHeight="1">
      <c r="A120" s="38" t="s">
        <v>8250</v>
      </c>
      <c r="B120" s="3" t="s">
        <v>10807</v>
      </c>
      <c r="C120" s="37" t="s">
        <v>1315</v>
      </c>
    </row>
    <row r="121" spans="1:3" ht="15" customHeight="1">
      <c r="A121" s="38" t="s">
        <v>8250</v>
      </c>
      <c r="B121" s="3" t="s">
        <v>10807</v>
      </c>
      <c r="C121" s="37" t="s">
        <v>1315</v>
      </c>
    </row>
    <row r="122" spans="1:3" ht="15" customHeight="1">
      <c r="A122" s="38" t="s">
        <v>8250</v>
      </c>
      <c r="B122" s="3" t="s">
        <v>10807</v>
      </c>
      <c r="C122" s="37" t="s">
        <v>1315</v>
      </c>
    </row>
    <row r="123" spans="1:3" ht="15" customHeight="1">
      <c r="A123" s="38" t="s">
        <v>8250</v>
      </c>
      <c r="B123" s="3" t="s">
        <v>10807</v>
      </c>
      <c r="C123" s="37" t="s">
        <v>1315</v>
      </c>
    </row>
    <row r="124" spans="1:3" ht="15" customHeight="1">
      <c r="A124" s="38" t="s">
        <v>8250</v>
      </c>
      <c r="B124" s="3" t="s">
        <v>8360</v>
      </c>
      <c r="C124" s="37" t="s">
        <v>1315</v>
      </c>
    </row>
    <row r="125" spans="1:3" ht="15" customHeight="1">
      <c r="A125" s="38" t="s">
        <v>8250</v>
      </c>
      <c r="B125" s="3" t="s">
        <v>8361</v>
      </c>
      <c r="C125" s="37" t="s">
        <v>1315</v>
      </c>
    </row>
    <row r="126" spans="1:3" ht="15" customHeight="1">
      <c r="A126" s="39" t="s">
        <v>8258</v>
      </c>
      <c r="B126" s="3" t="s">
        <v>8362</v>
      </c>
      <c r="C126" s="37" t="s">
        <v>1297</v>
      </c>
    </row>
    <row r="127" spans="1:3" ht="15" customHeight="1">
      <c r="A127" s="39" t="s">
        <v>8258</v>
      </c>
      <c r="B127" s="3" t="s">
        <v>8363</v>
      </c>
      <c r="C127" s="37" t="s">
        <v>1297</v>
      </c>
    </row>
    <row r="128" spans="1:3" ht="15" customHeight="1">
      <c r="A128" s="39" t="s">
        <v>8258</v>
      </c>
      <c r="B128" s="3" t="s">
        <v>8364</v>
      </c>
      <c r="C128" s="37" t="s">
        <v>1297</v>
      </c>
    </row>
    <row r="129" spans="1:3" ht="15" customHeight="1">
      <c r="A129" s="39" t="s">
        <v>8258</v>
      </c>
      <c r="B129" s="3" t="s">
        <v>8365</v>
      </c>
      <c r="C129" s="37" t="s">
        <v>1297</v>
      </c>
    </row>
    <row r="130" spans="1:3" ht="15" customHeight="1">
      <c r="A130" s="39" t="s">
        <v>8258</v>
      </c>
      <c r="B130" s="3" t="s">
        <v>8366</v>
      </c>
      <c r="C130" s="37" t="s">
        <v>1297</v>
      </c>
    </row>
    <row r="131" spans="1:3" ht="15" customHeight="1">
      <c r="A131" s="39" t="s">
        <v>8258</v>
      </c>
      <c r="B131" s="3" t="s">
        <v>10807</v>
      </c>
      <c r="C131" s="37" t="s">
        <v>1297</v>
      </c>
    </row>
    <row r="132" spans="1:3" ht="15" customHeight="1">
      <c r="A132" s="39" t="s">
        <v>8258</v>
      </c>
      <c r="B132" s="3" t="s">
        <v>8367</v>
      </c>
      <c r="C132" s="37" t="s">
        <v>1297</v>
      </c>
    </row>
    <row r="133" spans="1:3" ht="15" customHeight="1">
      <c r="A133" s="39" t="s">
        <v>8258</v>
      </c>
      <c r="B133" s="3" t="s">
        <v>8368</v>
      </c>
      <c r="C133" s="37" t="s">
        <v>1297</v>
      </c>
    </row>
    <row r="134" spans="1:3" ht="15" customHeight="1">
      <c r="A134" s="39" t="s">
        <v>8258</v>
      </c>
      <c r="B134" s="3" t="s">
        <v>8369</v>
      </c>
      <c r="C134" s="37" t="s">
        <v>1297</v>
      </c>
    </row>
    <row r="135" spans="1:3" ht="15" customHeight="1">
      <c r="A135" s="39" t="s">
        <v>8258</v>
      </c>
      <c r="B135" s="3" t="s">
        <v>8370</v>
      </c>
      <c r="C135" s="37" t="s">
        <v>1297</v>
      </c>
    </row>
    <row r="136" spans="1:3" ht="15" customHeight="1">
      <c r="A136" s="39" t="s">
        <v>8258</v>
      </c>
      <c r="B136" s="1146" t="s">
        <v>8371</v>
      </c>
      <c r="C136" s="37" t="s">
        <v>1297</v>
      </c>
    </row>
    <row r="137" spans="1:3" ht="15" customHeight="1">
      <c r="A137" s="39" t="s">
        <v>8258</v>
      </c>
      <c r="B137" s="3" t="s">
        <v>8372</v>
      </c>
      <c r="C137" s="37" t="s">
        <v>1297</v>
      </c>
    </row>
    <row r="138" spans="1:3" ht="15" customHeight="1">
      <c r="A138" s="39" t="s">
        <v>8258</v>
      </c>
      <c r="B138" s="202" t="s">
        <v>8373</v>
      </c>
      <c r="C138" s="37" t="s">
        <v>1297</v>
      </c>
    </row>
    <row r="139" spans="1:3" ht="15" customHeight="1">
      <c r="A139" s="39" t="s">
        <v>8258</v>
      </c>
      <c r="B139" s="3" t="s">
        <v>8374</v>
      </c>
      <c r="C139" s="37" t="s">
        <v>1297</v>
      </c>
    </row>
    <row r="140" spans="1:3" ht="15" customHeight="1">
      <c r="A140" s="39" t="s">
        <v>8258</v>
      </c>
      <c r="B140" s="3" t="s">
        <v>8375</v>
      </c>
      <c r="C140" s="37" t="s">
        <v>1297</v>
      </c>
    </row>
    <row r="141" spans="1:3" ht="15" customHeight="1">
      <c r="A141" s="39" t="s">
        <v>8258</v>
      </c>
      <c r="B141" s="3" t="s">
        <v>11613</v>
      </c>
      <c r="C141" s="37" t="s">
        <v>1297</v>
      </c>
    </row>
    <row r="142" spans="1:3" ht="15" customHeight="1">
      <c r="A142" s="39" t="s">
        <v>8258</v>
      </c>
      <c r="B142" s="3" t="s">
        <v>8377</v>
      </c>
      <c r="C142" s="37" t="s">
        <v>1297</v>
      </c>
    </row>
    <row r="143" spans="1:3" ht="15" customHeight="1">
      <c r="A143" s="39" t="s">
        <v>8258</v>
      </c>
      <c r="B143" s="202" t="s">
        <v>8378</v>
      </c>
      <c r="C143" s="37" t="s">
        <v>1297</v>
      </c>
    </row>
    <row r="144" spans="1:3" ht="15" customHeight="1">
      <c r="A144" s="39" t="s">
        <v>8258</v>
      </c>
      <c r="B144" s="202" t="s">
        <v>10807</v>
      </c>
      <c r="C144" s="37" t="s">
        <v>1297</v>
      </c>
    </row>
    <row r="145" spans="1:3" ht="15" customHeight="1">
      <c r="A145" s="39" t="s">
        <v>8258</v>
      </c>
      <c r="B145" s="202" t="s">
        <v>10807</v>
      </c>
      <c r="C145" s="37" t="s">
        <v>1297</v>
      </c>
    </row>
    <row r="146" spans="1:3" ht="15" customHeight="1">
      <c r="A146" s="39" t="s">
        <v>8258</v>
      </c>
      <c r="B146" s="202" t="s">
        <v>10807</v>
      </c>
      <c r="C146" s="37" t="s">
        <v>1297</v>
      </c>
    </row>
    <row r="147" spans="1:3" ht="15" customHeight="1">
      <c r="A147" s="39" t="s">
        <v>8258</v>
      </c>
      <c r="B147" s="202" t="s">
        <v>10807</v>
      </c>
      <c r="C147" s="37" t="s">
        <v>1297</v>
      </c>
    </row>
    <row r="148" spans="1:3" ht="15" customHeight="1">
      <c r="A148" s="39" t="s">
        <v>8258</v>
      </c>
      <c r="B148" s="202" t="s">
        <v>10807</v>
      </c>
      <c r="C148" s="37" t="s">
        <v>1297</v>
      </c>
    </row>
    <row r="149" spans="1:3" ht="15" customHeight="1">
      <c r="A149" s="39" t="s">
        <v>8258</v>
      </c>
      <c r="B149" s="202" t="s">
        <v>10807</v>
      </c>
      <c r="C149" s="37" t="s">
        <v>1297</v>
      </c>
    </row>
    <row r="150" spans="1:3" ht="15" customHeight="1">
      <c r="A150" s="39" t="s">
        <v>8258</v>
      </c>
      <c r="B150" s="202" t="s">
        <v>10807</v>
      </c>
      <c r="C150" s="37" t="s">
        <v>1297</v>
      </c>
    </row>
    <row r="151" spans="1:3" ht="15" customHeight="1">
      <c r="A151" s="39" t="s">
        <v>8258</v>
      </c>
      <c r="B151" s="202" t="s">
        <v>10807</v>
      </c>
      <c r="C151" s="37" t="s">
        <v>1297</v>
      </c>
    </row>
    <row r="152" spans="1:3" ht="15" customHeight="1">
      <c r="A152" s="39" t="s">
        <v>8258</v>
      </c>
      <c r="B152" s="202" t="s">
        <v>10807</v>
      </c>
      <c r="C152" s="37" t="s">
        <v>1297</v>
      </c>
    </row>
    <row r="153" spans="1:3" ht="15" customHeight="1">
      <c r="A153" s="39" t="s">
        <v>8258</v>
      </c>
      <c r="B153" s="202" t="s">
        <v>10807</v>
      </c>
      <c r="C153" s="37" t="s">
        <v>1297</v>
      </c>
    </row>
    <row r="154" spans="1:3" ht="15" customHeight="1">
      <c r="A154" s="39" t="s">
        <v>8258</v>
      </c>
      <c r="B154" s="202" t="s">
        <v>10807</v>
      </c>
      <c r="C154" s="37" t="s">
        <v>1297</v>
      </c>
    </row>
    <row r="155" spans="1:3" ht="15" customHeight="1">
      <c r="A155" s="39" t="s">
        <v>8258</v>
      </c>
      <c r="B155" s="202" t="s">
        <v>10807</v>
      </c>
      <c r="C155" s="37" t="s">
        <v>1297</v>
      </c>
    </row>
    <row r="156" spans="1:3" ht="15" customHeight="1">
      <c r="A156" s="40" t="s">
        <v>8280</v>
      </c>
      <c r="B156" s="202" t="s">
        <v>8379</v>
      </c>
      <c r="C156" s="37" t="s">
        <v>1288</v>
      </c>
    </row>
    <row r="157" spans="1:3" ht="15" customHeight="1">
      <c r="A157" s="40" t="s">
        <v>8280</v>
      </c>
      <c r="B157" s="202" t="s">
        <v>8380</v>
      </c>
      <c r="C157" s="37" t="s">
        <v>1288</v>
      </c>
    </row>
    <row r="158" spans="1:3" ht="15" customHeight="1">
      <c r="A158" s="40" t="s">
        <v>8280</v>
      </c>
      <c r="B158" s="202" t="s">
        <v>8381</v>
      </c>
      <c r="C158" s="37" t="s">
        <v>1288</v>
      </c>
    </row>
    <row r="159" spans="1:3" ht="15" customHeight="1">
      <c r="A159" s="40" t="s">
        <v>8280</v>
      </c>
      <c r="B159" s="202" t="s">
        <v>8382</v>
      </c>
      <c r="C159" s="37" t="s">
        <v>1288</v>
      </c>
    </row>
    <row r="160" spans="1:3" ht="15" customHeight="1">
      <c r="A160" s="40" t="s">
        <v>8280</v>
      </c>
      <c r="B160" s="202" t="s">
        <v>8383</v>
      </c>
      <c r="C160" s="37" t="s">
        <v>1288</v>
      </c>
    </row>
    <row r="161" spans="1:3" ht="15" customHeight="1">
      <c r="A161" s="40" t="s">
        <v>8280</v>
      </c>
      <c r="B161" s="202" t="s">
        <v>8384</v>
      </c>
      <c r="C161" s="37" t="s">
        <v>1288</v>
      </c>
    </row>
    <row r="162" spans="1:3" ht="15" customHeight="1">
      <c r="A162" s="40" t="s">
        <v>8280</v>
      </c>
      <c r="B162" s="202" t="s">
        <v>8385</v>
      </c>
      <c r="C162" s="37" t="s">
        <v>1288</v>
      </c>
    </row>
    <row r="163" spans="1:3" ht="15" customHeight="1">
      <c r="A163" s="40" t="s">
        <v>8280</v>
      </c>
      <c r="B163" s="202" t="s">
        <v>8376</v>
      </c>
      <c r="C163" s="37" t="s">
        <v>1288</v>
      </c>
    </row>
    <row r="164" spans="1:3" ht="15" customHeight="1">
      <c r="A164" s="40" t="s">
        <v>8280</v>
      </c>
      <c r="B164" s="202" t="s">
        <v>8386</v>
      </c>
      <c r="C164" s="37" t="s">
        <v>1288</v>
      </c>
    </row>
    <row r="165" spans="1:3" ht="15" customHeight="1">
      <c r="A165" s="40" t="s">
        <v>8280</v>
      </c>
      <c r="B165" s="202" t="s">
        <v>8387</v>
      </c>
      <c r="C165" s="37" t="s">
        <v>1288</v>
      </c>
    </row>
    <row r="166" spans="1:3" ht="15" customHeight="1">
      <c r="A166" s="40" t="s">
        <v>8280</v>
      </c>
      <c r="B166" s="202" t="s">
        <v>8388</v>
      </c>
      <c r="C166" s="37" t="s">
        <v>1288</v>
      </c>
    </row>
    <row r="167" spans="1:3" ht="15" customHeight="1">
      <c r="A167" s="40" t="s">
        <v>8280</v>
      </c>
      <c r="B167" s="202" t="s">
        <v>8389</v>
      </c>
      <c r="C167" s="37" t="s">
        <v>1288</v>
      </c>
    </row>
    <row r="168" spans="1:3" ht="15" customHeight="1">
      <c r="A168" s="40" t="s">
        <v>8280</v>
      </c>
      <c r="B168" s="202" t="s">
        <v>8390</v>
      </c>
      <c r="C168" s="37" t="s">
        <v>1288</v>
      </c>
    </row>
    <row r="169" spans="1:3" ht="15" customHeight="1">
      <c r="A169" s="40" t="s">
        <v>8280</v>
      </c>
      <c r="B169" s="202" t="s">
        <v>8391</v>
      </c>
      <c r="C169" s="37" t="s">
        <v>1288</v>
      </c>
    </row>
    <row r="170" spans="1:3" ht="15" customHeight="1">
      <c r="A170" s="40" t="s">
        <v>8280</v>
      </c>
      <c r="B170" s="202" t="s">
        <v>8392</v>
      </c>
      <c r="C170" s="37" t="s">
        <v>1288</v>
      </c>
    </row>
    <row r="171" spans="1:3" ht="15" customHeight="1">
      <c r="A171" s="40" t="s">
        <v>8280</v>
      </c>
      <c r="B171" s="202" t="s">
        <v>8393</v>
      </c>
      <c r="C171" s="37" t="s">
        <v>1288</v>
      </c>
    </row>
    <row r="172" spans="1:3" ht="15" customHeight="1">
      <c r="A172" s="40" t="s">
        <v>8280</v>
      </c>
      <c r="B172" s="202" t="s">
        <v>10807</v>
      </c>
      <c r="C172" s="37" t="s">
        <v>1288</v>
      </c>
    </row>
    <row r="173" spans="1:3" ht="15" customHeight="1">
      <c r="A173" s="40" t="s">
        <v>8280</v>
      </c>
      <c r="B173" s="202" t="s">
        <v>10807</v>
      </c>
      <c r="C173" s="37" t="s">
        <v>1288</v>
      </c>
    </row>
    <row r="174" spans="1:3" ht="15" customHeight="1">
      <c r="A174" s="40" t="s">
        <v>8280</v>
      </c>
      <c r="B174" s="202" t="s">
        <v>10807</v>
      </c>
      <c r="C174" s="37" t="s">
        <v>1288</v>
      </c>
    </row>
    <row r="175" spans="1:3" ht="15" customHeight="1">
      <c r="A175" s="1" t="s">
        <v>8280</v>
      </c>
      <c r="B175" s="1" t="s">
        <v>10807</v>
      </c>
      <c r="C175" s="37" t="s">
        <v>1288</v>
      </c>
    </row>
    <row r="176" spans="1:3" ht="15" customHeight="1">
      <c r="A176" s="41" t="s">
        <v>8282</v>
      </c>
      <c r="B176" s="3" t="s">
        <v>8394</v>
      </c>
      <c r="C176" s="37" t="s">
        <v>9304</v>
      </c>
    </row>
    <row r="177" spans="1:3" ht="15" customHeight="1">
      <c r="A177" s="41" t="s">
        <v>8282</v>
      </c>
      <c r="B177" s="3" t="s">
        <v>8395</v>
      </c>
      <c r="C177" s="37" t="s">
        <v>9304</v>
      </c>
    </row>
    <row r="178" spans="1:3" ht="15" customHeight="1">
      <c r="A178" s="41" t="s">
        <v>8282</v>
      </c>
      <c r="B178" s="3" t="s">
        <v>8396</v>
      </c>
      <c r="C178" s="37" t="s">
        <v>9304</v>
      </c>
    </row>
    <row r="179" spans="1:3" ht="15" customHeight="1">
      <c r="A179" s="41" t="s">
        <v>8282</v>
      </c>
      <c r="B179" s="3" t="s">
        <v>8397</v>
      </c>
      <c r="C179" s="37" t="s">
        <v>9304</v>
      </c>
    </row>
    <row r="180" spans="1:3" ht="15" customHeight="1">
      <c r="A180" s="41" t="s">
        <v>8282</v>
      </c>
      <c r="B180" s="3" t="s">
        <v>8398</v>
      </c>
      <c r="C180" s="37" t="s">
        <v>9304</v>
      </c>
    </row>
    <row r="181" spans="1:3" ht="15" customHeight="1">
      <c r="A181" s="41" t="s">
        <v>8282</v>
      </c>
      <c r="B181" s="3" t="s">
        <v>8399</v>
      </c>
      <c r="C181" s="37" t="s">
        <v>9304</v>
      </c>
    </row>
    <row r="182" spans="1:3" ht="15" customHeight="1">
      <c r="A182" s="41" t="s">
        <v>8282</v>
      </c>
      <c r="B182" s="3" t="s">
        <v>8400</v>
      </c>
      <c r="C182" s="37" t="s">
        <v>9304</v>
      </c>
    </row>
    <row r="183" spans="1:3" ht="15" customHeight="1">
      <c r="A183" s="41" t="s">
        <v>8282</v>
      </c>
      <c r="B183" s="3" t="s">
        <v>8401</v>
      </c>
      <c r="C183" s="37" t="s">
        <v>9304</v>
      </c>
    </row>
    <row r="184" spans="1:3" ht="15" customHeight="1">
      <c r="A184" s="41" t="s">
        <v>8282</v>
      </c>
      <c r="B184" s="3" t="s">
        <v>8402</v>
      </c>
      <c r="C184" s="37" t="s">
        <v>9304</v>
      </c>
    </row>
    <row r="185" spans="1:3" ht="15" customHeight="1">
      <c r="A185" s="41" t="s">
        <v>8282</v>
      </c>
      <c r="B185" s="3" t="s">
        <v>8403</v>
      </c>
      <c r="C185" s="37" t="s">
        <v>9304</v>
      </c>
    </row>
    <row r="186" spans="1:3" ht="15" customHeight="1">
      <c r="A186" s="41" t="s">
        <v>8282</v>
      </c>
      <c r="B186" s="3" t="s">
        <v>8404</v>
      </c>
      <c r="C186" s="37" t="s">
        <v>9304</v>
      </c>
    </row>
    <row r="187" spans="1:3" ht="15" customHeight="1">
      <c r="A187" s="41" t="s">
        <v>8282</v>
      </c>
      <c r="B187" s="3" t="s">
        <v>8405</v>
      </c>
      <c r="C187" s="37" t="s">
        <v>9304</v>
      </c>
    </row>
    <row r="188" spans="1:3" ht="15" customHeight="1">
      <c r="A188" s="41" t="s">
        <v>8282</v>
      </c>
      <c r="B188" s="3" t="s">
        <v>8406</v>
      </c>
      <c r="C188" s="37" t="s">
        <v>9304</v>
      </c>
    </row>
    <row r="189" spans="1:3" ht="15" customHeight="1">
      <c r="A189" s="41" t="s">
        <v>8282</v>
      </c>
      <c r="B189" s="3" t="s">
        <v>8407</v>
      </c>
      <c r="C189" s="37" t="s">
        <v>9304</v>
      </c>
    </row>
    <row r="190" spans="1:3" ht="15" customHeight="1">
      <c r="A190" s="41" t="s">
        <v>8282</v>
      </c>
      <c r="B190" s="3" t="s">
        <v>8408</v>
      </c>
      <c r="C190" s="37" t="s">
        <v>9304</v>
      </c>
    </row>
    <row r="191" spans="1:3" ht="15" customHeight="1">
      <c r="A191" s="41" t="s">
        <v>8282</v>
      </c>
      <c r="B191" s="202" t="s">
        <v>8409</v>
      </c>
      <c r="C191" s="37" t="s">
        <v>9304</v>
      </c>
    </row>
    <row r="192" spans="1:3" ht="15" customHeight="1">
      <c r="A192" s="41" t="s">
        <v>8282</v>
      </c>
      <c r="B192" s="888" t="s">
        <v>8410</v>
      </c>
      <c r="C192" s="37" t="s">
        <v>9304</v>
      </c>
    </row>
    <row r="193" spans="1:3" s="41" customFormat="1" ht="15" customHeight="1">
      <c r="A193" s="41" t="s">
        <v>8282</v>
      </c>
      <c r="B193" s="202" t="s">
        <v>10807</v>
      </c>
      <c r="C193" s="37"/>
    </row>
    <row r="194" spans="1:3" s="41" customFormat="1" ht="15" customHeight="1">
      <c r="A194" s="41" t="s">
        <v>8282</v>
      </c>
      <c r="B194" s="202" t="s">
        <v>10807</v>
      </c>
      <c r="C194" s="37"/>
    </row>
    <row r="195" spans="1:3" s="41" customFormat="1" ht="15" customHeight="1">
      <c r="A195" s="41" t="s">
        <v>8282</v>
      </c>
      <c r="B195" s="3" t="s">
        <v>8411</v>
      </c>
      <c r="C195" s="37" t="s">
        <v>9304</v>
      </c>
    </row>
    <row r="196" spans="1:3" s="41" customFormat="1" ht="15" customHeight="1">
      <c r="A196" s="67" t="s">
        <v>8284</v>
      </c>
      <c r="B196" s="202" t="s">
        <v>8412</v>
      </c>
      <c r="C196" s="37" t="s">
        <v>9341</v>
      </c>
    </row>
    <row r="197" spans="1:3" ht="15" customHeight="1">
      <c r="A197" s="67" t="s">
        <v>8284</v>
      </c>
      <c r="B197" s="202" t="s">
        <v>8413</v>
      </c>
      <c r="C197" s="37" t="s">
        <v>9341</v>
      </c>
    </row>
    <row r="198" spans="1:3" ht="15" customHeight="1">
      <c r="A198" s="67" t="s">
        <v>8284</v>
      </c>
      <c r="B198" s="202" t="s">
        <v>8414</v>
      </c>
      <c r="C198" s="37" t="s">
        <v>9341</v>
      </c>
    </row>
    <row r="199" spans="1:3" ht="15" customHeight="1">
      <c r="A199" s="67" t="s">
        <v>8284</v>
      </c>
      <c r="B199" s="3" t="s">
        <v>8415</v>
      </c>
      <c r="C199" s="37" t="s">
        <v>9341</v>
      </c>
    </row>
    <row r="200" spans="1:3" ht="15" customHeight="1">
      <c r="A200" s="20"/>
    </row>
    <row r="201" spans="1:3" ht="15" customHeight="1">
      <c r="A201" s="20" t="s">
        <v>11614</v>
      </c>
    </row>
    <row r="202" spans="1:3" ht="15" customHeight="1">
      <c r="A202" s="38"/>
    </row>
    <row r="203" spans="1:3" ht="15" customHeight="1">
      <c r="A203" s="38" t="s">
        <v>8250</v>
      </c>
      <c r="B203" s="1" t="s">
        <v>8416</v>
      </c>
      <c r="C203" s="37" t="s">
        <v>1297</v>
      </c>
    </row>
    <row r="204" spans="1:3" ht="15" customHeight="1">
      <c r="A204" s="38" t="s">
        <v>8250</v>
      </c>
      <c r="B204" s="1" t="s">
        <v>8417</v>
      </c>
      <c r="C204" s="37" t="s">
        <v>1297</v>
      </c>
    </row>
    <row r="205" spans="1:3" ht="15" customHeight="1">
      <c r="A205" s="38" t="s">
        <v>8250</v>
      </c>
      <c r="B205" s="1" t="s">
        <v>8418</v>
      </c>
      <c r="C205" s="37" t="s">
        <v>1297</v>
      </c>
    </row>
    <row r="206" spans="1:3" ht="15" customHeight="1">
      <c r="A206" s="38" t="s">
        <v>8250</v>
      </c>
      <c r="B206" s="1" t="s">
        <v>8419</v>
      </c>
      <c r="C206" s="37" t="s">
        <v>1297</v>
      </c>
    </row>
    <row r="207" spans="1:3" ht="15" customHeight="1">
      <c r="A207" s="38" t="s">
        <v>8250</v>
      </c>
      <c r="B207" s="1" t="s">
        <v>8420</v>
      </c>
      <c r="C207" s="37" t="s">
        <v>1297</v>
      </c>
    </row>
    <row r="208" spans="1:3" ht="15" customHeight="1">
      <c r="A208" s="39" t="s">
        <v>8258</v>
      </c>
      <c r="B208" s="1" t="s">
        <v>8421</v>
      </c>
      <c r="C208" s="37" t="s">
        <v>1288</v>
      </c>
    </row>
    <row r="209" spans="1:3" ht="15" customHeight="1">
      <c r="A209" s="39" t="s">
        <v>8258</v>
      </c>
      <c r="B209" s="1" t="s">
        <v>8422</v>
      </c>
      <c r="C209" s="37" t="s">
        <v>1288</v>
      </c>
    </row>
    <row r="210" spans="1:3" ht="15" customHeight="1">
      <c r="A210" s="39" t="s">
        <v>8258</v>
      </c>
      <c r="B210" s="1" t="s">
        <v>8423</v>
      </c>
      <c r="C210" s="37" t="s">
        <v>1288</v>
      </c>
    </row>
    <row r="211" spans="1:3" ht="15" customHeight="1">
      <c r="A211" s="39" t="s">
        <v>8258</v>
      </c>
      <c r="B211" s="1" t="s">
        <v>8424</v>
      </c>
      <c r="C211" s="37" t="s">
        <v>1288</v>
      </c>
    </row>
    <row r="212" spans="1:3" ht="15" customHeight="1">
      <c r="A212" s="39" t="s">
        <v>8258</v>
      </c>
      <c r="B212" s="1" t="s">
        <v>8425</v>
      </c>
      <c r="C212" s="37" t="s">
        <v>1288</v>
      </c>
    </row>
    <row r="213" spans="1:3" ht="15" customHeight="1">
      <c r="A213" s="39" t="s">
        <v>8258</v>
      </c>
      <c r="B213" s="1" t="s">
        <v>8426</v>
      </c>
      <c r="C213" s="37" t="s">
        <v>1288</v>
      </c>
    </row>
    <row r="214" spans="1:3" ht="15" customHeight="1">
      <c r="A214" s="39" t="s">
        <v>8258</v>
      </c>
      <c r="B214" s="1" t="s">
        <v>8427</v>
      </c>
      <c r="C214" s="37" t="s">
        <v>1288</v>
      </c>
    </row>
    <row r="215" spans="1:3" ht="15" customHeight="1">
      <c r="A215" s="39" t="s">
        <v>8258</v>
      </c>
      <c r="B215" s="1" t="s">
        <v>8428</v>
      </c>
      <c r="C215" s="37" t="s">
        <v>1288</v>
      </c>
    </row>
    <row r="216" spans="1:3" ht="15" customHeight="1">
      <c r="A216" s="39" t="s">
        <v>8258</v>
      </c>
      <c r="B216" s="1" t="s">
        <v>8429</v>
      </c>
      <c r="C216" s="37" t="s">
        <v>1288</v>
      </c>
    </row>
    <row r="217" spans="1:3" ht="15" customHeight="1">
      <c r="A217" s="40" t="s">
        <v>8280</v>
      </c>
      <c r="B217" s="202" t="s">
        <v>10807</v>
      </c>
      <c r="C217" s="37" t="s">
        <v>11601</v>
      </c>
    </row>
    <row r="218" spans="1:3" ht="15" customHeight="1">
      <c r="A218" s="40" t="s">
        <v>8280</v>
      </c>
      <c r="B218" s="202" t="s">
        <v>10807</v>
      </c>
      <c r="C218" s="37" t="s">
        <v>11601</v>
      </c>
    </row>
    <row r="219" spans="1:3" ht="15" customHeight="1">
      <c r="A219" s="40" t="s">
        <v>8280</v>
      </c>
      <c r="B219" s="202" t="s">
        <v>10807</v>
      </c>
      <c r="C219" s="37" t="s">
        <v>11601</v>
      </c>
    </row>
    <row r="220" spans="1:3" ht="15" customHeight="1">
      <c r="A220" s="40" t="s">
        <v>8280</v>
      </c>
      <c r="B220" s="1" t="s">
        <v>8430</v>
      </c>
      <c r="C220" s="37" t="s">
        <v>11601</v>
      </c>
    </row>
    <row r="221" spans="1:3" ht="15" customHeight="1">
      <c r="A221" s="40" t="s">
        <v>8280</v>
      </c>
      <c r="B221" s="1" t="s">
        <v>8431</v>
      </c>
      <c r="C221" s="37" t="s">
        <v>11601</v>
      </c>
    </row>
    <row r="222" spans="1:3" ht="15" customHeight="1">
      <c r="A222" s="40" t="s">
        <v>8280</v>
      </c>
      <c r="B222" s="1" t="s">
        <v>8432</v>
      </c>
      <c r="C222" s="37" t="s">
        <v>11601</v>
      </c>
    </row>
    <row r="223" spans="1:3" ht="15" customHeight="1">
      <c r="A223" s="40" t="s">
        <v>8280</v>
      </c>
      <c r="B223" s="1" t="s">
        <v>8433</v>
      </c>
      <c r="C223" s="37" t="s">
        <v>11601</v>
      </c>
    </row>
    <row r="224" spans="1:3" ht="15" customHeight="1">
      <c r="A224" s="40" t="s">
        <v>8280</v>
      </c>
      <c r="B224" s="1" t="s">
        <v>8434</v>
      </c>
      <c r="C224" s="37" t="s">
        <v>11601</v>
      </c>
    </row>
    <row r="225" spans="1:3" ht="15" customHeight="1">
      <c r="A225" s="41" t="s">
        <v>8282</v>
      </c>
      <c r="B225" s="1" t="s">
        <v>8435</v>
      </c>
      <c r="C225" s="37" t="s">
        <v>11615</v>
      </c>
    </row>
    <row r="226" spans="1:3" ht="15" customHeight="1">
      <c r="A226" s="41" t="s">
        <v>8282</v>
      </c>
      <c r="B226" s="1" t="s">
        <v>8436</v>
      </c>
      <c r="C226" s="37" t="s">
        <v>11615</v>
      </c>
    </row>
    <row r="227" spans="1:3" ht="15" customHeight="1">
      <c r="A227" s="41" t="s">
        <v>8282</v>
      </c>
      <c r="B227" s="1" t="s">
        <v>8437</v>
      </c>
      <c r="C227" s="37" t="s">
        <v>11615</v>
      </c>
    </row>
    <row r="228" spans="1:3" ht="15" customHeight="1">
      <c r="A228" s="41" t="s">
        <v>8282</v>
      </c>
      <c r="B228" s="202" t="s">
        <v>10807</v>
      </c>
      <c r="C228" s="37" t="s">
        <v>11615</v>
      </c>
    </row>
    <row r="229" spans="1:3" ht="15" customHeight="1">
      <c r="A229" s="41" t="s">
        <v>8282</v>
      </c>
      <c r="B229" s="202" t="s">
        <v>10807</v>
      </c>
      <c r="C229" s="37" t="s">
        <v>11615</v>
      </c>
    </row>
    <row r="230" spans="1:3" ht="15" customHeight="1">
      <c r="A230" s="41" t="s">
        <v>8282</v>
      </c>
      <c r="B230" s="202" t="s">
        <v>10807</v>
      </c>
      <c r="C230" s="37" t="s">
        <v>11615</v>
      </c>
    </row>
    <row r="231" spans="1:3" ht="15" customHeight="1">
      <c r="A231" s="41" t="s">
        <v>8282</v>
      </c>
      <c r="B231" s="1" t="s">
        <v>8438</v>
      </c>
      <c r="C231" s="37" t="s">
        <v>11615</v>
      </c>
    </row>
    <row r="232" spans="1:3" ht="15" customHeight="1">
      <c r="A232" s="41" t="s">
        <v>8282</v>
      </c>
      <c r="B232" s="1" t="s">
        <v>8439</v>
      </c>
      <c r="C232" s="37" t="s">
        <v>11615</v>
      </c>
    </row>
    <row r="233" spans="1:3" ht="15" customHeight="1">
      <c r="A233" s="67" t="s">
        <v>8284</v>
      </c>
      <c r="B233" s="1" t="s">
        <v>8440</v>
      </c>
      <c r="C233" s="37" t="s">
        <v>11616</v>
      </c>
    </row>
    <row r="235" spans="1:3" ht="15" customHeight="1">
      <c r="A235" s="20" t="s">
        <v>11617</v>
      </c>
      <c r="B235" s="3"/>
    </row>
    <row r="236" spans="1:3" ht="15" customHeight="1">
      <c r="A236" s="3"/>
      <c r="B236" s="3"/>
    </row>
    <row r="237" spans="1:3" ht="15" customHeight="1">
      <c r="A237" s="38" t="s">
        <v>8250</v>
      </c>
      <c r="B237" s="3" t="s">
        <v>8441</v>
      </c>
      <c r="C237" s="37" t="s">
        <v>11618</v>
      </c>
    </row>
    <row r="238" spans="1:3" ht="15" customHeight="1">
      <c r="A238" s="38" t="s">
        <v>8250</v>
      </c>
      <c r="B238" s="3" t="s">
        <v>8442</v>
      </c>
      <c r="C238" s="37" t="s">
        <v>11618</v>
      </c>
    </row>
    <row r="239" spans="1:3" ht="15" customHeight="1">
      <c r="A239" s="39" t="s">
        <v>8258</v>
      </c>
      <c r="B239" s="3" t="s">
        <v>8443</v>
      </c>
      <c r="C239" s="37" t="s">
        <v>11601</v>
      </c>
    </row>
    <row r="240" spans="1:3" ht="15" customHeight="1">
      <c r="A240" s="39" t="s">
        <v>8258</v>
      </c>
      <c r="B240" s="3" t="s">
        <v>8444</v>
      </c>
      <c r="C240" s="37" t="s">
        <v>11601</v>
      </c>
    </row>
    <row r="241" spans="1:4" ht="15" customHeight="1">
      <c r="A241" s="40" t="s">
        <v>8280</v>
      </c>
      <c r="B241" s="3" t="s">
        <v>8445</v>
      </c>
      <c r="C241" s="37" t="s">
        <v>11619</v>
      </c>
    </row>
    <row r="242" spans="1:4" ht="15" customHeight="1">
      <c r="A242" s="40" t="s">
        <v>8280</v>
      </c>
      <c r="B242" s="3" t="s">
        <v>8446</v>
      </c>
      <c r="C242" s="37" t="s">
        <v>11619</v>
      </c>
    </row>
    <row r="243" spans="1:4" ht="15" customHeight="1">
      <c r="A243" s="41" t="s">
        <v>8282</v>
      </c>
      <c r="B243" s="3" t="s">
        <v>8447</v>
      </c>
      <c r="C243" s="37" t="s">
        <v>11616</v>
      </c>
    </row>
    <row r="244" spans="1:4" ht="15" customHeight="1">
      <c r="A244" s="41" t="s">
        <v>8282</v>
      </c>
      <c r="B244" s="3" t="s">
        <v>8448</v>
      </c>
      <c r="C244" s="37" t="s">
        <v>11616</v>
      </c>
    </row>
    <row r="245" spans="1:4" ht="15" customHeight="1">
      <c r="A245" s="67" t="s">
        <v>8284</v>
      </c>
      <c r="B245" s="3" t="s">
        <v>8449</v>
      </c>
      <c r="C245" s="37" t="s">
        <v>11620</v>
      </c>
    </row>
    <row r="246" spans="1:4" ht="15" customHeight="1">
      <c r="A246" s="67" t="s">
        <v>8284</v>
      </c>
      <c r="B246" s="3" t="s">
        <v>8450</v>
      </c>
      <c r="C246" s="37" t="s">
        <v>11620</v>
      </c>
    </row>
    <row r="247" spans="1:4" ht="15" customHeight="1">
      <c r="A247" s="67"/>
      <c r="B247" s="3"/>
    </row>
    <row r="248" spans="1:4" ht="15" customHeight="1">
      <c r="B248" s="127" t="s">
        <v>11621</v>
      </c>
    </row>
    <row r="249" spans="1:4" ht="15" customHeight="1">
      <c r="A249" s="20" t="s">
        <v>11622</v>
      </c>
      <c r="B249" s="3"/>
    </row>
    <row r="250" spans="1:4" ht="15" customHeight="1">
      <c r="A250" s="38"/>
      <c r="B250" s="269"/>
    </row>
    <row r="251" spans="1:4" ht="15" customHeight="1">
      <c r="A251" s="270" t="s">
        <v>8250</v>
      </c>
      <c r="B251" s="273" t="s">
        <v>8451</v>
      </c>
      <c r="C251" s="37" t="s">
        <v>1297</v>
      </c>
      <c r="D251" s="945"/>
    </row>
    <row r="252" spans="1:4" ht="15" customHeight="1">
      <c r="A252" s="270" t="s">
        <v>8250</v>
      </c>
      <c r="B252" s="273" t="s">
        <v>8452</v>
      </c>
      <c r="C252" s="37" t="s">
        <v>1297</v>
      </c>
      <c r="D252" s="945"/>
    </row>
    <row r="253" spans="1:4" ht="15" customHeight="1">
      <c r="A253" s="270" t="s">
        <v>8250</v>
      </c>
      <c r="B253" s="273" t="s">
        <v>8453</v>
      </c>
      <c r="C253" s="37" t="s">
        <v>1297</v>
      </c>
      <c r="D253" s="945"/>
    </row>
    <row r="254" spans="1:4" ht="15" customHeight="1">
      <c r="A254" s="270" t="s">
        <v>8250</v>
      </c>
      <c r="B254" s="273" t="s">
        <v>8454</v>
      </c>
      <c r="C254" s="37" t="s">
        <v>1297</v>
      </c>
      <c r="D254" s="945"/>
    </row>
    <row r="255" spans="1:4" ht="15" customHeight="1">
      <c r="A255" s="270" t="s">
        <v>8250</v>
      </c>
      <c r="B255" s="273" t="s">
        <v>8455</v>
      </c>
      <c r="C255" s="37" t="s">
        <v>1297</v>
      </c>
      <c r="D255" s="945"/>
    </row>
    <row r="256" spans="1:4" ht="15" customHeight="1">
      <c r="A256" s="270" t="s">
        <v>8250</v>
      </c>
      <c r="B256" s="273" t="s">
        <v>8456</v>
      </c>
      <c r="C256" s="37" t="s">
        <v>1297</v>
      </c>
      <c r="D256" s="945"/>
    </row>
    <row r="257" spans="1:5" ht="15" customHeight="1">
      <c r="A257" s="270" t="s">
        <v>8250</v>
      </c>
      <c r="B257" s="273" t="s">
        <v>8457</v>
      </c>
      <c r="C257" s="37" t="s">
        <v>1297</v>
      </c>
      <c r="D257" s="945"/>
    </row>
    <row r="258" spans="1:5" ht="15" customHeight="1">
      <c r="A258" s="270" t="s">
        <v>8250</v>
      </c>
      <c r="B258" s="273" t="s">
        <v>8458</v>
      </c>
      <c r="C258" s="37" t="s">
        <v>1297</v>
      </c>
      <c r="D258" s="945"/>
    </row>
    <row r="259" spans="1:5" ht="15" customHeight="1">
      <c r="A259" s="270" t="s">
        <v>8250</v>
      </c>
      <c r="B259" s="273" t="s">
        <v>8459</v>
      </c>
      <c r="C259" s="37" t="s">
        <v>1297</v>
      </c>
      <c r="D259" s="945"/>
    </row>
    <row r="260" spans="1:5" ht="15" customHeight="1">
      <c r="A260" s="270" t="s">
        <v>8250</v>
      </c>
      <c r="B260" s="273" t="s">
        <v>8460</v>
      </c>
      <c r="C260" s="37" t="s">
        <v>1297</v>
      </c>
      <c r="D260" s="945"/>
    </row>
    <row r="261" spans="1:5" ht="15" customHeight="1">
      <c r="A261" s="270" t="s">
        <v>8250</v>
      </c>
      <c r="B261" s="273" t="s">
        <v>8461</v>
      </c>
      <c r="C261" s="37" t="s">
        <v>1297</v>
      </c>
      <c r="D261" s="945"/>
    </row>
    <row r="262" spans="1:5" ht="15" customHeight="1">
      <c r="A262" s="270" t="s">
        <v>8250</v>
      </c>
      <c r="B262" s="273" t="s">
        <v>8462</v>
      </c>
      <c r="C262" s="37" t="s">
        <v>1297</v>
      </c>
      <c r="D262" s="945"/>
      <c r="E262" s="126"/>
    </row>
    <row r="263" spans="1:5" ht="15" customHeight="1">
      <c r="A263" s="266" t="s">
        <v>8258</v>
      </c>
      <c r="B263" s="266" t="s">
        <v>8463</v>
      </c>
      <c r="C263" s="37" t="s">
        <v>1288</v>
      </c>
      <c r="D263" s="945"/>
      <c r="E263" s="126"/>
    </row>
    <row r="264" spans="1:5" ht="15" customHeight="1">
      <c r="A264" s="266" t="s">
        <v>8258</v>
      </c>
      <c r="B264" s="266" t="s">
        <v>8464</v>
      </c>
      <c r="C264" s="37" t="s">
        <v>1288</v>
      </c>
      <c r="D264" s="945"/>
    </row>
    <row r="265" spans="1:5" ht="15" customHeight="1">
      <c r="A265" s="266" t="s">
        <v>8258</v>
      </c>
      <c r="B265" s="266" t="s">
        <v>8465</v>
      </c>
      <c r="C265" s="37" t="s">
        <v>1288</v>
      </c>
      <c r="D265" s="945"/>
    </row>
    <row r="266" spans="1:5" ht="15" customHeight="1">
      <c r="A266" s="266" t="s">
        <v>8258</v>
      </c>
      <c r="B266" s="266" t="s">
        <v>8466</v>
      </c>
      <c r="C266" s="37" t="s">
        <v>1288</v>
      </c>
      <c r="D266" s="945"/>
    </row>
    <row r="267" spans="1:5" ht="15" customHeight="1">
      <c r="A267" s="266" t="s">
        <v>8258</v>
      </c>
      <c r="B267" s="266" t="s">
        <v>8467</v>
      </c>
      <c r="C267" s="37" t="s">
        <v>1288</v>
      </c>
      <c r="D267" s="945"/>
    </row>
    <row r="268" spans="1:5" ht="15" customHeight="1">
      <c r="A268" s="266" t="s">
        <v>8258</v>
      </c>
      <c r="B268" s="266" t="s">
        <v>8468</v>
      </c>
      <c r="C268" s="37" t="s">
        <v>1288</v>
      </c>
      <c r="D268" s="945"/>
    </row>
    <row r="269" spans="1:5" ht="15" customHeight="1">
      <c r="A269" s="266" t="s">
        <v>8258</v>
      </c>
      <c r="B269" s="266" t="s">
        <v>8469</v>
      </c>
      <c r="C269" s="37" t="s">
        <v>1288</v>
      </c>
      <c r="D269" s="945"/>
    </row>
    <row r="270" spans="1:5" ht="15" customHeight="1">
      <c r="A270" s="266" t="s">
        <v>8258</v>
      </c>
      <c r="B270" s="266" t="s">
        <v>8470</v>
      </c>
      <c r="C270" s="37" t="s">
        <v>1288</v>
      </c>
      <c r="D270" s="945"/>
    </row>
    <row r="271" spans="1:5" ht="15" customHeight="1">
      <c r="A271" s="266" t="s">
        <v>8258</v>
      </c>
      <c r="B271" s="266" t="s">
        <v>8471</v>
      </c>
      <c r="C271" s="37" t="s">
        <v>1288</v>
      </c>
      <c r="D271" s="945"/>
    </row>
    <row r="272" spans="1:5" ht="15" customHeight="1">
      <c r="A272" s="266" t="s">
        <v>8258</v>
      </c>
      <c r="B272" s="266" t="s">
        <v>8472</v>
      </c>
      <c r="C272" s="37" t="s">
        <v>1288</v>
      </c>
      <c r="D272" s="945"/>
    </row>
    <row r="273" spans="1:4" ht="15" customHeight="1">
      <c r="A273" s="266" t="s">
        <v>8258</v>
      </c>
      <c r="B273" s="266" t="s">
        <v>8473</v>
      </c>
      <c r="C273" s="37" t="s">
        <v>1288</v>
      </c>
      <c r="D273" s="945"/>
    </row>
    <row r="274" spans="1:4" ht="15" customHeight="1">
      <c r="A274" s="266" t="s">
        <v>8258</v>
      </c>
      <c r="B274" s="266" t="s">
        <v>8474</v>
      </c>
      <c r="C274" s="37" t="s">
        <v>1288</v>
      </c>
      <c r="D274" s="945"/>
    </row>
    <row r="275" spans="1:4" ht="15" customHeight="1">
      <c r="A275" s="266" t="s">
        <v>8258</v>
      </c>
      <c r="B275" s="266" t="s">
        <v>8475</v>
      </c>
      <c r="C275" s="37" t="s">
        <v>1288</v>
      </c>
      <c r="D275" s="945"/>
    </row>
    <row r="276" spans="1:4" ht="15" customHeight="1">
      <c r="A276" s="266" t="s">
        <v>8258</v>
      </c>
      <c r="B276" s="266" t="s">
        <v>8476</v>
      </c>
      <c r="C276" s="37" t="s">
        <v>1288</v>
      </c>
      <c r="D276" s="945"/>
    </row>
    <row r="277" spans="1:4" ht="15" customHeight="1">
      <c r="A277" s="266" t="s">
        <v>8258</v>
      </c>
      <c r="B277" s="266" t="s">
        <v>8477</v>
      </c>
      <c r="C277" s="37" t="s">
        <v>1288</v>
      </c>
      <c r="D277" s="945"/>
    </row>
    <row r="278" spans="1:4" ht="15" customHeight="1">
      <c r="A278" s="266" t="s">
        <v>8258</v>
      </c>
      <c r="B278" s="266" t="s">
        <v>8478</v>
      </c>
      <c r="C278" s="37" t="s">
        <v>1288</v>
      </c>
      <c r="D278" s="945"/>
    </row>
    <row r="279" spans="1:4" ht="15" customHeight="1">
      <c r="A279" s="266" t="s">
        <v>8258</v>
      </c>
      <c r="B279" s="266" t="s">
        <v>8479</v>
      </c>
      <c r="C279" s="37" t="s">
        <v>1288</v>
      </c>
      <c r="D279" s="945"/>
    </row>
    <row r="280" spans="1:4" ht="15" customHeight="1">
      <c r="A280" s="266" t="s">
        <v>8258</v>
      </c>
      <c r="B280" s="266" t="s">
        <v>8480</v>
      </c>
      <c r="C280" s="37" t="s">
        <v>1288</v>
      </c>
      <c r="D280" s="945"/>
    </row>
    <row r="281" spans="1:4" ht="15" customHeight="1">
      <c r="A281" s="266" t="s">
        <v>8258</v>
      </c>
      <c r="B281" s="266" t="s">
        <v>8481</v>
      </c>
      <c r="C281" s="37" t="s">
        <v>1288</v>
      </c>
      <c r="D281" s="945"/>
    </row>
    <row r="282" spans="1:4" ht="15" customHeight="1">
      <c r="A282" s="266" t="s">
        <v>8258</v>
      </c>
      <c r="B282" s="266" t="s">
        <v>8482</v>
      </c>
      <c r="C282" s="37" t="s">
        <v>1288</v>
      </c>
      <c r="D282" s="945"/>
    </row>
    <row r="283" spans="1:4" ht="15" customHeight="1">
      <c r="A283" s="266" t="s">
        <v>8258</v>
      </c>
      <c r="B283" s="266" t="s">
        <v>8483</v>
      </c>
      <c r="C283" s="37" t="s">
        <v>1288</v>
      </c>
      <c r="D283" s="945"/>
    </row>
    <row r="284" spans="1:4" ht="15" customHeight="1">
      <c r="A284" s="266" t="s">
        <v>8258</v>
      </c>
      <c r="B284" s="266" t="s">
        <v>8484</v>
      </c>
      <c r="C284" s="37" t="s">
        <v>1288</v>
      </c>
      <c r="D284" s="945"/>
    </row>
    <row r="285" spans="1:4" ht="15" customHeight="1">
      <c r="A285" s="266" t="s">
        <v>8258</v>
      </c>
      <c r="B285" s="266" t="s">
        <v>8485</v>
      </c>
      <c r="C285" s="37" t="s">
        <v>1288</v>
      </c>
      <c r="D285" s="945"/>
    </row>
    <row r="286" spans="1:4" ht="15" customHeight="1">
      <c r="A286" s="266" t="s">
        <v>8258</v>
      </c>
      <c r="B286" s="266" t="s">
        <v>8486</v>
      </c>
      <c r="C286" s="37" t="s">
        <v>1288</v>
      </c>
      <c r="D286" s="945"/>
    </row>
    <row r="287" spans="1:4" ht="15" customHeight="1">
      <c r="A287" s="266" t="s">
        <v>8258</v>
      </c>
      <c r="B287" s="266" t="s">
        <v>11623</v>
      </c>
      <c r="C287" s="37" t="s">
        <v>1288</v>
      </c>
      <c r="D287" s="945"/>
    </row>
    <row r="288" spans="1:4" ht="15" customHeight="1">
      <c r="A288" s="266" t="s">
        <v>8258</v>
      </c>
      <c r="B288" s="266" t="s">
        <v>8488</v>
      </c>
      <c r="C288" s="37" t="s">
        <v>1288</v>
      </c>
      <c r="D288" s="945"/>
    </row>
    <row r="289" spans="1:4" ht="15" customHeight="1">
      <c r="A289" s="266" t="s">
        <v>8258</v>
      </c>
      <c r="B289" s="266" t="s">
        <v>8489</v>
      </c>
      <c r="C289" s="37" t="s">
        <v>1288</v>
      </c>
      <c r="D289" s="945"/>
    </row>
    <row r="290" spans="1:4" ht="15" customHeight="1">
      <c r="A290" s="266" t="s">
        <v>8258</v>
      </c>
      <c r="B290" s="266" t="s">
        <v>8490</v>
      </c>
      <c r="C290" s="37" t="s">
        <v>1288</v>
      </c>
      <c r="D290" s="945"/>
    </row>
    <row r="291" spans="1:4" ht="15" customHeight="1">
      <c r="A291" s="266" t="s">
        <v>8258</v>
      </c>
      <c r="B291" s="266" t="s">
        <v>8491</v>
      </c>
      <c r="C291" s="37" t="s">
        <v>1288</v>
      </c>
      <c r="D291" s="945"/>
    </row>
    <row r="292" spans="1:4" ht="15" customHeight="1">
      <c r="A292" s="266" t="s">
        <v>8258</v>
      </c>
      <c r="B292" s="266" t="s">
        <v>8492</v>
      </c>
      <c r="C292" s="37" t="s">
        <v>1288</v>
      </c>
      <c r="D292" s="945"/>
    </row>
    <row r="293" spans="1:4" ht="15" customHeight="1">
      <c r="A293" s="266" t="s">
        <v>8258</v>
      </c>
      <c r="B293" s="266" t="s">
        <v>8493</v>
      </c>
      <c r="C293" s="37" t="s">
        <v>1288</v>
      </c>
      <c r="D293" s="945"/>
    </row>
    <row r="294" spans="1:4" ht="15" customHeight="1">
      <c r="A294" s="266" t="s">
        <v>8258</v>
      </c>
      <c r="B294" s="266" t="s">
        <v>8494</v>
      </c>
      <c r="C294" s="37" t="s">
        <v>1288</v>
      </c>
      <c r="D294" s="945"/>
    </row>
    <row r="295" spans="1:4" ht="15" customHeight="1">
      <c r="A295" s="266" t="s">
        <v>8258</v>
      </c>
      <c r="B295" s="266" t="s">
        <v>8495</v>
      </c>
      <c r="C295" s="37" t="s">
        <v>1288</v>
      </c>
      <c r="D295" s="945"/>
    </row>
    <row r="296" spans="1:4" ht="15" customHeight="1">
      <c r="A296" s="266" t="s">
        <v>8258</v>
      </c>
      <c r="B296" s="266" t="s">
        <v>8496</v>
      </c>
      <c r="C296" s="37" t="s">
        <v>1288</v>
      </c>
      <c r="D296" s="945"/>
    </row>
    <row r="297" spans="1:4" ht="15" customHeight="1">
      <c r="A297" s="266" t="s">
        <v>8258</v>
      </c>
      <c r="B297" s="266" t="s">
        <v>8497</v>
      </c>
      <c r="C297" s="37" t="s">
        <v>1288</v>
      </c>
      <c r="D297" s="945"/>
    </row>
    <row r="298" spans="1:4" ht="15" customHeight="1">
      <c r="A298" s="266" t="s">
        <v>8258</v>
      </c>
      <c r="B298" s="266" t="s">
        <v>8498</v>
      </c>
      <c r="C298" s="37" t="s">
        <v>1288</v>
      </c>
      <c r="D298" s="945"/>
    </row>
    <row r="299" spans="1:4" ht="15" customHeight="1">
      <c r="A299" s="266" t="s">
        <v>8258</v>
      </c>
      <c r="B299" s="266" t="s">
        <v>8499</v>
      </c>
      <c r="C299" s="37" t="s">
        <v>1288</v>
      </c>
      <c r="D299" s="945"/>
    </row>
    <row r="300" spans="1:4" ht="15" customHeight="1">
      <c r="A300" s="266" t="s">
        <v>8258</v>
      </c>
      <c r="B300" s="266" t="s">
        <v>8500</v>
      </c>
      <c r="C300" s="37" t="s">
        <v>1288</v>
      </c>
      <c r="D300" s="945"/>
    </row>
    <row r="301" spans="1:4" ht="15" customHeight="1">
      <c r="A301" s="266" t="s">
        <v>8258</v>
      </c>
      <c r="B301" s="266" t="s">
        <v>8501</v>
      </c>
      <c r="C301" s="37" t="s">
        <v>1288</v>
      </c>
      <c r="D301" s="945"/>
    </row>
    <row r="302" spans="1:4" ht="15" customHeight="1">
      <c r="A302" s="266" t="s">
        <v>8258</v>
      </c>
      <c r="B302" s="266" t="s">
        <v>8502</v>
      </c>
      <c r="C302" s="37" t="s">
        <v>1288</v>
      </c>
      <c r="D302" s="945"/>
    </row>
    <row r="303" spans="1:4" ht="15" customHeight="1">
      <c r="A303" s="266" t="s">
        <v>8258</v>
      </c>
      <c r="B303" s="266" t="s">
        <v>8503</v>
      </c>
      <c r="C303" s="37" t="s">
        <v>1288</v>
      </c>
      <c r="D303" s="945"/>
    </row>
    <row r="304" spans="1:4" ht="15" customHeight="1">
      <c r="A304" s="266" t="s">
        <v>8258</v>
      </c>
      <c r="B304" s="266" t="s">
        <v>8504</v>
      </c>
      <c r="C304" s="37" t="s">
        <v>1288</v>
      </c>
      <c r="D304" s="945"/>
    </row>
    <row r="305" spans="1:4" ht="15" customHeight="1">
      <c r="A305" s="266" t="s">
        <v>8258</v>
      </c>
      <c r="B305" s="266" t="s">
        <v>8505</v>
      </c>
      <c r="C305" s="37" t="s">
        <v>1288</v>
      </c>
      <c r="D305" s="945"/>
    </row>
    <row r="306" spans="1:4" ht="15" customHeight="1">
      <c r="A306" s="266" t="s">
        <v>8258</v>
      </c>
      <c r="B306" s="266" t="s">
        <v>8506</v>
      </c>
      <c r="C306" s="37" t="s">
        <v>1288</v>
      </c>
      <c r="D306" s="945"/>
    </row>
    <row r="307" spans="1:4" ht="15" customHeight="1">
      <c r="A307" s="266" t="s">
        <v>8258</v>
      </c>
      <c r="B307" s="266" t="s">
        <v>8507</v>
      </c>
      <c r="C307" s="37" t="s">
        <v>1288</v>
      </c>
      <c r="D307" s="945"/>
    </row>
    <row r="308" spans="1:4" ht="15" customHeight="1">
      <c r="A308" s="266" t="s">
        <v>8258</v>
      </c>
      <c r="B308" s="266" t="s">
        <v>8508</v>
      </c>
      <c r="C308" s="37" t="s">
        <v>1288</v>
      </c>
      <c r="D308" s="945"/>
    </row>
    <row r="309" spans="1:4" ht="15" customHeight="1">
      <c r="A309" s="266" t="s">
        <v>8258</v>
      </c>
      <c r="B309" s="266" t="s">
        <v>11624</v>
      </c>
      <c r="C309" s="37" t="s">
        <v>1288</v>
      </c>
      <c r="D309" s="945"/>
    </row>
    <row r="310" spans="1:4" ht="15" customHeight="1">
      <c r="A310" s="266" t="s">
        <v>8258</v>
      </c>
      <c r="B310" s="266" t="s">
        <v>8510</v>
      </c>
      <c r="C310" s="37" t="s">
        <v>1288</v>
      </c>
      <c r="D310" s="945"/>
    </row>
    <row r="311" spans="1:4" ht="15" customHeight="1">
      <c r="A311" s="266" t="s">
        <v>8258</v>
      </c>
      <c r="B311" s="266" t="s">
        <v>8511</v>
      </c>
      <c r="C311" s="37" t="s">
        <v>1288</v>
      </c>
      <c r="D311" s="945"/>
    </row>
    <row r="312" spans="1:4" ht="15" customHeight="1">
      <c r="A312" s="266" t="s">
        <v>8258</v>
      </c>
      <c r="B312" s="266" t="s">
        <v>8512</v>
      </c>
      <c r="C312" s="37" t="s">
        <v>1288</v>
      </c>
      <c r="D312" s="945"/>
    </row>
    <row r="313" spans="1:4" ht="15" customHeight="1">
      <c r="A313" s="266" t="s">
        <v>8258</v>
      </c>
      <c r="B313" s="266" t="s">
        <v>8513</v>
      </c>
      <c r="C313" s="37" t="s">
        <v>1288</v>
      </c>
      <c r="D313" s="945"/>
    </row>
    <row r="314" spans="1:4" ht="15" customHeight="1">
      <c r="A314" s="266" t="s">
        <v>8258</v>
      </c>
      <c r="B314" s="266" t="s">
        <v>8514</v>
      </c>
      <c r="C314" s="37" t="s">
        <v>1288</v>
      </c>
      <c r="D314" s="945"/>
    </row>
    <row r="315" spans="1:4" ht="15" customHeight="1">
      <c r="A315" s="266" t="s">
        <v>8258</v>
      </c>
      <c r="B315" s="266" t="s">
        <v>8515</v>
      </c>
      <c r="C315" s="37" t="s">
        <v>1288</v>
      </c>
      <c r="D315" s="945"/>
    </row>
    <row r="316" spans="1:4" ht="15" customHeight="1">
      <c r="A316" s="266" t="s">
        <v>8258</v>
      </c>
      <c r="B316" s="266" t="s">
        <v>8516</v>
      </c>
      <c r="C316" s="37" t="s">
        <v>1288</v>
      </c>
      <c r="D316" s="945"/>
    </row>
    <row r="317" spans="1:4" ht="15" customHeight="1">
      <c r="A317" s="266" t="s">
        <v>8258</v>
      </c>
      <c r="B317" s="266" t="s">
        <v>8517</v>
      </c>
      <c r="C317" s="37" t="s">
        <v>1288</v>
      </c>
      <c r="D317" s="945"/>
    </row>
    <row r="318" spans="1:4" ht="15" customHeight="1">
      <c r="A318" s="266" t="s">
        <v>8258</v>
      </c>
      <c r="B318" s="266" t="s">
        <v>8518</v>
      </c>
      <c r="C318" s="37" t="s">
        <v>1288</v>
      </c>
      <c r="D318" s="945"/>
    </row>
    <row r="319" spans="1:4" ht="15" customHeight="1">
      <c r="A319" s="266" t="s">
        <v>8258</v>
      </c>
      <c r="B319" s="266" t="s">
        <v>8519</v>
      </c>
      <c r="C319" s="37" t="s">
        <v>1288</v>
      </c>
      <c r="D319" s="945"/>
    </row>
    <row r="320" spans="1:4" ht="15" customHeight="1">
      <c r="A320" s="266" t="s">
        <v>8258</v>
      </c>
      <c r="B320" s="266" t="s">
        <v>8520</v>
      </c>
      <c r="C320" s="37" t="s">
        <v>1288</v>
      </c>
      <c r="D320" s="945"/>
    </row>
    <row r="321" spans="1:4" ht="15" customHeight="1">
      <c r="A321" s="266" t="s">
        <v>8258</v>
      </c>
      <c r="B321" s="266" t="s">
        <v>8521</v>
      </c>
      <c r="C321" s="37" t="s">
        <v>1288</v>
      </c>
      <c r="D321" s="945"/>
    </row>
    <row r="322" spans="1:4" ht="15" customHeight="1">
      <c r="A322" s="266" t="s">
        <v>8258</v>
      </c>
      <c r="B322" s="266" t="s">
        <v>8522</v>
      </c>
      <c r="C322" s="37" t="s">
        <v>1288</v>
      </c>
      <c r="D322" s="945"/>
    </row>
    <row r="323" spans="1:4" ht="15" customHeight="1">
      <c r="A323" s="266" t="s">
        <v>8258</v>
      </c>
      <c r="B323" s="266" t="s">
        <v>8523</v>
      </c>
      <c r="C323" s="37" t="s">
        <v>1288</v>
      </c>
      <c r="D323" s="945"/>
    </row>
    <row r="324" spans="1:4" ht="15" customHeight="1">
      <c r="A324" s="266" t="s">
        <v>8258</v>
      </c>
      <c r="B324" s="266" t="s">
        <v>8524</v>
      </c>
      <c r="C324" s="37" t="s">
        <v>1288</v>
      </c>
      <c r="D324" s="945"/>
    </row>
    <row r="325" spans="1:4" ht="15" customHeight="1">
      <c r="A325" s="266" t="s">
        <v>8258</v>
      </c>
      <c r="B325" s="266" t="s">
        <v>8525</v>
      </c>
      <c r="C325" s="37" t="s">
        <v>1288</v>
      </c>
      <c r="D325" s="945"/>
    </row>
    <row r="326" spans="1:4" ht="15" customHeight="1">
      <c r="A326" s="266" t="s">
        <v>8258</v>
      </c>
      <c r="B326" s="266" t="s">
        <v>8526</v>
      </c>
      <c r="C326" s="37" t="s">
        <v>1288</v>
      </c>
      <c r="D326" s="945"/>
    </row>
    <row r="327" spans="1:4" ht="15" customHeight="1">
      <c r="A327" s="266" t="s">
        <v>8258</v>
      </c>
      <c r="B327" s="266" t="s">
        <v>8527</v>
      </c>
      <c r="C327" s="37" t="s">
        <v>1288</v>
      </c>
      <c r="D327" s="945"/>
    </row>
    <row r="328" spans="1:4" ht="15" customHeight="1">
      <c r="A328" s="266" t="s">
        <v>8258</v>
      </c>
      <c r="B328" s="266" t="s">
        <v>8528</v>
      </c>
      <c r="C328" s="37" t="s">
        <v>1288</v>
      </c>
      <c r="D328" s="945"/>
    </row>
    <row r="329" spans="1:4" ht="15" customHeight="1">
      <c r="A329" s="266" t="s">
        <v>8258</v>
      </c>
      <c r="B329" s="266" t="s">
        <v>8529</v>
      </c>
      <c r="C329" s="37" t="s">
        <v>1288</v>
      </c>
      <c r="D329" s="945"/>
    </row>
    <row r="330" spans="1:4" ht="15" customHeight="1">
      <c r="A330" s="266" t="s">
        <v>8258</v>
      </c>
      <c r="B330" s="266" t="s">
        <v>8530</v>
      </c>
      <c r="C330" s="37" t="s">
        <v>1288</v>
      </c>
      <c r="D330" s="945"/>
    </row>
    <row r="331" spans="1:4" ht="15" customHeight="1">
      <c r="A331" s="266" t="s">
        <v>8258</v>
      </c>
      <c r="B331" s="266" t="s">
        <v>8531</v>
      </c>
      <c r="C331" s="37" t="s">
        <v>1288</v>
      </c>
      <c r="D331" s="945"/>
    </row>
    <row r="332" spans="1:4" ht="15" customHeight="1">
      <c r="A332" s="266" t="s">
        <v>8258</v>
      </c>
      <c r="B332" s="266" t="s">
        <v>8532</v>
      </c>
      <c r="C332" s="37" t="s">
        <v>1288</v>
      </c>
      <c r="D332" s="945"/>
    </row>
    <row r="333" spans="1:4" ht="15" customHeight="1">
      <c r="A333" s="266" t="s">
        <v>8258</v>
      </c>
      <c r="B333" s="266" t="s">
        <v>8533</v>
      </c>
      <c r="C333" s="37" t="s">
        <v>1288</v>
      </c>
      <c r="D333" s="945"/>
    </row>
    <row r="334" spans="1:4" ht="15" customHeight="1">
      <c r="A334" s="266" t="s">
        <v>8258</v>
      </c>
      <c r="B334" s="266" t="s">
        <v>8534</v>
      </c>
      <c r="C334" s="37" t="s">
        <v>1288</v>
      </c>
      <c r="D334" s="945"/>
    </row>
    <row r="335" spans="1:4" ht="15" customHeight="1">
      <c r="A335" s="266" t="s">
        <v>8258</v>
      </c>
      <c r="B335" s="266" t="s">
        <v>8535</v>
      </c>
      <c r="C335" s="37" t="s">
        <v>1288</v>
      </c>
      <c r="D335" s="945"/>
    </row>
    <row r="336" spans="1:4" ht="15" customHeight="1">
      <c r="A336" s="266" t="s">
        <v>8258</v>
      </c>
      <c r="B336" s="266" t="s">
        <v>8536</v>
      </c>
      <c r="C336" s="37" t="s">
        <v>1288</v>
      </c>
      <c r="D336" s="945"/>
    </row>
    <row r="337" spans="1:4" ht="15" customHeight="1">
      <c r="A337" s="266" t="s">
        <v>8258</v>
      </c>
      <c r="B337" s="266" t="s">
        <v>8537</v>
      </c>
      <c r="C337" s="37" t="s">
        <v>1288</v>
      </c>
      <c r="D337" s="945"/>
    </row>
    <row r="338" spans="1:4" ht="15" customHeight="1">
      <c r="A338" s="266" t="s">
        <v>8258</v>
      </c>
      <c r="B338" s="266" t="s">
        <v>8538</v>
      </c>
      <c r="C338" s="37" t="s">
        <v>1288</v>
      </c>
      <c r="D338" s="945"/>
    </row>
    <row r="339" spans="1:4" ht="15" customHeight="1">
      <c r="A339" s="266" t="s">
        <v>8258</v>
      </c>
      <c r="B339" s="266" t="s">
        <v>8539</v>
      </c>
      <c r="C339" s="37" t="s">
        <v>1288</v>
      </c>
      <c r="D339" s="945"/>
    </row>
    <row r="340" spans="1:4" ht="15" customHeight="1">
      <c r="A340" s="266" t="s">
        <v>8258</v>
      </c>
      <c r="B340" s="266" t="s">
        <v>8540</v>
      </c>
      <c r="C340" s="37" t="s">
        <v>1288</v>
      </c>
      <c r="D340" s="945"/>
    </row>
    <row r="341" spans="1:4" ht="15" customHeight="1">
      <c r="A341" s="266" t="s">
        <v>8258</v>
      </c>
      <c r="B341" s="266" t="s">
        <v>8541</v>
      </c>
      <c r="C341" s="37" t="s">
        <v>1288</v>
      </c>
      <c r="D341" s="945"/>
    </row>
    <row r="342" spans="1:4" ht="15" customHeight="1">
      <c r="A342" s="266" t="s">
        <v>8258</v>
      </c>
      <c r="B342" s="266" t="s">
        <v>8542</v>
      </c>
      <c r="C342" s="37" t="s">
        <v>1288</v>
      </c>
      <c r="D342" s="945"/>
    </row>
    <row r="343" spans="1:4" ht="15" customHeight="1">
      <c r="A343" s="266" t="s">
        <v>8258</v>
      </c>
      <c r="B343" s="266" t="s">
        <v>8543</v>
      </c>
      <c r="C343" s="37" t="s">
        <v>1288</v>
      </c>
      <c r="D343" s="945"/>
    </row>
    <row r="344" spans="1:4" ht="15" customHeight="1">
      <c r="A344" s="266" t="s">
        <v>8258</v>
      </c>
      <c r="B344" s="266" t="s">
        <v>8544</v>
      </c>
      <c r="C344" s="37" t="s">
        <v>1288</v>
      </c>
      <c r="D344" s="945"/>
    </row>
    <row r="345" spans="1:4" ht="15" customHeight="1">
      <c r="A345" s="266" t="s">
        <v>8258</v>
      </c>
      <c r="B345" s="266" t="s">
        <v>8545</v>
      </c>
      <c r="C345" s="37" t="s">
        <v>1288</v>
      </c>
      <c r="D345" s="945"/>
    </row>
    <row r="346" spans="1:4" ht="15" customHeight="1">
      <c r="A346" s="266" t="s">
        <v>8258</v>
      </c>
      <c r="B346" s="266" t="s">
        <v>8546</v>
      </c>
      <c r="C346" s="37" t="s">
        <v>1288</v>
      </c>
      <c r="D346" s="945"/>
    </row>
    <row r="347" spans="1:4" ht="15" customHeight="1">
      <c r="A347" s="266" t="s">
        <v>8258</v>
      </c>
      <c r="B347" s="266" t="s">
        <v>8547</v>
      </c>
      <c r="C347" s="37" t="s">
        <v>1288</v>
      </c>
      <c r="D347" s="945"/>
    </row>
    <row r="348" spans="1:4" ht="15" customHeight="1">
      <c r="A348" s="266" t="s">
        <v>8258</v>
      </c>
      <c r="B348" s="266" t="s">
        <v>8548</v>
      </c>
      <c r="C348" s="37" t="s">
        <v>1288</v>
      </c>
      <c r="D348" s="945"/>
    </row>
    <row r="349" spans="1:4" ht="15" customHeight="1">
      <c r="A349" s="266" t="s">
        <v>8258</v>
      </c>
      <c r="B349" s="266" t="s">
        <v>8549</v>
      </c>
      <c r="C349" s="37" t="s">
        <v>1288</v>
      </c>
      <c r="D349" s="945"/>
    </row>
    <row r="350" spans="1:4" ht="15" customHeight="1">
      <c r="A350" s="266" t="s">
        <v>8258</v>
      </c>
      <c r="B350" s="266" t="s">
        <v>8550</v>
      </c>
      <c r="C350" s="37" t="s">
        <v>1288</v>
      </c>
      <c r="D350" s="945"/>
    </row>
    <row r="351" spans="1:4" ht="15" customHeight="1">
      <c r="A351" s="267" t="s">
        <v>8280</v>
      </c>
      <c r="B351" s="267" t="s">
        <v>8551</v>
      </c>
      <c r="C351" s="37" t="s">
        <v>11601</v>
      </c>
      <c r="D351" s="945"/>
    </row>
    <row r="352" spans="1:4" ht="15" customHeight="1">
      <c r="A352" s="267" t="s">
        <v>8280</v>
      </c>
      <c r="B352" s="267" t="s">
        <v>8552</v>
      </c>
      <c r="C352" s="37" t="s">
        <v>11601</v>
      </c>
      <c r="D352" s="945"/>
    </row>
    <row r="353" spans="1:4" ht="15" customHeight="1">
      <c r="A353" s="267" t="s">
        <v>8280</v>
      </c>
      <c r="B353" s="267" t="s">
        <v>8553</v>
      </c>
      <c r="C353" s="37" t="s">
        <v>11601</v>
      </c>
      <c r="D353" s="945"/>
    </row>
    <row r="354" spans="1:4" ht="15" customHeight="1">
      <c r="A354" s="267" t="s">
        <v>8280</v>
      </c>
      <c r="B354" s="267" t="s">
        <v>8554</v>
      </c>
      <c r="C354" s="37" t="s">
        <v>11601</v>
      </c>
      <c r="D354" s="945"/>
    </row>
    <row r="355" spans="1:4" ht="15" customHeight="1">
      <c r="A355" s="267" t="s">
        <v>8280</v>
      </c>
      <c r="B355" s="267" t="s">
        <v>8555</v>
      </c>
      <c r="C355" s="37" t="s">
        <v>11601</v>
      </c>
      <c r="D355" s="945"/>
    </row>
    <row r="356" spans="1:4" ht="15" customHeight="1">
      <c r="A356" s="267" t="s">
        <v>8280</v>
      </c>
      <c r="B356" s="267" t="s">
        <v>8556</v>
      </c>
      <c r="C356" s="37" t="s">
        <v>11601</v>
      </c>
      <c r="D356" s="945"/>
    </row>
    <row r="357" spans="1:4" ht="15" customHeight="1">
      <c r="A357" s="267" t="s">
        <v>8280</v>
      </c>
      <c r="B357" s="267" t="s">
        <v>8557</v>
      </c>
      <c r="C357" s="37" t="s">
        <v>11601</v>
      </c>
      <c r="D357" s="945"/>
    </row>
    <row r="358" spans="1:4" ht="15" customHeight="1">
      <c r="A358" s="267" t="s">
        <v>8280</v>
      </c>
      <c r="B358" s="267" t="s">
        <v>8558</v>
      </c>
      <c r="C358" s="37" t="s">
        <v>11601</v>
      </c>
      <c r="D358" s="945"/>
    </row>
    <row r="359" spans="1:4" ht="15" customHeight="1">
      <c r="A359" s="267" t="s">
        <v>8280</v>
      </c>
      <c r="B359" s="267" t="s">
        <v>8559</v>
      </c>
      <c r="C359" s="37" t="s">
        <v>11601</v>
      </c>
      <c r="D359" s="945"/>
    </row>
    <row r="360" spans="1:4" ht="15" customHeight="1">
      <c r="A360" s="267" t="s">
        <v>8280</v>
      </c>
      <c r="B360" s="267" t="s">
        <v>8560</v>
      </c>
      <c r="C360" s="37" t="s">
        <v>11601</v>
      </c>
      <c r="D360" s="945"/>
    </row>
    <row r="361" spans="1:4" ht="15" customHeight="1">
      <c r="A361" s="267" t="s">
        <v>8280</v>
      </c>
      <c r="B361" s="267" t="s">
        <v>8561</v>
      </c>
      <c r="C361" s="37" t="s">
        <v>11601</v>
      </c>
      <c r="D361" s="945"/>
    </row>
    <row r="362" spans="1:4" ht="15" customHeight="1">
      <c r="A362" s="267" t="s">
        <v>8280</v>
      </c>
      <c r="B362" s="267" t="s">
        <v>8562</v>
      </c>
      <c r="C362" s="37" t="s">
        <v>11601</v>
      </c>
      <c r="D362" s="945"/>
    </row>
    <row r="363" spans="1:4" ht="15" customHeight="1">
      <c r="A363" s="267" t="s">
        <v>8280</v>
      </c>
      <c r="B363" s="267" t="s">
        <v>8563</v>
      </c>
      <c r="C363" s="37" t="s">
        <v>11601</v>
      </c>
      <c r="D363" s="945"/>
    </row>
    <row r="364" spans="1:4" ht="15" customHeight="1">
      <c r="A364" s="267" t="s">
        <v>8280</v>
      </c>
      <c r="B364" s="267" t="s">
        <v>8564</v>
      </c>
      <c r="C364" s="37" t="s">
        <v>11601</v>
      </c>
      <c r="D364" s="945"/>
    </row>
    <row r="365" spans="1:4" ht="15" customHeight="1">
      <c r="A365" s="267" t="s">
        <v>8280</v>
      </c>
      <c r="B365" s="267" t="s">
        <v>8565</v>
      </c>
      <c r="C365" s="37" t="s">
        <v>11601</v>
      </c>
      <c r="D365" s="945"/>
    </row>
    <row r="366" spans="1:4" ht="15" customHeight="1">
      <c r="A366" s="267" t="s">
        <v>8280</v>
      </c>
      <c r="B366" s="267" t="s">
        <v>8566</v>
      </c>
      <c r="C366" s="37" t="s">
        <v>11601</v>
      </c>
      <c r="D366" s="945"/>
    </row>
    <row r="367" spans="1:4" ht="15" customHeight="1">
      <c r="A367" s="267" t="s">
        <v>8280</v>
      </c>
      <c r="B367" s="267" t="s">
        <v>8567</v>
      </c>
      <c r="C367" s="37" t="s">
        <v>11601</v>
      </c>
      <c r="D367" s="945"/>
    </row>
    <row r="368" spans="1:4" ht="15" customHeight="1">
      <c r="A368" s="267" t="s">
        <v>8280</v>
      </c>
      <c r="B368" s="267" t="s">
        <v>8568</v>
      </c>
      <c r="C368" s="37" t="s">
        <v>11601</v>
      </c>
      <c r="D368" s="945"/>
    </row>
    <row r="369" spans="1:4" ht="15" customHeight="1">
      <c r="A369" s="267" t="s">
        <v>8280</v>
      </c>
      <c r="B369" s="267" t="s">
        <v>8569</v>
      </c>
      <c r="C369" s="37" t="s">
        <v>11601</v>
      </c>
      <c r="D369" s="945"/>
    </row>
    <row r="370" spans="1:4" ht="15" customHeight="1">
      <c r="A370" s="267" t="s">
        <v>8280</v>
      </c>
      <c r="B370" s="267" t="s">
        <v>8570</v>
      </c>
      <c r="C370" s="37" t="s">
        <v>11601</v>
      </c>
      <c r="D370" s="945"/>
    </row>
    <row r="371" spans="1:4" ht="15" customHeight="1">
      <c r="A371" s="267" t="s">
        <v>8280</v>
      </c>
      <c r="B371" s="267" t="s">
        <v>8571</v>
      </c>
      <c r="C371" s="37" t="s">
        <v>11601</v>
      </c>
      <c r="D371" s="945"/>
    </row>
    <row r="372" spans="1:4" ht="15" customHeight="1">
      <c r="A372" s="267" t="s">
        <v>8280</v>
      </c>
      <c r="B372" s="267" t="s">
        <v>8572</v>
      </c>
      <c r="C372" s="37" t="s">
        <v>11601</v>
      </c>
      <c r="D372" s="945"/>
    </row>
    <row r="373" spans="1:4" ht="15" customHeight="1">
      <c r="A373" s="267" t="s">
        <v>8280</v>
      </c>
      <c r="B373" s="267" t="s">
        <v>8573</v>
      </c>
      <c r="C373" s="37" t="s">
        <v>11601</v>
      </c>
      <c r="D373" s="945"/>
    </row>
    <row r="374" spans="1:4" ht="15" customHeight="1">
      <c r="A374" s="267" t="s">
        <v>8280</v>
      </c>
      <c r="B374" s="267" t="s">
        <v>8574</v>
      </c>
      <c r="C374" s="37" t="s">
        <v>11601</v>
      </c>
      <c r="D374" s="945"/>
    </row>
    <row r="375" spans="1:4" ht="15" customHeight="1">
      <c r="A375" s="267" t="s">
        <v>8280</v>
      </c>
      <c r="B375" s="267" t="s">
        <v>8575</v>
      </c>
      <c r="C375" s="37" t="s">
        <v>11601</v>
      </c>
      <c r="D375" s="945"/>
    </row>
    <row r="376" spans="1:4" ht="15" customHeight="1">
      <c r="A376" s="267" t="s">
        <v>8280</v>
      </c>
      <c r="B376" s="267" t="s">
        <v>8576</v>
      </c>
      <c r="C376" s="37" t="s">
        <v>11601</v>
      </c>
      <c r="D376" s="945"/>
    </row>
    <row r="377" spans="1:4" ht="15" customHeight="1">
      <c r="A377" s="267" t="s">
        <v>8280</v>
      </c>
      <c r="B377" s="267" t="s">
        <v>8577</v>
      </c>
      <c r="C377" s="37" t="s">
        <v>11601</v>
      </c>
      <c r="D377" s="945"/>
    </row>
    <row r="378" spans="1:4" ht="15" customHeight="1">
      <c r="A378" s="267" t="s">
        <v>8280</v>
      </c>
      <c r="B378" s="267" t="s">
        <v>8578</v>
      </c>
      <c r="C378" s="37" t="s">
        <v>11601</v>
      </c>
      <c r="D378" s="945"/>
    </row>
    <row r="379" spans="1:4" ht="15" customHeight="1">
      <c r="A379" s="267" t="s">
        <v>8280</v>
      </c>
      <c r="B379" s="267" t="s">
        <v>8579</v>
      </c>
      <c r="C379" s="37" t="s">
        <v>11601</v>
      </c>
      <c r="D379" s="945"/>
    </row>
    <row r="380" spans="1:4" ht="15" customHeight="1">
      <c r="A380" s="267" t="s">
        <v>8280</v>
      </c>
      <c r="B380" s="267" t="s">
        <v>8580</v>
      </c>
      <c r="C380" s="37" t="s">
        <v>11601</v>
      </c>
      <c r="D380" s="945"/>
    </row>
    <row r="381" spans="1:4" ht="15" customHeight="1">
      <c r="A381" s="267" t="s">
        <v>8280</v>
      </c>
      <c r="B381" s="267" t="s">
        <v>8581</v>
      </c>
      <c r="C381" s="37" t="s">
        <v>11601</v>
      </c>
      <c r="D381" s="945"/>
    </row>
    <row r="382" spans="1:4" ht="15" customHeight="1">
      <c r="A382" s="267" t="s">
        <v>8280</v>
      </c>
      <c r="B382" s="267" t="s">
        <v>8582</v>
      </c>
      <c r="C382" s="37" t="s">
        <v>11601</v>
      </c>
      <c r="D382" s="945"/>
    </row>
    <row r="383" spans="1:4" ht="15" customHeight="1">
      <c r="A383" s="267" t="s">
        <v>8280</v>
      </c>
      <c r="B383" s="267" t="s">
        <v>8583</v>
      </c>
      <c r="C383" s="37" t="s">
        <v>11601</v>
      </c>
      <c r="D383" s="945"/>
    </row>
    <row r="384" spans="1:4" ht="15" customHeight="1">
      <c r="A384" s="267" t="s">
        <v>8280</v>
      </c>
      <c r="B384" s="267" t="s">
        <v>8584</v>
      </c>
      <c r="C384" s="37" t="s">
        <v>11601</v>
      </c>
      <c r="D384" s="945"/>
    </row>
    <row r="385" spans="1:4" ht="15" customHeight="1">
      <c r="A385" s="267" t="s">
        <v>8280</v>
      </c>
      <c r="B385" s="267" t="s">
        <v>8585</v>
      </c>
      <c r="C385" s="37" t="s">
        <v>11601</v>
      </c>
      <c r="D385" s="945"/>
    </row>
    <row r="386" spans="1:4" ht="15" customHeight="1">
      <c r="A386" s="267" t="s">
        <v>8280</v>
      </c>
      <c r="B386" s="267" t="s">
        <v>8586</v>
      </c>
      <c r="C386" s="37" t="s">
        <v>11601</v>
      </c>
      <c r="D386" s="945"/>
    </row>
    <row r="387" spans="1:4" ht="15" customHeight="1">
      <c r="A387" s="267" t="s">
        <v>8280</v>
      </c>
      <c r="B387" s="267" t="s">
        <v>8587</v>
      </c>
      <c r="C387" s="37" t="s">
        <v>11601</v>
      </c>
      <c r="D387" s="945"/>
    </row>
    <row r="388" spans="1:4" ht="15" customHeight="1">
      <c r="A388" s="267" t="s">
        <v>8280</v>
      </c>
      <c r="B388" s="267" t="s">
        <v>8588</v>
      </c>
      <c r="C388" s="37" t="s">
        <v>11601</v>
      </c>
      <c r="D388" s="945"/>
    </row>
    <row r="389" spans="1:4" ht="15" customHeight="1">
      <c r="A389" s="267" t="s">
        <v>8280</v>
      </c>
      <c r="B389" s="267" t="s">
        <v>8589</v>
      </c>
      <c r="C389" s="37" t="s">
        <v>11601</v>
      </c>
      <c r="D389" s="945"/>
    </row>
    <row r="390" spans="1:4" ht="15" customHeight="1">
      <c r="A390" s="267" t="s">
        <v>8280</v>
      </c>
      <c r="B390" s="267" t="s">
        <v>8590</v>
      </c>
      <c r="C390" s="37" t="s">
        <v>11601</v>
      </c>
      <c r="D390" s="945"/>
    </row>
    <row r="391" spans="1:4" ht="15" customHeight="1">
      <c r="A391" s="267" t="s">
        <v>8280</v>
      </c>
      <c r="B391" s="267" t="s">
        <v>8591</v>
      </c>
      <c r="C391" s="37" t="s">
        <v>11601</v>
      </c>
      <c r="D391" s="945"/>
    </row>
    <row r="392" spans="1:4" ht="15" customHeight="1">
      <c r="A392" s="267" t="s">
        <v>8280</v>
      </c>
      <c r="B392" s="267" t="s">
        <v>8592</v>
      </c>
      <c r="C392" s="37" t="s">
        <v>11601</v>
      </c>
      <c r="D392" s="945"/>
    </row>
    <row r="393" spans="1:4" ht="15" customHeight="1">
      <c r="A393" s="267" t="s">
        <v>8280</v>
      </c>
      <c r="B393" s="267" t="s">
        <v>8593</v>
      </c>
      <c r="C393" s="37" t="s">
        <v>11601</v>
      </c>
      <c r="D393" s="945"/>
    </row>
    <row r="394" spans="1:4" ht="15" customHeight="1">
      <c r="A394" s="267" t="s">
        <v>8280</v>
      </c>
      <c r="B394" s="267" t="s">
        <v>8594</v>
      </c>
      <c r="C394" s="37" t="s">
        <v>11601</v>
      </c>
      <c r="D394" s="945"/>
    </row>
    <row r="395" spans="1:4" ht="15" customHeight="1">
      <c r="A395" s="267" t="s">
        <v>8280</v>
      </c>
      <c r="B395" s="267" t="s">
        <v>8595</v>
      </c>
      <c r="C395" s="37" t="s">
        <v>11601</v>
      </c>
      <c r="D395" s="945"/>
    </row>
    <row r="396" spans="1:4" ht="15" customHeight="1">
      <c r="A396" s="267" t="s">
        <v>8280</v>
      </c>
      <c r="B396" s="1075" t="s">
        <v>11625</v>
      </c>
      <c r="C396" s="37" t="s">
        <v>11601</v>
      </c>
      <c r="D396" s="945"/>
    </row>
    <row r="397" spans="1:4" ht="15" customHeight="1">
      <c r="A397" s="267" t="s">
        <v>8280</v>
      </c>
      <c r="B397" s="267" t="s">
        <v>8597</v>
      </c>
      <c r="C397" s="37" t="s">
        <v>11601</v>
      </c>
      <c r="D397" s="945"/>
    </row>
    <row r="398" spans="1:4" ht="15" customHeight="1">
      <c r="A398" s="267" t="s">
        <v>8280</v>
      </c>
      <c r="B398" s="267" t="s">
        <v>8598</v>
      </c>
      <c r="C398" s="37" t="s">
        <v>11601</v>
      </c>
      <c r="D398" s="945"/>
    </row>
    <row r="399" spans="1:4" ht="15" customHeight="1">
      <c r="A399" s="267" t="s">
        <v>8280</v>
      </c>
      <c r="B399" s="267" t="s">
        <v>8599</v>
      </c>
      <c r="C399" s="37" t="s">
        <v>11601</v>
      </c>
      <c r="D399" s="945"/>
    </row>
    <row r="400" spans="1:4" ht="15" customHeight="1">
      <c r="A400" s="267" t="s">
        <v>8280</v>
      </c>
      <c r="B400" s="267" t="s">
        <v>8600</v>
      </c>
      <c r="C400" s="37" t="s">
        <v>11601</v>
      </c>
      <c r="D400" s="945"/>
    </row>
    <row r="401" spans="1:4" ht="15" customHeight="1">
      <c r="A401" s="267" t="s">
        <v>8280</v>
      </c>
      <c r="B401" s="267" t="s">
        <v>8601</v>
      </c>
      <c r="C401" s="37" t="s">
        <v>11601</v>
      </c>
      <c r="D401" s="945"/>
    </row>
    <row r="402" spans="1:4" ht="15" customHeight="1">
      <c r="A402" s="267" t="s">
        <v>8280</v>
      </c>
      <c r="B402" s="267" t="s">
        <v>8602</v>
      </c>
      <c r="C402" s="37" t="s">
        <v>11601</v>
      </c>
      <c r="D402" s="945"/>
    </row>
    <row r="403" spans="1:4" ht="15" customHeight="1">
      <c r="A403" s="267" t="s">
        <v>8280</v>
      </c>
      <c r="B403" s="267" t="s">
        <v>8603</v>
      </c>
      <c r="C403" s="37" t="s">
        <v>11601</v>
      </c>
      <c r="D403" s="945"/>
    </row>
    <row r="404" spans="1:4" ht="15" customHeight="1">
      <c r="A404" s="267" t="s">
        <v>8280</v>
      </c>
      <c r="B404" s="267" t="s">
        <v>8604</v>
      </c>
      <c r="C404" s="37" t="s">
        <v>11601</v>
      </c>
      <c r="D404" s="945"/>
    </row>
    <row r="405" spans="1:4" ht="15" customHeight="1">
      <c r="A405" s="267" t="s">
        <v>8280</v>
      </c>
      <c r="B405" s="267" t="s">
        <v>9569</v>
      </c>
      <c r="C405" s="37" t="s">
        <v>11601</v>
      </c>
      <c r="D405" s="945"/>
    </row>
    <row r="406" spans="1:4" ht="15" customHeight="1">
      <c r="A406" s="267" t="s">
        <v>8280</v>
      </c>
      <c r="B406" s="267" t="s">
        <v>9571</v>
      </c>
      <c r="C406" s="37" t="s">
        <v>11601</v>
      </c>
      <c r="D406" s="945"/>
    </row>
    <row r="407" spans="1:4" ht="15" customHeight="1">
      <c r="A407" s="267" t="s">
        <v>8280</v>
      </c>
      <c r="B407" s="267" t="s">
        <v>9573</v>
      </c>
      <c r="C407" s="37" t="s">
        <v>11601</v>
      </c>
      <c r="D407" s="945"/>
    </row>
    <row r="408" spans="1:4" ht="15" customHeight="1">
      <c r="A408" s="267" t="s">
        <v>8280</v>
      </c>
      <c r="B408" s="267" t="s">
        <v>9575</v>
      </c>
      <c r="C408" s="37" t="s">
        <v>11601</v>
      </c>
      <c r="D408" s="945"/>
    </row>
    <row r="409" spans="1:4" ht="15" customHeight="1">
      <c r="A409" s="267" t="s">
        <v>8280</v>
      </c>
      <c r="B409" s="267" t="s">
        <v>10052</v>
      </c>
      <c r="C409" s="37" t="s">
        <v>11601</v>
      </c>
      <c r="D409" s="945"/>
    </row>
    <row r="410" spans="1:4" ht="15" customHeight="1">
      <c r="A410" s="267" t="s">
        <v>8280</v>
      </c>
      <c r="B410" s="267" t="s">
        <v>9579</v>
      </c>
      <c r="C410" s="37" t="s">
        <v>11601</v>
      </c>
      <c r="D410" s="945"/>
    </row>
    <row r="411" spans="1:4" ht="15" customHeight="1">
      <c r="A411" s="267" t="s">
        <v>8280</v>
      </c>
      <c r="B411" s="267" t="s">
        <v>9581</v>
      </c>
      <c r="C411" s="37" t="s">
        <v>11601</v>
      </c>
      <c r="D411" s="945"/>
    </row>
    <row r="412" spans="1:4" ht="15" customHeight="1">
      <c r="A412" s="267" t="s">
        <v>8280</v>
      </c>
      <c r="B412" s="267" t="s">
        <v>10164</v>
      </c>
      <c r="C412" s="37" t="s">
        <v>11601</v>
      </c>
      <c r="D412" s="945"/>
    </row>
    <row r="413" spans="1:4" ht="15" customHeight="1">
      <c r="A413" s="267" t="s">
        <v>8280</v>
      </c>
      <c r="B413" s="267" t="s">
        <v>9585</v>
      </c>
      <c r="C413" s="37" t="s">
        <v>11601</v>
      </c>
      <c r="D413" s="945"/>
    </row>
    <row r="414" spans="1:4" ht="15" customHeight="1">
      <c r="A414" s="267" t="s">
        <v>8280</v>
      </c>
      <c r="B414" s="267" t="s">
        <v>8614</v>
      </c>
      <c r="C414" s="37" t="s">
        <v>11601</v>
      </c>
      <c r="D414" s="945"/>
    </row>
    <row r="415" spans="1:4" ht="15" customHeight="1">
      <c r="A415" s="267" t="s">
        <v>8280</v>
      </c>
      <c r="B415" s="267" t="s">
        <v>8615</v>
      </c>
      <c r="C415" s="37" t="s">
        <v>11601</v>
      </c>
      <c r="D415" s="945"/>
    </row>
    <row r="416" spans="1:4" ht="15" customHeight="1">
      <c r="A416" s="267" t="s">
        <v>8280</v>
      </c>
      <c r="B416" s="267" t="s">
        <v>8616</v>
      </c>
      <c r="C416" s="37" t="s">
        <v>11601</v>
      </c>
      <c r="D416" s="945"/>
    </row>
    <row r="417" spans="1:4" ht="15" customHeight="1">
      <c r="A417" s="267" t="s">
        <v>8280</v>
      </c>
      <c r="B417" s="267" t="s">
        <v>8617</v>
      </c>
      <c r="C417" s="37" t="s">
        <v>11601</v>
      </c>
      <c r="D417" s="945"/>
    </row>
    <row r="418" spans="1:4" ht="15" customHeight="1">
      <c r="A418" s="267" t="s">
        <v>8280</v>
      </c>
      <c r="B418" s="267" t="s">
        <v>8618</v>
      </c>
      <c r="C418" s="37" t="s">
        <v>11601</v>
      </c>
      <c r="D418" s="945"/>
    </row>
    <row r="419" spans="1:4" ht="15" customHeight="1">
      <c r="A419" s="267" t="s">
        <v>8280</v>
      </c>
      <c r="B419" s="267" t="s">
        <v>8619</v>
      </c>
      <c r="C419" s="37" t="s">
        <v>11601</v>
      </c>
      <c r="D419" s="945"/>
    </row>
    <row r="420" spans="1:4" ht="15" customHeight="1">
      <c r="A420" s="267" t="s">
        <v>8280</v>
      </c>
      <c r="B420" s="267" t="s">
        <v>8620</v>
      </c>
      <c r="C420" s="37" t="s">
        <v>11601</v>
      </c>
      <c r="D420" s="945"/>
    </row>
    <row r="421" spans="1:4" ht="15" customHeight="1">
      <c r="A421" s="267" t="s">
        <v>8280</v>
      </c>
      <c r="B421" s="267" t="s">
        <v>8621</v>
      </c>
      <c r="C421" s="37" t="s">
        <v>11601</v>
      </c>
      <c r="D421" s="945"/>
    </row>
    <row r="422" spans="1:4" ht="15" customHeight="1">
      <c r="A422" s="267" t="s">
        <v>8280</v>
      </c>
      <c r="B422" s="267" t="s">
        <v>8622</v>
      </c>
      <c r="C422" s="37" t="s">
        <v>11601</v>
      </c>
      <c r="D422" s="945"/>
    </row>
    <row r="423" spans="1:4" ht="15" customHeight="1">
      <c r="A423" s="267" t="s">
        <v>8280</v>
      </c>
      <c r="B423" s="267" t="s">
        <v>8623</v>
      </c>
      <c r="C423" s="37" t="s">
        <v>11601</v>
      </c>
      <c r="D423" s="945"/>
    </row>
    <row r="424" spans="1:4" ht="15" customHeight="1">
      <c r="A424" s="267" t="s">
        <v>8280</v>
      </c>
      <c r="B424" s="267" t="s">
        <v>8624</v>
      </c>
      <c r="C424" s="37" t="s">
        <v>11601</v>
      </c>
      <c r="D424" s="945"/>
    </row>
    <row r="425" spans="1:4" ht="15" customHeight="1">
      <c r="A425" s="267" t="s">
        <v>8280</v>
      </c>
      <c r="B425" s="267" t="s">
        <v>8625</v>
      </c>
      <c r="C425" s="37" t="s">
        <v>11601</v>
      </c>
      <c r="D425" s="945"/>
    </row>
    <row r="426" spans="1:4" ht="15" customHeight="1">
      <c r="A426" s="267" t="s">
        <v>8280</v>
      </c>
      <c r="B426" s="267" t="s">
        <v>8626</v>
      </c>
      <c r="C426" s="37" t="s">
        <v>11601</v>
      </c>
      <c r="D426" s="945"/>
    </row>
    <row r="427" spans="1:4" ht="15" customHeight="1">
      <c r="A427" s="267" t="s">
        <v>8280</v>
      </c>
      <c r="B427" s="267" t="s">
        <v>8627</v>
      </c>
      <c r="C427" s="37" t="s">
        <v>11601</v>
      </c>
      <c r="D427" s="945"/>
    </row>
    <row r="428" spans="1:4" ht="15" customHeight="1">
      <c r="A428" s="267" t="s">
        <v>8280</v>
      </c>
      <c r="B428" s="267" t="s">
        <v>8628</v>
      </c>
      <c r="C428" s="37" t="s">
        <v>11601</v>
      </c>
      <c r="D428" s="945"/>
    </row>
    <row r="429" spans="1:4" ht="15" customHeight="1">
      <c r="A429" s="267" t="s">
        <v>8280</v>
      </c>
      <c r="B429" s="267" t="s">
        <v>8629</v>
      </c>
      <c r="C429" s="37" t="s">
        <v>11601</v>
      </c>
      <c r="D429" s="945"/>
    </row>
    <row r="430" spans="1:4" ht="15" customHeight="1">
      <c r="A430" s="267" t="s">
        <v>8280</v>
      </c>
      <c r="B430" s="267" t="s">
        <v>8630</v>
      </c>
      <c r="C430" s="37" t="s">
        <v>11601</v>
      </c>
      <c r="D430" s="945"/>
    </row>
    <row r="431" spans="1:4" ht="15" customHeight="1">
      <c r="A431" s="267" t="s">
        <v>8280</v>
      </c>
      <c r="B431" s="267" t="s">
        <v>8631</v>
      </c>
      <c r="C431" s="37" t="s">
        <v>11601</v>
      </c>
      <c r="D431" s="945"/>
    </row>
    <row r="432" spans="1:4" ht="15" customHeight="1">
      <c r="A432" s="267" t="s">
        <v>8280</v>
      </c>
      <c r="B432" s="267" t="s">
        <v>8632</v>
      </c>
      <c r="C432" s="37" t="s">
        <v>11601</v>
      </c>
      <c r="D432" s="945"/>
    </row>
    <row r="433" spans="1:4" ht="15" customHeight="1">
      <c r="A433" s="267" t="s">
        <v>8280</v>
      </c>
      <c r="B433" s="267" t="s">
        <v>8633</v>
      </c>
      <c r="C433" s="37" t="s">
        <v>11601</v>
      </c>
      <c r="D433" s="945"/>
    </row>
    <row r="434" spans="1:4" ht="15" customHeight="1">
      <c r="A434" s="267" t="s">
        <v>8280</v>
      </c>
      <c r="B434" s="267" t="s">
        <v>8634</v>
      </c>
      <c r="C434" s="37" t="s">
        <v>11601</v>
      </c>
      <c r="D434" s="945"/>
    </row>
    <row r="435" spans="1:4" ht="15" customHeight="1">
      <c r="A435" s="267" t="s">
        <v>8280</v>
      </c>
      <c r="B435" s="267" t="s">
        <v>8635</v>
      </c>
      <c r="C435" s="37" t="s">
        <v>11601</v>
      </c>
      <c r="D435" s="945"/>
    </row>
    <row r="436" spans="1:4" ht="15" customHeight="1">
      <c r="A436" s="267" t="s">
        <v>8280</v>
      </c>
      <c r="B436" s="267" t="s">
        <v>8636</v>
      </c>
      <c r="C436" s="37" t="s">
        <v>11601</v>
      </c>
      <c r="D436" s="945"/>
    </row>
    <row r="437" spans="1:4" ht="15" customHeight="1">
      <c r="A437" s="267" t="s">
        <v>8280</v>
      </c>
      <c r="B437" s="267" t="s">
        <v>8637</v>
      </c>
      <c r="C437" s="37" t="s">
        <v>11601</v>
      </c>
      <c r="D437" s="945"/>
    </row>
    <row r="438" spans="1:4" ht="15" customHeight="1">
      <c r="A438" s="267" t="s">
        <v>8280</v>
      </c>
      <c r="B438" s="267" t="s">
        <v>8638</v>
      </c>
      <c r="C438" s="37" t="s">
        <v>11601</v>
      </c>
      <c r="D438" s="945"/>
    </row>
    <row r="439" spans="1:4" ht="15" customHeight="1">
      <c r="A439" s="267" t="s">
        <v>8280</v>
      </c>
      <c r="B439" s="267" t="s">
        <v>8639</v>
      </c>
      <c r="C439" s="37" t="s">
        <v>11601</v>
      </c>
      <c r="D439" s="945"/>
    </row>
    <row r="440" spans="1:4" ht="15" customHeight="1">
      <c r="A440" s="267" t="s">
        <v>8280</v>
      </c>
      <c r="B440" s="267" t="s">
        <v>8640</v>
      </c>
      <c r="C440" s="37" t="s">
        <v>11601</v>
      </c>
      <c r="D440" s="945"/>
    </row>
    <row r="441" spans="1:4" ht="15" customHeight="1">
      <c r="A441" s="267" t="s">
        <v>8280</v>
      </c>
      <c r="B441" s="267" t="s">
        <v>8641</v>
      </c>
      <c r="C441" s="37" t="s">
        <v>11601</v>
      </c>
      <c r="D441" s="945"/>
    </row>
    <row r="442" spans="1:4" ht="15" customHeight="1">
      <c r="A442" s="267" t="s">
        <v>8280</v>
      </c>
      <c r="B442" s="267" t="s">
        <v>8642</v>
      </c>
      <c r="C442" s="37" t="s">
        <v>11601</v>
      </c>
      <c r="D442" s="945"/>
    </row>
    <row r="443" spans="1:4" ht="15" customHeight="1">
      <c r="A443" s="267" t="s">
        <v>8280</v>
      </c>
      <c r="B443" s="267" t="s">
        <v>8643</v>
      </c>
      <c r="C443" s="37" t="s">
        <v>11601</v>
      </c>
      <c r="D443" s="945"/>
    </row>
    <row r="444" spans="1:4" ht="15" customHeight="1">
      <c r="A444" s="267" t="s">
        <v>8280</v>
      </c>
      <c r="B444" s="267" t="s">
        <v>8644</v>
      </c>
      <c r="C444" s="37" t="s">
        <v>11601</v>
      </c>
      <c r="D444" s="945"/>
    </row>
    <row r="445" spans="1:4" ht="15" customHeight="1">
      <c r="A445" s="267" t="s">
        <v>8280</v>
      </c>
      <c r="B445" s="267" t="s">
        <v>8645</v>
      </c>
      <c r="C445" s="37" t="s">
        <v>11601</v>
      </c>
      <c r="D445" s="945"/>
    </row>
    <row r="446" spans="1:4" ht="15" customHeight="1">
      <c r="A446" s="267" t="s">
        <v>8280</v>
      </c>
      <c r="B446" s="267" t="s">
        <v>8646</v>
      </c>
      <c r="C446" s="37" t="s">
        <v>11601</v>
      </c>
      <c r="D446" s="945"/>
    </row>
    <row r="447" spans="1:4" ht="15" customHeight="1">
      <c r="A447" s="267" t="s">
        <v>8280</v>
      </c>
      <c r="B447" s="267" t="s">
        <v>8647</v>
      </c>
      <c r="C447" s="37" t="s">
        <v>11601</v>
      </c>
      <c r="D447" s="945"/>
    </row>
    <row r="448" spans="1:4" ht="15" customHeight="1">
      <c r="A448" s="267" t="s">
        <v>8280</v>
      </c>
      <c r="B448" s="267" t="s">
        <v>8648</v>
      </c>
      <c r="C448" s="37" t="s">
        <v>11601</v>
      </c>
      <c r="D448" s="945"/>
    </row>
    <row r="449" spans="1:4" ht="15" customHeight="1">
      <c r="A449" s="267" t="s">
        <v>8280</v>
      </c>
      <c r="B449" s="267" t="s">
        <v>8649</v>
      </c>
      <c r="C449" s="37" t="s">
        <v>11601</v>
      </c>
      <c r="D449" s="945"/>
    </row>
    <row r="450" spans="1:4" ht="15" customHeight="1">
      <c r="A450" s="267" t="s">
        <v>8280</v>
      </c>
      <c r="B450" s="267" t="s">
        <v>8650</v>
      </c>
      <c r="C450" s="37" t="s">
        <v>11601</v>
      </c>
      <c r="D450" s="945"/>
    </row>
    <row r="451" spans="1:4" ht="15" customHeight="1">
      <c r="A451" s="267" t="s">
        <v>8280</v>
      </c>
      <c r="B451" s="267" t="s">
        <v>8651</v>
      </c>
      <c r="C451" s="37" t="s">
        <v>11601</v>
      </c>
      <c r="D451" s="945"/>
    </row>
    <row r="452" spans="1:4" ht="15" customHeight="1">
      <c r="A452" s="267" t="s">
        <v>8280</v>
      </c>
      <c r="B452" s="267" t="s">
        <v>8652</v>
      </c>
      <c r="C452" s="37" t="s">
        <v>11601</v>
      </c>
      <c r="D452" s="945"/>
    </row>
    <row r="453" spans="1:4" ht="15" customHeight="1">
      <c r="A453" s="267" t="s">
        <v>8280</v>
      </c>
      <c r="B453" s="267" t="s">
        <v>8653</v>
      </c>
      <c r="C453" s="37" t="s">
        <v>11601</v>
      </c>
      <c r="D453" s="945"/>
    </row>
    <row r="454" spans="1:4" ht="15" customHeight="1">
      <c r="A454" s="267" t="s">
        <v>8280</v>
      </c>
      <c r="B454" s="267" t="s">
        <v>8654</v>
      </c>
      <c r="C454" s="37" t="s">
        <v>11601</v>
      </c>
      <c r="D454" s="945"/>
    </row>
    <row r="455" spans="1:4" ht="15" customHeight="1">
      <c r="A455" s="267" t="s">
        <v>8280</v>
      </c>
      <c r="B455" s="267" t="s">
        <v>8655</v>
      </c>
      <c r="C455" s="37" t="s">
        <v>11601</v>
      </c>
      <c r="D455" s="945"/>
    </row>
    <row r="456" spans="1:4" ht="15" customHeight="1">
      <c r="A456" s="267" t="s">
        <v>8280</v>
      </c>
      <c r="B456" s="267" t="s">
        <v>8656</v>
      </c>
      <c r="C456" s="37" t="s">
        <v>11601</v>
      </c>
      <c r="D456" s="945"/>
    </row>
    <row r="457" spans="1:4" ht="15" customHeight="1">
      <c r="A457" s="267" t="s">
        <v>8280</v>
      </c>
      <c r="B457" s="267" t="s">
        <v>8657</v>
      </c>
      <c r="C457" s="37" t="s">
        <v>11601</v>
      </c>
      <c r="D457" s="945"/>
    </row>
    <row r="458" spans="1:4" ht="15" customHeight="1">
      <c r="A458" s="267" t="s">
        <v>8280</v>
      </c>
      <c r="B458" s="267" t="s">
        <v>8658</v>
      </c>
      <c r="C458" s="37" t="s">
        <v>11601</v>
      </c>
      <c r="D458" s="945"/>
    </row>
    <row r="459" spans="1:4" ht="15" customHeight="1">
      <c r="A459" s="267" t="s">
        <v>8280</v>
      </c>
      <c r="B459" s="267" t="s">
        <v>8659</v>
      </c>
      <c r="C459" s="37" t="s">
        <v>11601</v>
      </c>
      <c r="D459" s="945"/>
    </row>
    <row r="460" spans="1:4" ht="15" customHeight="1">
      <c r="A460" s="267" t="s">
        <v>8280</v>
      </c>
      <c r="B460" s="267" t="s">
        <v>8660</v>
      </c>
      <c r="C460" s="37" t="s">
        <v>11601</v>
      </c>
      <c r="D460" s="945"/>
    </row>
    <row r="461" spans="1:4" ht="15" customHeight="1">
      <c r="A461" s="267" t="s">
        <v>8280</v>
      </c>
      <c r="B461" s="267" t="s">
        <v>8661</v>
      </c>
      <c r="C461" s="37" t="s">
        <v>11601</v>
      </c>
      <c r="D461" s="945"/>
    </row>
    <row r="462" spans="1:4" ht="15" customHeight="1">
      <c r="A462" s="267" t="s">
        <v>8280</v>
      </c>
      <c r="B462" s="267" t="s">
        <v>8662</v>
      </c>
      <c r="C462" s="37" t="s">
        <v>11601</v>
      </c>
      <c r="D462" s="945"/>
    </row>
    <row r="463" spans="1:4" ht="15" customHeight="1">
      <c r="A463" s="267" t="s">
        <v>8280</v>
      </c>
      <c r="B463" s="267" t="s">
        <v>8663</v>
      </c>
      <c r="C463" s="37" t="s">
        <v>11601</v>
      </c>
      <c r="D463" s="945"/>
    </row>
    <row r="464" spans="1:4" ht="15" customHeight="1">
      <c r="A464" s="267" t="s">
        <v>8280</v>
      </c>
      <c r="B464" s="267" t="s">
        <v>8664</v>
      </c>
      <c r="C464" s="37" t="s">
        <v>11601</v>
      </c>
      <c r="D464" s="945"/>
    </row>
    <row r="465" spans="1:4" ht="15" customHeight="1">
      <c r="A465" s="267" t="s">
        <v>8280</v>
      </c>
      <c r="B465" s="267" t="s">
        <v>8665</v>
      </c>
      <c r="C465" s="37" t="s">
        <v>11601</v>
      </c>
      <c r="D465" s="945"/>
    </row>
    <row r="466" spans="1:4" ht="15" customHeight="1">
      <c r="A466" s="267" t="s">
        <v>8280</v>
      </c>
      <c r="B466" s="267" t="s">
        <v>8666</v>
      </c>
      <c r="C466" s="37" t="s">
        <v>11601</v>
      </c>
      <c r="D466" s="945"/>
    </row>
    <row r="467" spans="1:4" ht="15" customHeight="1">
      <c r="A467" s="267" t="s">
        <v>8280</v>
      </c>
      <c r="B467" s="267" t="s">
        <v>8667</v>
      </c>
      <c r="C467" s="37" t="s">
        <v>11601</v>
      </c>
      <c r="D467" s="945"/>
    </row>
    <row r="468" spans="1:4" ht="15" customHeight="1">
      <c r="A468" s="267" t="s">
        <v>8280</v>
      </c>
      <c r="B468" s="267" t="s">
        <v>8668</v>
      </c>
      <c r="C468" s="37" t="s">
        <v>11601</v>
      </c>
      <c r="D468" s="945"/>
    </row>
    <row r="469" spans="1:4" ht="15" customHeight="1">
      <c r="A469" s="267" t="s">
        <v>8280</v>
      </c>
      <c r="B469" s="267" t="s">
        <v>8669</v>
      </c>
      <c r="C469" s="37" t="s">
        <v>11601</v>
      </c>
      <c r="D469" s="945"/>
    </row>
    <row r="470" spans="1:4" ht="15" customHeight="1">
      <c r="A470" s="267" t="s">
        <v>8280</v>
      </c>
      <c r="B470" s="267" t="s">
        <v>8670</v>
      </c>
      <c r="C470" s="37" t="s">
        <v>11601</v>
      </c>
      <c r="D470" s="945"/>
    </row>
    <row r="471" spans="1:4" ht="15" customHeight="1">
      <c r="A471" s="267" t="s">
        <v>8280</v>
      </c>
      <c r="B471" s="267" t="s">
        <v>8671</v>
      </c>
      <c r="C471" s="37" t="s">
        <v>11601</v>
      </c>
      <c r="D471" s="945"/>
    </row>
    <row r="472" spans="1:4" ht="15" customHeight="1">
      <c r="A472" s="267" t="s">
        <v>8280</v>
      </c>
      <c r="B472" s="267" t="s">
        <v>8672</v>
      </c>
      <c r="C472" s="37" t="s">
        <v>11601</v>
      </c>
      <c r="D472" s="945"/>
    </row>
    <row r="473" spans="1:4" ht="15" customHeight="1">
      <c r="A473" s="267" t="s">
        <v>8280</v>
      </c>
      <c r="B473" s="267" t="s">
        <v>8673</v>
      </c>
      <c r="C473" s="37" t="s">
        <v>11601</v>
      </c>
      <c r="D473" s="945"/>
    </row>
    <row r="474" spans="1:4" ht="15" customHeight="1">
      <c r="A474" s="267" t="s">
        <v>8280</v>
      </c>
      <c r="B474" s="267" t="s">
        <v>8674</v>
      </c>
      <c r="C474" s="37" t="s">
        <v>11601</v>
      </c>
      <c r="D474" s="945"/>
    </row>
    <row r="475" spans="1:4" ht="15" customHeight="1">
      <c r="A475" s="267" t="s">
        <v>8280</v>
      </c>
      <c r="B475" s="267" t="s">
        <v>8675</v>
      </c>
      <c r="C475" s="37" t="s">
        <v>11601</v>
      </c>
      <c r="D475" s="945"/>
    </row>
    <row r="476" spans="1:4" ht="15" customHeight="1">
      <c r="A476" s="267" t="s">
        <v>8280</v>
      </c>
      <c r="B476" s="267" t="s">
        <v>8676</v>
      </c>
      <c r="C476" s="37" t="s">
        <v>11601</v>
      </c>
      <c r="D476" s="945"/>
    </row>
    <row r="477" spans="1:4" ht="15" customHeight="1">
      <c r="A477" s="267" t="s">
        <v>8280</v>
      </c>
      <c r="B477" s="267" t="s">
        <v>8677</v>
      </c>
      <c r="C477" s="37" t="s">
        <v>11601</v>
      </c>
      <c r="D477" s="945"/>
    </row>
    <row r="478" spans="1:4" ht="15" customHeight="1">
      <c r="A478" s="267" t="s">
        <v>8280</v>
      </c>
      <c r="B478" s="267" t="s">
        <v>8678</v>
      </c>
      <c r="C478" s="37" t="s">
        <v>11601</v>
      </c>
      <c r="D478" s="945"/>
    </row>
    <row r="479" spans="1:4" ht="15" customHeight="1">
      <c r="A479" s="267" t="s">
        <v>8280</v>
      </c>
      <c r="B479" s="267" t="s">
        <v>8679</v>
      </c>
      <c r="C479" s="37" t="s">
        <v>11601</v>
      </c>
      <c r="D479" s="945"/>
    </row>
    <row r="480" spans="1:4" ht="15" customHeight="1">
      <c r="A480" s="267" t="s">
        <v>8280</v>
      </c>
      <c r="B480" s="267" t="s">
        <v>8680</v>
      </c>
      <c r="C480" s="37" t="s">
        <v>11601</v>
      </c>
      <c r="D480" s="945"/>
    </row>
    <row r="481" spans="1:4" ht="15" customHeight="1">
      <c r="A481" s="267" t="s">
        <v>8280</v>
      </c>
      <c r="B481" s="267" t="s">
        <v>8681</v>
      </c>
      <c r="C481" s="37" t="s">
        <v>11601</v>
      </c>
      <c r="D481" s="945"/>
    </row>
    <row r="482" spans="1:4" ht="15" customHeight="1">
      <c r="A482" s="267" t="s">
        <v>8280</v>
      </c>
      <c r="B482" s="267" t="s">
        <v>8682</v>
      </c>
      <c r="C482" s="37" t="s">
        <v>11601</v>
      </c>
      <c r="D482" s="945"/>
    </row>
    <row r="483" spans="1:4" ht="15" customHeight="1">
      <c r="A483" s="267" t="s">
        <v>8280</v>
      </c>
      <c r="B483" s="267" t="s">
        <v>8683</v>
      </c>
      <c r="C483" s="37" t="s">
        <v>11601</v>
      </c>
      <c r="D483" s="945"/>
    </row>
    <row r="484" spans="1:4" ht="15" customHeight="1">
      <c r="A484" s="267" t="s">
        <v>8280</v>
      </c>
      <c r="B484" s="267" t="s">
        <v>8684</v>
      </c>
      <c r="C484" s="37" t="s">
        <v>11601</v>
      </c>
      <c r="D484" s="945"/>
    </row>
    <row r="485" spans="1:4" ht="15" customHeight="1">
      <c r="A485" s="267" t="s">
        <v>8280</v>
      </c>
      <c r="B485" s="267" t="s">
        <v>8685</v>
      </c>
      <c r="C485" s="37" t="s">
        <v>11601</v>
      </c>
      <c r="D485" s="945"/>
    </row>
    <row r="486" spans="1:4" ht="15" customHeight="1">
      <c r="A486" s="267" t="s">
        <v>8280</v>
      </c>
      <c r="B486" s="267" t="s">
        <v>8686</v>
      </c>
      <c r="C486" s="37" t="s">
        <v>11601</v>
      </c>
      <c r="D486" s="945"/>
    </row>
    <row r="487" spans="1:4" ht="15" customHeight="1">
      <c r="A487" s="267" t="s">
        <v>8280</v>
      </c>
      <c r="B487" s="267" t="s">
        <v>8687</v>
      </c>
      <c r="C487" s="37" t="s">
        <v>11601</v>
      </c>
      <c r="D487" s="945"/>
    </row>
    <row r="488" spans="1:4" ht="15" customHeight="1">
      <c r="A488" s="267" t="s">
        <v>8280</v>
      </c>
      <c r="B488" s="267" t="s">
        <v>8688</v>
      </c>
      <c r="C488" s="37" t="s">
        <v>11601</v>
      </c>
      <c r="D488" s="945"/>
    </row>
    <row r="489" spans="1:4" ht="15" customHeight="1">
      <c r="A489" s="267" t="s">
        <v>8280</v>
      </c>
      <c r="B489" s="267" t="s">
        <v>8689</v>
      </c>
      <c r="C489" s="37" t="s">
        <v>11601</v>
      </c>
      <c r="D489" s="945"/>
    </row>
    <row r="490" spans="1:4" ht="15" customHeight="1">
      <c r="A490" s="267" t="s">
        <v>8280</v>
      </c>
      <c r="B490" s="267" t="s">
        <v>8690</v>
      </c>
      <c r="C490" s="37" t="s">
        <v>11601</v>
      </c>
      <c r="D490" s="945"/>
    </row>
    <row r="491" spans="1:4" ht="15" customHeight="1">
      <c r="A491" s="267" t="s">
        <v>8280</v>
      </c>
      <c r="B491" s="267" t="s">
        <v>8691</v>
      </c>
      <c r="C491" s="37" t="s">
        <v>11601</v>
      </c>
      <c r="D491" s="945"/>
    </row>
    <row r="492" spans="1:4" ht="15" customHeight="1">
      <c r="A492" s="267" t="s">
        <v>8280</v>
      </c>
      <c r="B492" s="267" t="s">
        <v>8692</v>
      </c>
      <c r="C492" s="37" t="s">
        <v>11601</v>
      </c>
      <c r="D492" s="945"/>
    </row>
    <row r="493" spans="1:4" ht="15" customHeight="1">
      <c r="A493" s="267" t="s">
        <v>8280</v>
      </c>
      <c r="B493" s="267" t="s">
        <v>8693</v>
      </c>
      <c r="C493" s="37" t="s">
        <v>11601</v>
      </c>
      <c r="D493" s="945"/>
    </row>
    <row r="494" spans="1:4" ht="15" customHeight="1">
      <c r="A494" s="267" t="s">
        <v>8280</v>
      </c>
      <c r="B494" s="267" t="s">
        <v>8694</v>
      </c>
      <c r="C494" s="37" t="s">
        <v>11601</v>
      </c>
      <c r="D494" s="945"/>
    </row>
    <row r="495" spans="1:4" ht="15" customHeight="1">
      <c r="A495" s="267" t="s">
        <v>8280</v>
      </c>
      <c r="B495" s="267" t="s">
        <v>8695</v>
      </c>
      <c r="C495" s="37" t="s">
        <v>11601</v>
      </c>
      <c r="D495" s="945"/>
    </row>
    <row r="496" spans="1:4" ht="15" customHeight="1">
      <c r="A496" s="267" t="s">
        <v>8280</v>
      </c>
      <c r="B496" s="267" t="s">
        <v>8696</v>
      </c>
      <c r="C496" s="37" t="s">
        <v>11601</v>
      </c>
      <c r="D496" s="945"/>
    </row>
    <row r="497" spans="1:4" ht="15" customHeight="1">
      <c r="A497" s="267" t="s">
        <v>8280</v>
      </c>
      <c r="B497" s="267" t="s">
        <v>8697</v>
      </c>
      <c r="C497" s="37" t="s">
        <v>11601</v>
      </c>
      <c r="D497" s="945"/>
    </row>
    <row r="498" spans="1:4" ht="15" customHeight="1">
      <c r="A498" s="267" t="s">
        <v>8280</v>
      </c>
      <c r="B498" s="267" t="s">
        <v>8698</v>
      </c>
      <c r="C498" s="37" t="s">
        <v>11601</v>
      </c>
      <c r="D498" s="945"/>
    </row>
    <row r="499" spans="1:4" ht="15" customHeight="1">
      <c r="A499" s="267" t="s">
        <v>8280</v>
      </c>
      <c r="B499" s="267" t="s">
        <v>8699</v>
      </c>
      <c r="C499" s="37" t="s">
        <v>11601</v>
      </c>
      <c r="D499" s="945"/>
    </row>
    <row r="500" spans="1:4" ht="15" customHeight="1">
      <c r="A500" s="267" t="s">
        <v>8280</v>
      </c>
      <c r="B500" s="267" t="s">
        <v>8700</v>
      </c>
      <c r="C500" s="37" t="s">
        <v>11601</v>
      </c>
      <c r="D500" s="945"/>
    </row>
    <row r="501" spans="1:4" ht="15" customHeight="1">
      <c r="A501" s="267" t="s">
        <v>8280</v>
      </c>
      <c r="B501" s="267" t="s">
        <v>8701</v>
      </c>
      <c r="C501" s="37" t="s">
        <v>11601</v>
      </c>
      <c r="D501" s="945"/>
    </row>
    <row r="502" spans="1:4" ht="15" customHeight="1">
      <c r="A502" s="267" t="s">
        <v>8280</v>
      </c>
      <c r="B502" s="267" t="s">
        <v>8702</v>
      </c>
      <c r="C502" s="37" t="s">
        <v>11601</v>
      </c>
      <c r="D502" s="945"/>
    </row>
    <row r="503" spans="1:4" ht="15" customHeight="1">
      <c r="A503" s="267" t="s">
        <v>8280</v>
      </c>
      <c r="B503" s="267" t="s">
        <v>8571</v>
      </c>
      <c r="C503" s="37" t="s">
        <v>11601</v>
      </c>
      <c r="D503" s="945"/>
    </row>
    <row r="504" spans="1:4" ht="15" customHeight="1">
      <c r="A504" s="267" t="s">
        <v>8280</v>
      </c>
      <c r="B504" s="267" t="s">
        <v>8704</v>
      </c>
      <c r="C504" s="37" t="s">
        <v>11601</v>
      </c>
      <c r="D504" s="945"/>
    </row>
    <row r="505" spans="1:4" ht="15" customHeight="1">
      <c r="A505" s="267" t="s">
        <v>8280</v>
      </c>
      <c r="B505" s="267" t="s">
        <v>8705</v>
      </c>
      <c r="C505" s="37" t="s">
        <v>11601</v>
      </c>
      <c r="D505" s="945"/>
    </row>
    <row r="506" spans="1:4" ht="15" customHeight="1">
      <c r="A506" s="267" t="s">
        <v>8280</v>
      </c>
      <c r="B506" s="267" t="s">
        <v>8706</v>
      </c>
      <c r="C506" s="37" t="s">
        <v>11601</v>
      </c>
      <c r="D506" s="945"/>
    </row>
    <row r="507" spans="1:4" ht="15" customHeight="1">
      <c r="A507" s="267" t="s">
        <v>8280</v>
      </c>
      <c r="B507" s="267" t="s">
        <v>8707</v>
      </c>
      <c r="C507" s="37" t="s">
        <v>11601</v>
      </c>
      <c r="D507" s="945"/>
    </row>
    <row r="508" spans="1:4" ht="15" customHeight="1">
      <c r="A508" s="267" t="s">
        <v>8280</v>
      </c>
      <c r="B508" s="267" t="s">
        <v>8708</v>
      </c>
      <c r="C508" s="37" t="s">
        <v>11601</v>
      </c>
      <c r="D508" s="945"/>
    </row>
    <row r="509" spans="1:4" ht="15" customHeight="1">
      <c r="A509" s="267" t="s">
        <v>8280</v>
      </c>
      <c r="B509" s="267" t="s">
        <v>11626</v>
      </c>
      <c r="C509" s="37" t="s">
        <v>11601</v>
      </c>
      <c r="D509" s="945"/>
    </row>
    <row r="510" spans="1:4" ht="15" customHeight="1">
      <c r="A510" s="267" t="s">
        <v>8280</v>
      </c>
      <c r="B510" s="267" t="s">
        <v>8710</v>
      </c>
      <c r="C510" s="37" t="s">
        <v>11601</v>
      </c>
      <c r="D510" s="945"/>
    </row>
    <row r="511" spans="1:4" ht="15" customHeight="1">
      <c r="A511" s="267" t="s">
        <v>8280</v>
      </c>
      <c r="B511" s="267" t="s">
        <v>8711</v>
      </c>
      <c r="C511" s="37" t="s">
        <v>11601</v>
      </c>
      <c r="D511" s="945"/>
    </row>
    <row r="512" spans="1:4" ht="15" customHeight="1">
      <c r="A512" s="267" t="s">
        <v>8280</v>
      </c>
      <c r="B512" s="267" t="s">
        <v>8712</v>
      </c>
      <c r="C512" s="37" t="s">
        <v>11601</v>
      </c>
      <c r="D512" s="945"/>
    </row>
    <row r="513" spans="1:4" ht="15" customHeight="1">
      <c r="A513" s="267" t="s">
        <v>8280</v>
      </c>
      <c r="B513" s="267" t="s">
        <v>8713</v>
      </c>
      <c r="C513" s="37" t="s">
        <v>11601</v>
      </c>
      <c r="D513" s="945"/>
    </row>
    <row r="514" spans="1:4" ht="15" customHeight="1">
      <c r="A514" s="267" t="s">
        <v>8280</v>
      </c>
      <c r="B514" s="267" t="s">
        <v>8714</v>
      </c>
      <c r="C514" s="37" t="s">
        <v>11601</v>
      </c>
      <c r="D514" s="945"/>
    </row>
    <row r="515" spans="1:4" ht="15" customHeight="1">
      <c r="A515" s="267" t="s">
        <v>8280</v>
      </c>
      <c r="B515" s="267" t="s">
        <v>8715</v>
      </c>
      <c r="C515" s="37" t="s">
        <v>11601</v>
      </c>
      <c r="D515" s="945"/>
    </row>
    <row r="516" spans="1:4" ht="15" customHeight="1">
      <c r="A516" s="267" t="s">
        <v>8280</v>
      </c>
      <c r="B516" s="267" t="s">
        <v>8716</v>
      </c>
      <c r="C516" s="37" t="s">
        <v>11601</v>
      </c>
      <c r="D516" s="945"/>
    </row>
    <row r="517" spans="1:4" ht="15" customHeight="1">
      <c r="A517" s="267" t="s">
        <v>8280</v>
      </c>
      <c r="B517" s="267" t="s">
        <v>8717</v>
      </c>
      <c r="C517" s="37" t="s">
        <v>11601</v>
      </c>
      <c r="D517" s="945"/>
    </row>
    <row r="518" spans="1:4" ht="15" customHeight="1">
      <c r="A518" s="267" t="s">
        <v>8280</v>
      </c>
      <c r="B518" s="267" t="s">
        <v>8718</v>
      </c>
      <c r="C518" s="37" t="s">
        <v>11601</v>
      </c>
      <c r="D518" s="945"/>
    </row>
    <row r="519" spans="1:4" ht="15" customHeight="1">
      <c r="A519" s="267" t="s">
        <v>8280</v>
      </c>
      <c r="B519" s="267" t="s">
        <v>8719</v>
      </c>
      <c r="C519" s="37" t="s">
        <v>11601</v>
      </c>
      <c r="D519" s="945"/>
    </row>
    <row r="520" spans="1:4" ht="15" customHeight="1">
      <c r="A520" s="267" t="s">
        <v>8280</v>
      </c>
      <c r="B520" s="267" t="s">
        <v>8720</v>
      </c>
      <c r="C520" s="37" t="s">
        <v>11601</v>
      </c>
      <c r="D520" s="945"/>
    </row>
    <row r="521" spans="1:4" ht="15" customHeight="1">
      <c r="A521" s="267" t="s">
        <v>8280</v>
      </c>
      <c r="B521" s="267" t="s">
        <v>8721</v>
      </c>
      <c r="C521" s="37" t="s">
        <v>11601</v>
      </c>
      <c r="D521" s="945"/>
    </row>
    <row r="522" spans="1:4" ht="15" customHeight="1">
      <c r="A522" s="267" t="s">
        <v>8280</v>
      </c>
      <c r="B522" s="267" t="s">
        <v>8722</v>
      </c>
      <c r="C522" s="37" t="s">
        <v>11601</v>
      </c>
      <c r="D522" s="945"/>
    </row>
    <row r="523" spans="1:4" ht="15" customHeight="1">
      <c r="A523" s="267" t="s">
        <v>8280</v>
      </c>
      <c r="B523" s="267" t="s">
        <v>8723</v>
      </c>
      <c r="C523" s="37" t="s">
        <v>11601</v>
      </c>
      <c r="D523" s="945"/>
    </row>
    <row r="524" spans="1:4" ht="15" customHeight="1">
      <c r="A524" s="267" t="s">
        <v>8280</v>
      </c>
      <c r="B524" s="267" t="s">
        <v>8724</v>
      </c>
      <c r="C524" s="37" t="s">
        <v>11601</v>
      </c>
      <c r="D524" s="945"/>
    </row>
    <row r="525" spans="1:4" ht="15" customHeight="1">
      <c r="A525" s="268" t="s">
        <v>8282</v>
      </c>
      <c r="B525" s="268" t="s">
        <v>8725</v>
      </c>
      <c r="C525" s="37" t="s">
        <v>11615</v>
      </c>
      <c r="D525" s="945"/>
    </row>
    <row r="526" spans="1:4" ht="15" customHeight="1">
      <c r="A526" s="268" t="s">
        <v>8282</v>
      </c>
      <c r="B526" s="268" t="s">
        <v>8726</v>
      </c>
      <c r="C526" s="37" t="s">
        <v>11615</v>
      </c>
      <c r="D526" s="945"/>
    </row>
    <row r="527" spans="1:4" ht="15" customHeight="1">
      <c r="A527" s="268" t="s">
        <v>8282</v>
      </c>
      <c r="B527" s="268" t="s">
        <v>8727</v>
      </c>
      <c r="C527" s="37" t="s">
        <v>11615</v>
      </c>
      <c r="D527" s="945"/>
    </row>
    <row r="528" spans="1:4" ht="15" customHeight="1">
      <c r="A528" s="268" t="s">
        <v>8282</v>
      </c>
      <c r="B528" s="268" t="s">
        <v>8728</v>
      </c>
      <c r="C528" s="37" t="s">
        <v>11615</v>
      </c>
      <c r="D528" s="945"/>
    </row>
    <row r="529" spans="1:4" ht="15" customHeight="1">
      <c r="A529" s="268" t="s">
        <v>8282</v>
      </c>
      <c r="B529" s="268" t="s">
        <v>8729</v>
      </c>
      <c r="C529" s="37" t="s">
        <v>11615</v>
      </c>
      <c r="D529" s="945"/>
    </row>
    <row r="530" spans="1:4" ht="15" customHeight="1">
      <c r="A530" s="268" t="s">
        <v>8282</v>
      </c>
      <c r="B530" s="268" t="s">
        <v>8730</v>
      </c>
      <c r="C530" s="37" t="s">
        <v>11615</v>
      </c>
      <c r="D530" s="945"/>
    </row>
    <row r="531" spans="1:4" ht="15" customHeight="1">
      <c r="A531" s="268" t="s">
        <v>8282</v>
      </c>
      <c r="B531" s="268" t="s">
        <v>8731</v>
      </c>
      <c r="C531" s="37" t="s">
        <v>11615</v>
      </c>
      <c r="D531" s="945"/>
    </row>
    <row r="532" spans="1:4" ht="15" customHeight="1">
      <c r="A532" s="268" t="s">
        <v>8282</v>
      </c>
      <c r="B532" s="268" t="s">
        <v>11627</v>
      </c>
      <c r="C532" s="37" t="s">
        <v>11615</v>
      </c>
      <c r="D532" s="945"/>
    </row>
    <row r="533" spans="1:4" ht="15" customHeight="1">
      <c r="A533" s="268" t="s">
        <v>8282</v>
      </c>
      <c r="B533" s="268" t="s">
        <v>8733</v>
      </c>
      <c r="C533" s="37" t="s">
        <v>11615</v>
      </c>
      <c r="D533" s="945"/>
    </row>
    <row r="534" spans="1:4" ht="15" customHeight="1">
      <c r="A534" s="268" t="s">
        <v>8282</v>
      </c>
      <c r="B534" s="268" t="s">
        <v>10462</v>
      </c>
      <c r="C534" s="37" t="s">
        <v>11615</v>
      </c>
      <c r="D534" s="945"/>
    </row>
    <row r="535" spans="1:4" ht="15" customHeight="1">
      <c r="A535" s="268" t="s">
        <v>8282</v>
      </c>
      <c r="B535" s="268" t="s">
        <v>8735</v>
      </c>
      <c r="C535" s="37" t="s">
        <v>11615</v>
      </c>
      <c r="D535" s="945"/>
    </row>
    <row r="536" spans="1:4" ht="15" customHeight="1">
      <c r="A536" s="268" t="s">
        <v>8282</v>
      </c>
      <c r="B536" s="268" t="s">
        <v>8736</v>
      </c>
      <c r="C536" s="37" t="s">
        <v>11615</v>
      </c>
      <c r="D536" s="945"/>
    </row>
    <row r="537" spans="1:4" ht="15" customHeight="1">
      <c r="A537" s="268" t="s">
        <v>8282</v>
      </c>
      <c r="B537" s="268" t="s">
        <v>8737</v>
      </c>
      <c r="C537" s="37" t="s">
        <v>11615</v>
      </c>
      <c r="D537" s="945"/>
    </row>
    <row r="538" spans="1:4" ht="15" customHeight="1">
      <c r="A538" s="268" t="s">
        <v>8282</v>
      </c>
      <c r="B538" s="268" t="s">
        <v>8738</v>
      </c>
      <c r="C538" s="37" t="s">
        <v>11615</v>
      </c>
      <c r="D538" s="945"/>
    </row>
    <row r="539" spans="1:4" ht="15" customHeight="1">
      <c r="A539" s="268" t="s">
        <v>8282</v>
      </c>
      <c r="B539" s="268" t="s">
        <v>8739</v>
      </c>
      <c r="C539" s="37" t="s">
        <v>11615</v>
      </c>
      <c r="D539" s="945"/>
    </row>
    <row r="540" spans="1:4" ht="15" customHeight="1">
      <c r="A540" s="268" t="s">
        <v>8282</v>
      </c>
      <c r="B540" s="268" t="s">
        <v>8740</v>
      </c>
      <c r="C540" s="37" t="s">
        <v>11615</v>
      </c>
      <c r="D540" s="945"/>
    </row>
    <row r="541" spans="1:4" ht="15" customHeight="1">
      <c r="A541" s="268" t="s">
        <v>8282</v>
      </c>
      <c r="B541" s="268" t="s">
        <v>8741</v>
      </c>
      <c r="C541" s="37" t="s">
        <v>11615</v>
      </c>
      <c r="D541" s="945"/>
    </row>
    <row r="542" spans="1:4" ht="15" customHeight="1">
      <c r="A542" s="268" t="s">
        <v>8282</v>
      </c>
      <c r="B542" s="268" t="s">
        <v>8742</v>
      </c>
      <c r="C542" s="37" t="s">
        <v>11615</v>
      </c>
      <c r="D542" s="945"/>
    </row>
    <row r="543" spans="1:4" ht="15" customHeight="1">
      <c r="A543" s="268" t="s">
        <v>8282</v>
      </c>
      <c r="B543" s="268" t="s">
        <v>11628</v>
      </c>
      <c r="C543" s="37" t="s">
        <v>11615</v>
      </c>
      <c r="D543" s="945"/>
    </row>
    <row r="544" spans="1:4" ht="15" customHeight="1">
      <c r="A544" s="268" t="s">
        <v>8282</v>
      </c>
      <c r="B544" s="268" t="s">
        <v>8744</v>
      </c>
      <c r="C544" s="37" t="s">
        <v>11615</v>
      </c>
      <c r="D544" s="945"/>
    </row>
    <row r="545" spans="1:4" ht="15" customHeight="1">
      <c r="A545" s="268" t="s">
        <v>8282</v>
      </c>
      <c r="B545" s="268" t="s">
        <v>8745</v>
      </c>
      <c r="C545" s="37" t="s">
        <v>11615</v>
      </c>
      <c r="D545" s="945"/>
    </row>
    <row r="546" spans="1:4" ht="15" customHeight="1">
      <c r="A546" s="268" t="s">
        <v>8282</v>
      </c>
      <c r="B546" s="268" t="s">
        <v>8746</v>
      </c>
      <c r="C546" s="37" t="s">
        <v>11615</v>
      </c>
      <c r="D546" s="945"/>
    </row>
    <row r="547" spans="1:4" ht="15" customHeight="1">
      <c r="A547" s="268" t="s">
        <v>8282</v>
      </c>
      <c r="B547" s="268" t="s">
        <v>8747</v>
      </c>
      <c r="C547" s="37" t="s">
        <v>11615</v>
      </c>
      <c r="D547" s="945"/>
    </row>
    <row r="548" spans="1:4" ht="15" customHeight="1">
      <c r="A548" s="268" t="s">
        <v>8282</v>
      </c>
      <c r="B548" s="268" t="s">
        <v>8748</v>
      </c>
      <c r="C548" s="37" t="s">
        <v>11615</v>
      </c>
      <c r="D548" s="945"/>
    </row>
    <row r="549" spans="1:4" ht="15" customHeight="1">
      <c r="A549" s="268" t="s">
        <v>8282</v>
      </c>
      <c r="B549" s="268" t="s">
        <v>8749</v>
      </c>
      <c r="C549" s="37" t="s">
        <v>11615</v>
      </c>
      <c r="D549" s="945"/>
    </row>
    <row r="550" spans="1:4" ht="15" customHeight="1">
      <c r="A550" s="268" t="s">
        <v>8282</v>
      </c>
      <c r="B550" s="268" t="s">
        <v>8750</v>
      </c>
      <c r="C550" s="37" t="s">
        <v>11615</v>
      </c>
      <c r="D550" s="945"/>
    </row>
    <row r="551" spans="1:4" ht="15" customHeight="1">
      <c r="A551" s="268" t="s">
        <v>8282</v>
      </c>
      <c r="B551" s="268" t="s">
        <v>8751</v>
      </c>
      <c r="C551" s="37" t="s">
        <v>11615</v>
      </c>
      <c r="D551" s="945"/>
    </row>
    <row r="552" spans="1:4" ht="15" customHeight="1">
      <c r="A552" s="268" t="s">
        <v>8282</v>
      </c>
      <c r="B552" s="268" t="s">
        <v>11629</v>
      </c>
      <c r="C552" s="37" t="s">
        <v>11615</v>
      </c>
      <c r="D552" s="945"/>
    </row>
    <row r="553" spans="1:4" ht="15" customHeight="1">
      <c r="A553" s="268" t="s">
        <v>8282</v>
      </c>
      <c r="B553" s="268" t="s">
        <v>8753</v>
      </c>
      <c r="C553" s="37" t="s">
        <v>11615</v>
      </c>
      <c r="D553" s="945"/>
    </row>
    <row r="554" spans="1:4" ht="15" customHeight="1">
      <c r="A554" s="268" t="s">
        <v>8282</v>
      </c>
      <c r="B554" s="268" t="s">
        <v>8754</v>
      </c>
      <c r="C554" s="37" t="s">
        <v>11615</v>
      </c>
      <c r="D554" s="945"/>
    </row>
    <row r="555" spans="1:4" ht="15" customHeight="1">
      <c r="A555" s="268" t="s">
        <v>8282</v>
      </c>
      <c r="B555" s="268" t="s">
        <v>8755</v>
      </c>
      <c r="C555" s="37" t="s">
        <v>11615</v>
      </c>
      <c r="D555" s="945"/>
    </row>
    <row r="556" spans="1:4" ht="15" customHeight="1">
      <c r="A556" s="268" t="s">
        <v>8282</v>
      </c>
      <c r="B556" s="268" t="s">
        <v>8756</v>
      </c>
      <c r="C556" s="37" t="s">
        <v>11615</v>
      </c>
      <c r="D556" s="945"/>
    </row>
    <row r="557" spans="1:4" ht="15" customHeight="1">
      <c r="A557" s="268" t="s">
        <v>8282</v>
      </c>
      <c r="B557" s="268" t="s">
        <v>8757</v>
      </c>
      <c r="C557" s="37" t="s">
        <v>11615</v>
      </c>
      <c r="D557" s="945"/>
    </row>
    <row r="558" spans="1:4" ht="15" customHeight="1">
      <c r="A558" s="268" t="s">
        <v>8282</v>
      </c>
      <c r="B558" s="268" t="s">
        <v>8758</v>
      </c>
      <c r="C558" s="37" t="s">
        <v>11615</v>
      </c>
      <c r="D558" s="945"/>
    </row>
    <row r="559" spans="1:4" ht="15" customHeight="1">
      <c r="A559" s="268" t="s">
        <v>8282</v>
      </c>
      <c r="B559" s="268" t="s">
        <v>8759</v>
      </c>
      <c r="C559" s="37" t="s">
        <v>11615</v>
      </c>
      <c r="D559" s="945"/>
    </row>
    <row r="560" spans="1:4" ht="15" customHeight="1">
      <c r="A560" s="268" t="s">
        <v>8282</v>
      </c>
      <c r="B560" s="268" t="s">
        <v>8760</v>
      </c>
      <c r="C560" s="37" t="s">
        <v>11615</v>
      </c>
      <c r="D560" s="945"/>
    </row>
    <row r="561" spans="1:4" ht="15" customHeight="1">
      <c r="A561" s="268" t="s">
        <v>8282</v>
      </c>
      <c r="B561" s="268" t="s">
        <v>8761</v>
      </c>
      <c r="C561" s="37" t="s">
        <v>11615</v>
      </c>
      <c r="D561" s="945"/>
    </row>
    <row r="562" spans="1:4" ht="15" customHeight="1">
      <c r="A562" s="268" t="s">
        <v>8282</v>
      </c>
      <c r="B562" s="268" t="s">
        <v>8762</v>
      </c>
      <c r="C562" s="37" t="s">
        <v>11615</v>
      </c>
      <c r="D562" s="945"/>
    </row>
    <row r="563" spans="1:4" ht="15" customHeight="1">
      <c r="A563" s="268" t="s">
        <v>8282</v>
      </c>
      <c r="B563" s="268" t="s">
        <v>8763</v>
      </c>
      <c r="C563" s="37" t="s">
        <v>11615</v>
      </c>
      <c r="D563" s="945"/>
    </row>
    <row r="564" spans="1:4" ht="15" customHeight="1">
      <c r="A564" s="268" t="s">
        <v>8282</v>
      </c>
      <c r="B564" s="268" t="s">
        <v>8764</v>
      </c>
      <c r="C564" s="37" t="s">
        <v>11615</v>
      </c>
      <c r="D564" s="945"/>
    </row>
    <row r="565" spans="1:4" ht="15" customHeight="1">
      <c r="A565" s="268" t="s">
        <v>8282</v>
      </c>
      <c r="B565" s="268" t="s">
        <v>8765</v>
      </c>
      <c r="C565" s="37" t="s">
        <v>11615</v>
      </c>
      <c r="D565" s="945"/>
    </row>
    <row r="566" spans="1:4" ht="15" customHeight="1">
      <c r="A566" s="268" t="s">
        <v>8282</v>
      </c>
      <c r="B566" s="268" t="s">
        <v>8766</v>
      </c>
      <c r="C566" s="37" t="s">
        <v>11615</v>
      </c>
      <c r="D566" s="945"/>
    </row>
    <row r="567" spans="1:4" ht="15" customHeight="1">
      <c r="A567" s="268" t="s">
        <v>8282</v>
      </c>
      <c r="B567" s="268" t="s">
        <v>8767</v>
      </c>
      <c r="C567" s="37" t="s">
        <v>11615</v>
      </c>
      <c r="D567" s="945"/>
    </row>
    <row r="568" spans="1:4" ht="15" customHeight="1">
      <c r="A568" s="268" t="s">
        <v>8282</v>
      </c>
      <c r="B568" s="268" t="s">
        <v>8768</v>
      </c>
      <c r="C568" s="37" t="s">
        <v>11615</v>
      </c>
      <c r="D568" s="945"/>
    </row>
    <row r="569" spans="1:4" ht="15" customHeight="1">
      <c r="A569" s="268" t="s">
        <v>8282</v>
      </c>
      <c r="B569" s="268" t="s">
        <v>8769</v>
      </c>
      <c r="C569" s="37" t="s">
        <v>11615</v>
      </c>
      <c r="D569" s="945"/>
    </row>
    <row r="570" spans="1:4" ht="15" customHeight="1">
      <c r="A570" s="268" t="s">
        <v>8282</v>
      </c>
      <c r="B570" s="268" t="s">
        <v>8770</v>
      </c>
      <c r="C570" s="37" t="s">
        <v>11615</v>
      </c>
      <c r="D570" s="945"/>
    </row>
    <row r="571" spans="1:4" ht="15" customHeight="1">
      <c r="A571" s="268" t="s">
        <v>8282</v>
      </c>
      <c r="B571" s="268" t="s">
        <v>8771</v>
      </c>
      <c r="C571" s="37" t="s">
        <v>11615</v>
      </c>
      <c r="D571" s="945"/>
    </row>
    <row r="572" spans="1:4" ht="15" customHeight="1">
      <c r="A572" s="268" t="s">
        <v>8282</v>
      </c>
      <c r="B572" s="268" t="s">
        <v>8772</v>
      </c>
      <c r="C572" s="37" t="s">
        <v>11615</v>
      </c>
      <c r="D572" s="945"/>
    </row>
    <row r="573" spans="1:4" ht="15" customHeight="1">
      <c r="A573" s="268" t="s">
        <v>8282</v>
      </c>
      <c r="B573" s="268" t="s">
        <v>8773</v>
      </c>
      <c r="C573" s="37" t="s">
        <v>11615</v>
      </c>
      <c r="D573" s="945"/>
    </row>
    <row r="574" spans="1:4" ht="15" customHeight="1">
      <c r="A574" s="268" t="s">
        <v>8282</v>
      </c>
      <c r="B574" s="268" t="s">
        <v>8774</v>
      </c>
      <c r="C574" s="37" t="s">
        <v>11615</v>
      </c>
      <c r="D574" s="945"/>
    </row>
    <row r="575" spans="1:4" ht="15" customHeight="1">
      <c r="A575" s="268" t="s">
        <v>8282</v>
      </c>
      <c r="B575" s="268" t="s">
        <v>8775</v>
      </c>
      <c r="C575" s="37" t="s">
        <v>11615</v>
      </c>
      <c r="D575" s="945"/>
    </row>
    <row r="576" spans="1:4" ht="15" customHeight="1">
      <c r="A576" s="268" t="s">
        <v>8282</v>
      </c>
      <c r="B576" s="268" t="s">
        <v>8776</v>
      </c>
      <c r="C576" s="37" t="s">
        <v>11615</v>
      </c>
      <c r="D576" s="945"/>
    </row>
    <row r="577" spans="1:4" ht="15" customHeight="1">
      <c r="A577" s="268" t="s">
        <v>8282</v>
      </c>
      <c r="B577" s="268" t="s">
        <v>8777</v>
      </c>
      <c r="C577" s="37" t="s">
        <v>11615</v>
      </c>
      <c r="D577" s="945"/>
    </row>
    <row r="578" spans="1:4" ht="15" customHeight="1">
      <c r="A578" s="268" t="s">
        <v>8282</v>
      </c>
      <c r="B578" s="268" t="s">
        <v>8778</v>
      </c>
      <c r="C578" s="37" t="s">
        <v>11615</v>
      </c>
      <c r="D578" s="945"/>
    </row>
    <row r="579" spans="1:4" ht="15" customHeight="1">
      <c r="A579" s="268" t="s">
        <v>8282</v>
      </c>
      <c r="B579" s="268" t="s">
        <v>8779</v>
      </c>
      <c r="C579" s="37" t="s">
        <v>11615</v>
      </c>
      <c r="D579" s="945"/>
    </row>
    <row r="580" spans="1:4" ht="15" customHeight="1">
      <c r="A580" s="268" t="s">
        <v>8282</v>
      </c>
      <c r="B580" s="268" t="s">
        <v>8780</v>
      </c>
      <c r="C580" s="37" t="s">
        <v>11615</v>
      </c>
      <c r="D580" s="945"/>
    </row>
    <row r="581" spans="1:4" ht="15" customHeight="1">
      <c r="A581" s="268" t="s">
        <v>8282</v>
      </c>
      <c r="B581" s="268" t="s">
        <v>8781</v>
      </c>
      <c r="C581" s="37" t="s">
        <v>11615</v>
      </c>
      <c r="D581" s="945"/>
    </row>
    <row r="582" spans="1:4" ht="15" customHeight="1">
      <c r="A582" s="268" t="s">
        <v>8282</v>
      </c>
      <c r="B582" s="268" t="s">
        <v>8782</v>
      </c>
      <c r="C582" s="37" t="s">
        <v>11615</v>
      </c>
      <c r="D582" s="945"/>
    </row>
    <row r="583" spans="1:4" ht="15" customHeight="1">
      <c r="A583" s="268" t="s">
        <v>8282</v>
      </c>
      <c r="B583" s="268" t="s">
        <v>8783</v>
      </c>
      <c r="C583" s="37" t="s">
        <v>11615</v>
      </c>
      <c r="D583" s="945"/>
    </row>
    <row r="584" spans="1:4" ht="15" customHeight="1">
      <c r="A584" s="268" t="s">
        <v>8282</v>
      </c>
      <c r="B584" s="268" t="s">
        <v>8784</v>
      </c>
      <c r="C584" s="37" t="s">
        <v>11615</v>
      </c>
      <c r="D584" s="945"/>
    </row>
    <row r="585" spans="1:4" ht="15" customHeight="1">
      <c r="A585" s="268" t="s">
        <v>8282</v>
      </c>
      <c r="B585" s="268" t="s">
        <v>8785</v>
      </c>
      <c r="C585" s="37" t="s">
        <v>11615</v>
      </c>
      <c r="D585" s="945"/>
    </row>
    <row r="586" spans="1:4" ht="15" customHeight="1">
      <c r="A586" s="268" t="s">
        <v>8282</v>
      </c>
      <c r="B586" s="268" t="s">
        <v>8786</v>
      </c>
      <c r="C586" s="37" t="s">
        <v>11615</v>
      </c>
      <c r="D586" s="945"/>
    </row>
    <row r="587" spans="1:4" ht="15" customHeight="1">
      <c r="A587" s="268" t="s">
        <v>8282</v>
      </c>
      <c r="B587" s="268" t="s">
        <v>8787</v>
      </c>
      <c r="C587" s="37" t="s">
        <v>11615</v>
      </c>
      <c r="D587" s="945"/>
    </row>
    <row r="588" spans="1:4" ht="15" customHeight="1">
      <c r="A588" s="268" t="s">
        <v>8282</v>
      </c>
      <c r="B588" s="268" t="s">
        <v>9741</v>
      </c>
      <c r="C588" s="37" t="s">
        <v>11615</v>
      </c>
      <c r="D588" s="945"/>
    </row>
    <row r="589" spans="1:4" ht="15" customHeight="1">
      <c r="A589" s="268" t="s">
        <v>8282</v>
      </c>
      <c r="B589" s="268" t="s">
        <v>8789</v>
      </c>
      <c r="C589" s="37" t="s">
        <v>11615</v>
      </c>
      <c r="D589" s="945"/>
    </row>
    <row r="590" spans="1:4" ht="15" customHeight="1">
      <c r="A590" s="268" t="s">
        <v>8282</v>
      </c>
      <c r="B590" s="268" t="s">
        <v>8790</v>
      </c>
      <c r="C590" s="37" t="s">
        <v>11615</v>
      </c>
      <c r="D590" s="945"/>
    </row>
    <row r="591" spans="1:4" ht="15" customHeight="1">
      <c r="A591" s="268" t="s">
        <v>8282</v>
      </c>
      <c r="B591" s="268" t="s">
        <v>8791</v>
      </c>
      <c r="C591" s="37" t="s">
        <v>11615</v>
      </c>
      <c r="D591" s="945"/>
    </row>
    <row r="592" spans="1:4" ht="15" customHeight="1">
      <c r="A592" s="268" t="s">
        <v>8282</v>
      </c>
      <c r="B592" s="268" t="s">
        <v>8792</v>
      </c>
      <c r="C592" s="37" t="s">
        <v>11615</v>
      </c>
      <c r="D592" s="945"/>
    </row>
    <row r="593" spans="1:4" ht="15" customHeight="1">
      <c r="A593" s="268" t="s">
        <v>8282</v>
      </c>
      <c r="B593" s="268" t="s">
        <v>8793</v>
      </c>
      <c r="C593" s="37" t="s">
        <v>11615</v>
      </c>
      <c r="D593" s="945"/>
    </row>
    <row r="594" spans="1:4" ht="15" customHeight="1">
      <c r="A594" s="268" t="s">
        <v>8282</v>
      </c>
      <c r="B594" s="268" t="s">
        <v>8794</v>
      </c>
      <c r="C594" s="37" t="s">
        <v>11615</v>
      </c>
      <c r="D594" s="945"/>
    </row>
    <row r="595" spans="1:4" ht="15" customHeight="1">
      <c r="A595" s="268" t="s">
        <v>8282</v>
      </c>
      <c r="B595" s="268" t="s">
        <v>8795</v>
      </c>
      <c r="C595" s="37" t="s">
        <v>11615</v>
      </c>
      <c r="D595" s="945"/>
    </row>
    <row r="596" spans="1:4" ht="15" customHeight="1">
      <c r="A596" s="268" t="s">
        <v>8282</v>
      </c>
      <c r="B596" s="268" t="s">
        <v>8796</v>
      </c>
      <c r="C596" s="37" t="s">
        <v>11615</v>
      </c>
      <c r="D596" s="945"/>
    </row>
    <row r="597" spans="1:4" ht="15" customHeight="1">
      <c r="A597" s="268" t="s">
        <v>8282</v>
      </c>
      <c r="B597" s="268" t="s">
        <v>8797</v>
      </c>
      <c r="C597" s="37" t="s">
        <v>11615</v>
      </c>
      <c r="D597" s="945"/>
    </row>
    <row r="598" spans="1:4" ht="15" customHeight="1">
      <c r="A598" s="268" t="s">
        <v>8282</v>
      </c>
      <c r="B598" s="268" t="s">
        <v>8798</v>
      </c>
      <c r="C598" s="37" t="s">
        <v>11615</v>
      </c>
      <c r="D598" s="945"/>
    </row>
    <row r="599" spans="1:4" ht="15" customHeight="1">
      <c r="A599" s="268" t="s">
        <v>8282</v>
      </c>
      <c r="B599" s="268" t="s">
        <v>8799</v>
      </c>
      <c r="C599" s="37" t="s">
        <v>11615</v>
      </c>
      <c r="D599" s="945"/>
    </row>
    <row r="600" spans="1:4" ht="15" customHeight="1">
      <c r="A600" s="268" t="s">
        <v>8282</v>
      </c>
      <c r="B600" s="268" t="s">
        <v>8800</v>
      </c>
      <c r="C600" s="37" t="s">
        <v>11615</v>
      </c>
      <c r="D600" s="945"/>
    </row>
    <row r="601" spans="1:4" ht="15" customHeight="1">
      <c r="A601" s="268" t="s">
        <v>8282</v>
      </c>
      <c r="B601" s="268" t="s">
        <v>8801</v>
      </c>
      <c r="C601" s="37" t="s">
        <v>11615</v>
      </c>
      <c r="D601" s="945"/>
    </row>
    <row r="602" spans="1:4" ht="15" customHeight="1">
      <c r="A602" s="268" t="s">
        <v>8282</v>
      </c>
      <c r="B602" s="268" t="s">
        <v>8802</v>
      </c>
      <c r="C602" s="37" t="s">
        <v>11615</v>
      </c>
      <c r="D602" s="945"/>
    </row>
    <row r="603" spans="1:4" ht="15" customHeight="1">
      <c r="A603" s="268" t="s">
        <v>8282</v>
      </c>
      <c r="B603" s="268" t="s">
        <v>8803</v>
      </c>
      <c r="C603" s="37" t="s">
        <v>11615</v>
      </c>
      <c r="D603" s="945"/>
    </row>
    <row r="604" spans="1:4" ht="15" customHeight="1">
      <c r="A604" s="268" t="s">
        <v>8282</v>
      </c>
      <c r="B604" s="268" t="s">
        <v>8804</v>
      </c>
      <c r="C604" s="37" t="s">
        <v>11615</v>
      </c>
      <c r="D604" s="945"/>
    </row>
    <row r="605" spans="1:4" ht="15" customHeight="1">
      <c r="A605" s="268" t="s">
        <v>8282</v>
      </c>
      <c r="B605" s="268" t="s">
        <v>8805</v>
      </c>
      <c r="C605" s="37" t="s">
        <v>11615</v>
      </c>
      <c r="D605" s="945"/>
    </row>
    <row r="606" spans="1:4" ht="15" customHeight="1">
      <c r="A606" s="268" t="s">
        <v>8282</v>
      </c>
      <c r="B606" s="268" t="s">
        <v>11630</v>
      </c>
      <c r="C606" s="37" t="s">
        <v>11615</v>
      </c>
      <c r="D606" s="945"/>
    </row>
    <row r="607" spans="1:4" ht="15" customHeight="1">
      <c r="A607" s="268" t="s">
        <v>8282</v>
      </c>
      <c r="B607" s="268" t="s">
        <v>8807</v>
      </c>
      <c r="C607" s="37" t="s">
        <v>11615</v>
      </c>
      <c r="D607" s="945"/>
    </row>
    <row r="608" spans="1:4" ht="15" customHeight="1">
      <c r="A608" s="268" t="s">
        <v>8282</v>
      </c>
      <c r="B608" s="268" t="s">
        <v>8808</v>
      </c>
      <c r="C608" s="37" t="s">
        <v>11615</v>
      </c>
      <c r="D608" s="945"/>
    </row>
    <row r="609" spans="1:4" ht="15" customHeight="1">
      <c r="A609" s="268" t="s">
        <v>8282</v>
      </c>
      <c r="B609" s="268" t="s">
        <v>8809</v>
      </c>
      <c r="C609" s="37" t="s">
        <v>11615</v>
      </c>
      <c r="D609" s="945"/>
    </row>
    <row r="610" spans="1:4" ht="15" customHeight="1">
      <c r="A610" s="268" t="s">
        <v>8282</v>
      </c>
      <c r="B610" s="268" t="s">
        <v>8810</v>
      </c>
      <c r="C610" s="37" t="s">
        <v>11615</v>
      </c>
      <c r="D610" s="945"/>
    </row>
    <row r="611" spans="1:4" ht="15" customHeight="1">
      <c r="A611" s="268" t="s">
        <v>8282</v>
      </c>
      <c r="B611" s="268" t="s">
        <v>8811</v>
      </c>
      <c r="C611" s="37" t="s">
        <v>11615</v>
      </c>
      <c r="D611" s="945"/>
    </row>
    <row r="612" spans="1:4" ht="15" customHeight="1">
      <c r="A612" s="268" t="s">
        <v>8282</v>
      </c>
      <c r="B612" s="268" t="s">
        <v>8812</v>
      </c>
      <c r="C612" s="37" t="s">
        <v>11615</v>
      </c>
      <c r="D612" s="945"/>
    </row>
    <row r="613" spans="1:4" ht="15" customHeight="1">
      <c r="A613" s="268" t="s">
        <v>8282</v>
      </c>
      <c r="B613" s="268" t="s">
        <v>8813</v>
      </c>
      <c r="C613" s="37" t="s">
        <v>11615</v>
      </c>
      <c r="D613" s="945"/>
    </row>
    <row r="614" spans="1:4" ht="15" customHeight="1">
      <c r="A614" s="268" t="s">
        <v>8282</v>
      </c>
      <c r="B614" s="268" t="s">
        <v>8814</v>
      </c>
      <c r="C614" s="37" t="s">
        <v>11615</v>
      </c>
      <c r="D614" s="945"/>
    </row>
    <row r="615" spans="1:4" ht="15" customHeight="1">
      <c r="A615" s="268" t="s">
        <v>8282</v>
      </c>
      <c r="B615" s="268" t="s">
        <v>8815</v>
      </c>
      <c r="C615" s="37" t="s">
        <v>11615</v>
      </c>
      <c r="D615" s="945"/>
    </row>
    <row r="616" spans="1:4" ht="15" customHeight="1">
      <c r="A616" s="268" t="s">
        <v>8282</v>
      </c>
      <c r="B616" s="268" t="s">
        <v>8816</v>
      </c>
      <c r="C616" s="37" t="s">
        <v>11615</v>
      </c>
      <c r="D616" s="945"/>
    </row>
    <row r="617" spans="1:4" ht="15" customHeight="1">
      <c r="A617" s="268" t="s">
        <v>8282</v>
      </c>
      <c r="B617" s="268" t="s">
        <v>8817</v>
      </c>
      <c r="C617" s="37" t="s">
        <v>11615</v>
      </c>
      <c r="D617" s="945"/>
    </row>
    <row r="618" spans="1:4" ht="15" customHeight="1">
      <c r="A618" s="268" t="s">
        <v>8282</v>
      </c>
      <c r="B618" s="268" t="s">
        <v>8818</v>
      </c>
      <c r="C618" s="37" t="s">
        <v>11615</v>
      </c>
      <c r="D618" s="945"/>
    </row>
    <row r="619" spans="1:4" ht="15" customHeight="1">
      <c r="A619" s="268" t="s">
        <v>8282</v>
      </c>
      <c r="B619" s="268" t="s">
        <v>8819</v>
      </c>
      <c r="C619" s="37" t="s">
        <v>11615</v>
      </c>
      <c r="D619" s="945"/>
    </row>
    <row r="620" spans="1:4" ht="15" customHeight="1">
      <c r="A620" s="268" t="s">
        <v>8282</v>
      </c>
      <c r="B620" s="268" t="s">
        <v>8820</v>
      </c>
      <c r="C620" s="37" t="s">
        <v>11615</v>
      </c>
      <c r="D620" s="945"/>
    </row>
    <row r="621" spans="1:4" ht="15" customHeight="1">
      <c r="A621" s="268" t="s">
        <v>8282</v>
      </c>
      <c r="B621" s="268" t="s">
        <v>8821</v>
      </c>
      <c r="C621" s="37" t="s">
        <v>11615</v>
      </c>
      <c r="D621" s="945"/>
    </row>
    <row r="622" spans="1:4" ht="15" customHeight="1">
      <c r="A622" s="268" t="s">
        <v>8282</v>
      </c>
      <c r="B622" s="268" t="s">
        <v>8822</v>
      </c>
      <c r="C622" s="37" t="s">
        <v>11615</v>
      </c>
      <c r="D622" s="945"/>
    </row>
    <row r="623" spans="1:4" ht="15" customHeight="1">
      <c r="A623" s="268" t="s">
        <v>8282</v>
      </c>
      <c r="B623" s="268" t="s">
        <v>8823</v>
      </c>
      <c r="C623" s="37" t="s">
        <v>11615</v>
      </c>
      <c r="D623" s="945"/>
    </row>
    <row r="624" spans="1:4" ht="15" customHeight="1">
      <c r="A624" s="268" t="s">
        <v>8282</v>
      </c>
      <c r="B624" s="268" t="s">
        <v>8824</v>
      </c>
      <c r="C624" s="37" t="s">
        <v>11615</v>
      </c>
      <c r="D624" s="945"/>
    </row>
    <row r="625" spans="1:4" ht="15" customHeight="1">
      <c r="A625" s="268" t="s">
        <v>8282</v>
      </c>
      <c r="B625" s="268" t="s">
        <v>8825</v>
      </c>
      <c r="C625" s="37" t="s">
        <v>11615</v>
      </c>
      <c r="D625" s="945"/>
    </row>
    <row r="626" spans="1:4" ht="15" customHeight="1">
      <c r="A626" s="268" t="s">
        <v>8282</v>
      </c>
      <c r="B626" s="268" t="s">
        <v>8826</v>
      </c>
      <c r="C626" s="37" t="s">
        <v>11615</v>
      </c>
      <c r="D626" s="945"/>
    </row>
    <row r="627" spans="1:4" ht="15" customHeight="1">
      <c r="A627" s="268" t="s">
        <v>8282</v>
      </c>
      <c r="B627" s="268" t="s">
        <v>8827</v>
      </c>
      <c r="C627" s="37" t="s">
        <v>11615</v>
      </c>
      <c r="D627" s="945"/>
    </row>
    <row r="628" spans="1:4" ht="15" customHeight="1">
      <c r="A628" s="268" t="s">
        <v>8282</v>
      </c>
      <c r="B628" s="268" t="s">
        <v>8828</v>
      </c>
      <c r="C628" s="37" t="s">
        <v>11615</v>
      </c>
      <c r="D628" s="945"/>
    </row>
    <row r="629" spans="1:4" ht="15" customHeight="1">
      <c r="A629" s="268" t="s">
        <v>8282</v>
      </c>
      <c r="B629" s="268" t="s">
        <v>8829</v>
      </c>
      <c r="C629" s="37" t="s">
        <v>11615</v>
      </c>
      <c r="D629" s="945"/>
    </row>
    <row r="630" spans="1:4" ht="15" customHeight="1">
      <c r="A630" s="268" t="s">
        <v>8282</v>
      </c>
      <c r="B630" s="268" t="s">
        <v>8830</v>
      </c>
      <c r="C630" s="37" t="s">
        <v>11615</v>
      </c>
      <c r="D630" s="945"/>
    </row>
    <row r="631" spans="1:4" ht="15" customHeight="1">
      <c r="A631" s="268" t="s">
        <v>8282</v>
      </c>
      <c r="B631" s="268" t="s">
        <v>8831</v>
      </c>
      <c r="C631" s="37" t="s">
        <v>11615</v>
      </c>
      <c r="D631" s="945"/>
    </row>
    <row r="632" spans="1:4" ht="15" customHeight="1">
      <c r="A632" s="268" t="s">
        <v>8282</v>
      </c>
      <c r="B632" s="268" t="s">
        <v>8832</v>
      </c>
      <c r="C632" s="37" t="s">
        <v>11615</v>
      </c>
      <c r="D632" s="945"/>
    </row>
    <row r="633" spans="1:4" ht="15" customHeight="1">
      <c r="A633" s="268" t="s">
        <v>8282</v>
      </c>
      <c r="B633" s="268" t="s">
        <v>8833</v>
      </c>
      <c r="C633" s="37" t="s">
        <v>11615</v>
      </c>
      <c r="D633" s="945"/>
    </row>
    <row r="634" spans="1:4" ht="15" customHeight="1">
      <c r="A634" s="268" t="s">
        <v>8282</v>
      </c>
      <c r="B634" s="268" t="s">
        <v>8834</v>
      </c>
      <c r="C634" s="37" t="s">
        <v>11615</v>
      </c>
      <c r="D634" s="945"/>
    </row>
    <row r="635" spans="1:4" ht="15" customHeight="1">
      <c r="A635" s="268" t="s">
        <v>8282</v>
      </c>
      <c r="B635" s="268" t="s">
        <v>8835</v>
      </c>
      <c r="C635" s="37" t="s">
        <v>11615</v>
      </c>
      <c r="D635" s="945"/>
    </row>
    <row r="636" spans="1:4" ht="15" customHeight="1">
      <c r="A636" s="268" t="s">
        <v>8282</v>
      </c>
      <c r="B636" s="268" t="s">
        <v>8836</v>
      </c>
      <c r="C636" s="37" t="s">
        <v>11615</v>
      </c>
      <c r="D636" s="945"/>
    </row>
    <row r="637" spans="1:4" ht="15" customHeight="1">
      <c r="A637" s="268" t="s">
        <v>8282</v>
      </c>
      <c r="B637" s="268" t="s">
        <v>8837</v>
      </c>
      <c r="C637" s="37" t="s">
        <v>11615</v>
      </c>
      <c r="D637" s="945"/>
    </row>
    <row r="638" spans="1:4" ht="15" customHeight="1">
      <c r="A638" s="268" t="s">
        <v>8282</v>
      </c>
      <c r="B638" s="268" t="s">
        <v>8838</v>
      </c>
      <c r="C638" s="37" t="s">
        <v>11615</v>
      </c>
      <c r="D638" s="945"/>
    </row>
    <row r="639" spans="1:4" ht="15" customHeight="1">
      <c r="A639" s="268" t="s">
        <v>8282</v>
      </c>
      <c r="B639" s="268" t="s">
        <v>8839</v>
      </c>
      <c r="C639" s="37" t="s">
        <v>11615</v>
      </c>
      <c r="D639" s="945"/>
    </row>
    <row r="640" spans="1:4" ht="15" customHeight="1">
      <c r="A640" s="268" t="s">
        <v>8282</v>
      </c>
      <c r="B640" s="268" t="s">
        <v>8840</v>
      </c>
      <c r="C640" s="37" t="s">
        <v>11615</v>
      </c>
      <c r="D640" s="945"/>
    </row>
    <row r="641" spans="1:4" ht="15" customHeight="1">
      <c r="A641" s="268" t="s">
        <v>8282</v>
      </c>
      <c r="B641" s="268" t="s">
        <v>8841</v>
      </c>
      <c r="C641" s="37" t="s">
        <v>11615</v>
      </c>
      <c r="D641" s="945"/>
    </row>
    <row r="642" spans="1:4" ht="15" customHeight="1">
      <c r="A642" s="268" t="s">
        <v>8282</v>
      </c>
      <c r="B642" s="268" t="s">
        <v>8842</v>
      </c>
      <c r="C642" s="37" t="s">
        <v>11615</v>
      </c>
      <c r="D642" s="945"/>
    </row>
    <row r="643" spans="1:4" ht="15" customHeight="1">
      <c r="A643" s="268" t="s">
        <v>8282</v>
      </c>
      <c r="B643" s="268" t="s">
        <v>8843</v>
      </c>
      <c r="C643" s="37" t="s">
        <v>11615</v>
      </c>
      <c r="D643" s="945"/>
    </row>
    <row r="644" spans="1:4" ht="15" customHeight="1">
      <c r="A644" s="268" t="s">
        <v>8282</v>
      </c>
      <c r="B644" s="268" t="s">
        <v>8844</v>
      </c>
      <c r="C644" s="37" t="s">
        <v>11615</v>
      </c>
      <c r="D644" s="945"/>
    </row>
    <row r="645" spans="1:4" ht="15" customHeight="1">
      <c r="A645" s="268" t="s">
        <v>8282</v>
      </c>
      <c r="B645" s="268" t="s">
        <v>8845</v>
      </c>
      <c r="C645" s="37" t="s">
        <v>11615</v>
      </c>
      <c r="D645" s="945"/>
    </row>
    <row r="646" spans="1:4" ht="15" customHeight="1">
      <c r="A646" s="268" t="s">
        <v>8282</v>
      </c>
      <c r="B646" s="268" t="s">
        <v>8846</v>
      </c>
      <c r="C646" s="37" t="s">
        <v>11615</v>
      </c>
      <c r="D646" s="945"/>
    </row>
    <row r="647" spans="1:4" ht="15" customHeight="1">
      <c r="A647" s="268" t="s">
        <v>8282</v>
      </c>
      <c r="B647" s="268" t="s">
        <v>8847</v>
      </c>
      <c r="C647" s="37" t="s">
        <v>11615</v>
      </c>
      <c r="D647" s="945"/>
    </row>
    <row r="648" spans="1:4" ht="15" customHeight="1">
      <c r="A648" s="268" t="s">
        <v>8282</v>
      </c>
      <c r="B648" s="268" t="s">
        <v>8848</v>
      </c>
      <c r="C648" s="37" t="s">
        <v>11615</v>
      </c>
      <c r="D648" s="945"/>
    </row>
    <row r="649" spans="1:4" ht="15" customHeight="1">
      <c r="A649" s="268" t="s">
        <v>8282</v>
      </c>
      <c r="B649" s="268" t="s">
        <v>8849</v>
      </c>
      <c r="C649" s="37" t="s">
        <v>11615</v>
      </c>
      <c r="D649" s="945"/>
    </row>
    <row r="650" spans="1:4" ht="15" customHeight="1">
      <c r="A650" s="268" t="s">
        <v>8282</v>
      </c>
      <c r="B650" s="268" t="s">
        <v>8850</v>
      </c>
      <c r="C650" s="37" t="s">
        <v>11615</v>
      </c>
      <c r="D650" s="945"/>
    </row>
    <row r="651" spans="1:4" ht="15" customHeight="1">
      <c r="A651" s="268" t="s">
        <v>8282</v>
      </c>
      <c r="B651" s="268" t="s">
        <v>8851</v>
      </c>
      <c r="C651" s="37" t="s">
        <v>11615</v>
      </c>
      <c r="D651" s="945"/>
    </row>
    <row r="652" spans="1:4" ht="15" customHeight="1">
      <c r="A652" s="268" t="s">
        <v>8282</v>
      </c>
      <c r="B652" s="268" t="s">
        <v>8852</v>
      </c>
      <c r="C652" s="37" t="s">
        <v>11615</v>
      </c>
      <c r="D652" s="945"/>
    </row>
    <row r="653" spans="1:4" ht="15" customHeight="1">
      <c r="A653" s="268" t="s">
        <v>8282</v>
      </c>
      <c r="B653" s="268" t="s">
        <v>8853</v>
      </c>
      <c r="C653" s="37" t="s">
        <v>11615</v>
      </c>
      <c r="D653" s="945"/>
    </row>
    <row r="654" spans="1:4" ht="15" customHeight="1">
      <c r="A654" s="268" t="s">
        <v>8282</v>
      </c>
      <c r="B654" s="268" t="s">
        <v>8854</v>
      </c>
      <c r="C654" s="37" t="s">
        <v>11615</v>
      </c>
      <c r="D654" s="945"/>
    </row>
    <row r="655" spans="1:4" ht="15" customHeight="1">
      <c r="A655" s="268" t="s">
        <v>8282</v>
      </c>
      <c r="B655" s="268" t="s">
        <v>8855</v>
      </c>
      <c r="C655" s="37" t="s">
        <v>11615</v>
      </c>
      <c r="D655" s="945"/>
    </row>
    <row r="656" spans="1:4" ht="15" customHeight="1">
      <c r="A656" s="268" t="s">
        <v>8282</v>
      </c>
      <c r="B656" s="268" t="s">
        <v>11631</v>
      </c>
      <c r="C656" s="37" t="s">
        <v>11615</v>
      </c>
      <c r="D656" s="945"/>
    </row>
    <row r="657" spans="1:4" ht="15" customHeight="1">
      <c r="A657" s="268" t="s">
        <v>8282</v>
      </c>
      <c r="B657" s="268" t="s">
        <v>8857</v>
      </c>
      <c r="C657" s="37" t="s">
        <v>11615</v>
      </c>
      <c r="D657" s="945"/>
    </row>
    <row r="658" spans="1:4" ht="15" customHeight="1">
      <c r="A658" s="268" t="s">
        <v>8282</v>
      </c>
      <c r="B658" s="268" t="s">
        <v>8858</v>
      </c>
      <c r="C658" s="37" t="s">
        <v>11615</v>
      </c>
      <c r="D658" s="945"/>
    </row>
    <row r="659" spans="1:4" ht="15" customHeight="1">
      <c r="A659" s="268" t="s">
        <v>8282</v>
      </c>
      <c r="B659" s="268" t="s">
        <v>8859</v>
      </c>
      <c r="C659" s="37" t="s">
        <v>11615</v>
      </c>
      <c r="D659" s="945"/>
    </row>
    <row r="660" spans="1:4" ht="15" customHeight="1">
      <c r="A660" s="268" t="s">
        <v>8282</v>
      </c>
      <c r="B660" s="268" t="s">
        <v>8860</v>
      </c>
      <c r="C660" s="37" t="s">
        <v>11615</v>
      </c>
      <c r="D660" s="945"/>
    </row>
    <row r="661" spans="1:4" ht="15" customHeight="1">
      <c r="A661" s="268" t="s">
        <v>8282</v>
      </c>
      <c r="B661" s="268" t="s">
        <v>8861</v>
      </c>
      <c r="C661" s="37" t="s">
        <v>11615</v>
      </c>
      <c r="D661" s="945"/>
    </row>
    <row r="662" spans="1:4" ht="15" customHeight="1">
      <c r="A662" s="268" t="s">
        <v>8282</v>
      </c>
      <c r="B662" s="268" t="s">
        <v>8862</v>
      </c>
      <c r="C662" s="37" t="s">
        <v>11615</v>
      </c>
      <c r="D662" s="945"/>
    </row>
    <row r="663" spans="1:4" ht="15" customHeight="1">
      <c r="A663" s="268" t="s">
        <v>8282</v>
      </c>
      <c r="B663" s="268" t="s">
        <v>8863</v>
      </c>
      <c r="C663" s="37" t="s">
        <v>11615</v>
      </c>
      <c r="D663" s="945"/>
    </row>
    <row r="664" spans="1:4" ht="15" customHeight="1">
      <c r="A664" s="268" t="s">
        <v>8282</v>
      </c>
      <c r="B664" s="268" t="s">
        <v>8864</v>
      </c>
      <c r="C664" s="37" t="s">
        <v>11615</v>
      </c>
      <c r="D664" s="945"/>
    </row>
    <row r="665" spans="1:4" ht="15" customHeight="1">
      <c r="A665" s="268" t="s">
        <v>8282</v>
      </c>
      <c r="B665" s="268" t="s">
        <v>8865</v>
      </c>
      <c r="C665" s="37" t="s">
        <v>11615</v>
      </c>
      <c r="D665" s="945"/>
    </row>
    <row r="666" spans="1:4" ht="15" customHeight="1">
      <c r="A666" s="268" t="s">
        <v>8282</v>
      </c>
      <c r="B666" s="268" t="s">
        <v>8866</v>
      </c>
      <c r="C666" s="37" t="s">
        <v>11615</v>
      </c>
      <c r="D666" s="945"/>
    </row>
    <row r="667" spans="1:4" ht="15" customHeight="1">
      <c r="A667" s="268" t="s">
        <v>8282</v>
      </c>
      <c r="B667" s="268" t="s">
        <v>8867</v>
      </c>
      <c r="C667" s="37" t="s">
        <v>11615</v>
      </c>
      <c r="D667" s="945"/>
    </row>
    <row r="668" spans="1:4" ht="15" customHeight="1">
      <c r="A668" s="268" t="s">
        <v>8282</v>
      </c>
      <c r="B668" s="268" t="s">
        <v>8868</v>
      </c>
      <c r="C668" s="37" t="s">
        <v>11615</v>
      </c>
      <c r="D668" s="945"/>
    </row>
    <row r="669" spans="1:4" ht="15" customHeight="1">
      <c r="A669" s="268" t="s">
        <v>8282</v>
      </c>
      <c r="B669" s="268" t="s">
        <v>8869</v>
      </c>
      <c r="C669" s="37" t="s">
        <v>11615</v>
      </c>
      <c r="D669" s="945"/>
    </row>
    <row r="670" spans="1:4" ht="15" customHeight="1">
      <c r="A670" s="268" t="s">
        <v>8282</v>
      </c>
      <c r="B670" s="268" t="s">
        <v>8870</v>
      </c>
      <c r="C670" s="37" t="s">
        <v>11615</v>
      </c>
      <c r="D670" s="945"/>
    </row>
    <row r="671" spans="1:4" ht="15" customHeight="1">
      <c r="A671" s="268" t="s">
        <v>8282</v>
      </c>
      <c r="B671" s="268" t="s">
        <v>8871</v>
      </c>
      <c r="C671" s="37" t="s">
        <v>11615</v>
      </c>
      <c r="D671" s="945"/>
    </row>
    <row r="672" spans="1:4" ht="15" customHeight="1">
      <c r="A672" s="268" t="s">
        <v>8282</v>
      </c>
      <c r="B672" s="268" t="s">
        <v>8872</v>
      </c>
      <c r="C672" s="37" t="s">
        <v>11615</v>
      </c>
      <c r="D672" s="945"/>
    </row>
    <row r="673" spans="1:4" ht="15" customHeight="1">
      <c r="A673" s="268" t="s">
        <v>8282</v>
      </c>
      <c r="B673" s="268" t="s">
        <v>8873</v>
      </c>
      <c r="C673" s="37" t="s">
        <v>11615</v>
      </c>
      <c r="D673" s="945"/>
    </row>
    <row r="674" spans="1:4" ht="15" customHeight="1">
      <c r="A674" s="268" t="s">
        <v>8282</v>
      </c>
      <c r="B674" s="268" t="s">
        <v>8874</v>
      </c>
      <c r="C674" s="37" t="s">
        <v>11615</v>
      </c>
      <c r="D674" s="945"/>
    </row>
    <row r="675" spans="1:4" ht="15" customHeight="1">
      <c r="A675" s="268" t="s">
        <v>8282</v>
      </c>
      <c r="B675" s="268" t="s">
        <v>8875</v>
      </c>
      <c r="C675" s="37" t="s">
        <v>11615</v>
      </c>
      <c r="D675" s="945"/>
    </row>
    <row r="676" spans="1:4" ht="15" customHeight="1">
      <c r="A676" s="268" t="s">
        <v>8282</v>
      </c>
      <c r="B676" s="268" t="s">
        <v>8876</v>
      </c>
      <c r="C676" s="37" t="s">
        <v>11615</v>
      </c>
      <c r="D676" s="945"/>
    </row>
    <row r="677" spans="1:4" ht="15" customHeight="1">
      <c r="A677" s="268" t="s">
        <v>8282</v>
      </c>
      <c r="B677" s="268" t="s">
        <v>8877</v>
      </c>
      <c r="C677" s="37" t="s">
        <v>11615</v>
      </c>
      <c r="D677" s="945"/>
    </row>
    <row r="678" spans="1:4" ht="15" customHeight="1">
      <c r="A678" s="268" t="s">
        <v>8282</v>
      </c>
      <c r="B678" s="268" t="s">
        <v>8878</v>
      </c>
      <c r="C678" s="37" t="s">
        <v>11615</v>
      </c>
      <c r="D678" s="945"/>
    </row>
    <row r="679" spans="1:4" ht="15" customHeight="1">
      <c r="A679" s="268" t="s">
        <v>8282</v>
      </c>
      <c r="B679" s="268" t="s">
        <v>8879</v>
      </c>
      <c r="C679" s="37" t="s">
        <v>11615</v>
      </c>
      <c r="D679" s="945"/>
    </row>
    <row r="680" spans="1:4" ht="15" customHeight="1">
      <c r="A680" s="268" t="s">
        <v>8282</v>
      </c>
      <c r="B680" s="268" t="s">
        <v>8880</v>
      </c>
      <c r="C680" s="37" t="s">
        <v>11615</v>
      </c>
      <c r="D680" s="945"/>
    </row>
    <row r="681" spans="1:4" ht="15" customHeight="1">
      <c r="A681" s="268" t="s">
        <v>8282</v>
      </c>
      <c r="B681" s="268" t="s">
        <v>8881</v>
      </c>
      <c r="C681" s="37" t="s">
        <v>11615</v>
      </c>
      <c r="D681" s="945"/>
    </row>
    <row r="682" spans="1:4" ht="15" customHeight="1">
      <c r="A682" s="268" t="s">
        <v>8282</v>
      </c>
      <c r="B682" s="268" t="s">
        <v>10031</v>
      </c>
      <c r="C682" s="37" t="s">
        <v>11615</v>
      </c>
      <c r="D682" s="945"/>
    </row>
    <row r="683" spans="1:4" ht="15" customHeight="1">
      <c r="A683" s="268" t="s">
        <v>8282</v>
      </c>
      <c r="B683" s="268" t="s">
        <v>8883</v>
      </c>
      <c r="C683" s="37" t="s">
        <v>11615</v>
      </c>
      <c r="D683" s="945"/>
    </row>
    <row r="684" spans="1:4" ht="15" customHeight="1">
      <c r="A684" s="268" t="s">
        <v>8282</v>
      </c>
      <c r="B684" s="268" t="s">
        <v>8884</v>
      </c>
      <c r="C684" s="37" t="s">
        <v>11615</v>
      </c>
      <c r="D684" s="945"/>
    </row>
    <row r="685" spans="1:4" ht="15" customHeight="1">
      <c r="A685" s="268" t="s">
        <v>8282</v>
      </c>
      <c r="B685" s="268" t="s">
        <v>8885</v>
      </c>
      <c r="C685" s="37" t="s">
        <v>11615</v>
      </c>
      <c r="D685" s="945"/>
    </row>
    <row r="686" spans="1:4" ht="15" customHeight="1">
      <c r="A686" s="268" t="s">
        <v>8282</v>
      </c>
      <c r="B686" s="268" t="s">
        <v>8886</v>
      </c>
      <c r="C686" s="37" t="s">
        <v>11615</v>
      </c>
      <c r="D686" s="945"/>
    </row>
    <row r="687" spans="1:4" ht="15" customHeight="1">
      <c r="A687" s="268" t="s">
        <v>8282</v>
      </c>
      <c r="B687" s="268" t="s">
        <v>8887</v>
      </c>
      <c r="C687" s="37" t="s">
        <v>11615</v>
      </c>
      <c r="D687" s="945"/>
    </row>
    <row r="688" spans="1:4" ht="15" customHeight="1">
      <c r="A688" s="268" t="s">
        <v>8282</v>
      </c>
      <c r="B688" s="268" t="s">
        <v>8888</v>
      </c>
      <c r="C688" s="37" t="s">
        <v>11615</v>
      </c>
      <c r="D688" s="945"/>
    </row>
    <row r="689" spans="1:4" ht="15" customHeight="1">
      <c r="A689" s="268" t="s">
        <v>8282</v>
      </c>
      <c r="B689" s="268" t="s">
        <v>8889</v>
      </c>
      <c r="C689" s="37" t="s">
        <v>11615</v>
      </c>
      <c r="D689" s="945"/>
    </row>
    <row r="690" spans="1:4" ht="15" customHeight="1">
      <c r="A690" s="268" t="s">
        <v>8282</v>
      </c>
      <c r="B690" s="268" t="s">
        <v>8890</v>
      </c>
      <c r="C690" s="37" t="s">
        <v>11615</v>
      </c>
      <c r="D690" s="945"/>
    </row>
    <row r="691" spans="1:4" ht="15" customHeight="1">
      <c r="A691" s="268" t="s">
        <v>8282</v>
      </c>
      <c r="B691" s="268" t="s">
        <v>8891</v>
      </c>
      <c r="C691" s="37" t="s">
        <v>11615</v>
      </c>
      <c r="D691" s="945"/>
    </row>
    <row r="692" spans="1:4" ht="15" customHeight="1">
      <c r="A692" s="268" t="s">
        <v>8282</v>
      </c>
      <c r="B692" s="268" t="s">
        <v>8892</v>
      </c>
      <c r="C692" s="37" t="s">
        <v>11615</v>
      </c>
      <c r="D692" s="945"/>
    </row>
    <row r="693" spans="1:4" ht="15" customHeight="1">
      <c r="A693" s="268" t="s">
        <v>8282</v>
      </c>
      <c r="B693" s="268" t="s">
        <v>8893</v>
      </c>
      <c r="C693" s="37" t="s">
        <v>11615</v>
      </c>
      <c r="D693" s="945"/>
    </row>
    <row r="694" spans="1:4" ht="15" customHeight="1">
      <c r="A694" s="268" t="s">
        <v>8282</v>
      </c>
      <c r="B694" s="268" t="s">
        <v>8894</v>
      </c>
      <c r="C694" s="37" t="s">
        <v>11615</v>
      </c>
      <c r="D694" s="945"/>
    </row>
    <row r="695" spans="1:4" ht="15" customHeight="1">
      <c r="A695" s="268" t="s">
        <v>8282</v>
      </c>
      <c r="B695" s="268" t="s">
        <v>8895</v>
      </c>
      <c r="C695" s="37" t="s">
        <v>11615</v>
      </c>
      <c r="D695" s="945"/>
    </row>
    <row r="696" spans="1:4" ht="15" customHeight="1">
      <c r="A696" s="268" t="s">
        <v>8282</v>
      </c>
      <c r="B696" s="268" t="s">
        <v>8896</v>
      </c>
      <c r="C696" s="37" t="s">
        <v>11615</v>
      </c>
      <c r="D696" s="945"/>
    </row>
    <row r="697" spans="1:4" ht="15" customHeight="1">
      <c r="A697" s="268" t="s">
        <v>8282</v>
      </c>
      <c r="B697" s="268" t="s">
        <v>8897</v>
      </c>
      <c r="C697" s="37" t="s">
        <v>11615</v>
      </c>
      <c r="D697" s="945"/>
    </row>
    <row r="698" spans="1:4" ht="15" customHeight="1">
      <c r="A698" s="268" t="s">
        <v>8282</v>
      </c>
      <c r="B698" s="268" t="s">
        <v>8898</v>
      </c>
      <c r="C698" s="37" t="s">
        <v>11615</v>
      </c>
      <c r="D698" s="945"/>
    </row>
    <row r="699" spans="1:4" ht="15" customHeight="1">
      <c r="A699" s="268" t="s">
        <v>8282</v>
      </c>
      <c r="B699" s="268" t="s">
        <v>8899</v>
      </c>
      <c r="C699" s="37" t="s">
        <v>11615</v>
      </c>
      <c r="D699" s="945"/>
    </row>
    <row r="700" spans="1:4" ht="15" customHeight="1">
      <c r="A700" s="268" t="s">
        <v>8282</v>
      </c>
      <c r="B700" s="268" t="s">
        <v>8900</v>
      </c>
      <c r="C700" s="37" t="s">
        <v>11615</v>
      </c>
      <c r="D700" s="945"/>
    </row>
    <row r="701" spans="1:4" ht="15" customHeight="1">
      <c r="A701" s="268" t="s">
        <v>8282</v>
      </c>
      <c r="B701" s="268" t="s">
        <v>8901</v>
      </c>
      <c r="C701" s="37" t="s">
        <v>11615</v>
      </c>
      <c r="D701" s="945"/>
    </row>
    <row r="702" spans="1:4" ht="15" customHeight="1">
      <c r="A702" s="268" t="s">
        <v>8282</v>
      </c>
      <c r="B702" s="268" t="s">
        <v>8902</v>
      </c>
      <c r="C702" s="37" t="s">
        <v>11615</v>
      </c>
      <c r="D702" s="945"/>
    </row>
    <row r="703" spans="1:4" ht="15" customHeight="1">
      <c r="A703" s="268" t="s">
        <v>8282</v>
      </c>
      <c r="B703" s="268" t="s">
        <v>8903</v>
      </c>
      <c r="C703" s="37" t="s">
        <v>11615</v>
      </c>
      <c r="D703" s="945"/>
    </row>
    <row r="704" spans="1:4" ht="15" customHeight="1">
      <c r="A704" s="268" t="s">
        <v>8282</v>
      </c>
      <c r="B704" s="268" t="s">
        <v>8904</v>
      </c>
      <c r="C704" s="37" t="s">
        <v>11615</v>
      </c>
      <c r="D704" s="945"/>
    </row>
    <row r="705" spans="1:4" ht="15" customHeight="1">
      <c r="A705" s="268" t="s">
        <v>8282</v>
      </c>
      <c r="B705" s="268" t="s">
        <v>8905</v>
      </c>
      <c r="C705" s="37" t="s">
        <v>11615</v>
      </c>
      <c r="D705" s="945"/>
    </row>
    <row r="706" spans="1:4" ht="15" customHeight="1">
      <c r="A706" s="268" t="s">
        <v>8282</v>
      </c>
      <c r="B706" s="268" t="s">
        <v>8906</v>
      </c>
      <c r="C706" s="37" t="s">
        <v>11615</v>
      </c>
      <c r="D706" s="945"/>
    </row>
    <row r="707" spans="1:4" ht="15" customHeight="1">
      <c r="A707" s="268" t="s">
        <v>8282</v>
      </c>
      <c r="B707" s="268" t="s">
        <v>8907</v>
      </c>
      <c r="C707" s="37" t="s">
        <v>11615</v>
      </c>
      <c r="D707" s="945"/>
    </row>
    <row r="708" spans="1:4" ht="15" customHeight="1">
      <c r="A708" s="268" t="s">
        <v>8282</v>
      </c>
      <c r="B708" s="268" t="s">
        <v>8908</v>
      </c>
      <c r="C708" s="37" t="s">
        <v>11615</v>
      </c>
      <c r="D708" s="945"/>
    </row>
    <row r="709" spans="1:4" ht="15" customHeight="1">
      <c r="A709" s="268" t="s">
        <v>8282</v>
      </c>
      <c r="B709" s="268" t="s">
        <v>8909</v>
      </c>
      <c r="C709" s="37" t="s">
        <v>11615</v>
      </c>
      <c r="D709" s="945"/>
    </row>
    <row r="710" spans="1:4" ht="15" customHeight="1">
      <c r="A710" s="268" t="s">
        <v>8282</v>
      </c>
      <c r="B710" s="268" t="s">
        <v>8910</v>
      </c>
      <c r="C710" s="37" t="s">
        <v>11615</v>
      </c>
      <c r="D710" s="945"/>
    </row>
    <row r="711" spans="1:4" ht="15" customHeight="1">
      <c r="A711" s="268" t="s">
        <v>8282</v>
      </c>
      <c r="B711" s="268" t="s">
        <v>8911</v>
      </c>
      <c r="C711" s="37" t="s">
        <v>11615</v>
      </c>
      <c r="D711" s="945"/>
    </row>
    <row r="712" spans="1:4" ht="15" customHeight="1">
      <c r="A712" s="268" t="s">
        <v>8282</v>
      </c>
      <c r="B712" s="268" t="s">
        <v>8912</v>
      </c>
      <c r="C712" s="37" t="s">
        <v>11615</v>
      </c>
      <c r="D712" s="945"/>
    </row>
    <row r="713" spans="1:4" ht="15" customHeight="1">
      <c r="A713" s="268" t="s">
        <v>8282</v>
      </c>
      <c r="B713" s="268" t="s">
        <v>8913</v>
      </c>
      <c r="C713" s="37" t="s">
        <v>11615</v>
      </c>
      <c r="D713" s="945"/>
    </row>
    <row r="714" spans="1:4" ht="15" customHeight="1">
      <c r="A714" s="268" t="s">
        <v>8282</v>
      </c>
      <c r="B714" s="268" t="s">
        <v>8914</v>
      </c>
      <c r="C714" s="37" t="s">
        <v>11615</v>
      </c>
      <c r="D714" s="945"/>
    </row>
    <row r="715" spans="1:4" ht="15" customHeight="1">
      <c r="A715" s="268" t="s">
        <v>8282</v>
      </c>
      <c r="B715" s="268" t="s">
        <v>8915</v>
      </c>
      <c r="C715" s="37" t="s">
        <v>11615</v>
      </c>
      <c r="D715" s="945"/>
    </row>
    <row r="716" spans="1:4" ht="15" customHeight="1">
      <c r="A716" s="268" t="s">
        <v>8282</v>
      </c>
      <c r="B716" s="268" t="s">
        <v>8916</v>
      </c>
      <c r="C716" s="37" t="s">
        <v>11615</v>
      </c>
      <c r="D716" s="945"/>
    </row>
    <row r="717" spans="1:4" ht="15" customHeight="1">
      <c r="A717" s="268" t="s">
        <v>8282</v>
      </c>
      <c r="B717" s="268" t="s">
        <v>8917</v>
      </c>
      <c r="C717" s="37" t="s">
        <v>11615</v>
      </c>
      <c r="D717" s="945"/>
    </row>
    <row r="718" spans="1:4" ht="15" customHeight="1">
      <c r="A718" s="268" t="s">
        <v>8282</v>
      </c>
      <c r="B718" s="268" t="s">
        <v>8918</v>
      </c>
      <c r="C718" s="37" t="s">
        <v>11615</v>
      </c>
      <c r="D718" s="945"/>
    </row>
    <row r="719" spans="1:4" ht="15" customHeight="1">
      <c r="A719" s="268" t="s">
        <v>8282</v>
      </c>
      <c r="B719" s="268" t="s">
        <v>8919</v>
      </c>
      <c r="C719" s="37" t="s">
        <v>11615</v>
      </c>
      <c r="D719" s="945"/>
    </row>
    <row r="720" spans="1:4" ht="15" customHeight="1">
      <c r="A720" s="268" t="s">
        <v>8282</v>
      </c>
      <c r="B720" s="268" t="s">
        <v>8920</v>
      </c>
      <c r="C720" s="37" t="s">
        <v>11615</v>
      </c>
      <c r="D720" s="945"/>
    </row>
    <row r="721" spans="1:4" ht="15" customHeight="1">
      <c r="A721" s="268" t="s">
        <v>8282</v>
      </c>
      <c r="B721" s="268" t="s">
        <v>8921</v>
      </c>
      <c r="C721" s="37" t="s">
        <v>11615</v>
      </c>
      <c r="D721" s="945"/>
    </row>
    <row r="722" spans="1:4" ht="15" customHeight="1">
      <c r="A722" s="268" t="s">
        <v>8282</v>
      </c>
      <c r="B722" s="268" t="s">
        <v>8922</v>
      </c>
      <c r="C722" s="37" t="s">
        <v>11615</v>
      </c>
      <c r="D722" s="945"/>
    </row>
    <row r="723" spans="1:4" ht="15" customHeight="1">
      <c r="A723" s="268" t="s">
        <v>8282</v>
      </c>
      <c r="B723" s="268" t="s">
        <v>8923</v>
      </c>
      <c r="C723" s="37" t="s">
        <v>11615</v>
      </c>
      <c r="D723" s="945"/>
    </row>
    <row r="724" spans="1:4" ht="15" customHeight="1">
      <c r="A724" s="268" t="s">
        <v>8282</v>
      </c>
      <c r="B724" s="268" t="s">
        <v>8924</v>
      </c>
      <c r="C724" s="37" t="s">
        <v>11615</v>
      </c>
      <c r="D724" s="945"/>
    </row>
    <row r="725" spans="1:4" ht="15" customHeight="1">
      <c r="A725" s="268" t="s">
        <v>8282</v>
      </c>
      <c r="B725" s="268" t="s">
        <v>8925</v>
      </c>
      <c r="C725" s="37" t="s">
        <v>11615</v>
      </c>
      <c r="D725" s="945"/>
    </row>
    <row r="726" spans="1:4" ht="15" customHeight="1">
      <c r="A726" s="268" t="s">
        <v>8282</v>
      </c>
      <c r="B726" s="268" t="s">
        <v>8926</v>
      </c>
      <c r="C726" s="37" t="s">
        <v>11615</v>
      </c>
      <c r="D726" s="945"/>
    </row>
    <row r="727" spans="1:4" ht="15" customHeight="1">
      <c r="A727" s="268" t="s">
        <v>8282</v>
      </c>
      <c r="B727" s="268" t="s">
        <v>8927</v>
      </c>
      <c r="C727" s="37" t="s">
        <v>11615</v>
      </c>
      <c r="D727" s="945"/>
    </row>
    <row r="728" spans="1:4" ht="15" customHeight="1">
      <c r="A728" s="268" t="s">
        <v>8282</v>
      </c>
      <c r="B728" s="268" t="s">
        <v>8928</v>
      </c>
      <c r="C728" s="37" t="s">
        <v>11615</v>
      </c>
      <c r="D728" s="945"/>
    </row>
    <row r="729" spans="1:4" ht="15" customHeight="1">
      <c r="A729" s="268" t="s">
        <v>8282</v>
      </c>
      <c r="B729" s="268" t="s">
        <v>8929</v>
      </c>
      <c r="C729" s="37" t="s">
        <v>11615</v>
      </c>
      <c r="D729" s="945"/>
    </row>
    <row r="730" spans="1:4" ht="15" customHeight="1">
      <c r="A730" s="268" t="s">
        <v>8282</v>
      </c>
      <c r="B730" s="268" t="s">
        <v>8930</v>
      </c>
      <c r="C730" s="37" t="s">
        <v>11615</v>
      </c>
      <c r="D730" s="945"/>
    </row>
    <row r="731" spans="1:4" ht="15" customHeight="1">
      <c r="A731" s="268" t="s">
        <v>8282</v>
      </c>
      <c r="B731" s="268" t="s">
        <v>8931</v>
      </c>
      <c r="C731" s="37" t="s">
        <v>11615</v>
      </c>
      <c r="D731" s="945"/>
    </row>
    <row r="732" spans="1:4" ht="15" customHeight="1">
      <c r="A732" s="268" t="s">
        <v>8282</v>
      </c>
      <c r="B732" s="268" t="s">
        <v>8932</v>
      </c>
      <c r="C732" s="37" t="s">
        <v>11615</v>
      </c>
      <c r="D732" s="945"/>
    </row>
    <row r="733" spans="1:4" ht="15" customHeight="1">
      <c r="A733" s="268" t="s">
        <v>8282</v>
      </c>
      <c r="B733" s="268" t="s">
        <v>8933</v>
      </c>
      <c r="C733" s="37" t="s">
        <v>11615</v>
      </c>
      <c r="D733" s="945"/>
    </row>
    <row r="734" spans="1:4" ht="15" customHeight="1">
      <c r="A734" s="268" t="s">
        <v>8282</v>
      </c>
      <c r="B734" s="268" t="s">
        <v>8934</v>
      </c>
      <c r="C734" s="37" t="s">
        <v>11615</v>
      </c>
      <c r="D734" s="945"/>
    </row>
    <row r="735" spans="1:4" ht="15" customHeight="1">
      <c r="A735" s="268" t="s">
        <v>8282</v>
      </c>
      <c r="B735" s="268" t="s">
        <v>8935</v>
      </c>
      <c r="C735" s="37" t="s">
        <v>11615</v>
      </c>
      <c r="D735" s="945"/>
    </row>
    <row r="736" spans="1:4" ht="15" customHeight="1">
      <c r="A736" s="268" t="s">
        <v>8282</v>
      </c>
      <c r="B736" s="268" t="s">
        <v>8936</v>
      </c>
      <c r="C736" s="37" t="s">
        <v>11615</v>
      </c>
      <c r="D736" s="945"/>
    </row>
    <row r="737" spans="1:4" ht="15" customHeight="1">
      <c r="A737" s="268" t="s">
        <v>8282</v>
      </c>
      <c r="B737" s="268" t="s">
        <v>8937</v>
      </c>
      <c r="C737" s="37" t="s">
        <v>11615</v>
      </c>
      <c r="D737" s="945"/>
    </row>
    <row r="738" spans="1:4" ht="15" customHeight="1">
      <c r="A738" s="268" t="s">
        <v>8282</v>
      </c>
      <c r="B738" s="268" t="s">
        <v>8938</v>
      </c>
      <c r="C738" s="37" t="s">
        <v>11615</v>
      </c>
      <c r="D738" s="945"/>
    </row>
    <row r="739" spans="1:4" ht="15" customHeight="1">
      <c r="A739" s="268" t="s">
        <v>8282</v>
      </c>
      <c r="B739" s="268" t="s">
        <v>8939</v>
      </c>
      <c r="C739" s="37" t="s">
        <v>11615</v>
      </c>
      <c r="D739" s="945"/>
    </row>
    <row r="740" spans="1:4" ht="15" customHeight="1">
      <c r="A740" s="268" t="s">
        <v>8282</v>
      </c>
      <c r="B740" s="268" t="s">
        <v>8940</v>
      </c>
      <c r="C740" s="37" t="s">
        <v>11615</v>
      </c>
      <c r="D740" s="945"/>
    </row>
    <row r="741" spans="1:4" ht="15" customHeight="1">
      <c r="A741" s="268" t="s">
        <v>8282</v>
      </c>
      <c r="B741" s="268" t="s">
        <v>8941</v>
      </c>
      <c r="C741" s="37" t="s">
        <v>11615</v>
      </c>
      <c r="D741" s="945"/>
    </row>
    <row r="742" spans="1:4" ht="15" customHeight="1">
      <c r="A742" s="268" t="s">
        <v>8282</v>
      </c>
      <c r="B742" s="268" t="s">
        <v>8942</v>
      </c>
      <c r="C742" s="37" t="s">
        <v>11615</v>
      </c>
      <c r="D742" s="945"/>
    </row>
    <row r="743" spans="1:4" ht="15" customHeight="1">
      <c r="A743" s="268" t="s">
        <v>8282</v>
      </c>
      <c r="B743" s="268" t="s">
        <v>8943</v>
      </c>
      <c r="C743" s="37" t="s">
        <v>11615</v>
      </c>
      <c r="D743" s="945"/>
    </row>
    <row r="744" spans="1:4" ht="15" customHeight="1">
      <c r="A744" s="268" t="s">
        <v>8282</v>
      </c>
      <c r="B744" s="268" t="s">
        <v>8944</v>
      </c>
      <c r="C744" s="37" t="s">
        <v>11615</v>
      </c>
      <c r="D744" s="945"/>
    </row>
    <row r="745" spans="1:4" ht="15" customHeight="1">
      <c r="A745" s="268" t="s">
        <v>8282</v>
      </c>
      <c r="B745" s="268" t="s">
        <v>8945</v>
      </c>
      <c r="C745" s="37" t="s">
        <v>11615</v>
      </c>
      <c r="D745" s="945"/>
    </row>
    <row r="746" spans="1:4" ht="15" customHeight="1">
      <c r="A746" s="268" t="s">
        <v>8282</v>
      </c>
      <c r="B746" s="268" t="s">
        <v>8946</v>
      </c>
      <c r="C746" s="37" t="s">
        <v>11615</v>
      </c>
      <c r="D746" s="945"/>
    </row>
    <row r="747" spans="1:4" ht="15" customHeight="1">
      <c r="A747" s="268" t="s">
        <v>8282</v>
      </c>
      <c r="B747" s="268" t="s">
        <v>8947</v>
      </c>
      <c r="C747" s="37" t="s">
        <v>11615</v>
      </c>
      <c r="D747" s="945"/>
    </row>
    <row r="748" spans="1:4" ht="15" customHeight="1">
      <c r="A748" s="268" t="s">
        <v>8282</v>
      </c>
      <c r="B748" s="268" t="s">
        <v>8948</v>
      </c>
      <c r="C748" s="37" t="s">
        <v>11615</v>
      </c>
      <c r="D748" s="945"/>
    </row>
    <row r="749" spans="1:4" ht="15" customHeight="1">
      <c r="A749" s="268" t="s">
        <v>8282</v>
      </c>
      <c r="B749" s="268" t="s">
        <v>8949</v>
      </c>
      <c r="C749" s="37" t="s">
        <v>11615</v>
      </c>
      <c r="D749" s="945"/>
    </row>
    <row r="750" spans="1:4" ht="15" customHeight="1">
      <c r="A750" s="268" t="s">
        <v>8282</v>
      </c>
      <c r="B750" s="268" t="s">
        <v>8950</v>
      </c>
      <c r="C750" s="37" t="s">
        <v>11615</v>
      </c>
      <c r="D750" s="945"/>
    </row>
    <row r="751" spans="1:4" ht="15" customHeight="1">
      <c r="A751" s="268" t="s">
        <v>8282</v>
      </c>
      <c r="B751" s="268" t="s">
        <v>8951</v>
      </c>
      <c r="C751" s="37" t="s">
        <v>11615</v>
      </c>
      <c r="D751" s="945"/>
    </row>
    <row r="752" spans="1:4" ht="15" customHeight="1">
      <c r="A752" s="268" t="s">
        <v>8282</v>
      </c>
      <c r="B752" s="268" t="s">
        <v>8952</v>
      </c>
      <c r="C752" s="37" t="s">
        <v>11615</v>
      </c>
      <c r="D752" s="945"/>
    </row>
    <row r="753" spans="1:4" ht="15" customHeight="1">
      <c r="A753" s="268" t="s">
        <v>8282</v>
      </c>
      <c r="B753" s="268" t="s">
        <v>8953</v>
      </c>
      <c r="C753" s="37" t="s">
        <v>11615</v>
      </c>
      <c r="D753" s="945"/>
    </row>
    <row r="754" spans="1:4" ht="15" customHeight="1">
      <c r="A754" s="268" t="s">
        <v>8282</v>
      </c>
      <c r="B754" s="268" t="s">
        <v>8954</v>
      </c>
      <c r="C754" s="37" t="s">
        <v>11615</v>
      </c>
      <c r="D754" s="945"/>
    </row>
    <row r="755" spans="1:4" ht="15" customHeight="1">
      <c r="A755" s="268" t="s">
        <v>8282</v>
      </c>
      <c r="B755" s="268" t="s">
        <v>8955</v>
      </c>
      <c r="C755" s="37" t="s">
        <v>11615</v>
      </c>
      <c r="D755" s="945"/>
    </row>
    <row r="756" spans="1:4" ht="15" customHeight="1">
      <c r="A756" s="268" t="s">
        <v>8282</v>
      </c>
      <c r="B756" s="268" t="s">
        <v>8956</v>
      </c>
      <c r="C756" s="37" t="s">
        <v>11615</v>
      </c>
      <c r="D756" s="945"/>
    </row>
    <row r="757" spans="1:4" ht="15" customHeight="1">
      <c r="A757" s="268" t="s">
        <v>8282</v>
      </c>
      <c r="B757" s="268" t="s">
        <v>8957</v>
      </c>
      <c r="C757" s="37" t="s">
        <v>11615</v>
      </c>
      <c r="D757" s="945"/>
    </row>
    <row r="758" spans="1:4" ht="15" customHeight="1">
      <c r="A758" s="268" t="s">
        <v>8282</v>
      </c>
      <c r="B758" s="268" t="s">
        <v>8958</v>
      </c>
      <c r="C758" s="37" t="s">
        <v>11615</v>
      </c>
      <c r="D758" s="945"/>
    </row>
    <row r="759" spans="1:4" ht="15" customHeight="1">
      <c r="A759" s="271" t="s">
        <v>8284</v>
      </c>
      <c r="B759" s="1016" t="s">
        <v>8959</v>
      </c>
      <c r="C759" s="37" t="s">
        <v>9304</v>
      </c>
      <c r="D759" s="945"/>
    </row>
    <row r="760" spans="1:4" ht="15" customHeight="1">
      <c r="A760" s="271" t="s">
        <v>8284</v>
      </c>
      <c r="B760" s="1016" t="s">
        <v>8960</v>
      </c>
      <c r="C760" s="37" t="s">
        <v>9304</v>
      </c>
      <c r="D760" s="945"/>
    </row>
    <row r="761" spans="1:4" ht="15" customHeight="1">
      <c r="A761" s="271" t="s">
        <v>8284</v>
      </c>
      <c r="B761" s="1016" t="s">
        <v>8961</v>
      </c>
      <c r="C761" s="37" t="s">
        <v>9304</v>
      </c>
      <c r="D761" s="945"/>
    </row>
    <row r="762" spans="1:4" ht="15" customHeight="1">
      <c r="A762" s="271" t="s">
        <v>8284</v>
      </c>
      <c r="B762" s="1016" t="s">
        <v>8962</v>
      </c>
      <c r="C762" s="37" t="s">
        <v>9304</v>
      </c>
      <c r="D762" s="945"/>
    </row>
    <row r="763" spans="1:4" ht="15" customHeight="1">
      <c r="A763" s="271" t="s">
        <v>8284</v>
      </c>
      <c r="B763" s="1016" t="s">
        <v>8963</v>
      </c>
      <c r="C763" s="37" t="s">
        <v>9304</v>
      </c>
      <c r="D763" s="945"/>
    </row>
    <row r="764" spans="1:4" ht="15" customHeight="1">
      <c r="A764" s="271" t="s">
        <v>8284</v>
      </c>
      <c r="B764" s="1016" t="s">
        <v>8964</v>
      </c>
      <c r="C764" s="37" t="s">
        <v>9304</v>
      </c>
      <c r="D764" s="945"/>
    </row>
    <row r="765" spans="1:4" ht="15" customHeight="1">
      <c r="A765" s="271" t="s">
        <v>8284</v>
      </c>
      <c r="B765" s="1016" t="s">
        <v>8965</v>
      </c>
      <c r="C765" s="37" t="s">
        <v>9304</v>
      </c>
      <c r="D765" s="945"/>
    </row>
    <row r="766" spans="1:4" ht="15" customHeight="1">
      <c r="A766" s="271" t="s">
        <v>8284</v>
      </c>
      <c r="B766" s="1016" t="s">
        <v>8966</v>
      </c>
      <c r="C766" s="37" t="s">
        <v>9304</v>
      </c>
      <c r="D766" s="945"/>
    </row>
    <row r="767" spans="1:4" ht="15" customHeight="1">
      <c r="A767" s="271" t="s">
        <v>8284</v>
      </c>
      <c r="B767" s="1016" t="s">
        <v>8967</v>
      </c>
      <c r="C767" s="37" t="s">
        <v>9304</v>
      </c>
      <c r="D767" s="945"/>
    </row>
    <row r="768" spans="1:4" ht="15" customHeight="1">
      <c r="A768" s="271" t="s">
        <v>8284</v>
      </c>
      <c r="B768" s="1016" t="s">
        <v>8968</v>
      </c>
      <c r="C768" s="37" t="s">
        <v>9304</v>
      </c>
      <c r="D768" s="945"/>
    </row>
    <row r="769" spans="1:4" ht="15" customHeight="1">
      <c r="A769" s="271" t="s">
        <v>8284</v>
      </c>
      <c r="B769" s="1016" t="s">
        <v>8969</v>
      </c>
      <c r="C769" s="37" t="s">
        <v>9304</v>
      </c>
      <c r="D769" s="945"/>
    </row>
    <row r="770" spans="1:4" ht="15" customHeight="1">
      <c r="A770" s="271" t="s">
        <v>8284</v>
      </c>
      <c r="B770" s="1016" t="s">
        <v>8970</v>
      </c>
      <c r="C770" s="37" t="s">
        <v>9304</v>
      </c>
      <c r="D770" s="945"/>
    </row>
    <row r="771" spans="1:4" ht="15" customHeight="1">
      <c r="A771" s="271" t="s">
        <v>8284</v>
      </c>
      <c r="B771" s="1016" t="s">
        <v>8971</v>
      </c>
      <c r="C771" s="37" t="s">
        <v>9304</v>
      </c>
      <c r="D771" s="945"/>
    </row>
    <row r="772" spans="1:4" ht="15" customHeight="1">
      <c r="A772" s="271" t="s">
        <v>8284</v>
      </c>
      <c r="B772" s="1016" t="s">
        <v>8972</v>
      </c>
      <c r="C772" s="37" t="s">
        <v>9304</v>
      </c>
      <c r="D772" s="945"/>
    </row>
    <row r="773" spans="1:4" ht="15" customHeight="1">
      <c r="A773" s="271" t="s">
        <v>8284</v>
      </c>
      <c r="B773" s="1016" t="s">
        <v>8973</v>
      </c>
      <c r="C773" s="37" t="s">
        <v>9304</v>
      </c>
      <c r="D773" s="945"/>
    </row>
    <row r="774" spans="1:4" ht="15" customHeight="1">
      <c r="A774" s="271" t="s">
        <v>8284</v>
      </c>
      <c r="B774" s="1016" t="s">
        <v>8974</v>
      </c>
      <c r="C774" s="37" t="s">
        <v>9304</v>
      </c>
      <c r="D774" s="945"/>
    </row>
    <row r="775" spans="1:4" ht="15" customHeight="1">
      <c r="A775" s="271" t="s">
        <v>8284</v>
      </c>
      <c r="B775" s="1016" t="s">
        <v>8975</v>
      </c>
      <c r="C775" s="37" t="s">
        <v>9304</v>
      </c>
      <c r="D775" s="945"/>
    </row>
    <row r="776" spans="1:4" ht="15" customHeight="1">
      <c r="A776" s="271" t="s">
        <v>8284</v>
      </c>
      <c r="B776" s="1016" t="s">
        <v>8976</v>
      </c>
      <c r="C776" s="37" t="s">
        <v>9304</v>
      </c>
      <c r="D776" s="945"/>
    </row>
    <row r="777" spans="1:4" ht="15" customHeight="1">
      <c r="A777" s="271" t="s">
        <v>8284</v>
      </c>
      <c r="B777" s="1016" t="s">
        <v>8977</v>
      </c>
      <c r="C777" s="37" t="s">
        <v>9304</v>
      </c>
      <c r="D777" s="945"/>
    </row>
    <row r="778" spans="1:4" ht="15" customHeight="1">
      <c r="A778" s="271" t="s">
        <v>8284</v>
      </c>
      <c r="B778" s="1016" t="s">
        <v>8978</v>
      </c>
      <c r="C778" s="37" t="s">
        <v>9304</v>
      </c>
      <c r="D778" s="945"/>
    </row>
    <row r="779" spans="1:4" ht="15" customHeight="1">
      <c r="A779" s="271" t="s">
        <v>8284</v>
      </c>
      <c r="B779" s="1016" t="s">
        <v>8979</v>
      </c>
      <c r="C779" s="37" t="s">
        <v>9304</v>
      </c>
      <c r="D779" s="945"/>
    </row>
    <row r="780" spans="1:4" ht="15" customHeight="1">
      <c r="A780" s="271" t="s">
        <v>8284</v>
      </c>
      <c r="B780" s="1016" t="s">
        <v>8980</v>
      </c>
      <c r="C780" s="37" t="s">
        <v>9304</v>
      </c>
      <c r="D780" s="945"/>
    </row>
    <row r="781" spans="1:4" ht="15" customHeight="1">
      <c r="A781" s="271" t="s">
        <v>8284</v>
      </c>
      <c r="B781" s="1016" t="s">
        <v>8981</v>
      </c>
      <c r="C781" s="37" t="s">
        <v>9304</v>
      </c>
      <c r="D781" s="945"/>
    </row>
    <row r="782" spans="1:4" ht="15" customHeight="1">
      <c r="A782" s="271" t="s">
        <v>8284</v>
      </c>
      <c r="B782" s="1016" t="s">
        <v>8982</v>
      </c>
      <c r="C782" s="37" t="s">
        <v>9304</v>
      </c>
      <c r="D782" s="945"/>
    </row>
    <row r="783" spans="1:4" ht="15" customHeight="1">
      <c r="A783" s="271" t="s">
        <v>8284</v>
      </c>
      <c r="B783" s="1016" t="s">
        <v>8983</v>
      </c>
      <c r="C783" s="37" t="s">
        <v>9304</v>
      </c>
      <c r="D783" s="945"/>
    </row>
    <row r="784" spans="1:4" ht="15" customHeight="1">
      <c r="A784" s="271" t="s">
        <v>8284</v>
      </c>
      <c r="B784" s="1016" t="s">
        <v>8984</v>
      </c>
      <c r="C784" s="37" t="s">
        <v>9304</v>
      </c>
      <c r="D784" s="945"/>
    </row>
    <row r="785" spans="1:4" ht="15" customHeight="1">
      <c r="A785" s="271" t="s">
        <v>8284</v>
      </c>
      <c r="B785" s="1016" t="s">
        <v>8985</v>
      </c>
      <c r="C785" s="37" t="s">
        <v>9304</v>
      </c>
      <c r="D785" s="945"/>
    </row>
    <row r="786" spans="1:4" ht="15" customHeight="1">
      <c r="A786" s="271" t="s">
        <v>8284</v>
      </c>
      <c r="B786" s="1016" t="s">
        <v>8986</v>
      </c>
      <c r="C786" s="37" t="s">
        <v>9304</v>
      </c>
      <c r="D786" s="945"/>
    </row>
    <row r="787" spans="1:4" ht="15" customHeight="1">
      <c r="A787" s="271" t="s">
        <v>8284</v>
      </c>
      <c r="B787" s="1016" t="s">
        <v>8987</v>
      </c>
      <c r="C787" s="37" t="s">
        <v>9304</v>
      </c>
      <c r="D787" s="945"/>
    </row>
    <row r="788" spans="1:4" ht="15" customHeight="1">
      <c r="A788" s="271" t="s">
        <v>8284</v>
      </c>
      <c r="B788" s="1016" t="s">
        <v>8988</v>
      </c>
      <c r="C788" s="37" t="s">
        <v>9304</v>
      </c>
      <c r="D788" s="945"/>
    </row>
    <row r="789" spans="1:4" ht="15" customHeight="1">
      <c r="A789" s="271" t="s">
        <v>8284</v>
      </c>
      <c r="B789" s="1016" t="s">
        <v>8989</v>
      </c>
      <c r="C789" s="37" t="s">
        <v>9304</v>
      </c>
      <c r="D789" s="945"/>
    </row>
    <row r="790" spans="1:4" ht="15" customHeight="1">
      <c r="A790" s="271" t="s">
        <v>8284</v>
      </c>
      <c r="B790" s="1016" t="s">
        <v>8990</v>
      </c>
      <c r="C790" s="37" t="s">
        <v>9304</v>
      </c>
      <c r="D790" s="945"/>
    </row>
    <row r="791" spans="1:4" ht="15" customHeight="1">
      <c r="A791" s="271" t="s">
        <v>8284</v>
      </c>
      <c r="B791" s="1016" t="s">
        <v>8991</v>
      </c>
      <c r="C791" s="37" t="s">
        <v>9304</v>
      </c>
      <c r="D791" s="945"/>
    </row>
    <row r="792" spans="1:4" ht="15" customHeight="1">
      <c r="A792" s="271" t="s">
        <v>8284</v>
      </c>
      <c r="B792" s="1016" t="s">
        <v>8992</v>
      </c>
      <c r="C792" s="37" t="s">
        <v>9304</v>
      </c>
      <c r="D792" s="945"/>
    </row>
    <row r="793" spans="1:4" ht="15" customHeight="1">
      <c r="A793" s="271" t="s">
        <v>8284</v>
      </c>
      <c r="B793" s="1016" t="s">
        <v>8993</v>
      </c>
      <c r="C793" s="37" t="s">
        <v>9304</v>
      </c>
      <c r="D793" s="945"/>
    </row>
    <row r="794" spans="1:4" ht="15" customHeight="1">
      <c r="A794" s="271" t="s">
        <v>8284</v>
      </c>
      <c r="B794" s="1016" t="s">
        <v>8994</v>
      </c>
      <c r="C794" s="37" t="s">
        <v>9304</v>
      </c>
      <c r="D794" s="945"/>
    </row>
    <row r="795" spans="1:4" ht="15" customHeight="1">
      <c r="A795" s="271" t="s">
        <v>8284</v>
      </c>
      <c r="B795" s="1016" t="s">
        <v>8995</v>
      </c>
      <c r="C795" s="37" t="s">
        <v>9304</v>
      </c>
      <c r="D795" s="945"/>
    </row>
    <row r="796" spans="1:4" ht="15" customHeight="1">
      <c r="A796" s="271" t="s">
        <v>8284</v>
      </c>
      <c r="B796" s="1016" t="s">
        <v>8996</v>
      </c>
      <c r="C796" s="37" t="s">
        <v>9304</v>
      </c>
      <c r="D796" s="945"/>
    </row>
    <row r="797" spans="1:4" ht="15" customHeight="1">
      <c r="A797" s="271" t="s">
        <v>8284</v>
      </c>
      <c r="B797" s="1016" t="s">
        <v>8997</v>
      </c>
      <c r="C797" s="37" t="s">
        <v>9304</v>
      </c>
      <c r="D797" s="945"/>
    </row>
    <row r="798" spans="1:4" ht="15" customHeight="1">
      <c r="A798" s="271" t="s">
        <v>8284</v>
      </c>
      <c r="B798" s="1016" t="s">
        <v>8998</v>
      </c>
      <c r="C798" s="37" t="s">
        <v>9304</v>
      </c>
      <c r="D798" s="945"/>
    </row>
    <row r="799" spans="1:4" ht="15" customHeight="1">
      <c r="A799" s="271" t="s">
        <v>8284</v>
      </c>
      <c r="B799" s="1016" t="s">
        <v>8999</v>
      </c>
      <c r="C799" s="37" t="s">
        <v>9304</v>
      </c>
      <c r="D799" s="945"/>
    </row>
    <row r="800" spans="1:4" ht="15" customHeight="1">
      <c r="A800" s="271" t="s">
        <v>8284</v>
      </c>
      <c r="B800" s="1016" t="s">
        <v>9000</v>
      </c>
      <c r="C800" s="37" t="s">
        <v>9304</v>
      </c>
      <c r="D800" s="945"/>
    </row>
    <row r="801" spans="1:4" ht="15" customHeight="1">
      <c r="A801" s="271" t="s">
        <v>8284</v>
      </c>
      <c r="B801" s="1016" t="s">
        <v>9001</v>
      </c>
      <c r="C801" s="37" t="s">
        <v>9304</v>
      </c>
      <c r="D801" s="945"/>
    </row>
    <row r="802" spans="1:4" ht="15" customHeight="1">
      <c r="A802" s="271" t="s">
        <v>8284</v>
      </c>
      <c r="B802" s="1016" t="s">
        <v>9002</v>
      </c>
      <c r="C802" s="37" t="s">
        <v>9304</v>
      </c>
      <c r="D802" s="945"/>
    </row>
    <row r="803" spans="1:4" ht="15" customHeight="1">
      <c r="A803" s="271" t="s">
        <v>8284</v>
      </c>
      <c r="B803" s="1016" t="s">
        <v>9003</v>
      </c>
      <c r="C803" s="37" t="s">
        <v>9304</v>
      </c>
      <c r="D803" s="945"/>
    </row>
    <row r="804" spans="1:4" ht="15" customHeight="1">
      <c r="A804" s="271" t="s">
        <v>8284</v>
      </c>
      <c r="B804" s="1016" t="s">
        <v>9004</v>
      </c>
      <c r="C804" s="37" t="s">
        <v>9304</v>
      </c>
      <c r="D804" s="945"/>
    </row>
    <row r="805" spans="1:4" ht="15" customHeight="1">
      <c r="A805" s="271" t="s">
        <v>8284</v>
      </c>
      <c r="B805" s="1016" t="s">
        <v>9005</v>
      </c>
      <c r="C805" s="37" t="s">
        <v>9304</v>
      </c>
      <c r="D805" s="945"/>
    </row>
    <row r="806" spans="1:4" ht="15" customHeight="1">
      <c r="A806" s="271" t="s">
        <v>8284</v>
      </c>
      <c r="B806" s="1016" t="s">
        <v>9006</v>
      </c>
      <c r="C806" s="37" t="s">
        <v>9304</v>
      </c>
      <c r="D806" s="945"/>
    </row>
    <row r="807" spans="1:4" ht="15" customHeight="1">
      <c r="A807" s="271" t="s">
        <v>8284</v>
      </c>
      <c r="B807" s="1016" t="s">
        <v>9007</v>
      </c>
      <c r="C807" s="37" t="s">
        <v>9304</v>
      </c>
      <c r="D807" s="945"/>
    </row>
    <row r="808" spans="1:4" ht="15" customHeight="1">
      <c r="A808" s="271" t="s">
        <v>8284</v>
      </c>
      <c r="B808" s="1016" t="s">
        <v>9008</v>
      </c>
      <c r="C808" s="37" t="s">
        <v>9304</v>
      </c>
      <c r="D808" s="945"/>
    </row>
    <row r="809" spans="1:4" ht="15" customHeight="1">
      <c r="A809" s="271" t="s">
        <v>8284</v>
      </c>
      <c r="B809" s="1016" t="s">
        <v>9009</v>
      </c>
      <c r="C809" s="37" t="s">
        <v>9304</v>
      </c>
      <c r="D809" s="945"/>
    </row>
    <row r="810" spans="1:4" ht="15" customHeight="1">
      <c r="A810" s="271" t="s">
        <v>8284</v>
      </c>
      <c r="B810" s="1016" t="s">
        <v>9010</v>
      </c>
      <c r="C810" s="37" t="s">
        <v>9304</v>
      </c>
      <c r="D810" s="945"/>
    </row>
    <row r="811" spans="1:4" ht="15" customHeight="1">
      <c r="A811" s="271" t="s">
        <v>8284</v>
      </c>
      <c r="B811" s="1016" t="s">
        <v>9011</v>
      </c>
      <c r="C811" s="37" t="s">
        <v>9304</v>
      </c>
      <c r="D811" s="945"/>
    </row>
    <row r="812" spans="1:4" ht="15" customHeight="1">
      <c r="A812" s="271" t="s">
        <v>8284</v>
      </c>
      <c r="B812" s="1016" t="s">
        <v>9012</v>
      </c>
      <c r="C812" s="37" t="s">
        <v>9304</v>
      </c>
      <c r="D812" s="945"/>
    </row>
    <row r="813" spans="1:4" ht="15" customHeight="1">
      <c r="A813" s="271" t="s">
        <v>8284</v>
      </c>
      <c r="B813" s="1016" t="s">
        <v>9013</v>
      </c>
      <c r="C813" s="37" t="s">
        <v>9304</v>
      </c>
      <c r="D813" s="945"/>
    </row>
    <row r="814" spans="1:4" ht="15" customHeight="1">
      <c r="A814" s="271" t="s">
        <v>8284</v>
      </c>
      <c r="B814" s="1016" t="s">
        <v>9014</v>
      </c>
      <c r="C814" s="37" t="s">
        <v>9304</v>
      </c>
      <c r="D814" s="945"/>
    </row>
    <row r="815" spans="1:4" ht="15" customHeight="1">
      <c r="A815" s="271" t="s">
        <v>8284</v>
      </c>
      <c r="B815" s="1016" t="s">
        <v>9015</v>
      </c>
      <c r="C815" s="37" t="s">
        <v>9304</v>
      </c>
      <c r="D815" s="945"/>
    </row>
    <row r="816" spans="1:4" ht="15" customHeight="1">
      <c r="A816" s="271" t="s">
        <v>8284</v>
      </c>
      <c r="B816" s="1016" t="s">
        <v>9016</v>
      </c>
      <c r="C816" s="37" t="s">
        <v>9304</v>
      </c>
      <c r="D816" s="945"/>
    </row>
    <row r="817" spans="1:4" ht="15" customHeight="1">
      <c r="A817" s="271" t="s">
        <v>8284</v>
      </c>
      <c r="B817" s="1016" t="s">
        <v>9017</v>
      </c>
      <c r="C817" s="37" t="s">
        <v>9304</v>
      </c>
      <c r="D817" s="945"/>
    </row>
    <row r="818" spans="1:4" ht="15" customHeight="1">
      <c r="A818" s="271" t="s">
        <v>8284</v>
      </c>
      <c r="B818" s="1016" t="s">
        <v>9018</v>
      </c>
      <c r="C818" s="37" t="s">
        <v>9304</v>
      </c>
      <c r="D818" s="945"/>
    </row>
    <row r="819" spans="1:4" ht="15" customHeight="1">
      <c r="A819" s="271" t="s">
        <v>8284</v>
      </c>
      <c r="B819" s="1016" t="s">
        <v>9019</v>
      </c>
      <c r="C819" s="37" t="s">
        <v>9304</v>
      </c>
      <c r="D819" s="945"/>
    </row>
    <row r="820" spans="1:4" ht="15" customHeight="1">
      <c r="A820" s="271" t="s">
        <v>8284</v>
      </c>
      <c r="B820" s="1016" t="s">
        <v>9020</v>
      </c>
      <c r="C820" s="37" t="s">
        <v>9304</v>
      </c>
      <c r="D820" s="945"/>
    </row>
    <row r="821" spans="1:4" ht="15" customHeight="1">
      <c r="A821" s="271" t="s">
        <v>8284</v>
      </c>
      <c r="B821" s="1016" t="s">
        <v>9021</v>
      </c>
      <c r="C821" s="37" t="s">
        <v>9304</v>
      </c>
      <c r="D821" s="945"/>
    </row>
    <row r="822" spans="1:4" ht="15" customHeight="1">
      <c r="A822" s="271" t="s">
        <v>8284</v>
      </c>
      <c r="B822" s="1016" t="s">
        <v>9022</v>
      </c>
      <c r="C822" s="37" t="s">
        <v>9304</v>
      </c>
      <c r="D822" s="945"/>
    </row>
    <row r="823" spans="1:4" ht="15" customHeight="1">
      <c r="A823" s="271" t="s">
        <v>8284</v>
      </c>
      <c r="B823" s="1016" t="s">
        <v>9023</v>
      </c>
      <c r="C823" s="37" t="s">
        <v>9304</v>
      </c>
      <c r="D823" s="945"/>
    </row>
    <row r="824" spans="1:4" ht="15" customHeight="1">
      <c r="A824" s="271" t="s">
        <v>8284</v>
      </c>
      <c r="B824" s="1016" t="s">
        <v>9024</v>
      </c>
      <c r="C824" s="37" t="s">
        <v>9304</v>
      </c>
      <c r="D824" s="945"/>
    </row>
    <row r="825" spans="1:4" ht="15" customHeight="1">
      <c r="A825" s="271" t="s">
        <v>8284</v>
      </c>
      <c r="B825" s="1016" t="s">
        <v>9025</v>
      </c>
      <c r="C825" s="37" t="s">
        <v>9304</v>
      </c>
      <c r="D825" s="945"/>
    </row>
    <row r="826" spans="1:4" ht="15" customHeight="1">
      <c r="A826" s="271" t="s">
        <v>8284</v>
      </c>
      <c r="B826" s="1016" t="s">
        <v>9026</v>
      </c>
      <c r="C826" s="37" t="s">
        <v>9304</v>
      </c>
      <c r="D826" s="945"/>
    </row>
    <row r="827" spans="1:4" ht="15" customHeight="1">
      <c r="A827" s="271" t="s">
        <v>8284</v>
      </c>
      <c r="B827" s="1016" t="s">
        <v>9027</v>
      </c>
      <c r="C827" s="37" t="s">
        <v>9304</v>
      </c>
      <c r="D827" s="945"/>
    </row>
    <row r="828" spans="1:4" ht="15" customHeight="1">
      <c r="A828" s="271" t="s">
        <v>8284</v>
      </c>
      <c r="B828" s="1016" t="s">
        <v>9028</v>
      </c>
      <c r="C828" s="37" t="s">
        <v>9304</v>
      </c>
      <c r="D828" s="945"/>
    </row>
    <row r="829" spans="1:4" ht="15" customHeight="1">
      <c r="A829" s="271" t="s">
        <v>8284</v>
      </c>
      <c r="B829" s="1016" t="s">
        <v>9029</v>
      </c>
      <c r="C829" s="37" t="s">
        <v>9304</v>
      </c>
      <c r="D829" s="945"/>
    </row>
    <row r="830" spans="1:4" ht="15" customHeight="1">
      <c r="A830" s="271" t="s">
        <v>8284</v>
      </c>
      <c r="B830" s="1016" t="s">
        <v>9030</v>
      </c>
      <c r="C830" s="37" t="s">
        <v>9304</v>
      </c>
      <c r="D830" s="945"/>
    </row>
    <row r="831" spans="1:4" ht="15" customHeight="1">
      <c r="A831" s="271" t="s">
        <v>8284</v>
      </c>
      <c r="B831" s="1016" t="s">
        <v>9031</v>
      </c>
      <c r="C831" s="37" t="s">
        <v>9304</v>
      </c>
      <c r="D831" s="945"/>
    </row>
    <row r="832" spans="1:4" ht="15" customHeight="1">
      <c r="A832" s="271" t="s">
        <v>8284</v>
      </c>
      <c r="B832" s="1016" t="s">
        <v>9032</v>
      </c>
      <c r="C832" s="37" t="s">
        <v>9304</v>
      </c>
      <c r="D832" s="945"/>
    </row>
    <row r="833" spans="1:4" ht="15" customHeight="1">
      <c r="A833" s="271" t="s">
        <v>8284</v>
      </c>
      <c r="B833" s="1016" t="s">
        <v>9033</v>
      </c>
      <c r="C833" s="37" t="s">
        <v>9304</v>
      </c>
      <c r="D833" s="945"/>
    </row>
    <row r="834" spans="1:4" ht="15" customHeight="1">
      <c r="A834" s="271" t="s">
        <v>8284</v>
      </c>
      <c r="B834" s="1016" t="s">
        <v>10263</v>
      </c>
      <c r="C834" s="37" t="s">
        <v>9304</v>
      </c>
      <c r="D834" s="945"/>
    </row>
    <row r="835" spans="1:4" ht="15" customHeight="1">
      <c r="A835" s="271" t="s">
        <v>8284</v>
      </c>
      <c r="B835" s="1016" t="s">
        <v>9035</v>
      </c>
      <c r="C835" s="37" t="s">
        <v>9304</v>
      </c>
      <c r="D835" s="945"/>
    </row>
    <row r="836" spans="1:4" ht="15" customHeight="1">
      <c r="A836" s="271" t="s">
        <v>8284</v>
      </c>
      <c r="B836" s="1016" t="s">
        <v>9036</v>
      </c>
      <c r="C836" s="37" t="s">
        <v>9304</v>
      </c>
      <c r="D836" s="945"/>
    </row>
    <row r="837" spans="1:4" ht="15" customHeight="1">
      <c r="A837" s="271" t="s">
        <v>8284</v>
      </c>
      <c r="B837" s="1016" t="s">
        <v>9037</v>
      </c>
      <c r="C837" s="37" t="s">
        <v>9304</v>
      </c>
      <c r="D837" s="945"/>
    </row>
    <row r="838" spans="1:4" ht="15" customHeight="1">
      <c r="A838" s="271" t="s">
        <v>8284</v>
      </c>
      <c r="B838" s="1016" t="s">
        <v>9038</v>
      </c>
      <c r="C838" s="37" t="s">
        <v>9304</v>
      </c>
      <c r="D838" s="945"/>
    </row>
    <row r="839" spans="1:4" ht="15" customHeight="1">
      <c r="A839" s="271" t="s">
        <v>8284</v>
      </c>
      <c r="B839" s="1016" t="s">
        <v>9039</v>
      </c>
      <c r="C839" s="37" t="s">
        <v>9304</v>
      </c>
      <c r="D839" s="945"/>
    </row>
    <row r="840" spans="1:4" ht="15" customHeight="1">
      <c r="A840" s="271" t="s">
        <v>8284</v>
      </c>
      <c r="B840" s="1016" t="s">
        <v>9040</v>
      </c>
      <c r="C840" s="37" t="s">
        <v>9304</v>
      </c>
      <c r="D840" s="945"/>
    </row>
    <row r="841" spans="1:4" ht="15" customHeight="1">
      <c r="A841" s="271" t="s">
        <v>8284</v>
      </c>
      <c r="B841" s="1016" t="s">
        <v>9041</v>
      </c>
      <c r="C841" s="37" t="s">
        <v>9304</v>
      </c>
      <c r="D841" s="945"/>
    </row>
    <row r="842" spans="1:4" ht="15" customHeight="1">
      <c r="A842" s="271" t="s">
        <v>8284</v>
      </c>
      <c r="B842" s="1016" t="s">
        <v>9042</v>
      </c>
      <c r="C842" s="37" t="s">
        <v>9304</v>
      </c>
      <c r="D842" s="945"/>
    </row>
    <row r="843" spans="1:4" ht="15" customHeight="1">
      <c r="A843" s="271" t="s">
        <v>8284</v>
      </c>
      <c r="B843" s="1016" t="s">
        <v>9043</v>
      </c>
      <c r="C843" s="37" t="s">
        <v>9304</v>
      </c>
      <c r="D843" s="945"/>
    </row>
    <row r="844" spans="1:4" ht="15" customHeight="1">
      <c r="A844" s="271" t="s">
        <v>8284</v>
      </c>
      <c r="B844" s="1016" t="s">
        <v>9044</v>
      </c>
      <c r="C844" s="37" t="s">
        <v>9304</v>
      </c>
      <c r="D844" s="945"/>
    </row>
    <row r="845" spans="1:4" ht="15" customHeight="1">
      <c r="A845" s="271" t="s">
        <v>8284</v>
      </c>
      <c r="B845" s="1016" t="s">
        <v>9045</v>
      </c>
      <c r="C845" s="37" t="s">
        <v>9304</v>
      </c>
      <c r="D845" s="945"/>
    </row>
    <row r="846" spans="1:4" ht="15" customHeight="1">
      <c r="A846" s="271" t="s">
        <v>8284</v>
      </c>
      <c r="B846" s="1016" t="s">
        <v>9046</v>
      </c>
      <c r="C846" s="37" t="s">
        <v>9304</v>
      </c>
      <c r="D846" s="945"/>
    </row>
    <row r="847" spans="1:4" ht="15" customHeight="1">
      <c r="A847" s="271" t="s">
        <v>8284</v>
      </c>
      <c r="B847" s="1016" t="s">
        <v>9047</v>
      </c>
      <c r="C847" s="37" t="s">
        <v>9304</v>
      </c>
      <c r="D847" s="945"/>
    </row>
    <row r="848" spans="1:4" ht="15" customHeight="1">
      <c r="A848" s="271" t="s">
        <v>8284</v>
      </c>
      <c r="B848" s="1016" t="s">
        <v>9048</v>
      </c>
      <c r="C848" s="37" t="s">
        <v>9304</v>
      </c>
      <c r="D848" s="945"/>
    </row>
    <row r="849" spans="1:4" ht="15" customHeight="1">
      <c r="A849" s="271" t="s">
        <v>8284</v>
      </c>
      <c r="B849" s="1016" t="s">
        <v>9049</v>
      </c>
      <c r="C849" s="37" t="s">
        <v>9304</v>
      </c>
      <c r="D849" s="945"/>
    </row>
    <row r="850" spans="1:4" ht="15" customHeight="1">
      <c r="A850" s="271" t="s">
        <v>8284</v>
      </c>
      <c r="B850" s="1016" t="s">
        <v>9050</v>
      </c>
      <c r="C850" s="37" t="s">
        <v>9304</v>
      </c>
      <c r="D850" s="945"/>
    </row>
    <row r="851" spans="1:4" ht="15" customHeight="1">
      <c r="A851" s="271" t="s">
        <v>8284</v>
      </c>
      <c r="B851" s="1016" t="s">
        <v>9051</v>
      </c>
      <c r="C851" s="37" t="s">
        <v>9304</v>
      </c>
      <c r="D851" s="945"/>
    </row>
    <row r="852" spans="1:4" ht="15" customHeight="1">
      <c r="A852" s="271" t="s">
        <v>8284</v>
      </c>
      <c r="B852" s="1016" t="s">
        <v>11632</v>
      </c>
      <c r="C852" s="37" t="s">
        <v>9304</v>
      </c>
      <c r="D852" s="945"/>
    </row>
    <row r="853" spans="1:4" ht="15" customHeight="1">
      <c r="A853" s="271" t="s">
        <v>8284</v>
      </c>
      <c r="B853" s="1016" t="s">
        <v>9053</v>
      </c>
      <c r="C853" s="37" t="s">
        <v>9304</v>
      </c>
      <c r="D853" s="945"/>
    </row>
    <row r="854" spans="1:4" ht="15" customHeight="1">
      <c r="A854" s="271" t="s">
        <v>8284</v>
      </c>
      <c r="B854" s="1016" t="s">
        <v>9054</v>
      </c>
      <c r="C854" s="37" t="s">
        <v>9304</v>
      </c>
      <c r="D854" s="945"/>
    </row>
    <row r="855" spans="1:4" ht="15" customHeight="1">
      <c r="A855" s="271" t="s">
        <v>8284</v>
      </c>
      <c r="B855" s="1016" t="s">
        <v>9055</v>
      </c>
      <c r="C855" s="37" t="s">
        <v>9304</v>
      </c>
      <c r="D855" s="945"/>
    </row>
    <row r="856" spans="1:4" ht="15" customHeight="1">
      <c r="A856" s="271" t="s">
        <v>8284</v>
      </c>
      <c r="B856" s="1016" t="s">
        <v>9056</v>
      </c>
      <c r="C856" s="37" t="s">
        <v>9304</v>
      </c>
      <c r="D856" s="945"/>
    </row>
    <row r="857" spans="1:4" ht="15" customHeight="1">
      <c r="A857" s="271" t="s">
        <v>8284</v>
      </c>
      <c r="B857" s="1016" t="s">
        <v>9057</v>
      </c>
      <c r="C857" s="37" t="s">
        <v>9304</v>
      </c>
      <c r="D857" s="945"/>
    </row>
    <row r="858" spans="1:4" ht="15" customHeight="1">
      <c r="A858" s="271" t="s">
        <v>8284</v>
      </c>
      <c r="B858" s="1016" t="s">
        <v>9058</v>
      </c>
      <c r="C858" s="37" t="s">
        <v>9304</v>
      </c>
      <c r="D858" s="945"/>
    </row>
    <row r="859" spans="1:4" ht="15" customHeight="1">
      <c r="A859" s="271" t="s">
        <v>8284</v>
      </c>
      <c r="B859" s="1016" t="s">
        <v>9059</v>
      </c>
      <c r="C859" s="37" t="s">
        <v>9304</v>
      </c>
      <c r="D859" s="945"/>
    </row>
    <row r="860" spans="1:4" ht="15" customHeight="1">
      <c r="A860" s="271" t="s">
        <v>8284</v>
      </c>
      <c r="B860" s="1016" t="s">
        <v>9060</v>
      </c>
      <c r="C860" s="37" t="s">
        <v>9304</v>
      </c>
      <c r="D860" s="945"/>
    </row>
    <row r="861" spans="1:4" ht="15" customHeight="1">
      <c r="A861" s="271" t="s">
        <v>8284</v>
      </c>
      <c r="B861" s="1016" t="s">
        <v>9061</v>
      </c>
      <c r="C861" s="37" t="s">
        <v>9304</v>
      </c>
      <c r="D861" s="945"/>
    </row>
    <row r="862" spans="1:4" ht="15" customHeight="1">
      <c r="A862" s="271" t="s">
        <v>8284</v>
      </c>
      <c r="B862" s="1016" t="s">
        <v>9062</v>
      </c>
      <c r="C862" s="37" t="s">
        <v>9304</v>
      </c>
      <c r="D862" s="945"/>
    </row>
    <row r="863" spans="1:4" ht="15" customHeight="1">
      <c r="A863" s="271" t="s">
        <v>8284</v>
      </c>
      <c r="B863" s="1016" t="s">
        <v>9063</v>
      </c>
      <c r="C863" s="37" t="s">
        <v>9304</v>
      </c>
      <c r="D863" s="945"/>
    </row>
    <row r="864" spans="1:4" ht="15" customHeight="1">
      <c r="A864" s="271" t="s">
        <v>8284</v>
      </c>
      <c r="B864" s="1016" t="s">
        <v>11633</v>
      </c>
      <c r="C864" s="37" t="s">
        <v>9304</v>
      </c>
      <c r="D864" s="945"/>
    </row>
    <row r="865" spans="1:4" ht="15" customHeight="1">
      <c r="A865" s="271" t="s">
        <v>8284</v>
      </c>
      <c r="B865" s="1016" t="s">
        <v>9065</v>
      </c>
      <c r="C865" s="37" t="s">
        <v>9304</v>
      </c>
      <c r="D865" s="945"/>
    </row>
    <row r="866" spans="1:4" ht="15" customHeight="1">
      <c r="A866" s="271" t="s">
        <v>8284</v>
      </c>
      <c r="B866" s="1016" t="s">
        <v>9066</v>
      </c>
      <c r="C866" s="37" t="s">
        <v>9304</v>
      </c>
      <c r="D866" s="945"/>
    </row>
    <row r="867" spans="1:4" ht="15" customHeight="1">
      <c r="A867" s="271" t="s">
        <v>8284</v>
      </c>
      <c r="B867" s="1016" t="s">
        <v>9067</v>
      </c>
      <c r="C867" s="37" t="s">
        <v>9304</v>
      </c>
      <c r="D867" s="945"/>
    </row>
    <row r="868" spans="1:4" ht="15" customHeight="1">
      <c r="A868" s="271" t="s">
        <v>8284</v>
      </c>
      <c r="B868" s="1016" t="s">
        <v>9068</v>
      </c>
      <c r="C868" s="37" t="s">
        <v>9304</v>
      </c>
      <c r="D868" s="945"/>
    </row>
    <row r="869" spans="1:4" ht="15" customHeight="1">
      <c r="A869" s="271" t="s">
        <v>8284</v>
      </c>
      <c r="B869" s="1016" t="s">
        <v>9069</v>
      </c>
      <c r="C869" s="37" t="s">
        <v>9304</v>
      </c>
      <c r="D869" s="945"/>
    </row>
    <row r="870" spans="1:4" ht="15" customHeight="1">
      <c r="A870" s="271" t="s">
        <v>8284</v>
      </c>
      <c r="B870" s="1016" t="s">
        <v>9070</v>
      </c>
      <c r="C870" s="37" t="s">
        <v>9304</v>
      </c>
      <c r="D870" s="945"/>
    </row>
    <row r="871" spans="1:4" ht="15" customHeight="1">
      <c r="A871" s="271" t="s">
        <v>8284</v>
      </c>
      <c r="B871" s="1016" t="s">
        <v>9071</v>
      </c>
      <c r="C871" s="37" t="s">
        <v>9304</v>
      </c>
      <c r="D871" s="945"/>
    </row>
    <row r="872" spans="1:4" ht="15" customHeight="1">
      <c r="A872" s="271" t="s">
        <v>8284</v>
      </c>
      <c r="B872" s="1016" t="s">
        <v>9072</v>
      </c>
      <c r="C872" s="37" t="s">
        <v>9304</v>
      </c>
      <c r="D872" s="945"/>
    </row>
    <row r="873" spans="1:4" ht="15" customHeight="1">
      <c r="A873" s="271" t="s">
        <v>8284</v>
      </c>
      <c r="B873" s="1016" t="s">
        <v>9073</v>
      </c>
      <c r="C873" s="37" t="s">
        <v>9304</v>
      </c>
      <c r="D873" s="945"/>
    </row>
    <row r="874" spans="1:4" ht="15" customHeight="1">
      <c r="A874" s="271" t="s">
        <v>8284</v>
      </c>
      <c r="B874" s="1016" t="s">
        <v>9074</v>
      </c>
      <c r="C874" s="37" t="s">
        <v>9304</v>
      </c>
      <c r="D874" s="945"/>
    </row>
    <row r="875" spans="1:4" ht="15" customHeight="1">
      <c r="A875" s="271" t="s">
        <v>8284</v>
      </c>
      <c r="B875" s="1016" t="s">
        <v>9075</v>
      </c>
      <c r="C875" s="37" t="s">
        <v>9304</v>
      </c>
      <c r="D875" s="945"/>
    </row>
    <row r="876" spans="1:4" ht="15" customHeight="1">
      <c r="A876" s="271" t="s">
        <v>8284</v>
      </c>
      <c r="B876" s="1016" t="s">
        <v>9076</v>
      </c>
      <c r="C876" s="37" t="s">
        <v>9304</v>
      </c>
      <c r="D876" s="945"/>
    </row>
    <row r="877" spans="1:4" ht="15" customHeight="1">
      <c r="A877" s="271" t="s">
        <v>8284</v>
      </c>
      <c r="B877" s="1016" t="s">
        <v>9077</v>
      </c>
      <c r="C877" s="37" t="s">
        <v>9304</v>
      </c>
      <c r="D877" s="945"/>
    </row>
    <row r="878" spans="1:4" ht="15" customHeight="1">
      <c r="A878" s="271" t="s">
        <v>8284</v>
      </c>
      <c r="B878" s="1016" t="s">
        <v>9078</v>
      </c>
      <c r="C878" s="37" t="s">
        <v>9304</v>
      </c>
      <c r="D878" s="945"/>
    </row>
    <row r="879" spans="1:4" ht="15" customHeight="1">
      <c r="A879" s="271" t="s">
        <v>8284</v>
      </c>
      <c r="B879" s="1016" t="s">
        <v>9079</v>
      </c>
      <c r="C879" s="37" t="s">
        <v>9304</v>
      </c>
      <c r="D879" s="945"/>
    </row>
    <row r="880" spans="1:4" ht="15" customHeight="1">
      <c r="A880" s="271" t="s">
        <v>8284</v>
      </c>
      <c r="B880" s="1016" t="s">
        <v>9080</v>
      </c>
      <c r="C880" s="37" t="s">
        <v>9304</v>
      </c>
      <c r="D880" s="945"/>
    </row>
    <row r="881" spans="1:4" ht="15" customHeight="1">
      <c r="A881" s="271" t="s">
        <v>8284</v>
      </c>
      <c r="B881" s="1016" t="s">
        <v>9081</v>
      </c>
      <c r="C881" s="37" t="s">
        <v>9304</v>
      </c>
      <c r="D881" s="945"/>
    </row>
    <row r="882" spans="1:4" ht="15" customHeight="1">
      <c r="A882" s="271" t="s">
        <v>8284</v>
      </c>
      <c r="B882" s="1016" t="s">
        <v>9082</v>
      </c>
      <c r="C882" s="37" t="s">
        <v>9304</v>
      </c>
      <c r="D882" s="945"/>
    </row>
    <row r="883" spans="1:4" ht="15" customHeight="1">
      <c r="A883" s="271" t="s">
        <v>8284</v>
      </c>
      <c r="B883" s="1016" t="s">
        <v>9083</v>
      </c>
      <c r="C883" s="37" t="s">
        <v>9304</v>
      </c>
      <c r="D883" s="945"/>
    </row>
    <row r="884" spans="1:4" ht="15" customHeight="1">
      <c r="A884" s="271" t="s">
        <v>8284</v>
      </c>
      <c r="B884" s="1016" t="s">
        <v>9084</v>
      </c>
      <c r="C884" s="37" t="s">
        <v>9304</v>
      </c>
      <c r="D884" s="945"/>
    </row>
    <row r="885" spans="1:4" ht="15" customHeight="1">
      <c r="A885" s="271" t="s">
        <v>8284</v>
      </c>
      <c r="B885" s="1016" t="s">
        <v>9085</v>
      </c>
      <c r="C885" s="37" t="s">
        <v>9304</v>
      </c>
      <c r="D885" s="945"/>
    </row>
    <row r="886" spans="1:4" ht="15" customHeight="1">
      <c r="A886" s="271" t="s">
        <v>8284</v>
      </c>
      <c r="B886" s="1016" t="s">
        <v>9086</v>
      </c>
      <c r="C886" s="37" t="s">
        <v>9304</v>
      </c>
      <c r="D886" s="945"/>
    </row>
    <row r="887" spans="1:4" ht="15" customHeight="1">
      <c r="A887" s="271" t="s">
        <v>8284</v>
      </c>
      <c r="B887" s="1016" t="s">
        <v>8847</v>
      </c>
      <c r="C887" s="37" t="s">
        <v>9304</v>
      </c>
      <c r="D887" s="945"/>
    </row>
    <row r="888" spans="1:4" ht="15" customHeight="1">
      <c r="A888" s="271" t="s">
        <v>8284</v>
      </c>
      <c r="B888" s="1016" t="s">
        <v>8862</v>
      </c>
      <c r="C888" s="37" t="s">
        <v>9304</v>
      </c>
      <c r="D888" s="945"/>
    </row>
    <row r="889" spans="1:4" ht="15" customHeight="1">
      <c r="A889" s="271" t="s">
        <v>8284</v>
      </c>
      <c r="B889" s="1016" t="s">
        <v>8876</v>
      </c>
      <c r="C889" s="37" t="s">
        <v>9304</v>
      </c>
      <c r="D889" s="945"/>
    </row>
    <row r="890" spans="1:4" ht="15" customHeight="1">
      <c r="A890" s="271" t="s">
        <v>8284</v>
      </c>
      <c r="B890" s="1016" t="s">
        <v>8889</v>
      </c>
      <c r="C890" s="37" t="s">
        <v>9304</v>
      </c>
      <c r="D890" s="945"/>
    </row>
    <row r="891" spans="1:4" ht="15" customHeight="1">
      <c r="A891" s="271" t="s">
        <v>8284</v>
      </c>
      <c r="B891" s="1016" t="s">
        <v>8911</v>
      </c>
      <c r="C891" s="37" t="s">
        <v>9304</v>
      </c>
      <c r="D891" s="945"/>
    </row>
    <row r="892" spans="1:4" ht="15" customHeight="1">
      <c r="A892" s="271" t="s">
        <v>8284</v>
      </c>
      <c r="B892" s="1016" t="s">
        <v>8922</v>
      </c>
      <c r="C892" s="37" t="s">
        <v>9304</v>
      </c>
      <c r="D892" s="945"/>
    </row>
    <row r="893" spans="1:4" ht="15" customHeight="1">
      <c r="A893" s="272" t="s">
        <v>8339</v>
      </c>
      <c r="B893" s="1017" t="s">
        <v>9087</v>
      </c>
      <c r="C893" s="37" t="s">
        <v>11616</v>
      </c>
      <c r="D893" s="945"/>
    </row>
    <row r="894" spans="1:4" ht="15" customHeight="1">
      <c r="A894" s="272" t="s">
        <v>8339</v>
      </c>
      <c r="B894" s="1017" t="s">
        <v>9088</v>
      </c>
      <c r="C894" s="37" t="s">
        <v>11616</v>
      </c>
      <c r="D894" s="945"/>
    </row>
    <row r="895" spans="1:4" ht="15" customHeight="1">
      <c r="A895" s="272" t="s">
        <v>8339</v>
      </c>
      <c r="B895" s="1017" t="s">
        <v>9089</v>
      </c>
      <c r="C895" s="37" t="s">
        <v>11616</v>
      </c>
      <c r="D895" s="945"/>
    </row>
    <row r="896" spans="1:4" ht="15" customHeight="1">
      <c r="A896" s="272" t="s">
        <v>8339</v>
      </c>
      <c r="B896" s="1017" t="s">
        <v>9090</v>
      </c>
      <c r="C896" s="37" t="s">
        <v>11616</v>
      </c>
      <c r="D896" s="945"/>
    </row>
    <row r="897" spans="1:4" ht="15" customHeight="1">
      <c r="A897" s="272" t="s">
        <v>8339</v>
      </c>
      <c r="B897" s="1017" t="s">
        <v>9091</v>
      </c>
      <c r="C897" s="37" t="s">
        <v>11616</v>
      </c>
      <c r="D897" s="945"/>
    </row>
    <row r="898" spans="1:4" ht="15" customHeight="1">
      <c r="A898" s="272" t="s">
        <v>8339</v>
      </c>
      <c r="B898" s="1017" t="s">
        <v>9092</v>
      </c>
      <c r="C898" s="37" t="s">
        <v>11616</v>
      </c>
      <c r="D898" s="945"/>
    </row>
    <row r="899" spans="1:4" ht="15" customHeight="1">
      <c r="A899" s="272" t="s">
        <v>8339</v>
      </c>
      <c r="B899" s="1017" t="s">
        <v>9093</v>
      </c>
      <c r="C899" s="37" t="s">
        <v>11616</v>
      </c>
      <c r="D899" s="945"/>
    </row>
    <row r="900" spans="1:4" ht="15" customHeight="1">
      <c r="A900" s="272" t="s">
        <v>8339</v>
      </c>
      <c r="B900" s="1017" t="s">
        <v>9094</v>
      </c>
      <c r="C900" s="37" t="s">
        <v>11616</v>
      </c>
      <c r="D900" s="945"/>
    </row>
    <row r="901" spans="1:4" ht="15" customHeight="1">
      <c r="A901" s="272" t="s">
        <v>8339</v>
      </c>
      <c r="B901" s="1017" t="s">
        <v>9095</v>
      </c>
      <c r="C901" s="37" t="s">
        <v>11616</v>
      </c>
      <c r="D901" s="945"/>
    </row>
    <row r="902" spans="1:4" ht="15" customHeight="1">
      <c r="A902" s="272" t="s">
        <v>8339</v>
      </c>
      <c r="B902" s="1017" t="s">
        <v>9096</v>
      </c>
      <c r="C902" s="37" t="s">
        <v>11616</v>
      </c>
      <c r="D902" s="945"/>
    </row>
    <row r="903" spans="1:4" ht="15" customHeight="1">
      <c r="A903" s="272" t="s">
        <v>8339</v>
      </c>
      <c r="B903" s="1017" t="s">
        <v>9097</v>
      </c>
      <c r="C903" s="37" t="s">
        <v>11616</v>
      </c>
      <c r="D903" s="945"/>
    </row>
    <row r="904" spans="1:4" ht="15" customHeight="1">
      <c r="A904" s="272" t="s">
        <v>8339</v>
      </c>
      <c r="B904" s="1017" t="s">
        <v>9098</v>
      </c>
      <c r="C904" s="37" t="s">
        <v>11616</v>
      </c>
      <c r="D904" s="945"/>
    </row>
    <row r="905" spans="1:4" ht="15" customHeight="1">
      <c r="A905" s="272" t="s">
        <v>8339</v>
      </c>
      <c r="B905" s="1017" t="s">
        <v>9099</v>
      </c>
      <c r="C905" s="37" t="s">
        <v>11616</v>
      </c>
      <c r="D905" s="945"/>
    </row>
    <row r="906" spans="1:4" ht="15" customHeight="1">
      <c r="A906" s="272" t="s">
        <v>8339</v>
      </c>
      <c r="B906" s="1017" t="s">
        <v>9100</v>
      </c>
      <c r="C906" s="37" t="s">
        <v>11616</v>
      </c>
      <c r="D906" s="945"/>
    </row>
    <row r="907" spans="1:4" ht="15" customHeight="1">
      <c r="A907" s="272" t="s">
        <v>8339</v>
      </c>
      <c r="B907" s="1017" t="s">
        <v>9101</v>
      </c>
      <c r="C907" s="37" t="s">
        <v>11616</v>
      </c>
      <c r="D907" s="945"/>
    </row>
    <row r="908" spans="1:4" ht="15" customHeight="1">
      <c r="A908" s="272" t="s">
        <v>8339</v>
      </c>
      <c r="B908" s="1017" t="s">
        <v>9102</v>
      </c>
      <c r="C908" s="37" t="s">
        <v>11616</v>
      </c>
      <c r="D908" s="945"/>
    </row>
    <row r="909" spans="1:4" ht="15" customHeight="1">
      <c r="A909" s="272" t="s">
        <v>8339</v>
      </c>
      <c r="B909" s="1017" t="s">
        <v>9103</v>
      </c>
      <c r="C909" s="37" t="s">
        <v>11616</v>
      </c>
      <c r="D909" s="945"/>
    </row>
    <row r="910" spans="1:4" ht="15" customHeight="1">
      <c r="A910" s="272" t="s">
        <v>8339</v>
      </c>
      <c r="B910" s="1017" t="s">
        <v>9104</v>
      </c>
      <c r="C910" s="37" t="s">
        <v>11616</v>
      </c>
      <c r="D910" s="945"/>
    </row>
    <row r="911" spans="1:4" ht="15" customHeight="1">
      <c r="A911" s="272" t="s">
        <v>8339</v>
      </c>
      <c r="B911" s="1017" t="s">
        <v>9105</v>
      </c>
      <c r="C911" s="37" t="s">
        <v>11616</v>
      </c>
      <c r="D911" s="945"/>
    </row>
    <row r="912" spans="1:4" ht="15" customHeight="1">
      <c r="A912" s="272" t="s">
        <v>8339</v>
      </c>
      <c r="B912" s="1017" t="s">
        <v>9106</v>
      </c>
      <c r="C912" s="37" t="s">
        <v>11616</v>
      </c>
      <c r="D912" s="945"/>
    </row>
    <row r="913" spans="1:4" ht="15" customHeight="1">
      <c r="A913" s="272" t="s">
        <v>8339</v>
      </c>
      <c r="B913" s="1017" t="s">
        <v>9107</v>
      </c>
      <c r="C913" s="37" t="s">
        <v>11616</v>
      </c>
      <c r="D913" s="945"/>
    </row>
    <row r="914" spans="1:4" ht="15" customHeight="1">
      <c r="A914" s="272" t="s">
        <v>8339</v>
      </c>
      <c r="B914" s="1017" t="s">
        <v>9108</v>
      </c>
      <c r="C914" s="37" t="s">
        <v>11616</v>
      </c>
      <c r="D914" s="945"/>
    </row>
    <row r="915" spans="1:4" ht="15" customHeight="1">
      <c r="A915" s="272" t="s">
        <v>8339</v>
      </c>
      <c r="B915" s="1017" t="s">
        <v>9109</v>
      </c>
      <c r="C915" s="37" t="s">
        <v>11616</v>
      </c>
      <c r="D915" s="945"/>
    </row>
    <row r="916" spans="1:4" ht="15" customHeight="1">
      <c r="A916" s="272" t="s">
        <v>8339</v>
      </c>
      <c r="B916" s="1017" t="s">
        <v>9110</v>
      </c>
      <c r="C916" s="37" t="s">
        <v>11616</v>
      </c>
      <c r="D916" s="945"/>
    </row>
    <row r="917" spans="1:4" ht="15" customHeight="1">
      <c r="A917" s="272" t="s">
        <v>8339</v>
      </c>
      <c r="B917" s="1017" t="s">
        <v>9111</v>
      </c>
      <c r="C917" s="37" t="s">
        <v>11616</v>
      </c>
      <c r="D917" s="945"/>
    </row>
    <row r="918" spans="1:4" ht="15" customHeight="1">
      <c r="A918" s="272" t="s">
        <v>8339</v>
      </c>
      <c r="B918" s="1017" t="s">
        <v>9112</v>
      </c>
      <c r="C918" s="37" t="s">
        <v>11616</v>
      </c>
      <c r="D918" s="945"/>
    </row>
    <row r="919" spans="1:4" ht="15" customHeight="1">
      <c r="A919" s="272" t="s">
        <v>8339</v>
      </c>
      <c r="B919" s="1017" t="s">
        <v>9113</v>
      </c>
      <c r="C919" s="37" t="s">
        <v>11616</v>
      </c>
      <c r="D919" s="945"/>
    </row>
    <row r="920" spans="1:4" ht="15" customHeight="1">
      <c r="A920" s="272" t="s">
        <v>8339</v>
      </c>
      <c r="B920" s="1017" t="s">
        <v>9114</v>
      </c>
      <c r="C920" s="37" t="s">
        <v>11616</v>
      </c>
      <c r="D920" s="945"/>
    </row>
    <row r="921" spans="1:4" ht="15" customHeight="1">
      <c r="A921" s="272" t="s">
        <v>8339</v>
      </c>
      <c r="B921" s="1017" t="s">
        <v>9115</v>
      </c>
      <c r="C921" s="37" t="s">
        <v>11616</v>
      </c>
      <c r="D921" s="945"/>
    </row>
    <row r="922" spans="1:4" ht="15" customHeight="1">
      <c r="A922" s="272" t="s">
        <v>8339</v>
      </c>
      <c r="B922" s="1017" t="s">
        <v>9116</v>
      </c>
      <c r="C922" s="37" t="s">
        <v>11616</v>
      </c>
      <c r="D922" s="945"/>
    </row>
    <row r="923" spans="1:4" ht="15" customHeight="1">
      <c r="A923" s="272" t="s">
        <v>8339</v>
      </c>
      <c r="B923" s="1017" t="s">
        <v>9117</v>
      </c>
      <c r="C923" s="37" t="s">
        <v>11616</v>
      </c>
      <c r="D923" s="945"/>
    </row>
    <row r="924" spans="1:4" ht="15" customHeight="1">
      <c r="A924" s="272" t="s">
        <v>8339</v>
      </c>
      <c r="B924" s="1017" t="s">
        <v>9118</v>
      </c>
      <c r="C924" s="37" t="s">
        <v>11616</v>
      </c>
      <c r="D924" s="945"/>
    </row>
    <row r="925" spans="1:4" ht="15" customHeight="1">
      <c r="A925" s="272" t="s">
        <v>8339</v>
      </c>
      <c r="B925" s="1017" t="s">
        <v>11634</v>
      </c>
      <c r="C925" s="37" t="s">
        <v>11616</v>
      </c>
      <c r="D925" s="945"/>
    </row>
    <row r="926" spans="1:4" ht="15" customHeight="1">
      <c r="A926" s="272" t="s">
        <v>8339</v>
      </c>
      <c r="B926" s="1017" t="s">
        <v>9120</v>
      </c>
      <c r="C926" s="37" t="s">
        <v>11616</v>
      </c>
      <c r="D926" s="945"/>
    </row>
    <row r="927" spans="1:4" ht="15" customHeight="1">
      <c r="A927" s="272" t="s">
        <v>8339</v>
      </c>
      <c r="B927" s="1017" t="s">
        <v>9121</v>
      </c>
      <c r="C927" s="37" t="s">
        <v>11616</v>
      </c>
      <c r="D927" s="945"/>
    </row>
    <row r="928" spans="1:4" ht="15" customHeight="1">
      <c r="A928" s="272" t="s">
        <v>8339</v>
      </c>
      <c r="B928" s="1017" t="s">
        <v>9122</v>
      </c>
      <c r="C928" s="37" t="s">
        <v>11616</v>
      </c>
      <c r="D928" s="945"/>
    </row>
    <row r="929" spans="1:4" ht="15" customHeight="1">
      <c r="A929" s="272" t="s">
        <v>8339</v>
      </c>
      <c r="B929" s="1017" t="s">
        <v>9123</v>
      </c>
      <c r="C929" s="37" t="s">
        <v>11616</v>
      </c>
      <c r="D929" s="945"/>
    </row>
    <row r="930" spans="1:4" ht="15" customHeight="1">
      <c r="A930" s="272" t="s">
        <v>8339</v>
      </c>
      <c r="B930" s="1017" t="s">
        <v>11635</v>
      </c>
      <c r="C930" s="37" t="s">
        <v>11616</v>
      </c>
      <c r="D930" s="945"/>
    </row>
    <row r="931" spans="1:4" ht="15" customHeight="1">
      <c r="A931" s="272" t="s">
        <v>8339</v>
      </c>
      <c r="B931" s="1017" t="s">
        <v>9125</v>
      </c>
      <c r="C931" s="37" t="s">
        <v>11616</v>
      </c>
      <c r="D931" s="945"/>
    </row>
    <row r="932" spans="1:4" ht="15" customHeight="1">
      <c r="A932" s="272" t="s">
        <v>8339</v>
      </c>
      <c r="B932" s="1017" t="s">
        <v>9126</v>
      </c>
      <c r="C932" s="37" t="s">
        <v>11616</v>
      </c>
      <c r="D932" s="945"/>
    </row>
    <row r="933" spans="1:4" ht="15" customHeight="1">
      <c r="A933" s="272" t="s">
        <v>8339</v>
      </c>
      <c r="B933" s="1017" t="s">
        <v>9127</v>
      </c>
      <c r="C933" s="37" t="s">
        <v>11616</v>
      </c>
      <c r="D933" s="945"/>
    </row>
    <row r="934" spans="1:4" ht="15" customHeight="1">
      <c r="A934" s="272" t="s">
        <v>8339</v>
      </c>
      <c r="B934" s="1017" t="s">
        <v>9128</v>
      </c>
      <c r="C934" s="37" t="s">
        <v>11616</v>
      </c>
      <c r="D934" s="945"/>
    </row>
    <row r="935" spans="1:4" ht="15" customHeight="1">
      <c r="A935" s="272" t="s">
        <v>8339</v>
      </c>
      <c r="B935" s="1017" t="s">
        <v>9129</v>
      </c>
      <c r="C935" s="37" t="s">
        <v>11616</v>
      </c>
      <c r="D935" s="945"/>
    </row>
    <row r="936" spans="1:4" ht="15" customHeight="1">
      <c r="A936" s="272" t="s">
        <v>8339</v>
      </c>
      <c r="B936" s="1017" t="s">
        <v>9130</v>
      </c>
      <c r="C936" s="37" t="s">
        <v>11616</v>
      </c>
      <c r="D936" s="945"/>
    </row>
    <row r="937" spans="1:4" ht="15" customHeight="1">
      <c r="A937" s="272" t="s">
        <v>8339</v>
      </c>
      <c r="B937" s="1017" t="s">
        <v>9131</v>
      </c>
      <c r="C937" s="37" t="s">
        <v>11616</v>
      </c>
      <c r="D937" s="945"/>
    </row>
    <row r="938" spans="1:4" ht="15" customHeight="1">
      <c r="A938"/>
      <c r="B938"/>
      <c r="D938" s="945"/>
    </row>
    <row r="939" spans="1:4" ht="15" customHeight="1">
      <c r="A939"/>
      <c r="B939" s="127" t="s">
        <v>11636</v>
      </c>
      <c r="D939" s="945"/>
    </row>
    <row r="940" spans="1:4" ht="15" customHeight="1">
      <c r="D940" s="945"/>
    </row>
    <row r="941" spans="1:4" ht="15" customHeight="1">
      <c r="A941" s="20" t="s">
        <v>11637</v>
      </c>
      <c r="B941" s="1146" t="s">
        <v>11638</v>
      </c>
      <c r="D941" s="945"/>
    </row>
    <row r="942" spans="1:4" ht="15" customHeight="1">
      <c r="A942" s="38" t="s">
        <v>8250</v>
      </c>
      <c r="B942" s="3" t="s">
        <v>9132</v>
      </c>
      <c r="C942" s="37" t="s">
        <v>1297</v>
      </c>
      <c r="D942" s="945"/>
    </row>
    <row r="943" spans="1:4" ht="15" customHeight="1">
      <c r="A943" s="39" t="s">
        <v>8258</v>
      </c>
      <c r="B943" s="3" t="s">
        <v>9133</v>
      </c>
      <c r="C943" s="37" t="s">
        <v>1288</v>
      </c>
      <c r="D943" s="945"/>
    </row>
    <row r="944" spans="1:4" ht="15" customHeight="1">
      <c r="A944" s="39" t="s">
        <v>8258</v>
      </c>
      <c r="B944" s="3" t="s">
        <v>9134</v>
      </c>
      <c r="C944" s="37" t="s">
        <v>1288</v>
      </c>
      <c r="D944" s="945"/>
    </row>
    <row r="945" spans="1:4" ht="15" customHeight="1">
      <c r="A945" s="40" t="s">
        <v>8280</v>
      </c>
      <c r="B945" s="3" t="s">
        <v>9135</v>
      </c>
      <c r="C945" s="37" t="s">
        <v>11601</v>
      </c>
      <c r="D945" s="945"/>
    </row>
    <row r="946" spans="1:4" ht="15" customHeight="1">
      <c r="A946" s="40" t="s">
        <v>8280</v>
      </c>
      <c r="B946" s="3" t="s">
        <v>9136</v>
      </c>
      <c r="C946" s="37" t="s">
        <v>11601</v>
      </c>
      <c r="D946" s="945"/>
    </row>
    <row r="947" spans="1:4" ht="15" customHeight="1">
      <c r="A947" s="41" t="s">
        <v>8282</v>
      </c>
      <c r="B947" s="3" t="s">
        <v>9137</v>
      </c>
      <c r="C947" s="37" t="s">
        <v>11615</v>
      </c>
      <c r="D947" s="945"/>
    </row>
    <row r="948" spans="1:4" ht="15" customHeight="1">
      <c r="A948" s="41" t="s">
        <v>8282</v>
      </c>
      <c r="B948" s="3" t="s">
        <v>9138</v>
      </c>
      <c r="C948" s="37" t="s">
        <v>11615</v>
      </c>
      <c r="D948" s="945"/>
    </row>
    <row r="949" spans="1:4" ht="15" customHeight="1">
      <c r="A949" s="271" t="s">
        <v>8284</v>
      </c>
      <c r="B949" t="s">
        <v>9139</v>
      </c>
      <c r="C949" s="37" t="s">
        <v>9304</v>
      </c>
      <c r="D949" s="945"/>
    </row>
    <row r="950" spans="1:4" ht="15" customHeight="1">
      <c r="A950" s="271"/>
      <c r="B950"/>
      <c r="C950"/>
      <c r="D950" s="945"/>
    </row>
    <row r="951" spans="1:4" ht="15" customHeight="1">
      <c r="A951"/>
      <c r="B951"/>
      <c r="C951"/>
      <c r="D951" s="945"/>
    </row>
    <row r="952" spans="1:4" ht="15" customHeight="1">
      <c r="A952"/>
      <c r="B952"/>
      <c r="C952"/>
      <c r="D952" s="945"/>
    </row>
    <row r="953" spans="1:4" ht="15" customHeight="1">
      <c r="A953"/>
      <c r="B953"/>
      <c r="C953"/>
      <c r="D953" s="945"/>
    </row>
    <row r="954" spans="1:4" ht="15" customHeight="1">
      <c r="A954"/>
      <c r="B954"/>
      <c r="C954"/>
      <c r="D954" s="945"/>
    </row>
    <row r="955" spans="1:4" ht="15" customHeight="1">
      <c r="A955"/>
      <c r="B955"/>
      <c r="C955"/>
      <c r="D955" s="945"/>
    </row>
    <row r="956" spans="1:4" ht="15" customHeight="1">
      <c r="A956"/>
      <c r="B956"/>
      <c r="C956"/>
      <c r="D956" s="945"/>
    </row>
    <row r="957" spans="1:4" ht="15" customHeight="1">
      <c r="A957"/>
      <c r="B957"/>
      <c r="C957"/>
      <c r="D957" s="945"/>
    </row>
    <row r="958" spans="1:4" ht="15" customHeight="1">
      <c r="A958"/>
      <c r="B958"/>
      <c r="C958"/>
      <c r="D958" s="945"/>
    </row>
    <row r="959" spans="1:4" ht="15" customHeight="1">
      <c r="A959"/>
      <c r="B959"/>
      <c r="C959"/>
      <c r="D959" s="945"/>
    </row>
    <row r="960" spans="1:4" ht="15" customHeight="1">
      <c r="A960"/>
      <c r="B960"/>
      <c r="C960"/>
      <c r="D960" s="945"/>
    </row>
    <row r="961" spans="1:4" ht="15" customHeight="1">
      <c r="A961"/>
      <c r="B961"/>
      <c r="C961"/>
      <c r="D961" s="945"/>
    </row>
    <row r="962" spans="1:4" ht="15" customHeight="1">
      <c r="A962"/>
      <c r="B962"/>
      <c r="C962"/>
      <c r="D962" s="945"/>
    </row>
    <row r="963" spans="1:4" ht="15" customHeight="1">
      <c r="A963"/>
      <c r="B963"/>
      <c r="C963"/>
      <c r="D963" s="945"/>
    </row>
    <row r="964" spans="1:4" ht="15" customHeight="1">
      <c r="A964"/>
      <c r="B964"/>
      <c r="C964"/>
      <c r="D964" s="945"/>
    </row>
    <row r="965" spans="1:4" ht="15" customHeight="1">
      <c r="A965"/>
      <c r="B965"/>
      <c r="C965"/>
      <c r="D965" s="945"/>
    </row>
    <row r="966" spans="1:4" ht="15" customHeight="1">
      <c r="A966"/>
      <c r="B966"/>
      <c r="C966"/>
      <c r="D966" s="945"/>
    </row>
    <row r="967" spans="1:4" ht="15" customHeight="1">
      <c r="A967"/>
      <c r="B967"/>
      <c r="C967"/>
      <c r="D967" s="945"/>
    </row>
    <row r="968" spans="1:4" ht="15" customHeight="1">
      <c r="A968"/>
      <c r="B968"/>
      <c r="C968"/>
      <c r="D968" s="945"/>
    </row>
    <row r="969" spans="1:4" ht="15" customHeight="1">
      <c r="A969"/>
      <c r="B969"/>
      <c r="C969"/>
      <c r="D969" s="945"/>
    </row>
    <row r="970" spans="1:4" ht="15" customHeight="1">
      <c r="A970"/>
      <c r="B970"/>
      <c r="C970"/>
      <c r="D970" s="945"/>
    </row>
    <row r="971" spans="1:4" ht="15" customHeight="1">
      <c r="A971"/>
      <c r="B971"/>
      <c r="C971"/>
      <c r="D971" s="945"/>
    </row>
    <row r="972" spans="1:4" ht="15" customHeight="1">
      <c r="A972"/>
      <c r="B972"/>
      <c r="C972"/>
      <c r="D972" s="945"/>
    </row>
    <row r="973" spans="1:4" ht="15" customHeight="1">
      <c r="A973"/>
      <c r="B973"/>
      <c r="C973"/>
      <c r="D973" s="945"/>
    </row>
    <row r="974" spans="1:4" ht="15" customHeight="1">
      <c r="A974"/>
      <c r="B974"/>
      <c r="C974"/>
      <c r="D974" s="945"/>
    </row>
    <row r="975" spans="1:4" ht="15" customHeight="1">
      <c r="A975"/>
      <c r="B975"/>
      <c r="C975"/>
      <c r="D975" s="945"/>
    </row>
    <row r="976" spans="1:4" ht="15" customHeight="1">
      <c r="A976"/>
      <c r="B976"/>
      <c r="C976"/>
      <c r="D976" s="945"/>
    </row>
    <row r="977" spans="1:4" ht="15" customHeight="1">
      <c r="A977"/>
      <c r="B977"/>
      <c r="C977"/>
      <c r="D977" s="945"/>
    </row>
    <row r="978" spans="1:4" ht="15" customHeight="1">
      <c r="A978"/>
      <c r="B978"/>
      <c r="C978"/>
      <c r="D978" s="945"/>
    </row>
    <row r="979" spans="1:4" ht="15" customHeight="1">
      <c r="A979"/>
      <c r="B979"/>
      <c r="C979"/>
      <c r="D979" s="945"/>
    </row>
    <row r="980" spans="1:4" ht="15" customHeight="1">
      <c r="A980"/>
      <c r="B980"/>
      <c r="C980"/>
      <c r="D980" s="945"/>
    </row>
    <row r="981" spans="1:4" ht="15" customHeight="1">
      <c r="A981"/>
      <c r="B981"/>
      <c r="C981"/>
      <c r="D981" s="945"/>
    </row>
    <row r="982" spans="1:4" ht="15" customHeight="1">
      <c r="A982"/>
      <c r="B982"/>
      <c r="C982"/>
      <c r="D982" s="945"/>
    </row>
    <row r="983" spans="1:4" ht="15" customHeight="1">
      <c r="A983"/>
      <c r="B983"/>
      <c r="C983"/>
      <c r="D983" s="945"/>
    </row>
    <row r="984" spans="1:4" ht="15" customHeight="1">
      <c r="A984"/>
      <c r="B984"/>
      <c r="C984"/>
      <c r="D984" s="945"/>
    </row>
    <row r="985" spans="1:4" ht="15" customHeight="1">
      <c r="A985"/>
      <c r="B985"/>
      <c r="C985"/>
      <c r="D985" s="945"/>
    </row>
    <row r="986" spans="1:4" ht="15" customHeight="1">
      <c r="A986"/>
      <c r="B986"/>
      <c r="C986"/>
      <c r="D986" s="945"/>
    </row>
    <row r="987" spans="1:4" ht="15" customHeight="1">
      <c r="A987"/>
      <c r="B987"/>
      <c r="C987"/>
      <c r="D987" s="945"/>
    </row>
    <row r="988" spans="1:4" ht="15" customHeight="1">
      <c r="A988"/>
      <c r="B988"/>
      <c r="C988"/>
      <c r="D988" s="945"/>
    </row>
    <row r="989" spans="1:4" ht="15" customHeight="1">
      <c r="A989"/>
      <c r="B989"/>
      <c r="C989"/>
      <c r="D989" s="945"/>
    </row>
    <row r="990" spans="1:4" ht="15" customHeight="1">
      <c r="A990"/>
      <c r="B990"/>
      <c r="C990"/>
      <c r="D990" s="945"/>
    </row>
    <row r="991" spans="1:4" ht="15" customHeight="1">
      <c r="A991"/>
      <c r="B991"/>
      <c r="C991"/>
      <c r="D991" s="945"/>
    </row>
    <row r="992" spans="1:4" ht="15" customHeight="1">
      <c r="A992"/>
      <c r="B992"/>
      <c r="C992"/>
      <c r="D992" s="945"/>
    </row>
    <row r="993" spans="1:4" ht="15" customHeight="1">
      <c r="A993"/>
      <c r="B993"/>
      <c r="C993"/>
      <c r="D993" s="945"/>
    </row>
    <row r="994" spans="1:4" ht="15" customHeight="1">
      <c r="A994"/>
      <c r="B994"/>
      <c r="C994"/>
      <c r="D994" s="945"/>
    </row>
    <row r="995" spans="1:4" ht="15" customHeight="1">
      <c r="A995"/>
      <c r="B995"/>
      <c r="C995"/>
      <c r="D995" s="945"/>
    </row>
    <row r="996" spans="1:4" ht="15" customHeight="1">
      <c r="A996"/>
      <c r="B996"/>
      <c r="C996"/>
      <c r="D996" s="945"/>
    </row>
    <row r="997" spans="1:4" ht="15" customHeight="1">
      <c r="A997"/>
      <c r="B997"/>
      <c r="C997"/>
      <c r="D997" s="945"/>
    </row>
    <row r="998" spans="1:4" ht="15" customHeight="1">
      <c r="A998"/>
      <c r="B998"/>
      <c r="C998"/>
      <c r="D998" s="945"/>
    </row>
    <row r="999" spans="1:4" ht="15" customHeight="1">
      <c r="A999"/>
      <c r="B999"/>
      <c r="C999"/>
      <c r="D999" s="945"/>
    </row>
    <row r="1000" spans="1:4" ht="15" customHeight="1">
      <c r="A1000"/>
      <c r="B1000"/>
      <c r="C1000"/>
      <c r="D1000" s="945"/>
    </row>
    <row r="1001" spans="1:4" ht="15" customHeight="1">
      <c r="A1001"/>
      <c r="B1001"/>
      <c r="C1001"/>
      <c r="D1001" s="945"/>
    </row>
    <row r="1002" spans="1:4" ht="15" customHeight="1">
      <c r="A1002"/>
      <c r="B1002"/>
      <c r="C1002"/>
      <c r="D1002" s="945"/>
    </row>
    <row r="1003" spans="1:4" ht="15" customHeight="1">
      <c r="A1003"/>
      <c r="B1003"/>
      <c r="C1003"/>
      <c r="D1003" s="945"/>
    </row>
    <row r="1004" spans="1:4" ht="15" customHeight="1">
      <c r="A1004"/>
      <c r="B1004"/>
      <c r="C1004"/>
      <c r="D1004" s="945"/>
    </row>
    <row r="1005" spans="1:4" ht="15" customHeight="1">
      <c r="A1005"/>
      <c r="B1005"/>
      <c r="C1005"/>
      <c r="D1005" s="945"/>
    </row>
    <row r="1006" spans="1:4" ht="15" customHeight="1">
      <c r="A1006"/>
      <c r="B1006"/>
      <c r="C1006"/>
      <c r="D1006" s="945"/>
    </row>
    <row r="1007" spans="1:4" ht="15" customHeight="1">
      <c r="A1007"/>
      <c r="B1007"/>
      <c r="C1007"/>
      <c r="D1007" s="945"/>
    </row>
    <row r="1008" spans="1:4" ht="15" customHeight="1">
      <c r="A1008"/>
      <c r="B1008"/>
      <c r="C1008"/>
      <c r="D1008" s="945"/>
    </row>
    <row r="1009" spans="1:4" ht="15" customHeight="1">
      <c r="A1009"/>
      <c r="B1009"/>
      <c r="C1009"/>
      <c r="D1009" s="945"/>
    </row>
    <row r="1010" spans="1:4" ht="15" customHeight="1">
      <c r="A1010"/>
      <c r="B1010"/>
      <c r="C1010"/>
      <c r="D1010" s="945"/>
    </row>
    <row r="1011" spans="1:4" ht="15" customHeight="1">
      <c r="A1011"/>
      <c r="B1011"/>
      <c r="C1011"/>
      <c r="D1011" s="945"/>
    </row>
    <row r="1012" spans="1:4" ht="15" customHeight="1">
      <c r="A1012"/>
      <c r="B1012"/>
      <c r="C1012"/>
      <c r="D1012" s="945"/>
    </row>
    <row r="1013" spans="1:4" ht="15" customHeight="1">
      <c r="A1013"/>
      <c r="B1013"/>
      <c r="C1013"/>
      <c r="D1013" s="945"/>
    </row>
    <row r="1014" spans="1:4" ht="15" customHeight="1">
      <c r="A1014"/>
      <c r="B1014"/>
      <c r="C1014"/>
      <c r="D1014" s="945"/>
    </row>
    <row r="1015" spans="1:4" ht="15" customHeight="1">
      <c r="A1015"/>
      <c r="B1015"/>
      <c r="C1015"/>
      <c r="D1015" s="945"/>
    </row>
    <row r="1016" spans="1:4" ht="15" customHeight="1">
      <c r="A1016"/>
      <c r="B1016"/>
      <c r="C1016"/>
      <c r="D1016" s="945"/>
    </row>
    <row r="1017" spans="1:4" ht="15" customHeight="1">
      <c r="A1017"/>
      <c r="B1017"/>
      <c r="C1017"/>
      <c r="D1017" s="945"/>
    </row>
    <row r="1018" spans="1:4" ht="15" customHeight="1">
      <c r="A1018"/>
      <c r="B1018"/>
      <c r="C1018"/>
      <c r="D1018" s="945"/>
    </row>
    <row r="1019" spans="1:4" ht="15" customHeight="1">
      <c r="A1019"/>
      <c r="B1019"/>
      <c r="C1019"/>
      <c r="D1019" s="945"/>
    </row>
    <row r="1020" spans="1:4" ht="15" customHeight="1">
      <c r="A1020"/>
      <c r="B1020"/>
      <c r="C1020"/>
      <c r="D1020" s="945"/>
    </row>
    <row r="1021" spans="1:4" ht="15" customHeight="1">
      <c r="A1021"/>
      <c r="B1021"/>
      <c r="C1021"/>
      <c r="D1021" s="945"/>
    </row>
    <row r="1022" spans="1:4" ht="15" customHeight="1">
      <c r="A1022"/>
      <c r="B1022"/>
      <c r="C1022"/>
      <c r="D1022" s="945"/>
    </row>
    <row r="1023" spans="1:4" ht="15" customHeight="1">
      <c r="A1023"/>
      <c r="B1023"/>
      <c r="C1023"/>
      <c r="D1023" s="945"/>
    </row>
    <row r="1024" spans="1:4" ht="15" customHeight="1">
      <c r="A1024"/>
      <c r="B1024"/>
      <c r="C1024"/>
      <c r="D1024" s="945"/>
    </row>
    <row r="1025" spans="1:4" ht="15" customHeight="1">
      <c r="A1025"/>
      <c r="B1025"/>
      <c r="C1025"/>
      <c r="D1025" s="945"/>
    </row>
    <row r="1026" spans="1:4" ht="15" customHeight="1">
      <c r="A1026"/>
      <c r="B1026"/>
      <c r="C1026"/>
      <c r="D1026" s="945"/>
    </row>
    <row r="1027" spans="1:4" ht="15" customHeight="1">
      <c r="A1027"/>
      <c r="B1027"/>
      <c r="C1027"/>
      <c r="D1027" s="945"/>
    </row>
    <row r="1028" spans="1:4" ht="15" customHeight="1">
      <c r="A1028"/>
      <c r="B1028"/>
      <c r="C1028"/>
      <c r="D1028" s="945"/>
    </row>
    <row r="1029" spans="1:4" ht="15" customHeight="1">
      <c r="A1029"/>
      <c r="B1029"/>
      <c r="C1029"/>
      <c r="D1029" s="945"/>
    </row>
    <row r="1030" spans="1:4" ht="15" customHeight="1">
      <c r="A1030"/>
      <c r="B1030"/>
      <c r="C1030"/>
      <c r="D1030" s="945"/>
    </row>
    <row r="1031" spans="1:4" ht="15" customHeight="1">
      <c r="A1031"/>
      <c r="B1031"/>
      <c r="C1031"/>
      <c r="D1031" s="945"/>
    </row>
    <row r="1032" spans="1:4" ht="15" customHeight="1">
      <c r="A1032"/>
      <c r="B1032"/>
      <c r="C1032"/>
      <c r="D1032" s="945"/>
    </row>
    <row r="1033" spans="1:4" ht="15" customHeight="1">
      <c r="A1033"/>
      <c r="B1033"/>
      <c r="C1033"/>
      <c r="D1033" s="945"/>
    </row>
    <row r="1034" spans="1:4" ht="15" customHeight="1">
      <c r="A1034"/>
      <c r="B1034"/>
      <c r="C1034"/>
      <c r="D1034" s="945"/>
    </row>
    <row r="1035" spans="1:4" ht="15" customHeight="1">
      <c r="A1035"/>
      <c r="B1035"/>
      <c r="C1035"/>
      <c r="D1035" s="945"/>
    </row>
    <row r="1036" spans="1:4" ht="15" customHeight="1">
      <c r="A1036"/>
      <c r="B1036"/>
      <c r="C1036"/>
      <c r="D1036" s="945"/>
    </row>
    <row r="1037" spans="1:4" ht="15" customHeight="1">
      <c r="A1037"/>
      <c r="B1037"/>
      <c r="C1037"/>
      <c r="D1037" s="945"/>
    </row>
    <row r="1038" spans="1:4" ht="15" customHeight="1">
      <c r="A1038"/>
      <c r="B1038"/>
      <c r="C1038"/>
      <c r="D1038" s="945"/>
    </row>
    <row r="1039" spans="1:4" ht="15" customHeight="1">
      <c r="A1039"/>
      <c r="B1039"/>
      <c r="C1039"/>
      <c r="D1039" s="945"/>
    </row>
    <row r="1040" spans="1:4" ht="15" customHeight="1">
      <c r="A1040"/>
      <c r="B1040"/>
      <c r="C1040"/>
      <c r="D1040" s="945"/>
    </row>
    <row r="1041" spans="1:4" ht="15" customHeight="1">
      <c r="A1041"/>
      <c r="B1041"/>
      <c r="C1041"/>
      <c r="D1041" s="945"/>
    </row>
    <row r="1042" spans="1:4" ht="15" customHeight="1">
      <c r="A1042"/>
      <c r="B1042"/>
      <c r="C1042"/>
      <c r="D1042" s="945"/>
    </row>
    <row r="1043" spans="1:4" ht="15" customHeight="1">
      <c r="A1043"/>
      <c r="B1043"/>
      <c r="C1043"/>
      <c r="D1043" s="945"/>
    </row>
    <row r="1044" spans="1:4" ht="15" customHeight="1">
      <c r="A1044"/>
      <c r="B1044"/>
      <c r="C1044"/>
      <c r="D1044" s="945"/>
    </row>
    <row r="1045" spans="1:4" ht="15" customHeight="1">
      <c r="A1045"/>
      <c r="B1045"/>
      <c r="C1045"/>
      <c r="D1045" s="945"/>
    </row>
    <row r="1046" spans="1:4" ht="15" customHeight="1">
      <c r="A1046"/>
      <c r="B1046"/>
      <c r="C1046"/>
      <c r="D1046" s="945"/>
    </row>
    <row r="1047" spans="1:4" ht="15" customHeight="1">
      <c r="A1047"/>
      <c r="B1047"/>
      <c r="C1047"/>
      <c r="D1047" s="945"/>
    </row>
    <row r="1048" spans="1:4" ht="15" customHeight="1">
      <c r="A1048"/>
      <c r="B1048"/>
      <c r="C1048"/>
      <c r="D1048" s="945"/>
    </row>
    <row r="1049" spans="1:4" ht="15" customHeight="1">
      <c r="A1049"/>
      <c r="B1049"/>
      <c r="C1049"/>
      <c r="D1049" s="945"/>
    </row>
    <row r="1050" spans="1:4" ht="15" customHeight="1">
      <c r="A1050"/>
      <c r="B1050"/>
      <c r="C1050"/>
      <c r="D1050" s="945"/>
    </row>
    <row r="1051" spans="1:4" ht="15" customHeight="1">
      <c r="A1051"/>
      <c r="B1051"/>
      <c r="C1051"/>
      <c r="D1051" s="945"/>
    </row>
    <row r="1052" spans="1:4" ht="15" customHeight="1">
      <c r="A1052"/>
      <c r="B1052"/>
      <c r="C1052"/>
      <c r="D1052" s="945"/>
    </row>
    <row r="1053" spans="1:4" ht="15" customHeight="1">
      <c r="A1053"/>
      <c r="B1053"/>
      <c r="C1053"/>
      <c r="D1053" s="945"/>
    </row>
    <row r="1054" spans="1:4" ht="15" customHeight="1">
      <c r="A1054"/>
      <c r="B1054"/>
      <c r="C1054"/>
      <c r="D1054" s="945"/>
    </row>
    <row r="1055" spans="1:4" ht="15" customHeight="1">
      <c r="A1055"/>
      <c r="B1055"/>
      <c r="C1055"/>
      <c r="D1055" s="945"/>
    </row>
    <row r="1056" spans="1:4" ht="15" customHeight="1">
      <c r="A1056"/>
      <c r="B1056"/>
      <c r="C1056"/>
      <c r="D1056" s="945"/>
    </row>
    <row r="1057" spans="1:4" ht="15" customHeight="1">
      <c r="A1057"/>
      <c r="B1057"/>
      <c r="C1057"/>
      <c r="D1057" s="945"/>
    </row>
    <row r="1058" spans="1:4" ht="15" customHeight="1">
      <c r="A1058"/>
      <c r="B1058"/>
      <c r="C1058"/>
      <c r="D1058" s="945"/>
    </row>
    <row r="1059" spans="1:4" ht="15" customHeight="1">
      <c r="A1059"/>
      <c r="B1059"/>
      <c r="C1059"/>
      <c r="D1059" s="945"/>
    </row>
    <row r="1060" spans="1:4" ht="15" customHeight="1">
      <c r="A1060"/>
      <c r="B1060"/>
      <c r="C1060"/>
      <c r="D1060" s="945"/>
    </row>
    <row r="1061" spans="1:4" ht="15" customHeight="1">
      <c r="A1061"/>
      <c r="B1061"/>
      <c r="C1061"/>
      <c r="D1061" s="945"/>
    </row>
    <row r="1062" spans="1:4" ht="15" customHeight="1">
      <c r="A1062"/>
      <c r="B1062"/>
      <c r="C1062"/>
      <c r="D1062" s="945"/>
    </row>
    <row r="1063" spans="1:4" ht="15" customHeight="1">
      <c r="A1063"/>
      <c r="B1063"/>
      <c r="C1063"/>
      <c r="D1063" s="945"/>
    </row>
    <row r="1064" spans="1:4" ht="15" customHeight="1">
      <c r="A1064"/>
      <c r="B1064"/>
      <c r="C1064"/>
      <c r="D1064" s="945"/>
    </row>
    <row r="1065" spans="1:4" ht="15" customHeight="1">
      <c r="A1065"/>
      <c r="B1065"/>
      <c r="C1065"/>
      <c r="D1065" s="945"/>
    </row>
    <row r="1066" spans="1:4" ht="15" customHeight="1">
      <c r="A1066"/>
      <c r="B1066"/>
      <c r="C1066"/>
      <c r="D1066" s="945"/>
    </row>
    <row r="1067" spans="1:4" ht="15" customHeight="1">
      <c r="A1067"/>
      <c r="B1067"/>
      <c r="C1067"/>
      <c r="D1067" s="945"/>
    </row>
    <row r="1068" spans="1:4" ht="15" customHeight="1">
      <c r="A1068"/>
      <c r="B1068"/>
      <c r="C1068"/>
      <c r="D1068" s="945"/>
    </row>
    <row r="1069" spans="1:4" ht="15" customHeight="1">
      <c r="A1069"/>
      <c r="B1069"/>
      <c r="C1069"/>
      <c r="D1069" s="945"/>
    </row>
    <row r="1070" spans="1:4" ht="15" customHeight="1">
      <c r="A1070"/>
      <c r="B1070"/>
      <c r="C1070"/>
      <c r="D1070" s="945"/>
    </row>
    <row r="1071" spans="1:4" ht="15" customHeight="1">
      <c r="A1071"/>
      <c r="B1071"/>
      <c r="C1071"/>
      <c r="D1071" s="945"/>
    </row>
    <row r="1072" spans="1:4" ht="15" customHeight="1">
      <c r="A1072"/>
      <c r="B1072"/>
      <c r="C1072"/>
      <c r="D1072" s="945"/>
    </row>
    <row r="1073" spans="1:4" ht="15" customHeight="1">
      <c r="A1073"/>
      <c r="B1073"/>
      <c r="C1073"/>
      <c r="D1073" s="945"/>
    </row>
    <row r="1074" spans="1:4" ht="15" customHeight="1">
      <c r="A1074"/>
      <c r="B1074"/>
      <c r="C1074"/>
      <c r="D1074" s="945"/>
    </row>
    <row r="1075" spans="1:4" ht="15" customHeight="1">
      <c r="A1075"/>
      <c r="B1075"/>
      <c r="C1075"/>
      <c r="D1075" s="945"/>
    </row>
    <row r="1076" spans="1:4" ht="15" customHeight="1">
      <c r="A1076"/>
      <c r="B1076"/>
      <c r="C1076"/>
      <c r="D1076" s="945"/>
    </row>
    <row r="1077" spans="1:4" ht="15" customHeight="1">
      <c r="A1077"/>
      <c r="B1077"/>
      <c r="C1077"/>
      <c r="D1077" s="945"/>
    </row>
    <row r="1078" spans="1:4" ht="15" customHeight="1">
      <c r="A1078"/>
      <c r="B1078"/>
      <c r="C1078"/>
      <c r="D1078" s="945"/>
    </row>
    <row r="1079" spans="1:4" ht="15" customHeight="1">
      <c r="A1079"/>
      <c r="B1079"/>
      <c r="C1079"/>
      <c r="D1079" s="945"/>
    </row>
    <row r="1080" spans="1:4" ht="15" customHeight="1">
      <c r="A1080"/>
      <c r="B1080"/>
      <c r="C1080"/>
      <c r="D1080" s="945"/>
    </row>
    <row r="1081" spans="1:4" ht="15" customHeight="1">
      <c r="A1081"/>
      <c r="B1081"/>
      <c r="C1081"/>
      <c r="D1081" s="945"/>
    </row>
    <row r="1082" spans="1:4" ht="15" customHeight="1">
      <c r="A1082"/>
      <c r="B1082"/>
      <c r="C1082"/>
      <c r="D1082" s="945"/>
    </row>
    <row r="1083" spans="1:4" ht="15" customHeight="1">
      <c r="A1083"/>
      <c r="B1083"/>
      <c r="C1083"/>
      <c r="D1083" s="945"/>
    </row>
    <row r="1084" spans="1:4" ht="15" customHeight="1">
      <c r="A1084"/>
      <c r="B1084"/>
      <c r="C1084"/>
      <c r="D1084" s="945"/>
    </row>
    <row r="1085" spans="1:4" ht="15" customHeight="1">
      <c r="A1085"/>
      <c r="B1085"/>
      <c r="C1085"/>
      <c r="D1085" s="945"/>
    </row>
    <row r="1086" spans="1:4" ht="15" customHeight="1">
      <c r="A1086"/>
      <c r="B1086"/>
      <c r="C1086"/>
      <c r="D1086" s="945"/>
    </row>
    <row r="1087" spans="1:4" ht="15" customHeight="1">
      <c r="A1087"/>
      <c r="B1087"/>
      <c r="C1087"/>
      <c r="D1087" s="945"/>
    </row>
    <row r="1088" spans="1:4" ht="15" customHeight="1">
      <c r="A1088"/>
      <c r="B1088"/>
      <c r="C1088"/>
      <c r="D1088" s="945"/>
    </row>
    <row r="1089" spans="1:4" ht="15" customHeight="1">
      <c r="A1089"/>
      <c r="B1089"/>
      <c r="C1089"/>
      <c r="D1089" s="945"/>
    </row>
    <row r="1090" spans="1:4" ht="15" customHeight="1">
      <c r="A1090"/>
      <c r="B1090"/>
      <c r="C1090"/>
      <c r="D1090" s="945"/>
    </row>
    <row r="1091" spans="1:4" ht="15" customHeight="1">
      <c r="A1091"/>
      <c r="B1091"/>
      <c r="C1091"/>
      <c r="D1091" s="945"/>
    </row>
    <row r="1092" spans="1:4" ht="15" customHeight="1">
      <c r="A1092"/>
      <c r="B1092"/>
      <c r="C1092"/>
      <c r="D1092" s="945"/>
    </row>
    <row r="1093" spans="1:4" ht="15" customHeight="1">
      <c r="A1093"/>
      <c r="B1093"/>
      <c r="C1093"/>
      <c r="D1093" s="945"/>
    </row>
    <row r="1094" spans="1:4" ht="15" customHeight="1">
      <c r="A1094"/>
      <c r="B1094"/>
      <c r="C1094"/>
      <c r="D1094" s="945"/>
    </row>
    <row r="1095" spans="1:4" ht="15" customHeight="1">
      <c r="A1095"/>
      <c r="B1095"/>
      <c r="C1095"/>
      <c r="D1095" s="945"/>
    </row>
    <row r="1096" spans="1:4" ht="15" customHeight="1">
      <c r="A1096"/>
      <c r="B1096"/>
      <c r="C1096"/>
      <c r="D1096" s="945"/>
    </row>
    <row r="1097" spans="1:4" ht="15" customHeight="1">
      <c r="A1097"/>
      <c r="B1097"/>
      <c r="C1097"/>
      <c r="D1097" s="945"/>
    </row>
    <row r="1098" spans="1:4" ht="15" customHeight="1">
      <c r="A1098"/>
      <c r="B1098"/>
      <c r="C1098"/>
      <c r="D1098" s="945"/>
    </row>
    <row r="1099" spans="1:4" ht="15" customHeight="1">
      <c r="A1099"/>
      <c r="B1099"/>
      <c r="C1099"/>
      <c r="D1099" s="945"/>
    </row>
    <row r="1100" spans="1:4" ht="15" customHeight="1">
      <c r="A1100"/>
      <c r="B1100"/>
      <c r="C1100"/>
      <c r="D1100" s="945"/>
    </row>
    <row r="1101" spans="1:4" ht="15" customHeight="1">
      <c r="A1101"/>
      <c r="B1101"/>
      <c r="C1101"/>
      <c r="D1101" s="945"/>
    </row>
    <row r="1102" spans="1:4" ht="15" customHeight="1">
      <c r="A1102"/>
      <c r="B1102"/>
      <c r="C1102"/>
      <c r="D1102" s="945"/>
    </row>
    <row r="1103" spans="1:4" ht="15" customHeight="1">
      <c r="A1103"/>
      <c r="B1103"/>
      <c r="C1103"/>
      <c r="D1103" s="945"/>
    </row>
    <row r="1104" spans="1:4" ht="15" customHeight="1">
      <c r="A1104"/>
      <c r="B1104"/>
      <c r="C1104"/>
      <c r="D1104" s="945"/>
    </row>
    <row r="1105" spans="1:4" ht="15" customHeight="1">
      <c r="A1105"/>
      <c r="B1105"/>
      <c r="C1105"/>
      <c r="D1105" s="945"/>
    </row>
    <row r="1106" spans="1:4" ht="15" customHeight="1">
      <c r="A1106"/>
      <c r="B1106"/>
      <c r="C1106"/>
      <c r="D1106" s="945"/>
    </row>
    <row r="1107" spans="1:4" ht="15" customHeight="1">
      <c r="A1107"/>
      <c r="B1107"/>
      <c r="C1107"/>
      <c r="D1107" s="945"/>
    </row>
    <row r="1108" spans="1:4" ht="15" customHeight="1">
      <c r="A1108"/>
      <c r="B1108"/>
      <c r="C1108"/>
      <c r="D1108" s="945"/>
    </row>
    <row r="1109" spans="1:4" ht="15" customHeight="1">
      <c r="A1109"/>
      <c r="B1109"/>
      <c r="C1109"/>
      <c r="D1109" s="945"/>
    </row>
    <row r="1110" spans="1:4" ht="15" customHeight="1">
      <c r="A1110"/>
      <c r="B1110"/>
      <c r="C1110"/>
      <c r="D1110" s="945"/>
    </row>
    <row r="1111" spans="1:4" ht="15" customHeight="1">
      <c r="A1111"/>
      <c r="B1111"/>
      <c r="C1111"/>
      <c r="D1111" s="945"/>
    </row>
    <row r="1112" spans="1:4" ht="15" customHeight="1">
      <c r="A1112"/>
      <c r="B1112"/>
      <c r="C1112"/>
      <c r="D1112" s="945"/>
    </row>
    <row r="1113" spans="1:4" ht="15" customHeight="1">
      <c r="A1113"/>
      <c r="B1113"/>
      <c r="C1113"/>
      <c r="D1113" s="945"/>
    </row>
    <row r="1114" spans="1:4" ht="15" customHeight="1">
      <c r="A1114"/>
      <c r="B1114"/>
      <c r="C1114"/>
      <c r="D1114" s="945"/>
    </row>
    <row r="1115" spans="1:4" ht="15" customHeight="1">
      <c r="A1115"/>
      <c r="B1115"/>
      <c r="C1115"/>
      <c r="D1115" s="945"/>
    </row>
    <row r="1116" spans="1:4" ht="15" customHeight="1">
      <c r="A1116"/>
      <c r="B1116"/>
      <c r="C1116"/>
      <c r="D1116" s="945"/>
    </row>
    <row r="1117" spans="1:4" ht="15" customHeight="1">
      <c r="A1117"/>
      <c r="B1117"/>
      <c r="C1117"/>
      <c r="D1117" s="945"/>
    </row>
    <row r="1118" spans="1:4" ht="15" customHeight="1">
      <c r="A1118"/>
      <c r="B1118"/>
      <c r="C1118"/>
      <c r="D1118" s="945"/>
    </row>
    <row r="1119" spans="1:4" ht="15" customHeight="1">
      <c r="A1119"/>
      <c r="B1119"/>
      <c r="C1119"/>
      <c r="D1119" s="945"/>
    </row>
    <row r="1120" spans="1:4" ht="15" customHeight="1">
      <c r="A1120"/>
      <c r="B1120"/>
      <c r="C1120"/>
      <c r="D1120" s="945"/>
    </row>
    <row r="1121" spans="1:4" ht="15" customHeight="1">
      <c r="A1121"/>
      <c r="B1121"/>
      <c r="C1121"/>
      <c r="D1121" s="945"/>
    </row>
    <row r="1122" spans="1:4" ht="15" customHeight="1">
      <c r="A1122"/>
      <c r="B1122"/>
      <c r="C1122"/>
      <c r="D1122" s="945"/>
    </row>
    <row r="1123" spans="1:4" ht="15" customHeight="1">
      <c r="A1123"/>
      <c r="B1123"/>
      <c r="C1123"/>
      <c r="D1123" s="945"/>
    </row>
    <row r="1124" spans="1:4" ht="15" customHeight="1">
      <c r="A1124"/>
      <c r="B1124"/>
      <c r="C1124"/>
      <c r="D1124" s="945"/>
    </row>
    <row r="1125" spans="1:4" ht="15" customHeight="1">
      <c r="A1125"/>
      <c r="B1125"/>
      <c r="C1125"/>
      <c r="D1125" s="945"/>
    </row>
    <row r="1126" spans="1:4" ht="15" customHeight="1">
      <c r="A1126"/>
      <c r="B1126"/>
      <c r="C1126"/>
      <c r="D1126" s="945"/>
    </row>
    <row r="1127" spans="1:4" ht="15" customHeight="1">
      <c r="A1127"/>
      <c r="B1127"/>
      <c r="C1127"/>
      <c r="D1127" s="945"/>
    </row>
    <row r="1128" spans="1:4" ht="15" customHeight="1">
      <c r="A1128"/>
      <c r="B1128"/>
      <c r="C1128"/>
      <c r="D1128" s="945"/>
    </row>
    <row r="1129" spans="1:4" ht="15" customHeight="1">
      <c r="A1129"/>
      <c r="B1129"/>
      <c r="C1129"/>
      <c r="D1129" s="945"/>
    </row>
    <row r="1130" spans="1:4" ht="15" customHeight="1">
      <c r="A1130"/>
      <c r="B1130"/>
      <c r="C1130"/>
      <c r="D1130" s="945"/>
    </row>
    <row r="1131" spans="1:4" ht="15" customHeight="1">
      <c r="A1131"/>
      <c r="B1131"/>
      <c r="C1131"/>
      <c r="D1131" s="945"/>
    </row>
    <row r="1132" spans="1:4" ht="15" customHeight="1">
      <c r="A1132"/>
      <c r="B1132"/>
      <c r="C1132"/>
      <c r="D1132" s="945"/>
    </row>
    <row r="1133" spans="1:4" ht="15" customHeight="1">
      <c r="A1133"/>
      <c r="B1133"/>
      <c r="C1133"/>
      <c r="D1133" s="945"/>
    </row>
    <row r="1134" spans="1:4" ht="15" customHeight="1">
      <c r="A1134"/>
      <c r="B1134"/>
      <c r="C1134"/>
      <c r="D1134" s="945"/>
    </row>
    <row r="1135" spans="1:4" ht="15" customHeight="1">
      <c r="A1135"/>
      <c r="B1135"/>
      <c r="C1135"/>
      <c r="D1135" s="945"/>
    </row>
    <row r="1136" spans="1:4" ht="15" customHeight="1">
      <c r="A1136"/>
      <c r="B1136"/>
      <c r="C1136"/>
      <c r="D1136" s="945"/>
    </row>
    <row r="1137" spans="1:4" ht="15" customHeight="1">
      <c r="A1137"/>
      <c r="B1137"/>
      <c r="C1137"/>
      <c r="D1137" s="945"/>
    </row>
    <row r="1138" spans="1:4" ht="15" customHeight="1">
      <c r="A1138"/>
      <c r="B1138"/>
      <c r="C1138"/>
      <c r="D1138" s="945"/>
    </row>
    <row r="1139" spans="1:4" ht="15" customHeight="1">
      <c r="A1139"/>
      <c r="B1139"/>
      <c r="C1139"/>
      <c r="D1139" s="945"/>
    </row>
    <row r="1140" spans="1:4" ht="15" customHeight="1">
      <c r="A1140"/>
      <c r="B1140"/>
      <c r="C1140"/>
      <c r="D1140" s="945"/>
    </row>
    <row r="1141" spans="1:4" ht="15" customHeight="1">
      <c r="A1141"/>
      <c r="B1141"/>
      <c r="C1141"/>
      <c r="D1141" s="945"/>
    </row>
    <row r="1142" spans="1:4" ht="15" customHeight="1">
      <c r="A1142"/>
      <c r="B1142"/>
      <c r="C1142"/>
      <c r="D1142" s="945"/>
    </row>
    <row r="1143" spans="1:4" ht="15" customHeight="1">
      <c r="A1143"/>
      <c r="B1143"/>
      <c r="C1143"/>
      <c r="D1143" s="945"/>
    </row>
    <row r="1144" spans="1:4" ht="15" customHeight="1">
      <c r="A1144"/>
      <c r="B1144"/>
      <c r="C1144"/>
      <c r="D1144" s="945"/>
    </row>
    <row r="1145" spans="1:4" ht="15" customHeight="1">
      <c r="A1145"/>
      <c r="B1145"/>
      <c r="C1145"/>
      <c r="D1145" s="945"/>
    </row>
    <row r="1146" spans="1:4" ht="15" customHeight="1">
      <c r="A1146"/>
      <c r="B1146"/>
      <c r="C1146"/>
      <c r="D1146" s="945"/>
    </row>
    <row r="1147" spans="1:4" ht="15" customHeight="1">
      <c r="A1147"/>
      <c r="B1147"/>
      <c r="C1147"/>
      <c r="D1147" s="945"/>
    </row>
    <row r="1148" spans="1:4" ht="15" customHeight="1">
      <c r="A1148"/>
      <c r="B1148"/>
      <c r="C1148"/>
      <c r="D1148" s="945"/>
    </row>
    <row r="1149" spans="1:4" ht="15" customHeight="1">
      <c r="A1149"/>
      <c r="B1149"/>
      <c r="C1149"/>
      <c r="D1149" s="945"/>
    </row>
    <row r="1150" spans="1:4" ht="15" customHeight="1">
      <c r="A1150"/>
      <c r="B1150"/>
      <c r="C1150"/>
      <c r="D1150" s="945"/>
    </row>
    <row r="1151" spans="1:4" ht="15" customHeight="1">
      <c r="A1151"/>
      <c r="B1151"/>
      <c r="C1151"/>
      <c r="D1151" s="945"/>
    </row>
    <row r="1152" spans="1:4" ht="15" customHeight="1">
      <c r="A1152"/>
      <c r="B1152"/>
      <c r="C1152"/>
      <c r="D1152" s="945"/>
    </row>
    <row r="1153" spans="1:4" ht="15" customHeight="1">
      <c r="A1153"/>
      <c r="B1153"/>
      <c r="C1153"/>
      <c r="D1153" s="945"/>
    </row>
    <row r="1154" spans="1:4" ht="15" customHeight="1">
      <c r="A1154"/>
      <c r="B1154"/>
      <c r="C1154"/>
      <c r="D1154" s="945"/>
    </row>
    <row r="1155" spans="1:4" ht="15" customHeight="1">
      <c r="A1155"/>
      <c r="B1155"/>
      <c r="C1155"/>
      <c r="D1155" s="945"/>
    </row>
    <row r="1156" spans="1:4" ht="15" customHeight="1">
      <c r="A1156"/>
      <c r="B1156"/>
      <c r="C1156"/>
      <c r="D1156" s="945"/>
    </row>
    <row r="1157" spans="1:4" ht="15" customHeight="1">
      <c r="A1157"/>
      <c r="B1157"/>
      <c r="C1157"/>
      <c r="D1157" s="945"/>
    </row>
    <row r="1158" spans="1:4" ht="15" customHeight="1">
      <c r="A1158"/>
      <c r="B1158"/>
      <c r="C1158"/>
      <c r="D1158" s="945"/>
    </row>
    <row r="1159" spans="1:4" ht="15" customHeight="1">
      <c r="A1159"/>
      <c r="B1159"/>
      <c r="C1159"/>
      <c r="D1159" s="945"/>
    </row>
    <row r="1160" spans="1:4" ht="15" customHeight="1">
      <c r="A1160"/>
      <c r="B1160"/>
      <c r="C1160"/>
      <c r="D1160" s="945"/>
    </row>
    <row r="1161" spans="1:4" ht="15" customHeight="1">
      <c r="A1161"/>
      <c r="B1161"/>
      <c r="C1161"/>
      <c r="D1161" s="945"/>
    </row>
    <row r="1162" spans="1:4" ht="15" customHeight="1">
      <c r="A1162"/>
      <c r="B1162"/>
      <c r="C1162"/>
      <c r="D1162" s="945"/>
    </row>
    <row r="1163" spans="1:4" ht="15" customHeight="1">
      <c r="A1163"/>
      <c r="B1163"/>
      <c r="C1163"/>
      <c r="D1163" s="945"/>
    </row>
    <row r="1164" spans="1:4" ht="15" customHeight="1">
      <c r="A1164"/>
      <c r="B1164"/>
      <c r="C1164"/>
      <c r="D1164" s="945"/>
    </row>
    <row r="1165" spans="1:4" ht="15" customHeight="1">
      <c r="A1165"/>
      <c r="B1165"/>
      <c r="C1165"/>
      <c r="D1165" s="945"/>
    </row>
    <row r="1166" spans="1:4" ht="15" customHeight="1">
      <c r="A1166"/>
      <c r="B1166"/>
      <c r="C1166"/>
      <c r="D1166" s="945"/>
    </row>
    <row r="1167" spans="1:4" ht="15" customHeight="1">
      <c r="A1167"/>
      <c r="B1167"/>
      <c r="C1167"/>
      <c r="D1167" s="945"/>
    </row>
    <row r="1168" spans="1:4" ht="15" customHeight="1">
      <c r="A1168"/>
      <c r="B1168"/>
      <c r="C1168"/>
      <c r="D1168" s="945"/>
    </row>
    <row r="1169" spans="1:4" ht="15" customHeight="1">
      <c r="A1169"/>
      <c r="B1169"/>
      <c r="C1169"/>
      <c r="D1169" s="945"/>
    </row>
    <row r="1170" spans="1:4" ht="15" customHeight="1">
      <c r="A1170"/>
      <c r="B1170"/>
      <c r="C1170"/>
      <c r="D1170" s="945"/>
    </row>
    <row r="1171" spans="1:4" ht="15" customHeight="1">
      <c r="A1171"/>
      <c r="B1171"/>
      <c r="C1171"/>
      <c r="D1171" s="945"/>
    </row>
    <row r="1172" spans="1:4" ht="15" customHeight="1">
      <c r="A1172"/>
      <c r="B1172"/>
      <c r="C1172"/>
      <c r="D1172" s="945"/>
    </row>
    <row r="1173" spans="1:4" ht="15" customHeight="1">
      <c r="A1173"/>
      <c r="B1173"/>
      <c r="C1173"/>
      <c r="D1173" s="945"/>
    </row>
    <row r="1174" spans="1:4" ht="15" customHeight="1">
      <c r="A1174"/>
      <c r="B1174"/>
      <c r="C1174"/>
      <c r="D1174" s="945"/>
    </row>
    <row r="1175" spans="1:4" ht="15" customHeight="1">
      <c r="A1175"/>
      <c r="B1175"/>
      <c r="C1175"/>
      <c r="D1175" s="945"/>
    </row>
    <row r="1176" spans="1:4" ht="15" customHeight="1">
      <c r="A1176"/>
      <c r="B1176"/>
      <c r="C1176"/>
      <c r="D1176" s="945"/>
    </row>
    <row r="1177" spans="1:4" ht="15" customHeight="1">
      <c r="A1177"/>
      <c r="B1177"/>
      <c r="C1177"/>
      <c r="D1177" s="945"/>
    </row>
    <row r="1178" spans="1:4" ht="15" customHeight="1">
      <c r="A1178"/>
      <c r="B1178"/>
      <c r="C1178"/>
      <c r="D1178" s="945"/>
    </row>
    <row r="1179" spans="1:4" ht="15" customHeight="1">
      <c r="A1179"/>
      <c r="B1179"/>
      <c r="C1179"/>
      <c r="D1179" s="945"/>
    </row>
    <row r="1180" spans="1:4" ht="15" customHeight="1">
      <c r="A1180"/>
      <c r="B1180"/>
      <c r="C1180"/>
      <c r="D1180" s="945"/>
    </row>
    <row r="1181" spans="1:4" ht="15" customHeight="1">
      <c r="A1181"/>
      <c r="B1181"/>
      <c r="C1181"/>
      <c r="D1181" s="945"/>
    </row>
    <row r="1182" spans="1:4" ht="15" customHeight="1">
      <c r="A1182"/>
      <c r="B1182"/>
      <c r="C1182"/>
      <c r="D1182" s="945"/>
    </row>
    <row r="1183" spans="1:4" ht="15" customHeight="1">
      <c r="A1183"/>
      <c r="B1183"/>
      <c r="C1183"/>
      <c r="D1183" s="945"/>
    </row>
    <row r="1184" spans="1:4" ht="15" customHeight="1">
      <c r="A1184"/>
      <c r="B1184"/>
      <c r="C1184"/>
      <c r="D1184" s="945"/>
    </row>
    <row r="1185" spans="1:4" ht="15" customHeight="1">
      <c r="A1185"/>
      <c r="B1185"/>
      <c r="C1185"/>
      <c r="D1185" s="945"/>
    </row>
    <row r="1186" spans="1:4" ht="15" customHeight="1">
      <c r="A1186"/>
      <c r="B1186"/>
      <c r="C1186"/>
      <c r="D1186" s="945"/>
    </row>
    <row r="1187" spans="1:4" ht="15" customHeight="1">
      <c r="A1187"/>
      <c r="B1187"/>
      <c r="C1187"/>
      <c r="D1187" s="945"/>
    </row>
    <row r="1188" spans="1:4" ht="15" customHeight="1">
      <c r="A1188"/>
      <c r="B1188"/>
      <c r="C1188"/>
      <c r="D1188" s="945"/>
    </row>
    <row r="1189" spans="1:4" ht="15" customHeight="1">
      <c r="A1189"/>
      <c r="B1189"/>
      <c r="C1189"/>
      <c r="D1189" s="945"/>
    </row>
    <row r="1190" spans="1:4" ht="15" customHeight="1">
      <c r="A1190"/>
      <c r="B1190"/>
      <c r="C1190"/>
      <c r="D1190" s="945"/>
    </row>
    <row r="1191" spans="1:4" ht="15" customHeight="1">
      <c r="A1191"/>
      <c r="B1191"/>
      <c r="C1191"/>
      <c r="D1191" s="945"/>
    </row>
    <row r="1192" spans="1:4" ht="15" customHeight="1">
      <c r="A1192"/>
      <c r="B1192"/>
      <c r="C1192"/>
      <c r="D1192" s="945"/>
    </row>
    <row r="1193" spans="1:4" ht="15" customHeight="1">
      <c r="A1193"/>
      <c r="B1193"/>
      <c r="C1193"/>
      <c r="D1193" s="945"/>
    </row>
    <row r="1194" spans="1:4" ht="15" customHeight="1">
      <c r="A1194"/>
      <c r="B1194"/>
      <c r="C1194"/>
      <c r="D1194" s="945"/>
    </row>
    <row r="1195" spans="1:4" ht="15" customHeight="1">
      <c r="A1195"/>
      <c r="B1195"/>
      <c r="C1195"/>
      <c r="D1195" s="945"/>
    </row>
    <row r="1196" spans="1:4" ht="15" customHeight="1">
      <c r="A1196"/>
      <c r="B1196"/>
      <c r="C1196"/>
      <c r="D1196" s="945"/>
    </row>
    <row r="1197" spans="1:4" ht="15" customHeight="1">
      <c r="A1197"/>
      <c r="B1197"/>
      <c r="C1197"/>
      <c r="D1197" s="945"/>
    </row>
    <row r="1198" spans="1:4" ht="15" customHeight="1">
      <c r="A1198"/>
      <c r="B1198"/>
      <c r="C1198"/>
      <c r="D1198" s="945"/>
    </row>
    <row r="1199" spans="1:4" ht="15" customHeight="1">
      <c r="A1199"/>
      <c r="B1199"/>
      <c r="C1199"/>
      <c r="D1199" s="945"/>
    </row>
    <row r="1200" spans="1:4" ht="15" customHeight="1">
      <c r="A1200"/>
      <c r="B1200"/>
      <c r="C1200"/>
      <c r="D1200" s="945"/>
    </row>
    <row r="1201" spans="1:4" ht="15" customHeight="1">
      <c r="A1201"/>
      <c r="B1201"/>
      <c r="C1201"/>
      <c r="D1201" s="945"/>
    </row>
    <row r="1202" spans="1:4" ht="15" customHeight="1">
      <c r="A1202"/>
      <c r="B1202"/>
      <c r="C1202"/>
      <c r="D1202" s="945"/>
    </row>
    <row r="1203" spans="1:4" ht="15" customHeight="1">
      <c r="A1203"/>
      <c r="B1203"/>
      <c r="C1203"/>
      <c r="D1203" s="945"/>
    </row>
    <row r="1204" spans="1:4" ht="15" customHeight="1">
      <c r="A1204"/>
      <c r="B1204"/>
      <c r="C1204"/>
      <c r="D1204" s="945"/>
    </row>
    <row r="1205" spans="1:4" ht="15" customHeight="1">
      <c r="A1205"/>
      <c r="B1205"/>
      <c r="C1205"/>
      <c r="D1205" s="945"/>
    </row>
    <row r="1206" spans="1:4" ht="15" customHeight="1">
      <c r="A1206"/>
      <c r="B1206"/>
      <c r="C1206"/>
      <c r="D1206" s="945"/>
    </row>
    <row r="1207" spans="1:4" ht="15" customHeight="1">
      <c r="A1207"/>
      <c r="B1207"/>
      <c r="C1207"/>
      <c r="D1207" s="945"/>
    </row>
    <row r="1208" spans="1:4" ht="15" customHeight="1">
      <c r="A1208"/>
      <c r="B1208"/>
      <c r="C1208"/>
      <c r="D1208" s="945"/>
    </row>
    <row r="1209" spans="1:4" ht="15" customHeight="1">
      <c r="A1209"/>
      <c r="B1209"/>
      <c r="C1209"/>
      <c r="D1209" s="945"/>
    </row>
    <row r="1210" spans="1:4" ht="15" customHeight="1">
      <c r="A1210"/>
      <c r="B1210"/>
      <c r="C1210"/>
      <c r="D1210" s="945"/>
    </row>
    <row r="1211" spans="1:4" ht="15" customHeight="1">
      <c r="A1211"/>
      <c r="B1211"/>
      <c r="C1211"/>
      <c r="D1211" s="945"/>
    </row>
    <row r="1212" spans="1:4" ht="15" customHeight="1">
      <c r="A1212"/>
      <c r="B1212"/>
      <c r="C1212"/>
      <c r="D1212" s="945"/>
    </row>
    <row r="1213" spans="1:4" ht="15" customHeight="1">
      <c r="A1213"/>
      <c r="B1213"/>
      <c r="C1213"/>
      <c r="D1213" s="945"/>
    </row>
    <row r="1214" spans="1:4" ht="15" customHeight="1">
      <c r="A1214"/>
      <c r="B1214"/>
      <c r="C1214"/>
      <c r="D1214" s="945"/>
    </row>
    <row r="1215" spans="1:4" ht="15" customHeight="1">
      <c r="A1215"/>
      <c r="B1215"/>
      <c r="C1215"/>
      <c r="D1215" s="945"/>
    </row>
    <row r="1216" spans="1:4" ht="15" customHeight="1">
      <c r="A1216"/>
      <c r="B1216"/>
      <c r="C1216"/>
      <c r="D1216" s="945"/>
    </row>
    <row r="1217" spans="1:4" ht="15" customHeight="1">
      <c r="A1217"/>
      <c r="B1217"/>
      <c r="C1217"/>
      <c r="D1217" s="945"/>
    </row>
    <row r="1218" spans="1:4" ht="15" customHeight="1">
      <c r="A1218"/>
      <c r="B1218"/>
      <c r="C1218"/>
      <c r="D1218" s="945"/>
    </row>
    <row r="1219" spans="1:4" ht="15" customHeight="1">
      <c r="A1219"/>
      <c r="B1219"/>
      <c r="C1219"/>
      <c r="D1219" s="945"/>
    </row>
    <row r="1220" spans="1:4" ht="15" customHeight="1">
      <c r="A1220"/>
      <c r="B1220"/>
      <c r="C1220"/>
      <c r="D1220" s="945"/>
    </row>
    <row r="1221" spans="1:4" ht="15" customHeight="1">
      <c r="A1221"/>
      <c r="B1221"/>
      <c r="C1221"/>
      <c r="D1221" s="945"/>
    </row>
    <row r="1222" spans="1:4" ht="15" customHeight="1">
      <c r="A1222"/>
      <c r="B1222"/>
      <c r="C1222"/>
      <c r="D1222" s="945"/>
    </row>
    <row r="1223" spans="1:4" ht="15" customHeight="1">
      <c r="A1223"/>
      <c r="B1223"/>
      <c r="C1223"/>
      <c r="D1223" s="945"/>
    </row>
    <row r="1224" spans="1:4" ht="15" customHeight="1">
      <c r="A1224"/>
      <c r="B1224"/>
      <c r="C1224"/>
      <c r="D1224" s="945"/>
    </row>
    <row r="1225" spans="1:4" ht="15" customHeight="1">
      <c r="A1225"/>
      <c r="B1225"/>
      <c r="C1225"/>
      <c r="D1225" s="945"/>
    </row>
    <row r="1226" spans="1:4" ht="15" customHeight="1">
      <c r="A1226"/>
      <c r="B1226"/>
      <c r="C1226"/>
      <c r="D1226" s="945"/>
    </row>
    <row r="1227" spans="1:4" ht="15" customHeight="1">
      <c r="A1227"/>
      <c r="B1227"/>
      <c r="C1227"/>
      <c r="D1227" s="945"/>
    </row>
    <row r="1228" spans="1:4" ht="15" customHeight="1">
      <c r="A1228"/>
      <c r="B1228"/>
      <c r="C1228"/>
      <c r="D1228" s="945"/>
    </row>
    <row r="1229" spans="1:4" ht="15" customHeight="1">
      <c r="A1229"/>
      <c r="B1229"/>
      <c r="C1229"/>
      <c r="D1229" s="945"/>
    </row>
    <row r="1230" spans="1:4" ht="15" customHeight="1">
      <c r="A1230"/>
      <c r="B1230"/>
      <c r="C1230"/>
      <c r="D1230" s="945"/>
    </row>
    <row r="1231" spans="1:4" ht="15" customHeight="1">
      <c r="A1231"/>
      <c r="B1231"/>
      <c r="C1231"/>
      <c r="D1231" s="945"/>
    </row>
    <row r="1232" spans="1:4" ht="15" customHeight="1">
      <c r="A1232"/>
      <c r="B1232"/>
      <c r="C1232"/>
      <c r="D1232" s="945"/>
    </row>
    <row r="1233" spans="1:4" ht="15" customHeight="1">
      <c r="A1233"/>
      <c r="B1233"/>
      <c r="C1233"/>
      <c r="D1233" s="945"/>
    </row>
    <row r="1234" spans="1:4" ht="15" customHeight="1">
      <c r="A1234"/>
      <c r="B1234"/>
      <c r="C1234"/>
      <c r="D1234" s="945"/>
    </row>
    <row r="1235" spans="1:4" ht="15" customHeight="1">
      <c r="A1235"/>
      <c r="B1235"/>
      <c r="C1235"/>
      <c r="D1235" s="945"/>
    </row>
    <row r="1236" spans="1:4" ht="15" customHeight="1">
      <c r="A1236"/>
      <c r="B1236"/>
      <c r="C1236"/>
      <c r="D1236" s="945"/>
    </row>
    <row r="1237" spans="1:4" ht="15" customHeight="1">
      <c r="A1237"/>
      <c r="B1237"/>
      <c r="C1237"/>
      <c r="D1237" s="945"/>
    </row>
    <row r="1238" spans="1:4" ht="15" customHeight="1">
      <c r="A1238"/>
      <c r="B1238"/>
      <c r="C1238"/>
      <c r="D1238" s="945"/>
    </row>
    <row r="1239" spans="1:4" ht="15" customHeight="1">
      <c r="A1239"/>
      <c r="B1239"/>
      <c r="C1239"/>
      <c r="D1239" s="945"/>
    </row>
    <row r="1240" spans="1:4" ht="15" customHeight="1">
      <c r="A1240"/>
      <c r="B1240"/>
      <c r="C1240"/>
      <c r="D1240" s="945"/>
    </row>
    <row r="1241" spans="1:4" ht="15" customHeight="1">
      <c r="A1241"/>
      <c r="B1241"/>
      <c r="C1241"/>
      <c r="D1241" s="945"/>
    </row>
    <row r="1242" spans="1:4" ht="15" customHeight="1">
      <c r="A1242"/>
      <c r="B1242"/>
      <c r="C1242"/>
      <c r="D1242" s="945"/>
    </row>
    <row r="1243" spans="1:4" ht="15" customHeight="1">
      <c r="A1243"/>
      <c r="B1243"/>
      <c r="C1243"/>
      <c r="D1243" s="945"/>
    </row>
    <row r="1244" spans="1:4" ht="15" customHeight="1">
      <c r="A1244"/>
      <c r="B1244"/>
      <c r="C1244"/>
      <c r="D1244" s="945"/>
    </row>
    <row r="1245" spans="1:4" ht="15" customHeight="1">
      <c r="A1245"/>
      <c r="B1245"/>
      <c r="C1245"/>
      <c r="D1245" s="945"/>
    </row>
    <row r="1246" spans="1:4" ht="15" customHeight="1">
      <c r="A1246"/>
      <c r="B1246"/>
      <c r="C1246"/>
      <c r="D1246" s="945"/>
    </row>
    <row r="1247" spans="1:4" ht="15" customHeight="1">
      <c r="A1247"/>
      <c r="B1247"/>
      <c r="C1247"/>
      <c r="D1247" s="945"/>
    </row>
    <row r="1248" spans="1:4" ht="15" customHeight="1">
      <c r="A1248"/>
      <c r="B1248"/>
      <c r="C1248"/>
      <c r="D1248" s="945"/>
    </row>
    <row r="1249" spans="1:4" ht="15" customHeight="1">
      <c r="A1249"/>
      <c r="B1249"/>
      <c r="C1249"/>
      <c r="D1249" s="945"/>
    </row>
    <row r="1250" spans="1:4" ht="15" customHeight="1">
      <c r="A1250"/>
      <c r="B1250"/>
      <c r="C1250"/>
      <c r="D1250" s="945"/>
    </row>
    <row r="1251" spans="1:4" ht="15" customHeight="1">
      <c r="A1251"/>
      <c r="B1251"/>
      <c r="C1251"/>
      <c r="D1251" s="945"/>
    </row>
    <row r="1252" spans="1:4" ht="15" customHeight="1">
      <c r="A1252"/>
      <c r="B1252"/>
      <c r="C1252"/>
      <c r="D1252" s="945"/>
    </row>
    <row r="1253" spans="1:4" ht="15" customHeight="1">
      <c r="A1253"/>
      <c r="B1253"/>
      <c r="C1253"/>
      <c r="D1253" s="945"/>
    </row>
    <row r="1254" spans="1:4" ht="15" customHeight="1">
      <c r="A1254"/>
      <c r="B1254"/>
      <c r="C1254"/>
      <c r="D1254" s="945"/>
    </row>
    <row r="1255" spans="1:4" ht="15" customHeight="1">
      <c r="A1255"/>
      <c r="B1255"/>
      <c r="C1255"/>
      <c r="D1255" s="945"/>
    </row>
    <row r="1256" spans="1:4" ht="15" customHeight="1">
      <c r="A1256"/>
      <c r="B1256"/>
      <c r="C1256"/>
      <c r="D1256" s="945"/>
    </row>
    <row r="1257" spans="1:4" ht="15" customHeight="1">
      <c r="A1257"/>
      <c r="B1257"/>
      <c r="C1257"/>
      <c r="D1257" s="945"/>
    </row>
    <row r="1258" spans="1:4" ht="15" customHeight="1">
      <c r="A1258"/>
      <c r="B1258"/>
      <c r="C1258"/>
      <c r="D1258" s="945"/>
    </row>
    <row r="1259" spans="1:4" ht="15" customHeight="1">
      <c r="A1259"/>
      <c r="B1259"/>
      <c r="C1259"/>
      <c r="D1259" s="945"/>
    </row>
    <row r="1260" spans="1:4" ht="15" customHeight="1">
      <c r="A1260"/>
      <c r="B1260"/>
      <c r="C1260"/>
      <c r="D1260" s="945"/>
    </row>
    <row r="1261" spans="1:4" ht="15" customHeight="1">
      <c r="A1261"/>
      <c r="B1261"/>
      <c r="C1261"/>
      <c r="D1261" s="945"/>
    </row>
    <row r="1262" spans="1:4" ht="15" customHeight="1">
      <c r="A1262"/>
      <c r="B1262"/>
      <c r="C1262"/>
      <c r="D1262" s="945"/>
    </row>
    <row r="1263" spans="1:4" ht="15" customHeight="1">
      <c r="A1263"/>
      <c r="B1263"/>
      <c r="C1263"/>
      <c r="D1263" s="945"/>
    </row>
    <row r="1264" spans="1:4" ht="15" customHeight="1">
      <c r="A1264"/>
      <c r="B1264"/>
      <c r="C1264"/>
      <c r="D1264" s="945"/>
    </row>
    <row r="1265" spans="1:4" ht="15" customHeight="1">
      <c r="A1265"/>
      <c r="B1265"/>
      <c r="C1265"/>
      <c r="D1265" s="945"/>
    </row>
    <row r="1266" spans="1:4" ht="15" customHeight="1">
      <c r="A1266"/>
      <c r="B1266"/>
      <c r="C1266"/>
      <c r="D1266" s="945"/>
    </row>
    <row r="1267" spans="1:4" ht="15" customHeight="1">
      <c r="A1267"/>
      <c r="B1267"/>
      <c r="C1267"/>
      <c r="D1267" s="945"/>
    </row>
    <row r="1268" spans="1:4" ht="15" customHeight="1">
      <c r="A1268"/>
      <c r="B1268"/>
      <c r="C1268"/>
      <c r="D1268" s="945"/>
    </row>
    <row r="1269" spans="1:4" ht="15" customHeight="1">
      <c r="A1269"/>
      <c r="B1269"/>
      <c r="C1269"/>
      <c r="D1269" s="945"/>
    </row>
    <row r="1270" spans="1:4" ht="15" customHeight="1">
      <c r="A1270"/>
      <c r="B1270"/>
      <c r="C1270"/>
      <c r="D1270" s="945"/>
    </row>
    <row r="1271" spans="1:4" ht="15" customHeight="1">
      <c r="A1271"/>
      <c r="B1271"/>
      <c r="C1271"/>
      <c r="D1271" s="945"/>
    </row>
    <row r="1272" spans="1:4" ht="15" customHeight="1">
      <c r="A1272"/>
      <c r="B1272"/>
      <c r="C1272"/>
      <c r="D1272" s="945"/>
    </row>
    <row r="1273" spans="1:4" ht="15" customHeight="1">
      <c r="A1273"/>
      <c r="B1273"/>
      <c r="C1273"/>
      <c r="D1273" s="945"/>
    </row>
    <row r="1274" spans="1:4" ht="15" customHeight="1">
      <c r="A1274"/>
      <c r="B1274"/>
      <c r="C1274"/>
      <c r="D1274" s="945"/>
    </row>
    <row r="1275" spans="1:4" ht="15" customHeight="1">
      <c r="A1275"/>
      <c r="B1275"/>
      <c r="C1275"/>
      <c r="D1275" s="945"/>
    </row>
    <row r="1276" spans="1:4" ht="15" customHeight="1">
      <c r="A1276"/>
      <c r="B1276"/>
      <c r="C1276"/>
      <c r="D1276" s="945"/>
    </row>
    <row r="1277" spans="1:4" ht="15" customHeight="1">
      <c r="A1277"/>
      <c r="B1277"/>
      <c r="C1277"/>
      <c r="D1277" s="945"/>
    </row>
    <row r="1278" spans="1:4" ht="15" customHeight="1">
      <c r="A1278"/>
      <c r="B1278"/>
      <c r="C1278"/>
      <c r="D1278" s="945"/>
    </row>
    <row r="1279" spans="1:4" ht="15" customHeight="1">
      <c r="A1279"/>
      <c r="B1279"/>
      <c r="C1279"/>
      <c r="D1279" s="945"/>
    </row>
    <row r="1280" spans="1:4" ht="15" customHeight="1">
      <c r="A1280"/>
      <c r="B1280"/>
      <c r="C1280"/>
      <c r="D1280" s="945"/>
    </row>
    <row r="1281" spans="1:4" ht="15" customHeight="1">
      <c r="A1281"/>
      <c r="B1281"/>
      <c r="C1281"/>
      <c r="D1281" s="945"/>
    </row>
    <row r="1282" spans="1:4" ht="15" customHeight="1">
      <c r="A1282"/>
      <c r="B1282"/>
      <c r="C1282"/>
      <c r="D1282" s="945"/>
    </row>
    <row r="1283" spans="1:4" ht="15" customHeight="1">
      <c r="A1283"/>
      <c r="B1283"/>
      <c r="C1283"/>
      <c r="D1283" s="945"/>
    </row>
    <row r="1284" spans="1:4" ht="15" customHeight="1">
      <c r="A1284"/>
      <c r="B1284"/>
      <c r="C1284"/>
      <c r="D1284" s="945"/>
    </row>
    <row r="1285" spans="1:4" ht="15" customHeight="1">
      <c r="A1285"/>
      <c r="B1285"/>
      <c r="C1285"/>
      <c r="D1285" s="945"/>
    </row>
    <row r="1286" spans="1:4" ht="15" customHeight="1">
      <c r="A1286"/>
      <c r="B1286"/>
      <c r="C1286"/>
      <c r="D1286" s="945"/>
    </row>
    <row r="1287" spans="1:4" ht="15" customHeight="1">
      <c r="A1287"/>
      <c r="B1287"/>
      <c r="C1287"/>
      <c r="D1287" s="945"/>
    </row>
    <row r="1288" spans="1:4" ht="15" customHeight="1">
      <c r="A1288"/>
      <c r="B1288"/>
      <c r="C1288"/>
      <c r="D1288" s="945"/>
    </row>
    <row r="1289" spans="1:4" ht="15" customHeight="1">
      <c r="A1289"/>
      <c r="B1289"/>
      <c r="C1289"/>
      <c r="D1289" s="945"/>
    </row>
    <row r="1290" spans="1:4" ht="15" customHeight="1">
      <c r="A1290"/>
      <c r="B1290"/>
      <c r="C1290"/>
      <c r="D1290" s="945"/>
    </row>
    <row r="1291" spans="1:4" ht="15" customHeight="1">
      <c r="A1291"/>
      <c r="B1291"/>
      <c r="C1291"/>
      <c r="D1291" s="945"/>
    </row>
    <row r="1292" spans="1:4" ht="15" customHeight="1">
      <c r="A1292"/>
      <c r="B1292"/>
      <c r="C1292"/>
      <c r="D1292" s="945"/>
    </row>
    <row r="1293" spans="1:4" ht="15" customHeight="1">
      <c r="A1293"/>
      <c r="B1293"/>
      <c r="C1293"/>
      <c r="D1293" s="945"/>
    </row>
    <row r="1294" spans="1:4" ht="15" customHeight="1">
      <c r="A1294"/>
      <c r="B1294"/>
      <c r="C1294"/>
      <c r="D1294" s="945"/>
    </row>
    <row r="1295" spans="1:4" ht="15" customHeight="1">
      <c r="A1295"/>
      <c r="B1295"/>
      <c r="C1295"/>
      <c r="D1295" s="945"/>
    </row>
    <row r="1296" spans="1:4" ht="15" customHeight="1">
      <c r="A1296"/>
      <c r="B1296"/>
      <c r="C1296"/>
      <c r="D1296" s="945"/>
    </row>
    <row r="1297" spans="1:4" ht="15" customHeight="1">
      <c r="A1297"/>
      <c r="B1297"/>
      <c r="C1297"/>
      <c r="D1297" s="945"/>
    </row>
    <row r="1298" spans="1:4" ht="15" customHeight="1">
      <c r="A1298"/>
      <c r="B1298"/>
      <c r="C1298"/>
      <c r="D1298" s="945"/>
    </row>
    <row r="1299" spans="1:4" ht="15" customHeight="1">
      <c r="A1299"/>
      <c r="B1299"/>
      <c r="C1299"/>
      <c r="D1299" s="945"/>
    </row>
    <row r="1300" spans="1:4" ht="15" customHeight="1">
      <c r="A1300"/>
      <c r="B1300"/>
      <c r="C1300"/>
      <c r="D1300" s="945"/>
    </row>
    <row r="1301" spans="1:4" ht="15" customHeight="1">
      <c r="A1301"/>
      <c r="B1301"/>
      <c r="C1301"/>
      <c r="D1301" s="945"/>
    </row>
    <row r="1302" spans="1:4" ht="15" customHeight="1">
      <c r="A1302"/>
      <c r="B1302"/>
      <c r="C1302"/>
      <c r="D1302" s="945"/>
    </row>
    <row r="1303" spans="1:4" ht="15" customHeight="1">
      <c r="A1303"/>
      <c r="B1303"/>
      <c r="C1303"/>
      <c r="D1303" s="945"/>
    </row>
    <row r="1304" spans="1:4" ht="15" customHeight="1">
      <c r="A1304"/>
      <c r="B1304"/>
      <c r="C1304"/>
      <c r="D1304" s="945"/>
    </row>
    <row r="1305" spans="1:4" ht="15" customHeight="1">
      <c r="A1305"/>
      <c r="B1305"/>
      <c r="C1305"/>
      <c r="D1305" s="945"/>
    </row>
    <row r="1306" spans="1:4" ht="15" customHeight="1">
      <c r="A1306"/>
      <c r="B1306"/>
      <c r="C1306"/>
      <c r="D1306" s="945"/>
    </row>
    <row r="1307" spans="1:4" ht="15" customHeight="1">
      <c r="A1307"/>
      <c r="B1307"/>
      <c r="C1307"/>
      <c r="D1307" s="945"/>
    </row>
    <row r="1308" spans="1:4" ht="15" customHeight="1">
      <c r="A1308"/>
      <c r="B1308"/>
      <c r="C1308"/>
      <c r="D1308" s="945"/>
    </row>
    <row r="1309" spans="1:4" ht="15" customHeight="1">
      <c r="A1309"/>
      <c r="B1309"/>
      <c r="C1309"/>
      <c r="D1309" s="945"/>
    </row>
    <row r="1310" spans="1:4" ht="15" customHeight="1">
      <c r="A1310"/>
      <c r="B1310"/>
      <c r="C1310"/>
      <c r="D1310" s="945"/>
    </row>
    <row r="1311" spans="1:4" ht="15" customHeight="1">
      <c r="A1311"/>
      <c r="B1311"/>
      <c r="C1311"/>
      <c r="D1311" s="945"/>
    </row>
    <row r="1312" spans="1:4" ht="15" customHeight="1">
      <c r="A1312"/>
      <c r="B1312"/>
      <c r="C1312"/>
      <c r="D1312" s="945"/>
    </row>
    <row r="1313" spans="1:4" ht="15" customHeight="1">
      <c r="A1313"/>
      <c r="B1313"/>
      <c r="C1313"/>
      <c r="D1313" s="945"/>
    </row>
    <row r="1314" spans="1:4" ht="15" customHeight="1">
      <c r="A1314"/>
      <c r="B1314"/>
      <c r="C1314"/>
      <c r="D1314" s="945"/>
    </row>
    <row r="1315" spans="1:4" ht="15" customHeight="1">
      <c r="A1315"/>
      <c r="B1315"/>
      <c r="C1315"/>
      <c r="D1315" s="945"/>
    </row>
    <row r="1316" spans="1:4" ht="15" customHeight="1">
      <c r="A1316"/>
      <c r="B1316"/>
      <c r="C1316"/>
      <c r="D1316" s="945"/>
    </row>
    <row r="1317" spans="1:4" ht="15" customHeight="1">
      <c r="A1317"/>
      <c r="B1317"/>
      <c r="C1317"/>
      <c r="D1317" s="945"/>
    </row>
    <row r="1318" spans="1:4" ht="15" customHeight="1">
      <c r="A1318"/>
      <c r="B1318"/>
      <c r="C1318"/>
      <c r="D1318" s="945"/>
    </row>
    <row r="1319" spans="1:4" ht="15" customHeight="1">
      <c r="A1319"/>
      <c r="B1319"/>
      <c r="C1319"/>
      <c r="D1319" s="945"/>
    </row>
    <row r="1320" spans="1:4" ht="15" customHeight="1">
      <c r="A1320"/>
      <c r="B1320"/>
      <c r="C1320"/>
      <c r="D1320" s="945"/>
    </row>
    <row r="1321" spans="1:4" ht="15" customHeight="1">
      <c r="A1321"/>
      <c r="B1321"/>
      <c r="C1321"/>
      <c r="D1321" s="945"/>
    </row>
    <row r="1322" spans="1:4" ht="15" customHeight="1">
      <c r="A1322"/>
      <c r="B1322"/>
      <c r="C1322"/>
      <c r="D1322" s="945"/>
    </row>
    <row r="1323" spans="1:4" ht="15" customHeight="1">
      <c r="A1323"/>
      <c r="B1323"/>
      <c r="C1323"/>
      <c r="D1323" s="945"/>
    </row>
    <row r="1324" spans="1:4" ht="15" customHeight="1">
      <c r="A1324"/>
      <c r="B1324"/>
      <c r="C1324"/>
      <c r="D1324" s="945"/>
    </row>
    <row r="1325" spans="1:4" ht="15" customHeight="1">
      <c r="A1325"/>
      <c r="B1325"/>
      <c r="C1325"/>
      <c r="D1325" s="945"/>
    </row>
    <row r="1326" spans="1:4" ht="15" customHeight="1">
      <c r="A1326"/>
      <c r="B1326"/>
      <c r="C1326"/>
      <c r="D1326" s="945"/>
    </row>
    <row r="1327" spans="1:4" ht="15" customHeight="1">
      <c r="A1327"/>
      <c r="B1327"/>
      <c r="C1327"/>
      <c r="D1327" s="945"/>
    </row>
    <row r="1328" spans="1:4" ht="15" customHeight="1">
      <c r="A1328"/>
      <c r="B1328"/>
      <c r="C1328"/>
      <c r="D1328" s="945"/>
    </row>
    <row r="1329" spans="1:4" ht="15" customHeight="1">
      <c r="A1329"/>
      <c r="B1329"/>
      <c r="C1329"/>
      <c r="D1329" s="945"/>
    </row>
    <row r="1330" spans="1:4" ht="15" customHeight="1">
      <c r="A1330"/>
      <c r="B1330"/>
      <c r="C1330"/>
      <c r="D1330" s="945"/>
    </row>
    <row r="1331" spans="1:4" ht="15" customHeight="1">
      <c r="A1331"/>
      <c r="B1331"/>
      <c r="C1331"/>
      <c r="D1331" s="945"/>
    </row>
    <row r="1332" spans="1:4" ht="15" customHeight="1">
      <c r="A1332"/>
      <c r="B1332"/>
      <c r="C1332"/>
      <c r="D1332" s="945"/>
    </row>
    <row r="1333" spans="1:4" ht="15" customHeight="1">
      <c r="A1333"/>
      <c r="B1333"/>
      <c r="C1333"/>
      <c r="D1333" s="945"/>
    </row>
    <row r="1334" spans="1:4" ht="15" customHeight="1">
      <c r="A1334"/>
      <c r="B1334"/>
      <c r="C1334"/>
      <c r="D1334" s="945"/>
    </row>
    <row r="1335" spans="1:4" ht="15" customHeight="1">
      <c r="A1335"/>
      <c r="B1335"/>
      <c r="C1335"/>
      <c r="D1335" s="945"/>
    </row>
    <row r="1336" spans="1:4" ht="15" customHeight="1">
      <c r="A1336"/>
      <c r="B1336"/>
      <c r="C1336"/>
      <c r="D1336" s="945"/>
    </row>
    <row r="1337" spans="1:4" ht="15" customHeight="1">
      <c r="A1337"/>
      <c r="B1337"/>
      <c r="C1337"/>
      <c r="D1337" s="945"/>
    </row>
    <row r="1338" spans="1:4" ht="15" customHeight="1">
      <c r="A1338"/>
      <c r="B1338"/>
      <c r="C1338"/>
      <c r="D1338" s="945"/>
    </row>
    <row r="1339" spans="1:4" ht="15" customHeight="1">
      <c r="A1339"/>
      <c r="B1339"/>
      <c r="C1339"/>
      <c r="D1339" s="945"/>
    </row>
    <row r="1340" spans="1:4" ht="15" customHeight="1">
      <c r="A1340"/>
      <c r="B1340"/>
      <c r="C1340"/>
      <c r="D1340" s="945"/>
    </row>
    <row r="1341" spans="1:4" ht="15" customHeight="1">
      <c r="A1341"/>
      <c r="B1341"/>
      <c r="C1341"/>
      <c r="D1341" s="945"/>
    </row>
    <row r="1342" spans="1:4" ht="15" customHeight="1">
      <c r="A1342"/>
      <c r="B1342"/>
      <c r="C1342"/>
      <c r="D1342" s="945"/>
    </row>
    <row r="1343" spans="1:4" ht="15" customHeight="1">
      <c r="A1343"/>
      <c r="B1343"/>
      <c r="C1343"/>
      <c r="D1343" s="945"/>
    </row>
    <row r="1344" spans="1:4" ht="15" customHeight="1">
      <c r="A1344"/>
      <c r="B1344"/>
      <c r="C1344"/>
      <c r="D1344" s="945"/>
    </row>
    <row r="1345" spans="1:4" ht="15" customHeight="1">
      <c r="A1345"/>
      <c r="B1345"/>
      <c r="C1345"/>
      <c r="D1345" s="945"/>
    </row>
    <row r="1346" spans="1:4" ht="15" customHeight="1">
      <c r="A1346"/>
      <c r="B1346"/>
      <c r="C1346"/>
      <c r="D1346" s="945"/>
    </row>
    <row r="1347" spans="1:4" ht="15" customHeight="1">
      <c r="A1347"/>
      <c r="B1347"/>
      <c r="C1347"/>
      <c r="D1347" s="945"/>
    </row>
    <row r="1348" spans="1:4" ht="15" customHeight="1">
      <c r="A1348"/>
      <c r="B1348"/>
      <c r="C1348"/>
      <c r="D1348" s="945"/>
    </row>
    <row r="1349" spans="1:4" ht="15" customHeight="1">
      <c r="A1349"/>
      <c r="B1349"/>
      <c r="C1349"/>
      <c r="D1349" s="945"/>
    </row>
    <row r="1350" spans="1:4" ht="15" customHeight="1">
      <c r="A1350"/>
      <c r="B1350"/>
      <c r="C1350"/>
      <c r="D1350" s="945"/>
    </row>
    <row r="1351" spans="1:4" ht="15" customHeight="1">
      <c r="A1351"/>
      <c r="B1351"/>
      <c r="C1351"/>
      <c r="D1351" s="945"/>
    </row>
    <row r="1352" spans="1:4" ht="15" customHeight="1">
      <c r="A1352"/>
      <c r="B1352"/>
      <c r="C1352"/>
      <c r="D1352" s="945"/>
    </row>
    <row r="1353" spans="1:4" ht="15" customHeight="1">
      <c r="A1353"/>
      <c r="B1353"/>
      <c r="C1353"/>
      <c r="D1353" s="945"/>
    </row>
    <row r="1354" spans="1:4" ht="15" customHeight="1">
      <c r="A1354"/>
      <c r="B1354"/>
      <c r="C1354"/>
      <c r="D1354" s="945"/>
    </row>
    <row r="1355" spans="1:4" ht="15" customHeight="1">
      <c r="A1355"/>
      <c r="B1355"/>
      <c r="C1355"/>
      <c r="D1355" s="945"/>
    </row>
    <row r="1356" spans="1:4" ht="15" customHeight="1">
      <c r="A1356"/>
      <c r="B1356"/>
      <c r="C1356"/>
      <c r="D1356" s="945"/>
    </row>
    <row r="1357" spans="1:4" ht="15" customHeight="1">
      <c r="A1357"/>
      <c r="B1357"/>
      <c r="C1357"/>
      <c r="D1357" s="945"/>
    </row>
    <row r="1358" spans="1:4" ht="15" customHeight="1">
      <c r="A1358"/>
      <c r="B1358"/>
      <c r="C1358"/>
      <c r="D1358" s="945"/>
    </row>
    <row r="1359" spans="1:4" ht="15" customHeight="1">
      <c r="A1359"/>
      <c r="B1359"/>
      <c r="C1359"/>
      <c r="D1359" s="945"/>
    </row>
    <row r="1360" spans="1:4" ht="15" customHeight="1">
      <c r="A1360"/>
      <c r="B1360"/>
      <c r="C1360"/>
      <c r="D1360" s="945"/>
    </row>
    <row r="1361" spans="1:4" ht="15" customHeight="1">
      <c r="A1361"/>
      <c r="B1361"/>
      <c r="C1361"/>
      <c r="D1361" s="945"/>
    </row>
    <row r="1362" spans="1:4" ht="15" customHeight="1">
      <c r="A1362"/>
      <c r="B1362"/>
      <c r="C1362"/>
      <c r="D1362" s="945"/>
    </row>
    <row r="1363" spans="1:4" ht="15" customHeight="1">
      <c r="A1363"/>
      <c r="B1363"/>
      <c r="C1363"/>
      <c r="D1363" s="945"/>
    </row>
    <row r="1364" spans="1:4" ht="15" customHeight="1">
      <c r="A1364"/>
      <c r="B1364"/>
      <c r="C1364"/>
      <c r="D1364" s="945"/>
    </row>
    <row r="1365" spans="1:4" ht="15" customHeight="1">
      <c r="A1365"/>
      <c r="B1365"/>
      <c r="C1365"/>
      <c r="D1365" s="945"/>
    </row>
    <row r="1366" spans="1:4" ht="15" customHeight="1">
      <c r="A1366"/>
      <c r="B1366"/>
      <c r="C1366"/>
      <c r="D1366" s="945"/>
    </row>
    <row r="1367" spans="1:4" ht="15" customHeight="1">
      <c r="A1367"/>
      <c r="B1367"/>
      <c r="C1367"/>
      <c r="D1367" s="945"/>
    </row>
    <row r="1368" spans="1:4" ht="15" customHeight="1">
      <c r="A1368"/>
      <c r="B1368"/>
      <c r="C1368"/>
      <c r="D1368" s="945"/>
    </row>
    <row r="1369" spans="1:4" ht="15" customHeight="1">
      <c r="A1369"/>
      <c r="B1369"/>
      <c r="C1369"/>
      <c r="D1369" s="945"/>
    </row>
    <row r="1370" spans="1:4" ht="15" customHeight="1">
      <c r="A1370"/>
      <c r="B1370"/>
      <c r="C1370"/>
      <c r="D1370" s="945"/>
    </row>
    <row r="1371" spans="1:4" ht="15" customHeight="1">
      <c r="A1371"/>
      <c r="B1371"/>
      <c r="C1371"/>
      <c r="D1371" s="945"/>
    </row>
    <row r="1372" spans="1:4" ht="15" customHeight="1">
      <c r="A1372"/>
      <c r="B1372"/>
      <c r="C1372"/>
      <c r="D1372" s="945"/>
    </row>
    <row r="1373" spans="1:4" ht="15" customHeight="1">
      <c r="A1373"/>
      <c r="B1373"/>
      <c r="C1373"/>
      <c r="D1373" s="945"/>
    </row>
    <row r="1374" spans="1:4" ht="15" customHeight="1">
      <c r="A1374"/>
      <c r="B1374"/>
      <c r="C1374"/>
      <c r="D1374" s="945"/>
    </row>
    <row r="1375" spans="1:4" ht="15" customHeight="1">
      <c r="A1375"/>
      <c r="B1375"/>
      <c r="C1375"/>
      <c r="D1375" s="945"/>
    </row>
    <row r="1376" spans="1:4" ht="15" customHeight="1">
      <c r="A1376"/>
      <c r="B1376"/>
      <c r="C1376"/>
      <c r="D1376" s="945"/>
    </row>
    <row r="1377" spans="1:4" ht="15" customHeight="1">
      <c r="A1377"/>
      <c r="B1377"/>
      <c r="C1377"/>
      <c r="D1377" s="945"/>
    </row>
    <row r="1378" spans="1:4" ht="15" customHeight="1">
      <c r="A1378"/>
      <c r="B1378"/>
      <c r="C1378"/>
      <c r="D1378" s="945"/>
    </row>
    <row r="1379" spans="1:4" ht="15" customHeight="1">
      <c r="A1379"/>
      <c r="B1379"/>
      <c r="C1379"/>
      <c r="D1379" s="945"/>
    </row>
    <row r="1380" spans="1:4" ht="15" customHeight="1">
      <c r="A1380"/>
      <c r="B1380"/>
      <c r="C1380"/>
      <c r="D1380" s="945"/>
    </row>
    <row r="1381" spans="1:4" ht="15" customHeight="1">
      <c r="A1381"/>
      <c r="B1381"/>
      <c r="C1381"/>
      <c r="D1381" s="945"/>
    </row>
    <row r="1382" spans="1:4" ht="15" customHeight="1">
      <c r="A1382"/>
      <c r="B1382"/>
      <c r="C1382"/>
      <c r="D1382" s="945"/>
    </row>
    <row r="1383" spans="1:4" ht="15" customHeight="1">
      <c r="A1383"/>
      <c r="B1383"/>
      <c r="C1383"/>
      <c r="D1383" s="945"/>
    </row>
    <row r="1384" spans="1:4" ht="15" customHeight="1">
      <c r="A1384"/>
      <c r="B1384"/>
      <c r="C1384"/>
      <c r="D1384" s="945"/>
    </row>
    <row r="1385" spans="1:4" ht="15" customHeight="1">
      <c r="A1385"/>
      <c r="B1385"/>
      <c r="C1385"/>
      <c r="D1385" s="945"/>
    </row>
    <row r="1386" spans="1:4" ht="15" customHeight="1">
      <c r="A1386"/>
      <c r="B1386"/>
      <c r="C1386"/>
      <c r="D1386" s="945"/>
    </row>
    <row r="1387" spans="1:4" ht="15" customHeight="1">
      <c r="A1387"/>
      <c r="B1387"/>
      <c r="C1387"/>
      <c r="D1387" s="945"/>
    </row>
    <row r="1388" spans="1:4" ht="15" customHeight="1">
      <c r="A1388"/>
      <c r="B1388"/>
      <c r="C1388"/>
      <c r="D1388" s="945"/>
    </row>
    <row r="1389" spans="1:4" ht="15" customHeight="1">
      <c r="A1389"/>
      <c r="B1389"/>
      <c r="C1389"/>
      <c r="D1389" s="945"/>
    </row>
    <row r="1390" spans="1:4" ht="15" customHeight="1">
      <c r="A1390"/>
      <c r="B1390"/>
      <c r="C1390"/>
      <c r="D1390" s="945"/>
    </row>
    <row r="1391" spans="1:4" ht="15" customHeight="1">
      <c r="A1391"/>
      <c r="B1391"/>
      <c r="C1391"/>
      <c r="D1391" s="945"/>
    </row>
    <row r="1392" spans="1:4" ht="15" customHeight="1">
      <c r="A1392"/>
      <c r="B1392"/>
      <c r="C1392"/>
      <c r="D1392" s="945"/>
    </row>
    <row r="1393" spans="1:4" ht="15" customHeight="1">
      <c r="A1393"/>
      <c r="B1393"/>
      <c r="C1393"/>
      <c r="D1393" s="945"/>
    </row>
    <row r="1394" spans="1:4" ht="15" customHeight="1">
      <c r="A1394"/>
      <c r="B1394"/>
      <c r="C1394"/>
      <c r="D1394" s="945"/>
    </row>
    <row r="1395" spans="1:4" ht="15" customHeight="1">
      <c r="A1395"/>
      <c r="B1395"/>
      <c r="C1395"/>
      <c r="D1395" s="945"/>
    </row>
    <row r="1396" spans="1:4" ht="15" customHeight="1">
      <c r="A1396"/>
      <c r="B1396"/>
      <c r="C1396"/>
      <c r="D1396" s="945"/>
    </row>
    <row r="1397" spans="1:4" ht="15" customHeight="1">
      <c r="A1397"/>
      <c r="B1397"/>
      <c r="C1397"/>
      <c r="D1397" s="945"/>
    </row>
    <row r="1398" spans="1:4" ht="15" customHeight="1">
      <c r="A1398"/>
      <c r="B1398"/>
      <c r="C1398"/>
      <c r="D1398" s="945"/>
    </row>
    <row r="1399" spans="1:4" ht="15" customHeight="1">
      <c r="A1399"/>
      <c r="B1399"/>
      <c r="C1399"/>
      <c r="D1399" s="945"/>
    </row>
    <row r="1400" spans="1:4" ht="15" customHeight="1">
      <c r="A1400"/>
      <c r="B1400"/>
      <c r="C1400"/>
      <c r="D1400" s="945"/>
    </row>
    <row r="1401" spans="1:4" ht="15" customHeight="1">
      <c r="A1401"/>
      <c r="B1401"/>
      <c r="C1401"/>
      <c r="D1401" s="945"/>
    </row>
    <row r="1402" spans="1:4" ht="15" customHeight="1">
      <c r="A1402"/>
      <c r="B1402"/>
      <c r="C1402"/>
      <c r="D1402" s="945"/>
    </row>
    <row r="1403" spans="1:4" ht="15" customHeight="1">
      <c r="A1403"/>
      <c r="B1403"/>
      <c r="C1403"/>
      <c r="D1403" s="945"/>
    </row>
    <row r="1404" spans="1:4" ht="15" customHeight="1">
      <c r="A1404"/>
      <c r="B1404"/>
      <c r="C1404"/>
      <c r="D1404" s="945"/>
    </row>
    <row r="1405" spans="1:4" ht="15" customHeight="1">
      <c r="A1405"/>
      <c r="B1405"/>
      <c r="C1405"/>
      <c r="D1405" s="945"/>
    </row>
    <row r="1406" spans="1:4" ht="15" customHeight="1">
      <c r="A1406"/>
      <c r="B1406"/>
      <c r="C1406"/>
      <c r="D1406" s="945"/>
    </row>
    <row r="1407" spans="1:4" ht="15" customHeight="1">
      <c r="A1407"/>
      <c r="B1407"/>
      <c r="C1407"/>
      <c r="D1407" s="945"/>
    </row>
    <row r="1408" spans="1:4" ht="15" customHeight="1">
      <c r="A1408"/>
      <c r="B1408"/>
      <c r="C1408"/>
      <c r="D1408" s="945"/>
    </row>
    <row r="1409" spans="1:4" ht="15" customHeight="1">
      <c r="A1409"/>
      <c r="B1409"/>
      <c r="C1409"/>
      <c r="D1409" s="945"/>
    </row>
    <row r="1410" spans="1:4" ht="15" customHeight="1">
      <c r="A1410"/>
      <c r="B1410"/>
      <c r="C1410"/>
      <c r="D1410" s="945"/>
    </row>
    <row r="1411" spans="1:4" ht="15" customHeight="1">
      <c r="A1411"/>
      <c r="B1411"/>
      <c r="C1411"/>
      <c r="D1411" s="945"/>
    </row>
    <row r="1412" spans="1:4" ht="15" customHeight="1">
      <c r="A1412"/>
      <c r="B1412"/>
      <c r="C1412"/>
      <c r="D1412" s="945"/>
    </row>
    <row r="1413" spans="1:4" ht="15" customHeight="1">
      <c r="A1413"/>
      <c r="B1413"/>
      <c r="C1413"/>
      <c r="D1413" s="945"/>
    </row>
    <row r="1414" spans="1:4" ht="15" customHeight="1">
      <c r="A1414"/>
      <c r="B1414"/>
      <c r="C1414"/>
      <c r="D1414" s="945"/>
    </row>
    <row r="1415" spans="1:4" ht="15" customHeight="1">
      <c r="A1415"/>
      <c r="B1415"/>
      <c r="C1415"/>
      <c r="D1415" s="945"/>
    </row>
    <row r="1416" spans="1:4" ht="15" customHeight="1">
      <c r="A1416"/>
      <c r="B1416"/>
      <c r="C1416"/>
      <c r="D1416" s="945"/>
    </row>
    <row r="1417" spans="1:4" ht="15" customHeight="1">
      <c r="A1417"/>
      <c r="B1417"/>
      <c r="C1417"/>
      <c r="D1417" s="945"/>
    </row>
    <row r="1418" spans="1:4" ht="15" customHeight="1">
      <c r="A1418"/>
      <c r="B1418"/>
      <c r="C1418"/>
      <c r="D1418" s="945"/>
    </row>
    <row r="1419" spans="1:4" ht="15" customHeight="1">
      <c r="A1419"/>
      <c r="B1419"/>
      <c r="C1419"/>
      <c r="D1419" s="945"/>
    </row>
    <row r="1420" spans="1:4" ht="15" customHeight="1">
      <c r="A1420"/>
      <c r="B1420"/>
      <c r="C1420"/>
      <c r="D1420" s="945"/>
    </row>
    <row r="1421" spans="1:4" ht="15" customHeight="1">
      <c r="A1421"/>
      <c r="B1421"/>
      <c r="C1421"/>
      <c r="D1421" s="945"/>
    </row>
    <row r="1422" spans="1:4" ht="15" customHeight="1">
      <c r="A1422"/>
      <c r="B1422"/>
      <c r="C1422"/>
      <c r="D1422" s="945"/>
    </row>
    <row r="1423" spans="1:4" ht="15" customHeight="1">
      <c r="A1423"/>
      <c r="B1423"/>
      <c r="C1423"/>
      <c r="D1423" s="945"/>
    </row>
    <row r="1424" spans="1:4" ht="15" customHeight="1">
      <c r="A1424"/>
      <c r="B1424"/>
      <c r="C1424"/>
      <c r="D1424" s="945"/>
    </row>
    <row r="1425" spans="1:4" ht="15" customHeight="1">
      <c r="A1425"/>
      <c r="B1425"/>
      <c r="C1425"/>
      <c r="D1425" s="945"/>
    </row>
    <row r="1426" spans="1:4" ht="15" customHeight="1">
      <c r="A1426"/>
      <c r="B1426"/>
      <c r="C1426"/>
      <c r="D1426" s="945"/>
    </row>
    <row r="1427" spans="1:4" ht="15" customHeight="1">
      <c r="A1427"/>
      <c r="B1427"/>
      <c r="C1427"/>
      <c r="D1427" s="945"/>
    </row>
    <row r="1428" spans="1:4" ht="15" customHeight="1">
      <c r="A1428"/>
      <c r="B1428"/>
      <c r="C1428"/>
      <c r="D1428" s="945"/>
    </row>
    <row r="1429" spans="1:4" ht="15" customHeight="1">
      <c r="A1429"/>
      <c r="B1429"/>
      <c r="C1429"/>
      <c r="D1429" s="945"/>
    </row>
    <row r="1430" spans="1:4" ht="15" customHeight="1">
      <c r="A1430"/>
      <c r="B1430"/>
      <c r="C1430"/>
      <c r="D1430" s="945"/>
    </row>
    <row r="1431" spans="1:4" ht="15" customHeight="1">
      <c r="A1431"/>
      <c r="B1431"/>
      <c r="C1431"/>
      <c r="D1431" s="945"/>
    </row>
    <row r="1432" spans="1:4" ht="15" customHeight="1">
      <c r="A1432"/>
      <c r="B1432"/>
      <c r="C1432"/>
      <c r="D1432" s="945"/>
    </row>
    <row r="1433" spans="1:4" ht="15" customHeight="1">
      <c r="A1433"/>
      <c r="B1433"/>
      <c r="C1433"/>
      <c r="D1433" s="945"/>
    </row>
    <row r="1434" spans="1:4" ht="15" customHeight="1">
      <c r="A1434"/>
      <c r="B1434"/>
      <c r="C1434"/>
      <c r="D1434" s="945"/>
    </row>
    <row r="1435" spans="1:4" ht="15" customHeight="1">
      <c r="A1435"/>
      <c r="B1435"/>
      <c r="C1435"/>
      <c r="D1435" s="945"/>
    </row>
    <row r="1436" spans="1:4" ht="15" customHeight="1">
      <c r="A1436"/>
      <c r="B1436"/>
      <c r="C1436"/>
      <c r="D1436" s="945"/>
    </row>
    <row r="1437" spans="1:4" ht="15" customHeight="1">
      <c r="A1437"/>
      <c r="B1437"/>
      <c r="C1437"/>
      <c r="D1437" s="945"/>
    </row>
    <row r="1438" spans="1:4" ht="15" customHeight="1">
      <c r="A1438"/>
      <c r="B1438"/>
      <c r="C1438"/>
      <c r="D1438" s="945"/>
    </row>
    <row r="1439" spans="1:4" ht="15" customHeight="1">
      <c r="A1439"/>
      <c r="B1439"/>
      <c r="C1439"/>
      <c r="D1439" s="945"/>
    </row>
    <row r="1440" spans="1:4" ht="15" customHeight="1">
      <c r="A1440"/>
      <c r="B1440"/>
      <c r="C1440"/>
      <c r="D1440" s="945"/>
    </row>
    <row r="1441" spans="1:4" ht="15" customHeight="1">
      <c r="A1441"/>
      <c r="B1441"/>
      <c r="C1441"/>
      <c r="D1441" s="945"/>
    </row>
    <row r="1442" spans="1:4" ht="15" customHeight="1">
      <c r="A1442"/>
      <c r="B1442"/>
      <c r="C1442"/>
      <c r="D1442" s="945"/>
    </row>
    <row r="1443" spans="1:4" ht="15" customHeight="1">
      <c r="A1443"/>
      <c r="B1443"/>
      <c r="C1443"/>
      <c r="D1443" s="945"/>
    </row>
    <row r="1444" spans="1:4" ht="15" customHeight="1">
      <c r="A1444"/>
      <c r="B1444"/>
      <c r="C1444"/>
      <c r="D1444" s="945"/>
    </row>
    <row r="1445" spans="1:4" ht="15" customHeight="1">
      <c r="A1445"/>
      <c r="B1445"/>
      <c r="C1445"/>
      <c r="D1445" s="945"/>
    </row>
    <row r="1446" spans="1:4" ht="15" customHeight="1">
      <c r="A1446"/>
      <c r="B1446"/>
      <c r="C1446"/>
      <c r="D1446" s="945"/>
    </row>
    <row r="1447" spans="1:4" ht="15" customHeight="1">
      <c r="A1447"/>
      <c r="B1447"/>
      <c r="C1447"/>
      <c r="D1447" s="945"/>
    </row>
    <row r="1448" spans="1:4" ht="15" customHeight="1">
      <c r="A1448"/>
      <c r="B1448"/>
      <c r="C1448"/>
      <c r="D1448" s="945"/>
    </row>
    <row r="1449" spans="1:4" ht="15" customHeight="1">
      <c r="A1449"/>
      <c r="B1449"/>
      <c r="C1449"/>
      <c r="D1449" s="945"/>
    </row>
    <row r="1450" spans="1:4" ht="15" customHeight="1">
      <c r="A1450"/>
      <c r="B1450"/>
      <c r="C1450"/>
      <c r="D1450" s="945"/>
    </row>
    <row r="1451" spans="1:4" ht="15" customHeight="1">
      <c r="A1451"/>
      <c r="B1451"/>
      <c r="C1451"/>
      <c r="D1451" s="945"/>
    </row>
    <row r="1452" spans="1:4" ht="15" customHeight="1">
      <c r="A1452"/>
      <c r="B1452"/>
      <c r="C1452"/>
      <c r="D1452" s="945"/>
    </row>
    <row r="1453" spans="1:4" ht="15" customHeight="1">
      <c r="A1453"/>
      <c r="B1453"/>
      <c r="C1453"/>
      <c r="D1453" s="945"/>
    </row>
    <row r="1454" spans="1:4" ht="15" customHeight="1">
      <c r="A1454"/>
      <c r="B1454"/>
      <c r="C1454"/>
      <c r="D1454" s="945"/>
    </row>
    <row r="1455" spans="1:4" ht="15" customHeight="1">
      <c r="A1455"/>
      <c r="B1455"/>
      <c r="C1455"/>
      <c r="D1455" s="945"/>
    </row>
    <row r="1456" spans="1:4" ht="15" customHeight="1">
      <c r="A1456"/>
      <c r="B1456"/>
      <c r="C1456"/>
      <c r="D1456" s="945"/>
    </row>
    <row r="1457" spans="1:4" ht="15" customHeight="1">
      <c r="A1457"/>
      <c r="B1457"/>
      <c r="C1457"/>
      <c r="D1457" s="945"/>
    </row>
    <row r="1458" spans="1:4" ht="15" customHeight="1">
      <c r="A1458"/>
      <c r="B1458"/>
      <c r="C1458"/>
      <c r="D1458" s="945"/>
    </row>
    <row r="1459" spans="1:4" ht="15" customHeight="1">
      <c r="A1459"/>
      <c r="B1459"/>
      <c r="C1459"/>
      <c r="D1459" s="945"/>
    </row>
    <row r="1460" spans="1:4" ht="15" customHeight="1">
      <c r="A1460"/>
      <c r="B1460"/>
      <c r="C1460"/>
      <c r="D1460" s="945"/>
    </row>
    <row r="1461" spans="1:4" ht="15" customHeight="1">
      <c r="A1461"/>
      <c r="B1461"/>
      <c r="C1461"/>
      <c r="D1461" s="945"/>
    </row>
    <row r="1462" spans="1:4" ht="15" customHeight="1">
      <c r="A1462"/>
      <c r="B1462"/>
      <c r="C1462"/>
      <c r="D1462" s="945"/>
    </row>
    <row r="1463" spans="1:4" ht="15" customHeight="1">
      <c r="A1463"/>
      <c r="B1463"/>
      <c r="C1463"/>
      <c r="D1463" s="945"/>
    </row>
    <row r="1464" spans="1:4" ht="15" customHeight="1">
      <c r="A1464"/>
      <c r="B1464"/>
      <c r="C1464"/>
      <c r="D1464" s="945"/>
    </row>
    <row r="1465" spans="1:4" ht="15" customHeight="1">
      <c r="A1465"/>
      <c r="B1465"/>
      <c r="C1465"/>
      <c r="D1465" s="945"/>
    </row>
    <row r="1466" spans="1:4" ht="15" customHeight="1">
      <c r="A1466"/>
      <c r="B1466"/>
      <c r="C1466"/>
      <c r="D1466" s="945"/>
    </row>
    <row r="1467" spans="1:4" ht="15" customHeight="1">
      <c r="A1467"/>
      <c r="B1467"/>
      <c r="C1467"/>
      <c r="D1467" s="945"/>
    </row>
    <row r="1468" spans="1:4" ht="15" customHeight="1">
      <c r="A1468"/>
      <c r="B1468"/>
      <c r="C1468"/>
      <c r="D1468" s="945"/>
    </row>
    <row r="1469" spans="1:4" ht="15" customHeight="1">
      <c r="A1469"/>
      <c r="B1469"/>
      <c r="C1469"/>
      <c r="D1469" s="945"/>
    </row>
    <row r="1470" spans="1:4" ht="15" customHeight="1">
      <c r="A1470"/>
      <c r="B1470"/>
      <c r="C1470"/>
      <c r="D1470" s="945"/>
    </row>
    <row r="1471" spans="1:4" ht="15" customHeight="1">
      <c r="A1471"/>
      <c r="B1471"/>
      <c r="C1471"/>
      <c r="D1471" s="945"/>
    </row>
    <row r="1472" spans="1:4" ht="15" customHeight="1">
      <c r="A1472"/>
      <c r="B1472"/>
      <c r="C1472"/>
      <c r="D1472" s="945"/>
    </row>
    <row r="1473" spans="1:4" ht="15" customHeight="1">
      <c r="A1473"/>
      <c r="B1473"/>
      <c r="C1473"/>
      <c r="D1473" s="945"/>
    </row>
    <row r="1474" spans="1:4" ht="15" customHeight="1">
      <c r="A1474"/>
      <c r="B1474"/>
      <c r="C1474"/>
      <c r="D1474" s="945"/>
    </row>
    <row r="1475" spans="1:4" ht="15" customHeight="1">
      <c r="A1475"/>
      <c r="B1475"/>
      <c r="C1475"/>
      <c r="D1475" s="945"/>
    </row>
    <row r="1476" spans="1:4" ht="15" customHeight="1">
      <c r="A1476"/>
      <c r="B1476"/>
      <c r="C1476"/>
      <c r="D1476" s="945"/>
    </row>
    <row r="1477" spans="1:4" ht="15" customHeight="1">
      <c r="A1477"/>
      <c r="B1477"/>
      <c r="C1477"/>
      <c r="D1477" s="945"/>
    </row>
    <row r="1478" spans="1:4" ht="15" customHeight="1">
      <c r="A1478"/>
      <c r="B1478"/>
      <c r="C1478"/>
      <c r="D1478" s="945"/>
    </row>
    <row r="1479" spans="1:4" ht="15" customHeight="1">
      <c r="A1479"/>
      <c r="B1479"/>
      <c r="C1479"/>
      <c r="D1479" s="945"/>
    </row>
    <row r="1480" spans="1:4" ht="15" customHeight="1">
      <c r="A1480"/>
      <c r="B1480"/>
      <c r="C1480"/>
      <c r="D1480" s="945"/>
    </row>
    <row r="1481" spans="1:4" ht="15" customHeight="1">
      <c r="A1481"/>
      <c r="B1481"/>
      <c r="C1481"/>
      <c r="D1481" s="945"/>
    </row>
    <row r="1482" spans="1:4" ht="15" customHeight="1">
      <c r="A1482"/>
      <c r="B1482"/>
      <c r="C1482"/>
      <c r="D1482" s="945"/>
    </row>
    <row r="1483" spans="1:4" ht="15" customHeight="1">
      <c r="A1483"/>
      <c r="B1483"/>
      <c r="C1483"/>
      <c r="D1483" s="945"/>
    </row>
    <row r="1484" spans="1:4" ht="15" customHeight="1">
      <c r="A1484"/>
      <c r="B1484"/>
      <c r="C1484"/>
      <c r="D1484" s="945"/>
    </row>
    <row r="1485" spans="1:4" ht="15" customHeight="1">
      <c r="A1485"/>
      <c r="B1485"/>
      <c r="C1485"/>
      <c r="D1485" s="945"/>
    </row>
    <row r="1486" spans="1:4" ht="15" customHeight="1">
      <c r="A1486"/>
      <c r="B1486"/>
      <c r="C1486"/>
      <c r="D1486" s="945"/>
    </row>
    <row r="1487" spans="1:4" ht="15" customHeight="1">
      <c r="A1487"/>
      <c r="B1487"/>
      <c r="C1487"/>
      <c r="D1487" s="945"/>
    </row>
    <row r="1488" spans="1:4" ht="15" customHeight="1">
      <c r="A1488"/>
      <c r="B1488"/>
      <c r="C1488"/>
      <c r="D1488" s="945"/>
    </row>
    <row r="1489" spans="1:4" ht="15" customHeight="1">
      <c r="A1489"/>
      <c r="B1489"/>
      <c r="C1489"/>
      <c r="D1489" s="945"/>
    </row>
    <row r="1490" spans="1:4" ht="15" customHeight="1">
      <c r="A1490"/>
      <c r="B1490"/>
      <c r="C1490"/>
      <c r="D1490" s="945"/>
    </row>
    <row r="1491" spans="1:4" ht="15" customHeight="1">
      <c r="A1491"/>
      <c r="B1491"/>
      <c r="C1491"/>
      <c r="D1491" s="945"/>
    </row>
    <row r="1492" spans="1:4" ht="15" customHeight="1">
      <c r="A1492"/>
      <c r="B1492"/>
      <c r="C1492"/>
      <c r="D1492" s="945"/>
    </row>
    <row r="1493" spans="1:4" ht="15" customHeight="1">
      <c r="A1493"/>
      <c r="B1493"/>
      <c r="C1493"/>
      <c r="D1493" s="945"/>
    </row>
    <row r="1494" spans="1:4" ht="15" customHeight="1">
      <c r="A1494"/>
      <c r="B1494"/>
      <c r="C1494"/>
      <c r="D1494" s="945"/>
    </row>
    <row r="1495" spans="1:4" ht="15" customHeight="1">
      <c r="A1495"/>
      <c r="B1495"/>
      <c r="C1495"/>
      <c r="D1495" s="945"/>
    </row>
    <row r="1496" spans="1:4" ht="15" customHeight="1">
      <c r="A1496"/>
      <c r="B1496"/>
      <c r="C1496"/>
      <c r="D1496" s="945"/>
    </row>
    <row r="1497" spans="1:4" ht="15" customHeight="1">
      <c r="A1497"/>
      <c r="B1497"/>
      <c r="C1497"/>
      <c r="D1497" s="945"/>
    </row>
    <row r="1498" spans="1:4" ht="15" customHeight="1">
      <c r="A1498"/>
      <c r="B1498"/>
      <c r="C1498"/>
      <c r="D1498" s="945"/>
    </row>
    <row r="1499" spans="1:4" ht="15" customHeight="1">
      <c r="A1499"/>
      <c r="B1499"/>
      <c r="C1499"/>
      <c r="D1499" s="945"/>
    </row>
    <row r="1500" spans="1:4" ht="15" customHeight="1">
      <c r="A1500"/>
      <c r="B1500"/>
      <c r="C1500"/>
      <c r="D1500" s="945"/>
    </row>
    <row r="1501" spans="1:4" ht="15" customHeight="1">
      <c r="A1501"/>
      <c r="B1501"/>
      <c r="C1501"/>
      <c r="D1501" s="945"/>
    </row>
    <row r="1502" spans="1:4" ht="15" customHeight="1">
      <c r="A1502"/>
      <c r="B1502"/>
      <c r="C1502"/>
      <c r="D1502" s="945"/>
    </row>
    <row r="1503" spans="1:4" ht="15" customHeight="1">
      <c r="A1503"/>
      <c r="B1503"/>
      <c r="C1503"/>
      <c r="D1503" s="945"/>
    </row>
    <row r="1504" spans="1:4" ht="15" customHeight="1">
      <c r="A1504"/>
      <c r="B1504"/>
      <c r="C1504"/>
      <c r="D1504" s="945"/>
    </row>
    <row r="1505" spans="1:4" ht="15" customHeight="1">
      <c r="A1505"/>
      <c r="B1505"/>
      <c r="C1505"/>
      <c r="D1505" s="945"/>
    </row>
    <row r="1506" spans="1:4" ht="15" customHeight="1">
      <c r="A1506"/>
      <c r="B1506"/>
      <c r="C1506"/>
      <c r="D1506" s="945"/>
    </row>
    <row r="1507" spans="1:4" ht="15" customHeight="1">
      <c r="A1507"/>
      <c r="B1507"/>
      <c r="C1507"/>
      <c r="D1507" s="945"/>
    </row>
    <row r="1508" spans="1:4" ht="15" customHeight="1">
      <c r="A1508"/>
      <c r="B1508"/>
      <c r="C1508"/>
      <c r="D1508" s="945"/>
    </row>
    <row r="1509" spans="1:4" ht="15" customHeight="1">
      <c r="A1509"/>
      <c r="B1509"/>
      <c r="C1509"/>
      <c r="D1509" s="945"/>
    </row>
    <row r="1510" spans="1:4" ht="15" customHeight="1">
      <c r="A1510"/>
      <c r="B1510"/>
      <c r="C1510"/>
      <c r="D1510" s="945"/>
    </row>
    <row r="1511" spans="1:4" ht="15" customHeight="1">
      <c r="A1511"/>
      <c r="B1511"/>
      <c r="C1511"/>
      <c r="D1511" s="945"/>
    </row>
    <row r="1512" spans="1:4" ht="15" customHeight="1">
      <c r="A1512"/>
      <c r="B1512"/>
      <c r="C1512"/>
      <c r="D1512" s="945"/>
    </row>
    <row r="1513" spans="1:4" ht="15" customHeight="1">
      <c r="A1513"/>
      <c r="B1513"/>
      <c r="C1513"/>
      <c r="D1513" s="945"/>
    </row>
    <row r="1514" spans="1:4" ht="15" customHeight="1">
      <c r="A1514"/>
      <c r="B1514"/>
      <c r="C1514"/>
      <c r="D1514" s="945"/>
    </row>
    <row r="1515" spans="1:4" ht="15" customHeight="1">
      <c r="A1515"/>
      <c r="B1515"/>
      <c r="C1515"/>
      <c r="D1515" s="945"/>
    </row>
    <row r="1516" spans="1:4" ht="15" customHeight="1">
      <c r="A1516"/>
      <c r="B1516"/>
      <c r="C1516"/>
      <c r="D1516" s="945"/>
    </row>
    <row r="1517" spans="1:4" ht="15" customHeight="1">
      <c r="A1517"/>
      <c r="B1517"/>
      <c r="C1517"/>
      <c r="D1517" s="945"/>
    </row>
    <row r="1518" spans="1:4" ht="15" customHeight="1">
      <c r="A1518"/>
      <c r="B1518"/>
      <c r="C1518"/>
      <c r="D1518" s="945"/>
    </row>
    <row r="1519" spans="1:4" ht="15" customHeight="1">
      <c r="A1519"/>
      <c r="B1519"/>
      <c r="C1519"/>
      <c r="D1519" s="945"/>
    </row>
    <row r="1520" spans="1:4" ht="15" customHeight="1">
      <c r="A1520"/>
      <c r="B1520"/>
      <c r="C1520"/>
      <c r="D1520" s="945"/>
    </row>
    <row r="1521" spans="1:4" ht="15" customHeight="1">
      <c r="A1521"/>
      <c r="B1521"/>
      <c r="C1521"/>
      <c r="D1521" s="945"/>
    </row>
    <row r="1522" spans="1:4" ht="15" customHeight="1">
      <c r="A1522"/>
      <c r="B1522"/>
      <c r="C1522"/>
      <c r="D1522" s="945"/>
    </row>
    <row r="1523" spans="1:4" ht="15" customHeight="1">
      <c r="A1523"/>
      <c r="B1523"/>
      <c r="C1523"/>
      <c r="D1523" s="945"/>
    </row>
    <row r="1524" spans="1:4" ht="15" customHeight="1">
      <c r="A1524"/>
      <c r="B1524"/>
      <c r="C1524"/>
      <c r="D1524" s="945"/>
    </row>
    <row r="1525" spans="1:4" ht="15" customHeight="1">
      <c r="A1525"/>
      <c r="B1525"/>
      <c r="C1525"/>
      <c r="D1525" s="945"/>
    </row>
    <row r="1526" spans="1:4" ht="15" customHeight="1">
      <c r="A1526"/>
      <c r="B1526"/>
      <c r="C1526"/>
      <c r="D1526" s="945"/>
    </row>
    <row r="1527" spans="1:4" ht="15" customHeight="1">
      <c r="A1527"/>
      <c r="B1527"/>
      <c r="C1527"/>
      <c r="D1527" s="945"/>
    </row>
    <row r="1528" spans="1:4" ht="15" customHeight="1">
      <c r="A1528"/>
      <c r="B1528"/>
      <c r="C1528"/>
      <c r="D1528" s="945"/>
    </row>
    <row r="1529" spans="1:4" ht="15" customHeight="1">
      <c r="A1529"/>
      <c r="B1529"/>
      <c r="C1529"/>
      <c r="D1529" s="945"/>
    </row>
    <row r="1530" spans="1:4" ht="15" customHeight="1">
      <c r="A1530"/>
      <c r="B1530"/>
      <c r="C1530"/>
      <c r="D1530" s="945"/>
    </row>
    <row r="1531" spans="1:4" ht="15" customHeight="1">
      <c r="A1531"/>
      <c r="B1531"/>
      <c r="C1531"/>
      <c r="D1531" s="945"/>
    </row>
    <row r="1532" spans="1:4" ht="15" customHeight="1">
      <c r="A1532"/>
      <c r="B1532"/>
      <c r="C1532"/>
      <c r="D1532" s="945"/>
    </row>
    <row r="1533" spans="1:4" ht="15" customHeight="1">
      <c r="A1533"/>
      <c r="B1533"/>
      <c r="C1533"/>
      <c r="D1533" s="945"/>
    </row>
    <row r="1534" spans="1:4" ht="15" customHeight="1">
      <c r="A1534"/>
      <c r="B1534"/>
      <c r="C1534"/>
      <c r="D1534" s="945"/>
    </row>
    <row r="1535" spans="1:4" ht="15" customHeight="1">
      <c r="A1535"/>
      <c r="B1535"/>
      <c r="C1535"/>
      <c r="D1535" s="945"/>
    </row>
    <row r="1536" spans="1:4" ht="15" customHeight="1">
      <c r="A1536"/>
      <c r="B1536"/>
      <c r="C1536"/>
      <c r="D1536" s="945"/>
    </row>
    <row r="1537" spans="1:4" ht="15" customHeight="1">
      <c r="A1537"/>
      <c r="B1537"/>
      <c r="C1537"/>
      <c r="D1537" s="945"/>
    </row>
    <row r="1538" spans="1:4" ht="15" customHeight="1">
      <c r="A1538"/>
      <c r="B1538"/>
      <c r="C1538"/>
      <c r="D1538" s="945"/>
    </row>
    <row r="1539" spans="1:4" ht="15" customHeight="1">
      <c r="A1539"/>
      <c r="B1539"/>
      <c r="C1539"/>
      <c r="D1539" s="945"/>
    </row>
    <row r="1540" spans="1:4" ht="15" customHeight="1">
      <c r="A1540"/>
      <c r="B1540"/>
      <c r="C1540"/>
      <c r="D1540" s="945"/>
    </row>
    <row r="1541" spans="1:4" ht="15" customHeight="1">
      <c r="A1541"/>
      <c r="B1541"/>
      <c r="C1541"/>
      <c r="D1541" s="945"/>
    </row>
    <row r="1542" spans="1:4" ht="15" customHeight="1">
      <c r="A1542"/>
      <c r="B1542"/>
      <c r="C1542"/>
      <c r="D1542" s="945"/>
    </row>
    <row r="1543" spans="1:4" ht="15" customHeight="1">
      <c r="A1543"/>
      <c r="B1543"/>
      <c r="C1543"/>
      <c r="D1543" s="945"/>
    </row>
    <row r="1544" spans="1:4" ht="15" customHeight="1">
      <c r="A1544"/>
      <c r="B1544"/>
      <c r="C1544"/>
      <c r="D1544" s="945"/>
    </row>
    <row r="1545" spans="1:4" ht="15" customHeight="1">
      <c r="A1545"/>
      <c r="B1545"/>
      <c r="C1545"/>
      <c r="D1545" s="945"/>
    </row>
    <row r="1546" spans="1:4" ht="15" customHeight="1">
      <c r="A1546"/>
      <c r="B1546"/>
      <c r="C1546"/>
      <c r="D1546" s="945"/>
    </row>
    <row r="1547" spans="1:4" ht="15" customHeight="1">
      <c r="A1547"/>
      <c r="B1547"/>
      <c r="C1547"/>
      <c r="D1547" s="945"/>
    </row>
    <row r="1548" spans="1:4" ht="15" customHeight="1">
      <c r="A1548"/>
      <c r="B1548"/>
      <c r="C1548"/>
      <c r="D1548" s="945"/>
    </row>
    <row r="1549" spans="1:4" ht="15" customHeight="1">
      <c r="A1549"/>
      <c r="B1549"/>
      <c r="C1549"/>
      <c r="D1549" s="945"/>
    </row>
    <row r="1550" spans="1:4" ht="15" customHeight="1">
      <c r="A1550"/>
      <c r="B1550"/>
      <c r="C1550"/>
      <c r="D1550" s="945"/>
    </row>
    <row r="1551" spans="1:4" ht="15" customHeight="1">
      <c r="A1551"/>
      <c r="B1551"/>
      <c r="C1551"/>
      <c r="D1551" s="945"/>
    </row>
    <row r="1552" spans="1:4" ht="15" customHeight="1">
      <c r="A1552"/>
      <c r="B1552"/>
      <c r="C1552"/>
      <c r="D1552" s="945"/>
    </row>
    <row r="1553" spans="1:4" ht="15" customHeight="1">
      <c r="A1553"/>
      <c r="B1553"/>
      <c r="C1553"/>
      <c r="D1553" s="945"/>
    </row>
    <row r="1554" spans="1:4" ht="15" customHeight="1">
      <c r="A1554"/>
      <c r="B1554"/>
      <c r="C1554"/>
      <c r="D1554" s="945"/>
    </row>
    <row r="1555" spans="1:4" ht="15" customHeight="1">
      <c r="A1555"/>
      <c r="B1555"/>
      <c r="C1555"/>
      <c r="D1555" s="945"/>
    </row>
    <row r="1556" spans="1:4" ht="15" customHeight="1">
      <c r="A1556"/>
      <c r="B1556"/>
      <c r="C1556"/>
      <c r="D1556" s="945"/>
    </row>
    <row r="1557" spans="1:4" ht="15" customHeight="1">
      <c r="A1557"/>
      <c r="B1557"/>
      <c r="C1557"/>
      <c r="D1557" s="945"/>
    </row>
    <row r="1558" spans="1:4" ht="15" customHeight="1">
      <c r="A1558"/>
      <c r="B1558"/>
      <c r="C1558"/>
      <c r="D1558" s="945"/>
    </row>
    <row r="1559" spans="1:4" ht="15" customHeight="1">
      <c r="A1559"/>
      <c r="B1559"/>
      <c r="C1559"/>
      <c r="D1559" s="945"/>
    </row>
    <row r="1560" spans="1:4" ht="15" customHeight="1">
      <c r="A1560"/>
      <c r="B1560"/>
      <c r="C1560"/>
      <c r="D1560" s="945"/>
    </row>
    <row r="1561" spans="1:4" ht="15" customHeight="1">
      <c r="A1561"/>
      <c r="B1561"/>
      <c r="C1561"/>
      <c r="D1561" s="945"/>
    </row>
    <row r="1562" spans="1:4" ht="15" customHeight="1">
      <c r="A1562"/>
      <c r="B1562"/>
      <c r="C1562"/>
      <c r="D1562" s="945"/>
    </row>
    <row r="1563" spans="1:4" ht="15" customHeight="1">
      <c r="A1563"/>
      <c r="B1563"/>
      <c r="C1563"/>
      <c r="D1563" s="945"/>
    </row>
    <row r="1564" spans="1:4" ht="15" customHeight="1">
      <c r="A1564"/>
      <c r="B1564"/>
      <c r="C1564"/>
      <c r="D1564" s="945"/>
    </row>
    <row r="1565" spans="1:4" ht="15" customHeight="1">
      <c r="A1565"/>
      <c r="B1565"/>
      <c r="C1565"/>
      <c r="D1565" s="945"/>
    </row>
    <row r="1566" spans="1:4" ht="15" customHeight="1">
      <c r="A1566"/>
      <c r="B1566"/>
      <c r="C1566"/>
      <c r="D1566" s="945"/>
    </row>
    <row r="1567" spans="1:4" ht="15" customHeight="1">
      <c r="A1567"/>
      <c r="B1567"/>
      <c r="C1567"/>
      <c r="D1567" s="945"/>
    </row>
    <row r="1568" spans="1:4" ht="15" customHeight="1">
      <c r="A1568"/>
      <c r="B1568"/>
      <c r="C1568"/>
      <c r="D1568" s="945"/>
    </row>
    <row r="1569" spans="1:4" ht="15" customHeight="1">
      <c r="A1569"/>
      <c r="B1569"/>
      <c r="C1569"/>
      <c r="D1569" s="945"/>
    </row>
    <row r="1570" spans="1:4" ht="15" customHeight="1">
      <c r="A1570"/>
      <c r="B1570"/>
      <c r="C1570"/>
      <c r="D1570" s="945"/>
    </row>
    <row r="1571" spans="1:4" ht="15" customHeight="1">
      <c r="A1571"/>
      <c r="B1571"/>
      <c r="C1571"/>
      <c r="D1571" s="945"/>
    </row>
    <row r="1572" spans="1:4" ht="15" customHeight="1">
      <c r="A1572"/>
      <c r="B1572"/>
      <c r="C1572"/>
      <c r="D1572" s="945"/>
    </row>
    <row r="1573" spans="1:4" ht="15" customHeight="1">
      <c r="A1573"/>
      <c r="B1573"/>
      <c r="C1573"/>
      <c r="D1573" s="945"/>
    </row>
    <row r="1574" spans="1:4" ht="15" customHeight="1">
      <c r="A1574"/>
      <c r="B1574"/>
      <c r="C1574"/>
      <c r="D1574" s="945"/>
    </row>
    <row r="1575" spans="1:4" ht="15" customHeight="1">
      <c r="A1575"/>
      <c r="B1575"/>
      <c r="C1575"/>
      <c r="D1575" s="945"/>
    </row>
    <row r="1576" spans="1:4" ht="15" customHeight="1">
      <c r="A1576"/>
      <c r="B1576"/>
      <c r="C1576"/>
      <c r="D1576" s="945"/>
    </row>
    <row r="1577" spans="1:4" ht="15" customHeight="1">
      <c r="A1577"/>
      <c r="B1577"/>
      <c r="C1577"/>
      <c r="D1577" s="945"/>
    </row>
    <row r="1578" spans="1:4" ht="15" customHeight="1">
      <c r="A1578"/>
      <c r="B1578"/>
      <c r="C1578"/>
      <c r="D1578" s="945"/>
    </row>
    <row r="1579" spans="1:4" ht="15" customHeight="1">
      <c r="A1579"/>
      <c r="B1579"/>
      <c r="C1579"/>
      <c r="D1579" s="945"/>
    </row>
    <row r="1580" spans="1:4" ht="15" customHeight="1">
      <c r="A1580"/>
      <c r="B1580"/>
      <c r="C1580"/>
      <c r="D1580" s="945"/>
    </row>
    <row r="1581" spans="1:4" ht="15" customHeight="1">
      <c r="A1581"/>
      <c r="B1581"/>
      <c r="C1581"/>
      <c r="D1581" s="945"/>
    </row>
    <row r="1582" spans="1:4" ht="15" customHeight="1">
      <c r="A1582"/>
      <c r="B1582"/>
      <c r="C1582"/>
      <c r="D1582" s="945"/>
    </row>
    <row r="1583" spans="1:4" ht="15" customHeight="1">
      <c r="A1583"/>
      <c r="B1583"/>
      <c r="C1583"/>
      <c r="D1583" s="945"/>
    </row>
    <row r="1584" spans="1:4" ht="15" customHeight="1">
      <c r="A1584"/>
      <c r="B1584"/>
      <c r="C1584"/>
      <c r="D1584" s="945"/>
    </row>
    <row r="1585" spans="1:4" ht="15" customHeight="1">
      <c r="A1585"/>
      <c r="B1585"/>
      <c r="C1585"/>
      <c r="D1585" s="945"/>
    </row>
    <row r="1586" spans="1:4" ht="15" customHeight="1">
      <c r="A1586"/>
      <c r="B1586"/>
      <c r="C1586"/>
      <c r="D1586" s="945"/>
    </row>
    <row r="1587" spans="1:4" ht="15" customHeight="1">
      <c r="A1587"/>
      <c r="B1587"/>
      <c r="C1587"/>
      <c r="D1587" s="945"/>
    </row>
    <row r="1588" spans="1:4" ht="15" customHeight="1">
      <c r="A1588"/>
      <c r="B1588"/>
      <c r="C1588"/>
      <c r="D1588" s="945"/>
    </row>
    <row r="1589" spans="1:4" ht="15" customHeight="1">
      <c r="A1589"/>
      <c r="B1589"/>
      <c r="C1589"/>
      <c r="D1589" s="945"/>
    </row>
    <row r="1590" spans="1:4" ht="15" customHeight="1">
      <c r="A1590"/>
      <c r="B1590"/>
      <c r="C1590"/>
      <c r="D1590" s="945"/>
    </row>
    <row r="1591" spans="1:4" ht="15" customHeight="1">
      <c r="A1591"/>
      <c r="B1591"/>
      <c r="C1591"/>
      <c r="D1591" s="945"/>
    </row>
    <row r="1592" spans="1:4" ht="15" customHeight="1">
      <c r="A1592"/>
      <c r="B1592"/>
      <c r="C1592"/>
      <c r="D1592" s="945"/>
    </row>
    <row r="1593" spans="1:4" ht="15" customHeight="1">
      <c r="A1593"/>
      <c r="B1593"/>
      <c r="C1593"/>
      <c r="D1593" s="945"/>
    </row>
    <row r="1594" spans="1:4" ht="15" customHeight="1">
      <c r="A1594"/>
      <c r="B1594"/>
      <c r="C1594"/>
      <c r="D1594" s="945"/>
    </row>
    <row r="1595" spans="1:4" ht="15" customHeight="1">
      <c r="A1595"/>
      <c r="B1595"/>
      <c r="C1595"/>
      <c r="D1595" s="945"/>
    </row>
    <row r="1596" spans="1:4" ht="15" customHeight="1">
      <c r="A1596"/>
      <c r="B1596"/>
      <c r="C1596"/>
      <c r="D1596" s="945"/>
    </row>
    <row r="1597" spans="1:4" ht="15" customHeight="1">
      <c r="A1597"/>
      <c r="B1597"/>
      <c r="C1597"/>
      <c r="D1597" s="945"/>
    </row>
    <row r="1598" spans="1:4" ht="15" customHeight="1">
      <c r="A1598"/>
      <c r="B1598"/>
      <c r="C1598"/>
      <c r="D1598" s="945"/>
    </row>
    <row r="1599" spans="1:4" ht="15" customHeight="1">
      <c r="A1599"/>
      <c r="B1599"/>
      <c r="C1599"/>
      <c r="D1599" s="945"/>
    </row>
    <row r="1600" spans="1:4" ht="15" customHeight="1">
      <c r="A1600"/>
      <c r="B1600"/>
      <c r="C1600"/>
      <c r="D1600" s="945"/>
    </row>
    <row r="1601" spans="1:4" ht="15" customHeight="1">
      <c r="A1601"/>
      <c r="B1601"/>
      <c r="C1601"/>
      <c r="D1601" s="945"/>
    </row>
    <row r="1602" spans="1:4" ht="15" customHeight="1">
      <c r="A1602"/>
      <c r="B1602"/>
      <c r="C1602"/>
      <c r="D1602" s="945"/>
    </row>
    <row r="1603" spans="1:4" ht="15" customHeight="1">
      <c r="A1603"/>
      <c r="B1603"/>
      <c r="C1603"/>
      <c r="D1603" s="945"/>
    </row>
    <row r="1604" spans="1:4" ht="15" customHeight="1">
      <c r="A1604"/>
      <c r="B1604"/>
      <c r="C1604"/>
      <c r="D1604" s="945"/>
    </row>
    <row r="1605" spans="1:4" ht="15" customHeight="1">
      <c r="A1605"/>
      <c r="B1605"/>
      <c r="C1605"/>
      <c r="D1605" s="945"/>
    </row>
    <row r="1606" spans="1:4" ht="15" customHeight="1">
      <c r="A1606"/>
      <c r="B1606"/>
      <c r="C1606"/>
      <c r="D1606" s="945"/>
    </row>
    <row r="1607" spans="1:4" ht="15" customHeight="1">
      <c r="A1607"/>
      <c r="B1607"/>
      <c r="C1607"/>
      <c r="D1607" s="945"/>
    </row>
    <row r="1608" spans="1:4" ht="15" customHeight="1">
      <c r="A1608"/>
      <c r="B1608"/>
      <c r="C1608"/>
      <c r="D1608" s="945"/>
    </row>
    <row r="1609" spans="1:4" ht="15" customHeight="1">
      <c r="A1609"/>
      <c r="B1609"/>
      <c r="C1609"/>
      <c r="D1609" s="945"/>
    </row>
    <row r="1610" spans="1:4" ht="15" customHeight="1">
      <c r="A1610"/>
      <c r="B1610"/>
      <c r="C1610"/>
      <c r="D1610" s="945"/>
    </row>
    <row r="1611" spans="1:4" ht="15" customHeight="1">
      <c r="A1611"/>
      <c r="B1611"/>
      <c r="C1611"/>
      <c r="D1611" s="945"/>
    </row>
    <row r="1612" spans="1:4" ht="15" customHeight="1">
      <c r="A1612"/>
      <c r="B1612"/>
      <c r="C1612"/>
      <c r="D1612" s="945"/>
    </row>
    <row r="1613" spans="1:4" ht="15" customHeight="1">
      <c r="A1613"/>
      <c r="B1613"/>
      <c r="C1613"/>
      <c r="D1613" s="945"/>
    </row>
    <row r="1614" spans="1:4" ht="15" customHeight="1">
      <c r="A1614"/>
      <c r="B1614"/>
      <c r="C1614"/>
      <c r="D1614" s="945"/>
    </row>
    <row r="1615" spans="1:4" ht="15" customHeight="1">
      <c r="A1615"/>
      <c r="B1615"/>
      <c r="C1615"/>
      <c r="D1615" s="945"/>
    </row>
    <row r="1616" spans="1:4" ht="15" customHeight="1">
      <c r="A1616"/>
      <c r="B1616"/>
      <c r="C1616"/>
      <c r="D1616" s="945"/>
    </row>
    <row r="1617" spans="1:4" ht="15" customHeight="1">
      <c r="A1617"/>
      <c r="B1617"/>
      <c r="C1617"/>
      <c r="D1617" s="945"/>
    </row>
    <row r="1618" spans="1:4" ht="15" customHeight="1">
      <c r="A1618"/>
      <c r="B1618"/>
      <c r="C1618"/>
      <c r="D1618" s="945"/>
    </row>
    <row r="1619" spans="1:4" ht="15" customHeight="1">
      <c r="A1619"/>
      <c r="B1619"/>
      <c r="C1619"/>
    </row>
    <row r="1620" spans="1:4" ht="15" customHeight="1">
      <c r="B1620" s="766"/>
    </row>
  </sheetData>
  <autoFilter ref="D1:D937" xr:uid="{00000000-0009-0000-0000-000016000000}"/>
  <mergeCells count="2">
    <mergeCell ref="A2:B2"/>
    <mergeCell ref="D5:D1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tint="0.39997558519241921"/>
  </sheetPr>
  <dimension ref="A1:A72"/>
  <sheetViews>
    <sheetView topLeftCell="A44" workbookViewId="0">
      <selection activeCell="A8" sqref="A8:XFD8"/>
    </sheetView>
  </sheetViews>
  <sheetFormatPr defaultColWidth="9" defaultRowHeight="16.5" customHeight="1"/>
  <cols>
    <col min="1" max="1" width="169.875" style="81" customWidth="1"/>
    <col min="2" max="2" width="77.5" style="81" customWidth="1"/>
    <col min="3" max="3" width="39.625" style="81" customWidth="1"/>
    <col min="4" max="4" width="185.25" style="81" bestFit="1" customWidth="1"/>
    <col min="5" max="5" width="164.625" style="81" customWidth="1"/>
    <col min="6" max="6" width="81.25" style="81" customWidth="1"/>
    <col min="7" max="7" width="115.75" style="81" customWidth="1"/>
    <col min="8" max="8" width="171.75" style="81" customWidth="1"/>
    <col min="9" max="9" width="38" style="81" customWidth="1"/>
    <col min="10" max="16384" width="9" style="81"/>
  </cols>
  <sheetData>
    <row r="1" spans="1:1" ht="16.5" customHeight="1">
      <c r="A1" s="290" t="s">
        <v>8246</v>
      </c>
    </row>
    <row r="2" spans="1:1" ht="16.5" customHeight="1">
      <c r="A2" s="291" t="s">
        <v>11639</v>
      </c>
    </row>
    <row r="3" spans="1:1" ht="16.5" customHeight="1">
      <c r="A3" s="342" t="s">
        <v>11640</v>
      </c>
    </row>
    <row r="4" spans="1:1" ht="16.5" customHeight="1">
      <c r="A4" s="342" t="s">
        <v>11641</v>
      </c>
    </row>
    <row r="5" spans="1:1" ht="16.5" customHeight="1">
      <c r="A5" s="291" t="s">
        <v>11642</v>
      </c>
    </row>
    <row r="6" spans="1:1" ht="16.5" customHeight="1">
      <c r="A6" s="291" t="s">
        <v>11643</v>
      </c>
    </row>
    <row r="7" spans="1:1" ht="16.5" customHeight="1">
      <c r="A7" s="291" t="s">
        <v>11644</v>
      </c>
    </row>
    <row r="10" spans="1:1" ht="16.5" customHeight="1">
      <c r="A10" s="292" t="s">
        <v>11645</v>
      </c>
    </row>
    <row r="11" spans="1:1" ht="16.5" customHeight="1">
      <c r="A11" s="291" t="s">
        <v>11646</v>
      </c>
    </row>
    <row r="12" spans="1:1" ht="16.5" customHeight="1">
      <c r="A12" s="291" t="s">
        <v>11647</v>
      </c>
    </row>
    <row r="13" spans="1:1" ht="16.5" customHeight="1">
      <c r="A13" s="824" t="s">
        <v>11648</v>
      </c>
    </row>
    <row r="14" spans="1:1" ht="16.5" customHeight="1">
      <c r="A14" s="291" t="s">
        <v>11649</v>
      </c>
    </row>
    <row r="15" spans="1:1" ht="16.5" customHeight="1">
      <c r="A15" s="291" t="s">
        <v>11650</v>
      </c>
    </row>
    <row r="16" spans="1:1" ht="16.5" customHeight="1">
      <c r="A16" s="897" t="s">
        <v>11651</v>
      </c>
    </row>
    <row r="19" spans="1:1" ht="16.5" customHeight="1">
      <c r="A19" s="293" t="s">
        <v>11652</v>
      </c>
    </row>
    <row r="20" spans="1:1" ht="16.5" customHeight="1">
      <c r="A20" s="294" t="s">
        <v>11653</v>
      </c>
    </row>
    <row r="21" spans="1:1" ht="16.5" customHeight="1">
      <c r="A21" s="294" t="s">
        <v>11654</v>
      </c>
    </row>
    <row r="22" spans="1:1" ht="16.5" customHeight="1">
      <c r="A22" s="294" t="s">
        <v>11655</v>
      </c>
    </row>
    <row r="23" spans="1:1" ht="16.5" customHeight="1">
      <c r="A23" s="294" t="s">
        <v>11656</v>
      </c>
    </row>
    <row r="24" spans="1:1" ht="16.5" customHeight="1">
      <c r="A24" s="294" t="s">
        <v>11657</v>
      </c>
    </row>
    <row r="25" spans="1:1" ht="16.5" customHeight="1">
      <c r="A25" s="897" t="s">
        <v>11658</v>
      </c>
    </row>
    <row r="28" spans="1:1" ht="16.5" customHeight="1">
      <c r="A28" s="295" t="s">
        <v>11659</v>
      </c>
    </row>
    <row r="29" spans="1:1" ht="16.5" customHeight="1">
      <c r="A29" s="291" t="s">
        <v>11660</v>
      </c>
    </row>
    <row r="30" spans="1:1" ht="16.5" customHeight="1">
      <c r="A30" s="291" t="s">
        <v>11661</v>
      </c>
    </row>
    <row r="31" spans="1:1" ht="16.5" customHeight="1">
      <c r="A31" s="291" t="s">
        <v>11662</v>
      </c>
    </row>
    <row r="32" spans="1:1" ht="16.5" customHeight="1">
      <c r="A32" s="296" t="s">
        <v>11663</v>
      </c>
    </row>
    <row r="33" spans="1:1" ht="16.5" customHeight="1">
      <c r="A33" s="296" t="s">
        <v>11664</v>
      </c>
    </row>
    <row r="34" spans="1:1" ht="16.5" customHeight="1">
      <c r="A34" s="897" t="s">
        <v>11665</v>
      </c>
    </row>
    <row r="37" spans="1:1" ht="16.5" customHeight="1">
      <c r="A37" s="297" t="s">
        <v>8286</v>
      </c>
    </row>
    <row r="38" spans="1:1" ht="16.5" customHeight="1">
      <c r="A38" s="291" t="s">
        <v>11666</v>
      </c>
    </row>
    <row r="39" spans="1:1" ht="16.5" customHeight="1">
      <c r="A39" s="291" t="s">
        <v>11667</v>
      </c>
    </row>
    <row r="40" spans="1:1" ht="16.5" customHeight="1">
      <c r="A40" s="291" t="s">
        <v>11668</v>
      </c>
    </row>
    <row r="41" spans="1:1" ht="16.5" customHeight="1">
      <c r="A41" s="291" t="s">
        <v>11669</v>
      </c>
    </row>
    <row r="42" spans="1:1" ht="16.5" customHeight="1">
      <c r="A42" s="291" t="s">
        <v>11670</v>
      </c>
    </row>
    <row r="43" spans="1:1" ht="16.5" customHeight="1">
      <c r="A43" s="897" t="s">
        <v>11671</v>
      </c>
    </row>
    <row r="46" spans="1:1" ht="16.5" customHeight="1">
      <c r="A46" s="298" t="s">
        <v>11672</v>
      </c>
    </row>
    <row r="47" spans="1:1" ht="16.5" customHeight="1">
      <c r="A47" s="291" t="s">
        <v>11673</v>
      </c>
    </row>
    <row r="48" spans="1:1" ht="16.5" customHeight="1">
      <c r="A48" s="291" t="s">
        <v>11674</v>
      </c>
    </row>
    <row r="49" spans="1:1" ht="16.5" customHeight="1">
      <c r="A49" s="294" t="s">
        <v>11675</v>
      </c>
    </row>
    <row r="50" spans="1:1" ht="16.5" customHeight="1">
      <c r="A50" s="294" t="s">
        <v>11676</v>
      </c>
    </row>
    <row r="51" spans="1:1" ht="16.5" customHeight="1">
      <c r="A51" s="291" t="s">
        <v>11677</v>
      </c>
    </row>
    <row r="52" spans="1:1" ht="16.5" customHeight="1">
      <c r="A52" s="291" t="s">
        <v>11678</v>
      </c>
    </row>
    <row r="53" spans="1:1" ht="16.5" customHeight="1">
      <c r="A53" s="291" t="s">
        <v>11679</v>
      </c>
    </row>
    <row r="54" spans="1:1" ht="16.5" customHeight="1">
      <c r="A54" s="897" t="s">
        <v>11680</v>
      </c>
    </row>
    <row r="57" spans="1:1" ht="16.5" customHeight="1">
      <c r="A57" s="299" t="s">
        <v>11681</v>
      </c>
    </row>
    <row r="58" spans="1:1" ht="16.5" customHeight="1">
      <c r="A58" s="300" t="s">
        <v>11682</v>
      </c>
    </row>
    <row r="59" spans="1:1" ht="16.5" customHeight="1">
      <c r="A59" s="300" t="s">
        <v>11683</v>
      </c>
    </row>
    <row r="60" spans="1:1" ht="16.5" customHeight="1">
      <c r="A60" s="300" t="s">
        <v>11684</v>
      </c>
    </row>
    <row r="61" spans="1:1" ht="16.5" customHeight="1">
      <c r="A61" s="824" t="s">
        <v>11685</v>
      </c>
    </row>
    <row r="62" spans="1:1" ht="16.5" customHeight="1">
      <c r="A62" s="300" t="s">
        <v>11686</v>
      </c>
    </row>
    <row r="63" spans="1:1" ht="16.5" customHeight="1">
      <c r="A63" s="300" t="s">
        <v>11687</v>
      </c>
    </row>
    <row r="66" spans="1:1" ht="16.5" customHeight="1">
      <c r="A66" s="301" t="s">
        <v>11688</v>
      </c>
    </row>
    <row r="67" spans="1:1" ht="16.5" customHeight="1">
      <c r="A67" s="300" t="s">
        <v>11689</v>
      </c>
    </row>
    <row r="68" spans="1:1" ht="16.5" customHeight="1">
      <c r="A68" s="300" t="s">
        <v>11690</v>
      </c>
    </row>
    <row r="69" spans="1:1" ht="16.5" customHeight="1">
      <c r="A69" s="300" t="s">
        <v>11691</v>
      </c>
    </row>
    <row r="70" spans="1:1" ht="16.5" customHeight="1">
      <c r="A70" s="291" t="s">
        <v>11692</v>
      </c>
    </row>
    <row r="71" spans="1:1" ht="16.5" customHeight="1">
      <c r="A71" s="824" t="s">
        <v>11693</v>
      </c>
    </row>
    <row r="72" spans="1:1" ht="16.5" customHeight="1">
      <c r="A72" s="300" t="s">
        <v>11694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86222-D721-4FFD-B8A4-164FB7F91029}">
  <dimension ref="B1:X1406"/>
  <sheetViews>
    <sheetView workbookViewId="0">
      <selection activeCell="C130" sqref="C130"/>
    </sheetView>
  </sheetViews>
  <sheetFormatPr defaultRowHeight="13.5"/>
  <cols>
    <col min="2" max="2" width="50" customWidth="1"/>
    <col min="3" max="3" width="46.25" bestFit="1" customWidth="1"/>
    <col min="4" max="4" width="173.375" customWidth="1"/>
    <col min="5" max="5" width="86" bestFit="1" customWidth="1"/>
    <col min="6" max="6" width="46.25" bestFit="1" customWidth="1"/>
  </cols>
  <sheetData>
    <row r="1" spans="2:24">
      <c r="B1" s="815" t="s">
        <v>9395</v>
      </c>
      <c r="C1" s="897" t="s">
        <v>9396</v>
      </c>
      <c r="D1" s="952" t="s">
        <v>9398</v>
      </c>
    </row>
    <row r="2" spans="2:24" ht="14.25">
      <c r="B2" t="s">
        <v>1265</v>
      </c>
      <c r="C2" s="945" t="s">
        <v>1265</v>
      </c>
      <c r="D2" s="945" t="s">
        <v>1265</v>
      </c>
      <c r="E2" s="953"/>
    </row>
    <row r="3" spans="2:24" ht="14.25">
      <c r="B3" s="945" t="s">
        <v>1265</v>
      </c>
      <c r="C3" s="38" t="s">
        <v>8257</v>
      </c>
      <c r="D3" s="954" t="s">
        <v>8451</v>
      </c>
      <c r="I3">
        <v>1646</v>
      </c>
      <c r="J3" t="s">
        <v>11695</v>
      </c>
    </row>
    <row r="4" spans="2:24" ht="14.25">
      <c r="B4" s="945" t="s">
        <v>1265</v>
      </c>
      <c r="C4" s="38" t="s">
        <v>8259</v>
      </c>
      <c r="D4" s="954" t="s">
        <v>8452</v>
      </c>
      <c r="I4">
        <v>-9</v>
      </c>
    </row>
    <row r="5" spans="2:24" ht="14.25">
      <c r="B5" s="945" t="s">
        <v>1265</v>
      </c>
      <c r="C5" s="38" t="s">
        <v>8261</v>
      </c>
      <c r="D5" s="954" t="s">
        <v>8453</v>
      </c>
      <c r="I5">
        <v>-5</v>
      </c>
    </row>
    <row r="6" spans="2:24" ht="14.25">
      <c r="B6" s="945" t="s">
        <v>1265</v>
      </c>
      <c r="C6" s="38" t="s">
        <v>8262</v>
      </c>
      <c r="D6" s="954" t="s">
        <v>8454</v>
      </c>
      <c r="I6">
        <v>-6</v>
      </c>
    </row>
    <row r="7" spans="2:24" ht="14.25">
      <c r="B7" s="945" t="s">
        <v>1265</v>
      </c>
      <c r="C7" s="38" t="s">
        <v>8265</v>
      </c>
      <c r="D7" s="954" t="s">
        <v>8455</v>
      </c>
      <c r="I7">
        <v>-5</v>
      </c>
    </row>
    <row r="8" spans="2:24" ht="14.25">
      <c r="B8" s="945" t="s">
        <v>1265</v>
      </c>
      <c r="C8" s="38" t="s">
        <v>9404</v>
      </c>
      <c r="D8" s="954" t="s">
        <v>8456</v>
      </c>
      <c r="G8" t="s">
        <v>11696</v>
      </c>
      <c r="H8">
        <f>SUM(I:I)</f>
        <v>2026</v>
      </c>
      <c r="I8">
        <v>-25</v>
      </c>
    </row>
    <row r="9" spans="2:24" ht="14.25">
      <c r="B9" s="945" t="s">
        <v>1265</v>
      </c>
      <c r="C9" s="38" t="s">
        <v>8270</v>
      </c>
      <c r="D9" s="954" t="s">
        <v>8457</v>
      </c>
      <c r="I9">
        <v>-5</v>
      </c>
    </row>
    <row r="10" spans="2:24" ht="14.25">
      <c r="B10" s="945" t="s">
        <v>1265</v>
      </c>
      <c r="C10" s="38" t="s">
        <v>8272</v>
      </c>
      <c r="D10" s="954" t="s">
        <v>8458</v>
      </c>
      <c r="I10">
        <v>-12</v>
      </c>
    </row>
    <row r="11" spans="2:24" ht="14.25">
      <c r="B11" s="945" t="s">
        <v>1265</v>
      </c>
      <c r="C11" s="38" t="s">
        <v>8274</v>
      </c>
      <c r="D11" s="954" t="s">
        <v>8459</v>
      </c>
      <c r="I11">
        <v>-38</v>
      </c>
    </row>
    <row r="12" spans="2:24" ht="14.25">
      <c r="B12" s="945" t="s">
        <v>1265</v>
      </c>
      <c r="C12" s="38" t="s">
        <v>8275</v>
      </c>
      <c r="D12" s="954" t="s">
        <v>8460</v>
      </c>
      <c r="I12">
        <v>-6</v>
      </c>
      <c r="V12" s="287"/>
      <c r="W12" s="204"/>
      <c r="X12" s="202"/>
    </row>
    <row r="13" spans="2:24" ht="14.25">
      <c r="B13" s="945" t="s">
        <v>1265</v>
      </c>
      <c r="C13" s="38" t="s">
        <v>8276</v>
      </c>
      <c r="D13" s="954" t="s">
        <v>8461</v>
      </c>
      <c r="I13">
        <v>-8</v>
      </c>
      <c r="V13" s="287"/>
      <c r="W13" s="205"/>
      <c r="X13" s="202"/>
    </row>
    <row r="14" spans="2:24" ht="14.25">
      <c r="B14" s="945" t="s">
        <v>1265</v>
      </c>
      <c r="C14" s="38" t="s">
        <v>8277</v>
      </c>
      <c r="D14" s="954" t="s">
        <v>8462</v>
      </c>
      <c r="E14" s="954"/>
      <c r="I14">
        <v>-4</v>
      </c>
      <c r="V14" s="287"/>
      <c r="W14" s="205"/>
      <c r="X14" s="202"/>
    </row>
    <row r="15" spans="2:24" ht="14.25">
      <c r="B15" s="945" t="s">
        <v>1265</v>
      </c>
      <c r="C15" s="39" t="s">
        <v>8278</v>
      </c>
      <c r="D15" s="955" t="s">
        <v>8463</v>
      </c>
      <c r="I15">
        <v>-25</v>
      </c>
      <c r="V15" s="287"/>
      <c r="W15" s="206"/>
      <c r="X15" s="202"/>
    </row>
    <row r="16" spans="2:24" ht="14.25">
      <c r="B16" s="945" t="s">
        <v>1265</v>
      </c>
      <c r="C16" s="39" t="s">
        <v>9413</v>
      </c>
      <c r="D16" s="955" t="s">
        <v>8464</v>
      </c>
      <c r="I16">
        <v>-11</v>
      </c>
      <c r="V16" s="287"/>
      <c r="W16" s="207"/>
      <c r="X16" s="202"/>
    </row>
    <row r="17" spans="2:24" ht="14.25">
      <c r="B17" s="945" t="s">
        <v>1265</v>
      </c>
      <c r="C17" s="39" t="s">
        <v>8281</v>
      </c>
      <c r="D17" s="955" t="s">
        <v>8465</v>
      </c>
      <c r="I17">
        <v>24</v>
      </c>
      <c r="V17" s="287"/>
      <c r="W17" s="209"/>
      <c r="X17" s="202"/>
    </row>
    <row r="18" spans="2:24" ht="14.25">
      <c r="B18" s="945" t="s">
        <v>1265</v>
      </c>
      <c r="C18" s="39" t="s">
        <v>8283</v>
      </c>
      <c r="D18" s="955" t="s">
        <v>8466</v>
      </c>
      <c r="I18">
        <v>-15</v>
      </c>
      <c r="V18" s="287"/>
      <c r="W18" s="203"/>
      <c r="X18" s="202"/>
    </row>
    <row r="19" spans="2:24" ht="14.25">
      <c r="B19" s="945" t="s">
        <v>1265</v>
      </c>
      <c r="C19" s="39" t="s">
        <v>8285</v>
      </c>
      <c r="D19" s="955" t="s">
        <v>8467</v>
      </c>
      <c r="I19">
        <v>-14</v>
      </c>
      <c r="V19" s="287"/>
      <c r="W19" s="204"/>
      <c r="X19" s="202"/>
    </row>
    <row r="20" spans="2:24" ht="14.25">
      <c r="B20" s="945" t="s">
        <v>1265</v>
      </c>
      <c r="C20" s="39" t="s">
        <v>8287</v>
      </c>
      <c r="D20" s="955" t="s">
        <v>8468</v>
      </c>
      <c r="I20">
        <v>39</v>
      </c>
      <c r="V20" s="287"/>
      <c r="W20" s="205"/>
      <c r="X20" s="202"/>
    </row>
    <row r="21" spans="2:24" ht="14.25">
      <c r="B21" s="945" t="s">
        <v>1265</v>
      </c>
      <c r="C21" s="39" t="s">
        <v>8290</v>
      </c>
      <c r="D21" s="955" t="s">
        <v>8469</v>
      </c>
      <c r="I21">
        <v>-20</v>
      </c>
      <c r="V21" s="287"/>
      <c r="W21" s="205"/>
      <c r="X21" s="202"/>
    </row>
    <row r="22" spans="2:24" ht="14.25">
      <c r="B22" s="945" t="s">
        <v>1265</v>
      </c>
      <c r="C22" s="39" t="s">
        <v>8293</v>
      </c>
      <c r="D22" s="955" t="s">
        <v>8470</v>
      </c>
      <c r="V22" s="287"/>
      <c r="W22" s="206"/>
      <c r="X22" s="202"/>
    </row>
    <row r="23" spans="2:24" ht="14.25">
      <c r="B23" s="945" t="s">
        <v>1265</v>
      </c>
      <c r="C23" s="39" t="s">
        <v>8295</v>
      </c>
      <c r="D23" s="955" t="s">
        <v>8471</v>
      </c>
      <c r="V23" s="287"/>
      <c r="W23" s="208"/>
      <c r="X23" s="202"/>
    </row>
    <row r="24" spans="2:24" ht="14.25">
      <c r="B24" s="945" t="s">
        <v>1265</v>
      </c>
      <c r="C24" s="39" t="s">
        <v>8297</v>
      </c>
      <c r="D24" s="955" t="s">
        <v>8472</v>
      </c>
      <c r="V24" s="287"/>
      <c r="W24" s="209"/>
      <c r="X24" s="202"/>
    </row>
    <row r="25" spans="2:24" ht="14.25">
      <c r="B25" s="945" t="s">
        <v>1265</v>
      </c>
      <c r="C25" s="39" t="s">
        <v>8299</v>
      </c>
      <c r="D25" s="955" t="s">
        <v>8473</v>
      </c>
      <c r="G25" s="962" t="s">
        <v>11697</v>
      </c>
      <c r="H25" t="s">
        <v>8247</v>
      </c>
      <c r="I25" t="s">
        <v>11698</v>
      </c>
      <c r="V25" s="287"/>
      <c r="W25" s="3"/>
      <c r="X25" s="3"/>
    </row>
    <row r="26" spans="2:24" ht="14.25">
      <c r="B26" s="945" t="s">
        <v>1265</v>
      </c>
      <c r="C26" s="39" t="s">
        <v>8300</v>
      </c>
      <c r="D26" s="955" t="s">
        <v>8474</v>
      </c>
      <c r="G26">
        <v>200</v>
      </c>
      <c r="H26" s="946" t="s">
        <v>8253</v>
      </c>
      <c r="I26" s="960">
        <v>25</v>
      </c>
      <c r="V26" s="287"/>
      <c r="W26" s="204"/>
      <c r="X26" s="202"/>
    </row>
    <row r="27" spans="2:24" ht="14.25">
      <c r="B27" s="945" t="s">
        <v>1265</v>
      </c>
      <c r="C27" s="39" t="s">
        <v>8301</v>
      </c>
      <c r="D27" s="955" t="s">
        <v>8475</v>
      </c>
      <c r="G27">
        <v>400</v>
      </c>
      <c r="H27" s="947" t="s">
        <v>11699</v>
      </c>
      <c r="I27" s="960">
        <v>50</v>
      </c>
      <c r="V27" s="287"/>
      <c r="W27" s="205"/>
      <c r="X27" s="202"/>
    </row>
    <row r="28" spans="2:24" ht="14.25">
      <c r="B28" s="945" t="s">
        <v>1265</v>
      </c>
      <c r="C28" s="39" t="s">
        <v>8302</v>
      </c>
      <c r="D28" s="955" t="s">
        <v>8476</v>
      </c>
      <c r="G28">
        <v>600</v>
      </c>
      <c r="H28" s="948" t="s">
        <v>8264</v>
      </c>
      <c r="I28" s="960">
        <v>75</v>
      </c>
      <c r="V28" s="287"/>
      <c r="W28" s="205"/>
      <c r="X28" s="203"/>
    </row>
    <row r="29" spans="2:24" ht="14.25">
      <c r="B29" s="945" t="s">
        <v>1265</v>
      </c>
      <c r="C29" s="39" t="s">
        <v>9427</v>
      </c>
      <c r="D29" s="955" t="s">
        <v>8477</v>
      </c>
      <c r="G29">
        <v>800</v>
      </c>
      <c r="H29" s="949" t="s">
        <v>8269</v>
      </c>
      <c r="I29" s="960">
        <v>100</v>
      </c>
      <c r="V29" s="287"/>
      <c r="W29" s="206"/>
      <c r="X29" s="202"/>
    </row>
    <row r="30" spans="2:24" ht="14.25">
      <c r="B30" s="945" t="s">
        <v>1265</v>
      </c>
      <c r="C30" s="40" t="s">
        <v>8317</v>
      </c>
      <c r="D30" s="956" t="s">
        <v>8551</v>
      </c>
      <c r="G30">
        <v>1000</v>
      </c>
      <c r="H30" s="950" t="s">
        <v>8273</v>
      </c>
      <c r="I30" s="960">
        <v>125</v>
      </c>
      <c r="V30" s="287"/>
      <c r="W30" s="208"/>
      <c r="X30" s="202"/>
    </row>
    <row r="31" spans="2:24" ht="14.25">
      <c r="B31" s="945" t="s">
        <v>1265</v>
      </c>
      <c r="C31" s="40" t="s">
        <v>8318</v>
      </c>
      <c r="D31" s="956" t="s">
        <v>8552</v>
      </c>
      <c r="G31">
        <v>1200</v>
      </c>
      <c r="H31" s="951" t="s">
        <v>11700</v>
      </c>
      <c r="I31" s="960">
        <v>150</v>
      </c>
      <c r="V31" s="287"/>
      <c r="W31" s="209"/>
      <c r="X31" s="202"/>
    </row>
    <row r="32" spans="2:24" ht="14.25">
      <c r="B32" s="945" t="s">
        <v>1265</v>
      </c>
      <c r="C32" s="40" t="s">
        <v>8319</v>
      </c>
      <c r="D32" s="956" t="s">
        <v>8553</v>
      </c>
      <c r="V32" s="287"/>
      <c r="W32" s="207"/>
      <c r="X32" s="202"/>
    </row>
    <row r="33" spans="2:24" ht="14.25">
      <c r="B33" s="945" t="s">
        <v>1265</v>
      </c>
      <c r="C33" s="40" t="s">
        <v>8320</v>
      </c>
      <c r="D33" s="956" t="s">
        <v>8554</v>
      </c>
      <c r="V33" s="287"/>
      <c r="W33" s="204"/>
      <c r="X33" s="202"/>
    </row>
    <row r="34" spans="2:24" ht="14.25">
      <c r="B34" s="945" t="s">
        <v>1265</v>
      </c>
      <c r="C34" s="40" t="s">
        <v>8321</v>
      </c>
      <c r="D34" s="956" t="s">
        <v>8555</v>
      </c>
      <c r="V34" s="287"/>
      <c r="W34" s="986"/>
      <c r="X34" s="202"/>
    </row>
    <row r="35" spans="2:24" ht="14.25">
      <c r="B35" s="945" t="s">
        <v>1265</v>
      </c>
      <c r="C35" s="40" t="s">
        <v>8322</v>
      </c>
      <c r="D35" s="956" t="s">
        <v>8556</v>
      </c>
      <c r="V35" s="287"/>
      <c r="W35" s="205"/>
      <c r="X35" s="203"/>
    </row>
    <row r="36" spans="2:24" ht="14.25">
      <c r="B36" s="945" t="s">
        <v>1265</v>
      </c>
      <c r="C36" s="40" t="s">
        <v>8323</v>
      </c>
      <c r="D36" s="956" t="s">
        <v>8557</v>
      </c>
      <c r="V36" s="287"/>
      <c r="W36" s="206"/>
      <c r="X36" s="202"/>
    </row>
    <row r="37" spans="2:24" ht="14.25">
      <c r="B37" s="945" t="s">
        <v>1265</v>
      </c>
      <c r="C37" s="40" t="s">
        <v>8324</v>
      </c>
      <c r="D37" s="956" t="s">
        <v>8558</v>
      </c>
      <c r="V37" s="287"/>
      <c r="W37" s="208"/>
      <c r="X37" s="202"/>
    </row>
    <row r="38" spans="2:24" ht="14.25">
      <c r="B38" s="945" t="s">
        <v>1265</v>
      </c>
      <c r="C38" s="40" t="s">
        <v>8325</v>
      </c>
      <c r="D38" s="956" t="s">
        <v>8559</v>
      </c>
      <c r="V38" s="287"/>
      <c r="W38" s="209"/>
      <c r="X38" s="202"/>
    </row>
    <row r="40" spans="2:24" ht="14.25">
      <c r="B40" s="38" t="s">
        <v>8257</v>
      </c>
      <c r="C40" s="945" t="s">
        <v>1265</v>
      </c>
      <c r="D40" s="954" t="s">
        <v>8451</v>
      </c>
    </row>
    <row r="41" spans="2:24" ht="14.25">
      <c r="B41" s="38" t="s">
        <v>8257</v>
      </c>
      <c r="C41" s="38" t="s">
        <v>8257</v>
      </c>
      <c r="D41" s="955" t="s">
        <v>8476</v>
      </c>
    </row>
    <row r="42" spans="2:24" ht="14.25">
      <c r="B42" s="38" t="s">
        <v>8257</v>
      </c>
      <c r="C42" s="38" t="s">
        <v>8259</v>
      </c>
      <c r="D42" s="955" t="s">
        <v>8478</v>
      </c>
    </row>
    <row r="43" spans="2:24" ht="14.25">
      <c r="B43" s="38" t="s">
        <v>8257</v>
      </c>
      <c r="C43" s="38" t="s">
        <v>8261</v>
      </c>
      <c r="D43" s="955" t="s">
        <v>8479</v>
      </c>
    </row>
    <row r="44" spans="2:24" ht="14.25">
      <c r="B44" s="38" t="s">
        <v>8257</v>
      </c>
      <c r="C44" s="38" t="s">
        <v>8262</v>
      </c>
      <c r="D44" s="955" t="s">
        <v>8480</v>
      </c>
    </row>
    <row r="45" spans="2:24" ht="14.25">
      <c r="B45" s="38" t="s">
        <v>8257</v>
      </c>
      <c r="C45" s="38" t="s">
        <v>8265</v>
      </c>
      <c r="D45" s="955" t="s">
        <v>8481</v>
      </c>
    </row>
    <row r="46" spans="2:24" ht="14.25">
      <c r="B46" s="38" t="s">
        <v>8257</v>
      </c>
      <c r="C46" s="38" t="s">
        <v>9404</v>
      </c>
      <c r="D46" s="955" t="s">
        <v>8482</v>
      </c>
    </row>
    <row r="47" spans="2:24" ht="14.25">
      <c r="B47" s="38" t="s">
        <v>8257</v>
      </c>
      <c r="C47" s="38" t="s">
        <v>8270</v>
      </c>
      <c r="D47" s="955" t="s">
        <v>8483</v>
      </c>
    </row>
    <row r="48" spans="2:24" ht="14.25">
      <c r="B48" s="38" t="s">
        <v>8257</v>
      </c>
      <c r="C48" s="38" t="s">
        <v>8272</v>
      </c>
      <c r="D48" s="955" t="s">
        <v>8484</v>
      </c>
    </row>
    <row r="49" spans="2:5" ht="14.25">
      <c r="B49" s="38" t="s">
        <v>8257</v>
      </c>
      <c r="C49" s="38" t="s">
        <v>8274</v>
      </c>
      <c r="D49" s="955" t="s">
        <v>8485</v>
      </c>
    </row>
    <row r="50" spans="2:5" ht="14.25">
      <c r="B50" s="38" t="s">
        <v>8257</v>
      </c>
      <c r="C50" s="38" t="s">
        <v>8275</v>
      </c>
      <c r="D50" s="955" t="s">
        <v>8486</v>
      </c>
    </row>
    <row r="51" spans="2:5" ht="14.25">
      <c r="B51" s="38" t="s">
        <v>8257</v>
      </c>
      <c r="C51" s="38" t="s">
        <v>8276</v>
      </c>
      <c r="D51" s="955" t="s">
        <v>8487</v>
      </c>
    </row>
    <row r="52" spans="2:5" ht="14.25">
      <c r="B52" s="38" t="s">
        <v>8257</v>
      </c>
      <c r="C52" s="38" t="s">
        <v>8277</v>
      </c>
      <c r="D52" s="955" t="s">
        <v>8488</v>
      </c>
    </row>
    <row r="53" spans="2:5" ht="14.25">
      <c r="B53" s="38" t="s">
        <v>8257</v>
      </c>
      <c r="C53" s="39" t="s">
        <v>8278</v>
      </c>
      <c r="D53" s="956" t="s">
        <v>8560</v>
      </c>
    </row>
    <row r="54" spans="2:5" ht="14.25">
      <c r="B54" s="38" t="s">
        <v>8257</v>
      </c>
      <c r="C54" s="39" t="s">
        <v>9413</v>
      </c>
      <c r="D54" s="956" t="s">
        <v>8561</v>
      </c>
    </row>
    <row r="55" spans="2:5" ht="14.25">
      <c r="B55" s="38" t="s">
        <v>8257</v>
      </c>
      <c r="C55" s="39" t="s">
        <v>8281</v>
      </c>
      <c r="D55" s="956" t="s">
        <v>8562</v>
      </c>
    </row>
    <row r="56" spans="2:5" ht="14.25">
      <c r="B56" s="38" t="s">
        <v>8257</v>
      </c>
      <c r="C56" s="39" t="s">
        <v>8283</v>
      </c>
      <c r="D56" s="956" t="s">
        <v>8563</v>
      </c>
    </row>
    <row r="57" spans="2:5" ht="14.25">
      <c r="B57" s="38" t="s">
        <v>8257</v>
      </c>
      <c r="C57" s="39" t="s">
        <v>8285</v>
      </c>
      <c r="D57" s="956" t="s">
        <v>8564</v>
      </c>
    </row>
    <row r="58" spans="2:5" ht="14.25">
      <c r="B58" s="38" t="s">
        <v>8257</v>
      </c>
      <c r="C58" s="39" t="s">
        <v>8287</v>
      </c>
      <c r="D58" s="956" t="s">
        <v>8565</v>
      </c>
    </row>
    <row r="59" spans="2:5" ht="14.25">
      <c r="B59" s="38" t="s">
        <v>8257</v>
      </c>
      <c r="C59" s="39" t="s">
        <v>8290</v>
      </c>
      <c r="D59" s="956" t="s">
        <v>8566</v>
      </c>
    </row>
    <row r="60" spans="2:5" ht="14.25">
      <c r="B60" s="38" t="s">
        <v>8257</v>
      </c>
      <c r="C60" s="39" t="s">
        <v>8293</v>
      </c>
      <c r="D60" s="956" t="s">
        <v>8567</v>
      </c>
      <c r="E60" s="958"/>
    </row>
    <row r="61" spans="2:5" ht="14.25">
      <c r="B61" s="38" t="s">
        <v>8257</v>
      </c>
      <c r="C61" s="39" t="s">
        <v>8295</v>
      </c>
      <c r="D61" s="956" t="s">
        <v>8568</v>
      </c>
      <c r="E61" s="958"/>
    </row>
    <row r="62" spans="2:5" ht="14.25">
      <c r="B62" s="38" t="s">
        <v>8257</v>
      </c>
      <c r="C62" s="39" t="s">
        <v>8297</v>
      </c>
      <c r="D62" s="956" t="s">
        <v>8569</v>
      </c>
      <c r="E62" s="958"/>
    </row>
    <row r="63" spans="2:5" ht="14.25">
      <c r="B63" s="38" t="s">
        <v>8257</v>
      </c>
      <c r="C63" s="39" t="s">
        <v>8299</v>
      </c>
      <c r="D63" s="956" t="s">
        <v>8570</v>
      </c>
      <c r="E63" s="958"/>
    </row>
    <row r="64" spans="2:5" ht="14.25">
      <c r="B64" s="38" t="s">
        <v>8257</v>
      </c>
      <c r="C64" s="39" t="s">
        <v>8300</v>
      </c>
      <c r="D64" s="956" t="s">
        <v>8571</v>
      </c>
      <c r="E64" s="958"/>
    </row>
    <row r="65" spans="2:5" ht="14.25">
      <c r="B65" s="38" t="s">
        <v>8257</v>
      </c>
      <c r="C65" s="39" t="s">
        <v>8301</v>
      </c>
      <c r="D65" s="956" t="s">
        <v>8572</v>
      </c>
      <c r="E65" s="958"/>
    </row>
    <row r="66" spans="2:5" ht="14.25">
      <c r="B66" s="38" t="s">
        <v>8257</v>
      </c>
      <c r="C66" s="39" t="s">
        <v>8302</v>
      </c>
      <c r="D66" s="956" t="s">
        <v>8573</v>
      </c>
      <c r="E66" s="959"/>
    </row>
    <row r="67" spans="2:5" ht="14.25">
      <c r="B67" s="38" t="s">
        <v>8257</v>
      </c>
      <c r="C67" s="39" t="s">
        <v>9427</v>
      </c>
      <c r="D67" s="956" t="s">
        <v>8574</v>
      </c>
      <c r="E67" s="959"/>
    </row>
    <row r="68" spans="2:5" ht="14.25">
      <c r="B68" s="38" t="s">
        <v>8257</v>
      </c>
      <c r="C68" s="40" t="s">
        <v>8317</v>
      </c>
      <c r="D68" s="957" t="s">
        <v>8725</v>
      </c>
      <c r="E68" s="959"/>
    </row>
    <row r="69" spans="2:5" ht="14.25">
      <c r="B69" s="38" t="s">
        <v>8257</v>
      </c>
      <c r="C69" s="40" t="s">
        <v>8318</v>
      </c>
      <c r="D69" s="957" t="s">
        <v>8726</v>
      </c>
      <c r="E69" s="959"/>
    </row>
    <row r="70" spans="2:5" ht="14.25">
      <c r="B70" s="38" t="s">
        <v>8257</v>
      </c>
      <c r="C70" s="40" t="s">
        <v>8319</v>
      </c>
      <c r="D70" s="957" t="s">
        <v>8727</v>
      </c>
      <c r="E70" s="959"/>
    </row>
    <row r="71" spans="2:5" ht="14.25">
      <c r="B71" s="38" t="s">
        <v>8257</v>
      </c>
      <c r="C71" s="40" t="s">
        <v>8320</v>
      </c>
      <c r="D71" s="957" t="s">
        <v>8728</v>
      </c>
      <c r="E71" s="959"/>
    </row>
    <row r="72" spans="2:5" ht="14.25">
      <c r="B72" s="38" t="s">
        <v>8257</v>
      </c>
      <c r="C72" s="40" t="s">
        <v>8321</v>
      </c>
      <c r="D72" s="957" t="s">
        <v>8729</v>
      </c>
      <c r="E72" s="959"/>
    </row>
    <row r="73" spans="2:5" ht="14.25">
      <c r="B73" s="38" t="s">
        <v>8257</v>
      </c>
      <c r="C73" s="40" t="s">
        <v>8322</v>
      </c>
      <c r="D73" s="957" t="s">
        <v>8730</v>
      </c>
      <c r="E73" s="959"/>
    </row>
    <row r="74" spans="2:5" ht="14.25">
      <c r="B74" s="38" t="s">
        <v>8257</v>
      </c>
      <c r="C74" s="40" t="s">
        <v>8323</v>
      </c>
      <c r="D74" s="957" t="s">
        <v>8731</v>
      </c>
      <c r="E74" s="956"/>
    </row>
    <row r="75" spans="2:5" ht="14.25">
      <c r="B75" s="38" t="s">
        <v>8257</v>
      </c>
      <c r="C75" s="40" t="s">
        <v>8324</v>
      </c>
      <c r="D75" s="957" t="s">
        <v>8732</v>
      </c>
      <c r="E75" s="956"/>
    </row>
    <row r="76" spans="2:5" ht="14.25">
      <c r="B76" s="38" t="s">
        <v>8257</v>
      </c>
      <c r="C76" s="40" t="s">
        <v>8325</v>
      </c>
      <c r="D76" s="957" t="s">
        <v>8733</v>
      </c>
      <c r="E76" s="956"/>
    </row>
    <row r="77" spans="2:5" ht="14.25">
      <c r="E77" s="956"/>
    </row>
    <row r="78" spans="2:5" ht="14.25">
      <c r="B78" s="38" t="s">
        <v>8259</v>
      </c>
      <c r="C78" s="945" t="s">
        <v>1265</v>
      </c>
      <c r="D78" s="954" t="s">
        <v>8452</v>
      </c>
    </row>
    <row r="79" spans="2:5" ht="14.25">
      <c r="B79" s="38" t="s">
        <v>8259</v>
      </c>
      <c r="C79" s="38" t="s">
        <v>8257</v>
      </c>
      <c r="D79" s="955" t="s">
        <v>8476</v>
      </c>
    </row>
    <row r="80" spans="2:5" ht="14.25">
      <c r="B80" s="38" t="s">
        <v>8259</v>
      </c>
      <c r="C80" s="38" t="s">
        <v>8259</v>
      </c>
      <c r="D80" s="955" t="s">
        <v>8489</v>
      </c>
    </row>
    <row r="81" spans="2:4" ht="14.25">
      <c r="B81" s="38" t="s">
        <v>8259</v>
      </c>
      <c r="C81" s="38" t="s">
        <v>8261</v>
      </c>
      <c r="D81" s="955" t="s">
        <v>8490</v>
      </c>
    </row>
    <row r="82" spans="2:4" ht="14.25">
      <c r="B82" s="38" t="s">
        <v>8259</v>
      </c>
      <c r="C82" s="38" t="s">
        <v>8262</v>
      </c>
      <c r="D82" s="955" t="s">
        <v>8491</v>
      </c>
    </row>
    <row r="83" spans="2:4" ht="14.25">
      <c r="B83" s="38" t="s">
        <v>8259</v>
      </c>
      <c r="C83" s="38" t="s">
        <v>8265</v>
      </c>
      <c r="D83" s="955" t="s">
        <v>8492</v>
      </c>
    </row>
    <row r="84" spans="2:4" ht="14.25">
      <c r="B84" s="38" t="s">
        <v>8259</v>
      </c>
      <c r="C84" s="38" t="s">
        <v>9404</v>
      </c>
      <c r="D84" s="955" t="s">
        <v>8493</v>
      </c>
    </row>
    <row r="85" spans="2:4" ht="14.25">
      <c r="B85" s="38" t="s">
        <v>8259</v>
      </c>
      <c r="C85" s="38" t="s">
        <v>8270</v>
      </c>
      <c r="D85" s="955" t="s">
        <v>8494</v>
      </c>
    </row>
    <row r="86" spans="2:4" ht="14.25">
      <c r="B86" s="38" t="s">
        <v>8259</v>
      </c>
      <c r="C86" s="38" t="s">
        <v>8272</v>
      </c>
      <c r="D86" s="955" t="s">
        <v>8495</v>
      </c>
    </row>
    <row r="87" spans="2:4" ht="14.25">
      <c r="B87" s="38" t="s">
        <v>8259</v>
      </c>
      <c r="C87" s="38" t="s">
        <v>8274</v>
      </c>
      <c r="D87" s="955" t="s">
        <v>8496</v>
      </c>
    </row>
    <row r="88" spans="2:4" ht="14.25">
      <c r="B88" s="38" t="s">
        <v>8259</v>
      </c>
      <c r="C88" s="38" t="s">
        <v>8275</v>
      </c>
      <c r="D88" s="955" t="s">
        <v>8497</v>
      </c>
    </row>
    <row r="89" spans="2:4" ht="14.25">
      <c r="B89" s="38" t="s">
        <v>8259</v>
      </c>
      <c r="C89" s="38" t="s">
        <v>8276</v>
      </c>
      <c r="D89" s="955" t="s">
        <v>8498</v>
      </c>
    </row>
    <row r="90" spans="2:4" ht="14.25">
      <c r="B90" s="38" t="s">
        <v>8259</v>
      </c>
      <c r="C90" s="38" t="s">
        <v>8277</v>
      </c>
      <c r="D90" s="955" t="s">
        <v>8499</v>
      </c>
    </row>
    <row r="91" spans="2:4" ht="14.25">
      <c r="B91" s="38" t="s">
        <v>8259</v>
      </c>
      <c r="C91" s="39" t="s">
        <v>8278</v>
      </c>
      <c r="D91" s="956" t="s">
        <v>8575</v>
      </c>
    </row>
    <row r="92" spans="2:4" ht="14.25">
      <c r="B92" s="38" t="s">
        <v>8259</v>
      </c>
      <c r="C92" s="39" t="s">
        <v>9413</v>
      </c>
      <c r="D92" s="956" t="s">
        <v>8576</v>
      </c>
    </row>
    <row r="93" spans="2:4" ht="14.25">
      <c r="B93" s="38" t="s">
        <v>8259</v>
      </c>
      <c r="C93" s="39" t="s">
        <v>8281</v>
      </c>
      <c r="D93" s="956" t="s">
        <v>8577</v>
      </c>
    </row>
    <row r="94" spans="2:4" ht="14.25">
      <c r="B94" s="38" t="s">
        <v>8259</v>
      </c>
      <c r="C94" s="39" t="s">
        <v>8283</v>
      </c>
      <c r="D94" s="956" t="s">
        <v>8578</v>
      </c>
    </row>
    <row r="95" spans="2:4" ht="14.25">
      <c r="B95" s="38" t="s">
        <v>8259</v>
      </c>
      <c r="C95" s="39" t="s">
        <v>8285</v>
      </c>
      <c r="D95" s="956" t="s">
        <v>8579</v>
      </c>
    </row>
    <row r="96" spans="2:4" ht="14.25">
      <c r="B96" s="38" t="s">
        <v>8259</v>
      </c>
      <c r="C96" s="39" t="s">
        <v>8287</v>
      </c>
      <c r="D96" s="956" t="s">
        <v>8580</v>
      </c>
    </row>
    <row r="97" spans="2:4" ht="14.25">
      <c r="B97" s="38" t="s">
        <v>8259</v>
      </c>
      <c r="C97" s="39" t="s">
        <v>8290</v>
      </c>
      <c r="D97" s="956" t="s">
        <v>8581</v>
      </c>
    </row>
    <row r="98" spans="2:4" ht="14.25">
      <c r="B98" s="38" t="s">
        <v>8259</v>
      </c>
      <c r="C98" s="39" t="s">
        <v>8293</v>
      </c>
      <c r="D98" s="956" t="s">
        <v>8582</v>
      </c>
    </row>
    <row r="99" spans="2:4" ht="14.25">
      <c r="B99" s="38" t="s">
        <v>8259</v>
      </c>
      <c r="C99" s="39" t="s">
        <v>8295</v>
      </c>
      <c r="D99" s="956" t="s">
        <v>8583</v>
      </c>
    </row>
    <row r="100" spans="2:4" ht="14.25">
      <c r="B100" s="38" t="s">
        <v>8259</v>
      </c>
      <c r="C100" s="39" t="s">
        <v>8297</v>
      </c>
      <c r="D100" s="956" t="s">
        <v>8584</v>
      </c>
    </row>
    <row r="101" spans="2:4" ht="14.25">
      <c r="B101" s="38" t="s">
        <v>8259</v>
      </c>
      <c r="C101" s="39" t="s">
        <v>8299</v>
      </c>
      <c r="D101" s="956" t="s">
        <v>8585</v>
      </c>
    </row>
    <row r="102" spans="2:4" ht="14.25">
      <c r="B102" s="38" t="s">
        <v>8259</v>
      </c>
      <c r="C102" s="39" t="s">
        <v>8300</v>
      </c>
      <c r="D102" s="956" t="s">
        <v>8586</v>
      </c>
    </row>
    <row r="103" spans="2:4" ht="14.25">
      <c r="B103" s="38" t="s">
        <v>8259</v>
      </c>
      <c r="C103" s="39" t="s">
        <v>8301</v>
      </c>
      <c r="D103" s="956" t="s">
        <v>8587</v>
      </c>
    </row>
    <row r="104" spans="2:4" ht="14.25">
      <c r="B104" s="38" t="s">
        <v>8259</v>
      </c>
      <c r="C104" s="39" t="s">
        <v>8302</v>
      </c>
      <c r="D104" s="956" t="s">
        <v>8588</v>
      </c>
    </row>
    <row r="105" spans="2:4" ht="14.25">
      <c r="B105" s="38" t="s">
        <v>8259</v>
      </c>
      <c r="C105" s="39" t="s">
        <v>9427</v>
      </c>
      <c r="D105" s="956" t="s">
        <v>8589</v>
      </c>
    </row>
    <row r="106" spans="2:4" ht="14.25">
      <c r="B106" s="38" t="s">
        <v>8259</v>
      </c>
      <c r="C106" s="40" t="s">
        <v>8317</v>
      </c>
      <c r="D106" s="957" t="s">
        <v>8734</v>
      </c>
    </row>
    <row r="107" spans="2:4" ht="14.25">
      <c r="B107" s="38" t="s">
        <v>8259</v>
      </c>
      <c r="C107" s="40" t="s">
        <v>8318</v>
      </c>
      <c r="D107" s="957" t="s">
        <v>8735</v>
      </c>
    </row>
    <row r="108" spans="2:4" ht="14.25">
      <c r="B108" s="38" t="s">
        <v>8259</v>
      </c>
      <c r="C108" s="40" t="s">
        <v>8319</v>
      </c>
      <c r="D108" s="957" t="s">
        <v>8736</v>
      </c>
    </row>
    <row r="109" spans="2:4" ht="14.25">
      <c r="B109" s="38" t="s">
        <v>8259</v>
      </c>
      <c r="C109" s="40" t="s">
        <v>8320</v>
      </c>
      <c r="D109" s="957" t="s">
        <v>8737</v>
      </c>
    </row>
    <row r="110" spans="2:4" ht="14.25">
      <c r="B110" s="38" t="s">
        <v>8259</v>
      </c>
      <c r="C110" s="40" t="s">
        <v>8321</v>
      </c>
      <c r="D110" s="957" t="s">
        <v>8738</v>
      </c>
    </row>
    <row r="111" spans="2:4" ht="14.25">
      <c r="B111" s="38" t="s">
        <v>8259</v>
      </c>
      <c r="C111" s="40" t="s">
        <v>8322</v>
      </c>
      <c r="D111" s="957" t="s">
        <v>8739</v>
      </c>
    </row>
    <row r="112" spans="2:4" ht="14.25">
      <c r="B112" s="38" t="s">
        <v>8259</v>
      </c>
      <c r="C112" s="40" t="s">
        <v>8323</v>
      </c>
      <c r="D112" s="957" t="s">
        <v>8740</v>
      </c>
    </row>
    <row r="113" spans="2:4" ht="14.25">
      <c r="B113" s="38" t="s">
        <v>8259</v>
      </c>
      <c r="C113" s="40" t="s">
        <v>8324</v>
      </c>
      <c r="D113" s="957" t="s">
        <v>8741</v>
      </c>
    </row>
    <row r="114" spans="2:4" ht="14.25">
      <c r="B114" s="38" t="s">
        <v>8259</v>
      </c>
      <c r="C114" s="40" t="s">
        <v>8325</v>
      </c>
      <c r="D114" s="957" t="s">
        <v>8742</v>
      </c>
    </row>
    <row r="116" spans="2:4" ht="14.25">
      <c r="B116" s="38" t="s">
        <v>8261</v>
      </c>
      <c r="C116" s="945" t="s">
        <v>1265</v>
      </c>
      <c r="D116" s="954" t="s">
        <v>8453</v>
      </c>
    </row>
    <row r="117" spans="2:4" ht="14.25">
      <c r="B117" s="38" t="s">
        <v>8261</v>
      </c>
      <c r="C117" s="38" t="s">
        <v>8257</v>
      </c>
      <c r="D117" s="955" t="s">
        <v>8479</v>
      </c>
    </row>
    <row r="118" spans="2:4" ht="14.25">
      <c r="B118" s="38" t="s">
        <v>8261</v>
      </c>
      <c r="C118" s="38" t="s">
        <v>8259</v>
      </c>
      <c r="D118" s="955" t="s">
        <v>8490</v>
      </c>
    </row>
    <row r="119" spans="2:4" ht="14.25">
      <c r="B119" s="38" t="s">
        <v>8261</v>
      </c>
      <c r="C119" s="38" t="s">
        <v>8261</v>
      </c>
      <c r="D119" s="955" t="s">
        <v>8479</v>
      </c>
    </row>
    <row r="120" spans="2:4" ht="14.25">
      <c r="B120" s="38" t="s">
        <v>8261</v>
      </c>
      <c r="C120" s="38" t="s">
        <v>8262</v>
      </c>
      <c r="D120" s="955" t="s">
        <v>8500</v>
      </c>
    </row>
    <row r="121" spans="2:4" ht="14.25">
      <c r="B121" s="38" t="s">
        <v>8261</v>
      </c>
      <c r="C121" s="38" t="s">
        <v>8265</v>
      </c>
      <c r="D121" s="955" t="s">
        <v>8501</v>
      </c>
    </row>
    <row r="122" spans="2:4" ht="14.25">
      <c r="B122" s="38" t="s">
        <v>8261</v>
      </c>
      <c r="C122" s="38" t="s">
        <v>9404</v>
      </c>
      <c r="D122" s="955" t="s">
        <v>8502</v>
      </c>
    </row>
    <row r="123" spans="2:4" ht="14.25">
      <c r="B123" s="38" t="s">
        <v>8261</v>
      </c>
      <c r="C123" s="38" t="s">
        <v>8270</v>
      </c>
      <c r="D123" s="955" t="s">
        <v>8503</v>
      </c>
    </row>
    <row r="124" spans="2:4" ht="14.25">
      <c r="B124" s="38" t="s">
        <v>8261</v>
      </c>
      <c r="C124" s="38" t="s">
        <v>8272</v>
      </c>
      <c r="D124" s="955" t="s">
        <v>8504</v>
      </c>
    </row>
    <row r="125" spans="2:4" ht="14.25">
      <c r="B125" s="38" t="s">
        <v>8261</v>
      </c>
      <c r="C125" s="38" t="s">
        <v>8274</v>
      </c>
      <c r="D125" s="955" t="s">
        <v>8505</v>
      </c>
    </row>
    <row r="126" spans="2:4" ht="14.25">
      <c r="B126" s="38" t="s">
        <v>8261</v>
      </c>
      <c r="C126" s="38" t="s">
        <v>8275</v>
      </c>
      <c r="D126" s="955" t="s">
        <v>8506</v>
      </c>
    </row>
    <row r="127" spans="2:4" ht="14.25">
      <c r="B127" s="38" t="s">
        <v>8261</v>
      </c>
      <c r="C127" s="38" t="s">
        <v>8276</v>
      </c>
      <c r="D127" s="955" t="s">
        <v>8507</v>
      </c>
    </row>
    <row r="128" spans="2:4" ht="14.25">
      <c r="B128" s="38" t="s">
        <v>8261</v>
      </c>
      <c r="C128" s="38" t="s">
        <v>8277</v>
      </c>
      <c r="D128" s="955" t="s">
        <v>8508</v>
      </c>
    </row>
    <row r="129" spans="2:4" ht="14.25">
      <c r="B129" s="38" t="s">
        <v>8261</v>
      </c>
      <c r="C129" s="39" t="s">
        <v>8278</v>
      </c>
      <c r="D129" s="956" t="s">
        <v>8590</v>
      </c>
    </row>
    <row r="130" spans="2:4" ht="14.25">
      <c r="B130" s="38" t="s">
        <v>8261</v>
      </c>
      <c r="C130" s="39" t="s">
        <v>9413</v>
      </c>
      <c r="D130" s="956" t="s">
        <v>8591</v>
      </c>
    </row>
    <row r="131" spans="2:4" ht="14.25">
      <c r="B131" s="38" t="s">
        <v>8261</v>
      </c>
      <c r="C131" s="39" t="s">
        <v>8281</v>
      </c>
      <c r="D131" s="956" t="s">
        <v>8592</v>
      </c>
    </row>
    <row r="132" spans="2:4" ht="14.25">
      <c r="B132" s="38" t="s">
        <v>8261</v>
      </c>
      <c r="C132" s="39" t="s">
        <v>8283</v>
      </c>
      <c r="D132" s="956" t="s">
        <v>8593</v>
      </c>
    </row>
    <row r="133" spans="2:4" ht="14.25">
      <c r="B133" s="38" t="s">
        <v>8261</v>
      </c>
      <c r="C133" s="39" t="s">
        <v>8285</v>
      </c>
      <c r="D133" s="956" t="s">
        <v>8594</v>
      </c>
    </row>
    <row r="134" spans="2:4" ht="14.25">
      <c r="B134" s="38" t="s">
        <v>8261</v>
      </c>
      <c r="C134" s="39" t="s">
        <v>8287</v>
      </c>
      <c r="D134" s="956" t="s">
        <v>8595</v>
      </c>
    </row>
    <row r="135" spans="2:4" ht="14.25">
      <c r="B135" s="38" t="s">
        <v>8261</v>
      </c>
      <c r="C135" s="39" t="s">
        <v>8290</v>
      </c>
      <c r="D135" s="956" t="s">
        <v>8596</v>
      </c>
    </row>
    <row r="136" spans="2:4" ht="14.25">
      <c r="B136" s="38" t="s">
        <v>8261</v>
      </c>
      <c r="C136" s="39" t="s">
        <v>8293</v>
      </c>
      <c r="D136" s="956" t="s">
        <v>8597</v>
      </c>
    </row>
    <row r="137" spans="2:4" ht="14.25">
      <c r="B137" s="38" t="s">
        <v>8261</v>
      </c>
      <c r="C137" s="39" t="s">
        <v>8295</v>
      </c>
      <c r="D137" s="956" t="s">
        <v>8598</v>
      </c>
    </row>
    <row r="138" spans="2:4" ht="14.25">
      <c r="B138" s="38" t="s">
        <v>8261</v>
      </c>
      <c r="C138" s="39" t="s">
        <v>8297</v>
      </c>
      <c r="D138" s="956" t="s">
        <v>8599</v>
      </c>
    </row>
    <row r="139" spans="2:4" ht="14.25">
      <c r="B139" s="38" t="s">
        <v>8261</v>
      </c>
      <c r="C139" s="39" t="s">
        <v>8299</v>
      </c>
      <c r="D139" s="956" t="s">
        <v>8600</v>
      </c>
    </row>
    <row r="140" spans="2:4" ht="14.25">
      <c r="B140" s="38" t="s">
        <v>8261</v>
      </c>
      <c r="C140" s="39" t="s">
        <v>8300</v>
      </c>
      <c r="D140" s="956" t="s">
        <v>8601</v>
      </c>
    </row>
    <row r="141" spans="2:4" ht="14.25">
      <c r="B141" s="38" t="s">
        <v>8261</v>
      </c>
      <c r="C141" s="39" t="s">
        <v>8301</v>
      </c>
      <c r="D141" s="956" t="s">
        <v>8602</v>
      </c>
    </row>
    <row r="142" spans="2:4" ht="14.25">
      <c r="B142" s="38" t="s">
        <v>8261</v>
      </c>
      <c r="C142" s="39" t="s">
        <v>8302</v>
      </c>
      <c r="D142" s="956" t="s">
        <v>8603</v>
      </c>
    </row>
    <row r="143" spans="2:4" ht="14.25">
      <c r="B143" s="38" t="s">
        <v>8261</v>
      </c>
      <c r="C143" s="39" t="s">
        <v>9427</v>
      </c>
      <c r="D143" s="956" t="s">
        <v>8604</v>
      </c>
    </row>
    <row r="144" spans="2:4" ht="14.25">
      <c r="B144" s="38" t="s">
        <v>8261</v>
      </c>
      <c r="C144" s="40" t="s">
        <v>8317</v>
      </c>
      <c r="D144" s="957" t="s">
        <v>8743</v>
      </c>
    </row>
    <row r="145" spans="2:4" ht="14.25">
      <c r="B145" s="38" t="s">
        <v>8261</v>
      </c>
      <c r="C145" s="40" t="s">
        <v>8318</v>
      </c>
      <c r="D145" s="957" t="s">
        <v>8744</v>
      </c>
    </row>
    <row r="146" spans="2:4" ht="14.25">
      <c r="B146" s="38" t="s">
        <v>8261</v>
      </c>
      <c r="C146" s="40" t="s">
        <v>8319</v>
      </c>
      <c r="D146" s="957" t="s">
        <v>8745</v>
      </c>
    </row>
    <row r="147" spans="2:4" ht="14.25">
      <c r="B147" s="38" t="s">
        <v>8261</v>
      </c>
      <c r="C147" s="40" t="s">
        <v>8320</v>
      </c>
      <c r="D147" s="957" t="s">
        <v>8746</v>
      </c>
    </row>
    <row r="148" spans="2:4" ht="14.25">
      <c r="B148" s="38" t="s">
        <v>8261</v>
      </c>
      <c r="C148" s="40" t="s">
        <v>8321</v>
      </c>
      <c r="D148" s="957" t="s">
        <v>8747</v>
      </c>
    </row>
    <row r="149" spans="2:4" ht="14.25">
      <c r="B149" s="38" t="s">
        <v>8261</v>
      </c>
      <c r="C149" s="40" t="s">
        <v>8322</v>
      </c>
      <c r="D149" s="957" t="s">
        <v>8748</v>
      </c>
    </row>
    <row r="150" spans="2:4" ht="14.25">
      <c r="B150" s="38" t="s">
        <v>8261</v>
      </c>
      <c r="C150" s="40" t="s">
        <v>8323</v>
      </c>
      <c r="D150" s="957" t="s">
        <v>8749</v>
      </c>
    </row>
    <row r="151" spans="2:4" ht="14.25">
      <c r="B151" s="38" t="s">
        <v>8261</v>
      </c>
      <c r="C151" s="40" t="s">
        <v>8324</v>
      </c>
      <c r="D151" s="957" t="s">
        <v>8750</v>
      </c>
    </row>
    <row r="152" spans="2:4" ht="14.25">
      <c r="B152" s="38" t="s">
        <v>8261</v>
      </c>
      <c r="C152" s="40" t="s">
        <v>8325</v>
      </c>
      <c r="D152" s="957" t="s">
        <v>8751</v>
      </c>
    </row>
    <row r="154" spans="2:4" ht="14.25">
      <c r="B154" s="38" t="s">
        <v>8262</v>
      </c>
      <c r="C154" s="945" t="s">
        <v>1265</v>
      </c>
      <c r="D154" s="954" t="s">
        <v>8454</v>
      </c>
    </row>
    <row r="155" spans="2:4" ht="14.25">
      <c r="B155" s="38" t="s">
        <v>8262</v>
      </c>
      <c r="C155" s="38" t="s">
        <v>8257</v>
      </c>
      <c r="D155" s="955" t="s">
        <v>8480</v>
      </c>
    </row>
    <row r="156" spans="2:4" ht="14.25">
      <c r="B156" s="38" t="s">
        <v>8262</v>
      </c>
      <c r="C156" s="38" t="s">
        <v>8259</v>
      </c>
      <c r="D156" s="955" t="s">
        <v>8491</v>
      </c>
    </row>
    <row r="157" spans="2:4" ht="14.25">
      <c r="B157" s="38" t="s">
        <v>8262</v>
      </c>
      <c r="C157" s="38" t="s">
        <v>8261</v>
      </c>
      <c r="D157" s="955" t="s">
        <v>8500</v>
      </c>
    </row>
    <row r="158" spans="2:4" ht="14.25">
      <c r="B158" s="38" t="s">
        <v>8262</v>
      </c>
      <c r="C158" s="38" t="s">
        <v>8262</v>
      </c>
      <c r="D158" s="955" t="s">
        <v>8509</v>
      </c>
    </row>
    <row r="159" spans="2:4" ht="14.25">
      <c r="B159" s="38" t="s">
        <v>8262</v>
      </c>
      <c r="C159" s="38" t="s">
        <v>8265</v>
      </c>
      <c r="D159" s="955" t="s">
        <v>8510</v>
      </c>
    </row>
    <row r="160" spans="2:4" ht="14.25">
      <c r="B160" s="38" t="s">
        <v>8262</v>
      </c>
      <c r="C160" s="38" t="s">
        <v>9404</v>
      </c>
      <c r="D160" s="955" t="s">
        <v>8511</v>
      </c>
    </row>
    <row r="161" spans="2:4" ht="14.25">
      <c r="B161" s="38" t="s">
        <v>8262</v>
      </c>
      <c r="C161" s="38" t="s">
        <v>8270</v>
      </c>
      <c r="D161" s="955" t="s">
        <v>8512</v>
      </c>
    </row>
    <row r="162" spans="2:4" ht="14.25">
      <c r="B162" s="38" t="s">
        <v>8262</v>
      </c>
      <c r="C162" s="38" t="s">
        <v>8272</v>
      </c>
      <c r="D162" s="955" t="s">
        <v>8513</v>
      </c>
    </row>
    <row r="163" spans="2:4" ht="14.25">
      <c r="B163" s="38" t="s">
        <v>8262</v>
      </c>
      <c r="C163" s="38" t="s">
        <v>8274</v>
      </c>
      <c r="D163" s="955" t="s">
        <v>8514</v>
      </c>
    </row>
    <row r="164" spans="2:4" ht="14.25">
      <c r="B164" s="38" t="s">
        <v>8262</v>
      </c>
      <c r="C164" s="38" t="s">
        <v>8275</v>
      </c>
      <c r="D164" s="955" t="s">
        <v>8515</v>
      </c>
    </row>
    <row r="165" spans="2:4" ht="14.25">
      <c r="B165" s="38" t="s">
        <v>8262</v>
      </c>
      <c r="C165" s="38" t="s">
        <v>8276</v>
      </c>
      <c r="D165" s="955" t="s">
        <v>8516</v>
      </c>
    </row>
    <row r="166" spans="2:4" ht="14.25">
      <c r="B166" s="38" t="s">
        <v>8262</v>
      </c>
      <c r="C166" s="38" t="s">
        <v>8277</v>
      </c>
      <c r="D166" s="955" t="s">
        <v>8517</v>
      </c>
    </row>
    <row r="167" spans="2:4" ht="14.25">
      <c r="B167" s="38" t="s">
        <v>8262</v>
      </c>
      <c r="C167" s="39" t="s">
        <v>8278</v>
      </c>
      <c r="D167" s="956" t="s">
        <v>8605</v>
      </c>
    </row>
    <row r="168" spans="2:4" ht="14.25">
      <c r="B168" s="38" t="s">
        <v>8262</v>
      </c>
      <c r="C168" s="39" t="s">
        <v>9413</v>
      </c>
      <c r="D168" s="956" t="s">
        <v>8606</v>
      </c>
    </row>
    <row r="169" spans="2:4" ht="14.25">
      <c r="B169" s="38" t="s">
        <v>8262</v>
      </c>
      <c r="C169" s="39" t="s">
        <v>8281</v>
      </c>
      <c r="D169" s="956" t="s">
        <v>8607</v>
      </c>
    </row>
    <row r="170" spans="2:4" ht="14.25">
      <c r="B170" s="38" t="s">
        <v>8262</v>
      </c>
      <c r="C170" s="39" t="s">
        <v>8283</v>
      </c>
      <c r="D170" s="956" t="s">
        <v>8608</v>
      </c>
    </row>
    <row r="171" spans="2:4" ht="14.25">
      <c r="B171" s="38" t="s">
        <v>8262</v>
      </c>
      <c r="C171" s="39" t="s">
        <v>8285</v>
      </c>
      <c r="D171" s="956" t="s">
        <v>8609</v>
      </c>
    </row>
    <row r="172" spans="2:4" ht="14.25">
      <c r="B172" s="38" t="s">
        <v>8262</v>
      </c>
      <c r="C172" s="39" t="s">
        <v>8287</v>
      </c>
      <c r="D172" s="956" t="s">
        <v>8610</v>
      </c>
    </row>
    <row r="173" spans="2:4" ht="14.25">
      <c r="B173" s="38" t="s">
        <v>8262</v>
      </c>
      <c r="C173" s="39" t="s">
        <v>8290</v>
      </c>
      <c r="D173" s="956" t="s">
        <v>8611</v>
      </c>
    </row>
    <row r="174" spans="2:4" ht="14.25">
      <c r="B174" s="38" t="s">
        <v>8262</v>
      </c>
      <c r="C174" s="39" t="s">
        <v>8293</v>
      </c>
      <c r="D174" s="956" t="s">
        <v>8612</v>
      </c>
    </row>
    <row r="175" spans="2:4" ht="14.25">
      <c r="B175" s="38" t="s">
        <v>8262</v>
      </c>
      <c r="C175" s="39" t="s">
        <v>8295</v>
      </c>
      <c r="D175" s="956" t="s">
        <v>8613</v>
      </c>
    </row>
    <row r="176" spans="2:4" ht="14.25">
      <c r="B176" s="38" t="s">
        <v>8262</v>
      </c>
      <c r="C176" s="39" t="s">
        <v>8297</v>
      </c>
      <c r="D176" s="956" t="s">
        <v>8614</v>
      </c>
    </row>
    <row r="177" spans="2:4" ht="14.25">
      <c r="B177" s="38" t="s">
        <v>8262</v>
      </c>
      <c r="C177" s="39" t="s">
        <v>8299</v>
      </c>
      <c r="D177" s="956" t="s">
        <v>8615</v>
      </c>
    </row>
    <row r="178" spans="2:4" ht="14.25">
      <c r="B178" s="38" t="s">
        <v>8262</v>
      </c>
      <c r="C178" s="39" t="s">
        <v>8300</v>
      </c>
      <c r="D178" s="956" t="s">
        <v>8616</v>
      </c>
    </row>
    <row r="179" spans="2:4" ht="14.25">
      <c r="B179" s="38" t="s">
        <v>8262</v>
      </c>
      <c r="C179" s="39" t="s">
        <v>8301</v>
      </c>
      <c r="D179" s="956" t="s">
        <v>8617</v>
      </c>
    </row>
    <row r="180" spans="2:4" ht="14.25">
      <c r="B180" s="38" t="s">
        <v>8262</v>
      </c>
      <c r="C180" s="39" t="s">
        <v>8302</v>
      </c>
      <c r="D180" s="956" t="s">
        <v>8618</v>
      </c>
    </row>
    <row r="181" spans="2:4" ht="14.25">
      <c r="B181" s="38" t="s">
        <v>8262</v>
      </c>
      <c r="C181" s="39" t="s">
        <v>9427</v>
      </c>
      <c r="D181" s="956" t="s">
        <v>8619</v>
      </c>
    </row>
    <row r="182" spans="2:4" ht="14.25">
      <c r="B182" s="38" t="s">
        <v>8262</v>
      </c>
      <c r="C182" s="40" t="s">
        <v>8317</v>
      </c>
      <c r="D182" s="957" t="s">
        <v>8752</v>
      </c>
    </row>
    <row r="183" spans="2:4" ht="14.25">
      <c r="B183" s="38" t="s">
        <v>8262</v>
      </c>
      <c r="C183" s="40" t="s">
        <v>8318</v>
      </c>
      <c r="D183" s="957" t="s">
        <v>8753</v>
      </c>
    </row>
    <row r="184" spans="2:4" ht="14.25">
      <c r="B184" s="38" t="s">
        <v>8262</v>
      </c>
      <c r="C184" s="40" t="s">
        <v>8319</v>
      </c>
      <c r="D184" s="957" t="s">
        <v>8754</v>
      </c>
    </row>
    <row r="185" spans="2:4" ht="14.25">
      <c r="B185" s="38" t="s">
        <v>8262</v>
      </c>
      <c r="C185" s="40" t="s">
        <v>8320</v>
      </c>
      <c r="D185" s="957" t="s">
        <v>8755</v>
      </c>
    </row>
    <row r="186" spans="2:4" ht="14.25">
      <c r="B186" s="38" t="s">
        <v>8262</v>
      </c>
      <c r="C186" s="40" t="s">
        <v>8321</v>
      </c>
      <c r="D186" s="957" t="s">
        <v>8756</v>
      </c>
    </row>
    <row r="187" spans="2:4" ht="14.25">
      <c r="B187" s="38" t="s">
        <v>8262</v>
      </c>
      <c r="C187" s="40" t="s">
        <v>8322</v>
      </c>
      <c r="D187" s="957" t="s">
        <v>8757</v>
      </c>
    </row>
    <row r="188" spans="2:4" ht="14.25">
      <c r="B188" s="38" t="s">
        <v>8262</v>
      </c>
      <c r="C188" s="40" t="s">
        <v>8323</v>
      </c>
      <c r="D188" s="957" t="s">
        <v>8758</v>
      </c>
    </row>
    <row r="189" spans="2:4" ht="14.25">
      <c r="B189" s="38" t="s">
        <v>8262</v>
      </c>
      <c r="C189" s="40" t="s">
        <v>8324</v>
      </c>
      <c r="D189" s="957" t="s">
        <v>8759</v>
      </c>
    </row>
    <row r="190" spans="2:4" ht="14.25">
      <c r="B190" s="38" t="s">
        <v>8262</v>
      </c>
      <c r="C190" s="40" t="s">
        <v>8325</v>
      </c>
      <c r="D190" s="957" t="s">
        <v>8760</v>
      </c>
    </row>
    <row r="192" spans="2:4" ht="14.25">
      <c r="B192" s="38" t="s">
        <v>8265</v>
      </c>
      <c r="C192" s="945" t="s">
        <v>1265</v>
      </c>
      <c r="D192" s="954" t="s">
        <v>8455</v>
      </c>
    </row>
    <row r="193" spans="2:4" ht="14.25">
      <c r="B193" s="38" t="s">
        <v>8265</v>
      </c>
      <c r="C193" s="38" t="s">
        <v>8257</v>
      </c>
      <c r="D193" s="955" t="s">
        <v>8481</v>
      </c>
    </row>
    <row r="194" spans="2:4" ht="14.25">
      <c r="B194" s="38" t="s">
        <v>8265</v>
      </c>
      <c r="C194" s="38" t="s">
        <v>8259</v>
      </c>
      <c r="D194" s="955" t="s">
        <v>8492</v>
      </c>
    </row>
    <row r="195" spans="2:4" ht="14.25">
      <c r="B195" s="38" t="s">
        <v>8265</v>
      </c>
      <c r="C195" s="38" t="s">
        <v>8261</v>
      </c>
      <c r="D195" s="955" t="s">
        <v>8501</v>
      </c>
    </row>
    <row r="196" spans="2:4" ht="14.25">
      <c r="B196" s="38" t="s">
        <v>8265</v>
      </c>
      <c r="C196" s="38" t="s">
        <v>8262</v>
      </c>
      <c r="D196" s="955" t="s">
        <v>8510</v>
      </c>
    </row>
    <row r="197" spans="2:4" ht="14.25">
      <c r="B197" s="38" t="s">
        <v>8265</v>
      </c>
      <c r="C197" s="38" t="s">
        <v>8265</v>
      </c>
      <c r="D197" s="955" t="s">
        <v>8518</v>
      </c>
    </row>
    <row r="198" spans="2:4" ht="14.25">
      <c r="B198" s="38" t="s">
        <v>8265</v>
      </c>
      <c r="C198" s="38" t="s">
        <v>9404</v>
      </c>
      <c r="D198" s="955" t="s">
        <v>8519</v>
      </c>
    </row>
    <row r="199" spans="2:4" ht="14.25">
      <c r="B199" s="38" t="s">
        <v>8265</v>
      </c>
      <c r="C199" s="38" t="s">
        <v>8270</v>
      </c>
      <c r="D199" s="955" t="s">
        <v>8520</v>
      </c>
    </row>
    <row r="200" spans="2:4" ht="14.25">
      <c r="B200" s="38" t="s">
        <v>8265</v>
      </c>
      <c r="C200" s="38" t="s">
        <v>8272</v>
      </c>
      <c r="D200" s="955" t="s">
        <v>8521</v>
      </c>
    </row>
    <row r="201" spans="2:4" ht="14.25">
      <c r="B201" s="38" t="s">
        <v>8265</v>
      </c>
      <c r="C201" s="38" t="s">
        <v>8274</v>
      </c>
      <c r="D201" s="955" t="s">
        <v>8522</v>
      </c>
    </row>
    <row r="202" spans="2:4" ht="14.25">
      <c r="B202" s="38" t="s">
        <v>8265</v>
      </c>
      <c r="C202" s="38" t="s">
        <v>8275</v>
      </c>
      <c r="D202" s="955" t="s">
        <v>8523</v>
      </c>
    </row>
    <row r="203" spans="2:4" ht="14.25">
      <c r="B203" s="38" t="s">
        <v>8265</v>
      </c>
      <c r="C203" s="38" t="s">
        <v>8276</v>
      </c>
      <c r="D203" s="955" t="s">
        <v>8524</v>
      </c>
    </row>
    <row r="204" spans="2:4" ht="14.25">
      <c r="B204" s="38" t="s">
        <v>8265</v>
      </c>
      <c r="C204" s="38" t="s">
        <v>8277</v>
      </c>
      <c r="D204" s="955" t="s">
        <v>8525</v>
      </c>
    </row>
    <row r="205" spans="2:4" ht="14.25">
      <c r="B205" s="38" t="s">
        <v>8265</v>
      </c>
      <c r="C205" s="39" t="s">
        <v>8278</v>
      </c>
      <c r="D205" s="956" t="s">
        <v>8620</v>
      </c>
    </row>
    <row r="206" spans="2:4" ht="14.25">
      <c r="B206" s="38" t="s">
        <v>8265</v>
      </c>
      <c r="C206" s="39" t="s">
        <v>9413</v>
      </c>
      <c r="D206" s="956" t="s">
        <v>8621</v>
      </c>
    </row>
    <row r="207" spans="2:4" ht="14.25">
      <c r="B207" s="38" t="s">
        <v>8265</v>
      </c>
      <c r="C207" s="39" t="s">
        <v>8281</v>
      </c>
      <c r="D207" s="956" t="s">
        <v>8622</v>
      </c>
    </row>
    <row r="208" spans="2:4" ht="14.25">
      <c r="B208" s="38" t="s">
        <v>8265</v>
      </c>
      <c r="C208" s="39" t="s">
        <v>8283</v>
      </c>
      <c r="D208" s="956" t="s">
        <v>8623</v>
      </c>
    </row>
    <row r="209" spans="2:4" ht="14.25">
      <c r="B209" s="38" t="s">
        <v>8265</v>
      </c>
      <c r="C209" s="39" t="s">
        <v>8285</v>
      </c>
      <c r="D209" s="956" t="s">
        <v>8624</v>
      </c>
    </row>
    <row r="210" spans="2:4" ht="14.25">
      <c r="B210" s="38" t="s">
        <v>8265</v>
      </c>
      <c r="C210" s="39" t="s">
        <v>8287</v>
      </c>
      <c r="D210" s="956" t="s">
        <v>8625</v>
      </c>
    </row>
    <row r="211" spans="2:4" ht="14.25">
      <c r="B211" s="38" t="s">
        <v>8265</v>
      </c>
      <c r="C211" s="39" t="s">
        <v>8290</v>
      </c>
      <c r="D211" s="956" t="s">
        <v>8626</v>
      </c>
    </row>
    <row r="212" spans="2:4" ht="14.25">
      <c r="B212" s="38" t="s">
        <v>8265</v>
      </c>
      <c r="C212" s="39" t="s">
        <v>8293</v>
      </c>
      <c r="D212" s="956" t="s">
        <v>8627</v>
      </c>
    </row>
    <row r="213" spans="2:4" ht="14.25">
      <c r="B213" s="38" t="s">
        <v>8265</v>
      </c>
      <c r="C213" s="39" t="s">
        <v>8295</v>
      </c>
      <c r="D213" s="956" t="s">
        <v>8628</v>
      </c>
    </row>
    <row r="214" spans="2:4" ht="14.25">
      <c r="B214" s="38" t="s">
        <v>8265</v>
      </c>
      <c r="C214" s="39" t="s">
        <v>8297</v>
      </c>
      <c r="D214" s="956" t="s">
        <v>8629</v>
      </c>
    </row>
    <row r="215" spans="2:4" ht="14.25">
      <c r="B215" s="38" t="s">
        <v>8265</v>
      </c>
      <c r="C215" s="39" t="s">
        <v>8299</v>
      </c>
      <c r="D215" s="956" t="s">
        <v>8630</v>
      </c>
    </row>
    <row r="216" spans="2:4" ht="14.25">
      <c r="B216" s="38" t="s">
        <v>8265</v>
      </c>
      <c r="C216" s="39" t="s">
        <v>8300</v>
      </c>
      <c r="D216" s="956" t="s">
        <v>8631</v>
      </c>
    </row>
    <row r="217" spans="2:4" ht="14.25">
      <c r="B217" s="38" t="s">
        <v>8265</v>
      </c>
      <c r="C217" s="39" t="s">
        <v>8301</v>
      </c>
      <c r="D217" s="956" t="s">
        <v>8632</v>
      </c>
    </row>
    <row r="218" spans="2:4" ht="14.25">
      <c r="B218" s="38" t="s">
        <v>8265</v>
      </c>
      <c r="C218" s="39" t="s">
        <v>8302</v>
      </c>
      <c r="D218" s="956" t="s">
        <v>8633</v>
      </c>
    </row>
    <row r="219" spans="2:4" ht="14.25">
      <c r="B219" s="38" t="s">
        <v>8265</v>
      </c>
      <c r="C219" s="39" t="s">
        <v>9427</v>
      </c>
      <c r="D219" s="956" t="s">
        <v>8634</v>
      </c>
    </row>
    <row r="220" spans="2:4" ht="14.25">
      <c r="B220" s="38" t="s">
        <v>8265</v>
      </c>
      <c r="C220" s="40" t="s">
        <v>8317</v>
      </c>
      <c r="D220" s="957" t="s">
        <v>8761</v>
      </c>
    </row>
    <row r="221" spans="2:4" ht="14.25">
      <c r="B221" s="38" t="s">
        <v>8265</v>
      </c>
      <c r="C221" s="40" t="s">
        <v>8318</v>
      </c>
      <c r="D221" s="957" t="s">
        <v>8762</v>
      </c>
    </row>
    <row r="222" spans="2:4" ht="14.25">
      <c r="B222" s="38" t="s">
        <v>8265</v>
      </c>
      <c r="C222" s="40" t="s">
        <v>8319</v>
      </c>
      <c r="D222" s="957" t="s">
        <v>8763</v>
      </c>
    </row>
    <row r="223" spans="2:4" ht="14.25">
      <c r="B223" s="38" t="s">
        <v>8265</v>
      </c>
      <c r="C223" s="40" t="s">
        <v>8320</v>
      </c>
      <c r="D223" s="957" t="s">
        <v>8764</v>
      </c>
    </row>
    <row r="224" spans="2:4" ht="14.25">
      <c r="B224" s="38" t="s">
        <v>8265</v>
      </c>
      <c r="C224" s="40" t="s">
        <v>8321</v>
      </c>
      <c r="D224" s="957" t="s">
        <v>8765</v>
      </c>
    </row>
    <row r="225" spans="2:4" ht="14.25">
      <c r="B225" s="38" t="s">
        <v>8265</v>
      </c>
      <c r="C225" s="40" t="s">
        <v>8322</v>
      </c>
      <c r="D225" s="957" t="s">
        <v>8766</v>
      </c>
    </row>
    <row r="226" spans="2:4" ht="14.25">
      <c r="B226" s="38" t="s">
        <v>8265</v>
      </c>
      <c r="C226" s="40" t="s">
        <v>8323</v>
      </c>
      <c r="D226" s="957" t="s">
        <v>8767</v>
      </c>
    </row>
    <row r="227" spans="2:4" ht="14.25">
      <c r="B227" s="38" t="s">
        <v>8265</v>
      </c>
      <c r="C227" s="40" t="s">
        <v>8324</v>
      </c>
      <c r="D227" s="957" t="s">
        <v>8768</v>
      </c>
    </row>
    <row r="228" spans="2:4" ht="14.25">
      <c r="B228" s="38" t="s">
        <v>8265</v>
      </c>
      <c r="C228" s="40" t="s">
        <v>8325</v>
      </c>
      <c r="D228" s="957" t="s">
        <v>8769</v>
      </c>
    </row>
    <row r="230" spans="2:4" ht="14.25">
      <c r="B230" s="38" t="s">
        <v>9404</v>
      </c>
      <c r="C230" s="945" t="s">
        <v>1265</v>
      </c>
      <c r="D230" s="954" t="s">
        <v>8456</v>
      </c>
    </row>
    <row r="231" spans="2:4" ht="14.25">
      <c r="B231" s="38" t="s">
        <v>9404</v>
      </c>
      <c r="C231" s="38" t="s">
        <v>8257</v>
      </c>
      <c r="D231" s="955" t="s">
        <v>8482</v>
      </c>
    </row>
    <row r="232" spans="2:4" ht="14.25">
      <c r="B232" s="38" t="s">
        <v>9404</v>
      </c>
      <c r="C232" s="38" t="s">
        <v>8259</v>
      </c>
      <c r="D232" s="955" t="s">
        <v>8493</v>
      </c>
    </row>
    <row r="233" spans="2:4" ht="14.25">
      <c r="B233" s="38" t="s">
        <v>9404</v>
      </c>
      <c r="C233" s="38" t="s">
        <v>8261</v>
      </c>
      <c r="D233" s="955" t="s">
        <v>8502</v>
      </c>
    </row>
    <row r="234" spans="2:4" ht="14.25">
      <c r="B234" s="38" t="s">
        <v>9404</v>
      </c>
      <c r="C234" s="38" t="s">
        <v>8262</v>
      </c>
      <c r="D234" s="955" t="s">
        <v>8511</v>
      </c>
    </row>
    <row r="235" spans="2:4" ht="14.25">
      <c r="B235" s="38" t="s">
        <v>9404</v>
      </c>
      <c r="C235" s="38" t="s">
        <v>8265</v>
      </c>
      <c r="D235" s="955" t="s">
        <v>8519</v>
      </c>
    </row>
    <row r="236" spans="2:4" ht="14.25">
      <c r="B236" s="38" t="s">
        <v>9404</v>
      </c>
      <c r="C236" s="38" t="s">
        <v>9404</v>
      </c>
      <c r="D236" s="955" t="s">
        <v>8526</v>
      </c>
    </row>
    <row r="237" spans="2:4" ht="14.25">
      <c r="B237" s="38" t="s">
        <v>9404</v>
      </c>
      <c r="C237" s="38" t="s">
        <v>8270</v>
      </c>
      <c r="D237" s="955" t="s">
        <v>8527</v>
      </c>
    </row>
    <row r="238" spans="2:4" ht="14.25">
      <c r="B238" s="38" t="s">
        <v>9404</v>
      </c>
      <c r="C238" s="38" t="s">
        <v>8272</v>
      </c>
      <c r="D238" s="955" t="s">
        <v>8528</v>
      </c>
    </row>
    <row r="239" spans="2:4" ht="14.25">
      <c r="B239" s="38" t="s">
        <v>9404</v>
      </c>
      <c r="C239" s="38" t="s">
        <v>8274</v>
      </c>
      <c r="D239" s="955" t="s">
        <v>8529</v>
      </c>
    </row>
    <row r="240" spans="2:4" ht="14.25">
      <c r="B240" s="38" t="s">
        <v>9404</v>
      </c>
      <c r="C240" s="38" t="s">
        <v>8275</v>
      </c>
      <c r="D240" s="955" t="s">
        <v>8530</v>
      </c>
    </row>
    <row r="241" spans="2:4" ht="14.25">
      <c r="B241" s="38" t="s">
        <v>9404</v>
      </c>
      <c r="C241" s="38" t="s">
        <v>8276</v>
      </c>
      <c r="D241" s="955" t="s">
        <v>8531</v>
      </c>
    </row>
    <row r="242" spans="2:4" ht="14.25">
      <c r="B242" s="38" t="s">
        <v>9404</v>
      </c>
      <c r="C242" s="38" t="s">
        <v>8277</v>
      </c>
      <c r="D242" s="955" t="s">
        <v>8532</v>
      </c>
    </row>
    <row r="243" spans="2:4" ht="14.25">
      <c r="B243" s="38" t="s">
        <v>9404</v>
      </c>
      <c r="C243" s="39" t="s">
        <v>8278</v>
      </c>
      <c r="D243" s="956" t="s">
        <v>8635</v>
      </c>
    </row>
    <row r="244" spans="2:4" ht="14.25">
      <c r="B244" s="38" t="s">
        <v>9404</v>
      </c>
      <c r="C244" s="39" t="s">
        <v>9413</v>
      </c>
      <c r="D244" s="956" t="s">
        <v>8636</v>
      </c>
    </row>
    <row r="245" spans="2:4" ht="14.25">
      <c r="B245" s="38" t="s">
        <v>9404</v>
      </c>
      <c r="C245" s="39" t="s">
        <v>8281</v>
      </c>
      <c r="D245" s="956" t="s">
        <v>8637</v>
      </c>
    </row>
    <row r="246" spans="2:4" ht="14.25">
      <c r="B246" s="38" t="s">
        <v>9404</v>
      </c>
      <c r="C246" s="39" t="s">
        <v>8283</v>
      </c>
      <c r="D246" s="956" t="s">
        <v>8638</v>
      </c>
    </row>
    <row r="247" spans="2:4" ht="14.25">
      <c r="B247" s="38" t="s">
        <v>9404</v>
      </c>
      <c r="C247" s="39" t="s">
        <v>8285</v>
      </c>
      <c r="D247" s="956" t="s">
        <v>8639</v>
      </c>
    </row>
    <row r="248" spans="2:4" ht="14.25">
      <c r="B248" s="38" t="s">
        <v>9404</v>
      </c>
      <c r="C248" s="39" t="s">
        <v>8287</v>
      </c>
      <c r="D248" s="956" t="s">
        <v>8640</v>
      </c>
    </row>
    <row r="249" spans="2:4" ht="14.25">
      <c r="B249" s="38" t="s">
        <v>9404</v>
      </c>
      <c r="C249" s="39" t="s">
        <v>8290</v>
      </c>
      <c r="D249" s="956" t="s">
        <v>8641</v>
      </c>
    </row>
    <row r="250" spans="2:4" ht="14.25">
      <c r="B250" s="38" t="s">
        <v>9404</v>
      </c>
      <c r="C250" s="39" t="s">
        <v>8293</v>
      </c>
      <c r="D250" s="956" t="s">
        <v>8642</v>
      </c>
    </row>
    <row r="251" spans="2:4" ht="14.25">
      <c r="B251" s="38" t="s">
        <v>9404</v>
      </c>
      <c r="C251" s="39" t="s">
        <v>8295</v>
      </c>
      <c r="D251" s="956" t="s">
        <v>8643</v>
      </c>
    </row>
    <row r="252" spans="2:4" ht="14.25">
      <c r="B252" s="38" t="s">
        <v>9404</v>
      </c>
      <c r="C252" s="39" t="s">
        <v>8297</v>
      </c>
      <c r="D252" s="956" t="s">
        <v>8644</v>
      </c>
    </row>
    <row r="253" spans="2:4" ht="14.25">
      <c r="B253" s="38" t="s">
        <v>9404</v>
      </c>
      <c r="C253" s="39" t="s">
        <v>8299</v>
      </c>
      <c r="D253" s="956" t="s">
        <v>8645</v>
      </c>
    </row>
    <row r="254" spans="2:4" ht="14.25">
      <c r="B254" s="38" t="s">
        <v>9404</v>
      </c>
      <c r="C254" s="39" t="s">
        <v>8300</v>
      </c>
      <c r="D254" s="956" t="s">
        <v>8646</v>
      </c>
    </row>
    <row r="255" spans="2:4" ht="14.25">
      <c r="B255" s="38" t="s">
        <v>9404</v>
      </c>
      <c r="C255" s="39" t="s">
        <v>8301</v>
      </c>
      <c r="D255" s="956" t="s">
        <v>8647</v>
      </c>
    </row>
    <row r="256" spans="2:4" ht="14.25">
      <c r="B256" s="38" t="s">
        <v>9404</v>
      </c>
      <c r="C256" s="39" t="s">
        <v>8302</v>
      </c>
      <c r="D256" s="956" t="s">
        <v>8648</v>
      </c>
    </row>
    <row r="257" spans="2:4" ht="14.25">
      <c r="B257" s="38" t="s">
        <v>9404</v>
      </c>
      <c r="C257" s="39" t="s">
        <v>9427</v>
      </c>
      <c r="D257" s="956" t="s">
        <v>8649</v>
      </c>
    </row>
    <row r="258" spans="2:4" ht="14.25">
      <c r="B258" s="38" t="s">
        <v>9404</v>
      </c>
      <c r="C258" s="40" t="s">
        <v>8317</v>
      </c>
      <c r="D258" s="957" t="s">
        <v>8770</v>
      </c>
    </row>
    <row r="259" spans="2:4" ht="14.25">
      <c r="B259" s="38" t="s">
        <v>9404</v>
      </c>
      <c r="C259" s="40" t="s">
        <v>8318</v>
      </c>
      <c r="D259" s="957" t="s">
        <v>8771</v>
      </c>
    </row>
    <row r="260" spans="2:4" ht="14.25">
      <c r="B260" s="38" t="s">
        <v>9404</v>
      </c>
      <c r="C260" s="40" t="s">
        <v>8319</v>
      </c>
      <c r="D260" s="957" t="s">
        <v>8772</v>
      </c>
    </row>
    <row r="261" spans="2:4" ht="14.25">
      <c r="B261" s="38" t="s">
        <v>9404</v>
      </c>
      <c r="C261" s="40" t="s">
        <v>8320</v>
      </c>
      <c r="D261" s="957" t="s">
        <v>8773</v>
      </c>
    </row>
    <row r="262" spans="2:4" ht="14.25">
      <c r="B262" s="38" t="s">
        <v>9404</v>
      </c>
      <c r="C262" s="40" t="s">
        <v>8321</v>
      </c>
      <c r="D262" s="957" t="s">
        <v>8774</v>
      </c>
    </row>
    <row r="263" spans="2:4" ht="14.25">
      <c r="B263" s="38" t="s">
        <v>9404</v>
      </c>
      <c r="C263" s="40" t="s">
        <v>8322</v>
      </c>
      <c r="D263" s="957" t="s">
        <v>8775</v>
      </c>
    </row>
    <row r="264" spans="2:4" ht="14.25">
      <c r="B264" s="38" t="s">
        <v>9404</v>
      </c>
      <c r="C264" s="40" t="s">
        <v>8323</v>
      </c>
      <c r="D264" s="957" t="s">
        <v>8776</v>
      </c>
    </row>
    <row r="265" spans="2:4" ht="14.25">
      <c r="B265" s="38" t="s">
        <v>9404</v>
      </c>
      <c r="C265" s="40" t="s">
        <v>8324</v>
      </c>
      <c r="D265" s="957" t="s">
        <v>8777</v>
      </c>
    </row>
    <row r="266" spans="2:4" ht="14.25">
      <c r="B266" s="38" t="s">
        <v>9404</v>
      </c>
      <c r="C266" s="40" t="s">
        <v>8325</v>
      </c>
      <c r="D266" s="957" t="s">
        <v>8778</v>
      </c>
    </row>
    <row r="268" spans="2:4" ht="14.25">
      <c r="B268" s="38" t="s">
        <v>8270</v>
      </c>
      <c r="C268" s="945" t="s">
        <v>1265</v>
      </c>
      <c r="D268" s="954" t="s">
        <v>8457</v>
      </c>
    </row>
    <row r="269" spans="2:4" ht="14.25">
      <c r="B269" s="38" t="s">
        <v>8270</v>
      </c>
      <c r="C269" s="38" t="s">
        <v>8257</v>
      </c>
      <c r="D269" s="955" t="s">
        <v>8483</v>
      </c>
    </row>
    <row r="270" spans="2:4" ht="14.25">
      <c r="B270" s="38" t="s">
        <v>8270</v>
      </c>
      <c r="C270" s="38" t="s">
        <v>8259</v>
      </c>
      <c r="D270" s="955" t="s">
        <v>8494</v>
      </c>
    </row>
    <row r="271" spans="2:4" ht="14.25">
      <c r="B271" s="38" t="s">
        <v>8270</v>
      </c>
      <c r="C271" s="38" t="s">
        <v>8261</v>
      </c>
      <c r="D271" s="955" t="s">
        <v>8503</v>
      </c>
    </row>
    <row r="272" spans="2:4" ht="14.25">
      <c r="B272" s="38" t="s">
        <v>8270</v>
      </c>
      <c r="C272" s="38" t="s">
        <v>8262</v>
      </c>
      <c r="D272" s="955" t="s">
        <v>8512</v>
      </c>
    </row>
    <row r="273" spans="2:4" ht="14.25">
      <c r="B273" s="38" t="s">
        <v>8270</v>
      </c>
      <c r="C273" s="38" t="s">
        <v>8265</v>
      </c>
      <c r="D273" s="955" t="s">
        <v>8520</v>
      </c>
    </row>
    <row r="274" spans="2:4" ht="14.25">
      <c r="B274" s="38" t="s">
        <v>8270</v>
      </c>
      <c r="C274" s="38" t="s">
        <v>9404</v>
      </c>
      <c r="D274" s="955" t="s">
        <v>8527</v>
      </c>
    </row>
    <row r="275" spans="2:4" ht="14.25">
      <c r="B275" s="38" t="s">
        <v>8270</v>
      </c>
      <c r="C275" s="38" t="s">
        <v>8270</v>
      </c>
      <c r="D275" s="955" t="s">
        <v>8533</v>
      </c>
    </row>
    <row r="276" spans="2:4" ht="14.25">
      <c r="B276" s="38" t="s">
        <v>8270</v>
      </c>
      <c r="C276" s="38" t="s">
        <v>8272</v>
      </c>
      <c r="D276" s="955" t="s">
        <v>8534</v>
      </c>
    </row>
    <row r="277" spans="2:4" ht="14.25">
      <c r="B277" s="38" t="s">
        <v>8270</v>
      </c>
      <c r="C277" s="38" t="s">
        <v>8274</v>
      </c>
      <c r="D277" s="955" t="s">
        <v>8535</v>
      </c>
    </row>
    <row r="278" spans="2:4" ht="14.25">
      <c r="B278" s="38" t="s">
        <v>8270</v>
      </c>
      <c r="C278" s="38" t="s">
        <v>8275</v>
      </c>
      <c r="D278" s="955" t="s">
        <v>8536</v>
      </c>
    </row>
    <row r="279" spans="2:4" ht="14.25">
      <c r="B279" s="38" t="s">
        <v>8270</v>
      </c>
      <c r="C279" s="38" t="s">
        <v>8276</v>
      </c>
      <c r="D279" s="955" t="s">
        <v>8537</v>
      </c>
    </row>
    <row r="280" spans="2:4" ht="14.25">
      <c r="B280" s="38" t="s">
        <v>8270</v>
      </c>
      <c r="C280" s="38" t="s">
        <v>8277</v>
      </c>
      <c r="D280" s="955" t="s">
        <v>8538</v>
      </c>
    </row>
    <row r="281" spans="2:4" ht="14.25">
      <c r="B281" s="38" t="s">
        <v>8270</v>
      </c>
      <c r="C281" s="39" t="s">
        <v>8278</v>
      </c>
      <c r="D281" s="956" t="s">
        <v>8650</v>
      </c>
    </row>
    <row r="282" spans="2:4" ht="14.25">
      <c r="B282" s="38" t="s">
        <v>8270</v>
      </c>
      <c r="C282" s="39" t="s">
        <v>9413</v>
      </c>
      <c r="D282" s="956" t="s">
        <v>8651</v>
      </c>
    </row>
    <row r="283" spans="2:4" ht="14.25">
      <c r="B283" s="38" t="s">
        <v>8270</v>
      </c>
      <c r="C283" s="39" t="s">
        <v>8281</v>
      </c>
      <c r="D283" s="956" t="s">
        <v>8652</v>
      </c>
    </row>
    <row r="284" spans="2:4" ht="14.25">
      <c r="B284" s="38" t="s">
        <v>8270</v>
      </c>
      <c r="C284" s="39" t="s">
        <v>8283</v>
      </c>
      <c r="D284" s="956" t="s">
        <v>8653</v>
      </c>
    </row>
    <row r="285" spans="2:4" ht="14.25">
      <c r="B285" s="38" t="s">
        <v>8270</v>
      </c>
      <c r="C285" s="39" t="s">
        <v>8285</v>
      </c>
      <c r="D285" s="956" t="s">
        <v>8654</v>
      </c>
    </row>
    <row r="286" spans="2:4" ht="14.25">
      <c r="B286" s="38" t="s">
        <v>8270</v>
      </c>
      <c r="C286" s="39" t="s">
        <v>8287</v>
      </c>
      <c r="D286" s="956" t="s">
        <v>8655</v>
      </c>
    </row>
    <row r="287" spans="2:4" ht="14.25">
      <c r="B287" s="38" t="s">
        <v>8270</v>
      </c>
      <c r="C287" s="39" t="s">
        <v>8290</v>
      </c>
      <c r="D287" s="956" t="s">
        <v>8656</v>
      </c>
    </row>
    <row r="288" spans="2:4" ht="14.25">
      <c r="B288" s="38" t="s">
        <v>8270</v>
      </c>
      <c r="C288" s="39" t="s">
        <v>8293</v>
      </c>
      <c r="D288" s="956" t="s">
        <v>8657</v>
      </c>
    </row>
    <row r="289" spans="2:4" ht="14.25">
      <c r="B289" s="38" t="s">
        <v>8270</v>
      </c>
      <c r="C289" s="39" t="s">
        <v>8295</v>
      </c>
      <c r="D289" s="956" t="s">
        <v>8658</v>
      </c>
    </row>
    <row r="290" spans="2:4" ht="14.25">
      <c r="B290" s="38" t="s">
        <v>8270</v>
      </c>
      <c r="C290" s="39" t="s">
        <v>8297</v>
      </c>
      <c r="D290" s="956" t="s">
        <v>8659</v>
      </c>
    </row>
    <row r="291" spans="2:4" ht="14.25">
      <c r="B291" s="38" t="s">
        <v>8270</v>
      </c>
      <c r="C291" s="39" t="s">
        <v>8299</v>
      </c>
      <c r="D291" s="956" t="s">
        <v>8660</v>
      </c>
    </row>
    <row r="292" spans="2:4" ht="14.25">
      <c r="B292" s="38" t="s">
        <v>8270</v>
      </c>
      <c r="C292" s="39" t="s">
        <v>8300</v>
      </c>
      <c r="D292" s="956" t="s">
        <v>8661</v>
      </c>
    </row>
    <row r="293" spans="2:4" ht="14.25">
      <c r="B293" s="38" t="s">
        <v>8270</v>
      </c>
      <c r="C293" s="39" t="s">
        <v>8301</v>
      </c>
      <c r="D293" s="956" t="s">
        <v>8662</v>
      </c>
    </row>
    <row r="294" spans="2:4" ht="14.25">
      <c r="B294" s="38" t="s">
        <v>8270</v>
      </c>
      <c r="C294" s="39" t="s">
        <v>8302</v>
      </c>
      <c r="D294" s="956" t="s">
        <v>8663</v>
      </c>
    </row>
    <row r="295" spans="2:4" ht="14.25">
      <c r="B295" s="38" t="s">
        <v>8270</v>
      </c>
      <c r="C295" s="39" t="s">
        <v>9427</v>
      </c>
      <c r="D295" s="956" t="s">
        <v>8664</v>
      </c>
    </row>
    <row r="296" spans="2:4" ht="14.25">
      <c r="B296" s="38" t="s">
        <v>8270</v>
      </c>
      <c r="C296" s="40" t="s">
        <v>8317</v>
      </c>
      <c r="D296" s="957" t="s">
        <v>8779</v>
      </c>
    </row>
    <row r="297" spans="2:4" ht="14.25">
      <c r="B297" s="38" t="s">
        <v>8270</v>
      </c>
      <c r="C297" s="40" t="s">
        <v>8318</v>
      </c>
      <c r="D297" s="957" t="s">
        <v>8780</v>
      </c>
    </row>
    <row r="298" spans="2:4" ht="14.25">
      <c r="B298" s="38" t="s">
        <v>8270</v>
      </c>
      <c r="C298" s="40" t="s">
        <v>8319</v>
      </c>
      <c r="D298" s="957" t="s">
        <v>8781</v>
      </c>
    </row>
    <row r="299" spans="2:4" ht="14.25">
      <c r="B299" s="38" t="s">
        <v>8270</v>
      </c>
      <c r="C299" s="40" t="s">
        <v>8320</v>
      </c>
      <c r="D299" s="957" t="s">
        <v>8782</v>
      </c>
    </row>
    <row r="300" spans="2:4" ht="14.25">
      <c r="B300" s="38" t="s">
        <v>8270</v>
      </c>
      <c r="C300" s="40" t="s">
        <v>8321</v>
      </c>
      <c r="D300" s="957" t="s">
        <v>8783</v>
      </c>
    </row>
    <row r="301" spans="2:4" ht="14.25">
      <c r="B301" s="38" t="s">
        <v>8270</v>
      </c>
      <c r="C301" s="40" t="s">
        <v>8322</v>
      </c>
      <c r="D301" s="957" t="s">
        <v>8784</v>
      </c>
    </row>
    <row r="302" spans="2:4" ht="14.25">
      <c r="B302" s="38" t="s">
        <v>8270</v>
      </c>
      <c r="C302" s="40" t="s">
        <v>8323</v>
      </c>
      <c r="D302" s="957" t="s">
        <v>8785</v>
      </c>
    </row>
    <row r="303" spans="2:4" ht="14.25">
      <c r="B303" s="38" t="s">
        <v>8270</v>
      </c>
      <c r="C303" s="40" t="s">
        <v>8324</v>
      </c>
      <c r="D303" s="957" t="s">
        <v>8786</v>
      </c>
    </row>
    <row r="304" spans="2:4" ht="14.25">
      <c r="B304" s="38" t="s">
        <v>8270</v>
      </c>
      <c r="C304" s="40" t="s">
        <v>8325</v>
      </c>
      <c r="D304" s="957" t="s">
        <v>8787</v>
      </c>
    </row>
    <row r="306" spans="2:4" ht="14.25">
      <c r="B306" s="38" t="s">
        <v>8272</v>
      </c>
      <c r="C306" s="945" t="s">
        <v>1265</v>
      </c>
      <c r="D306" s="954" t="s">
        <v>8458</v>
      </c>
    </row>
    <row r="307" spans="2:4" ht="14.25">
      <c r="B307" s="38" t="s">
        <v>8272</v>
      </c>
      <c r="C307" s="38" t="s">
        <v>8257</v>
      </c>
      <c r="D307" s="955" t="s">
        <v>8484</v>
      </c>
    </row>
    <row r="308" spans="2:4" ht="14.25">
      <c r="B308" s="38" t="s">
        <v>8272</v>
      </c>
      <c r="C308" s="38" t="s">
        <v>8259</v>
      </c>
      <c r="D308" s="955" t="s">
        <v>8495</v>
      </c>
    </row>
    <row r="309" spans="2:4" ht="14.25">
      <c r="B309" s="38" t="s">
        <v>8272</v>
      </c>
      <c r="C309" s="38" t="s">
        <v>8261</v>
      </c>
      <c r="D309" s="955" t="s">
        <v>8504</v>
      </c>
    </row>
    <row r="310" spans="2:4" ht="14.25">
      <c r="B310" s="38" t="s">
        <v>8272</v>
      </c>
      <c r="C310" s="38" t="s">
        <v>8262</v>
      </c>
      <c r="D310" s="955" t="s">
        <v>8513</v>
      </c>
    </row>
    <row r="311" spans="2:4" ht="14.25">
      <c r="B311" s="38" t="s">
        <v>8272</v>
      </c>
      <c r="C311" s="38" t="s">
        <v>8265</v>
      </c>
      <c r="D311" s="955" t="s">
        <v>8521</v>
      </c>
    </row>
    <row r="312" spans="2:4" ht="14.25">
      <c r="B312" s="38" t="s">
        <v>8272</v>
      </c>
      <c r="C312" s="38" t="s">
        <v>9404</v>
      </c>
      <c r="D312" s="955" t="s">
        <v>8528</v>
      </c>
    </row>
    <row r="313" spans="2:4" ht="14.25">
      <c r="B313" s="38" t="s">
        <v>8272</v>
      </c>
      <c r="C313" s="38" t="s">
        <v>8270</v>
      </c>
      <c r="D313" s="955" t="s">
        <v>8534</v>
      </c>
    </row>
    <row r="314" spans="2:4" ht="14.25">
      <c r="B314" s="38" t="s">
        <v>8272</v>
      </c>
      <c r="C314" s="38" t="s">
        <v>8272</v>
      </c>
      <c r="D314" s="955" t="s">
        <v>8472</v>
      </c>
    </row>
    <row r="315" spans="2:4" ht="14.25">
      <c r="B315" s="38" t="s">
        <v>8272</v>
      </c>
      <c r="C315" s="38" t="s">
        <v>8274</v>
      </c>
      <c r="D315" s="955" t="s">
        <v>8539</v>
      </c>
    </row>
    <row r="316" spans="2:4" ht="14.25">
      <c r="B316" s="38" t="s">
        <v>8272</v>
      </c>
      <c r="C316" s="38" t="s">
        <v>8275</v>
      </c>
      <c r="D316" s="955" t="s">
        <v>8540</v>
      </c>
    </row>
    <row r="317" spans="2:4" ht="14.25">
      <c r="B317" s="38" t="s">
        <v>8272</v>
      </c>
      <c r="C317" s="38" t="s">
        <v>8276</v>
      </c>
      <c r="D317" s="955" t="s">
        <v>8541</v>
      </c>
    </row>
    <row r="318" spans="2:4" ht="14.25">
      <c r="B318" s="38" t="s">
        <v>8272</v>
      </c>
      <c r="C318" s="38" t="s">
        <v>8277</v>
      </c>
      <c r="D318" s="955" t="s">
        <v>8542</v>
      </c>
    </row>
    <row r="319" spans="2:4" ht="14.25">
      <c r="B319" s="38" t="s">
        <v>8272</v>
      </c>
      <c r="C319" s="39" t="s">
        <v>8278</v>
      </c>
      <c r="D319" s="956" t="s">
        <v>8665</v>
      </c>
    </row>
    <row r="320" spans="2:4" ht="14.25">
      <c r="B320" s="38" t="s">
        <v>8272</v>
      </c>
      <c r="C320" s="39" t="s">
        <v>9413</v>
      </c>
      <c r="D320" s="956" t="s">
        <v>8666</v>
      </c>
    </row>
    <row r="321" spans="2:4" ht="14.25">
      <c r="B321" s="38" t="s">
        <v>8272</v>
      </c>
      <c r="C321" s="39" t="s">
        <v>8281</v>
      </c>
      <c r="D321" s="956" t="s">
        <v>8667</v>
      </c>
    </row>
    <row r="322" spans="2:4" ht="14.25">
      <c r="B322" s="38" t="s">
        <v>8272</v>
      </c>
      <c r="C322" s="39" t="s">
        <v>8283</v>
      </c>
      <c r="D322" s="956" t="s">
        <v>8668</v>
      </c>
    </row>
    <row r="323" spans="2:4" ht="14.25">
      <c r="B323" s="38" t="s">
        <v>8272</v>
      </c>
      <c r="C323" s="39" t="s">
        <v>8285</v>
      </c>
      <c r="D323" s="956" t="s">
        <v>8669</v>
      </c>
    </row>
    <row r="324" spans="2:4" ht="14.25">
      <c r="B324" s="38" t="s">
        <v>8272</v>
      </c>
      <c r="C324" s="39" t="s">
        <v>8287</v>
      </c>
      <c r="D324" s="956" t="s">
        <v>8670</v>
      </c>
    </row>
    <row r="325" spans="2:4" ht="14.25">
      <c r="B325" s="38" t="s">
        <v>8272</v>
      </c>
      <c r="C325" s="39" t="s">
        <v>8290</v>
      </c>
      <c r="D325" s="956" t="s">
        <v>8671</v>
      </c>
    </row>
    <row r="326" spans="2:4" ht="14.25">
      <c r="B326" s="38" t="s">
        <v>8272</v>
      </c>
      <c r="C326" s="39" t="s">
        <v>8293</v>
      </c>
      <c r="D326" s="956" t="s">
        <v>8672</v>
      </c>
    </row>
    <row r="327" spans="2:4" ht="14.25">
      <c r="B327" s="38" t="s">
        <v>8272</v>
      </c>
      <c r="C327" s="39" t="s">
        <v>8295</v>
      </c>
      <c r="D327" s="956" t="s">
        <v>8673</v>
      </c>
    </row>
    <row r="328" spans="2:4" ht="14.25">
      <c r="B328" s="38" t="s">
        <v>8272</v>
      </c>
      <c r="C328" s="39" t="s">
        <v>8297</v>
      </c>
      <c r="D328" s="956" t="s">
        <v>8674</v>
      </c>
    </row>
    <row r="329" spans="2:4" ht="14.25">
      <c r="B329" s="38" t="s">
        <v>8272</v>
      </c>
      <c r="C329" s="39" t="s">
        <v>8299</v>
      </c>
      <c r="D329" s="956" t="s">
        <v>8675</v>
      </c>
    </row>
    <row r="330" spans="2:4" ht="14.25">
      <c r="B330" s="38" t="s">
        <v>8272</v>
      </c>
      <c r="C330" s="39" t="s">
        <v>8300</v>
      </c>
      <c r="D330" s="956" t="s">
        <v>8676</v>
      </c>
    </row>
    <row r="331" spans="2:4" ht="14.25">
      <c r="B331" s="38" t="s">
        <v>8272</v>
      </c>
      <c r="C331" s="39" t="s">
        <v>8301</v>
      </c>
      <c r="D331" s="956" t="s">
        <v>8677</v>
      </c>
    </row>
    <row r="332" spans="2:4" ht="14.25">
      <c r="B332" s="38" t="s">
        <v>8272</v>
      </c>
      <c r="C332" s="39" t="s">
        <v>8302</v>
      </c>
      <c r="D332" s="956" t="s">
        <v>8569</v>
      </c>
    </row>
    <row r="333" spans="2:4" ht="14.25">
      <c r="B333" s="38" t="s">
        <v>8272</v>
      </c>
      <c r="C333" s="39" t="s">
        <v>9427</v>
      </c>
      <c r="D333" s="956" t="s">
        <v>8678</v>
      </c>
    </row>
    <row r="334" spans="2:4" ht="14.25">
      <c r="B334" s="38" t="s">
        <v>8272</v>
      </c>
      <c r="C334" s="40" t="s">
        <v>8317</v>
      </c>
      <c r="D334" s="957" t="s">
        <v>8788</v>
      </c>
    </row>
    <row r="335" spans="2:4" ht="14.25">
      <c r="B335" s="38" t="s">
        <v>8272</v>
      </c>
      <c r="C335" s="40" t="s">
        <v>8318</v>
      </c>
      <c r="D335" s="957" t="s">
        <v>8789</v>
      </c>
    </row>
    <row r="336" spans="2:4" ht="14.25">
      <c r="B336" s="38" t="s">
        <v>8272</v>
      </c>
      <c r="C336" s="40" t="s">
        <v>8319</v>
      </c>
      <c r="D336" s="957" t="s">
        <v>8790</v>
      </c>
    </row>
    <row r="337" spans="2:4" ht="14.25">
      <c r="B337" s="38" t="s">
        <v>8272</v>
      </c>
      <c r="C337" s="40" t="s">
        <v>8320</v>
      </c>
      <c r="D337" s="957" t="s">
        <v>8791</v>
      </c>
    </row>
    <row r="338" spans="2:4" ht="14.25">
      <c r="B338" s="38" t="s">
        <v>8272</v>
      </c>
      <c r="C338" s="40" t="s">
        <v>8321</v>
      </c>
      <c r="D338" s="957" t="s">
        <v>8792</v>
      </c>
    </row>
    <row r="339" spans="2:4" ht="14.25">
      <c r="B339" s="38" t="s">
        <v>8272</v>
      </c>
      <c r="C339" s="40" t="s">
        <v>8322</v>
      </c>
      <c r="D339" s="957" t="s">
        <v>8793</v>
      </c>
    </row>
    <row r="340" spans="2:4" ht="14.25">
      <c r="B340" s="38" t="s">
        <v>8272</v>
      </c>
      <c r="C340" s="40" t="s">
        <v>8323</v>
      </c>
      <c r="D340" s="957" t="s">
        <v>8794</v>
      </c>
    </row>
    <row r="341" spans="2:4" ht="14.25">
      <c r="B341" s="38" t="s">
        <v>8272</v>
      </c>
      <c r="C341" s="40" t="s">
        <v>8324</v>
      </c>
      <c r="D341" s="957" t="s">
        <v>8795</v>
      </c>
    </row>
    <row r="342" spans="2:4" ht="14.25">
      <c r="B342" s="38" t="s">
        <v>8272</v>
      </c>
      <c r="C342" s="40" t="s">
        <v>8325</v>
      </c>
      <c r="D342" s="957" t="s">
        <v>8796</v>
      </c>
    </row>
    <row r="344" spans="2:4" ht="14.25">
      <c r="B344" s="38" t="s">
        <v>8274</v>
      </c>
      <c r="C344" s="945" t="s">
        <v>1265</v>
      </c>
      <c r="D344" s="954" t="s">
        <v>8459</v>
      </c>
    </row>
    <row r="345" spans="2:4" ht="14.25">
      <c r="B345" s="38" t="s">
        <v>8274</v>
      </c>
      <c r="C345" s="38" t="s">
        <v>8257</v>
      </c>
      <c r="D345" s="955" t="s">
        <v>8485</v>
      </c>
    </row>
    <row r="346" spans="2:4" ht="14.25">
      <c r="B346" s="38" t="s">
        <v>8274</v>
      </c>
      <c r="C346" s="38" t="s">
        <v>8259</v>
      </c>
      <c r="D346" s="955" t="s">
        <v>8496</v>
      </c>
    </row>
    <row r="347" spans="2:4" ht="14.25">
      <c r="B347" s="38" t="s">
        <v>8274</v>
      </c>
      <c r="C347" s="38" t="s">
        <v>8261</v>
      </c>
      <c r="D347" s="955" t="s">
        <v>8505</v>
      </c>
    </row>
    <row r="348" spans="2:4" ht="14.25">
      <c r="B348" s="38" t="s">
        <v>8274</v>
      </c>
      <c r="C348" s="38" t="s">
        <v>8262</v>
      </c>
      <c r="D348" s="955" t="s">
        <v>8514</v>
      </c>
    </row>
    <row r="349" spans="2:4" ht="14.25">
      <c r="B349" s="38" t="s">
        <v>8274</v>
      </c>
      <c r="C349" s="38" t="s">
        <v>8265</v>
      </c>
      <c r="D349" s="955" t="s">
        <v>8522</v>
      </c>
    </row>
    <row r="350" spans="2:4" ht="14.25">
      <c r="B350" s="38" t="s">
        <v>8274</v>
      </c>
      <c r="C350" s="38" t="s">
        <v>9404</v>
      </c>
      <c r="D350" s="955" t="s">
        <v>8529</v>
      </c>
    </row>
    <row r="351" spans="2:4" ht="14.25">
      <c r="B351" s="38" t="s">
        <v>8274</v>
      </c>
      <c r="C351" s="38" t="s">
        <v>8270</v>
      </c>
      <c r="D351" s="955" t="s">
        <v>8535</v>
      </c>
    </row>
    <row r="352" spans="2:4" ht="14.25">
      <c r="B352" s="38" t="s">
        <v>8274</v>
      </c>
      <c r="C352" s="38" t="s">
        <v>8272</v>
      </c>
      <c r="D352" s="955" t="s">
        <v>8539</v>
      </c>
    </row>
    <row r="353" spans="2:4" ht="14.25">
      <c r="B353" s="38" t="s">
        <v>8274</v>
      </c>
      <c r="C353" s="38" t="s">
        <v>8274</v>
      </c>
      <c r="D353" s="955" t="s">
        <v>8473</v>
      </c>
    </row>
    <row r="354" spans="2:4" ht="14.25">
      <c r="B354" s="38" t="s">
        <v>8274</v>
      </c>
      <c r="C354" s="38" t="s">
        <v>8275</v>
      </c>
      <c r="D354" s="955" t="s">
        <v>8543</v>
      </c>
    </row>
    <row r="355" spans="2:4" ht="14.25">
      <c r="B355" s="38" t="s">
        <v>8274</v>
      </c>
      <c r="C355" s="38" t="s">
        <v>8276</v>
      </c>
      <c r="D355" s="955" t="s">
        <v>8544</v>
      </c>
    </row>
    <row r="356" spans="2:4" ht="14.25">
      <c r="B356" s="38" t="s">
        <v>8274</v>
      </c>
      <c r="C356" s="38" t="s">
        <v>8277</v>
      </c>
      <c r="D356" s="955" t="s">
        <v>8545</v>
      </c>
    </row>
    <row r="357" spans="2:4" ht="14.25">
      <c r="B357" s="38" t="s">
        <v>8274</v>
      </c>
      <c r="C357" s="39" t="s">
        <v>8278</v>
      </c>
      <c r="D357" s="956" t="s">
        <v>8679</v>
      </c>
    </row>
    <row r="358" spans="2:4" ht="14.25">
      <c r="B358" s="38" t="s">
        <v>8274</v>
      </c>
      <c r="C358" s="39" t="s">
        <v>9413</v>
      </c>
      <c r="D358" s="956" t="s">
        <v>8680</v>
      </c>
    </row>
    <row r="359" spans="2:4" ht="14.25">
      <c r="B359" s="38" t="s">
        <v>8274</v>
      </c>
      <c r="C359" s="39" t="s">
        <v>8281</v>
      </c>
      <c r="D359" s="956" t="s">
        <v>8681</v>
      </c>
    </row>
    <row r="360" spans="2:4" ht="14.25">
      <c r="B360" s="38" t="s">
        <v>8274</v>
      </c>
      <c r="C360" s="39" t="s">
        <v>8283</v>
      </c>
      <c r="D360" s="956" t="s">
        <v>8682</v>
      </c>
    </row>
    <row r="361" spans="2:4" ht="14.25">
      <c r="B361" s="38" t="s">
        <v>8274</v>
      </c>
      <c r="C361" s="39" t="s">
        <v>8285</v>
      </c>
      <c r="D361" s="956" t="s">
        <v>8683</v>
      </c>
    </row>
    <row r="362" spans="2:4" ht="14.25">
      <c r="B362" s="38" t="s">
        <v>8274</v>
      </c>
      <c r="C362" s="39" t="s">
        <v>8287</v>
      </c>
      <c r="D362" s="956" t="s">
        <v>8684</v>
      </c>
    </row>
    <row r="363" spans="2:4" ht="14.25">
      <c r="B363" s="38" t="s">
        <v>8274</v>
      </c>
      <c r="C363" s="39" t="s">
        <v>8290</v>
      </c>
      <c r="D363" s="956" t="s">
        <v>8685</v>
      </c>
    </row>
    <row r="364" spans="2:4" ht="14.25">
      <c r="B364" s="38" t="s">
        <v>8274</v>
      </c>
      <c r="C364" s="39" t="s">
        <v>8293</v>
      </c>
      <c r="D364" s="956" t="s">
        <v>8686</v>
      </c>
    </row>
    <row r="365" spans="2:4" ht="14.25">
      <c r="B365" s="38" t="s">
        <v>8274</v>
      </c>
      <c r="C365" s="39" t="s">
        <v>8295</v>
      </c>
      <c r="D365" s="956" t="s">
        <v>8687</v>
      </c>
    </row>
    <row r="366" spans="2:4" ht="14.25">
      <c r="B366" s="38" t="s">
        <v>8274</v>
      </c>
      <c r="C366" s="39" t="s">
        <v>8297</v>
      </c>
      <c r="D366" s="956" t="s">
        <v>8675</v>
      </c>
    </row>
    <row r="367" spans="2:4" ht="14.25">
      <c r="B367" s="38" t="s">
        <v>8274</v>
      </c>
      <c r="C367" s="39" t="s">
        <v>8299</v>
      </c>
      <c r="D367" s="956" t="s">
        <v>8688</v>
      </c>
    </row>
    <row r="368" spans="2:4" ht="14.25">
      <c r="B368" s="38" t="s">
        <v>8274</v>
      </c>
      <c r="C368" s="39" t="s">
        <v>8300</v>
      </c>
      <c r="D368" s="956" t="s">
        <v>8689</v>
      </c>
    </row>
    <row r="369" spans="2:6" ht="14.25">
      <c r="B369" s="38" t="s">
        <v>8274</v>
      </c>
      <c r="C369" s="39" t="s">
        <v>8301</v>
      </c>
      <c r="D369" s="956" t="s">
        <v>8690</v>
      </c>
    </row>
    <row r="370" spans="2:6" ht="14.25">
      <c r="B370" s="38" t="s">
        <v>8274</v>
      </c>
      <c r="C370" s="39" t="s">
        <v>8302</v>
      </c>
      <c r="D370" s="956" t="s">
        <v>8570</v>
      </c>
    </row>
    <row r="371" spans="2:6" ht="14.25">
      <c r="B371" s="38" t="s">
        <v>8274</v>
      </c>
      <c r="C371" s="39" t="s">
        <v>9427</v>
      </c>
      <c r="D371" s="956" t="s">
        <v>8691</v>
      </c>
    </row>
    <row r="372" spans="2:6" ht="14.25">
      <c r="B372" s="38" t="s">
        <v>8274</v>
      </c>
      <c r="C372" s="40" t="s">
        <v>8317</v>
      </c>
      <c r="D372" s="957" t="s">
        <v>8797</v>
      </c>
    </row>
    <row r="373" spans="2:6" ht="14.25">
      <c r="B373" s="38" t="s">
        <v>8274</v>
      </c>
      <c r="C373" s="40" t="s">
        <v>8318</v>
      </c>
      <c r="D373" s="957" t="s">
        <v>8798</v>
      </c>
    </row>
    <row r="374" spans="2:6" ht="14.25">
      <c r="B374" s="38" t="s">
        <v>8274</v>
      </c>
      <c r="C374" s="40" t="s">
        <v>8319</v>
      </c>
      <c r="D374" s="957" t="s">
        <v>8799</v>
      </c>
    </row>
    <row r="375" spans="2:6" ht="14.25">
      <c r="B375" s="38" t="s">
        <v>8274</v>
      </c>
      <c r="C375" s="40" t="s">
        <v>8320</v>
      </c>
      <c r="D375" s="957" t="s">
        <v>8800</v>
      </c>
    </row>
    <row r="376" spans="2:6" ht="14.25">
      <c r="B376" s="38" t="s">
        <v>8274</v>
      </c>
      <c r="C376" s="40" t="s">
        <v>8321</v>
      </c>
      <c r="D376" s="957" t="s">
        <v>8801</v>
      </c>
    </row>
    <row r="377" spans="2:6" ht="14.25">
      <c r="B377" s="38" t="s">
        <v>8274</v>
      </c>
      <c r="C377" s="40" t="s">
        <v>8322</v>
      </c>
      <c r="D377" s="957" t="s">
        <v>8802</v>
      </c>
    </row>
    <row r="378" spans="2:6" ht="14.25">
      <c r="B378" s="38" t="s">
        <v>8274</v>
      </c>
      <c r="C378" s="40" t="s">
        <v>8323</v>
      </c>
      <c r="D378" s="957" t="s">
        <v>8803</v>
      </c>
    </row>
    <row r="379" spans="2:6" ht="14.25">
      <c r="B379" s="38" t="s">
        <v>8274</v>
      </c>
      <c r="C379" s="40" t="s">
        <v>8324</v>
      </c>
      <c r="D379" s="957" t="s">
        <v>8804</v>
      </c>
    </row>
    <row r="380" spans="2:6" ht="14.25">
      <c r="B380" s="38" t="s">
        <v>8274</v>
      </c>
      <c r="C380" s="40" t="s">
        <v>8325</v>
      </c>
      <c r="D380" s="957" t="s">
        <v>8805</v>
      </c>
    </row>
    <row r="382" spans="2:6" ht="14.25">
      <c r="B382" s="38" t="s">
        <v>8275</v>
      </c>
      <c r="C382" s="945" t="s">
        <v>1265</v>
      </c>
      <c r="D382" s="954" t="s">
        <v>8460</v>
      </c>
      <c r="E382" s="954"/>
      <c r="F382" s="954"/>
    </row>
    <row r="383" spans="2:6" ht="14.25">
      <c r="B383" s="38" t="s">
        <v>8275</v>
      </c>
      <c r="C383" s="38" t="s">
        <v>8257</v>
      </c>
      <c r="D383" s="955" t="s">
        <v>8486</v>
      </c>
      <c r="E383" s="955"/>
      <c r="F383" s="955"/>
    </row>
    <row r="384" spans="2:6" ht="14.25">
      <c r="B384" s="38" t="s">
        <v>8275</v>
      </c>
      <c r="C384" s="38" t="s">
        <v>8259</v>
      </c>
      <c r="D384" s="955" t="s">
        <v>8497</v>
      </c>
      <c r="E384" s="955"/>
      <c r="F384" s="955"/>
    </row>
    <row r="385" spans="2:6" ht="14.25">
      <c r="B385" s="38" t="s">
        <v>8275</v>
      </c>
      <c r="C385" s="38" t="s">
        <v>8261</v>
      </c>
      <c r="D385" s="955" t="s">
        <v>8506</v>
      </c>
      <c r="E385" s="955"/>
      <c r="F385" s="955"/>
    </row>
    <row r="386" spans="2:6" ht="14.25">
      <c r="B386" s="38" t="s">
        <v>8275</v>
      </c>
      <c r="C386" s="38" t="s">
        <v>8262</v>
      </c>
      <c r="D386" s="955" t="s">
        <v>8515</v>
      </c>
      <c r="E386" s="955"/>
      <c r="F386" s="955"/>
    </row>
    <row r="387" spans="2:6" ht="14.25">
      <c r="B387" s="38" t="s">
        <v>8275</v>
      </c>
      <c r="C387" s="38" t="s">
        <v>8265</v>
      </c>
      <c r="D387" s="955" t="s">
        <v>8523</v>
      </c>
      <c r="E387" s="955"/>
      <c r="F387" s="955"/>
    </row>
    <row r="388" spans="2:6" ht="14.25">
      <c r="B388" s="38" t="s">
        <v>8275</v>
      </c>
      <c r="C388" s="38" t="s">
        <v>9404</v>
      </c>
      <c r="D388" s="955" t="s">
        <v>8530</v>
      </c>
      <c r="E388" s="955"/>
      <c r="F388" s="955"/>
    </row>
    <row r="389" spans="2:6" ht="14.25">
      <c r="B389" s="38" t="s">
        <v>8275</v>
      </c>
      <c r="C389" s="38" t="s">
        <v>8270</v>
      </c>
      <c r="D389" s="955" t="s">
        <v>8536</v>
      </c>
      <c r="E389" s="955"/>
      <c r="F389" s="955"/>
    </row>
    <row r="390" spans="2:6" ht="14.25">
      <c r="B390" s="38" t="s">
        <v>8275</v>
      </c>
      <c r="C390" s="38" t="s">
        <v>8272</v>
      </c>
      <c r="D390" s="955" t="s">
        <v>8540</v>
      </c>
      <c r="E390" s="955"/>
      <c r="F390" s="955"/>
    </row>
    <row r="391" spans="2:6" ht="14.25">
      <c r="B391" s="38" t="s">
        <v>8275</v>
      </c>
      <c r="C391" s="38" t="s">
        <v>8274</v>
      </c>
      <c r="D391" s="955" t="s">
        <v>8543</v>
      </c>
      <c r="E391" s="955"/>
      <c r="F391" s="955"/>
    </row>
    <row r="392" spans="2:6" ht="14.25">
      <c r="B392" s="38" t="s">
        <v>8275</v>
      </c>
      <c r="C392" s="38" t="s">
        <v>8275</v>
      </c>
      <c r="D392" s="955" t="s">
        <v>8474</v>
      </c>
      <c r="E392" s="955"/>
      <c r="F392" s="955"/>
    </row>
    <row r="393" spans="2:6" ht="14.25">
      <c r="B393" s="38" t="s">
        <v>8275</v>
      </c>
      <c r="C393" s="38" t="s">
        <v>8276</v>
      </c>
      <c r="D393" s="955" t="s">
        <v>8546</v>
      </c>
      <c r="E393" s="955"/>
    </row>
    <row r="394" spans="2:6" ht="14.25">
      <c r="B394" s="38" t="s">
        <v>8275</v>
      </c>
      <c r="C394" s="38" t="s">
        <v>8277</v>
      </c>
      <c r="D394" s="955" t="s">
        <v>8547</v>
      </c>
      <c r="E394" s="955"/>
    </row>
    <row r="395" spans="2:6" ht="14.25">
      <c r="B395" s="38" t="s">
        <v>8275</v>
      </c>
      <c r="C395" s="39" t="s">
        <v>8278</v>
      </c>
      <c r="D395" s="956" t="s">
        <v>8692</v>
      </c>
      <c r="E395" s="956"/>
    </row>
    <row r="396" spans="2:6" ht="14.25">
      <c r="B396" s="38" t="s">
        <v>8275</v>
      </c>
      <c r="C396" s="39" t="s">
        <v>9413</v>
      </c>
      <c r="D396" s="956" t="s">
        <v>8693</v>
      </c>
      <c r="E396" s="956"/>
    </row>
    <row r="397" spans="2:6" ht="14.25">
      <c r="B397" s="38" t="s">
        <v>8275</v>
      </c>
      <c r="C397" s="39" t="s">
        <v>8281</v>
      </c>
      <c r="D397" s="956" t="s">
        <v>8694</v>
      </c>
      <c r="E397" s="956"/>
    </row>
    <row r="398" spans="2:6" ht="14.25">
      <c r="B398" s="38" t="s">
        <v>8275</v>
      </c>
      <c r="C398" s="39" t="s">
        <v>8283</v>
      </c>
      <c r="D398" s="956" t="s">
        <v>8695</v>
      </c>
      <c r="E398" s="956"/>
    </row>
    <row r="399" spans="2:6" ht="14.25">
      <c r="B399" s="38" t="s">
        <v>8275</v>
      </c>
      <c r="C399" s="39" t="s">
        <v>8285</v>
      </c>
      <c r="D399" s="956" t="s">
        <v>8696</v>
      </c>
      <c r="E399" s="956"/>
    </row>
    <row r="400" spans="2:6" ht="14.25">
      <c r="B400" s="38" t="s">
        <v>8275</v>
      </c>
      <c r="C400" s="39" t="s">
        <v>8287</v>
      </c>
      <c r="D400" s="956" t="s">
        <v>8697</v>
      </c>
      <c r="E400" s="956"/>
    </row>
    <row r="401" spans="2:6" ht="14.25">
      <c r="B401" s="38" t="s">
        <v>8275</v>
      </c>
      <c r="C401" s="39" t="s">
        <v>8290</v>
      </c>
      <c r="D401" s="956" t="s">
        <v>8698</v>
      </c>
      <c r="E401" s="956"/>
    </row>
    <row r="402" spans="2:6" ht="14.25">
      <c r="B402" s="38" t="s">
        <v>8275</v>
      </c>
      <c r="C402" s="39" t="s">
        <v>8293</v>
      </c>
      <c r="D402" s="956" t="s">
        <v>8699</v>
      </c>
      <c r="E402" s="956"/>
    </row>
    <row r="403" spans="2:6" ht="14.25">
      <c r="B403" s="38" t="s">
        <v>8275</v>
      </c>
      <c r="C403" s="39" t="s">
        <v>8295</v>
      </c>
      <c r="D403" s="956" t="s">
        <v>8700</v>
      </c>
      <c r="E403" s="956"/>
    </row>
    <row r="404" spans="2:6" ht="14.25">
      <c r="B404" s="38" t="s">
        <v>8275</v>
      </c>
      <c r="C404" s="39" t="s">
        <v>8297</v>
      </c>
      <c r="D404" s="956" t="s">
        <v>8676</v>
      </c>
      <c r="E404" s="956"/>
      <c r="F404" s="956"/>
    </row>
    <row r="405" spans="2:6" ht="14.25">
      <c r="B405" s="38" t="s">
        <v>8275</v>
      </c>
      <c r="C405" s="39" t="s">
        <v>8299</v>
      </c>
      <c r="D405" s="956" t="s">
        <v>8689</v>
      </c>
      <c r="E405" s="956"/>
      <c r="F405" s="956"/>
    </row>
    <row r="406" spans="2:6" ht="14.25">
      <c r="B406" s="38" t="s">
        <v>8275</v>
      </c>
      <c r="C406" s="39" t="s">
        <v>8300</v>
      </c>
      <c r="D406" s="956" t="s">
        <v>8701</v>
      </c>
      <c r="E406" s="956"/>
      <c r="F406" s="956"/>
    </row>
    <row r="407" spans="2:6" ht="14.25">
      <c r="B407" s="38" t="s">
        <v>8275</v>
      </c>
      <c r="C407" s="39" t="s">
        <v>8301</v>
      </c>
      <c r="D407" s="956" t="s">
        <v>8702</v>
      </c>
      <c r="E407" s="956"/>
      <c r="F407" s="956"/>
    </row>
    <row r="408" spans="2:6" ht="14.25">
      <c r="B408" s="38" t="s">
        <v>8275</v>
      </c>
      <c r="C408" s="39" t="s">
        <v>8302</v>
      </c>
      <c r="D408" s="956" t="s">
        <v>8703</v>
      </c>
      <c r="E408" s="956"/>
      <c r="F408" s="956"/>
    </row>
    <row r="409" spans="2:6" ht="14.25">
      <c r="B409" s="38" t="s">
        <v>8275</v>
      </c>
      <c r="C409" s="39" t="s">
        <v>9427</v>
      </c>
      <c r="D409" s="956" t="s">
        <v>8704</v>
      </c>
      <c r="E409" s="956"/>
      <c r="F409" s="956"/>
    </row>
    <row r="410" spans="2:6" ht="14.25">
      <c r="B410" s="38" t="s">
        <v>8275</v>
      </c>
      <c r="C410" s="40" t="s">
        <v>8317</v>
      </c>
      <c r="D410" s="957" t="s">
        <v>8806</v>
      </c>
      <c r="E410" s="957"/>
      <c r="F410" s="957"/>
    </row>
    <row r="411" spans="2:6" ht="14.25">
      <c r="B411" s="38" t="s">
        <v>8275</v>
      </c>
      <c r="C411" s="40" t="s">
        <v>8318</v>
      </c>
      <c r="D411" s="957" t="s">
        <v>8807</v>
      </c>
      <c r="E411" s="957"/>
      <c r="F411" s="957"/>
    </row>
    <row r="412" spans="2:6" ht="14.25">
      <c r="B412" s="38" t="s">
        <v>8275</v>
      </c>
      <c r="C412" s="40" t="s">
        <v>8319</v>
      </c>
      <c r="D412" s="957" t="s">
        <v>8808</v>
      </c>
      <c r="E412" s="957"/>
      <c r="F412" s="957"/>
    </row>
    <row r="413" spans="2:6" ht="14.25">
      <c r="B413" s="38" t="s">
        <v>8275</v>
      </c>
      <c r="C413" s="40" t="s">
        <v>8320</v>
      </c>
      <c r="D413" s="957" t="s">
        <v>8791</v>
      </c>
      <c r="E413" s="957"/>
      <c r="F413" s="957"/>
    </row>
    <row r="414" spans="2:6" ht="14.25">
      <c r="B414" s="38" t="s">
        <v>8275</v>
      </c>
      <c r="C414" s="40" t="s">
        <v>8321</v>
      </c>
      <c r="D414" s="957" t="s">
        <v>8809</v>
      </c>
      <c r="E414" s="957"/>
      <c r="F414" s="957"/>
    </row>
    <row r="415" spans="2:6" ht="14.25">
      <c r="B415" s="38" t="s">
        <v>8275</v>
      </c>
      <c r="C415" s="40" t="s">
        <v>8322</v>
      </c>
      <c r="D415" s="957" t="s">
        <v>8810</v>
      </c>
      <c r="E415" s="957"/>
      <c r="F415" s="957"/>
    </row>
    <row r="416" spans="2:6" ht="14.25">
      <c r="B416" s="38" t="s">
        <v>8275</v>
      </c>
      <c r="C416" s="40" t="s">
        <v>8323</v>
      </c>
      <c r="D416" s="957" t="s">
        <v>8811</v>
      </c>
      <c r="E416" s="957"/>
      <c r="F416" s="957"/>
    </row>
    <row r="417" spans="2:6" ht="14.25">
      <c r="B417" s="38" t="s">
        <v>8275</v>
      </c>
      <c r="C417" s="40" t="s">
        <v>8324</v>
      </c>
      <c r="D417" s="957" t="s">
        <v>8812</v>
      </c>
      <c r="E417" s="957"/>
      <c r="F417" s="957"/>
    </row>
    <row r="418" spans="2:6" ht="14.25">
      <c r="B418" s="38" t="s">
        <v>8275</v>
      </c>
      <c r="C418" s="40" t="s">
        <v>8325</v>
      </c>
      <c r="D418" s="957" t="s">
        <v>8813</v>
      </c>
      <c r="E418" s="957"/>
      <c r="F418" s="957"/>
    </row>
    <row r="419" spans="2:6" ht="14.25">
      <c r="E419" s="956"/>
    </row>
    <row r="420" spans="2:6" ht="14.25">
      <c r="B420" s="38" t="s">
        <v>8276</v>
      </c>
      <c r="C420" s="945" t="s">
        <v>1265</v>
      </c>
      <c r="D420" s="954" t="s">
        <v>8461</v>
      </c>
      <c r="E420" s="961"/>
    </row>
    <row r="421" spans="2:6" ht="14.25">
      <c r="B421" s="38" t="s">
        <v>8276</v>
      </c>
      <c r="C421" s="38" t="s">
        <v>8257</v>
      </c>
      <c r="D421" s="955" t="s">
        <v>8487</v>
      </c>
      <c r="E421" s="961"/>
    </row>
    <row r="422" spans="2:6" ht="14.25">
      <c r="B422" s="38" t="s">
        <v>8276</v>
      </c>
      <c r="C422" s="38" t="s">
        <v>8259</v>
      </c>
      <c r="D422" s="955" t="s">
        <v>8498</v>
      </c>
      <c r="E422" s="961"/>
    </row>
    <row r="423" spans="2:6" ht="14.25">
      <c r="B423" s="38" t="s">
        <v>8276</v>
      </c>
      <c r="C423" s="38" t="s">
        <v>8261</v>
      </c>
      <c r="D423" s="955" t="s">
        <v>8507</v>
      </c>
      <c r="E423" s="961"/>
    </row>
    <row r="424" spans="2:6" ht="14.25">
      <c r="B424" s="38" t="s">
        <v>8276</v>
      </c>
      <c r="C424" s="38" t="s">
        <v>8262</v>
      </c>
      <c r="D424" s="955" t="s">
        <v>8516</v>
      </c>
      <c r="E424" s="961"/>
    </row>
    <row r="425" spans="2:6" ht="14.25">
      <c r="B425" s="38" t="s">
        <v>8276</v>
      </c>
      <c r="C425" s="38" t="s">
        <v>8265</v>
      </c>
      <c r="D425" s="955" t="s">
        <v>8524</v>
      </c>
      <c r="E425" s="961"/>
    </row>
    <row r="426" spans="2:6" ht="14.25">
      <c r="B426" s="38" t="s">
        <v>8276</v>
      </c>
      <c r="C426" s="38" t="s">
        <v>9404</v>
      </c>
      <c r="D426" s="955" t="s">
        <v>8531</v>
      </c>
      <c r="E426" s="961"/>
    </row>
    <row r="427" spans="2:6" ht="14.25">
      <c r="B427" s="38" t="s">
        <v>8276</v>
      </c>
      <c r="C427" s="38" t="s">
        <v>8270</v>
      </c>
      <c r="D427" s="955" t="s">
        <v>8537</v>
      </c>
      <c r="E427" s="961"/>
    </row>
    <row r="428" spans="2:6" ht="14.25">
      <c r="B428" s="38" t="s">
        <v>8276</v>
      </c>
      <c r="C428" s="38" t="s">
        <v>8272</v>
      </c>
      <c r="D428" s="955" t="s">
        <v>8541</v>
      </c>
      <c r="E428" s="961"/>
    </row>
    <row r="429" spans="2:6" ht="14.25">
      <c r="B429" s="38" t="s">
        <v>8276</v>
      </c>
      <c r="C429" s="38" t="s">
        <v>8274</v>
      </c>
      <c r="D429" s="955" t="s">
        <v>8544</v>
      </c>
      <c r="E429" s="961"/>
    </row>
    <row r="430" spans="2:6" ht="14.25">
      <c r="B430" s="38" t="s">
        <v>8276</v>
      </c>
      <c r="C430" s="38" t="s">
        <v>8275</v>
      </c>
      <c r="D430" s="955" t="s">
        <v>8546</v>
      </c>
      <c r="E430" s="961"/>
    </row>
    <row r="431" spans="2:6" ht="14.25">
      <c r="B431" s="38" t="s">
        <v>8276</v>
      </c>
      <c r="C431" s="38" t="s">
        <v>8276</v>
      </c>
      <c r="D431" s="955" t="s">
        <v>8548</v>
      </c>
      <c r="E431" s="961"/>
    </row>
    <row r="432" spans="2:6" ht="14.25">
      <c r="B432" s="38" t="s">
        <v>8276</v>
      </c>
      <c r="C432" s="38" t="s">
        <v>8277</v>
      </c>
      <c r="D432" s="955" t="s">
        <v>8549</v>
      </c>
      <c r="E432" s="961"/>
    </row>
    <row r="433" spans="2:5" ht="14.25">
      <c r="B433" s="38" t="s">
        <v>8276</v>
      </c>
      <c r="C433" s="39" t="s">
        <v>8278</v>
      </c>
      <c r="D433" s="956" t="s">
        <v>8620</v>
      </c>
      <c r="E433" s="961"/>
    </row>
    <row r="434" spans="2:5" ht="14.25">
      <c r="B434" s="38" t="s">
        <v>8276</v>
      </c>
      <c r="C434" s="39" t="s">
        <v>9413</v>
      </c>
      <c r="D434" s="956" t="s">
        <v>8621</v>
      </c>
      <c r="E434" s="961"/>
    </row>
    <row r="435" spans="2:5" ht="14.25">
      <c r="B435" s="38" t="s">
        <v>8276</v>
      </c>
      <c r="C435" s="39" t="s">
        <v>8281</v>
      </c>
      <c r="D435" s="956" t="s">
        <v>8622</v>
      </c>
      <c r="E435" s="961"/>
    </row>
    <row r="436" spans="2:5" ht="14.25">
      <c r="B436" s="38" t="s">
        <v>8276</v>
      </c>
      <c r="C436" s="39" t="s">
        <v>8283</v>
      </c>
      <c r="D436" s="956" t="s">
        <v>8623</v>
      </c>
      <c r="E436" s="961"/>
    </row>
    <row r="437" spans="2:5" ht="14.25">
      <c r="B437" s="38" t="s">
        <v>8276</v>
      </c>
      <c r="C437" s="39" t="s">
        <v>8285</v>
      </c>
      <c r="D437" s="956" t="s">
        <v>8624</v>
      </c>
      <c r="E437" s="961"/>
    </row>
    <row r="438" spans="2:5" ht="14.25">
      <c r="B438" s="38" t="s">
        <v>8276</v>
      </c>
      <c r="C438" s="39" t="s">
        <v>8287</v>
      </c>
      <c r="D438" s="956" t="s">
        <v>8625</v>
      </c>
      <c r="E438" s="961"/>
    </row>
    <row r="439" spans="2:5" ht="14.25">
      <c r="B439" s="38" t="s">
        <v>8276</v>
      </c>
      <c r="C439" s="39" t="s">
        <v>8290</v>
      </c>
      <c r="D439" s="956" t="s">
        <v>8626</v>
      </c>
      <c r="E439" s="961"/>
    </row>
    <row r="440" spans="2:5" ht="14.25">
      <c r="B440" s="38" t="s">
        <v>8276</v>
      </c>
      <c r="C440" s="39" t="s">
        <v>8293</v>
      </c>
      <c r="D440" s="956" t="s">
        <v>8627</v>
      </c>
      <c r="E440" s="961"/>
    </row>
    <row r="441" spans="2:5" ht="14.25">
      <c r="B441" s="38" t="s">
        <v>8276</v>
      </c>
      <c r="C441" s="39" t="s">
        <v>8295</v>
      </c>
      <c r="D441" s="956" t="s">
        <v>8628</v>
      </c>
      <c r="E441" s="961"/>
    </row>
    <row r="442" spans="2:5" ht="14.25">
      <c r="B442" s="38" t="s">
        <v>8276</v>
      </c>
      <c r="C442" s="39" t="s">
        <v>8297</v>
      </c>
      <c r="D442" s="956" t="s">
        <v>8705</v>
      </c>
      <c r="E442" s="961"/>
    </row>
    <row r="443" spans="2:5" ht="14.25">
      <c r="B443" s="38" t="s">
        <v>8276</v>
      </c>
      <c r="C443" s="39" t="s">
        <v>8299</v>
      </c>
      <c r="D443" s="956" t="s">
        <v>8706</v>
      </c>
      <c r="E443" s="961"/>
    </row>
    <row r="444" spans="2:5" ht="14.25">
      <c r="B444" s="38" t="s">
        <v>8276</v>
      </c>
      <c r="C444" s="39" t="s">
        <v>8300</v>
      </c>
      <c r="D444" s="956" t="s">
        <v>8707</v>
      </c>
      <c r="E444" s="961"/>
    </row>
    <row r="445" spans="2:5" ht="14.25">
      <c r="B445" s="38" t="s">
        <v>8276</v>
      </c>
      <c r="C445" s="39" t="s">
        <v>8301</v>
      </c>
      <c r="D445" s="956" t="s">
        <v>8708</v>
      </c>
      <c r="E445" s="961"/>
    </row>
    <row r="446" spans="2:5" ht="14.25">
      <c r="B446" s="38" t="s">
        <v>8276</v>
      </c>
      <c r="C446" s="39" t="s">
        <v>8302</v>
      </c>
      <c r="D446" s="956" t="s">
        <v>8709</v>
      </c>
      <c r="E446" s="961"/>
    </row>
    <row r="447" spans="2:5" ht="14.25">
      <c r="B447" s="38" t="s">
        <v>8276</v>
      </c>
      <c r="C447" s="39" t="s">
        <v>9427</v>
      </c>
      <c r="D447" s="956" t="s">
        <v>8710</v>
      </c>
      <c r="E447" s="961"/>
    </row>
    <row r="448" spans="2:5" ht="14.25">
      <c r="B448" s="38" t="s">
        <v>8276</v>
      </c>
      <c r="C448" s="40" t="s">
        <v>8317</v>
      </c>
      <c r="D448" s="957" t="s">
        <v>8814</v>
      </c>
      <c r="E448" s="961"/>
    </row>
    <row r="449" spans="2:5" ht="14.25">
      <c r="B449" s="38" t="s">
        <v>8276</v>
      </c>
      <c r="C449" s="40" t="s">
        <v>8318</v>
      </c>
      <c r="D449" s="957" t="s">
        <v>8815</v>
      </c>
      <c r="E449" s="961"/>
    </row>
    <row r="450" spans="2:5" ht="14.25">
      <c r="B450" s="38" t="s">
        <v>8276</v>
      </c>
      <c r="C450" s="40" t="s">
        <v>8319</v>
      </c>
      <c r="D450" s="957" t="s">
        <v>8816</v>
      </c>
      <c r="E450" s="961"/>
    </row>
    <row r="451" spans="2:5" ht="14.25">
      <c r="B451" s="38" t="s">
        <v>8276</v>
      </c>
      <c r="C451" s="40" t="s">
        <v>8320</v>
      </c>
      <c r="D451" s="957" t="s">
        <v>8817</v>
      </c>
      <c r="E451" s="961"/>
    </row>
    <row r="452" spans="2:5" ht="14.25">
      <c r="B452" s="38" t="s">
        <v>8276</v>
      </c>
      <c r="C452" s="40" t="s">
        <v>8321</v>
      </c>
      <c r="D452" s="957" t="s">
        <v>8818</v>
      </c>
    </row>
    <row r="453" spans="2:5" ht="14.25">
      <c r="B453" s="38" t="s">
        <v>8276</v>
      </c>
      <c r="C453" s="40" t="s">
        <v>8322</v>
      </c>
      <c r="D453" s="957" t="s">
        <v>8819</v>
      </c>
    </row>
    <row r="454" spans="2:5" ht="14.25">
      <c r="B454" s="38" t="s">
        <v>8276</v>
      </c>
      <c r="C454" s="40" t="s">
        <v>8323</v>
      </c>
      <c r="D454" s="957" t="s">
        <v>8820</v>
      </c>
    </row>
    <row r="455" spans="2:5" ht="14.25">
      <c r="B455" s="38" t="s">
        <v>8276</v>
      </c>
      <c r="C455" s="40" t="s">
        <v>8324</v>
      </c>
      <c r="D455" s="957" t="s">
        <v>8821</v>
      </c>
    </row>
    <row r="456" spans="2:5" ht="14.25">
      <c r="B456" s="38" t="s">
        <v>8276</v>
      </c>
      <c r="C456" s="40" t="s">
        <v>8325</v>
      </c>
      <c r="D456" s="957" t="s">
        <v>8822</v>
      </c>
    </row>
    <row r="458" spans="2:5" ht="14.25">
      <c r="B458" s="38" t="s">
        <v>8277</v>
      </c>
      <c r="C458" s="945" t="s">
        <v>1265</v>
      </c>
      <c r="D458" s="954" t="s">
        <v>8462</v>
      </c>
      <c r="E458" s="955"/>
    </row>
    <row r="459" spans="2:5" ht="14.25">
      <c r="B459" s="38" t="s">
        <v>8277</v>
      </c>
      <c r="C459" s="38" t="s">
        <v>8257</v>
      </c>
      <c r="D459" s="955" t="s">
        <v>8488</v>
      </c>
      <c r="E459" s="956"/>
    </row>
    <row r="460" spans="2:5" ht="14.25">
      <c r="B460" s="38" t="s">
        <v>8277</v>
      </c>
      <c r="C460" s="38" t="s">
        <v>8259</v>
      </c>
      <c r="D460" s="955" t="s">
        <v>8499</v>
      </c>
      <c r="E460" s="956"/>
    </row>
    <row r="461" spans="2:5" ht="14.25">
      <c r="B461" s="38" t="s">
        <v>8277</v>
      </c>
      <c r="C461" s="38" t="s">
        <v>8261</v>
      </c>
      <c r="D461" s="955" t="s">
        <v>8508</v>
      </c>
      <c r="E461" s="956"/>
    </row>
    <row r="462" spans="2:5" ht="14.25">
      <c r="B462" s="38" t="s">
        <v>8277</v>
      </c>
      <c r="C462" s="38" t="s">
        <v>8262</v>
      </c>
      <c r="D462" s="955" t="s">
        <v>8517</v>
      </c>
      <c r="E462" s="956"/>
    </row>
    <row r="463" spans="2:5" ht="14.25">
      <c r="B463" s="38" t="s">
        <v>8277</v>
      </c>
      <c r="C463" s="38" t="s">
        <v>8265</v>
      </c>
      <c r="D463" s="955" t="s">
        <v>8525</v>
      </c>
      <c r="E463" s="956"/>
    </row>
    <row r="464" spans="2:5" ht="14.25">
      <c r="B464" s="38" t="s">
        <v>8277</v>
      </c>
      <c r="C464" s="38" t="s">
        <v>9404</v>
      </c>
      <c r="D464" s="955" t="s">
        <v>8532</v>
      </c>
      <c r="E464" s="956"/>
    </row>
    <row r="465" spans="2:5" ht="14.25">
      <c r="B465" s="38" t="s">
        <v>8277</v>
      </c>
      <c r="C465" s="38" t="s">
        <v>8270</v>
      </c>
      <c r="D465" s="955" t="s">
        <v>8538</v>
      </c>
      <c r="E465" s="956"/>
    </row>
    <row r="466" spans="2:5" ht="14.25">
      <c r="B466" s="38" t="s">
        <v>8277</v>
      </c>
      <c r="C466" s="38" t="s">
        <v>8272</v>
      </c>
      <c r="D466" s="955" t="s">
        <v>8542</v>
      </c>
      <c r="E466" s="956"/>
    </row>
    <row r="467" spans="2:5" ht="14.25">
      <c r="B467" s="38" t="s">
        <v>8277</v>
      </c>
      <c r="C467" s="38" t="s">
        <v>8274</v>
      </c>
      <c r="D467" s="955" t="s">
        <v>8545</v>
      </c>
      <c r="E467" s="956"/>
    </row>
    <row r="468" spans="2:5" ht="14.25">
      <c r="B468" s="38" t="s">
        <v>8277</v>
      </c>
      <c r="C468" s="38" t="s">
        <v>8275</v>
      </c>
      <c r="D468" s="955" t="s">
        <v>8547</v>
      </c>
      <c r="E468" s="956"/>
    </row>
    <row r="469" spans="2:5" ht="14.25">
      <c r="B469" s="38" t="s">
        <v>8277</v>
      </c>
      <c r="C469" s="38" t="s">
        <v>8276</v>
      </c>
      <c r="D469" s="955" t="s">
        <v>8549</v>
      </c>
      <c r="E469" s="988"/>
    </row>
    <row r="470" spans="2:5" ht="14.25">
      <c r="B470" s="38" t="s">
        <v>8277</v>
      </c>
      <c r="C470" s="38" t="s">
        <v>8277</v>
      </c>
      <c r="D470" s="955" t="s">
        <v>8475</v>
      </c>
      <c r="E470" s="956"/>
    </row>
    <row r="471" spans="2:5" ht="14.25">
      <c r="B471" s="38" t="s">
        <v>8277</v>
      </c>
      <c r="C471" s="39" t="s">
        <v>8278</v>
      </c>
      <c r="D471" s="956" t="s">
        <v>8711</v>
      </c>
      <c r="E471" s="988"/>
    </row>
    <row r="472" spans="2:5" ht="14.25">
      <c r="B472" s="38" t="s">
        <v>8277</v>
      </c>
      <c r="C472" s="39" t="s">
        <v>9413</v>
      </c>
      <c r="D472" s="956" t="s">
        <v>8712</v>
      </c>
      <c r="E472" s="988"/>
    </row>
    <row r="473" spans="2:5" ht="14.25">
      <c r="B473" s="38" t="s">
        <v>8277</v>
      </c>
      <c r="C473" s="39" t="s">
        <v>8281</v>
      </c>
      <c r="D473" s="956" t="s">
        <v>8713</v>
      </c>
      <c r="E473" s="988"/>
    </row>
    <row r="474" spans="2:5" ht="14.25">
      <c r="B474" s="38" t="s">
        <v>8277</v>
      </c>
      <c r="C474" s="39" t="s">
        <v>8283</v>
      </c>
      <c r="D474" s="956" t="s">
        <v>8714</v>
      </c>
    </row>
    <row r="475" spans="2:5" ht="14.25">
      <c r="B475" s="38" t="s">
        <v>8277</v>
      </c>
      <c r="C475" s="39" t="s">
        <v>8285</v>
      </c>
      <c r="D475" s="956" t="s">
        <v>8715</v>
      </c>
    </row>
    <row r="476" spans="2:5" ht="14.25">
      <c r="B476" s="38" t="s">
        <v>8277</v>
      </c>
      <c r="C476" s="39" t="s">
        <v>8287</v>
      </c>
      <c r="D476" s="956" t="s">
        <v>8716</v>
      </c>
    </row>
    <row r="477" spans="2:5" ht="14.25">
      <c r="B477" s="38" t="s">
        <v>8277</v>
      </c>
      <c r="C477" s="39" t="s">
        <v>8290</v>
      </c>
      <c r="D477" s="956" t="s">
        <v>8717</v>
      </c>
    </row>
    <row r="478" spans="2:5" ht="14.25">
      <c r="B478" s="38" t="s">
        <v>8277</v>
      </c>
      <c r="C478" s="39" t="s">
        <v>8293</v>
      </c>
      <c r="D478" s="956" t="s">
        <v>8718</v>
      </c>
    </row>
    <row r="479" spans="2:5" ht="14.25">
      <c r="B479" s="38" t="s">
        <v>8277</v>
      </c>
      <c r="C479" s="39" t="s">
        <v>8295</v>
      </c>
      <c r="D479" s="956" t="s">
        <v>8719</v>
      </c>
    </row>
    <row r="480" spans="2:5" ht="14.25">
      <c r="B480" s="38" t="s">
        <v>8277</v>
      </c>
      <c r="C480" s="39" t="s">
        <v>8297</v>
      </c>
      <c r="D480" s="956" t="s">
        <v>8677</v>
      </c>
    </row>
    <row r="481" spans="2:4" ht="14.25">
      <c r="B481" s="38" t="s">
        <v>8277</v>
      </c>
      <c r="C481" s="39" t="s">
        <v>8299</v>
      </c>
      <c r="D481" s="956" t="s">
        <v>8690</v>
      </c>
    </row>
    <row r="482" spans="2:4" ht="14.25">
      <c r="B482" s="38" t="s">
        <v>8277</v>
      </c>
      <c r="C482" s="39" t="s">
        <v>8300</v>
      </c>
      <c r="D482" s="956" t="s">
        <v>8720</v>
      </c>
    </row>
    <row r="483" spans="2:4" ht="14.25">
      <c r="B483" s="38" t="s">
        <v>8277</v>
      </c>
      <c r="C483" s="39" t="s">
        <v>8301</v>
      </c>
      <c r="D483" s="956" t="s">
        <v>8721</v>
      </c>
    </row>
    <row r="484" spans="2:4" ht="14.25">
      <c r="B484" s="38" t="s">
        <v>8277</v>
      </c>
      <c r="C484" s="39" t="s">
        <v>8302</v>
      </c>
      <c r="D484" s="956" t="s">
        <v>8572</v>
      </c>
    </row>
    <row r="485" spans="2:4" ht="14.25">
      <c r="B485" s="38" t="s">
        <v>8277</v>
      </c>
      <c r="C485" s="39" t="s">
        <v>9427</v>
      </c>
      <c r="D485" s="956" t="s">
        <v>8722</v>
      </c>
    </row>
    <row r="486" spans="2:4" ht="14.25">
      <c r="B486" s="38" t="s">
        <v>8277</v>
      </c>
      <c r="C486" s="40" t="s">
        <v>8317</v>
      </c>
      <c r="D486" s="957" t="s">
        <v>8823</v>
      </c>
    </row>
    <row r="487" spans="2:4" ht="14.25">
      <c r="B487" s="38" t="s">
        <v>8277</v>
      </c>
      <c r="C487" s="40" t="s">
        <v>8318</v>
      </c>
      <c r="D487" s="957" t="s">
        <v>8824</v>
      </c>
    </row>
    <row r="488" spans="2:4" ht="14.25">
      <c r="B488" s="38" t="s">
        <v>8277</v>
      </c>
      <c r="C488" s="40" t="s">
        <v>8319</v>
      </c>
      <c r="D488" s="957" t="s">
        <v>8825</v>
      </c>
    </row>
    <row r="489" spans="2:4" ht="14.25">
      <c r="B489" s="38" t="s">
        <v>8277</v>
      </c>
      <c r="C489" s="40" t="s">
        <v>8320</v>
      </c>
      <c r="D489" s="957" t="s">
        <v>8826</v>
      </c>
    </row>
    <row r="490" spans="2:4" ht="14.25">
      <c r="B490" s="38" t="s">
        <v>8277</v>
      </c>
      <c r="C490" s="40" t="s">
        <v>8321</v>
      </c>
      <c r="D490" s="957" t="s">
        <v>8827</v>
      </c>
    </row>
    <row r="491" spans="2:4" ht="14.25">
      <c r="B491" s="38" t="s">
        <v>8277</v>
      </c>
      <c r="C491" s="40" t="s">
        <v>8322</v>
      </c>
      <c r="D491" s="957" t="s">
        <v>8828</v>
      </c>
    </row>
    <row r="492" spans="2:4" ht="14.25">
      <c r="B492" s="38" t="s">
        <v>8277</v>
      </c>
      <c r="C492" s="40" t="s">
        <v>8323</v>
      </c>
      <c r="D492" s="957" t="s">
        <v>8829</v>
      </c>
    </row>
    <row r="493" spans="2:4" ht="14.25">
      <c r="B493" s="38" t="s">
        <v>8277</v>
      </c>
      <c r="C493" s="40" t="s">
        <v>8324</v>
      </c>
      <c r="D493" s="957" t="s">
        <v>8830</v>
      </c>
    </row>
    <row r="494" spans="2:4" ht="14.25">
      <c r="B494" s="38" t="s">
        <v>8277</v>
      </c>
      <c r="C494" s="40" t="s">
        <v>8325</v>
      </c>
      <c r="D494" s="957" t="s">
        <v>8831</v>
      </c>
    </row>
    <row r="496" spans="2:4" ht="14.25">
      <c r="B496" s="39" t="s">
        <v>8278</v>
      </c>
      <c r="C496" s="945" t="s">
        <v>1265</v>
      </c>
      <c r="D496" s="955" t="s">
        <v>8463</v>
      </c>
    </row>
    <row r="497" spans="2:5" ht="14.25">
      <c r="B497" s="39" t="s">
        <v>8278</v>
      </c>
      <c r="C497" s="38" t="s">
        <v>8257</v>
      </c>
      <c r="D497" s="956" t="s">
        <v>8560</v>
      </c>
    </row>
    <row r="498" spans="2:5" ht="14.25">
      <c r="B498" s="39" t="s">
        <v>8278</v>
      </c>
      <c r="C498" s="38" t="s">
        <v>8259</v>
      </c>
      <c r="D498" s="956" t="s">
        <v>8575</v>
      </c>
    </row>
    <row r="499" spans="2:5" ht="14.25">
      <c r="B499" s="39" t="s">
        <v>8278</v>
      </c>
      <c r="C499" s="38" t="s">
        <v>8261</v>
      </c>
      <c r="D499" s="956" t="s">
        <v>8590</v>
      </c>
    </row>
    <row r="500" spans="2:5" ht="14.25">
      <c r="B500" s="39" t="s">
        <v>8278</v>
      </c>
      <c r="C500" s="38" t="s">
        <v>8262</v>
      </c>
      <c r="D500" s="956" t="s">
        <v>8605</v>
      </c>
    </row>
    <row r="501" spans="2:5" ht="14.25">
      <c r="B501" s="39" t="s">
        <v>8278</v>
      </c>
      <c r="C501" s="38" t="s">
        <v>8265</v>
      </c>
      <c r="D501" s="956" t="s">
        <v>8620</v>
      </c>
    </row>
    <row r="502" spans="2:5" ht="14.25">
      <c r="B502" s="39" t="s">
        <v>8278</v>
      </c>
      <c r="C502" s="38" t="s">
        <v>9404</v>
      </c>
      <c r="D502" s="956" t="s">
        <v>8635</v>
      </c>
    </row>
    <row r="503" spans="2:5" ht="14.25">
      <c r="B503" s="39" t="s">
        <v>8278</v>
      </c>
      <c r="C503" s="38" t="s">
        <v>8270</v>
      </c>
      <c r="D503" s="956" t="s">
        <v>8650</v>
      </c>
    </row>
    <row r="504" spans="2:5" ht="14.25">
      <c r="B504" s="39" t="s">
        <v>8278</v>
      </c>
      <c r="C504" s="38" t="s">
        <v>8272</v>
      </c>
      <c r="D504" s="956" t="s">
        <v>8665</v>
      </c>
    </row>
    <row r="505" spans="2:5" ht="14.25">
      <c r="B505" s="39" t="s">
        <v>8278</v>
      </c>
      <c r="C505" s="38" t="s">
        <v>8274</v>
      </c>
      <c r="D505" s="956" t="s">
        <v>8679</v>
      </c>
    </row>
    <row r="506" spans="2:5" ht="14.25">
      <c r="B506" s="39" t="s">
        <v>8278</v>
      </c>
      <c r="C506" s="38" t="s">
        <v>8275</v>
      </c>
      <c r="D506" s="956" t="s">
        <v>8692</v>
      </c>
    </row>
    <row r="507" spans="2:5" ht="14.25">
      <c r="B507" s="39" t="s">
        <v>8278</v>
      </c>
      <c r="C507" s="38" t="s">
        <v>8276</v>
      </c>
      <c r="D507" s="956" t="s">
        <v>8620</v>
      </c>
    </row>
    <row r="508" spans="2:5" ht="14.25">
      <c r="B508" s="39" t="s">
        <v>8278</v>
      </c>
      <c r="C508" s="38" t="s">
        <v>8277</v>
      </c>
      <c r="D508" s="956" t="s">
        <v>8711</v>
      </c>
    </row>
    <row r="509" spans="2:5" ht="14.25">
      <c r="B509" s="39" t="s">
        <v>8278</v>
      </c>
      <c r="C509" s="39" t="s">
        <v>8278</v>
      </c>
      <c r="D509" s="957" t="s">
        <v>8832</v>
      </c>
    </row>
    <row r="510" spans="2:5" ht="14.25">
      <c r="B510" s="39" t="s">
        <v>8278</v>
      </c>
      <c r="C510" s="39" t="s">
        <v>9413</v>
      </c>
      <c r="D510" s="957" t="s">
        <v>8833</v>
      </c>
    </row>
    <row r="511" spans="2:5" ht="14.25">
      <c r="B511" s="39" t="s">
        <v>8278</v>
      </c>
      <c r="C511" s="39" t="s">
        <v>8281</v>
      </c>
      <c r="D511" s="957" t="s">
        <v>8834</v>
      </c>
      <c r="E511" s="961"/>
    </row>
    <row r="512" spans="2:5" ht="14.25">
      <c r="B512" s="39" t="s">
        <v>8278</v>
      </c>
      <c r="C512" s="39" t="s">
        <v>8283</v>
      </c>
      <c r="D512" s="957" t="s">
        <v>8835</v>
      </c>
      <c r="E512" s="961"/>
    </row>
    <row r="513" spans="2:5" ht="14.25">
      <c r="B513" s="39" t="s">
        <v>8278</v>
      </c>
      <c r="C513" s="39" t="s">
        <v>8285</v>
      </c>
      <c r="D513" s="957" t="s">
        <v>8836</v>
      </c>
      <c r="E513" s="961"/>
    </row>
    <row r="514" spans="2:5" ht="14.25">
      <c r="B514" s="39" t="s">
        <v>8278</v>
      </c>
      <c r="C514" s="39" t="s">
        <v>8287</v>
      </c>
      <c r="D514" s="957" t="s">
        <v>8837</v>
      </c>
      <c r="E514" s="961"/>
    </row>
    <row r="515" spans="2:5" ht="14.25">
      <c r="B515" s="39" t="s">
        <v>8278</v>
      </c>
      <c r="C515" s="39" t="s">
        <v>8290</v>
      </c>
      <c r="D515" s="957" t="s">
        <v>8838</v>
      </c>
      <c r="E515" s="961"/>
    </row>
    <row r="516" spans="2:5" ht="14.25">
      <c r="B516" s="39" t="s">
        <v>8278</v>
      </c>
      <c r="C516" s="39" t="s">
        <v>8293</v>
      </c>
      <c r="D516" s="957" t="s">
        <v>8839</v>
      </c>
      <c r="E516" s="961"/>
    </row>
    <row r="517" spans="2:5" ht="14.25">
      <c r="B517" s="39" t="s">
        <v>8278</v>
      </c>
      <c r="C517" s="39" t="s">
        <v>8295</v>
      </c>
      <c r="D517" s="957" t="s">
        <v>8840</v>
      </c>
      <c r="E517" s="961"/>
    </row>
    <row r="518" spans="2:5" ht="14.25">
      <c r="B518" s="39" t="s">
        <v>8278</v>
      </c>
      <c r="C518" s="39" t="s">
        <v>8297</v>
      </c>
      <c r="D518" s="957" t="s">
        <v>8841</v>
      </c>
      <c r="E518" s="961"/>
    </row>
    <row r="519" spans="2:5" ht="14.25">
      <c r="B519" s="39" t="s">
        <v>8278</v>
      </c>
      <c r="C519" s="39" t="s">
        <v>8299</v>
      </c>
      <c r="D519" s="957" t="s">
        <v>8842</v>
      </c>
    </row>
    <row r="520" spans="2:5" ht="14.25">
      <c r="B520" s="39" t="s">
        <v>8278</v>
      </c>
      <c r="C520" s="39" t="s">
        <v>8300</v>
      </c>
      <c r="D520" s="957" t="s">
        <v>8843</v>
      </c>
    </row>
    <row r="521" spans="2:5" ht="14.25">
      <c r="B521" s="39" t="s">
        <v>8278</v>
      </c>
      <c r="C521" s="39" t="s">
        <v>8301</v>
      </c>
      <c r="D521" s="957" t="s">
        <v>8844</v>
      </c>
    </row>
    <row r="522" spans="2:5" ht="14.25">
      <c r="B522" s="39" t="s">
        <v>8278</v>
      </c>
      <c r="C522" s="39" t="s">
        <v>8302</v>
      </c>
      <c r="D522" s="957" t="s">
        <v>8845</v>
      </c>
    </row>
    <row r="523" spans="2:5" ht="14.25">
      <c r="B523" s="39" t="s">
        <v>8278</v>
      </c>
      <c r="C523" s="39" t="s">
        <v>9427</v>
      </c>
      <c r="D523" s="957" t="s">
        <v>8846</v>
      </c>
    </row>
    <row r="524" spans="2:5" ht="14.25">
      <c r="B524" s="39" t="s">
        <v>8278</v>
      </c>
      <c r="C524" s="40" t="s">
        <v>8317</v>
      </c>
      <c r="D524" s="958" t="s">
        <v>8959</v>
      </c>
    </row>
    <row r="525" spans="2:5" ht="14.25">
      <c r="B525" s="39" t="s">
        <v>8278</v>
      </c>
      <c r="C525" s="40" t="s">
        <v>8318</v>
      </c>
      <c r="D525" s="957" t="s">
        <v>8847</v>
      </c>
    </row>
    <row r="526" spans="2:5" ht="14.25">
      <c r="B526" s="39" t="s">
        <v>8278</v>
      </c>
      <c r="C526" s="40" t="s">
        <v>8319</v>
      </c>
      <c r="D526" s="958" t="s">
        <v>8960</v>
      </c>
    </row>
    <row r="527" spans="2:5" ht="14.25">
      <c r="B527" s="39" t="s">
        <v>8278</v>
      </c>
      <c r="C527" s="40" t="s">
        <v>8320</v>
      </c>
      <c r="D527" s="958" t="s">
        <v>8961</v>
      </c>
    </row>
    <row r="528" spans="2:5" ht="14.25">
      <c r="B528" s="39" t="s">
        <v>8278</v>
      </c>
      <c r="C528" s="40" t="s">
        <v>8321</v>
      </c>
      <c r="D528" s="958" t="s">
        <v>8962</v>
      </c>
    </row>
    <row r="529" spans="2:4" ht="14.25">
      <c r="B529" s="39" t="s">
        <v>8278</v>
      </c>
      <c r="C529" s="40" t="s">
        <v>8322</v>
      </c>
      <c r="D529" s="958" t="s">
        <v>8963</v>
      </c>
    </row>
    <row r="530" spans="2:4" ht="14.25">
      <c r="B530" s="39" t="s">
        <v>8278</v>
      </c>
      <c r="C530" s="40" t="s">
        <v>8323</v>
      </c>
      <c r="D530" s="958" t="s">
        <v>8964</v>
      </c>
    </row>
    <row r="531" spans="2:4" ht="14.25">
      <c r="B531" s="39" t="s">
        <v>8278</v>
      </c>
      <c r="C531" s="40" t="s">
        <v>8324</v>
      </c>
      <c r="D531" s="958" t="s">
        <v>8965</v>
      </c>
    </row>
    <row r="532" spans="2:4" ht="14.25">
      <c r="B532" s="39" t="s">
        <v>8278</v>
      </c>
      <c r="C532" s="40" t="s">
        <v>8325</v>
      </c>
      <c r="D532" s="958" t="s">
        <v>8966</v>
      </c>
    </row>
    <row r="534" spans="2:4" ht="14.25">
      <c r="B534" s="39" t="s">
        <v>9413</v>
      </c>
      <c r="C534" s="945" t="s">
        <v>1265</v>
      </c>
      <c r="D534" s="955" t="s">
        <v>8550</v>
      </c>
    </row>
    <row r="535" spans="2:4" ht="14.25">
      <c r="B535" s="39" t="s">
        <v>9413</v>
      </c>
      <c r="C535" s="38" t="s">
        <v>8257</v>
      </c>
      <c r="D535" s="956" t="s">
        <v>8561</v>
      </c>
    </row>
    <row r="536" spans="2:4" ht="14.25">
      <c r="B536" s="39" t="s">
        <v>9413</v>
      </c>
      <c r="C536" s="38" t="s">
        <v>8259</v>
      </c>
      <c r="D536" s="956" t="s">
        <v>8576</v>
      </c>
    </row>
    <row r="537" spans="2:4" ht="14.25">
      <c r="B537" s="39" t="s">
        <v>9413</v>
      </c>
      <c r="C537" s="38" t="s">
        <v>8261</v>
      </c>
      <c r="D537" s="956" t="s">
        <v>8591</v>
      </c>
    </row>
    <row r="538" spans="2:4" ht="14.25">
      <c r="B538" s="39" t="s">
        <v>9413</v>
      </c>
      <c r="C538" s="38" t="s">
        <v>8262</v>
      </c>
      <c r="D538" s="956" t="s">
        <v>8606</v>
      </c>
    </row>
    <row r="539" spans="2:4" ht="14.25">
      <c r="B539" s="39" t="s">
        <v>9413</v>
      </c>
      <c r="C539" s="38" t="s">
        <v>8265</v>
      </c>
      <c r="D539" s="956" t="s">
        <v>8621</v>
      </c>
    </row>
    <row r="540" spans="2:4" ht="14.25">
      <c r="B540" s="39" t="s">
        <v>9413</v>
      </c>
      <c r="C540" s="38" t="s">
        <v>9404</v>
      </c>
      <c r="D540" s="956" t="s">
        <v>8636</v>
      </c>
    </row>
    <row r="541" spans="2:4" ht="14.25">
      <c r="B541" s="39" t="s">
        <v>9413</v>
      </c>
      <c r="C541" s="38" t="s">
        <v>8270</v>
      </c>
      <c r="D541" s="956" t="s">
        <v>8651</v>
      </c>
    </row>
    <row r="542" spans="2:4" ht="14.25">
      <c r="B542" s="39" t="s">
        <v>9413</v>
      </c>
      <c r="C542" s="38" t="s">
        <v>8272</v>
      </c>
      <c r="D542" s="956" t="s">
        <v>8666</v>
      </c>
    </row>
    <row r="543" spans="2:4" ht="14.25">
      <c r="B543" s="39" t="s">
        <v>9413</v>
      </c>
      <c r="C543" s="38" t="s">
        <v>8274</v>
      </c>
      <c r="D543" s="956" t="s">
        <v>8680</v>
      </c>
    </row>
    <row r="544" spans="2:4" ht="14.25">
      <c r="B544" s="39" t="s">
        <v>9413</v>
      </c>
      <c r="C544" s="38" t="s">
        <v>8275</v>
      </c>
      <c r="D544" s="956" t="s">
        <v>8693</v>
      </c>
    </row>
    <row r="545" spans="2:4" ht="14.25">
      <c r="B545" s="39" t="s">
        <v>9413</v>
      </c>
      <c r="C545" s="38" t="s">
        <v>8276</v>
      </c>
      <c r="D545" s="956" t="s">
        <v>8621</v>
      </c>
    </row>
    <row r="546" spans="2:4" ht="14.25">
      <c r="B546" s="39" t="s">
        <v>9413</v>
      </c>
      <c r="C546" s="38" t="s">
        <v>8277</v>
      </c>
      <c r="D546" s="956" t="s">
        <v>8712</v>
      </c>
    </row>
    <row r="547" spans="2:4" ht="14.25">
      <c r="B547" s="39" t="s">
        <v>9413</v>
      </c>
      <c r="C547" s="39" t="s">
        <v>8278</v>
      </c>
      <c r="D547" s="957" t="s">
        <v>8833</v>
      </c>
    </row>
    <row r="548" spans="2:4" ht="14.25">
      <c r="B548" s="39" t="s">
        <v>9413</v>
      </c>
      <c r="C548" s="39" t="s">
        <v>9413</v>
      </c>
      <c r="D548" s="957" t="s">
        <v>8848</v>
      </c>
    </row>
    <row r="549" spans="2:4" ht="14.25">
      <c r="B549" s="39" t="s">
        <v>9413</v>
      </c>
      <c r="C549" s="39" t="s">
        <v>8281</v>
      </c>
      <c r="D549" s="957" t="s">
        <v>8849</v>
      </c>
    </row>
    <row r="550" spans="2:4" ht="14.25">
      <c r="B550" s="39" t="s">
        <v>9413</v>
      </c>
      <c r="C550" s="39" t="s">
        <v>8283</v>
      </c>
      <c r="D550" s="957" t="s">
        <v>8850</v>
      </c>
    </row>
    <row r="551" spans="2:4" ht="14.25">
      <c r="B551" s="39" t="s">
        <v>9413</v>
      </c>
      <c r="C551" s="39" t="s">
        <v>8285</v>
      </c>
      <c r="D551" s="957" t="s">
        <v>8851</v>
      </c>
    </row>
    <row r="552" spans="2:4" ht="14.25">
      <c r="B552" s="39" t="s">
        <v>9413</v>
      </c>
      <c r="C552" s="39" t="s">
        <v>8287</v>
      </c>
      <c r="D552" s="957" t="s">
        <v>8852</v>
      </c>
    </row>
    <row r="553" spans="2:4" ht="14.25">
      <c r="B553" s="39" t="s">
        <v>9413</v>
      </c>
      <c r="C553" s="39" t="s">
        <v>8290</v>
      </c>
      <c r="D553" s="957" t="s">
        <v>8853</v>
      </c>
    </row>
    <row r="554" spans="2:4" ht="14.25">
      <c r="B554" s="39" t="s">
        <v>9413</v>
      </c>
      <c r="C554" s="39" t="s">
        <v>8293</v>
      </c>
      <c r="D554" s="957" t="s">
        <v>8854</v>
      </c>
    </row>
    <row r="555" spans="2:4" ht="14.25">
      <c r="B555" s="39" t="s">
        <v>9413</v>
      </c>
      <c r="C555" s="39" t="s">
        <v>8295</v>
      </c>
      <c r="D555" s="957" t="s">
        <v>8855</v>
      </c>
    </row>
    <row r="556" spans="2:4" ht="14.25">
      <c r="B556" s="39" t="s">
        <v>9413</v>
      </c>
      <c r="C556" s="39" t="s">
        <v>8297</v>
      </c>
      <c r="D556" s="957" t="s">
        <v>8856</v>
      </c>
    </row>
    <row r="557" spans="2:4" ht="14.25">
      <c r="B557" s="39" t="s">
        <v>9413</v>
      </c>
      <c r="C557" s="39" t="s">
        <v>8299</v>
      </c>
      <c r="D557" s="957" t="s">
        <v>8857</v>
      </c>
    </row>
    <row r="558" spans="2:4" ht="14.25">
      <c r="B558" s="39" t="s">
        <v>9413</v>
      </c>
      <c r="C558" s="39" t="s">
        <v>8300</v>
      </c>
      <c r="D558" s="957" t="s">
        <v>8858</v>
      </c>
    </row>
    <row r="559" spans="2:4" ht="14.25">
      <c r="B559" s="39" t="s">
        <v>9413</v>
      </c>
      <c r="C559" s="39" t="s">
        <v>8301</v>
      </c>
      <c r="D559" s="957" t="s">
        <v>8859</v>
      </c>
    </row>
    <row r="560" spans="2:4" ht="14.25">
      <c r="B560" s="39" t="s">
        <v>9413</v>
      </c>
      <c r="C560" s="39" t="s">
        <v>8302</v>
      </c>
      <c r="D560" s="957" t="s">
        <v>8860</v>
      </c>
    </row>
    <row r="561" spans="2:4" ht="14.25">
      <c r="B561" s="39" t="s">
        <v>9413</v>
      </c>
      <c r="C561" s="39" t="s">
        <v>9427</v>
      </c>
      <c r="D561" s="957" t="s">
        <v>8861</v>
      </c>
    </row>
    <row r="562" spans="2:4" ht="14.25">
      <c r="B562" s="39" t="s">
        <v>9413</v>
      </c>
      <c r="C562" s="40" t="s">
        <v>8317</v>
      </c>
      <c r="D562" s="958" t="s">
        <v>8967</v>
      </c>
    </row>
    <row r="563" spans="2:4" ht="14.25">
      <c r="B563" s="39" t="s">
        <v>9413</v>
      </c>
      <c r="C563" s="40" t="s">
        <v>8318</v>
      </c>
      <c r="D563" s="957" t="s">
        <v>8862</v>
      </c>
    </row>
    <row r="564" spans="2:4" ht="14.25">
      <c r="B564" s="39" t="s">
        <v>9413</v>
      </c>
      <c r="C564" s="40" t="s">
        <v>8319</v>
      </c>
      <c r="D564" s="958" t="s">
        <v>8968</v>
      </c>
    </row>
    <row r="565" spans="2:4" ht="14.25">
      <c r="B565" s="39" t="s">
        <v>9413</v>
      </c>
      <c r="C565" s="40" t="s">
        <v>8320</v>
      </c>
      <c r="D565" s="989" t="s">
        <v>8969</v>
      </c>
    </row>
    <row r="566" spans="2:4" ht="14.25">
      <c r="B566" s="39" t="s">
        <v>9413</v>
      </c>
      <c r="C566" s="40" t="s">
        <v>8321</v>
      </c>
      <c r="D566" s="958" t="s">
        <v>8970</v>
      </c>
    </row>
    <row r="567" spans="2:4" ht="14.25">
      <c r="B567" s="39" t="s">
        <v>9413</v>
      </c>
      <c r="C567" s="40" t="s">
        <v>8322</v>
      </c>
      <c r="D567" s="958" t="s">
        <v>8971</v>
      </c>
    </row>
    <row r="568" spans="2:4" ht="14.25">
      <c r="B568" s="39" t="s">
        <v>9413</v>
      </c>
      <c r="C568" s="40" t="s">
        <v>8323</v>
      </c>
      <c r="D568" s="958" t="s">
        <v>8972</v>
      </c>
    </row>
    <row r="569" spans="2:4" ht="14.25">
      <c r="B569" s="39" t="s">
        <v>9413</v>
      </c>
      <c r="C569" s="40" t="s">
        <v>8324</v>
      </c>
      <c r="D569" s="958" t="s">
        <v>8973</v>
      </c>
    </row>
    <row r="570" spans="2:4" ht="14.25">
      <c r="B570" s="39" t="s">
        <v>9413</v>
      </c>
      <c r="C570" s="40" t="s">
        <v>8325</v>
      </c>
      <c r="D570" s="958" t="s">
        <v>8974</v>
      </c>
    </row>
    <row r="572" spans="2:4" ht="14.25">
      <c r="B572" s="39" t="s">
        <v>8281</v>
      </c>
      <c r="C572" s="945" t="s">
        <v>1265</v>
      </c>
      <c r="D572" s="955" t="s">
        <v>8465</v>
      </c>
    </row>
    <row r="573" spans="2:4" ht="14.25">
      <c r="B573" s="39" t="s">
        <v>8281</v>
      </c>
      <c r="C573" s="38" t="s">
        <v>8257</v>
      </c>
      <c r="D573" s="956" t="s">
        <v>8562</v>
      </c>
    </row>
    <row r="574" spans="2:4" ht="14.25">
      <c r="B574" s="39" t="s">
        <v>8281</v>
      </c>
      <c r="C574" s="38" t="s">
        <v>8259</v>
      </c>
      <c r="D574" s="956" t="s">
        <v>8577</v>
      </c>
    </row>
    <row r="575" spans="2:4" ht="14.25">
      <c r="B575" s="39" t="s">
        <v>8281</v>
      </c>
      <c r="C575" s="38" t="s">
        <v>8261</v>
      </c>
      <c r="D575" s="956" t="s">
        <v>8592</v>
      </c>
    </row>
    <row r="576" spans="2:4" ht="14.25">
      <c r="B576" s="39" t="s">
        <v>8281</v>
      </c>
      <c r="C576" s="38" t="s">
        <v>8262</v>
      </c>
      <c r="D576" s="956" t="s">
        <v>8607</v>
      </c>
    </row>
    <row r="577" spans="2:4" ht="14.25">
      <c r="B577" s="39" t="s">
        <v>8281</v>
      </c>
      <c r="C577" s="38" t="s">
        <v>8265</v>
      </c>
      <c r="D577" s="956" t="s">
        <v>8622</v>
      </c>
    </row>
    <row r="578" spans="2:4" ht="14.25">
      <c r="B578" s="39" t="s">
        <v>8281</v>
      </c>
      <c r="C578" s="38" t="s">
        <v>9404</v>
      </c>
      <c r="D578" s="956" t="s">
        <v>8637</v>
      </c>
    </row>
    <row r="579" spans="2:4" ht="14.25">
      <c r="B579" s="39" t="s">
        <v>8281</v>
      </c>
      <c r="C579" s="38" t="s">
        <v>8270</v>
      </c>
      <c r="D579" s="956" t="s">
        <v>8652</v>
      </c>
    </row>
    <row r="580" spans="2:4" ht="14.25">
      <c r="B580" s="39" t="s">
        <v>8281</v>
      </c>
      <c r="C580" s="38" t="s">
        <v>8272</v>
      </c>
      <c r="D580" s="956" t="s">
        <v>8667</v>
      </c>
    </row>
    <row r="581" spans="2:4" ht="14.25">
      <c r="B581" s="39" t="s">
        <v>8281</v>
      </c>
      <c r="C581" s="38" t="s">
        <v>8274</v>
      </c>
      <c r="D581" s="956" t="s">
        <v>8681</v>
      </c>
    </row>
    <row r="582" spans="2:4" ht="14.25">
      <c r="B582" s="39" t="s">
        <v>8281</v>
      </c>
      <c r="C582" s="38" t="s">
        <v>8275</v>
      </c>
      <c r="D582" s="956" t="s">
        <v>8694</v>
      </c>
    </row>
    <row r="583" spans="2:4" ht="14.25">
      <c r="B583" s="39" t="s">
        <v>8281</v>
      </c>
      <c r="C583" s="38" t="s">
        <v>8276</v>
      </c>
      <c r="D583" s="956" t="s">
        <v>8622</v>
      </c>
    </row>
    <row r="584" spans="2:4" ht="14.25">
      <c r="B584" s="39" t="s">
        <v>8281</v>
      </c>
      <c r="C584" s="38" t="s">
        <v>8277</v>
      </c>
      <c r="D584" s="956" t="s">
        <v>8713</v>
      </c>
    </row>
    <row r="585" spans="2:4" ht="14.25">
      <c r="B585" s="39" t="s">
        <v>8281</v>
      </c>
      <c r="C585" s="39" t="s">
        <v>8278</v>
      </c>
      <c r="D585" s="957" t="s">
        <v>8834</v>
      </c>
    </row>
    <row r="586" spans="2:4" ht="14.25">
      <c r="B586" s="39" t="s">
        <v>8281</v>
      </c>
      <c r="C586" s="39" t="s">
        <v>9413</v>
      </c>
      <c r="D586" s="957" t="s">
        <v>8849</v>
      </c>
    </row>
    <row r="587" spans="2:4" ht="14.25">
      <c r="B587" s="39" t="s">
        <v>8281</v>
      </c>
      <c r="C587" s="39" t="s">
        <v>8281</v>
      </c>
      <c r="D587" s="957" t="s">
        <v>8863</v>
      </c>
    </row>
    <row r="588" spans="2:4" ht="14.25">
      <c r="B588" s="39" t="s">
        <v>8281</v>
      </c>
      <c r="C588" s="39" t="s">
        <v>8283</v>
      </c>
      <c r="D588" s="957" t="s">
        <v>8864</v>
      </c>
    </row>
    <row r="589" spans="2:4" ht="14.25">
      <c r="B589" s="39" t="s">
        <v>8281</v>
      </c>
      <c r="C589" s="39" t="s">
        <v>8285</v>
      </c>
      <c r="D589" s="957" t="s">
        <v>8865</v>
      </c>
    </row>
    <row r="590" spans="2:4" ht="14.25">
      <c r="B590" s="39" t="s">
        <v>8281</v>
      </c>
      <c r="C590" s="39" t="s">
        <v>8287</v>
      </c>
      <c r="D590" s="957" t="s">
        <v>8866</v>
      </c>
    </row>
    <row r="591" spans="2:4" ht="14.25">
      <c r="B591" s="39" t="s">
        <v>8281</v>
      </c>
      <c r="C591" s="39" t="s">
        <v>8290</v>
      </c>
      <c r="D591" s="957" t="s">
        <v>8867</v>
      </c>
    </row>
    <row r="592" spans="2:4" ht="14.25">
      <c r="B592" s="39" t="s">
        <v>8281</v>
      </c>
      <c r="C592" s="39" t="s">
        <v>8293</v>
      </c>
      <c r="D592" s="957" t="s">
        <v>8868</v>
      </c>
    </row>
    <row r="593" spans="2:4" ht="14.25">
      <c r="B593" s="39" t="s">
        <v>8281</v>
      </c>
      <c r="C593" s="39" t="s">
        <v>8295</v>
      </c>
      <c r="D593" s="957" t="s">
        <v>8869</v>
      </c>
    </row>
    <row r="594" spans="2:4" ht="14.25">
      <c r="B594" s="39" t="s">
        <v>8281</v>
      </c>
      <c r="C594" s="39" t="s">
        <v>8297</v>
      </c>
      <c r="D594" s="957" t="s">
        <v>8870</v>
      </c>
    </row>
    <row r="595" spans="2:4" ht="14.25">
      <c r="B595" s="39" t="s">
        <v>8281</v>
      </c>
      <c r="C595" s="39" t="s">
        <v>8299</v>
      </c>
      <c r="D595" s="957" t="s">
        <v>8871</v>
      </c>
    </row>
    <row r="596" spans="2:4" ht="14.25">
      <c r="B596" s="39" t="s">
        <v>8281</v>
      </c>
      <c r="C596" s="39" t="s">
        <v>8300</v>
      </c>
      <c r="D596" s="957" t="s">
        <v>8872</v>
      </c>
    </row>
    <row r="597" spans="2:4" ht="14.25">
      <c r="B597" s="39" t="s">
        <v>8281</v>
      </c>
      <c r="C597" s="39" t="s">
        <v>8301</v>
      </c>
      <c r="D597" s="957" t="s">
        <v>8873</v>
      </c>
    </row>
    <row r="598" spans="2:4" ht="14.25">
      <c r="B598" s="39" t="s">
        <v>8281</v>
      </c>
      <c r="C598" s="39" t="s">
        <v>8302</v>
      </c>
      <c r="D598" s="957" t="s">
        <v>8874</v>
      </c>
    </row>
    <row r="599" spans="2:4" ht="14.25">
      <c r="B599" s="39" t="s">
        <v>8281</v>
      </c>
      <c r="C599" s="39" t="s">
        <v>9427</v>
      </c>
      <c r="D599" s="957" t="s">
        <v>8875</v>
      </c>
    </row>
    <row r="600" spans="2:4" ht="14.25">
      <c r="B600" s="39" t="s">
        <v>8281</v>
      </c>
      <c r="C600" s="40" t="s">
        <v>8317</v>
      </c>
      <c r="D600" s="958" t="s">
        <v>8975</v>
      </c>
    </row>
    <row r="601" spans="2:4" ht="14.25">
      <c r="B601" s="39" t="s">
        <v>8281</v>
      </c>
      <c r="C601" s="40" t="s">
        <v>8318</v>
      </c>
      <c r="D601" s="957" t="s">
        <v>8876</v>
      </c>
    </row>
    <row r="602" spans="2:4" ht="14.25">
      <c r="B602" s="39" t="s">
        <v>8281</v>
      </c>
      <c r="C602" s="40" t="s">
        <v>8319</v>
      </c>
      <c r="D602" s="958" t="s">
        <v>8976</v>
      </c>
    </row>
    <row r="603" spans="2:4" ht="14.25">
      <c r="B603" s="39" t="s">
        <v>8281</v>
      </c>
      <c r="C603" s="40" t="s">
        <v>8320</v>
      </c>
      <c r="D603" s="958" t="s">
        <v>8977</v>
      </c>
    </row>
    <row r="604" spans="2:4" ht="14.25">
      <c r="B604" s="39" t="s">
        <v>8281</v>
      </c>
      <c r="C604" s="40" t="s">
        <v>8321</v>
      </c>
      <c r="D604" s="958" t="s">
        <v>8978</v>
      </c>
    </row>
    <row r="605" spans="2:4" ht="14.25">
      <c r="B605" s="39" t="s">
        <v>8281</v>
      </c>
      <c r="C605" s="40" t="s">
        <v>8322</v>
      </c>
      <c r="D605" s="958" t="s">
        <v>8979</v>
      </c>
    </row>
    <row r="606" spans="2:4" ht="14.25">
      <c r="B606" s="39" t="s">
        <v>8281</v>
      </c>
      <c r="C606" s="40" t="s">
        <v>8323</v>
      </c>
      <c r="D606" s="958" t="s">
        <v>8980</v>
      </c>
    </row>
    <row r="607" spans="2:4" ht="14.25">
      <c r="B607" s="39" t="s">
        <v>8281</v>
      </c>
      <c r="C607" s="40" t="s">
        <v>8324</v>
      </c>
      <c r="D607" s="958" t="s">
        <v>8981</v>
      </c>
    </row>
    <row r="608" spans="2:4" ht="14.25">
      <c r="B608" s="39" t="s">
        <v>8281</v>
      </c>
      <c r="C608" s="40" t="s">
        <v>8325</v>
      </c>
      <c r="D608" s="958" t="s">
        <v>8982</v>
      </c>
    </row>
    <row r="610" spans="2:4" ht="14.25">
      <c r="B610" s="39" t="s">
        <v>8283</v>
      </c>
      <c r="C610" s="945" t="s">
        <v>1265</v>
      </c>
      <c r="D610" s="955" t="s">
        <v>8466</v>
      </c>
    </row>
    <row r="611" spans="2:4" ht="14.25">
      <c r="B611" s="39" t="s">
        <v>8283</v>
      </c>
      <c r="C611" s="38" t="s">
        <v>8257</v>
      </c>
      <c r="D611" s="956" t="s">
        <v>8563</v>
      </c>
    </row>
    <row r="612" spans="2:4" ht="14.25">
      <c r="B612" s="39" t="s">
        <v>8283</v>
      </c>
      <c r="C612" s="38" t="s">
        <v>8259</v>
      </c>
      <c r="D612" s="956" t="s">
        <v>8578</v>
      </c>
    </row>
    <row r="613" spans="2:4" ht="14.25">
      <c r="B613" s="39" t="s">
        <v>8283</v>
      </c>
      <c r="C613" s="38" t="s">
        <v>8261</v>
      </c>
      <c r="D613" s="956" t="s">
        <v>8593</v>
      </c>
    </row>
    <row r="614" spans="2:4" ht="14.25">
      <c r="B614" s="39" t="s">
        <v>8283</v>
      </c>
      <c r="C614" s="38" t="s">
        <v>8262</v>
      </c>
      <c r="D614" s="956" t="s">
        <v>8608</v>
      </c>
    </row>
    <row r="615" spans="2:4" ht="14.25">
      <c r="B615" s="39" t="s">
        <v>8283</v>
      </c>
      <c r="C615" s="38" t="s">
        <v>8265</v>
      </c>
      <c r="D615" s="956" t="s">
        <v>8623</v>
      </c>
    </row>
    <row r="616" spans="2:4" ht="14.25">
      <c r="B616" s="39" t="s">
        <v>8283</v>
      </c>
      <c r="C616" s="38" t="s">
        <v>9404</v>
      </c>
      <c r="D616" s="956" t="s">
        <v>8638</v>
      </c>
    </row>
    <row r="617" spans="2:4" ht="14.25">
      <c r="B617" s="39" t="s">
        <v>8283</v>
      </c>
      <c r="C617" s="38" t="s">
        <v>8270</v>
      </c>
      <c r="D617" s="956" t="s">
        <v>8653</v>
      </c>
    </row>
    <row r="618" spans="2:4" ht="14.25">
      <c r="B618" s="39" t="s">
        <v>8283</v>
      </c>
      <c r="C618" s="38" t="s">
        <v>8272</v>
      </c>
      <c r="D618" s="956" t="s">
        <v>8668</v>
      </c>
    </row>
    <row r="619" spans="2:4" ht="14.25">
      <c r="B619" s="39" t="s">
        <v>8283</v>
      </c>
      <c r="C619" s="38" t="s">
        <v>8274</v>
      </c>
      <c r="D619" s="956" t="s">
        <v>8682</v>
      </c>
    </row>
    <row r="620" spans="2:4" ht="14.25">
      <c r="B620" s="39" t="s">
        <v>8283</v>
      </c>
      <c r="C620" s="38" t="s">
        <v>8275</v>
      </c>
      <c r="D620" s="956" t="s">
        <v>8695</v>
      </c>
    </row>
    <row r="621" spans="2:4" ht="14.25">
      <c r="B621" s="39" t="s">
        <v>8283</v>
      </c>
      <c r="C621" s="38" t="s">
        <v>8276</v>
      </c>
      <c r="D621" s="956" t="s">
        <v>8623</v>
      </c>
    </row>
    <row r="622" spans="2:4" ht="14.25">
      <c r="B622" s="39" t="s">
        <v>8283</v>
      </c>
      <c r="C622" s="38" t="s">
        <v>8277</v>
      </c>
      <c r="D622" s="956" t="s">
        <v>8714</v>
      </c>
    </row>
    <row r="623" spans="2:4" ht="14.25">
      <c r="B623" s="39" t="s">
        <v>8283</v>
      </c>
      <c r="C623" s="39" t="s">
        <v>8278</v>
      </c>
      <c r="D623" s="957" t="s">
        <v>8835</v>
      </c>
    </row>
    <row r="624" spans="2:4" ht="14.25">
      <c r="B624" s="39" t="s">
        <v>8283</v>
      </c>
      <c r="C624" s="39" t="s">
        <v>9413</v>
      </c>
      <c r="D624" s="957" t="s">
        <v>8850</v>
      </c>
    </row>
    <row r="625" spans="2:4" ht="14.25">
      <c r="B625" s="39" t="s">
        <v>8283</v>
      </c>
      <c r="C625" s="39" t="s">
        <v>8281</v>
      </c>
      <c r="D625" s="957" t="s">
        <v>8864</v>
      </c>
    </row>
    <row r="626" spans="2:4" ht="14.25">
      <c r="B626" s="39" t="s">
        <v>8283</v>
      </c>
      <c r="C626" s="39" t="s">
        <v>8283</v>
      </c>
      <c r="D626" s="957" t="s">
        <v>8877</v>
      </c>
    </row>
    <row r="627" spans="2:4" ht="14.25">
      <c r="B627" s="39" t="s">
        <v>8283</v>
      </c>
      <c r="C627" s="39" t="s">
        <v>8285</v>
      </c>
      <c r="D627" s="957" t="s">
        <v>8878</v>
      </c>
    </row>
    <row r="628" spans="2:4" ht="14.25">
      <c r="B628" s="39" t="s">
        <v>8283</v>
      </c>
      <c r="C628" s="39" t="s">
        <v>8287</v>
      </c>
      <c r="D628" s="957" t="s">
        <v>8879</v>
      </c>
    </row>
    <row r="629" spans="2:4" ht="14.25">
      <c r="B629" s="39" t="s">
        <v>8283</v>
      </c>
      <c r="C629" s="39" t="s">
        <v>8290</v>
      </c>
      <c r="D629" s="957" t="s">
        <v>8880</v>
      </c>
    </row>
    <row r="630" spans="2:4" ht="14.25">
      <c r="B630" s="39" t="s">
        <v>8283</v>
      </c>
      <c r="C630" s="39" t="s">
        <v>8293</v>
      </c>
      <c r="D630" s="957" t="s">
        <v>8881</v>
      </c>
    </row>
    <row r="631" spans="2:4" ht="14.25">
      <c r="B631" s="39" t="s">
        <v>8283</v>
      </c>
      <c r="C631" s="39" t="s">
        <v>8295</v>
      </c>
      <c r="D631" s="957" t="s">
        <v>8882</v>
      </c>
    </row>
    <row r="632" spans="2:4" ht="14.25">
      <c r="B632" s="39" t="s">
        <v>8283</v>
      </c>
      <c r="C632" s="39" t="s">
        <v>8297</v>
      </c>
      <c r="D632" s="957" t="s">
        <v>8883</v>
      </c>
    </row>
    <row r="633" spans="2:4" ht="14.25">
      <c r="B633" s="39" t="s">
        <v>8283</v>
      </c>
      <c r="C633" s="39" t="s">
        <v>8299</v>
      </c>
      <c r="D633" s="957" t="s">
        <v>8884</v>
      </c>
    </row>
    <row r="634" spans="2:4" ht="14.25">
      <c r="B634" s="39" t="s">
        <v>8283</v>
      </c>
      <c r="C634" s="39" t="s">
        <v>8300</v>
      </c>
      <c r="D634" s="957" t="s">
        <v>8885</v>
      </c>
    </row>
    <row r="635" spans="2:4" ht="14.25">
      <c r="B635" s="39" t="s">
        <v>8283</v>
      </c>
      <c r="C635" s="39" t="s">
        <v>8301</v>
      </c>
      <c r="D635" s="957" t="s">
        <v>8886</v>
      </c>
    </row>
    <row r="636" spans="2:4" ht="14.25">
      <c r="B636" s="39" t="s">
        <v>8283</v>
      </c>
      <c r="C636" s="39" t="s">
        <v>8302</v>
      </c>
      <c r="D636" s="957" t="s">
        <v>8887</v>
      </c>
    </row>
    <row r="637" spans="2:4" ht="14.25">
      <c r="B637" s="39" t="s">
        <v>8283</v>
      </c>
      <c r="C637" s="39" t="s">
        <v>9427</v>
      </c>
      <c r="D637" s="957" t="s">
        <v>8888</v>
      </c>
    </row>
    <row r="638" spans="2:4" ht="14.25">
      <c r="B638" s="39" t="s">
        <v>8283</v>
      </c>
      <c r="C638" s="40" t="s">
        <v>8317</v>
      </c>
      <c r="D638" s="958" t="s">
        <v>8983</v>
      </c>
    </row>
    <row r="639" spans="2:4" ht="14.25">
      <c r="B639" s="39" t="s">
        <v>8283</v>
      </c>
      <c r="C639" s="40" t="s">
        <v>8318</v>
      </c>
      <c r="D639" s="957" t="s">
        <v>8889</v>
      </c>
    </row>
    <row r="640" spans="2:4" ht="14.25">
      <c r="B640" s="39" t="s">
        <v>8283</v>
      </c>
      <c r="C640" s="40" t="s">
        <v>8319</v>
      </c>
      <c r="D640" s="958" t="s">
        <v>8984</v>
      </c>
    </row>
    <row r="641" spans="2:4" ht="14.25">
      <c r="B641" s="39" t="s">
        <v>8283</v>
      </c>
      <c r="C641" s="40" t="s">
        <v>8320</v>
      </c>
      <c r="D641" s="958" t="s">
        <v>8985</v>
      </c>
    </row>
    <row r="642" spans="2:4" ht="14.25">
      <c r="B642" s="39" t="s">
        <v>8283</v>
      </c>
      <c r="C642" s="40" t="s">
        <v>8321</v>
      </c>
      <c r="D642" s="958" t="s">
        <v>8986</v>
      </c>
    </row>
    <row r="643" spans="2:4" ht="14.25">
      <c r="B643" s="39" t="s">
        <v>8283</v>
      </c>
      <c r="C643" s="40" t="s">
        <v>8322</v>
      </c>
      <c r="D643" s="958" t="s">
        <v>8987</v>
      </c>
    </row>
    <row r="644" spans="2:4" ht="14.25">
      <c r="B644" s="39" t="s">
        <v>8283</v>
      </c>
      <c r="C644" s="40" t="s">
        <v>8323</v>
      </c>
      <c r="D644" s="958" t="s">
        <v>8988</v>
      </c>
    </row>
    <row r="645" spans="2:4" ht="14.25">
      <c r="B645" s="39" t="s">
        <v>8283</v>
      </c>
      <c r="C645" s="40" t="s">
        <v>8324</v>
      </c>
      <c r="D645" s="958" t="s">
        <v>8989</v>
      </c>
    </row>
    <row r="646" spans="2:4" ht="14.25">
      <c r="B646" s="39" t="s">
        <v>8283</v>
      </c>
      <c r="C646" s="40" t="s">
        <v>8325</v>
      </c>
      <c r="D646" s="958" t="s">
        <v>8990</v>
      </c>
    </row>
    <row r="648" spans="2:4" ht="14.25">
      <c r="B648" s="39" t="s">
        <v>8285</v>
      </c>
      <c r="C648" s="945" t="s">
        <v>1265</v>
      </c>
      <c r="D648" s="955" t="s">
        <v>8467</v>
      </c>
    </row>
    <row r="649" spans="2:4" ht="14.25">
      <c r="B649" s="39" t="s">
        <v>8285</v>
      </c>
      <c r="C649" s="38" t="s">
        <v>8257</v>
      </c>
      <c r="D649" s="956" t="s">
        <v>8564</v>
      </c>
    </row>
    <row r="650" spans="2:4" ht="14.25">
      <c r="B650" s="39" t="s">
        <v>8285</v>
      </c>
      <c r="C650" s="38" t="s">
        <v>8259</v>
      </c>
      <c r="D650" s="956" t="s">
        <v>8579</v>
      </c>
    </row>
    <row r="651" spans="2:4" ht="14.25">
      <c r="B651" s="39" t="s">
        <v>8285</v>
      </c>
      <c r="C651" s="38" t="s">
        <v>8261</v>
      </c>
      <c r="D651" s="956" t="s">
        <v>8594</v>
      </c>
    </row>
    <row r="652" spans="2:4" ht="14.25">
      <c r="B652" s="39" t="s">
        <v>8285</v>
      </c>
      <c r="C652" s="38" t="s">
        <v>8262</v>
      </c>
      <c r="D652" s="956" t="s">
        <v>8609</v>
      </c>
    </row>
    <row r="653" spans="2:4" ht="14.25">
      <c r="B653" s="39" t="s">
        <v>8285</v>
      </c>
      <c r="C653" s="38" t="s">
        <v>8265</v>
      </c>
      <c r="D653" s="956" t="s">
        <v>8624</v>
      </c>
    </row>
    <row r="654" spans="2:4" ht="14.25">
      <c r="B654" s="39" t="s">
        <v>8285</v>
      </c>
      <c r="C654" s="38" t="s">
        <v>9404</v>
      </c>
      <c r="D654" s="956" t="s">
        <v>8639</v>
      </c>
    </row>
    <row r="655" spans="2:4" ht="14.25">
      <c r="B655" s="39" t="s">
        <v>8285</v>
      </c>
      <c r="C655" s="38" t="s">
        <v>8270</v>
      </c>
      <c r="D655" s="956" t="s">
        <v>8654</v>
      </c>
    </row>
    <row r="656" spans="2:4" ht="14.25">
      <c r="B656" s="39" t="s">
        <v>8285</v>
      </c>
      <c r="C656" s="38" t="s">
        <v>8272</v>
      </c>
      <c r="D656" s="956" t="s">
        <v>8669</v>
      </c>
    </row>
    <row r="657" spans="2:4" ht="14.25">
      <c r="B657" s="39" t="s">
        <v>8285</v>
      </c>
      <c r="C657" s="38" t="s">
        <v>8274</v>
      </c>
      <c r="D657" s="956" t="s">
        <v>8683</v>
      </c>
    </row>
    <row r="658" spans="2:4" ht="14.25">
      <c r="B658" s="39" t="s">
        <v>8285</v>
      </c>
      <c r="C658" s="38" t="s">
        <v>8275</v>
      </c>
      <c r="D658" s="956" t="s">
        <v>8696</v>
      </c>
    </row>
    <row r="659" spans="2:4" ht="14.25">
      <c r="B659" s="39" t="s">
        <v>8285</v>
      </c>
      <c r="C659" s="38" t="s">
        <v>8276</v>
      </c>
      <c r="D659" s="956" t="s">
        <v>8624</v>
      </c>
    </row>
    <row r="660" spans="2:4" ht="14.25">
      <c r="B660" s="39" t="s">
        <v>8285</v>
      </c>
      <c r="C660" s="38" t="s">
        <v>8277</v>
      </c>
      <c r="D660" s="956" t="s">
        <v>8715</v>
      </c>
    </row>
    <row r="661" spans="2:4" ht="14.25">
      <c r="B661" s="39" t="s">
        <v>8285</v>
      </c>
      <c r="C661" s="39" t="s">
        <v>8278</v>
      </c>
      <c r="D661" s="957" t="s">
        <v>8836</v>
      </c>
    </row>
    <row r="662" spans="2:4" ht="14.25">
      <c r="B662" s="39" t="s">
        <v>8285</v>
      </c>
      <c r="C662" s="39" t="s">
        <v>9413</v>
      </c>
      <c r="D662" s="957" t="s">
        <v>8851</v>
      </c>
    </row>
    <row r="663" spans="2:4" ht="14.25">
      <c r="B663" s="39" t="s">
        <v>8285</v>
      </c>
      <c r="C663" s="39" t="s">
        <v>8281</v>
      </c>
      <c r="D663" s="957" t="s">
        <v>8865</v>
      </c>
    </row>
    <row r="664" spans="2:4" ht="14.25">
      <c r="B664" s="39" t="s">
        <v>8285</v>
      </c>
      <c r="C664" s="39" t="s">
        <v>8283</v>
      </c>
      <c r="D664" s="957" t="s">
        <v>8878</v>
      </c>
    </row>
    <row r="665" spans="2:4" ht="14.25">
      <c r="B665" s="39" t="s">
        <v>8285</v>
      </c>
      <c r="C665" s="39" t="s">
        <v>8285</v>
      </c>
      <c r="D665" s="957" t="s">
        <v>8890</v>
      </c>
    </row>
    <row r="666" spans="2:4" ht="14.25">
      <c r="B666" s="39" t="s">
        <v>8285</v>
      </c>
      <c r="C666" s="39" t="s">
        <v>8287</v>
      </c>
      <c r="D666" s="957" t="s">
        <v>8891</v>
      </c>
    </row>
    <row r="667" spans="2:4" ht="14.25">
      <c r="B667" s="39" t="s">
        <v>8285</v>
      </c>
      <c r="C667" s="39" t="s">
        <v>8290</v>
      </c>
      <c r="D667" s="957" t="s">
        <v>8892</v>
      </c>
    </row>
    <row r="668" spans="2:4" ht="14.25">
      <c r="B668" s="39" t="s">
        <v>8285</v>
      </c>
      <c r="C668" s="39" t="s">
        <v>8293</v>
      </c>
      <c r="D668" s="957" t="s">
        <v>8893</v>
      </c>
    </row>
    <row r="669" spans="2:4" ht="14.25">
      <c r="B669" s="39" t="s">
        <v>8285</v>
      </c>
      <c r="C669" s="39" t="s">
        <v>8295</v>
      </c>
      <c r="D669" s="957" t="s">
        <v>8894</v>
      </c>
    </row>
    <row r="670" spans="2:4" ht="14.25">
      <c r="B670" s="39" t="s">
        <v>8285</v>
      </c>
      <c r="C670" s="39" t="s">
        <v>8297</v>
      </c>
      <c r="D670" s="957" t="s">
        <v>8895</v>
      </c>
    </row>
    <row r="671" spans="2:4" ht="14.25">
      <c r="B671" s="39" t="s">
        <v>8285</v>
      </c>
      <c r="C671" s="39" t="s">
        <v>8299</v>
      </c>
      <c r="D671" s="957" t="s">
        <v>8896</v>
      </c>
    </row>
    <row r="672" spans="2:4" ht="14.25">
      <c r="B672" s="39" t="s">
        <v>8285</v>
      </c>
      <c r="C672" s="39" t="s">
        <v>8300</v>
      </c>
      <c r="D672" s="957" t="s">
        <v>8897</v>
      </c>
    </row>
    <row r="673" spans="2:4" ht="14.25">
      <c r="B673" s="39" t="s">
        <v>8285</v>
      </c>
      <c r="C673" s="39" t="s">
        <v>8301</v>
      </c>
      <c r="D673" s="957" t="s">
        <v>8898</v>
      </c>
    </row>
    <row r="674" spans="2:4" ht="14.25">
      <c r="B674" s="39" t="s">
        <v>8285</v>
      </c>
      <c r="C674" s="39" t="s">
        <v>8302</v>
      </c>
      <c r="D674" s="957" t="s">
        <v>8899</v>
      </c>
    </row>
    <row r="675" spans="2:4" ht="14.25">
      <c r="B675" s="39" t="s">
        <v>8285</v>
      </c>
      <c r="C675" s="39" t="s">
        <v>9427</v>
      </c>
      <c r="D675" s="957" t="s">
        <v>8900</v>
      </c>
    </row>
    <row r="676" spans="2:4" ht="14.25">
      <c r="B676" s="39" t="s">
        <v>8285</v>
      </c>
      <c r="C676" s="40" t="s">
        <v>8317</v>
      </c>
      <c r="D676" s="958" t="s">
        <v>8991</v>
      </c>
    </row>
    <row r="677" spans="2:4" ht="14.25">
      <c r="B677" s="39" t="s">
        <v>8285</v>
      </c>
      <c r="C677" s="40" t="s">
        <v>8318</v>
      </c>
      <c r="D677" s="958" t="s">
        <v>8992</v>
      </c>
    </row>
    <row r="678" spans="2:4" ht="14.25">
      <c r="B678" s="39" t="s">
        <v>8285</v>
      </c>
      <c r="C678" s="40" t="s">
        <v>8319</v>
      </c>
      <c r="D678" s="958" t="s">
        <v>8993</v>
      </c>
    </row>
    <row r="679" spans="2:4" ht="14.25">
      <c r="B679" s="39" t="s">
        <v>8285</v>
      </c>
      <c r="C679" s="40" t="s">
        <v>8320</v>
      </c>
      <c r="D679" s="958" t="s">
        <v>8994</v>
      </c>
    </row>
    <row r="680" spans="2:4" ht="14.25">
      <c r="B680" s="39" t="s">
        <v>8285</v>
      </c>
      <c r="C680" s="40" t="s">
        <v>8321</v>
      </c>
      <c r="D680" s="958" t="s">
        <v>8995</v>
      </c>
    </row>
    <row r="681" spans="2:4" ht="14.25">
      <c r="B681" s="39" t="s">
        <v>8285</v>
      </c>
      <c r="C681" s="40" t="s">
        <v>8322</v>
      </c>
      <c r="D681" s="958" t="s">
        <v>8996</v>
      </c>
    </row>
    <row r="682" spans="2:4" ht="14.25">
      <c r="B682" s="39" t="s">
        <v>8285</v>
      </c>
      <c r="C682" s="40" t="s">
        <v>8323</v>
      </c>
      <c r="D682" s="958" t="s">
        <v>8997</v>
      </c>
    </row>
    <row r="683" spans="2:4" ht="14.25">
      <c r="B683" s="39" t="s">
        <v>8285</v>
      </c>
      <c r="C683" s="40" t="s">
        <v>8324</v>
      </c>
      <c r="D683" s="958" t="s">
        <v>8998</v>
      </c>
    </row>
    <row r="684" spans="2:4" ht="14.25">
      <c r="B684" s="39" t="s">
        <v>8285</v>
      </c>
      <c r="C684" s="40" t="s">
        <v>8325</v>
      </c>
      <c r="D684" s="958" t="s">
        <v>8999</v>
      </c>
    </row>
    <row r="686" spans="2:4" ht="14.25">
      <c r="B686" s="39" t="s">
        <v>8287</v>
      </c>
      <c r="C686" s="945" t="s">
        <v>1265</v>
      </c>
      <c r="D686" s="955" t="s">
        <v>8468</v>
      </c>
    </row>
    <row r="687" spans="2:4" ht="14.25">
      <c r="B687" s="39" t="s">
        <v>8287</v>
      </c>
      <c r="C687" s="38" t="s">
        <v>8257</v>
      </c>
      <c r="D687" s="956" t="s">
        <v>8565</v>
      </c>
    </row>
    <row r="688" spans="2:4" ht="14.25">
      <c r="B688" s="39" t="s">
        <v>8287</v>
      </c>
      <c r="C688" s="38" t="s">
        <v>8259</v>
      </c>
      <c r="D688" s="956" t="s">
        <v>8580</v>
      </c>
    </row>
    <row r="689" spans="2:4" ht="14.25">
      <c r="B689" s="39" t="s">
        <v>8287</v>
      </c>
      <c r="C689" s="38" t="s">
        <v>8261</v>
      </c>
      <c r="D689" s="956" t="s">
        <v>8595</v>
      </c>
    </row>
    <row r="690" spans="2:4" ht="14.25">
      <c r="B690" s="39" t="s">
        <v>8287</v>
      </c>
      <c r="C690" s="38" t="s">
        <v>8262</v>
      </c>
      <c r="D690" s="956" t="s">
        <v>8610</v>
      </c>
    </row>
    <row r="691" spans="2:4" ht="14.25">
      <c r="B691" s="39" t="s">
        <v>8287</v>
      </c>
      <c r="C691" s="38" t="s">
        <v>8265</v>
      </c>
      <c r="D691" s="956" t="s">
        <v>8625</v>
      </c>
    </row>
    <row r="692" spans="2:4" ht="14.25">
      <c r="B692" s="39" t="s">
        <v>8287</v>
      </c>
      <c r="C692" s="38" t="s">
        <v>9404</v>
      </c>
      <c r="D692" s="956" t="s">
        <v>8640</v>
      </c>
    </row>
    <row r="693" spans="2:4" ht="14.25">
      <c r="B693" s="39" t="s">
        <v>8287</v>
      </c>
      <c r="C693" s="38" t="s">
        <v>8270</v>
      </c>
      <c r="D693" s="956" t="s">
        <v>8655</v>
      </c>
    </row>
    <row r="694" spans="2:4" ht="14.25">
      <c r="B694" s="39" t="s">
        <v>8287</v>
      </c>
      <c r="C694" s="38" t="s">
        <v>8272</v>
      </c>
      <c r="D694" s="956" t="s">
        <v>8670</v>
      </c>
    </row>
    <row r="695" spans="2:4" ht="14.25">
      <c r="B695" s="39" t="s">
        <v>8287</v>
      </c>
      <c r="C695" s="38" t="s">
        <v>8274</v>
      </c>
      <c r="D695" s="956" t="s">
        <v>8684</v>
      </c>
    </row>
    <row r="696" spans="2:4" ht="14.25">
      <c r="B696" s="39" t="s">
        <v>8287</v>
      </c>
      <c r="C696" s="38" t="s">
        <v>8275</v>
      </c>
      <c r="D696" s="956" t="s">
        <v>8697</v>
      </c>
    </row>
    <row r="697" spans="2:4" ht="14.25">
      <c r="B697" s="39" t="s">
        <v>8287</v>
      </c>
      <c r="C697" s="38" t="s">
        <v>8276</v>
      </c>
      <c r="D697" s="956" t="s">
        <v>8625</v>
      </c>
    </row>
    <row r="698" spans="2:4" ht="14.25">
      <c r="B698" s="39" t="s">
        <v>8287</v>
      </c>
      <c r="C698" s="38" t="s">
        <v>8277</v>
      </c>
      <c r="D698" s="956" t="s">
        <v>8716</v>
      </c>
    </row>
    <row r="699" spans="2:4" ht="14.25">
      <c r="B699" s="39" t="s">
        <v>8287</v>
      </c>
      <c r="C699" s="39" t="s">
        <v>8278</v>
      </c>
      <c r="D699" s="957" t="s">
        <v>8837</v>
      </c>
    </row>
    <row r="700" spans="2:4" ht="14.25">
      <c r="B700" s="39" t="s">
        <v>8287</v>
      </c>
      <c r="C700" s="39" t="s">
        <v>9413</v>
      </c>
      <c r="D700" s="957" t="s">
        <v>8852</v>
      </c>
    </row>
    <row r="701" spans="2:4" ht="14.25">
      <c r="B701" s="39" t="s">
        <v>8287</v>
      </c>
      <c r="C701" s="39" t="s">
        <v>8281</v>
      </c>
      <c r="D701" s="957" t="s">
        <v>8866</v>
      </c>
    </row>
    <row r="702" spans="2:4" ht="14.25">
      <c r="B702" s="39" t="s">
        <v>8287</v>
      </c>
      <c r="C702" s="39" t="s">
        <v>8283</v>
      </c>
      <c r="D702" s="957" t="s">
        <v>8879</v>
      </c>
    </row>
    <row r="703" spans="2:4" ht="14.25">
      <c r="B703" s="39" t="s">
        <v>8287</v>
      </c>
      <c r="C703" s="39" t="s">
        <v>8285</v>
      </c>
      <c r="D703" s="957" t="s">
        <v>8891</v>
      </c>
    </row>
    <row r="704" spans="2:4" ht="14.25">
      <c r="B704" s="39" t="s">
        <v>8287</v>
      </c>
      <c r="C704" s="39" t="s">
        <v>8287</v>
      </c>
      <c r="D704" s="957" t="s">
        <v>8901</v>
      </c>
    </row>
    <row r="705" spans="2:4" ht="14.25">
      <c r="B705" s="39" t="s">
        <v>8287</v>
      </c>
      <c r="C705" s="39" t="s">
        <v>8290</v>
      </c>
      <c r="D705" s="957" t="s">
        <v>8902</v>
      </c>
    </row>
    <row r="706" spans="2:4" ht="14.25">
      <c r="B706" s="39" t="s">
        <v>8287</v>
      </c>
      <c r="C706" s="39" t="s">
        <v>8293</v>
      </c>
      <c r="D706" s="957" t="s">
        <v>8903</v>
      </c>
    </row>
    <row r="707" spans="2:4" ht="14.25">
      <c r="B707" s="39" t="s">
        <v>8287</v>
      </c>
      <c r="C707" s="39" t="s">
        <v>8295</v>
      </c>
      <c r="D707" s="957" t="s">
        <v>8904</v>
      </c>
    </row>
    <row r="708" spans="2:4" ht="14.25">
      <c r="B708" s="39" t="s">
        <v>8287</v>
      </c>
      <c r="C708" s="39" t="s">
        <v>8297</v>
      </c>
      <c r="D708" s="957" t="s">
        <v>8905</v>
      </c>
    </row>
    <row r="709" spans="2:4" ht="14.25">
      <c r="B709" s="39" t="s">
        <v>8287</v>
      </c>
      <c r="C709" s="39" t="s">
        <v>8299</v>
      </c>
      <c r="D709" s="957" t="s">
        <v>8906</v>
      </c>
    </row>
    <row r="710" spans="2:4" ht="14.25">
      <c r="B710" s="39" t="s">
        <v>8287</v>
      </c>
      <c r="C710" s="39" t="s">
        <v>8300</v>
      </c>
      <c r="D710" s="957" t="s">
        <v>8907</v>
      </c>
    </row>
    <row r="711" spans="2:4" ht="14.25">
      <c r="B711" s="39" t="s">
        <v>8287</v>
      </c>
      <c r="C711" s="39" t="s">
        <v>8301</v>
      </c>
      <c r="D711" s="957" t="s">
        <v>8908</v>
      </c>
    </row>
    <row r="712" spans="2:4" ht="14.25">
      <c r="B712" s="39" t="s">
        <v>8287</v>
      </c>
      <c r="C712" s="39" t="s">
        <v>8302</v>
      </c>
      <c r="D712" s="957" t="s">
        <v>8909</v>
      </c>
    </row>
    <row r="713" spans="2:4" ht="14.25">
      <c r="B713" s="39" t="s">
        <v>8287</v>
      </c>
      <c r="C713" s="39" t="s">
        <v>9427</v>
      </c>
      <c r="D713" s="957" t="s">
        <v>8910</v>
      </c>
    </row>
    <row r="714" spans="2:4" ht="14.25">
      <c r="B714" s="39" t="s">
        <v>8287</v>
      </c>
      <c r="C714" s="40" t="s">
        <v>8317</v>
      </c>
      <c r="D714" s="958" t="s">
        <v>9000</v>
      </c>
    </row>
    <row r="715" spans="2:4" ht="14.25">
      <c r="B715" s="39" t="s">
        <v>8287</v>
      </c>
      <c r="C715" s="40" t="s">
        <v>8318</v>
      </c>
      <c r="D715" s="957" t="s">
        <v>8911</v>
      </c>
    </row>
    <row r="716" spans="2:4" ht="14.25">
      <c r="B716" s="39" t="s">
        <v>8287</v>
      </c>
      <c r="C716" s="40" t="s">
        <v>8319</v>
      </c>
      <c r="D716" s="958" t="s">
        <v>9001</v>
      </c>
    </row>
    <row r="717" spans="2:4" ht="14.25">
      <c r="B717" s="39" t="s">
        <v>8287</v>
      </c>
      <c r="C717" s="40" t="s">
        <v>8320</v>
      </c>
      <c r="D717" s="989" t="s">
        <v>9002</v>
      </c>
    </row>
    <row r="718" spans="2:4" ht="14.25">
      <c r="B718" s="39" t="s">
        <v>8287</v>
      </c>
      <c r="C718" s="40" t="s">
        <v>8321</v>
      </c>
      <c r="D718" s="958" t="s">
        <v>9003</v>
      </c>
    </row>
    <row r="719" spans="2:4" ht="14.25">
      <c r="B719" s="39" t="s">
        <v>8287</v>
      </c>
      <c r="C719" s="40" t="s">
        <v>8322</v>
      </c>
      <c r="D719" s="958" t="s">
        <v>9004</v>
      </c>
    </row>
    <row r="720" spans="2:4" ht="14.25">
      <c r="B720" s="39" t="s">
        <v>8287</v>
      </c>
      <c r="C720" s="40" t="s">
        <v>8323</v>
      </c>
      <c r="D720" s="958" t="s">
        <v>9005</v>
      </c>
    </row>
    <row r="721" spans="2:4" ht="14.25">
      <c r="B721" s="39" t="s">
        <v>8287</v>
      </c>
      <c r="C721" s="40" t="s">
        <v>8324</v>
      </c>
      <c r="D721" s="958" t="s">
        <v>9006</v>
      </c>
    </row>
    <row r="722" spans="2:4" ht="14.25">
      <c r="B722" s="39" t="s">
        <v>8287</v>
      </c>
      <c r="C722" s="40" t="s">
        <v>8325</v>
      </c>
      <c r="D722" s="958" t="s">
        <v>9007</v>
      </c>
    </row>
    <row r="724" spans="2:4" ht="14.25">
      <c r="B724" s="39" t="s">
        <v>8290</v>
      </c>
      <c r="C724" s="945" t="s">
        <v>1265</v>
      </c>
      <c r="D724" s="955" t="s">
        <v>8469</v>
      </c>
    </row>
    <row r="725" spans="2:4" ht="14.25">
      <c r="B725" s="39" t="s">
        <v>8290</v>
      </c>
      <c r="C725" s="38" t="s">
        <v>8257</v>
      </c>
      <c r="D725" s="956" t="s">
        <v>8566</v>
      </c>
    </row>
    <row r="726" spans="2:4" ht="14.25">
      <c r="B726" s="39" t="s">
        <v>8290</v>
      </c>
      <c r="C726" s="38" t="s">
        <v>8259</v>
      </c>
      <c r="D726" s="956" t="s">
        <v>8581</v>
      </c>
    </row>
    <row r="727" spans="2:4" ht="14.25">
      <c r="B727" s="39" t="s">
        <v>8290</v>
      </c>
      <c r="C727" s="38" t="s">
        <v>8261</v>
      </c>
      <c r="D727" s="956" t="s">
        <v>8596</v>
      </c>
    </row>
    <row r="728" spans="2:4" ht="14.25">
      <c r="B728" s="39" t="s">
        <v>8290</v>
      </c>
      <c r="C728" s="38" t="s">
        <v>8262</v>
      </c>
      <c r="D728" s="956" t="s">
        <v>8611</v>
      </c>
    </row>
    <row r="729" spans="2:4" ht="14.25">
      <c r="B729" s="39" t="s">
        <v>8290</v>
      </c>
      <c r="C729" s="38" t="s">
        <v>8265</v>
      </c>
      <c r="D729" s="956" t="s">
        <v>8626</v>
      </c>
    </row>
    <row r="730" spans="2:4" ht="14.25">
      <c r="B730" s="39" t="s">
        <v>8290</v>
      </c>
      <c r="C730" s="38" t="s">
        <v>9404</v>
      </c>
      <c r="D730" s="956" t="s">
        <v>8641</v>
      </c>
    </row>
    <row r="731" spans="2:4" ht="14.25">
      <c r="B731" s="39" t="s">
        <v>8290</v>
      </c>
      <c r="C731" s="38" t="s">
        <v>8270</v>
      </c>
      <c r="D731" s="956" t="s">
        <v>8656</v>
      </c>
    </row>
    <row r="732" spans="2:4" ht="14.25">
      <c r="B732" s="39" t="s">
        <v>8290</v>
      </c>
      <c r="C732" s="38" t="s">
        <v>8272</v>
      </c>
      <c r="D732" s="956" t="s">
        <v>8671</v>
      </c>
    </row>
    <row r="733" spans="2:4" ht="14.25">
      <c r="B733" s="39" t="s">
        <v>8290</v>
      </c>
      <c r="C733" s="38" t="s">
        <v>8274</v>
      </c>
      <c r="D733" s="956" t="s">
        <v>8685</v>
      </c>
    </row>
    <row r="734" spans="2:4" ht="14.25">
      <c r="B734" s="39" t="s">
        <v>8290</v>
      </c>
      <c r="C734" s="38" t="s">
        <v>8275</v>
      </c>
      <c r="D734" s="956" t="s">
        <v>8698</v>
      </c>
    </row>
    <row r="735" spans="2:4" ht="14.25">
      <c r="B735" s="39" t="s">
        <v>8290</v>
      </c>
      <c r="C735" s="38" t="s">
        <v>8276</v>
      </c>
      <c r="D735" s="956" t="s">
        <v>8626</v>
      </c>
    </row>
    <row r="736" spans="2:4" ht="14.25">
      <c r="B736" s="39" t="s">
        <v>8290</v>
      </c>
      <c r="C736" s="38" t="s">
        <v>8277</v>
      </c>
      <c r="D736" s="956" t="s">
        <v>8717</v>
      </c>
    </row>
    <row r="737" spans="2:4" ht="14.25">
      <c r="B737" s="39" t="s">
        <v>8290</v>
      </c>
      <c r="C737" s="39" t="s">
        <v>8278</v>
      </c>
      <c r="D737" s="957" t="s">
        <v>8838</v>
      </c>
    </row>
    <row r="738" spans="2:4" ht="14.25">
      <c r="B738" s="39" t="s">
        <v>8290</v>
      </c>
      <c r="C738" s="39" t="s">
        <v>9413</v>
      </c>
      <c r="D738" s="957" t="s">
        <v>8853</v>
      </c>
    </row>
    <row r="739" spans="2:4" ht="14.25">
      <c r="B739" s="39" t="s">
        <v>8290</v>
      </c>
      <c r="C739" s="39" t="s">
        <v>8281</v>
      </c>
      <c r="D739" s="957" t="s">
        <v>8912</v>
      </c>
    </row>
    <row r="740" spans="2:4" ht="14.25">
      <c r="B740" s="39" t="s">
        <v>8290</v>
      </c>
      <c r="C740" s="39" t="s">
        <v>8283</v>
      </c>
      <c r="D740" s="957" t="s">
        <v>8880</v>
      </c>
    </row>
    <row r="741" spans="2:4" ht="14.25">
      <c r="B741" s="39" t="s">
        <v>8290</v>
      </c>
      <c r="C741" s="39" t="s">
        <v>8285</v>
      </c>
      <c r="D741" s="957" t="s">
        <v>8892</v>
      </c>
    </row>
    <row r="742" spans="2:4" ht="14.25">
      <c r="B742" s="39" t="s">
        <v>8290</v>
      </c>
      <c r="C742" s="39" t="s">
        <v>8287</v>
      </c>
      <c r="D742" s="957" t="s">
        <v>8902</v>
      </c>
    </row>
    <row r="743" spans="2:4" ht="14.25">
      <c r="B743" s="39" t="s">
        <v>8290</v>
      </c>
      <c r="C743" s="39" t="s">
        <v>8290</v>
      </c>
      <c r="D743" s="957" t="s">
        <v>8913</v>
      </c>
    </row>
    <row r="744" spans="2:4" ht="14.25">
      <c r="B744" s="39" t="s">
        <v>8290</v>
      </c>
      <c r="C744" s="39" t="s">
        <v>8293</v>
      </c>
      <c r="D744" s="957" t="s">
        <v>8914</v>
      </c>
    </row>
    <row r="745" spans="2:4" ht="14.25">
      <c r="B745" s="39" t="s">
        <v>8290</v>
      </c>
      <c r="C745" s="39" t="s">
        <v>8295</v>
      </c>
      <c r="D745" s="957" t="s">
        <v>8915</v>
      </c>
    </row>
    <row r="746" spans="2:4" ht="14.25">
      <c r="B746" s="39" t="s">
        <v>8290</v>
      </c>
      <c r="C746" s="39" t="s">
        <v>8297</v>
      </c>
      <c r="D746" s="957" t="s">
        <v>8916</v>
      </c>
    </row>
    <row r="747" spans="2:4" ht="14.25">
      <c r="B747" s="39" t="s">
        <v>8290</v>
      </c>
      <c r="C747" s="39" t="s">
        <v>8299</v>
      </c>
      <c r="D747" s="957" t="s">
        <v>8917</v>
      </c>
    </row>
    <row r="748" spans="2:4" ht="14.25">
      <c r="B748" s="39" t="s">
        <v>8290</v>
      </c>
      <c r="C748" s="39" t="s">
        <v>8300</v>
      </c>
      <c r="D748" s="957" t="s">
        <v>8918</v>
      </c>
    </row>
    <row r="749" spans="2:4" ht="14.25">
      <c r="B749" s="39" t="s">
        <v>8290</v>
      </c>
      <c r="C749" s="39" t="s">
        <v>8301</v>
      </c>
      <c r="D749" s="957" t="s">
        <v>8919</v>
      </c>
    </row>
    <row r="750" spans="2:4" ht="14.25">
      <c r="B750" s="39" t="s">
        <v>8290</v>
      </c>
      <c r="C750" s="39" t="s">
        <v>8302</v>
      </c>
      <c r="D750" s="957" t="s">
        <v>8920</v>
      </c>
    </row>
    <row r="751" spans="2:4" ht="14.25">
      <c r="B751" s="39" t="s">
        <v>8290</v>
      </c>
      <c r="C751" s="39" t="s">
        <v>9427</v>
      </c>
      <c r="D751" s="957" t="s">
        <v>8921</v>
      </c>
    </row>
    <row r="752" spans="2:4" ht="14.25">
      <c r="B752" s="39" t="s">
        <v>8290</v>
      </c>
      <c r="C752" s="40" t="s">
        <v>8317</v>
      </c>
      <c r="D752" s="958" t="s">
        <v>9008</v>
      </c>
    </row>
    <row r="753" spans="2:4" ht="14.25">
      <c r="B753" s="39" t="s">
        <v>8290</v>
      </c>
      <c r="C753" s="40" t="s">
        <v>8318</v>
      </c>
      <c r="D753" s="957" t="s">
        <v>8922</v>
      </c>
    </row>
    <row r="754" spans="2:4" ht="14.25">
      <c r="B754" s="39" t="s">
        <v>8290</v>
      </c>
      <c r="C754" s="40" t="s">
        <v>8319</v>
      </c>
      <c r="D754" s="958" t="s">
        <v>9009</v>
      </c>
    </row>
    <row r="755" spans="2:4" ht="14.25">
      <c r="B755" s="39" t="s">
        <v>8290</v>
      </c>
      <c r="C755" s="40" t="s">
        <v>8320</v>
      </c>
      <c r="D755" s="989" t="s">
        <v>9010</v>
      </c>
    </row>
    <row r="756" spans="2:4" ht="14.25">
      <c r="B756" s="39" t="s">
        <v>8290</v>
      </c>
      <c r="C756" s="40" t="s">
        <v>8321</v>
      </c>
      <c r="D756" s="958" t="s">
        <v>9011</v>
      </c>
    </row>
    <row r="757" spans="2:4" ht="14.25">
      <c r="B757" s="39" t="s">
        <v>8290</v>
      </c>
      <c r="C757" s="40" t="s">
        <v>8322</v>
      </c>
      <c r="D757" s="958" t="s">
        <v>9012</v>
      </c>
    </row>
    <row r="758" spans="2:4" ht="14.25">
      <c r="B758" s="39" t="s">
        <v>8290</v>
      </c>
      <c r="C758" s="40" t="s">
        <v>8323</v>
      </c>
      <c r="D758" s="958" t="s">
        <v>9013</v>
      </c>
    </row>
    <row r="759" spans="2:4" ht="14.25">
      <c r="B759" s="39" t="s">
        <v>8290</v>
      </c>
      <c r="C759" s="40" t="s">
        <v>8324</v>
      </c>
      <c r="D759" s="958" t="s">
        <v>9014</v>
      </c>
    </row>
    <row r="760" spans="2:4" ht="14.25">
      <c r="B760" s="39" t="s">
        <v>8290</v>
      </c>
      <c r="C760" s="40" t="s">
        <v>8325</v>
      </c>
      <c r="D760" s="958" t="s">
        <v>9015</v>
      </c>
    </row>
    <row r="762" spans="2:4" ht="14.25">
      <c r="B762" s="39" t="s">
        <v>8293</v>
      </c>
      <c r="C762" s="945" t="s">
        <v>1265</v>
      </c>
      <c r="D762" s="955" t="s">
        <v>8470</v>
      </c>
    </row>
    <row r="763" spans="2:4" ht="14.25">
      <c r="B763" s="39" t="s">
        <v>8293</v>
      </c>
      <c r="C763" s="38" t="s">
        <v>8257</v>
      </c>
      <c r="D763" s="956" t="s">
        <v>8567</v>
      </c>
    </row>
    <row r="764" spans="2:4" ht="14.25">
      <c r="B764" s="39" t="s">
        <v>8293</v>
      </c>
      <c r="C764" s="38" t="s">
        <v>8259</v>
      </c>
      <c r="D764" s="956" t="s">
        <v>8582</v>
      </c>
    </row>
    <row r="765" spans="2:4" ht="14.25">
      <c r="B765" s="39" t="s">
        <v>8293</v>
      </c>
      <c r="C765" s="38" t="s">
        <v>8261</v>
      </c>
      <c r="D765" s="956" t="s">
        <v>8597</v>
      </c>
    </row>
    <row r="766" spans="2:4" ht="14.25">
      <c r="B766" s="39" t="s">
        <v>8293</v>
      </c>
      <c r="C766" s="38" t="s">
        <v>8262</v>
      </c>
      <c r="D766" s="956" t="s">
        <v>8612</v>
      </c>
    </row>
    <row r="767" spans="2:4" ht="14.25">
      <c r="B767" s="39" t="s">
        <v>8293</v>
      </c>
      <c r="C767" s="38" t="s">
        <v>8265</v>
      </c>
      <c r="D767" s="956" t="s">
        <v>8627</v>
      </c>
    </row>
    <row r="768" spans="2:4" ht="14.25">
      <c r="B768" s="39" t="s">
        <v>8293</v>
      </c>
      <c r="C768" s="38" t="s">
        <v>9404</v>
      </c>
      <c r="D768" s="956" t="s">
        <v>8642</v>
      </c>
    </row>
    <row r="769" spans="2:4" ht="14.25">
      <c r="B769" s="39" t="s">
        <v>8293</v>
      </c>
      <c r="C769" s="38" t="s">
        <v>8270</v>
      </c>
      <c r="D769" s="956" t="s">
        <v>8657</v>
      </c>
    </row>
    <row r="770" spans="2:4" ht="14.25">
      <c r="B770" s="39" t="s">
        <v>8293</v>
      </c>
      <c r="C770" s="38" t="s">
        <v>8272</v>
      </c>
      <c r="D770" s="956" t="s">
        <v>8672</v>
      </c>
    </row>
    <row r="771" spans="2:4" ht="14.25">
      <c r="B771" s="39" t="s">
        <v>8293</v>
      </c>
      <c r="C771" s="38" t="s">
        <v>8274</v>
      </c>
      <c r="D771" s="956" t="s">
        <v>8686</v>
      </c>
    </row>
    <row r="772" spans="2:4" ht="14.25">
      <c r="B772" s="39" t="s">
        <v>8293</v>
      </c>
      <c r="C772" s="38" t="s">
        <v>8275</v>
      </c>
      <c r="D772" s="956" t="s">
        <v>8699</v>
      </c>
    </row>
    <row r="773" spans="2:4" ht="14.25">
      <c r="B773" s="39" t="s">
        <v>8293</v>
      </c>
      <c r="C773" s="38" t="s">
        <v>8276</v>
      </c>
      <c r="D773" s="956" t="s">
        <v>8627</v>
      </c>
    </row>
    <row r="774" spans="2:4" ht="14.25">
      <c r="B774" s="39" t="s">
        <v>8293</v>
      </c>
      <c r="C774" s="38" t="s">
        <v>8277</v>
      </c>
      <c r="D774" s="956" t="s">
        <v>8718</v>
      </c>
    </row>
    <row r="775" spans="2:4" ht="14.25">
      <c r="B775" s="39" t="s">
        <v>8293</v>
      </c>
      <c r="C775" s="39" t="s">
        <v>8278</v>
      </c>
      <c r="D775" s="957" t="s">
        <v>8839</v>
      </c>
    </row>
    <row r="776" spans="2:4" ht="14.25">
      <c r="B776" s="39" t="s">
        <v>8293</v>
      </c>
      <c r="C776" s="39" t="s">
        <v>9413</v>
      </c>
      <c r="D776" s="957" t="s">
        <v>8854</v>
      </c>
    </row>
    <row r="777" spans="2:4" ht="14.25">
      <c r="B777" s="39" t="s">
        <v>8293</v>
      </c>
      <c r="C777" s="39" t="s">
        <v>8281</v>
      </c>
      <c r="D777" s="957" t="s">
        <v>8868</v>
      </c>
    </row>
    <row r="778" spans="2:4" ht="14.25">
      <c r="B778" s="39" t="s">
        <v>8293</v>
      </c>
      <c r="C778" s="39" t="s">
        <v>8283</v>
      </c>
      <c r="D778" s="957" t="s">
        <v>8881</v>
      </c>
    </row>
    <row r="779" spans="2:4" ht="14.25">
      <c r="B779" s="39" t="s">
        <v>8293</v>
      </c>
      <c r="C779" s="39" t="s">
        <v>8285</v>
      </c>
      <c r="D779" s="957" t="s">
        <v>8893</v>
      </c>
    </row>
    <row r="780" spans="2:4" ht="14.25">
      <c r="B780" s="39" t="s">
        <v>8293</v>
      </c>
      <c r="C780" s="39" t="s">
        <v>8287</v>
      </c>
      <c r="D780" s="957" t="s">
        <v>8903</v>
      </c>
    </row>
    <row r="781" spans="2:4" ht="14.25">
      <c r="B781" s="39" t="s">
        <v>8293</v>
      </c>
      <c r="C781" s="39" t="s">
        <v>8290</v>
      </c>
      <c r="D781" s="957" t="s">
        <v>8914</v>
      </c>
    </row>
    <row r="782" spans="2:4" ht="14.25">
      <c r="B782" s="39" t="s">
        <v>8293</v>
      </c>
      <c r="C782" s="39" t="s">
        <v>8293</v>
      </c>
      <c r="D782" s="957" t="s">
        <v>8923</v>
      </c>
    </row>
    <row r="783" spans="2:4" ht="14.25">
      <c r="B783" s="39" t="s">
        <v>8293</v>
      </c>
      <c r="C783" s="39" t="s">
        <v>8295</v>
      </c>
      <c r="D783" s="957" t="s">
        <v>8924</v>
      </c>
    </row>
    <row r="784" spans="2:4" ht="14.25">
      <c r="B784" s="39" t="s">
        <v>8293</v>
      </c>
      <c r="C784" s="39" t="s">
        <v>8297</v>
      </c>
      <c r="D784" s="957" t="s">
        <v>8925</v>
      </c>
    </row>
    <row r="785" spans="2:4" ht="14.25">
      <c r="B785" s="39" t="s">
        <v>8293</v>
      </c>
      <c r="C785" s="39" t="s">
        <v>8299</v>
      </c>
      <c r="D785" s="957" t="s">
        <v>8926</v>
      </c>
    </row>
    <row r="786" spans="2:4" ht="14.25">
      <c r="B786" s="39" t="s">
        <v>8293</v>
      </c>
      <c r="C786" s="39" t="s">
        <v>8300</v>
      </c>
      <c r="D786" s="957" t="s">
        <v>8927</v>
      </c>
    </row>
    <row r="787" spans="2:4" ht="14.25">
      <c r="B787" s="39" t="s">
        <v>8293</v>
      </c>
      <c r="C787" s="39" t="s">
        <v>8301</v>
      </c>
      <c r="D787" s="957" t="s">
        <v>8928</v>
      </c>
    </row>
    <row r="788" spans="2:4" ht="14.25">
      <c r="B788" s="39" t="s">
        <v>8293</v>
      </c>
      <c r="C788" s="39" t="s">
        <v>8302</v>
      </c>
      <c r="D788" s="957" t="s">
        <v>8929</v>
      </c>
    </row>
    <row r="789" spans="2:4" ht="14.25">
      <c r="B789" s="39" t="s">
        <v>8293</v>
      </c>
      <c r="C789" s="39" t="s">
        <v>9427</v>
      </c>
      <c r="D789" s="957" t="s">
        <v>8930</v>
      </c>
    </row>
    <row r="790" spans="2:4" ht="14.25">
      <c r="B790" s="39" t="s">
        <v>8293</v>
      </c>
      <c r="C790" s="40" t="s">
        <v>8317</v>
      </c>
      <c r="D790" s="958" t="s">
        <v>9016</v>
      </c>
    </row>
    <row r="791" spans="2:4" ht="14.25">
      <c r="B791" s="39" t="s">
        <v>8293</v>
      </c>
      <c r="C791" s="40" t="s">
        <v>8318</v>
      </c>
      <c r="D791" s="958" t="s">
        <v>9017</v>
      </c>
    </row>
    <row r="792" spans="2:4" ht="14.25">
      <c r="B792" s="39" t="s">
        <v>8293</v>
      </c>
      <c r="C792" s="40" t="s">
        <v>8319</v>
      </c>
      <c r="D792" s="958" t="s">
        <v>9018</v>
      </c>
    </row>
    <row r="793" spans="2:4" ht="14.25">
      <c r="B793" s="39" t="s">
        <v>8293</v>
      </c>
      <c r="C793" s="40" t="s">
        <v>8320</v>
      </c>
      <c r="D793" s="958" t="s">
        <v>9019</v>
      </c>
    </row>
    <row r="794" spans="2:4" ht="14.25">
      <c r="B794" s="39" t="s">
        <v>8293</v>
      </c>
      <c r="C794" s="40" t="s">
        <v>8321</v>
      </c>
      <c r="D794" s="958" t="s">
        <v>9020</v>
      </c>
    </row>
    <row r="795" spans="2:4" ht="14.25">
      <c r="B795" s="39" t="s">
        <v>8293</v>
      </c>
      <c r="C795" s="40" t="s">
        <v>8322</v>
      </c>
      <c r="D795" s="958" t="s">
        <v>9021</v>
      </c>
    </row>
    <row r="796" spans="2:4" ht="14.25">
      <c r="B796" s="39" t="s">
        <v>8293</v>
      </c>
      <c r="C796" s="40" t="s">
        <v>8323</v>
      </c>
      <c r="D796" s="958" t="s">
        <v>9022</v>
      </c>
    </row>
    <row r="797" spans="2:4" ht="14.25">
      <c r="B797" s="39" t="s">
        <v>8293</v>
      </c>
      <c r="C797" s="40" t="s">
        <v>8324</v>
      </c>
      <c r="D797" s="958" t="s">
        <v>9023</v>
      </c>
    </row>
    <row r="798" spans="2:4" ht="14.25">
      <c r="B798" s="39" t="s">
        <v>8293</v>
      </c>
      <c r="C798" s="40" t="s">
        <v>8325</v>
      </c>
      <c r="D798" s="958" t="s">
        <v>9024</v>
      </c>
    </row>
    <row r="800" spans="2:4" ht="14.25">
      <c r="B800" s="39" t="s">
        <v>8295</v>
      </c>
      <c r="C800" s="945" t="s">
        <v>1265</v>
      </c>
      <c r="D800" s="955" t="s">
        <v>8471</v>
      </c>
    </row>
    <row r="801" spans="2:4" ht="14.25">
      <c r="B801" s="39" t="s">
        <v>8295</v>
      </c>
      <c r="C801" s="38" t="s">
        <v>8257</v>
      </c>
      <c r="D801" s="956" t="s">
        <v>8568</v>
      </c>
    </row>
    <row r="802" spans="2:4" ht="14.25">
      <c r="B802" s="39" t="s">
        <v>8295</v>
      </c>
      <c r="C802" s="38" t="s">
        <v>8259</v>
      </c>
      <c r="D802" s="956" t="s">
        <v>8583</v>
      </c>
    </row>
    <row r="803" spans="2:4" ht="14.25">
      <c r="B803" s="39" t="s">
        <v>8295</v>
      </c>
      <c r="C803" s="38" t="s">
        <v>8261</v>
      </c>
      <c r="D803" s="956" t="s">
        <v>8598</v>
      </c>
    </row>
    <row r="804" spans="2:4" ht="14.25">
      <c r="B804" s="39" t="s">
        <v>8295</v>
      </c>
      <c r="C804" s="38" t="s">
        <v>8262</v>
      </c>
      <c r="D804" s="956" t="s">
        <v>8613</v>
      </c>
    </row>
    <row r="805" spans="2:4" ht="14.25">
      <c r="B805" s="39" t="s">
        <v>8295</v>
      </c>
      <c r="C805" s="38" t="s">
        <v>8265</v>
      </c>
      <c r="D805" s="956" t="s">
        <v>8628</v>
      </c>
    </row>
    <row r="806" spans="2:4" ht="14.25">
      <c r="B806" s="39" t="s">
        <v>8295</v>
      </c>
      <c r="C806" s="38" t="s">
        <v>9404</v>
      </c>
      <c r="D806" s="956" t="s">
        <v>8643</v>
      </c>
    </row>
    <row r="807" spans="2:4" ht="14.25">
      <c r="B807" s="39" t="s">
        <v>8295</v>
      </c>
      <c r="C807" s="38" t="s">
        <v>8270</v>
      </c>
      <c r="D807" s="956" t="s">
        <v>8658</v>
      </c>
    </row>
    <row r="808" spans="2:4" ht="14.25">
      <c r="B808" s="39" t="s">
        <v>8295</v>
      </c>
      <c r="C808" s="38" t="s">
        <v>8272</v>
      </c>
      <c r="D808" s="956" t="s">
        <v>8673</v>
      </c>
    </row>
    <row r="809" spans="2:4" ht="14.25">
      <c r="B809" s="39" t="s">
        <v>8295</v>
      </c>
      <c r="C809" s="38" t="s">
        <v>8274</v>
      </c>
      <c r="D809" s="956" t="s">
        <v>8687</v>
      </c>
    </row>
    <row r="810" spans="2:4" ht="14.25">
      <c r="B810" s="39" t="s">
        <v>8295</v>
      </c>
      <c r="C810" s="38" t="s">
        <v>8275</v>
      </c>
      <c r="D810" s="956" t="s">
        <v>8700</v>
      </c>
    </row>
    <row r="811" spans="2:4" ht="14.25">
      <c r="B811" s="39" t="s">
        <v>8295</v>
      </c>
      <c r="C811" s="38" t="s">
        <v>8276</v>
      </c>
      <c r="D811" s="956" t="s">
        <v>8628</v>
      </c>
    </row>
    <row r="812" spans="2:4" ht="14.25">
      <c r="B812" s="39" t="s">
        <v>8295</v>
      </c>
      <c r="C812" s="38" t="s">
        <v>8277</v>
      </c>
      <c r="D812" s="956" t="s">
        <v>8719</v>
      </c>
    </row>
    <row r="813" spans="2:4" ht="14.25">
      <c r="B813" s="39" t="s">
        <v>8295</v>
      </c>
      <c r="C813" s="39" t="s">
        <v>8278</v>
      </c>
      <c r="D813" s="957" t="s">
        <v>8840</v>
      </c>
    </row>
    <row r="814" spans="2:4" ht="14.25">
      <c r="B814" s="39" t="s">
        <v>8295</v>
      </c>
      <c r="C814" s="39" t="s">
        <v>9413</v>
      </c>
      <c r="D814" s="957" t="s">
        <v>8855</v>
      </c>
    </row>
    <row r="815" spans="2:4" ht="14.25">
      <c r="B815" s="39" t="s">
        <v>8295</v>
      </c>
      <c r="C815" s="39" t="s">
        <v>8281</v>
      </c>
      <c r="D815" s="957" t="s">
        <v>8869</v>
      </c>
    </row>
    <row r="816" spans="2:4" ht="14.25">
      <c r="B816" s="39" t="s">
        <v>8295</v>
      </c>
      <c r="C816" s="39" t="s">
        <v>8283</v>
      </c>
      <c r="D816" s="957" t="s">
        <v>8882</v>
      </c>
    </row>
    <row r="817" spans="2:4" ht="14.25">
      <c r="B817" s="39" t="s">
        <v>8295</v>
      </c>
      <c r="C817" s="39" t="s">
        <v>8285</v>
      </c>
      <c r="D817" s="957" t="s">
        <v>8894</v>
      </c>
    </row>
    <row r="818" spans="2:4" ht="14.25">
      <c r="B818" s="39" t="s">
        <v>8295</v>
      </c>
      <c r="C818" s="39" t="s">
        <v>8287</v>
      </c>
      <c r="D818" s="957" t="s">
        <v>8904</v>
      </c>
    </row>
    <row r="819" spans="2:4" ht="14.25">
      <c r="B819" s="39" t="s">
        <v>8295</v>
      </c>
      <c r="C819" s="39" t="s">
        <v>8290</v>
      </c>
      <c r="D819" s="957" t="s">
        <v>8915</v>
      </c>
    </row>
    <row r="820" spans="2:4" ht="14.25">
      <c r="B820" s="39" t="s">
        <v>8295</v>
      </c>
      <c r="C820" s="39" t="s">
        <v>8293</v>
      </c>
      <c r="D820" s="957" t="s">
        <v>8924</v>
      </c>
    </row>
    <row r="821" spans="2:4" ht="14.25">
      <c r="B821" s="39" t="s">
        <v>8295</v>
      </c>
      <c r="C821" s="39" t="s">
        <v>8295</v>
      </c>
      <c r="D821" s="957" t="s">
        <v>8931</v>
      </c>
    </row>
    <row r="822" spans="2:4" ht="14.25">
      <c r="B822" s="39" t="s">
        <v>8295</v>
      </c>
      <c r="C822" s="39" t="s">
        <v>8297</v>
      </c>
      <c r="D822" s="957" t="s">
        <v>8932</v>
      </c>
    </row>
    <row r="823" spans="2:4" ht="14.25">
      <c r="B823" s="39" t="s">
        <v>8295</v>
      </c>
      <c r="C823" s="39" t="s">
        <v>8299</v>
      </c>
      <c r="D823" s="957" t="s">
        <v>8933</v>
      </c>
    </row>
    <row r="824" spans="2:4" ht="14.25">
      <c r="B824" s="39" t="s">
        <v>8295</v>
      </c>
      <c r="C824" s="39" t="s">
        <v>8300</v>
      </c>
      <c r="D824" s="957" t="s">
        <v>8934</v>
      </c>
    </row>
    <row r="825" spans="2:4" ht="14.25">
      <c r="B825" s="39" t="s">
        <v>8295</v>
      </c>
      <c r="C825" s="39" t="s">
        <v>8301</v>
      </c>
      <c r="D825" s="957" t="s">
        <v>8935</v>
      </c>
    </row>
    <row r="826" spans="2:4" ht="14.25">
      <c r="B826" s="39" t="s">
        <v>8295</v>
      </c>
      <c r="C826" s="39" t="s">
        <v>8302</v>
      </c>
      <c r="D826" s="957" t="s">
        <v>8936</v>
      </c>
    </row>
    <row r="827" spans="2:4" ht="14.25">
      <c r="B827" s="39" t="s">
        <v>8295</v>
      </c>
      <c r="C827" s="39" t="s">
        <v>9427</v>
      </c>
      <c r="D827" s="957" t="s">
        <v>8937</v>
      </c>
    </row>
    <row r="828" spans="2:4" ht="14.25">
      <c r="B828" s="39" t="s">
        <v>8295</v>
      </c>
      <c r="C828" s="40" t="s">
        <v>8317</v>
      </c>
      <c r="D828" s="958" t="s">
        <v>9025</v>
      </c>
    </row>
    <row r="829" spans="2:4" ht="14.25">
      <c r="B829" s="39" t="s">
        <v>8295</v>
      </c>
      <c r="C829" s="40" t="s">
        <v>8318</v>
      </c>
      <c r="D829" s="958" t="s">
        <v>9026</v>
      </c>
    </row>
    <row r="830" spans="2:4" ht="14.25">
      <c r="B830" s="39" t="s">
        <v>8295</v>
      </c>
      <c r="C830" s="40" t="s">
        <v>8319</v>
      </c>
      <c r="D830" s="958" t="s">
        <v>9027</v>
      </c>
    </row>
    <row r="831" spans="2:4" ht="14.25">
      <c r="B831" s="39" t="s">
        <v>8295</v>
      </c>
      <c r="C831" s="40" t="s">
        <v>8320</v>
      </c>
      <c r="D831" s="989" t="s">
        <v>9028</v>
      </c>
    </row>
    <row r="832" spans="2:4" ht="14.25">
      <c r="B832" s="39" t="s">
        <v>8295</v>
      </c>
      <c r="C832" s="40" t="s">
        <v>8321</v>
      </c>
      <c r="D832" s="958" t="s">
        <v>9029</v>
      </c>
    </row>
    <row r="833" spans="2:5" ht="14.25">
      <c r="B833" s="39" t="s">
        <v>8295</v>
      </c>
      <c r="C833" s="40" t="s">
        <v>8322</v>
      </c>
      <c r="D833" s="958" t="s">
        <v>9030</v>
      </c>
    </row>
    <row r="834" spans="2:5" ht="14.25">
      <c r="B834" s="39" t="s">
        <v>8295</v>
      </c>
      <c r="C834" s="40" t="s">
        <v>8323</v>
      </c>
      <c r="D834" s="958" t="s">
        <v>9031</v>
      </c>
    </row>
    <row r="835" spans="2:5" ht="14.25">
      <c r="B835" s="39" t="s">
        <v>8295</v>
      </c>
      <c r="C835" s="40" t="s">
        <v>8324</v>
      </c>
      <c r="D835" s="958" t="s">
        <v>9032</v>
      </c>
    </row>
    <row r="836" spans="2:5" ht="14.25">
      <c r="B836" s="39" t="s">
        <v>8295</v>
      </c>
      <c r="C836" s="40" t="s">
        <v>8325</v>
      </c>
      <c r="D836" s="958" t="s">
        <v>9033</v>
      </c>
    </row>
    <row r="838" spans="2:5" ht="14.25">
      <c r="B838" s="39" t="s">
        <v>8297</v>
      </c>
      <c r="C838" s="945" t="s">
        <v>1265</v>
      </c>
      <c r="D838" s="955" t="s">
        <v>8472</v>
      </c>
      <c r="E838" s="954"/>
    </row>
    <row r="839" spans="2:5" ht="14.25">
      <c r="B839" s="39" t="s">
        <v>8297</v>
      </c>
      <c r="C839" s="38" t="s">
        <v>8257</v>
      </c>
      <c r="D839" s="956" t="s">
        <v>8569</v>
      </c>
      <c r="E839" s="955"/>
    </row>
    <row r="840" spans="2:5" ht="14.25">
      <c r="B840" s="39" t="s">
        <v>8297</v>
      </c>
      <c r="C840" s="38" t="s">
        <v>8259</v>
      </c>
      <c r="D840" s="956" t="s">
        <v>8584</v>
      </c>
      <c r="E840" s="955"/>
    </row>
    <row r="841" spans="2:5" ht="14.25">
      <c r="B841" s="39" t="s">
        <v>8297</v>
      </c>
      <c r="C841" s="38" t="s">
        <v>8261</v>
      </c>
      <c r="D841" s="956" t="s">
        <v>8599</v>
      </c>
      <c r="E841" s="955"/>
    </row>
    <row r="842" spans="2:5" ht="14.25">
      <c r="B842" s="39" t="s">
        <v>8297</v>
      </c>
      <c r="C842" s="38" t="s">
        <v>8262</v>
      </c>
      <c r="D842" s="956" t="s">
        <v>8614</v>
      </c>
      <c r="E842" s="955"/>
    </row>
    <row r="843" spans="2:5" ht="14.25">
      <c r="B843" s="39" t="s">
        <v>8297</v>
      </c>
      <c r="C843" s="38" t="s">
        <v>8265</v>
      </c>
      <c r="D843" s="956" t="s">
        <v>8629</v>
      </c>
      <c r="E843" s="955"/>
    </row>
    <row r="844" spans="2:5" ht="14.25">
      <c r="B844" s="39" t="s">
        <v>8297</v>
      </c>
      <c r="C844" s="38" t="s">
        <v>9404</v>
      </c>
      <c r="D844" s="956" t="s">
        <v>8644</v>
      </c>
      <c r="E844" s="955"/>
    </row>
    <row r="845" spans="2:5" ht="14.25">
      <c r="B845" s="39" t="s">
        <v>8297</v>
      </c>
      <c r="C845" s="38" t="s">
        <v>8270</v>
      </c>
      <c r="D845" s="956" t="s">
        <v>8659</v>
      </c>
      <c r="E845" s="955"/>
    </row>
    <row r="846" spans="2:5" ht="14.25">
      <c r="B846" s="39" t="s">
        <v>8297</v>
      </c>
      <c r="C846" s="38" t="s">
        <v>8272</v>
      </c>
      <c r="D846" s="956" t="s">
        <v>8674</v>
      </c>
      <c r="E846" s="955"/>
    </row>
    <row r="847" spans="2:5" ht="14.25">
      <c r="B847" s="39" t="s">
        <v>8297</v>
      </c>
      <c r="C847" s="38" t="s">
        <v>8274</v>
      </c>
      <c r="D847" s="956" t="s">
        <v>8675</v>
      </c>
      <c r="E847" s="955"/>
    </row>
    <row r="848" spans="2:5" ht="14.25">
      <c r="B848" s="39" t="s">
        <v>8297</v>
      </c>
      <c r="C848" s="38" t="s">
        <v>8275</v>
      </c>
      <c r="D848" s="956" t="s">
        <v>8676</v>
      </c>
      <c r="E848" s="955"/>
    </row>
    <row r="849" spans="2:5" ht="14.25">
      <c r="B849" s="39" t="s">
        <v>8297</v>
      </c>
      <c r="C849" s="38" t="s">
        <v>8276</v>
      </c>
      <c r="D849" s="956" t="s">
        <v>8705</v>
      </c>
      <c r="E849" s="955"/>
    </row>
    <row r="850" spans="2:5" ht="14.25">
      <c r="B850" s="39" t="s">
        <v>8297</v>
      </c>
      <c r="C850" s="38" t="s">
        <v>8277</v>
      </c>
      <c r="D850" s="956" t="s">
        <v>8677</v>
      </c>
      <c r="E850" s="955"/>
    </row>
    <row r="851" spans="2:5" ht="14.25">
      <c r="B851" s="39" t="s">
        <v>8297</v>
      </c>
      <c r="C851" s="39" t="s">
        <v>8278</v>
      </c>
      <c r="D851" s="957" t="s">
        <v>8841</v>
      </c>
      <c r="E851" s="956"/>
    </row>
    <row r="852" spans="2:5" ht="14.25">
      <c r="B852" s="39" t="s">
        <v>8297</v>
      </c>
      <c r="C852" s="39" t="s">
        <v>9413</v>
      </c>
      <c r="D852" s="957" t="s">
        <v>8856</v>
      </c>
      <c r="E852" s="956"/>
    </row>
    <row r="853" spans="2:5" ht="14.25">
      <c r="B853" s="39" t="s">
        <v>8297</v>
      </c>
      <c r="C853" s="39" t="s">
        <v>8281</v>
      </c>
      <c r="D853" s="957" t="s">
        <v>8870</v>
      </c>
      <c r="E853" s="956"/>
    </row>
    <row r="854" spans="2:5" ht="14.25">
      <c r="B854" s="39" t="s">
        <v>8297</v>
      </c>
      <c r="C854" s="39" t="s">
        <v>8283</v>
      </c>
      <c r="D854" s="957" t="s">
        <v>8883</v>
      </c>
      <c r="E854" s="956"/>
    </row>
    <row r="855" spans="2:5" ht="14.25">
      <c r="B855" s="39" t="s">
        <v>8297</v>
      </c>
      <c r="C855" s="39" t="s">
        <v>8285</v>
      </c>
      <c r="D855" s="957" t="s">
        <v>8895</v>
      </c>
      <c r="E855" s="956"/>
    </row>
    <row r="856" spans="2:5" ht="14.25">
      <c r="B856" s="39" t="s">
        <v>8297</v>
      </c>
      <c r="C856" s="39" t="s">
        <v>8287</v>
      </c>
      <c r="D856" s="957" t="s">
        <v>8905</v>
      </c>
      <c r="E856" s="956"/>
    </row>
    <row r="857" spans="2:5" ht="14.25">
      <c r="B857" s="39" t="s">
        <v>8297</v>
      </c>
      <c r="C857" s="39" t="s">
        <v>8290</v>
      </c>
      <c r="D857" s="957" t="s">
        <v>8916</v>
      </c>
      <c r="E857" s="956"/>
    </row>
    <row r="858" spans="2:5" ht="14.25">
      <c r="B858" s="39" t="s">
        <v>8297</v>
      </c>
      <c r="C858" s="39" t="s">
        <v>8293</v>
      </c>
      <c r="D858" s="957" t="s">
        <v>8925</v>
      </c>
      <c r="E858" s="956"/>
    </row>
    <row r="859" spans="2:5" ht="14.25">
      <c r="B859" s="39" t="s">
        <v>8297</v>
      </c>
      <c r="C859" s="39" t="s">
        <v>8295</v>
      </c>
      <c r="D859" s="957" t="s">
        <v>8932</v>
      </c>
      <c r="E859" s="956"/>
    </row>
    <row r="860" spans="2:5" ht="14.25">
      <c r="B860" s="39" t="s">
        <v>8297</v>
      </c>
      <c r="C860" s="39" t="s">
        <v>8297</v>
      </c>
      <c r="D860" s="957" t="s">
        <v>8938</v>
      </c>
      <c r="E860" s="956"/>
    </row>
    <row r="861" spans="2:5" ht="14.25">
      <c r="B861" s="39" t="s">
        <v>8297</v>
      </c>
      <c r="C861" s="39" t="s">
        <v>8299</v>
      </c>
      <c r="D861" s="957" t="s">
        <v>8939</v>
      </c>
      <c r="E861" s="956"/>
    </row>
    <row r="862" spans="2:5" ht="14.25">
      <c r="B862" s="39" t="s">
        <v>8297</v>
      </c>
      <c r="C862" s="39" t="s">
        <v>8300</v>
      </c>
      <c r="D862" s="957" t="s">
        <v>8940</v>
      </c>
      <c r="E862" s="956"/>
    </row>
    <row r="863" spans="2:5" ht="14.25">
      <c r="B863" s="39" t="s">
        <v>8297</v>
      </c>
      <c r="C863" s="39" t="s">
        <v>8301</v>
      </c>
      <c r="D863" s="957" t="s">
        <v>8941</v>
      </c>
      <c r="E863" s="956"/>
    </row>
    <row r="864" spans="2:5" ht="14.25">
      <c r="B864" s="39" t="s">
        <v>8297</v>
      </c>
      <c r="C864" s="39" t="s">
        <v>8302</v>
      </c>
      <c r="D864" s="957" t="s">
        <v>8942</v>
      </c>
      <c r="E864" s="956"/>
    </row>
    <row r="865" spans="2:5" ht="14.25">
      <c r="B865" s="39" t="s">
        <v>8297</v>
      </c>
      <c r="C865" s="39" t="s">
        <v>9427</v>
      </c>
      <c r="D865" s="957" t="s">
        <v>8943</v>
      </c>
      <c r="E865" s="956"/>
    </row>
    <row r="866" spans="2:5" ht="14.25">
      <c r="B866" s="39" t="s">
        <v>8297</v>
      </c>
      <c r="C866" s="40" t="s">
        <v>8317</v>
      </c>
      <c r="D866" s="958" t="s">
        <v>9034</v>
      </c>
      <c r="E866" s="957"/>
    </row>
    <row r="867" spans="2:5" ht="14.25">
      <c r="B867" s="39" t="s">
        <v>8297</v>
      </c>
      <c r="C867" s="40" t="s">
        <v>8318</v>
      </c>
      <c r="D867" s="958" t="s">
        <v>9035</v>
      </c>
      <c r="E867" s="957"/>
    </row>
    <row r="868" spans="2:5" ht="14.25">
      <c r="B868" s="39" t="s">
        <v>8297</v>
      </c>
      <c r="C868" s="40" t="s">
        <v>8319</v>
      </c>
      <c r="D868" s="958" t="s">
        <v>9036</v>
      </c>
      <c r="E868" s="957"/>
    </row>
    <row r="869" spans="2:5" ht="14.25">
      <c r="B869" s="39" t="s">
        <v>8297</v>
      </c>
      <c r="C869" s="40" t="s">
        <v>8320</v>
      </c>
      <c r="D869" s="958" t="s">
        <v>9037</v>
      </c>
      <c r="E869" s="957"/>
    </row>
    <row r="870" spans="2:5" ht="14.25">
      <c r="B870" s="39" t="s">
        <v>8297</v>
      </c>
      <c r="C870" s="40" t="s">
        <v>8321</v>
      </c>
      <c r="D870" s="958" t="s">
        <v>9038</v>
      </c>
      <c r="E870" s="957"/>
    </row>
    <row r="871" spans="2:5" ht="14.25">
      <c r="B871" s="39" t="s">
        <v>8297</v>
      </c>
      <c r="C871" s="40" t="s">
        <v>8322</v>
      </c>
      <c r="D871" s="958" t="s">
        <v>9039</v>
      </c>
      <c r="E871" s="957"/>
    </row>
    <row r="872" spans="2:5" ht="14.25">
      <c r="B872" s="39" t="s">
        <v>8297</v>
      </c>
      <c r="C872" s="40" t="s">
        <v>8323</v>
      </c>
      <c r="D872" s="958" t="s">
        <v>9040</v>
      </c>
      <c r="E872" s="957"/>
    </row>
    <row r="873" spans="2:5" ht="14.25">
      <c r="B873" s="39" t="s">
        <v>8297</v>
      </c>
      <c r="C873" s="40" t="s">
        <v>8324</v>
      </c>
      <c r="D873" s="958" t="s">
        <v>9041</v>
      </c>
      <c r="E873" s="957"/>
    </row>
    <row r="874" spans="2:5" ht="14.25">
      <c r="B874" s="39" t="s">
        <v>8297</v>
      </c>
      <c r="C874" s="40" t="s">
        <v>8325</v>
      </c>
      <c r="D874" s="958" t="s">
        <v>9042</v>
      </c>
      <c r="E874" s="957"/>
    </row>
    <row r="876" spans="2:5" ht="14.25">
      <c r="B876" s="39" t="s">
        <v>8299</v>
      </c>
      <c r="C876" s="945" t="s">
        <v>1265</v>
      </c>
      <c r="D876" s="955" t="s">
        <v>8473</v>
      </c>
      <c r="E876" s="954"/>
    </row>
    <row r="877" spans="2:5" ht="14.25">
      <c r="B877" s="39" t="s">
        <v>8299</v>
      </c>
      <c r="C877" s="38" t="s">
        <v>8257</v>
      </c>
      <c r="D877" s="956" t="s">
        <v>8570</v>
      </c>
      <c r="E877" s="955"/>
    </row>
    <row r="878" spans="2:5" ht="14.25">
      <c r="B878" s="39" t="s">
        <v>8299</v>
      </c>
      <c r="C878" s="38" t="s">
        <v>8259</v>
      </c>
      <c r="D878" s="956" t="s">
        <v>8585</v>
      </c>
      <c r="E878" s="955"/>
    </row>
    <row r="879" spans="2:5" ht="14.25">
      <c r="B879" s="39" t="s">
        <v>8299</v>
      </c>
      <c r="C879" s="38" t="s">
        <v>8261</v>
      </c>
      <c r="D879" s="956" t="s">
        <v>8600</v>
      </c>
      <c r="E879" s="955"/>
    </row>
    <row r="880" spans="2:5" ht="14.25">
      <c r="B880" s="39" t="s">
        <v>8299</v>
      </c>
      <c r="C880" s="38" t="s">
        <v>8262</v>
      </c>
      <c r="D880" s="956" t="s">
        <v>8615</v>
      </c>
      <c r="E880" s="955"/>
    </row>
    <row r="881" spans="2:5" ht="14.25">
      <c r="B881" s="39" t="s">
        <v>8299</v>
      </c>
      <c r="C881" s="38" t="s">
        <v>8265</v>
      </c>
      <c r="D881" s="956" t="s">
        <v>8630</v>
      </c>
      <c r="E881" s="955"/>
    </row>
    <row r="882" spans="2:5" ht="14.25">
      <c r="B882" s="39" t="s">
        <v>8299</v>
      </c>
      <c r="C882" s="38" t="s">
        <v>9404</v>
      </c>
      <c r="D882" s="956" t="s">
        <v>8645</v>
      </c>
      <c r="E882" s="955"/>
    </row>
    <row r="883" spans="2:5" ht="14.25">
      <c r="B883" s="39" t="s">
        <v>8299</v>
      </c>
      <c r="C883" s="38" t="s">
        <v>8270</v>
      </c>
      <c r="D883" s="956" t="s">
        <v>8660</v>
      </c>
      <c r="E883" s="955"/>
    </row>
    <row r="884" spans="2:5" ht="14.25">
      <c r="B884" s="39" t="s">
        <v>8299</v>
      </c>
      <c r="C884" s="38" t="s">
        <v>8272</v>
      </c>
      <c r="D884" s="956" t="s">
        <v>8675</v>
      </c>
      <c r="E884" s="955"/>
    </row>
    <row r="885" spans="2:5" ht="14.25">
      <c r="B885" s="39" t="s">
        <v>8299</v>
      </c>
      <c r="C885" s="38" t="s">
        <v>8274</v>
      </c>
      <c r="D885" s="956" t="s">
        <v>8688</v>
      </c>
      <c r="E885" s="955"/>
    </row>
    <row r="886" spans="2:5" ht="14.25">
      <c r="B886" s="39" t="s">
        <v>8299</v>
      </c>
      <c r="C886" s="38" t="s">
        <v>8275</v>
      </c>
      <c r="D886" s="956" t="s">
        <v>8689</v>
      </c>
      <c r="E886" s="955"/>
    </row>
    <row r="887" spans="2:5" ht="14.25">
      <c r="B887" s="39" t="s">
        <v>8299</v>
      </c>
      <c r="C887" s="38" t="s">
        <v>8276</v>
      </c>
      <c r="D887" s="956" t="s">
        <v>8706</v>
      </c>
      <c r="E887" s="955"/>
    </row>
    <row r="888" spans="2:5" ht="14.25">
      <c r="B888" s="39" t="s">
        <v>8299</v>
      </c>
      <c r="C888" s="38" t="s">
        <v>8277</v>
      </c>
      <c r="D888" s="956" t="s">
        <v>8690</v>
      </c>
      <c r="E888" s="955"/>
    </row>
    <row r="889" spans="2:5" ht="14.25">
      <c r="B889" s="39" t="s">
        <v>8299</v>
      </c>
      <c r="C889" s="39" t="s">
        <v>8278</v>
      </c>
      <c r="D889" s="957" t="s">
        <v>8842</v>
      </c>
      <c r="E889" s="956"/>
    </row>
    <row r="890" spans="2:5" ht="14.25">
      <c r="B890" s="39" t="s">
        <v>8299</v>
      </c>
      <c r="C890" s="39" t="s">
        <v>9413</v>
      </c>
      <c r="D890" s="957" t="s">
        <v>8857</v>
      </c>
      <c r="E890" s="956"/>
    </row>
    <row r="891" spans="2:5" ht="14.25">
      <c r="B891" s="39" t="s">
        <v>8299</v>
      </c>
      <c r="C891" s="39" t="s">
        <v>8281</v>
      </c>
      <c r="D891" s="957" t="s">
        <v>8871</v>
      </c>
      <c r="E891" s="956"/>
    </row>
    <row r="892" spans="2:5" ht="14.25">
      <c r="B892" s="39" t="s">
        <v>8299</v>
      </c>
      <c r="C892" s="39" t="s">
        <v>8283</v>
      </c>
      <c r="D892" s="957" t="s">
        <v>8884</v>
      </c>
      <c r="E892" s="956"/>
    </row>
    <row r="893" spans="2:5" ht="14.25">
      <c r="B893" s="39" t="s">
        <v>8299</v>
      </c>
      <c r="C893" s="39" t="s">
        <v>8285</v>
      </c>
      <c r="D893" s="957" t="s">
        <v>8896</v>
      </c>
      <c r="E893" s="956"/>
    </row>
    <row r="894" spans="2:5" ht="14.25">
      <c r="B894" s="39" t="s">
        <v>8299</v>
      </c>
      <c r="C894" s="39" t="s">
        <v>8287</v>
      </c>
      <c r="D894" s="957" t="s">
        <v>8906</v>
      </c>
    </row>
    <row r="895" spans="2:5" ht="14.25">
      <c r="B895" s="39" t="s">
        <v>8299</v>
      </c>
      <c r="C895" s="39" t="s">
        <v>8290</v>
      </c>
      <c r="D895" s="957" t="s">
        <v>8917</v>
      </c>
    </row>
    <row r="896" spans="2:5" ht="14.25">
      <c r="B896" s="39" t="s">
        <v>8299</v>
      </c>
      <c r="C896" s="39" t="s">
        <v>8293</v>
      </c>
      <c r="D896" s="957" t="s">
        <v>8926</v>
      </c>
    </row>
    <row r="897" spans="2:4" ht="14.25">
      <c r="B897" s="39" t="s">
        <v>8299</v>
      </c>
      <c r="C897" s="39" t="s">
        <v>8295</v>
      </c>
      <c r="D897" s="957" t="s">
        <v>8933</v>
      </c>
    </row>
    <row r="898" spans="2:4" ht="14.25">
      <c r="B898" s="39" t="s">
        <v>8299</v>
      </c>
      <c r="C898" s="39" t="s">
        <v>8297</v>
      </c>
      <c r="D898" s="957" t="s">
        <v>8939</v>
      </c>
    </row>
    <row r="899" spans="2:4" ht="14.25">
      <c r="B899" s="39" t="s">
        <v>8299</v>
      </c>
      <c r="C899" s="39" t="s">
        <v>8299</v>
      </c>
      <c r="D899" s="957" t="s">
        <v>8944</v>
      </c>
    </row>
    <row r="900" spans="2:4" ht="14.25">
      <c r="B900" s="39" t="s">
        <v>8299</v>
      </c>
      <c r="C900" s="39" t="s">
        <v>8300</v>
      </c>
      <c r="D900" s="957" t="s">
        <v>8945</v>
      </c>
    </row>
    <row r="901" spans="2:4" ht="14.25">
      <c r="B901" s="39" t="s">
        <v>8299</v>
      </c>
      <c r="C901" s="39" t="s">
        <v>8301</v>
      </c>
      <c r="D901" s="957" t="s">
        <v>8946</v>
      </c>
    </row>
    <row r="902" spans="2:4" ht="14.25">
      <c r="B902" s="39" t="s">
        <v>8299</v>
      </c>
      <c r="C902" s="39" t="s">
        <v>8302</v>
      </c>
      <c r="D902" s="957" t="s">
        <v>8947</v>
      </c>
    </row>
    <row r="903" spans="2:4" ht="14.25">
      <c r="B903" s="39" t="s">
        <v>8299</v>
      </c>
      <c r="C903" s="39" t="s">
        <v>9427</v>
      </c>
      <c r="D903" s="957" t="s">
        <v>8948</v>
      </c>
    </row>
    <row r="904" spans="2:4" ht="14.25">
      <c r="B904" s="39" t="s">
        <v>8299</v>
      </c>
      <c r="C904" s="40" t="s">
        <v>8317</v>
      </c>
      <c r="D904" s="958" t="s">
        <v>9043</v>
      </c>
    </row>
    <row r="905" spans="2:4" ht="14.25">
      <c r="B905" s="39" t="s">
        <v>8299</v>
      </c>
      <c r="C905" s="40" t="s">
        <v>8318</v>
      </c>
      <c r="D905" s="958" t="s">
        <v>9044</v>
      </c>
    </row>
    <row r="906" spans="2:4" ht="14.25">
      <c r="B906" s="39" t="s">
        <v>8299</v>
      </c>
      <c r="C906" s="40" t="s">
        <v>8319</v>
      </c>
      <c r="D906" s="958" t="s">
        <v>9045</v>
      </c>
    </row>
    <row r="907" spans="2:4" ht="14.25">
      <c r="B907" s="39" t="s">
        <v>8299</v>
      </c>
      <c r="C907" s="40" t="s">
        <v>8320</v>
      </c>
      <c r="D907" s="958" t="s">
        <v>9046</v>
      </c>
    </row>
    <row r="908" spans="2:4" ht="14.25">
      <c r="B908" s="39" t="s">
        <v>8299</v>
      </c>
      <c r="C908" s="40" t="s">
        <v>8321</v>
      </c>
      <c r="D908" s="958" t="s">
        <v>9047</v>
      </c>
    </row>
    <row r="909" spans="2:4" ht="14.25">
      <c r="B909" s="39" t="s">
        <v>8299</v>
      </c>
      <c r="C909" s="40" t="s">
        <v>8322</v>
      </c>
      <c r="D909" s="958" t="s">
        <v>9048</v>
      </c>
    </row>
    <row r="910" spans="2:4" ht="14.25">
      <c r="B910" s="39" t="s">
        <v>8299</v>
      </c>
      <c r="C910" s="40" t="s">
        <v>8323</v>
      </c>
      <c r="D910" s="958" t="s">
        <v>9049</v>
      </c>
    </row>
    <row r="911" spans="2:4" ht="14.25">
      <c r="B911" s="39" t="s">
        <v>8299</v>
      </c>
      <c r="C911" s="40" t="s">
        <v>8324</v>
      </c>
      <c r="D911" s="958" t="s">
        <v>9050</v>
      </c>
    </row>
    <row r="912" spans="2:4" ht="14.25">
      <c r="B912" s="39" t="s">
        <v>8299</v>
      </c>
      <c r="C912" s="40" t="s">
        <v>8325</v>
      </c>
      <c r="D912" s="958" t="s">
        <v>9051</v>
      </c>
    </row>
    <row r="914" spans="2:6" ht="14.25">
      <c r="B914" s="39" t="s">
        <v>8300</v>
      </c>
      <c r="C914" s="945" t="s">
        <v>1265</v>
      </c>
      <c r="D914" s="955" t="s">
        <v>8474</v>
      </c>
      <c r="F914" s="954"/>
    </row>
    <row r="915" spans="2:6" ht="14.25">
      <c r="B915" s="39" t="s">
        <v>8300</v>
      </c>
      <c r="C915" s="38" t="s">
        <v>8257</v>
      </c>
      <c r="D915" s="956" t="s">
        <v>8571</v>
      </c>
      <c r="F915" s="955"/>
    </row>
    <row r="916" spans="2:6" ht="14.25">
      <c r="B916" s="39" t="s">
        <v>8300</v>
      </c>
      <c r="C916" s="38" t="s">
        <v>8259</v>
      </c>
      <c r="D916" s="956" t="s">
        <v>8586</v>
      </c>
      <c r="F916" s="955"/>
    </row>
    <row r="917" spans="2:6" ht="14.25">
      <c r="B917" s="39" t="s">
        <v>8300</v>
      </c>
      <c r="C917" s="38" t="s">
        <v>8261</v>
      </c>
      <c r="D917" s="956" t="s">
        <v>8601</v>
      </c>
      <c r="F917" s="955"/>
    </row>
    <row r="918" spans="2:6" ht="14.25">
      <c r="B918" s="39" t="s">
        <v>8300</v>
      </c>
      <c r="C918" s="38" t="s">
        <v>8262</v>
      </c>
      <c r="D918" s="956" t="s">
        <v>8616</v>
      </c>
      <c r="F918" s="955"/>
    </row>
    <row r="919" spans="2:6" ht="14.25">
      <c r="B919" s="39" t="s">
        <v>8300</v>
      </c>
      <c r="C919" s="38" t="s">
        <v>8265</v>
      </c>
      <c r="D919" s="956" t="s">
        <v>8631</v>
      </c>
      <c r="F919" s="955"/>
    </row>
    <row r="920" spans="2:6" ht="14.25">
      <c r="B920" s="39" t="s">
        <v>8300</v>
      </c>
      <c r="C920" s="38" t="s">
        <v>9404</v>
      </c>
      <c r="D920" s="956" t="s">
        <v>8646</v>
      </c>
      <c r="F920" s="955"/>
    </row>
    <row r="921" spans="2:6" ht="14.25">
      <c r="B921" s="39" t="s">
        <v>8300</v>
      </c>
      <c r="C921" s="38" t="s">
        <v>8270</v>
      </c>
      <c r="D921" s="956" t="s">
        <v>8661</v>
      </c>
      <c r="F921" s="955"/>
    </row>
    <row r="922" spans="2:6" ht="14.25">
      <c r="B922" s="39" t="s">
        <v>8300</v>
      </c>
      <c r="C922" s="38" t="s">
        <v>8272</v>
      </c>
      <c r="D922" s="956" t="s">
        <v>8676</v>
      </c>
      <c r="F922" s="955"/>
    </row>
    <row r="923" spans="2:6" ht="14.25">
      <c r="B923" s="39" t="s">
        <v>8300</v>
      </c>
      <c r="C923" s="38" t="s">
        <v>8274</v>
      </c>
      <c r="D923" s="956" t="s">
        <v>8689</v>
      </c>
      <c r="F923" s="955"/>
    </row>
    <row r="924" spans="2:6" ht="14.25">
      <c r="B924" s="39" t="s">
        <v>8300</v>
      </c>
      <c r="C924" s="38" t="s">
        <v>8275</v>
      </c>
      <c r="D924" s="956" t="s">
        <v>8701</v>
      </c>
      <c r="F924" s="955"/>
    </row>
    <row r="925" spans="2:6" ht="14.25">
      <c r="B925" s="39" t="s">
        <v>8300</v>
      </c>
      <c r="C925" s="38" t="s">
        <v>8276</v>
      </c>
      <c r="D925" s="956" t="s">
        <v>8707</v>
      </c>
      <c r="F925" s="955"/>
    </row>
    <row r="926" spans="2:6" ht="14.25">
      <c r="B926" s="39" t="s">
        <v>8300</v>
      </c>
      <c r="C926" s="38" t="s">
        <v>8277</v>
      </c>
      <c r="D926" s="956" t="s">
        <v>8720</v>
      </c>
      <c r="F926" s="955"/>
    </row>
    <row r="927" spans="2:6" ht="14.25">
      <c r="B927" s="39" t="s">
        <v>8300</v>
      </c>
      <c r="C927" s="39" t="s">
        <v>8278</v>
      </c>
      <c r="D927" s="957" t="s">
        <v>8843</v>
      </c>
      <c r="F927" s="956"/>
    </row>
    <row r="928" spans="2:6" ht="14.25">
      <c r="B928" s="39" t="s">
        <v>8300</v>
      </c>
      <c r="C928" s="39" t="s">
        <v>9413</v>
      </c>
      <c r="D928" s="957" t="s">
        <v>8858</v>
      </c>
      <c r="F928" s="956"/>
    </row>
    <row r="929" spans="2:6" ht="14.25">
      <c r="B929" s="39" t="s">
        <v>8300</v>
      </c>
      <c r="C929" s="39" t="s">
        <v>8281</v>
      </c>
      <c r="D929" s="957" t="s">
        <v>8872</v>
      </c>
      <c r="F929" s="956"/>
    </row>
    <row r="930" spans="2:6" ht="14.25">
      <c r="B930" s="39" t="s">
        <v>8300</v>
      </c>
      <c r="C930" s="39" t="s">
        <v>8283</v>
      </c>
      <c r="D930" s="957" t="s">
        <v>8885</v>
      </c>
      <c r="F930" s="956"/>
    </row>
    <row r="931" spans="2:6" ht="14.25">
      <c r="B931" s="39" t="s">
        <v>8300</v>
      </c>
      <c r="C931" s="39" t="s">
        <v>8285</v>
      </c>
      <c r="D931" s="957" t="s">
        <v>8897</v>
      </c>
      <c r="E931" s="957"/>
      <c r="F931" s="956"/>
    </row>
    <row r="932" spans="2:6" ht="14.25">
      <c r="B932" s="39" t="s">
        <v>8300</v>
      </c>
      <c r="C932" s="39" t="s">
        <v>8287</v>
      </c>
      <c r="D932" s="957" t="s">
        <v>8907</v>
      </c>
      <c r="E932" s="957"/>
      <c r="F932" s="956"/>
    </row>
    <row r="933" spans="2:6" ht="14.25">
      <c r="B933" s="39" t="s">
        <v>8300</v>
      </c>
      <c r="C933" s="39" t="s">
        <v>8290</v>
      </c>
      <c r="D933" s="957" t="s">
        <v>8918</v>
      </c>
      <c r="E933" s="957"/>
      <c r="F933" s="956"/>
    </row>
    <row r="934" spans="2:6" ht="14.25">
      <c r="B934" s="39" t="s">
        <v>8300</v>
      </c>
      <c r="C934" s="39" t="s">
        <v>8293</v>
      </c>
      <c r="D934" s="957" t="s">
        <v>8927</v>
      </c>
      <c r="E934" s="957"/>
      <c r="F934" s="956"/>
    </row>
    <row r="935" spans="2:6" ht="14.25">
      <c r="B935" s="39" t="s">
        <v>8300</v>
      </c>
      <c r="C935" s="39" t="s">
        <v>8295</v>
      </c>
      <c r="D935" s="957" t="s">
        <v>8934</v>
      </c>
      <c r="E935" s="957"/>
      <c r="F935" s="956"/>
    </row>
    <row r="936" spans="2:6" ht="14.25">
      <c r="B936" s="39" t="s">
        <v>8300</v>
      </c>
      <c r="C936" s="39" t="s">
        <v>8297</v>
      </c>
      <c r="D936" s="957" t="s">
        <v>8940</v>
      </c>
      <c r="E936" s="957"/>
      <c r="F936" s="956"/>
    </row>
    <row r="937" spans="2:6" ht="14.25">
      <c r="B937" s="39" t="s">
        <v>8300</v>
      </c>
      <c r="C937" s="39" t="s">
        <v>8299</v>
      </c>
      <c r="D937" s="957" t="s">
        <v>8945</v>
      </c>
      <c r="E937" s="957"/>
      <c r="F937" s="956"/>
    </row>
    <row r="938" spans="2:6" ht="14.25">
      <c r="B938" s="39" t="s">
        <v>8300</v>
      </c>
      <c r="C938" s="39" t="s">
        <v>8300</v>
      </c>
      <c r="D938" s="957" t="s">
        <v>8949</v>
      </c>
      <c r="E938" s="957"/>
      <c r="F938" s="956"/>
    </row>
    <row r="939" spans="2:6" ht="14.25">
      <c r="B939" s="39" t="s">
        <v>8300</v>
      </c>
      <c r="C939" s="39" t="s">
        <v>8301</v>
      </c>
      <c r="D939" s="957" t="s">
        <v>8950</v>
      </c>
      <c r="E939" s="957"/>
      <c r="F939" s="956"/>
    </row>
    <row r="940" spans="2:6" ht="14.25">
      <c r="B940" s="39" t="s">
        <v>8300</v>
      </c>
      <c r="C940" s="39" t="s">
        <v>8302</v>
      </c>
      <c r="D940" s="957" t="s">
        <v>8951</v>
      </c>
      <c r="E940" s="957"/>
      <c r="F940" s="956"/>
    </row>
    <row r="941" spans="2:6" ht="14.25">
      <c r="B941" s="39" t="s">
        <v>8300</v>
      </c>
      <c r="C941" s="39" t="s">
        <v>9427</v>
      </c>
      <c r="D941" s="957" t="s">
        <v>8952</v>
      </c>
      <c r="E941" s="957"/>
      <c r="F941" s="956"/>
    </row>
    <row r="942" spans="2:6" ht="14.25">
      <c r="B942" s="39" t="s">
        <v>8300</v>
      </c>
      <c r="C942" s="40" t="s">
        <v>8317</v>
      </c>
      <c r="D942" s="958" t="s">
        <v>9052</v>
      </c>
      <c r="E942" s="958"/>
      <c r="F942" s="957"/>
    </row>
    <row r="943" spans="2:6" ht="14.25">
      <c r="B943" s="39" t="s">
        <v>8300</v>
      </c>
      <c r="C943" s="40" t="s">
        <v>8318</v>
      </c>
      <c r="D943" s="958" t="s">
        <v>9053</v>
      </c>
      <c r="E943" s="958"/>
      <c r="F943" s="957"/>
    </row>
    <row r="944" spans="2:6" ht="14.25">
      <c r="B944" s="39" t="s">
        <v>8300</v>
      </c>
      <c r="C944" s="40" t="s">
        <v>8319</v>
      </c>
      <c r="D944" s="958" t="s">
        <v>9054</v>
      </c>
      <c r="E944" s="958"/>
      <c r="F944" s="957"/>
    </row>
    <row r="945" spans="2:6" ht="14.25">
      <c r="B945" s="39" t="s">
        <v>8300</v>
      </c>
      <c r="C945" s="40" t="s">
        <v>8320</v>
      </c>
      <c r="D945" s="958" t="s">
        <v>9037</v>
      </c>
      <c r="E945" s="958"/>
      <c r="F945" s="957"/>
    </row>
    <row r="946" spans="2:6" ht="14.25">
      <c r="B946" s="39" t="s">
        <v>8300</v>
      </c>
      <c r="C946" s="40" t="s">
        <v>8321</v>
      </c>
      <c r="D946" s="958" t="s">
        <v>9055</v>
      </c>
      <c r="E946" s="958"/>
      <c r="F946" s="957"/>
    </row>
    <row r="947" spans="2:6" ht="14.25">
      <c r="B947" s="39" t="s">
        <v>8300</v>
      </c>
      <c r="C947" s="40" t="s">
        <v>8322</v>
      </c>
      <c r="D947" s="958" t="s">
        <v>9056</v>
      </c>
      <c r="E947" s="958"/>
      <c r="F947" s="957"/>
    </row>
    <row r="948" spans="2:6" ht="14.25">
      <c r="B948" s="39" t="s">
        <v>8300</v>
      </c>
      <c r="C948" s="40" t="s">
        <v>8323</v>
      </c>
      <c r="D948" s="958" t="s">
        <v>9057</v>
      </c>
      <c r="E948" s="958"/>
      <c r="F948" s="957"/>
    </row>
    <row r="949" spans="2:6" ht="14.25">
      <c r="B949" s="39" t="s">
        <v>8300</v>
      </c>
      <c r="C949" s="40" t="s">
        <v>8324</v>
      </c>
      <c r="D949" s="958" t="s">
        <v>9058</v>
      </c>
      <c r="E949" s="958"/>
      <c r="F949" s="957"/>
    </row>
    <row r="950" spans="2:6" ht="14.25">
      <c r="B950" s="39" t="s">
        <v>8300</v>
      </c>
      <c r="C950" s="40" t="s">
        <v>8325</v>
      </c>
      <c r="D950" s="958" t="s">
        <v>9059</v>
      </c>
      <c r="E950" s="958"/>
      <c r="F950" s="957"/>
    </row>
    <row r="952" spans="2:6" ht="14.25">
      <c r="B952" s="39" t="s">
        <v>8301</v>
      </c>
      <c r="C952" s="945" t="s">
        <v>1265</v>
      </c>
      <c r="D952" s="955" t="s">
        <v>8475</v>
      </c>
      <c r="E952" s="954"/>
    </row>
    <row r="953" spans="2:6" ht="14.25">
      <c r="B953" s="39" t="s">
        <v>8301</v>
      </c>
      <c r="C953" s="38" t="s">
        <v>8257</v>
      </c>
      <c r="D953" s="956" t="s">
        <v>8572</v>
      </c>
      <c r="E953" s="955"/>
    </row>
    <row r="954" spans="2:6" ht="14.25">
      <c r="B954" s="39" t="s">
        <v>8301</v>
      </c>
      <c r="C954" s="38" t="s">
        <v>8259</v>
      </c>
      <c r="D954" s="956" t="s">
        <v>8587</v>
      </c>
      <c r="E954" s="955"/>
    </row>
    <row r="955" spans="2:6" ht="14.25">
      <c r="B955" s="39" t="s">
        <v>8301</v>
      </c>
      <c r="C955" s="38" t="s">
        <v>8261</v>
      </c>
      <c r="D955" s="956" t="s">
        <v>8602</v>
      </c>
      <c r="E955" s="955"/>
    </row>
    <row r="956" spans="2:6" ht="14.25">
      <c r="B956" s="39" t="s">
        <v>8301</v>
      </c>
      <c r="C956" s="38" t="s">
        <v>8262</v>
      </c>
      <c r="D956" s="956" t="s">
        <v>8617</v>
      </c>
      <c r="E956" s="955"/>
    </row>
    <row r="957" spans="2:6" ht="14.25">
      <c r="B957" s="39" t="s">
        <v>8301</v>
      </c>
      <c r="C957" s="38" t="s">
        <v>8265</v>
      </c>
      <c r="D957" s="956" t="s">
        <v>8632</v>
      </c>
      <c r="E957" s="955"/>
    </row>
    <row r="958" spans="2:6" ht="14.25">
      <c r="B958" s="39" t="s">
        <v>8301</v>
      </c>
      <c r="C958" s="38" t="s">
        <v>9404</v>
      </c>
      <c r="D958" s="956" t="s">
        <v>8647</v>
      </c>
      <c r="E958" s="955"/>
    </row>
    <row r="959" spans="2:6" ht="14.25">
      <c r="B959" s="39" t="s">
        <v>8301</v>
      </c>
      <c r="C959" s="38" t="s">
        <v>8270</v>
      </c>
      <c r="D959" s="956" t="s">
        <v>8662</v>
      </c>
      <c r="E959" s="955"/>
    </row>
    <row r="960" spans="2:6" ht="14.25">
      <c r="B960" s="39" t="s">
        <v>8301</v>
      </c>
      <c r="C960" s="38" t="s">
        <v>8272</v>
      </c>
      <c r="D960" s="956" t="s">
        <v>8677</v>
      </c>
      <c r="E960" s="955"/>
    </row>
    <row r="961" spans="2:5" ht="14.25">
      <c r="B961" s="39" t="s">
        <v>8301</v>
      </c>
      <c r="C961" s="38" t="s">
        <v>8274</v>
      </c>
      <c r="D961" s="956" t="s">
        <v>8690</v>
      </c>
      <c r="E961" s="955"/>
    </row>
    <row r="962" spans="2:5" ht="14.25">
      <c r="B962" s="39" t="s">
        <v>8301</v>
      </c>
      <c r="C962" s="38" t="s">
        <v>8275</v>
      </c>
      <c r="D962" s="956" t="s">
        <v>8702</v>
      </c>
      <c r="E962" s="955"/>
    </row>
    <row r="963" spans="2:5" ht="14.25">
      <c r="B963" s="39" t="s">
        <v>8301</v>
      </c>
      <c r="C963" s="38" t="s">
        <v>8276</v>
      </c>
      <c r="D963" s="956" t="s">
        <v>8708</v>
      </c>
      <c r="E963" s="955"/>
    </row>
    <row r="964" spans="2:5" ht="14.25">
      <c r="B964" s="39" t="s">
        <v>8301</v>
      </c>
      <c r="C964" s="38" t="s">
        <v>8277</v>
      </c>
      <c r="D964" s="956" t="s">
        <v>8721</v>
      </c>
      <c r="E964" s="955"/>
    </row>
    <row r="965" spans="2:5" ht="14.25">
      <c r="B965" s="39" t="s">
        <v>8301</v>
      </c>
      <c r="C965" s="39" t="s">
        <v>8278</v>
      </c>
      <c r="D965" s="957" t="s">
        <v>8844</v>
      </c>
      <c r="E965" s="956"/>
    </row>
    <row r="966" spans="2:5" ht="14.25">
      <c r="B966" s="39" t="s">
        <v>8301</v>
      </c>
      <c r="C966" s="39" t="s">
        <v>9413</v>
      </c>
      <c r="D966" s="957" t="s">
        <v>8859</v>
      </c>
      <c r="E966" s="956"/>
    </row>
    <row r="967" spans="2:5" ht="14.25">
      <c r="B967" s="39" t="s">
        <v>8301</v>
      </c>
      <c r="C967" s="39" t="s">
        <v>8281</v>
      </c>
      <c r="D967" s="957" t="s">
        <v>8873</v>
      </c>
      <c r="E967" s="956"/>
    </row>
    <row r="968" spans="2:5" ht="14.25">
      <c r="B968" s="39" t="s">
        <v>8301</v>
      </c>
      <c r="C968" s="39" t="s">
        <v>8283</v>
      </c>
      <c r="D968" s="957" t="s">
        <v>8886</v>
      </c>
      <c r="E968" s="956"/>
    </row>
    <row r="969" spans="2:5" ht="14.25">
      <c r="B969" s="39" t="s">
        <v>8301</v>
      </c>
      <c r="C969" s="39" t="s">
        <v>8285</v>
      </c>
      <c r="D969" s="957" t="s">
        <v>8898</v>
      </c>
      <c r="E969" s="956"/>
    </row>
    <row r="970" spans="2:5" ht="14.25">
      <c r="B970" s="39" t="s">
        <v>8301</v>
      </c>
      <c r="C970" s="39" t="s">
        <v>8287</v>
      </c>
      <c r="D970" s="957" t="s">
        <v>8908</v>
      </c>
      <c r="E970" s="956"/>
    </row>
    <row r="971" spans="2:5" ht="14.25">
      <c r="B971" s="39" t="s">
        <v>8301</v>
      </c>
      <c r="C971" s="39" t="s">
        <v>8290</v>
      </c>
      <c r="D971" s="957" t="s">
        <v>8919</v>
      </c>
      <c r="E971" s="956"/>
    </row>
    <row r="972" spans="2:5" ht="14.25">
      <c r="B972" s="39" t="s">
        <v>8301</v>
      </c>
      <c r="C972" s="39" t="s">
        <v>8293</v>
      </c>
      <c r="D972" s="957" t="s">
        <v>8928</v>
      </c>
      <c r="E972" s="956"/>
    </row>
    <row r="973" spans="2:5" ht="14.25">
      <c r="B973" s="39" t="s">
        <v>8301</v>
      </c>
      <c r="C973" s="39" t="s">
        <v>8295</v>
      </c>
      <c r="D973" s="957" t="s">
        <v>8935</v>
      </c>
      <c r="E973" s="956"/>
    </row>
    <row r="974" spans="2:5" ht="14.25">
      <c r="B974" s="39" t="s">
        <v>8301</v>
      </c>
      <c r="C974" s="39" t="s">
        <v>8297</v>
      </c>
      <c r="D974" s="957" t="s">
        <v>8941</v>
      </c>
      <c r="E974" s="956"/>
    </row>
    <row r="975" spans="2:5" ht="14.25">
      <c r="B975" s="39" t="s">
        <v>8301</v>
      </c>
      <c r="C975" s="39" t="s">
        <v>8299</v>
      </c>
      <c r="D975" s="957" t="s">
        <v>8946</v>
      </c>
      <c r="E975" s="956"/>
    </row>
    <row r="976" spans="2:5" ht="14.25">
      <c r="B976" s="39" t="s">
        <v>8301</v>
      </c>
      <c r="C976" s="39" t="s">
        <v>8300</v>
      </c>
      <c r="D976" s="957" t="s">
        <v>8950</v>
      </c>
      <c r="E976" s="956"/>
    </row>
    <row r="977" spans="2:5" ht="14.25">
      <c r="B977" s="39" t="s">
        <v>8301</v>
      </c>
      <c r="C977" s="39" t="s">
        <v>8301</v>
      </c>
      <c r="D977" s="957" t="s">
        <v>8953</v>
      </c>
      <c r="E977" s="956"/>
    </row>
    <row r="978" spans="2:5" ht="14.25">
      <c r="B978" s="39" t="s">
        <v>8301</v>
      </c>
      <c r="C978" s="39" t="s">
        <v>8302</v>
      </c>
      <c r="D978" s="957" t="s">
        <v>8954</v>
      </c>
      <c r="E978" s="956"/>
    </row>
    <row r="979" spans="2:5" ht="14.25">
      <c r="B979" s="39" t="s">
        <v>8301</v>
      </c>
      <c r="C979" s="39" t="s">
        <v>9427</v>
      </c>
      <c r="D979" s="957" t="s">
        <v>8955</v>
      </c>
      <c r="E979" s="956"/>
    </row>
    <row r="980" spans="2:5" ht="14.25">
      <c r="B980" s="39" t="s">
        <v>8301</v>
      </c>
      <c r="C980" s="40" t="s">
        <v>8317</v>
      </c>
      <c r="D980" s="958" t="s">
        <v>9060</v>
      </c>
      <c r="E980" s="957"/>
    </row>
    <row r="981" spans="2:5" ht="14.25">
      <c r="B981" s="39" t="s">
        <v>8301</v>
      </c>
      <c r="C981" s="40" t="s">
        <v>8318</v>
      </c>
      <c r="D981" s="958" t="s">
        <v>9061</v>
      </c>
      <c r="E981" s="957"/>
    </row>
    <row r="982" spans="2:5" ht="14.25">
      <c r="B982" s="39" t="s">
        <v>8301</v>
      </c>
      <c r="C982" s="40" t="s">
        <v>8319</v>
      </c>
      <c r="D982" s="958" t="s">
        <v>9062</v>
      </c>
      <c r="E982" s="957"/>
    </row>
    <row r="983" spans="2:5" ht="14.25">
      <c r="B983" s="39" t="s">
        <v>8301</v>
      </c>
      <c r="C983" s="40" t="s">
        <v>8320</v>
      </c>
      <c r="D983" s="958" t="s">
        <v>9063</v>
      </c>
      <c r="E983" s="957"/>
    </row>
    <row r="984" spans="2:5" ht="14.25">
      <c r="B984" s="39" t="s">
        <v>8301</v>
      </c>
      <c r="C984" s="40" t="s">
        <v>8321</v>
      </c>
      <c r="D984" s="958" t="s">
        <v>9064</v>
      </c>
      <c r="E984" s="957"/>
    </row>
    <row r="985" spans="2:5" ht="14.25">
      <c r="B985" s="39" t="s">
        <v>8301</v>
      </c>
      <c r="C985" s="40" t="s">
        <v>8322</v>
      </c>
      <c r="D985" s="958" t="s">
        <v>9065</v>
      </c>
      <c r="E985" s="957"/>
    </row>
    <row r="986" spans="2:5" ht="14.25">
      <c r="B986" s="39" t="s">
        <v>8301</v>
      </c>
      <c r="C986" s="40" t="s">
        <v>8323</v>
      </c>
      <c r="D986" s="958" t="s">
        <v>9066</v>
      </c>
      <c r="E986" s="957"/>
    </row>
    <row r="987" spans="2:5" ht="14.25">
      <c r="B987" s="39" t="s">
        <v>8301</v>
      </c>
      <c r="C987" s="40" t="s">
        <v>8324</v>
      </c>
      <c r="D987" s="958" t="s">
        <v>9067</v>
      </c>
      <c r="E987" s="957"/>
    </row>
    <row r="988" spans="2:5" ht="14.25">
      <c r="B988" s="39" t="s">
        <v>8301</v>
      </c>
      <c r="C988" s="40" t="s">
        <v>8325</v>
      </c>
      <c r="D988" s="958" t="s">
        <v>9068</v>
      </c>
      <c r="E988" s="957"/>
    </row>
    <row r="990" spans="2:5" ht="14.25">
      <c r="B990" s="39" t="s">
        <v>8302</v>
      </c>
      <c r="C990" s="945" t="s">
        <v>1265</v>
      </c>
      <c r="D990" s="955" t="s">
        <v>8476</v>
      </c>
      <c r="E990" s="954"/>
    </row>
    <row r="991" spans="2:5" ht="14.25">
      <c r="B991" s="39" t="s">
        <v>8302</v>
      </c>
      <c r="C991" s="38" t="s">
        <v>8257</v>
      </c>
      <c r="D991" s="956" t="s">
        <v>8573</v>
      </c>
      <c r="E991" s="955"/>
    </row>
    <row r="992" spans="2:5" ht="14.25">
      <c r="B992" s="39" t="s">
        <v>8302</v>
      </c>
      <c r="C992" s="38" t="s">
        <v>8259</v>
      </c>
      <c r="D992" s="956" t="s">
        <v>8588</v>
      </c>
      <c r="E992" s="955"/>
    </row>
    <row r="993" spans="2:5" ht="14.25">
      <c r="B993" s="39" t="s">
        <v>8302</v>
      </c>
      <c r="C993" s="38" t="s">
        <v>8261</v>
      </c>
      <c r="D993" s="956" t="s">
        <v>8603</v>
      </c>
      <c r="E993" s="955"/>
    </row>
    <row r="994" spans="2:5" ht="14.25">
      <c r="B994" s="39" t="s">
        <v>8302</v>
      </c>
      <c r="C994" s="38" t="s">
        <v>8262</v>
      </c>
      <c r="D994" s="956" t="s">
        <v>8618</v>
      </c>
      <c r="E994" s="955"/>
    </row>
    <row r="995" spans="2:5" ht="14.25">
      <c r="B995" s="39" t="s">
        <v>8302</v>
      </c>
      <c r="C995" s="38" t="s">
        <v>8265</v>
      </c>
      <c r="D995" s="956" t="s">
        <v>8633</v>
      </c>
      <c r="E995" s="955"/>
    </row>
    <row r="996" spans="2:5" ht="14.25">
      <c r="B996" s="39" t="s">
        <v>8302</v>
      </c>
      <c r="C996" s="38" t="s">
        <v>9404</v>
      </c>
      <c r="D996" s="956" t="s">
        <v>8648</v>
      </c>
      <c r="E996" s="955"/>
    </row>
    <row r="997" spans="2:5" ht="14.25">
      <c r="B997" s="39" t="s">
        <v>8302</v>
      </c>
      <c r="C997" s="38" t="s">
        <v>8270</v>
      </c>
      <c r="D997" s="956" t="s">
        <v>8663</v>
      </c>
      <c r="E997" s="955"/>
    </row>
    <row r="998" spans="2:5" ht="14.25">
      <c r="B998" s="39" t="s">
        <v>8302</v>
      </c>
      <c r="C998" s="38" t="s">
        <v>8272</v>
      </c>
      <c r="D998" s="956" t="s">
        <v>8569</v>
      </c>
      <c r="E998" s="955"/>
    </row>
    <row r="999" spans="2:5" ht="14.25">
      <c r="B999" s="39" t="s">
        <v>8302</v>
      </c>
      <c r="C999" s="38" t="s">
        <v>8274</v>
      </c>
      <c r="D999" s="956" t="s">
        <v>8570</v>
      </c>
      <c r="E999" s="955"/>
    </row>
    <row r="1000" spans="2:5" ht="14.25">
      <c r="B1000" s="39" t="s">
        <v>8302</v>
      </c>
      <c r="C1000" s="38" t="s">
        <v>8275</v>
      </c>
      <c r="D1000" s="956" t="s">
        <v>8703</v>
      </c>
      <c r="E1000" s="955"/>
    </row>
    <row r="1001" spans="2:5" ht="14.25">
      <c r="B1001" s="39" t="s">
        <v>8302</v>
      </c>
      <c r="C1001" s="38" t="s">
        <v>8276</v>
      </c>
      <c r="D1001" s="956" t="s">
        <v>8709</v>
      </c>
      <c r="E1001" s="955"/>
    </row>
    <row r="1002" spans="2:5" ht="14.25">
      <c r="B1002" s="39" t="s">
        <v>8302</v>
      </c>
      <c r="C1002" s="38" t="s">
        <v>8277</v>
      </c>
      <c r="D1002" s="956" t="s">
        <v>8572</v>
      </c>
      <c r="E1002" s="955"/>
    </row>
    <row r="1003" spans="2:5" ht="14.25">
      <c r="B1003" s="39" t="s">
        <v>8302</v>
      </c>
      <c r="C1003" s="39" t="s">
        <v>8278</v>
      </c>
      <c r="D1003" s="957" t="s">
        <v>8845</v>
      </c>
      <c r="E1003" s="956"/>
    </row>
    <row r="1004" spans="2:5" ht="14.25">
      <c r="B1004" s="39" t="s">
        <v>8302</v>
      </c>
      <c r="C1004" s="39" t="s">
        <v>9413</v>
      </c>
      <c r="D1004" s="957" t="s">
        <v>8860</v>
      </c>
      <c r="E1004" s="956"/>
    </row>
    <row r="1005" spans="2:5" ht="14.25">
      <c r="B1005" s="39" t="s">
        <v>8302</v>
      </c>
      <c r="C1005" s="39" t="s">
        <v>8281</v>
      </c>
      <c r="D1005" s="957" t="s">
        <v>8874</v>
      </c>
      <c r="E1005" s="956"/>
    </row>
    <row r="1006" spans="2:5" ht="14.25">
      <c r="B1006" s="39" t="s">
        <v>8302</v>
      </c>
      <c r="C1006" s="39" t="s">
        <v>8283</v>
      </c>
      <c r="D1006" s="957" t="s">
        <v>8887</v>
      </c>
      <c r="E1006" s="956"/>
    </row>
    <row r="1007" spans="2:5" ht="14.25">
      <c r="B1007" s="39" t="s">
        <v>8302</v>
      </c>
      <c r="C1007" s="39" t="s">
        <v>8285</v>
      </c>
      <c r="D1007" s="957" t="s">
        <v>8899</v>
      </c>
      <c r="E1007" s="956"/>
    </row>
    <row r="1008" spans="2:5" ht="14.25">
      <c r="B1008" s="39" t="s">
        <v>8302</v>
      </c>
      <c r="C1008" s="39" t="s">
        <v>8287</v>
      </c>
      <c r="D1008" s="957" t="s">
        <v>8909</v>
      </c>
      <c r="E1008" s="956"/>
    </row>
    <row r="1009" spans="2:5" ht="14.25">
      <c r="B1009" s="39" t="s">
        <v>8302</v>
      </c>
      <c r="C1009" s="39" t="s">
        <v>8290</v>
      </c>
      <c r="D1009" s="957" t="s">
        <v>8920</v>
      </c>
      <c r="E1009" s="956"/>
    </row>
    <row r="1010" spans="2:5" ht="14.25">
      <c r="B1010" s="39" t="s">
        <v>8302</v>
      </c>
      <c r="C1010" s="39" t="s">
        <v>8293</v>
      </c>
      <c r="D1010" s="957" t="s">
        <v>8929</v>
      </c>
      <c r="E1010" s="956"/>
    </row>
    <row r="1011" spans="2:5" ht="14.25">
      <c r="B1011" s="39" t="s">
        <v>8302</v>
      </c>
      <c r="C1011" s="39" t="s">
        <v>8295</v>
      </c>
      <c r="D1011" s="957" t="s">
        <v>8936</v>
      </c>
      <c r="E1011" s="956"/>
    </row>
    <row r="1012" spans="2:5" ht="14.25">
      <c r="B1012" s="39" t="s">
        <v>8302</v>
      </c>
      <c r="C1012" s="39" t="s">
        <v>8297</v>
      </c>
      <c r="D1012" s="957" t="s">
        <v>8942</v>
      </c>
      <c r="E1012" s="956"/>
    </row>
    <row r="1013" spans="2:5" ht="14.25">
      <c r="B1013" s="39" t="s">
        <v>8302</v>
      </c>
      <c r="C1013" s="39" t="s">
        <v>8299</v>
      </c>
      <c r="D1013" s="957" t="s">
        <v>8947</v>
      </c>
      <c r="E1013" s="956"/>
    </row>
    <row r="1014" spans="2:5" ht="14.25">
      <c r="B1014" s="39" t="s">
        <v>8302</v>
      </c>
      <c r="C1014" s="39" t="s">
        <v>8300</v>
      </c>
      <c r="D1014" s="957" t="s">
        <v>8951</v>
      </c>
      <c r="E1014" s="956"/>
    </row>
    <row r="1015" spans="2:5" ht="14.25">
      <c r="B1015" s="39" t="s">
        <v>8302</v>
      </c>
      <c r="C1015" s="39" t="s">
        <v>8301</v>
      </c>
      <c r="D1015" s="957" t="s">
        <v>8954</v>
      </c>
      <c r="E1015" s="956"/>
    </row>
    <row r="1016" spans="2:5" ht="14.25">
      <c r="B1016" s="39" t="s">
        <v>8302</v>
      </c>
      <c r="C1016" s="39" t="s">
        <v>8302</v>
      </c>
      <c r="D1016" s="957" t="s">
        <v>8956</v>
      </c>
      <c r="E1016" s="956"/>
    </row>
    <row r="1017" spans="2:5" ht="14.25">
      <c r="B1017" s="39" t="s">
        <v>8302</v>
      </c>
      <c r="C1017" s="39" t="s">
        <v>9427</v>
      </c>
      <c r="D1017" s="957" t="s">
        <v>8957</v>
      </c>
      <c r="E1017" s="956"/>
    </row>
    <row r="1018" spans="2:5" ht="14.25">
      <c r="B1018" s="39" t="s">
        <v>8302</v>
      </c>
      <c r="C1018" s="40" t="s">
        <v>8317</v>
      </c>
      <c r="D1018" s="958" t="s">
        <v>9069</v>
      </c>
      <c r="E1018" s="957"/>
    </row>
    <row r="1019" spans="2:5" ht="14.25">
      <c r="B1019" s="39" t="s">
        <v>8302</v>
      </c>
      <c r="C1019" s="40" t="s">
        <v>8318</v>
      </c>
      <c r="D1019" s="958" t="s">
        <v>9070</v>
      </c>
      <c r="E1019" s="957"/>
    </row>
    <row r="1020" spans="2:5" ht="14.25">
      <c r="B1020" s="39" t="s">
        <v>8302</v>
      </c>
      <c r="C1020" s="40" t="s">
        <v>8319</v>
      </c>
      <c r="D1020" s="958" t="s">
        <v>9071</v>
      </c>
      <c r="E1020" s="957"/>
    </row>
    <row r="1021" spans="2:5" ht="14.25">
      <c r="B1021" s="39" t="s">
        <v>8302</v>
      </c>
      <c r="C1021" s="40" t="s">
        <v>8320</v>
      </c>
      <c r="D1021" s="958" t="s">
        <v>9072</v>
      </c>
      <c r="E1021" s="957"/>
    </row>
    <row r="1022" spans="2:5" ht="14.25">
      <c r="B1022" s="39" t="s">
        <v>8302</v>
      </c>
      <c r="C1022" s="40" t="s">
        <v>8321</v>
      </c>
      <c r="D1022" s="958" t="s">
        <v>9073</v>
      </c>
      <c r="E1022" s="957"/>
    </row>
    <row r="1023" spans="2:5" ht="14.25">
      <c r="B1023" s="39" t="s">
        <v>8302</v>
      </c>
      <c r="C1023" s="40" t="s">
        <v>8322</v>
      </c>
      <c r="D1023" s="958" t="s">
        <v>9074</v>
      </c>
      <c r="E1023" s="957"/>
    </row>
    <row r="1024" spans="2:5" ht="14.25">
      <c r="B1024" s="39" t="s">
        <v>8302</v>
      </c>
      <c r="C1024" s="40" t="s">
        <v>8323</v>
      </c>
      <c r="D1024" s="958" t="s">
        <v>9075</v>
      </c>
      <c r="E1024" s="957"/>
    </row>
    <row r="1025" spans="2:5" ht="14.25">
      <c r="B1025" s="39" t="s">
        <v>8302</v>
      </c>
      <c r="C1025" s="40" t="s">
        <v>8324</v>
      </c>
      <c r="D1025" s="958" t="s">
        <v>9076</v>
      </c>
      <c r="E1025" s="957"/>
    </row>
    <row r="1026" spans="2:5" ht="14.25">
      <c r="B1026" s="39" t="s">
        <v>8302</v>
      </c>
      <c r="C1026" s="40" t="s">
        <v>8325</v>
      </c>
      <c r="D1026" s="958" t="s">
        <v>9077</v>
      </c>
      <c r="E1026" s="957"/>
    </row>
    <row r="1028" spans="2:5" ht="14.25">
      <c r="B1028" s="39" t="s">
        <v>9427</v>
      </c>
      <c r="C1028" s="945" t="s">
        <v>1265</v>
      </c>
      <c r="D1028" s="955" t="s">
        <v>8477</v>
      </c>
    </row>
    <row r="1029" spans="2:5" ht="14.25">
      <c r="B1029" s="39" t="s">
        <v>9427</v>
      </c>
      <c r="C1029" s="38" t="s">
        <v>8257</v>
      </c>
      <c r="D1029" s="956" t="s">
        <v>8574</v>
      </c>
    </row>
    <row r="1030" spans="2:5" ht="14.25">
      <c r="B1030" s="39" t="s">
        <v>9427</v>
      </c>
      <c r="C1030" s="38" t="s">
        <v>8259</v>
      </c>
      <c r="D1030" s="956" t="s">
        <v>8589</v>
      </c>
    </row>
    <row r="1031" spans="2:5" ht="14.25">
      <c r="B1031" s="39" t="s">
        <v>9427</v>
      </c>
      <c r="C1031" s="38" t="s">
        <v>8261</v>
      </c>
      <c r="D1031" s="956" t="s">
        <v>8604</v>
      </c>
    </row>
    <row r="1032" spans="2:5" ht="14.25">
      <c r="B1032" s="39" t="s">
        <v>9427</v>
      </c>
      <c r="C1032" s="38" t="s">
        <v>8262</v>
      </c>
      <c r="D1032" s="956" t="s">
        <v>8619</v>
      </c>
    </row>
    <row r="1033" spans="2:5" ht="14.25">
      <c r="B1033" s="39" t="s">
        <v>9427</v>
      </c>
      <c r="C1033" s="38" t="s">
        <v>8265</v>
      </c>
      <c r="D1033" s="956" t="s">
        <v>8723</v>
      </c>
    </row>
    <row r="1034" spans="2:5" ht="14.25">
      <c r="B1034" s="39" t="s">
        <v>9427</v>
      </c>
      <c r="C1034" s="38" t="s">
        <v>9404</v>
      </c>
      <c r="D1034" s="956" t="s">
        <v>8649</v>
      </c>
    </row>
    <row r="1035" spans="2:5" ht="14.25">
      <c r="B1035" s="39" t="s">
        <v>9427</v>
      </c>
      <c r="C1035" s="38" t="s">
        <v>8270</v>
      </c>
      <c r="D1035" s="956" t="s">
        <v>8664</v>
      </c>
    </row>
    <row r="1036" spans="2:5" ht="14.25">
      <c r="B1036" s="39" t="s">
        <v>9427</v>
      </c>
      <c r="C1036" s="38" t="s">
        <v>8272</v>
      </c>
      <c r="D1036" s="956" t="s">
        <v>8678</v>
      </c>
    </row>
    <row r="1037" spans="2:5" ht="14.25">
      <c r="B1037" s="39" t="s">
        <v>9427</v>
      </c>
      <c r="C1037" s="38" t="s">
        <v>8274</v>
      </c>
      <c r="D1037" s="956" t="s">
        <v>8691</v>
      </c>
    </row>
    <row r="1038" spans="2:5" ht="14.25">
      <c r="B1038" s="39" t="s">
        <v>9427</v>
      </c>
      <c r="C1038" s="38" t="s">
        <v>8275</v>
      </c>
      <c r="D1038" s="956" t="s">
        <v>8704</v>
      </c>
    </row>
    <row r="1039" spans="2:5" ht="14.25">
      <c r="B1039" s="39" t="s">
        <v>9427</v>
      </c>
      <c r="C1039" s="38" t="s">
        <v>8276</v>
      </c>
      <c r="D1039" s="956" t="s">
        <v>8710</v>
      </c>
    </row>
    <row r="1040" spans="2:5" ht="14.25">
      <c r="B1040" s="39" t="s">
        <v>9427</v>
      </c>
      <c r="C1040" s="38" t="s">
        <v>8277</v>
      </c>
      <c r="D1040" s="956" t="s">
        <v>8722</v>
      </c>
    </row>
    <row r="1041" spans="2:4" ht="14.25">
      <c r="B1041" s="39" t="s">
        <v>9427</v>
      </c>
      <c r="C1041" s="39" t="s">
        <v>8278</v>
      </c>
      <c r="D1041" s="957" t="s">
        <v>8846</v>
      </c>
    </row>
    <row r="1042" spans="2:4" ht="14.25">
      <c r="B1042" s="39" t="s">
        <v>9427</v>
      </c>
      <c r="C1042" s="39" t="s">
        <v>9413</v>
      </c>
      <c r="D1042" s="957" t="s">
        <v>8861</v>
      </c>
    </row>
    <row r="1043" spans="2:4" ht="14.25">
      <c r="B1043" s="39" t="s">
        <v>9427</v>
      </c>
      <c r="C1043" s="39" t="s">
        <v>8281</v>
      </c>
      <c r="D1043" s="957" t="s">
        <v>8875</v>
      </c>
    </row>
    <row r="1044" spans="2:4" ht="14.25">
      <c r="B1044" s="39" t="s">
        <v>9427</v>
      </c>
      <c r="C1044" s="39" t="s">
        <v>8283</v>
      </c>
      <c r="D1044" s="957" t="s">
        <v>8888</v>
      </c>
    </row>
    <row r="1045" spans="2:4" ht="14.25">
      <c r="B1045" s="39" t="s">
        <v>9427</v>
      </c>
      <c r="C1045" s="39" t="s">
        <v>8285</v>
      </c>
      <c r="D1045" s="957" t="s">
        <v>8900</v>
      </c>
    </row>
    <row r="1046" spans="2:4" ht="14.25">
      <c r="B1046" s="39" t="s">
        <v>9427</v>
      </c>
      <c r="C1046" s="39" t="s">
        <v>8287</v>
      </c>
      <c r="D1046" s="957" t="s">
        <v>8910</v>
      </c>
    </row>
    <row r="1047" spans="2:4" ht="14.25">
      <c r="B1047" s="39" t="s">
        <v>9427</v>
      </c>
      <c r="C1047" s="39" t="s">
        <v>8290</v>
      </c>
      <c r="D1047" s="957" t="s">
        <v>8921</v>
      </c>
    </row>
    <row r="1048" spans="2:4" ht="14.25">
      <c r="B1048" s="39" t="s">
        <v>9427</v>
      </c>
      <c r="C1048" s="39" t="s">
        <v>8293</v>
      </c>
      <c r="D1048" s="957" t="s">
        <v>8930</v>
      </c>
    </row>
    <row r="1049" spans="2:4" ht="14.25">
      <c r="B1049" s="39" t="s">
        <v>9427</v>
      </c>
      <c r="C1049" s="39" t="s">
        <v>8295</v>
      </c>
      <c r="D1049" s="957" t="s">
        <v>8937</v>
      </c>
    </row>
    <row r="1050" spans="2:4" ht="14.25">
      <c r="B1050" s="39" t="s">
        <v>9427</v>
      </c>
      <c r="C1050" s="39" t="s">
        <v>8297</v>
      </c>
      <c r="D1050" s="957" t="s">
        <v>8943</v>
      </c>
    </row>
    <row r="1051" spans="2:4" ht="14.25">
      <c r="B1051" s="39" t="s">
        <v>9427</v>
      </c>
      <c r="C1051" s="39" t="s">
        <v>8299</v>
      </c>
      <c r="D1051" s="957" t="s">
        <v>8948</v>
      </c>
    </row>
    <row r="1052" spans="2:4" ht="14.25">
      <c r="B1052" s="39" t="s">
        <v>9427</v>
      </c>
      <c r="C1052" s="39" t="s">
        <v>8300</v>
      </c>
      <c r="D1052" s="957" t="s">
        <v>8952</v>
      </c>
    </row>
    <row r="1053" spans="2:4" ht="14.25">
      <c r="B1053" s="39" t="s">
        <v>9427</v>
      </c>
      <c r="C1053" s="39" t="s">
        <v>8301</v>
      </c>
      <c r="D1053" s="957" t="s">
        <v>8955</v>
      </c>
    </row>
    <row r="1054" spans="2:4" ht="14.25">
      <c r="B1054" s="39" t="s">
        <v>9427</v>
      </c>
      <c r="C1054" s="39" t="s">
        <v>8302</v>
      </c>
      <c r="D1054" s="957" t="s">
        <v>8957</v>
      </c>
    </row>
    <row r="1055" spans="2:4" ht="14.25">
      <c r="B1055" s="39" t="s">
        <v>9427</v>
      </c>
      <c r="C1055" s="39" t="s">
        <v>9427</v>
      </c>
      <c r="D1055" s="957" t="s">
        <v>8958</v>
      </c>
    </row>
    <row r="1056" spans="2:4" ht="14.25">
      <c r="B1056" s="39" t="s">
        <v>9427</v>
      </c>
      <c r="C1056" s="40" t="s">
        <v>8317</v>
      </c>
      <c r="D1056" s="958" t="s">
        <v>9078</v>
      </c>
    </row>
    <row r="1057" spans="2:4" ht="14.25">
      <c r="B1057" s="39" t="s">
        <v>9427</v>
      </c>
      <c r="C1057" s="40" t="s">
        <v>8318</v>
      </c>
      <c r="D1057" s="958" t="s">
        <v>9079</v>
      </c>
    </row>
    <row r="1058" spans="2:4" ht="14.25">
      <c r="B1058" s="39" t="s">
        <v>9427</v>
      </c>
      <c r="C1058" s="40" t="s">
        <v>8319</v>
      </c>
      <c r="D1058" s="958" t="s">
        <v>9080</v>
      </c>
    </row>
    <row r="1059" spans="2:4" ht="14.25">
      <c r="B1059" s="39" t="s">
        <v>9427</v>
      </c>
      <c r="C1059" s="40" t="s">
        <v>8320</v>
      </c>
      <c r="D1059" s="958" t="s">
        <v>9081</v>
      </c>
    </row>
    <row r="1060" spans="2:4" ht="14.25">
      <c r="B1060" s="39" t="s">
        <v>9427</v>
      </c>
      <c r="C1060" s="40" t="s">
        <v>8321</v>
      </c>
      <c r="D1060" s="958" t="s">
        <v>9082</v>
      </c>
    </row>
    <row r="1061" spans="2:4" ht="14.25">
      <c r="B1061" s="39" t="s">
        <v>9427</v>
      </c>
      <c r="C1061" s="40" t="s">
        <v>8322</v>
      </c>
      <c r="D1061" s="958" t="s">
        <v>9083</v>
      </c>
    </row>
    <row r="1062" spans="2:4" ht="14.25">
      <c r="B1062" s="39" t="s">
        <v>9427</v>
      </c>
      <c r="C1062" s="40" t="s">
        <v>8323</v>
      </c>
      <c r="D1062" s="958" t="s">
        <v>9084</v>
      </c>
    </row>
    <row r="1063" spans="2:4" ht="14.25">
      <c r="B1063" s="39" t="s">
        <v>9427</v>
      </c>
      <c r="C1063" s="40" t="s">
        <v>8324</v>
      </c>
      <c r="D1063" s="958" t="s">
        <v>9085</v>
      </c>
    </row>
    <row r="1064" spans="2:4" ht="14.25">
      <c r="B1064" s="39" t="s">
        <v>9427</v>
      </c>
      <c r="C1064" s="40" t="s">
        <v>8325</v>
      </c>
      <c r="D1064" s="958" t="s">
        <v>9086</v>
      </c>
    </row>
    <row r="1066" spans="2:4" ht="14.25">
      <c r="B1066" s="40" t="s">
        <v>8317</v>
      </c>
      <c r="C1066" s="945" t="s">
        <v>1265</v>
      </c>
      <c r="D1066" s="956" t="s">
        <v>8551</v>
      </c>
    </row>
    <row r="1067" spans="2:4" ht="14.25">
      <c r="B1067" s="40" t="s">
        <v>8317</v>
      </c>
      <c r="C1067" s="38" t="s">
        <v>8257</v>
      </c>
      <c r="D1067" s="957" t="s">
        <v>8725</v>
      </c>
    </row>
    <row r="1068" spans="2:4" ht="14.25">
      <c r="B1068" s="40" t="s">
        <v>8317</v>
      </c>
      <c r="C1068" s="38" t="s">
        <v>8259</v>
      </c>
      <c r="D1068" s="957" t="s">
        <v>8734</v>
      </c>
    </row>
    <row r="1069" spans="2:4" ht="14.25">
      <c r="B1069" s="40" t="s">
        <v>8317</v>
      </c>
      <c r="C1069" s="38" t="s">
        <v>8261</v>
      </c>
      <c r="D1069" s="957" t="s">
        <v>8743</v>
      </c>
    </row>
    <row r="1070" spans="2:4" ht="14.25">
      <c r="B1070" s="40" t="s">
        <v>8317</v>
      </c>
      <c r="C1070" s="38" t="s">
        <v>8262</v>
      </c>
      <c r="D1070" s="957" t="s">
        <v>8752</v>
      </c>
    </row>
    <row r="1071" spans="2:4" ht="14.25">
      <c r="B1071" s="40" t="s">
        <v>8317</v>
      </c>
      <c r="C1071" s="38" t="s">
        <v>8265</v>
      </c>
      <c r="D1071" s="957" t="s">
        <v>8761</v>
      </c>
    </row>
    <row r="1072" spans="2:4" ht="14.25">
      <c r="B1072" s="40" t="s">
        <v>8317</v>
      </c>
      <c r="C1072" s="38" t="s">
        <v>9404</v>
      </c>
      <c r="D1072" s="957" t="s">
        <v>8770</v>
      </c>
    </row>
    <row r="1073" spans="2:4" ht="14.25">
      <c r="B1073" s="40" t="s">
        <v>8317</v>
      </c>
      <c r="C1073" s="38" t="s">
        <v>8270</v>
      </c>
      <c r="D1073" s="957" t="s">
        <v>8779</v>
      </c>
    </row>
    <row r="1074" spans="2:4" ht="14.25">
      <c r="B1074" s="40" t="s">
        <v>8317</v>
      </c>
      <c r="C1074" s="38" t="s">
        <v>8272</v>
      </c>
      <c r="D1074" s="957" t="s">
        <v>8788</v>
      </c>
    </row>
    <row r="1075" spans="2:4" ht="14.25">
      <c r="B1075" s="40" t="s">
        <v>8317</v>
      </c>
      <c r="C1075" s="38" t="s">
        <v>8274</v>
      </c>
      <c r="D1075" s="957" t="s">
        <v>8797</v>
      </c>
    </row>
    <row r="1076" spans="2:4" ht="14.25">
      <c r="B1076" s="40" t="s">
        <v>8317</v>
      </c>
      <c r="C1076" s="38" t="s">
        <v>8275</v>
      </c>
      <c r="D1076" s="957" t="s">
        <v>8806</v>
      </c>
    </row>
    <row r="1077" spans="2:4" ht="14.25">
      <c r="B1077" s="40" t="s">
        <v>8317</v>
      </c>
      <c r="C1077" s="38" t="s">
        <v>8276</v>
      </c>
      <c r="D1077" s="957" t="s">
        <v>8814</v>
      </c>
    </row>
    <row r="1078" spans="2:4" ht="14.25">
      <c r="B1078" s="40" t="s">
        <v>8317</v>
      </c>
      <c r="C1078" s="38" t="s">
        <v>8277</v>
      </c>
      <c r="D1078" s="957" t="s">
        <v>8823</v>
      </c>
    </row>
    <row r="1079" spans="2:4" ht="14.25">
      <c r="B1079" s="40" t="s">
        <v>8317</v>
      </c>
      <c r="C1079" s="39" t="s">
        <v>8278</v>
      </c>
      <c r="D1079" s="958" t="s">
        <v>8959</v>
      </c>
    </row>
    <row r="1080" spans="2:4" ht="14.25">
      <c r="B1080" s="40" t="s">
        <v>8317</v>
      </c>
      <c r="C1080" s="39" t="s">
        <v>9413</v>
      </c>
      <c r="D1080" s="958" t="s">
        <v>8967</v>
      </c>
    </row>
    <row r="1081" spans="2:4" ht="14.25">
      <c r="B1081" s="40" t="s">
        <v>8317</v>
      </c>
      <c r="C1081" s="39" t="s">
        <v>8281</v>
      </c>
      <c r="D1081" s="958" t="s">
        <v>8975</v>
      </c>
    </row>
    <row r="1082" spans="2:4" ht="14.25">
      <c r="B1082" s="40" t="s">
        <v>8317</v>
      </c>
      <c r="C1082" s="39" t="s">
        <v>8283</v>
      </c>
      <c r="D1082" s="958" t="s">
        <v>8983</v>
      </c>
    </row>
    <row r="1083" spans="2:4" ht="14.25">
      <c r="B1083" s="40" t="s">
        <v>8317</v>
      </c>
      <c r="C1083" s="39" t="s">
        <v>8285</v>
      </c>
      <c r="D1083" s="958" t="s">
        <v>8991</v>
      </c>
    </row>
    <row r="1084" spans="2:4" ht="14.25">
      <c r="B1084" s="40" t="s">
        <v>8317</v>
      </c>
      <c r="C1084" s="39" t="s">
        <v>8287</v>
      </c>
      <c r="D1084" s="958" t="s">
        <v>9000</v>
      </c>
    </row>
    <row r="1085" spans="2:4" ht="14.25">
      <c r="B1085" s="40" t="s">
        <v>8317</v>
      </c>
      <c r="C1085" s="39" t="s">
        <v>8290</v>
      </c>
      <c r="D1085" s="958" t="s">
        <v>9008</v>
      </c>
    </row>
    <row r="1086" spans="2:4" ht="14.25">
      <c r="B1086" s="40" t="s">
        <v>8317</v>
      </c>
      <c r="C1086" s="39" t="s">
        <v>8293</v>
      </c>
      <c r="D1086" s="958" t="s">
        <v>9016</v>
      </c>
    </row>
    <row r="1087" spans="2:4" ht="14.25">
      <c r="B1087" s="40" t="s">
        <v>8317</v>
      </c>
      <c r="C1087" s="39" t="s">
        <v>8295</v>
      </c>
      <c r="D1087" s="958" t="s">
        <v>9025</v>
      </c>
    </row>
    <row r="1088" spans="2:4" ht="14.25">
      <c r="B1088" s="40" t="s">
        <v>8317</v>
      </c>
      <c r="C1088" s="39" t="s">
        <v>8297</v>
      </c>
      <c r="D1088" s="958" t="s">
        <v>9034</v>
      </c>
    </row>
    <row r="1089" spans="2:4" ht="14.25">
      <c r="B1089" s="40" t="s">
        <v>8317</v>
      </c>
      <c r="C1089" s="39" t="s">
        <v>8299</v>
      </c>
      <c r="D1089" s="958" t="s">
        <v>9043</v>
      </c>
    </row>
    <row r="1090" spans="2:4" ht="14.25">
      <c r="B1090" s="40" t="s">
        <v>8317</v>
      </c>
      <c r="C1090" s="39" t="s">
        <v>8300</v>
      </c>
      <c r="D1090" s="958" t="s">
        <v>9052</v>
      </c>
    </row>
    <row r="1091" spans="2:4" ht="14.25">
      <c r="B1091" s="40" t="s">
        <v>8317</v>
      </c>
      <c r="C1091" s="39" t="s">
        <v>8301</v>
      </c>
      <c r="D1091" s="958" t="s">
        <v>9060</v>
      </c>
    </row>
    <row r="1092" spans="2:4" ht="14.25">
      <c r="B1092" s="40" t="s">
        <v>8317</v>
      </c>
      <c r="C1092" s="39" t="s">
        <v>8302</v>
      </c>
      <c r="D1092" s="958" t="s">
        <v>9069</v>
      </c>
    </row>
    <row r="1093" spans="2:4" ht="14.25">
      <c r="B1093" s="40" t="s">
        <v>8317</v>
      </c>
      <c r="C1093" s="39" t="s">
        <v>9427</v>
      </c>
      <c r="D1093" s="958" t="s">
        <v>9078</v>
      </c>
    </row>
    <row r="1094" spans="2:4" ht="14.25">
      <c r="B1094" s="40" t="s">
        <v>8317</v>
      </c>
      <c r="C1094" s="40" t="s">
        <v>8317</v>
      </c>
      <c r="D1094" s="959" t="s">
        <v>9087</v>
      </c>
    </row>
    <row r="1095" spans="2:4" ht="14.25">
      <c r="B1095" s="40" t="s">
        <v>8317</v>
      </c>
      <c r="C1095" s="40" t="s">
        <v>8318</v>
      </c>
      <c r="D1095" s="959" t="s">
        <v>9088</v>
      </c>
    </row>
    <row r="1096" spans="2:4" ht="14.25">
      <c r="B1096" s="40" t="s">
        <v>8317</v>
      </c>
      <c r="C1096" s="40" t="s">
        <v>8319</v>
      </c>
      <c r="D1096" s="959" t="s">
        <v>9089</v>
      </c>
    </row>
    <row r="1097" spans="2:4" ht="14.25">
      <c r="B1097" s="40" t="s">
        <v>8317</v>
      </c>
      <c r="C1097" s="40" t="s">
        <v>8320</v>
      </c>
      <c r="D1097" s="959" t="s">
        <v>9090</v>
      </c>
    </row>
    <row r="1098" spans="2:4" ht="14.25">
      <c r="B1098" s="40" t="s">
        <v>8317</v>
      </c>
      <c r="C1098" s="40" t="s">
        <v>8321</v>
      </c>
      <c r="D1098" s="959" t="s">
        <v>9091</v>
      </c>
    </row>
    <row r="1099" spans="2:4" ht="14.25">
      <c r="B1099" s="40" t="s">
        <v>8317</v>
      </c>
      <c r="C1099" s="40" t="s">
        <v>8322</v>
      </c>
      <c r="D1099" s="959" t="s">
        <v>9092</v>
      </c>
    </row>
    <row r="1100" spans="2:4" ht="14.25">
      <c r="B1100" s="40" t="s">
        <v>8317</v>
      </c>
      <c r="C1100" s="40" t="s">
        <v>8323</v>
      </c>
      <c r="D1100" s="959" t="s">
        <v>9093</v>
      </c>
    </row>
    <row r="1101" spans="2:4" ht="14.25">
      <c r="B1101" s="40" t="s">
        <v>8317</v>
      </c>
      <c r="C1101" s="40" t="s">
        <v>8324</v>
      </c>
      <c r="D1101" s="959" t="s">
        <v>9094</v>
      </c>
    </row>
    <row r="1102" spans="2:4" ht="14.25">
      <c r="B1102" s="40" t="s">
        <v>8317</v>
      </c>
      <c r="C1102" s="40" t="s">
        <v>8325</v>
      </c>
      <c r="D1102" s="959" t="s">
        <v>9095</v>
      </c>
    </row>
    <row r="1104" spans="2:4" ht="14.25">
      <c r="B1104" s="40" t="s">
        <v>8318</v>
      </c>
      <c r="C1104" s="945" t="s">
        <v>1265</v>
      </c>
      <c r="D1104" s="956" t="s">
        <v>8552</v>
      </c>
    </row>
    <row r="1105" spans="2:4" ht="14.25">
      <c r="B1105" s="40" t="s">
        <v>8318</v>
      </c>
      <c r="C1105" s="38" t="s">
        <v>8257</v>
      </c>
      <c r="D1105" s="957" t="s">
        <v>8726</v>
      </c>
    </row>
    <row r="1106" spans="2:4" ht="14.25">
      <c r="B1106" s="40" t="s">
        <v>8318</v>
      </c>
      <c r="C1106" s="38" t="s">
        <v>8259</v>
      </c>
      <c r="D1106" s="957" t="s">
        <v>8735</v>
      </c>
    </row>
    <row r="1107" spans="2:4" ht="14.25">
      <c r="B1107" s="40" t="s">
        <v>8318</v>
      </c>
      <c r="C1107" s="38" t="s">
        <v>8261</v>
      </c>
      <c r="D1107" s="957" t="s">
        <v>8744</v>
      </c>
    </row>
    <row r="1108" spans="2:4" ht="14.25">
      <c r="B1108" s="40" t="s">
        <v>8318</v>
      </c>
      <c r="C1108" s="38" t="s">
        <v>8262</v>
      </c>
      <c r="D1108" s="957" t="s">
        <v>8753</v>
      </c>
    </row>
    <row r="1109" spans="2:4" ht="14.25">
      <c r="B1109" s="40" t="s">
        <v>8318</v>
      </c>
      <c r="C1109" s="38" t="s">
        <v>8265</v>
      </c>
      <c r="D1109" s="957" t="s">
        <v>8762</v>
      </c>
    </row>
    <row r="1110" spans="2:4" ht="14.25">
      <c r="B1110" s="40" t="s">
        <v>8318</v>
      </c>
      <c r="C1110" s="38" t="s">
        <v>9404</v>
      </c>
      <c r="D1110" s="957" t="s">
        <v>8771</v>
      </c>
    </row>
    <row r="1111" spans="2:4" ht="14.25">
      <c r="B1111" s="40" t="s">
        <v>8318</v>
      </c>
      <c r="C1111" s="38" t="s">
        <v>8270</v>
      </c>
      <c r="D1111" s="957" t="s">
        <v>8780</v>
      </c>
    </row>
    <row r="1112" spans="2:4" ht="14.25">
      <c r="B1112" s="40" t="s">
        <v>8318</v>
      </c>
      <c r="C1112" s="38" t="s">
        <v>8272</v>
      </c>
      <c r="D1112" s="957" t="s">
        <v>8789</v>
      </c>
    </row>
    <row r="1113" spans="2:4" ht="14.25">
      <c r="B1113" s="40" t="s">
        <v>8318</v>
      </c>
      <c r="C1113" s="38" t="s">
        <v>8274</v>
      </c>
      <c r="D1113" s="957" t="s">
        <v>8798</v>
      </c>
    </row>
    <row r="1114" spans="2:4" ht="14.25">
      <c r="B1114" s="40" t="s">
        <v>8318</v>
      </c>
      <c r="C1114" s="38" t="s">
        <v>8275</v>
      </c>
      <c r="D1114" s="957" t="s">
        <v>8807</v>
      </c>
    </row>
    <row r="1115" spans="2:4" ht="14.25">
      <c r="B1115" s="40" t="s">
        <v>8318</v>
      </c>
      <c r="C1115" s="38" t="s">
        <v>8276</v>
      </c>
      <c r="D1115" s="957" t="s">
        <v>8815</v>
      </c>
    </row>
    <row r="1116" spans="2:4" ht="14.25">
      <c r="B1116" s="40" t="s">
        <v>8318</v>
      </c>
      <c r="C1116" s="38" t="s">
        <v>8277</v>
      </c>
      <c r="D1116" s="957" t="s">
        <v>8824</v>
      </c>
    </row>
    <row r="1117" spans="2:4" ht="14.25">
      <c r="B1117" s="40" t="s">
        <v>8318</v>
      </c>
      <c r="C1117" s="39" t="s">
        <v>8278</v>
      </c>
      <c r="D1117" s="958" t="s">
        <v>8847</v>
      </c>
    </row>
    <row r="1118" spans="2:4" ht="14.25">
      <c r="B1118" s="40" t="s">
        <v>8318</v>
      </c>
      <c r="C1118" s="39" t="s">
        <v>9413</v>
      </c>
      <c r="D1118" s="958" t="s">
        <v>8862</v>
      </c>
    </row>
    <row r="1119" spans="2:4" ht="14.25">
      <c r="B1119" s="40" t="s">
        <v>8318</v>
      </c>
      <c r="C1119" s="39" t="s">
        <v>8281</v>
      </c>
      <c r="D1119" s="958" t="s">
        <v>8876</v>
      </c>
    </row>
    <row r="1120" spans="2:4" ht="14.25">
      <c r="B1120" s="40" t="s">
        <v>8318</v>
      </c>
      <c r="C1120" s="39" t="s">
        <v>8283</v>
      </c>
      <c r="D1120" s="958" t="s">
        <v>8889</v>
      </c>
    </row>
    <row r="1121" spans="2:4" ht="14.25">
      <c r="B1121" s="40" t="s">
        <v>8318</v>
      </c>
      <c r="C1121" s="39" t="s">
        <v>8285</v>
      </c>
      <c r="D1121" s="958" t="s">
        <v>8992</v>
      </c>
    </row>
    <row r="1122" spans="2:4" ht="14.25">
      <c r="B1122" s="40" t="s">
        <v>8318</v>
      </c>
      <c r="C1122" s="39" t="s">
        <v>8287</v>
      </c>
      <c r="D1122" s="958" t="s">
        <v>8911</v>
      </c>
    </row>
    <row r="1123" spans="2:4" ht="14.25">
      <c r="B1123" s="40" t="s">
        <v>8318</v>
      </c>
      <c r="C1123" s="39" t="s">
        <v>8290</v>
      </c>
      <c r="D1123" s="958" t="s">
        <v>8922</v>
      </c>
    </row>
    <row r="1124" spans="2:4" ht="14.25">
      <c r="B1124" s="40" t="s">
        <v>8318</v>
      </c>
      <c r="C1124" s="39" t="s">
        <v>8293</v>
      </c>
      <c r="D1124" s="958" t="s">
        <v>9017</v>
      </c>
    </row>
    <row r="1125" spans="2:4" ht="14.25">
      <c r="B1125" s="40" t="s">
        <v>8318</v>
      </c>
      <c r="C1125" s="39" t="s">
        <v>8295</v>
      </c>
      <c r="D1125" s="958" t="s">
        <v>9026</v>
      </c>
    </row>
    <row r="1126" spans="2:4" ht="14.25">
      <c r="B1126" s="40" t="s">
        <v>8318</v>
      </c>
      <c r="C1126" s="39" t="s">
        <v>8297</v>
      </c>
      <c r="D1126" s="958" t="s">
        <v>9035</v>
      </c>
    </row>
    <row r="1127" spans="2:4" ht="14.25">
      <c r="B1127" s="40" t="s">
        <v>8318</v>
      </c>
      <c r="C1127" s="39" t="s">
        <v>8299</v>
      </c>
      <c r="D1127" s="958" t="s">
        <v>9044</v>
      </c>
    </row>
    <row r="1128" spans="2:4" ht="14.25">
      <c r="B1128" s="40" t="s">
        <v>8318</v>
      </c>
      <c r="C1128" s="39" t="s">
        <v>8300</v>
      </c>
      <c r="D1128" s="958" t="s">
        <v>9053</v>
      </c>
    </row>
    <row r="1129" spans="2:4" ht="14.25">
      <c r="B1129" s="40" t="s">
        <v>8318</v>
      </c>
      <c r="C1129" s="39" t="s">
        <v>8301</v>
      </c>
      <c r="D1129" s="958" t="s">
        <v>9061</v>
      </c>
    </row>
    <row r="1130" spans="2:4" ht="14.25">
      <c r="B1130" s="40" t="s">
        <v>8318</v>
      </c>
      <c r="C1130" s="39" t="s">
        <v>8302</v>
      </c>
      <c r="D1130" s="958" t="s">
        <v>9070</v>
      </c>
    </row>
    <row r="1131" spans="2:4" ht="14.25">
      <c r="B1131" s="40" t="s">
        <v>8318</v>
      </c>
      <c r="C1131" s="39" t="s">
        <v>9427</v>
      </c>
      <c r="D1131" s="958" t="s">
        <v>9079</v>
      </c>
    </row>
    <row r="1132" spans="2:4" ht="14.25">
      <c r="B1132" s="40" t="s">
        <v>8318</v>
      </c>
      <c r="C1132" s="40" t="s">
        <v>8317</v>
      </c>
      <c r="D1132" s="959" t="s">
        <v>9088</v>
      </c>
    </row>
    <row r="1133" spans="2:4" ht="14.25">
      <c r="B1133" s="40" t="s">
        <v>8318</v>
      </c>
      <c r="C1133" s="40" t="s">
        <v>8318</v>
      </c>
      <c r="D1133" s="959" t="s">
        <v>9096</v>
      </c>
    </row>
    <row r="1134" spans="2:4" ht="14.25">
      <c r="B1134" s="40" t="s">
        <v>8318</v>
      </c>
      <c r="C1134" s="40" t="s">
        <v>8319</v>
      </c>
      <c r="D1134" s="959" t="s">
        <v>9097</v>
      </c>
    </row>
    <row r="1135" spans="2:4" ht="14.25">
      <c r="B1135" s="40" t="s">
        <v>8318</v>
      </c>
      <c r="C1135" s="40" t="s">
        <v>8320</v>
      </c>
      <c r="D1135" s="959" t="s">
        <v>9098</v>
      </c>
    </row>
    <row r="1136" spans="2:4" ht="14.25">
      <c r="B1136" s="40" t="s">
        <v>8318</v>
      </c>
      <c r="C1136" s="40" t="s">
        <v>8321</v>
      </c>
      <c r="D1136" s="959" t="s">
        <v>9099</v>
      </c>
    </row>
    <row r="1137" spans="2:4" ht="14.25">
      <c r="B1137" s="40" t="s">
        <v>8318</v>
      </c>
      <c r="C1137" s="40" t="s">
        <v>8322</v>
      </c>
      <c r="D1137" s="959" t="s">
        <v>9100</v>
      </c>
    </row>
    <row r="1138" spans="2:4" ht="14.25">
      <c r="B1138" s="40" t="s">
        <v>8318</v>
      </c>
      <c r="C1138" s="40" t="s">
        <v>8323</v>
      </c>
      <c r="D1138" s="959" t="s">
        <v>9101</v>
      </c>
    </row>
    <row r="1139" spans="2:4" ht="14.25">
      <c r="B1139" s="40" t="s">
        <v>8318</v>
      </c>
      <c r="C1139" s="40" t="s">
        <v>8324</v>
      </c>
      <c r="D1139" s="959" t="s">
        <v>9102</v>
      </c>
    </row>
    <row r="1140" spans="2:4" ht="14.25">
      <c r="B1140" s="40" t="s">
        <v>8318</v>
      </c>
      <c r="C1140" s="40" t="s">
        <v>8325</v>
      </c>
      <c r="D1140" s="959" t="s">
        <v>9103</v>
      </c>
    </row>
    <row r="1142" spans="2:4" ht="14.25">
      <c r="B1142" s="40" t="s">
        <v>8319</v>
      </c>
      <c r="C1142" s="945" t="s">
        <v>1265</v>
      </c>
      <c r="D1142" s="956" t="s">
        <v>8553</v>
      </c>
    </row>
    <row r="1143" spans="2:4" ht="14.25">
      <c r="B1143" s="40" t="s">
        <v>8319</v>
      </c>
      <c r="C1143" s="38" t="s">
        <v>8257</v>
      </c>
      <c r="D1143" s="957" t="s">
        <v>8727</v>
      </c>
    </row>
    <row r="1144" spans="2:4" ht="14.25">
      <c r="B1144" s="40" t="s">
        <v>8319</v>
      </c>
      <c r="C1144" s="38" t="s">
        <v>8259</v>
      </c>
      <c r="D1144" s="957" t="s">
        <v>8736</v>
      </c>
    </row>
    <row r="1145" spans="2:4" ht="14.25">
      <c r="B1145" s="40" t="s">
        <v>8319</v>
      </c>
      <c r="C1145" s="38" t="s">
        <v>8261</v>
      </c>
      <c r="D1145" s="957" t="s">
        <v>8745</v>
      </c>
    </row>
    <row r="1146" spans="2:4" ht="14.25">
      <c r="B1146" s="40" t="s">
        <v>8319</v>
      </c>
      <c r="C1146" s="38" t="s">
        <v>8262</v>
      </c>
      <c r="D1146" s="957" t="s">
        <v>8754</v>
      </c>
    </row>
    <row r="1147" spans="2:4" ht="14.25">
      <c r="B1147" s="40" t="s">
        <v>8319</v>
      </c>
      <c r="C1147" s="38" t="s">
        <v>8265</v>
      </c>
      <c r="D1147" s="957" t="s">
        <v>8763</v>
      </c>
    </row>
    <row r="1148" spans="2:4" ht="14.25">
      <c r="B1148" s="40" t="s">
        <v>8319</v>
      </c>
      <c r="C1148" s="38" t="s">
        <v>9404</v>
      </c>
      <c r="D1148" s="957" t="s">
        <v>8772</v>
      </c>
    </row>
    <row r="1149" spans="2:4" ht="14.25">
      <c r="B1149" s="40" t="s">
        <v>8319</v>
      </c>
      <c r="C1149" s="38" t="s">
        <v>8270</v>
      </c>
      <c r="D1149" s="957" t="s">
        <v>8781</v>
      </c>
    </row>
    <row r="1150" spans="2:4" ht="14.25">
      <c r="B1150" s="40" t="s">
        <v>8319</v>
      </c>
      <c r="C1150" s="38" t="s">
        <v>8272</v>
      </c>
      <c r="D1150" s="957" t="s">
        <v>8790</v>
      </c>
    </row>
    <row r="1151" spans="2:4" ht="14.25">
      <c r="B1151" s="40" t="s">
        <v>8319</v>
      </c>
      <c r="C1151" s="38" t="s">
        <v>8274</v>
      </c>
      <c r="D1151" s="957" t="s">
        <v>8799</v>
      </c>
    </row>
    <row r="1152" spans="2:4" ht="14.25">
      <c r="B1152" s="40" t="s">
        <v>8319</v>
      </c>
      <c r="C1152" s="38" t="s">
        <v>8275</v>
      </c>
      <c r="D1152" s="957" t="s">
        <v>8808</v>
      </c>
    </row>
    <row r="1153" spans="2:4" ht="14.25">
      <c r="B1153" s="40" t="s">
        <v>8319</v>
      </c>
      <c r="C1153" s="38" t="s">
        <v>8276</v>
      </c>
      <c r="D1153" s="957" t="s">
        <v>8816</v>
      </c>
    </row>
    <row r="1154" spans="2:4" ht="14.25">
      <c r="B1154" s="40" t="s">
        <v>8319</v>
      </c>
      <c r="C1154" s="38" t="s">
        <v>8277</v>
      </c>
      <c r="D1154" s="957" t="s">
        <v>8825</v>
      </c>
    </row>
    <row r="1155" spans="2:4" ht="14.25">
      <c r="B1155" s="40" t="s">
        <v>8319</v>
      </c>
      <c r="C1155" s="39" t="s">
        <v>8278</v>
      </c>
      <c r="D1155" s="958" t="s">
        <v>8960</v>
      </c>
    </row>
    <row r="1156" spans="2:4" ht="14.25">
      <c r="B1156" s="40" t="s">
        <v>8319</v>
      </c>
      <c r="C1156" s="39" t="s">
        <v>9413</v>
      </c>
      <c r="D1156" s="958" t="s">
        <v>8968</v>
      </c>
    </row>
    <row r="1157" spans="2:4" ht="14.25">
      <c r="B1157" s="40" t="s">
        <v>8319</v>
      </c>
      <c r="C1157" s="39" t="s">
        <v>8281</v>
      </c>
      <c r="D1157" s="958" t="s">
        <v>8976</v>
      </c>
    </row>
    <row r="1158" spans="2:4" ht="14.25">
      <c r="B1158" s="40" t="s">
        <v>8319</v>
      </c>
      <c r="C1158" s="39" t="s">
        <v>8283</v>
      </c>
      <c r="D1158" s="958" t="s">
        <v>8984</v>
      </c>
    </row>
    <row r="1159" spans="2:4" ht="14.25">
      <c r="B1159" s="40" t="s">
        <v>8319</v>
      </c>
      <c r="C1159" s="39" t="s">
        <v>8285</v>
      </c>
      <c r="D1159" s="958" t="s">
        <v>8993</v>
      </c>
    </row>
    <row r="1160" spans="2:4" ht="14.25">
      <c r="B1160" s="40" t="s">
        <v>8319</v>
      </c>
      <c r="C1160" s="39" t="s">
        <v>8287</v>
      </c>
      <c r="D1160" s="958" t="s">
        <v>9001</v>
      </c>
    </row>
    <row r="1161" spans="2:4" ht="14.25">
      <c r="B1161" s="40" t="s">
        <v>8319</v>
      </c>
      <c r="C1161" s="39" t="s">
        <v>8290</v>
      </c>
      <c r="D1161" s="958" t="s">
        <v>9009</v>
      </c>
    </row>
    <row r="1162" spans="2:4" ht="14.25">
      <c r="B1162" s="40" t="s">
        <v>8319</v>
      </c>
      <c r="C1162" s="39" t="s">
        <v>8293</v>
      </c>
      <c r="D1162" s="958" t="s">
        <v>9018</v>
      </c>
    </row>
    <row r="1163" spans="2:4" ht="14.25">
      <c r="B1163" s="40" t="s">
        <v>8319</v>
      </c>
      <c r="C1163" s="39" t="s">
        <v>8295</v>
      </c>
      <c r="D1163" s="958" t="s">
        <v>9027</v>
      </c>
    </row>
    <row r="1164" spans="2:4" ht="14.25">
      <c r="B1164" s="40" t="s">
        <v>8319</v>
      </c>
      <c r="C1164" s="39" t="s">
        <v>8297</v>
      </c>
      <c r="D1164" s="958" t="s">
        <v>9036</v>
      </c>
    </row>
    <row r="1165" spans="2:4" ht="14.25">
      <c r="B1165" s="40" t="s">
        <v>8319</v>
      </c>
      <c r="C1165" s="39" t="s">
        <v>8299</v>
      </c>
      <c r="D1165" s="958" t="s">
        <v>9045</v>
      </c>
    </row>
    <row r="1166" spans="2:4" ht="14.25">
      <c r="B1166" s="40" t="s">
        <v>8319</v>
      </c>
      <c r="C1166" s="39" t="s">
        <v>8300</v>
      </c>
      <c r="D1166" s="958" t="s">
        <v>9054</v>
      </c>
    </row>
    <row r="1167" spans="2:4" ht="14.25">
      <c r="B1167" s="40" t="s">
        <v>8319</v>
      </c>
      <c r="C1167" s="39" t="s">
        <v>8301</v>
      </c>
      <c r="D1167" s="958" t="s">
        <v>9062</v>
      </c>
    </row>
    <row r="1168" spans="2:4" ht="14.25">
      <c r="B1168" s="40" t="s">
        <v>8319</v>
      </c>
      <c r="C1168" s="39" t="s">
        <v>8302</v>
      </c>
      <c r="D1168" s="958" t="s">
        <v>9071</v>
      </c>
    </row>
    <row r="1169" spans="2:4" ht="14.25">
      <c r="B1169" s="40" t="s">
        <v>8319</v>
      </c>
      <c r="C1169" s="39" t="s">
        <v>9427</v>
      </c>
      <c r="D1169" s="958" t="s">
        <v>9080</v>
      </c>
    </row>
    <row r="1170" spans="2:4" ht="14.25">
      <c r="B1170" s="40" t="s">
        <v>8319</v>
      </c>
      <c r="C1170" s="40" t="s">
        <v>8317</v>
      </c>
      <c r="D1170" s="959" t="s">
        <v>9089</v>
      </c>
    </row>
    <row r="1171" spans="2:4" ht="14.25">
      <c r="B1171" s="40" t="s">
        <v>8319</v>
      </c>
      <c r="C1171" s="40" t="s">
        <v>8318</v>
      </c>
      <c r="D1171" s="959" t="s">
        <v>9097</v>
      </c>
    </row>
    <row r="1172" spans="2:4" ht="14.25">
      <c r="B1172" s="40" t="s">
        <v>8319</v>
      </c>
      <c r="C1172" s="40" t="s">
        <v>8319</v>
      </c>
      <c r="D1172" s="959" t="s">
        <v>9104</v>
      </c>
    </row>
    <row r="1173" spans="2:4" ht="14.25">
      <c r="B1173" s="40" t="s">
        <v>8319</v>
      </c>
      <c r="C1173" s="40" t="s">
        <v>8320</v>
      </c>
      <c r="D1173" s="959" t="s">
        <v>9105</v>
      </c>
    </row>
    <row r="1174" spans="2:4" ht="14.25">
      <c r="B1174" s="40" t="s">
        <v>8319</v>
      </c>
      <c r="C1174" s="40" t="s">
        <v>8321</v>
      </c>
      <c r="D1174" s="959" t="s">
        <v>9106</v>
      </c>
    </row>
    <row r="1175" spans="2:4" ht="14.25">
      <c r="B1175" s="40" t="s">
        <v>8319</v>
      </c>
      <c r="C1175" s="40" t="s">
        <v>8322</v>
      </c>
      <c r="D1175" s="959" t="s">
        <v>9107</v>
      </c>
    </row>
    <row r="1176" spans="2:4" ht="14.25">
      <c r="B1176" s="40" t="s">
        <v>8319</v>
      </c>
      <c r="C1176" s="40" t="s">
        <v>8323</v>
      </c>
      <c r="D1176" s="959" t="s">
        <v>9108</v>
      </c>
    </row>
    <row r="1177" spans="2:4" ht="14.25">
      <c r="B1177" s="40" t="s">
        <v>8319</v>
      </c>
      <c r="C1177" s="40" t="s">
        <v>8324</v>
      </c>
      <c r="D1177" s="959" t="s">
        <v>9109</v>
      </c>
    </row>
    <row r="1178" spans="2:4" ht="14.25">
      <c r="B1178" s="40" t="s">
        <v>8319</v>
      </c>
      <c r="C1178" s="40" t="s">
        <v>8325</v>
      </c>
      <c r="D1178" s="959" t="s">
        <v>9110</v>
      </c>
    </row>
    <row r="1180" spans="2:4" ht="14.25">
      <c r="B1180" s="40" t="s">
        <v>8320</v>
      </c>
      <c r="C1180" s="945" t="s">
        <v>1265</v>
      </c>
      <c r="D1180" s="956" t="s">
        <v>8554</v>
      </c>
    </row>
    <row r="1181" spans="2:4" ht="14.25">
      <c r="B1181" s="40" t="s">
        <v>8320</v>
      </c>
      <c r="C1181" s="38" t="s">
        <v>8257</v>
      </c>
      <c r="D1181" s="957" t="s">
        <v>8728</v>
      </c>
    </row>
    <row r="1182" spans="2:4" ht="14.25">
      <c r="B1182" s="40" t="s">
        <v>8320</v>
      </c>
      <c r="C1182" s="38" t="s">
        <v>8259</v>
      </c>
      <c r="D1182" s="957" t="s">
        <v>8737</v>
      </c>
    </row>
    <row r="1183" spans="2:4" ht="14.25">
      <c r="B1183" s="40" t="s">
        <v>8320</v>
      </c>
      <c r="C1183" s="38" t="s">
        <v>8261</v>
      </c>
      <c r="D1183" s="957" t="s">
        <v>8746</v>
      </c>
    </row>
    <row r="1184" spans="2:4" ht="14.25">
      <c r="B1184" s="40" t="s">
        <v>8320</v>
      </c>
      <c r="C1184" s="38" t="s">
        <v>8262</v>
      </c>
      <c r="D1184" s="957" t="s">
        <v>8755</v>
      </c>
    </row>
    <row r="1185" spans="2:4" ht="14.25">
      <c r="B1185" s="40" t="s">
        <v>8320</v>
      </c>
      <c r="C1185" s="38" t="s">
        <v>8265</v>
      </c>
      <c r="D1185" s="957" t="s">
        <v>8764</v>
      </c>
    </row>
    <row r="1186" spans="2:4" ht="14.25">
      <c r="B1186" s="40" t="s">
        <v>8320</v>
      </c>
      <c r="C1186" s="38" t="s">
        <v>9404</v>
      </c>
      <c r="D1186" s="957" t="s">
        <v>8773</v>
      </c>
    </row>
    <row r="1187" spans="2:4" ht="14.25">
      <c r="B1187" s="40" t="s">
        <v>8320</v>
      </c>
      <c r="C1187" s="38" t="s">
        <v>8270</v>
      </c>
      <c r="D1187" s="957" t="s">
        <v>8782</v>
      </c>
    </row>
    <row r="1188" spans="2:4" ht="14.25">
      <c r="B1188" s="40" t="s">
        <v>8320</v>
      </c>
      <c r="C1188" s="38" t="s">
        <v>8272</v>
      </c>
      <c r="D1188" s="957" t="s">
        <v>8791</v>
      </c>
    </row>
    <row r="1189" spans="2:4" ht="14.25">
      <c r="B1189" s="40" t="s">
        <v>8320</v>
      </c>
      <c r="C1189" s="38" t="s">
        <v>8274</v>
      </c>
      <c r="D1189" s="957" t="s">
        <v>8800</v>
      </c>
    </row>
    <row r="1190" spans="2:4" ht="14.25">
      <c r="B1190" s="40" t="s">
        <v>8320</v>
      </c>
      <c r="C1190" s="38" t="s">
        <v>8275</v>
      </c>
      <c r="D1190" s="957" t="s">
        <v>8791</v>
      </c>
    </row>
    <row r="1191" spans="2:4" ht="14.25">
      <c r="B1191" s="40" t="s">
        <v>8320</v>
      </c>
      <c r="C1191" s="38" t="s">
        <v>8276</v>
      </c>
      <c r="D1191" s="957" t="s">
        <v>8817</v>
      </c>
    </row>
    <row r="1192" spans="2:4" ht="14.25">
      <c r="B1192" s="40" t="s">
        <v>8320</v>
      </c>
      <c r="C1192" s="38" t="s">
        <v>8277</v>
      </c>
      <c r="D1192" s="957" t="s">
        <v>8826</v>
      </c>
    </row>
    <row r="1193" spans="2:4" ht="14.25">
      <c r="B1193" s="40" t="s">
        <v>8320</v>
      </c>
      <c r="C1193" s="39" t="s">
        <v>8278</v>
      </c>
      <c r="D1193" s="958" t="s">
        <v>8961</v>
      </c>
    </row>
    <row r="1194" spans="2:4" ht="14.25">
      <c r="B1194" s="40" t="s">
        <v>8320</v>
      </c>
      <c r="C1194" s="39" t="s">
        <v>9413</v>
      </c>
      <c r="D1194" s="989" t="s">
        <v>8969</v>
      </c>
    </row>
    <row r="1195" spans="2:4" ht="14.25">
      <c r="B1195" s="40" t="s">
        <v>8320</v>
      </c>
      <c r="C1195" s="39" t="s">
        <v>8281</v>
      </c>
      <c r="D1195" s="958" t="s">
        <v>8977</v>
      </c>
    </row>
    <row r="1196" spans="2:4" ht="14.25">
      <c r="B1196" s="40" t="s">
        <v>8320</v>
      </c>
      <c r="C1196" s="39" t="s">
        <v>8283</v>
      </c>
      <c r="D1196" s="958" t="s">
        <v>8985</v>
      </c>
    </row>
    <row r="1197" spans="2:4" ht="14.25">
      <c r="B1197" s="40" t="s">
        <v>8320</v>
      </c>
      <c r="C1197" s="39" t="s">
        <v>8285</v>
      </c>
      <c r="D1197" s="958" t="s">
        <v>8994</v>
      </c>
    </row>
    <row r="1198" spans="2:4" ht="14.25">
      <c r="B1198" s="40" t="s">
        <v>8320</v>
      </c>
      <c r="C1198" s="39" t="s">
        <v>8287</v>
      </c>
      <c r="D1198" s="989" t="s">
        <v>9002</v>
      </c>
    </row>
    <row r="1199" spans="2:4" ht="14.25">
      <c r="B1199" s="40" t="s">
        <v>8320</v>
      </c>
      <c r="C1199" s="39" t="s">
        <v>8290</v>
      </c>
      <c r="D1199" s="989" t="s">
        <v>9010</v>
      </c>
    </row>
    <row r="1200" spans="2:4" ht="14.25">
      <c r="B1200" s="40" t="s">
        <v>8320</v>
      </c>
      <c r="C1200" s="39" t="s">
        <v>8293</v>
      </c>
      <c r="D1200" s="989" t="s">
        <v>9019</v>
      </c>
    </row>
    <row r="1201" spans="2:4" ht="14.25">
      <c r="B1201" s="40" t="s">
        <v>8320</v>
      </c>
      <c r="C1201" s="39" t="s">
        <v>8295</v>
      </c>
      <c r="D1201" s="989" t="s">
        <v>9028</v>
      </c>
    </row>
    <row r="1202" spans="2:4" ht="14.25">
      <c r="B1202" s="40" t="s">
        <v>8320</v>
      </c>
      <c r="C1202" s="39" t="s">
        <v>8297</v>
      </c>
      <c r="D1202" s="958" t="s">
        <v>9037</v>
      </c>
    </row>
    <row r="1203" spans="2:4" ht="14.25">
      <c r="B1203" s="40" t="s">
        <v>8320</v>
      </c>
      <c r="C1203" s="39" t="s">
        <v>8299</v>
      </c>
      <c r="D1203" s="958" t="s">
        <v>9046</v>
      </c>
    </row>
    <row r="1204" spans="2:4" ht="14.25">
      <c r="B1204" s="40" t="s">
        <v>8320</v>
      </c>
      <c r="C1204" s="39" t="s">
        <v>8300</v>
      </c>
      <c r="D1204" s="958" t="s">
        <v>9037</v>
      </c>
    </row>
    <row r="1205" spans="2:4" ht="14.25">
      <c r="B1205" s="40" t="s">
        <v>8320</v>
      </c>
      <c r="C1205" s="39" t="s">
        <v>8301</v>
      </c>
      <c r="D1205" s="958" t="s">
        <v>9063</v>
      </c>
    </row>
    <row r="1206" spans="2:4" ht="14.25">
      <c r="B1206" s="40" t="s">
        <v>8320</v>
      </c>
      <c r="C1206" s="39" t="s">
        <v>8302</v>
      </c>
      <c r="D1206" s="958" t="s">
        <v>9072</v>
      </c>
    </row>
    <row r="1207" spans="2:4" ht="14.25">
      <c r="B1207" s="40" t="s">
        <v>8320</v>
      </c>
      <c r="C1207" s="39" t="s">
        <v>9427</v>
      </c>
      <c r="D1207" s="958" t="s">
        <v>9081</v>
      </c>
    </row>
    <row r="1208" spans="2:4" ht="14.25">
      <c r="B1208" s="40" t="s">
        <v>8320</v>
      </c>
      <c r="C1208" s="40" t="s">
        <v>8317</v>
      </c>
      <c r="D1208" s="959" t="s">
        <v>9090</v>
      </c>
    </row>
    <row r="1209" spans="2:4" ht="14.25">
      <c r="B1209" s="40" t="s">
        <v>8320</v>
      </c>
      <c r="C1209" s="40" t="s">
        <v>8318</v>
      </c>
      <c r="D1209" s="959" t="s">
        <v>9098</v>
      </c>
    </row>
    <row r="1210" spans="2:4" ht="14.25">
      <c r="B1210" s="40" t="s">
        <v>8320</v>
      </c>
      <c r="C1210" s="40" t="s">
        <v>8319</v>
      </c>
      <c r="D1210" s="959" t="s">
        <v>9105</v>
      </c>
    </row>
    <row r="1211" spans="2:4" ht="14.25">
      <c r="B1211" s="40" t="s">
        <v>8320</v>
      </c>
      <c r="C1211" s="40" t="s">
        <v>8320</v>
      </c>
      <c r="D1211" s="959" t="s">
        <v>9111</v>
      </c>
    </row>
    <row r="1212" spans="2:4" ht="14.25">
      <c r="B1212" s="40" t="s">
        <v>8320</v>
      </c>
      <c r="C1212" s="40" t="s">
        <v>8321</v>
      </c>
      <c r="D1212" s="959" t="s">
        <v>9112</v>
      </c>
    </row>
    <row r="1213" spans="2:4" ht="14.25">
      <c r="B1213" s="40" t="s">
        <v>8320</v>
      </c>
      <c r="C1213" s="40" t="s">
        <v>8322</v>
      </c>
      <c r="D1213" s="959" t="s">
        <v>9113</v>
      </c>
    </row>
    <row r="1214" spans="2:4" ht="14.25">
      <c r="B1214" s="40" t="s">
        <v>8320</v>
      </c>
      <c r="C1214" s="40" t="s">
        <v>8323</v>
      </c>
      <c r="D1214" s="959" t="s">
        <v>9114</v>
      </c>
    </row>
    <row r="1215" spans="2:4" ht="14.25">
      <c r="B1215" s="40" t="s">
        <v>8320</v>
      </c>
      <c r="C1215" s="40" t="s">
        <v>8324</v>
      </c>
      <c r="D1215" s="959" t="s">
        <v>9115</v>
      </c>
    </row>
    <row r="1216" spans="2:4" ht="14.25">
      <c r="B1216" s="40" t="s">
        <v>8320</v>
      </c>
      <c r="C1216" s="40" t="s">
        <v>8325</v>
      </c>
      <c r="D1216" s="959" t="s">
        <v>9116</v>
      </c>
    </row>
    <row r="1218" spans="2:4" ht="14.25">
      <c r="B1218" s="40" t="s">
        <v>8321</v>
      </c>
      <c r="C1218" s="945" t="s">
        <v>1265</v>
      </c>
      <c r="D1218" s="956" t="s">
        <v>8724</v>
      </c>
    </row>
    <row r="1219" spans="2:4" ht="14.25">
      <c r="B1219" s="40" t="s">
        <v>8321</v>
      </c>
      <c r="C1219" s="38" t="s">
        <v>8257</v>
      </c>
      <c r="D1219" s="957" t="s">
        <v>8729</v>
      </c>
    </row>
    <row r="1220" spans="2:4" ht="14.25">
      <c r="B1220" s="40" t="s">
        <v>8321</v>
      </c>
      <c r="C1220" s="38" t="s">
        <v>8259</v>
      </c>
      <c r="D1220" s="957" t="s">
        <v>8738</v>
      </c>
    </row>
    <row r="1221" spans="2:4" ht="14.25">
      <c r="B1221" s="40" t="s">
        <v>8321</v>
      </c>
      <c r="C1221" s="38" t="s">
        <v>8261</v>
      </c>
      <c r="D1221" s="957" t="s">
        <v>8747</v>
      </c>
    </row>
    <row r="1222" spans="2:4" ht="14.25">
      <c r="B1222" s="40" t="s">
        <v>8321</v>
      </c>
      <c r="C1222" s="38" t="s">
        <v>8262</v>
      </c>
      <c r="D1222" s="957" t="s">
        <v>8756</v>
      </c>
    </row>
    <row r="1223" spans="2:4" ht="14.25">
      <c r="B1223" s="40" t="s">
        <v>8321</v>
      </c>
      <c r="C1223" s="38" t="s">
        <v>8265</v>
      </c>
      <c r="D1223" s="957" t="s">
        <v>8765</v>
      </c>
    </row>
    <row r="1224" spans="2:4" ht="14.25">
      <c r="B1224" s="40" t="s">
        <v>8321</v>
      </c>
      <c r="C1224" s="38" t="s">
        <v>9404</v>
      </c>
      <c r="D1224" s="957" t="s">
        <v>8774</v>
      </c>
    </row>
    <row r="1225" spans="2:4" ht="14.25">
      <c r="B1225" s="40" t="s">
        <v>8321</v>
      </c>
      <c r="C1225" s="38" t="s">
        <v>8270</v>
      </c>
      <c r="D1225" s="957" t="s">
        <v>8783</v>
      </c>
    </row>
    <row r="1226" spans="2:4" ht="14.25">
      <c r="B1226" s="40" t="s">
        <v>8321</v>
      </c>
      <c r="C1226" s="38" t="s">
        <v>8272</v>
      </c>
      <c r="D1226" s="957" t="s">
        <v>8792</v>
      </c>
    </row>
    <row r="1227" spans="2:4" ht="14.25">
      <c r="B1227" s="40" t="s">
        <v>8321</v>
      </c>
      <c r="C1227" s="38" t="s">
        <v>8274</v>
      </c>
      <c r="D1227" s="957" t="s">
        <v>8801</v>
      </c>
    </row>
    <row r="1228" spans="2:4" ht="14.25">
      <c r="B1228" s="40" t="s">
        <v>8321</v>
      </c>
      <c r="C1228" s="38" t="s">
        <v>8275</v>
      </c>
      <c r="D1228" s="957" t="s">
        <v>8809</v>
      </c>
    </row>
    <row r="1229" spans="2:4" ht="14.25">
      <c r="B1229" s="40" t="s">
        <v>8321</v>
      </c>
      <c r="C1229" s="38" t="s">
        <v>8276</v>
      </c>
      <c r="D1229" s="957" t="s">
        <v>8818</v>
      </c>
    </row>
    <row r="1230" spans="2:4" ht="14.25">
      <c r="B1230" s="40" t="s">
        <v>8321</v>
      </c>
      <c r="C1230" s="38" t="s">
        <v>8277</v>
      </c>
      <c r="D1230" s="957" t="s">
        <v>8827</v>
      </c>
    </row>
    <row r="1231" spans="2:4" ht="14.25">
      <c r="B1231" s="40" t="s">
        <v>8321</v>
      </c>
      <c r="C1231" s="39" t="s">
        <v>8278</v>
      </c>
      <c r="D1231" s="958" t="s">
        <v>8962</v>
      </c>
    </row>
    <row r="1232" spans="2:4" ht="14.25">
      <c r="B1232" s="40" t="s">
        <v>8321</v>
      </c>
      <c r="C1232" s="39" t="s">
        <v>9413</v>
      </c>
      <c r="D1232" s="958" t="s">
        <v>8970</v>
      </c>
    </row>
    <row r="1233" spans="2:4" ht="14.25">
      <c r="B1233" s="40" t="s">
        <v>8321</v>
      </c>
      <c r="C1233" s="39" t="s">
        <v>8281</v>
      </c>
      <c r="D1233" s="958" t="s">
        <v>8978</v>
      </c>
    </row>
    <row r="1234" spans="2:4" ht="14.25">
      <c r="B1234" s="40" t="s">
        <v>8321</v>
      </c>
      <c r="C1234" s="39" t="s">
        <v>8283</v>
      </c>
      <c r="D1234" s="958" t="s">
        <v>8986</v>
      </c>
    </row>
    <row r="1235" spans="2:4" ht="14.25">
      <c r="B1235" s="40" t="s">
        <v>8321</v>
      </c>
      <c r="C1235" s="39" t="s">
        <v>8285</v>
      </c>
      <c r="D1235" s="958" t="s">
        <v>8995</v>
      </c>
    </row>
    <row r="1236" spans="2:4" ht="14.25">
      <c r="B1236" s="40" t="s">
        <v>8321</v>
      </c>
      <c r="C1236" s="39" t="s">
        <v>8287</v>
      </c>
      <c r="D1236" s="958" t="s">
        <v>9003</v>
      </c>
    </row>
    <row r="1237" spans="2:4" ht="14.25">
      <c r="B1237" s="40" t="s">
        <v>8321</v>
      </c>
      <c r="C1237" s="39" t="s">
        <v>8290</v>
      </c>
      <c r="D1237" s="958" t="s">
        <v>9011</v>
      </c>
    </row>
    <row r="1238" spans="2:4" ht="14.25">
      <c r="B1238" s="40" t="s">
        <v>8321</v>
      </c>
      <c r="C1238" s="39" t="s">
        <v>8293</v>
      </c>
      <c r="D1238" s="958" t="s">
        <v>9020</v>
      </c>
    </row>
    <row r="1239" spans="2:4" ht="14.25">
      <c r="B1239" s="40" t="s">
        <v>8321</v>
      </c>
      <c r="C1239" s="39" t="s">
        <v>8295</v>
      </c>
      <c r="D1239" s="958" t="s">
        <v>9029</v>
      </c>
    </row>
    <row r="1240" spans="2:4" ht="14.25">
      <c r="B1240" s="40" t="s">
        <v>8321</v>
      </c>
      <c r="C1240" s="39" t="s">
        <v>8297</v>
      </c>
      <c r="D1240" s="958" t="s">
        <v>9038</v>
      </c>
    </row>
    <row r="1241" spans="2:4" ht="14.25">
      <c r="B1241" s="40" t="s">
        <v>8321</v>
      </c>
      <c r="C1241" s="39" t="s">
        <v>8299</v>
      </c>
      <c r="D1241" s="958" t="s">
        <v>9047</v>
      </c>
    </row>
    <row r="1242" spans="2:4" ht="14.25">
      <c r="B1242" s="40" t="s">
        <v>8321</v>
      </c>
      <c r="C1242" s="39" t="s">
        <v>8300</v>
      </c>
      <c r="D1242" s="958" t="s">
        <v>9055</v>
      </c>
    </row>
    <row r="1243" spans="2:4" ht="14.25">
      <c r="B1243" s="40" t="s">
        <v>8321</v>
      </c>
      <c r="C1243" s="39" t="s">
        <v>8301</v>
      </c>
      <c r="D1243" s="958" t="s">
        <v>9064</v>
      </c>
    </row>
    <row r="1244" spans="2:4" ht="14.25">
      <c r="B1244" s="40" t="s">
        <v>8321</v>
      </c>
      <c r="C1244" s="39" t="s">
        <v>8302</v>
      </c>
      <c r="D1244" s="958" t="s">
        <v>9073</v>
      </c>
    </row>
    <row r="1245" spans="2:4" ht="14.25">
      <c r="B1245" s="40" t="s">
        <v>8321</v>
      </c>
      <c r="C1245" s="39" t="s">
        <v>9427</v>
      </c>
      <c r="D1245" s="958" t="s">
        <v>9082</v>
      </c>
    </row>
    <row r="1246" spans="2:4" ht="14.25">
      <c r="B1246" s="40" t="s">
        <v>8321</v>
      </c>
      <c r="C1246" s="40" t="s">
        <v>8317</v>
      </c>
      <c r="D1246" s="959" t="s">
        <v>9091</v>
      </c>
    </row>
    <row r="1247" spans="2:4" ht="14.25">
      <c r="B1247" s="40" t="s">
        <v>8321</v>
      </c>
      <c r="C1247" s="40" t="s">
        <v>8318</v>
      </c>
      <c r="D1247" s="959" t="s">
        <v>9099</v>
      </c>
    </row>
    <row r="1248" spans="2:4" ht="14.25">
      <c r="B1248" s="40" t="s">
        <v>8321</v>
      </c>
      <c r="C1248" s="40" t="s">
        <v>8319</v>
      </c>
      <c r="D1248" s="959" t="s">
        <v>9106</v>
      </c>
    </row>
    <row r="1249" spans="2:4" ht="14.25">
      <c r="B1249" s="40" t="s">
        <v>8321</v>
      </c>
      <c r="C1249" s="40" t="s">
        <v>8320</v>
      </c>
      <c r="D1249" s="959" t="s">
        <v>9112</v>
      </c>
    </row>
    <row r="1250" spans="2:4" ht="14.25">
      <c r="B1250" s="40" t="s">
        <v>8321</v>
      </c>
      <c r="C1250" s="40" t="s">
        <v>8321</v>
      </c>
      <c r="D1250" s="959" t="s">
        <v>9117</v>
      </c>
    </row>
    <row r="1251" spans="2:4" ht="14.25">
      <c r="B1251" s="40" t="s">
        <v>8321</v>
      </c>
      <c r="C1251" s="40" t="s">
        <v>8322</v>
      </c>
      <c r="D1251" s="959" t="s">
        <v>9118</v>
      </c>
    </row>
    <row r="1252" spans="2:4" ht="14.25">
      <c r="B1252" s="40" t="s">
        <v>8321</v>
      </c>
      <c r="C1252" s="40" t="s">
        <v>8323</v>
      </c>
      <c r="D1252" s="959" t="s">
        <v>9119</v>
      </c>
    </row>
    <row r="1253" spans="2:4" ht="14.25">
      <c r="B1253" s="40" t="s">
        <v>8321</v>
      </c>
      <c r="C1253" s="40" t="s">
        <v>8324</v>
      </c>
      <c r="D1253" s="959" t="s">
        <v>9120</v>
      </c>
    </row>
    <row r="1254" spans="2:4" ht="14.25">
      <c r="B1254" s="40" t="s">
        <v>8321</v>
      </c>
      <c r="C1254" s="40" t="s">
        <v>8325</v>
      </c>
      <c r="D1254" s="959" t="s">
        <v>9121</v>
      </c>
    </row>
    <row r="1256" spans="2:4" ht="14.25">
      <c r="B1256" s="40" t="s">
        <v>8322</v>
      </c>
      <c r="C1256" s="945" t="s">
        <v>1265</v>
      </c>
      <c r="D1256" s="956" t="s">
        <v>8556</v>
      </c>
    </row>
    <row r="1257" spans="2:4" ht="14.25">
      <c r="B1257" s="40" t="s">
        <v>8322</v>
      </c>
      <c r="C1257" s="38" t="s">
        <v>8257</v>
      </c>
      <c r="D1257" s="957" t="s">
        <v>8730</v>
      </c>
    </row>
    <row r="1258" spans="2:4" ht="14.25">
      <c r="B1258" s="40" t="s">
        <v>8322</v>
      </c>
      <c r="C1258" s="38" t="s">
        <v>8259</v>
      </c>
      <c r="D1258" s="957" t="s">
        <v>8739</v>
      </c>
    </row>
    <row r="1259" spans="2:4" ht="14.25">
      <c r="B1259" s="40" t="s">
        <v>8322</v>
      </c>
      <c r="C1259" s="38" t="s">
        <v>8261</v>
      </c>
      <c r="D1259" s="957" t="s">
        <v>8748</v>
      </c>
    </row>
    <row r="1260" spans="2:4" ht="14.25">
      <c r="B1260" s="40" t="s">
        <v>8322</v>
      </c>
      <c r="C1260" s="38" t="s">
        <v>8262</v>
      </c>
      <c r="D1260" s="957" t="s">
        <v>8757</v>
      </c>
    </row>
    <row r="1261" spans="2:4" ht="14.25">
      <c r="B1261" s="40" t="s">
        <v>8322</v>
      </c>
      <c r="C1261" s="38" t="s">
        <v>8265</v>
      </c>
      <c r="D1261" s="957" t="s">
        <v>8766</v>
      </c>
    </row>
    <row r="1262" spans="2:4" ht="14.25">
      <c r="B1262" s="40" t="s">
        <v>8322</v>
      </c>
      <c r="C1262" s="38" t="s">
        <v>9404</v>
      </c>
      <c r="D1262" s="957" t="s">
        <v>8775</v>
      </c>
    </row>
    <row r="1263" spans="2:4" ht="14.25">
      <c r="B1263" s="40" t="s">
        <v>8322</v>
      </c>
      <c r="C1263" s="38" t="s">
        <v>8270</v>
      </c>
      <c r="D1263" s="957" t="s">
        <v>8784</v>
      </c>
    </row>
    <row r="1264" spans="2:4" ht="14.25">
      <c r="B1264" s="40" t="s">
        <v>8322</v>
      </c>
      <c r="C1264" s="38" t="s">
        <v>8272</v>
      </c>
      <c r="D1264" s="957" t="s">
        <v>8793</v>
      </c>
    </row>
    <row r="1265" spans="2:4" ht="14.25">
      <c r="B1265" s="40" t="s">
        <v>8322</v>
      </c>
      <c r="C1265" s="38" t="s">
        <v>8274</v>
      </c>
      <c r="D1265" s="957" t="s">
        <v>8802</v>
      </c>
    </row>
    <row r="1266" spans="2:4" ht="14.25">
      <c r="B1266" s="40" t="s">
        <v>8322</v>
      </c>
      <c r="C1266" s="38" t="s">
        <v>8275</v>
      </c>
      <c r="D1266" s="957" t="s">
        <v>8810</v>
      </c>
    </row>
    <row r="1267" spans="2:4" ht="14.25">
      <c r="B1267" s="40" t="s">
        <v>8322</v>
      </c>
      <c r="C1267" s="38" t="s">
        <v>8276</v>
      </c>
      <c r="D1267" s="957" t="s">
        <v>8819</v>
      </c>
    </row>
    <row r="1268" spans="2:4" ht="14.25">
      <c r="B1268" s="40" t="s">
        <v>8322</v>
      </c>
      <c r="C1268" s="38" t="s">
        <v>8277</v>
      </c>
      <c r="D1268" s="957" t="s">
        <v>8828</v>
      </c>
    </row>
    <row r="1269" spans="2:4" ht="14.25">
      <c r="B1269" s="40" t="s">
        <v>8322</v>
      </c>
      <c r="C1269" s="39" t="s">
        <v>8278</v>
      </c>
      <c r="D1269" s="958" t="s">
        <v>8963</v>
      </c>
    </row>
    <row r="1270" spans="2:4" ht="14.25">
      <c r="B1270" s="40" t="s">
        <v>8322</v>
      </c>
      <c r="C1270" s="39" t="s">
        <v>9413</v>
      </c>
      <c r="D1270" s="958" t="s">
        <v>8971</v>
      </c>
    </row>
    <row r="1271" spans="2:4" ht="14.25">
      <c r="B1271" s="40" t="s">
        <v>8322</v>
      </c>
      <c r="C1271" s="39" t="s">
        <v>8281</v>
      </c>
      <c r="D1271" s="958" t="s">
        <v>8979</v>
      </c>
    </row>
    <row r="1272" spans="2:4" ht="14.25">
      <c r="B1272" s="40" t="s">
        <v>8322</v>
      </c>
      <c r="C1272" s="39" t="s">
        <v>8283</v>
      </c>
      <c r="D1272" s="958" t="s">
        <v>8987</v>
      </c>
    </row>
    <row r="1273" spans="2:4" ht="14.25">
      <c r="B1273" s="40" t="s">
        <v>8322</v>
      </c>
      <c r="C1273" s="39" t="s">
        <v>8285</v>
      </c>
      <c r="D1273" s="958" t="s">
        <v>8996</v>
      </c>
    </row>
    <row r="1274" spans="2:4" ht="14.25">
      <c r="B1274" s="40" t="s">
        <v>8322</v>
      </c>
      <c r="C1274" s="39" t="s">
        <v>8287</v>
      </c>
      <c r="D1274" s="958" t="s">
        <v>9004</v>
      </c>
    </row>
    <row r="1275" spans="2:4" ht="14.25">
      <c r="B1275" s="40" t="s">
        <v>8322</v>
      </c>
      <c r="C1275" s="39" t="s">
        <v>8290</v>
      </c>
      <c r="D1275" s="958" t="s">
        <v>9012</v>
      </c>
    </row>
    <row r="1276" spans="2:4" ht="14.25">
      <c r="B1276" s="40" t="s">
        <v>8322</v>
      </c>
      <c r="C1276" s="39" t="s">
        <v>8293</v>
      </c>
      <c r="D1276" s="958" t="s">
        <v>9021</v>
      </c>
    </row>
    <row r="1277" spans="2:4" ht="14.25">
      <c r="B1277" s="40" t="s">
        <v>8322</v>
      </c>
      <c r="C1277" s="39" t="s">
        <v>8295</v>
      </c>
      <c r="D1277" s="958" t="s">
        <v>9030</v>
      </c>
    </row>
    <row r="1278" spans="2:4" ht="14.25">
      <c r="B1278" s="40" t="s">
        <v>8322</v>
      </c>
      <c r="C1278" s="39" t="s">
        <v>8297</v>
      </c>
      <c r="D1278" s="958" t="s">
        <v>9039</v>
      </c>
    </row>
    <row r="1279" spans="2:4" ht="14.25">
      <c r="B1279" s="40" t="s">
        <v>8322</v>
      </c>
      <c r="C1279" s="39" t="s">
        <v>8299</v>
      </c>
      <c r="D1279" s="958" t="s">
        <v>9048</v>
      </c>
    </row>
    <row r="1280" spans="2:4" ht="14.25">
      <c r="B1280" s="40" t="s">
        <v>8322</v>
      </c>
      <c r="C1280" s="39" t="s">
        <v>8300</v>
      </c>
      <c r="D1280" s="958" t="s">
        <v>9056</v>
      </c>
    </row>
    <row r="1281" spans="2:4" ht="14.25">
      <c r="B1281" s="40" t="s">
        <v>8322</v>
      </c>
      <c r="C1281" s="39" t="s">
        <v>8301</v>
      </c>
      <c r="D1281" s="958" t="s">
        <v>9065</v>
      </c>
    </row>
    <row r="1282" spans="2:4" ht="14.25">
      <c r="B1282" s="40" t="s">
        <v>8322</v>
      </c>
      <c r="C1282" s="39" t="s">
        <v>8302</v>
      </c>
      <c r="D1282" s="958" t="s">
        <v>9074</v>
      </c>
    </row>
    <row r="1283" spans="2:4" ht="14.25">
      <c r="B1283" s="40" t="s">
        <v>8322</v>
      </c>
      <c r="C1283" s="39" t="s">
        <v>9427</v>
      </c>
      <c r="D1283" s="958" t="s">
        <v>9083</v>
      </c>
    </row>
    <row r="1284" spans="2:4" ht="14.25">
      <c r="B1284" s="40" t="s">
        <v>8322</v>
      </c>
      <c r="C1284" s="40" t="s">
        <v>8317</v>
      </c>
      <c r="D1284" s="959" t="s">
        <v>9092</v>
      </c>
    </row>
    <row r="1285" spans="2:4" ht="14.25">
      <c r="B1285" s="40" t="s">
        <v>8322</v>
      </c>
      <c r="C1285" s="40" t="s">
        <v>8318</v>
      </c>
      <c r="D1285" s="959" t="s">
        <v>9100</v>
      </c>
    </row>
    <row r="1286" spans="2:4" ht="14.25">
      <c r="B1286" s="40" t="s">
        <v>8322</v>
      </c>
      <c r="C1286" s="40" t="s">
        <v>8319</v>
      </c>
      <c r="D1286" s="959" t="s">
        <v>9107</v>
      </c>
    </row>
    <row r="1287" spans="2:4" ht="14.25">
      <c r="B1287" s="40" t="s">
        <v>8322</v>
      </c>
      <c r="C1287" s="40" t="s">
        <v>8320</v>
      </c>
      <c r="D1287" s="959" t="s">
        <v>9113</v>
      </c>
    </row>
    <row r="1288" spans="2:4" ht="14.25">
      <c r="B1288" s="40" t="s">
        <v>8322</v>
      </c>
      <c r="C1288" s="40" t="s">
        <v>8321</v>
      </c>
      <c r="D1288" s="959" t="s">
        <v>9118</v>
      </c>
    </row>
    <row r="1289" spans="2:4" ht="14.25">
      <c r="B1289" s="40" t="s">
        <v>8322</v>
      </c>
      <c r="C1289" s="40" t="s">
        <v>8322</v>
      </c>
      <c r="D1289" s="959" t="s">
        <v>9122</v>
      </c>
    </row>
    <row r="1290" spans="2:4" ht="14.25">
      <c r="B1290" s="40" t="s">
        <v>8322</v>
      </c>
      <c r="C1290" s="40" t="s">
        <v>8323</v>
      </c>
      <c r="D1290" s="959" t="s">
        <v>9123</v>
      </c>
    </row>
    <row r="1291" spans="2:4" ht="14.25">
      <c r="B1291" s="40" t="s">
        <v>8322</v>
      </c>
      <c r="C1291" s="40" t="s">
        <v>8324</v>
      </c>
      <c r="D1291" s="959" t="s">
        <v>9124</v>
      </c>
    </row>
    <row r="1292" spans="2:4" ht="14.25">
      <c r="B1292" s="40" t="s">
        <v>8322</v>
      </c>
      <c r="C1292" s="40" t="s">
        <v>8325</v>
      </c>
      <c r="D1292" s="959" t="s">
        <v>9125</v>
      </c>
    </row>
    <row r="1294" spans="2:4" ht="14.25">
      <c r="B1294" s="40" t="s">
        <v>8323</v>
      </c>
      <c r="C1294" s="945" t="s">
        <v>1265</v>
      </c>
      <c r="D1294" s="956" t="s">
        <v>8557</v>
      </c>
    </row>
    <row r="1295" spans="2:4" ht="14.25">
      <c r="B1295" s="40" t="s">
        <v>8323</v>
      </c>
      <c r="C1295" s="38" t="s">
        <v>8257</v>
      </c>
      <c r="D1295" s="957" t="s">
        <v>8731</v>
      </c>
    </row>
    <row r="1296" spans="2:4" ht="14.25">
      <c r="B1296" s="40" t="s">
        <v>8323</v>
      </c>
      <c r="C1296" s="38" t="s">
        <v>8259</v>
      </c>
      <c r="D1296" s="957" t="s">
        <v>8740</v>
      </c>
    </row>
    <row r="1297" spans="2:4" ht="14.25">
      <c r="B1297" s="40" t="s">
        <v>8323</v>
      </c>
      <c r="C1297" s="38" t="s">
        <v>8261</v>
      </c>
      <c r="D1297" s="957" t="s">
        <v>8749</v>
      </c>
    </row>
    <row r="1298" spans="2:4" ht="14.25">
      <c r="B1298" s="40" t="s">
        <v>8323</v>
      </c>
      <c r="C1298" s="38" t="s">
        <v>8262</v>
      </c>
      <c r="D1298" s="957" t="s">
        <v>8758</v>
      </c>
    </row>
    <row r="1299" spans="2:4" ht="14.25">
      <c r="B1299" s="40" t="s">
        <v>8323</v>
      </c>
      <c r="C1299" s="38" t="s">
        <v>8265</v>
      </c>
      <c r="D1299" s="957" t="s">
        <v>8767</v>
      </c>
    </row>
    <row r="1300" spans="2:4" ht="14.25">
      <c r="B1300" s="40" t="s">
        <v>8323</v>
      </c>
      <c r="C1300" s="38" t="s">
        <v>9404</v>
      </c>
      <c r="D1300" s="957" t="s">
        <v>8776</v>
      </c>
    </row>
    <row r="1301" spans="2:4" ht="14.25">
      <c r="B1301" s="40" t="s">
        <v>8323</v>
      </c>
      <c r="C1301" s="38" t="s">
        <v>8270</v>
      </c>
      <c r="D1301" s="957" t="s">
        <v>8785</v>
      </c>
    </row>
    <row r="1302" spans="2:4" ht="14.25">
      <c r="B1302" s="40" t="s">
        <v>8323</v>
      </c>
      <c r="C1302" s="38" t="s">
        <v>8272</v>
      </c>
      <c r="D1302" s="957" t="s">
        <v>8794</v>
      </c>
    </row>
    <row r="1303" spans="2:4" ht="14.25">
      <c r="B1303" s="40" t="s">
        <v>8323</v>
      </c>
      <c r="C1303" s="38" t="s">
        <v>8274</v>
      </c>
      <c r="D1303" s="957" t="s">
        <v>8803</v>
      </c>
    </row>
    <row r="1304" spans="2:4" ht="14.25">
      <c r="B1304" s="40" t="s">
        <v>8323</v>
      </c>
      <c r="C1304" s="38" t="s">
        <v>8275</v>
      </c>
      <c r="D1304" s="957" t="s">
        <v>8811</v>
      </c>
    </row>
    <row r="1305" spans="2:4" ht="14.25">
      <c r="B1305" s="40" t="s">
        <v>8323</v>
      </c>
      <c r="C1305" s="38" t="s">
        <v>8276</v>
      </c>
      <c r="D1305" s="957" t="s">
        <v>8820</v>
      </c>
    </row>
    <row r="1306" spans="2:4" ht="14.25">
      <c r="B1306" s="40" t="s">
        <v>8323</v>
      </c>
      <c r="C1306" s="38" t="s">
        <v>8277</v>
      </c>
      <c r="D1306" s="957" t="s">
        <v>8829</v>
      </c>
    </row>
    <row r="1307" spans="2:4" ht="14.25">
      <c r="B1307" s="40" t="s">
        <v>8323</v>
      </c>
      <c r="C1307" s="39" t="s">
        <v>8278</v>
      </c>
      <c r="D1307" s="958" t="s">
        <v>8964</v>
      </c>
    </row>
    <row r="1308" spans="2:4" ht="14.25">
      <c r="B1308" s="40" t="s">
        <v>8323</v>
      </c>
      <c r="C1308" s="39" t="s">
        <v>9413</v>
      </c>
      <c r="D1308" s="958" t="s">
        <v>8972</v>
      </c>
    </row>
    <row r="1309" spans="2:4" ht="14.25">
      <c r="B1309" s="40" t="s">
        <v>8323</v>
      </c>
      <c r="C1309" s="39" t="s">
        <v>8281</v>
      </c>
      <c r="D1309" s="958" t="s">
        <v>8980</v>
      </c>
    </row>
    <row r="1310" spans="2:4" ht="14.25">
      <c r="B1310" s="40" t="s">
        <v>8323</v>
      </c>
      <c r="C1310" s="39" t="s">
        <v>8283</v>
      </c>
      <c r="D1310" s="958" t="s">
        <v>8988</v>
      </c>
    </row>
    <row r="1311" spans="2:4" ht="14.25">
      <c r="B1311" s="40" t="s">
        <v>8323</v>
      </c>
      <c r="C1311" s="39" t="s">
        <v>8285</v>
      </c>
      <c r="D1311" s="958" t="s">
        <v>8997</v>
      </c>
    </row>
    <row r="1312" spans="2:4" ht="14.25">
      <c r="B1312" s="40" t="s">
        <v>8323</v>
      </c>
      <c r="C1312" s="39" t="s">
        <v>8287</v>
      </c>
      <c r="D1312" s="958" t="s">
        <v>9005</v>
      </c>
    </row>
    <row r="1313" spans="2:4" ht="14.25">
      <c r="B1313" s="40" t="s">
        <v>8323</v>
      </c>
      <c r="C1313" s="39" t="s">
        <v>8290</v>
      </c>
      <c r="D1313" s="958" t="s">
        <v>9013</v>
      </c>
    </row>
    <row r="1314" spans="2:4" ht="14.25">
      <c r="B1314" s="40" t="s">
        <v>8323</v>
      </c>
      <c r="C1314" s="39" t="s">
        <v>8293</v>
      </c>
      <c r="D1314" s="958" t="s">
        <v>9022</v>
      </c>
    </row>
    <row r="1315" spans="2:4" ht="14.25">
      <c r="B1315" s="40" t="s">
        <v>8323</v>
      </c>
      <c r="C1315" s="39" t="s">
        <v>8295</v>
      </c>
      <c r="D1315" s="958" t="s">
        <v>9031</v>
      </c>
    </row>
    <row r="1316" spans="2:4" ht="14.25">
      <c r="B1316" s="40" t="s">
        <v>8323</v>
      </c>
      <c r="C1316" s="39" t="s">
        <v>8297</v>
      </c>
      <c r="D1316" s="958" t="s">
        <v>9040</v>
      </c>
    </row>
    <row r="1317" spans="2:4" ht="14.25">
      <c r="B1317" s="40" t="s">
        <v>8323</v>
      </c>
      <c r="C1317" s="39" t="s">
        <v>8299</v>
      </c>
      <c r="D1317" s="958" t="s">
        <v>9049</v>
      </c>
    </row>
    <row r="1318" spans="2:4" ht="14.25">
      <c r="B1318" s="40" t="s">
        <v>8323</v>
      </c>
      <c r="C1318" s="39" t="s">
        <v>8300</v>
      </c>
      <c r="D1318" s="958" t="s">
        <v>9057</v>
      </c>
    </row>
    <row r="1319" spans="2:4" ht="14.25">
      <c r="B1319" s="40" t="s">
        <v>8323</v>
      </c>
      <c r="C1319" s="39" t="s">
        <v>8301</v>
      </c>
      <c r="D1319" s="958" t="s">
        <v>9066</v>
      </c>
    </row>
    <row r="1320" spans="2:4" ht="14.25">
      <c r="B1320" s="40" t="s">
        <v>8323</v>
      </c>
      <c r="C1320" s="39" t="s">
        <v>8302</v>
      </c>
      <c r="D1320" s="958" t="s">
        <v>9075</v>
      </c>
    </row>
    <row r="1321" spans="2:4" ht="14.25">
      <c r="B1321" s="40" t="s">
        <v>8323</v>
      </c>
      <c r="C1321" s="39" t="s">
        <v>9427</v>
      </c>
      <c r="D1321" s="958" t="s">
        <v>9084</v>
      </c>
    </row>
    <row r="1322" spans="2:4" ht="14.25">
      <c r="B1322" s="40" t="s">
        <v>8323</v>
      </c>
      <c r="C1322" s="40" t="s">
        <v>8317</v>
      </c>
      <c r="D1322" s="959" t="s">
        <v>9093</v>
      </c>
    </row>
    <row r="1323" spans="2:4" ht="14.25">
      <c r="B1323" s="40" t="s">
        <v>8323</v>
      </c>
      <c r="C1323" s="40" t="s">
        <v>8318</v>
      </c>
      <c r="D1323" s="959" t="s">
        <v>9101</v>
      </c>
    </row>
    <row r="1324" spans="2:4" ht="14.25">
      <c r="B1324" s="40" t="s">
        <v>8323</v>
      </c>
      <c r="C1324" s="40" t="s">
        <v>8319</v>
      </c>
      <c r="D1324" s="959" t="s">
        <v>9108</v>
      </c>
    </row>
    <row r="1325" spans="2:4" ht="14.25">
      <c r="B1325" s="40" t="s">
        <v>8323</v>
      </c>
      <c r="C1325" s="40" t="s">
        <v>8320</v>
      </c>
      <c r="D1325" s="959" t="s">
        <v>9114</v>
      </c>
    </row>
    <row r="1326" spans="2:4" ht="14.25">
      <c r="B1326" s="40" t="s">
        <v>8323</v>
      </c>
      <c r="C1326" s="40" t="s">
        <v>8321</v>
      </c>
      <c r="D1326" s="959" t="s">
        <v>9119</v>
      </c>
    </row>
    <row r="1327" spans="2:4" ht="14.25">
      <c r="B1327" s="40" t="s">
        <v>8323</v>
      </c>
      <c r="C1327" s="40" t="s">
        <v>8322</v>
      </c>
      <c r="D1327" s="959" t="s">
        <v>9123</v>
      </c>
    </row>
    <row r="1328" spans="2:4" ht="14.25">
      <c r="B1328" s="40" t="s">
        <v>8323</v>
      </c>
      <c r="C1328" s="40" t="s">
        <v>8323</v>
      </c>
      <c r="D1328" s="959" t="s">
        <v>9126</v>
      </c>
    </row>
    <row r="1329" spans="2:4" ht="14.25">
      <c r="B1329" s="40" t="s">
        <v>8323</v>
      </c>
      <c r="C1329" s="40" t="s">
        <v>8324</v>
      </c>
      <c r="D1329" s="959" t="s">
        <v>9127</v>
      </c>
    </row>
    <row r="1330" spans="2:4" ht="14.25">
      <c r="B1330" s="40" t="s">
        <v>8323</v>
      </c>
      <c r="C1330" s="40" t="s">
        <v>8325</v>
      </c>
      <c r="D1330" s="959" t="s">
        <v>9128</v>
      </c>
    </row>
    <row r="1332" spans="2:4" ht="14.25">
      <c r="B1332" s="40" t="s">
        <v>8324</v>
      </c>
      <c r="C1332" s="945" t="s">
        <v>1265</v>
      </c>
      <c r="D1332" s="956" t="s">
        <v>8558</v>
      </c>
    </row>
    <row r="1333" spans="2:4" ht="14.25">
      <c r="B1333" s="40" t="s">
        <v>8324</v>
      </c>
      <c r="C1333" s="38" t="s">
        <v>8257</v>
      </c>
      <c r="D1333" s="957" t="s">
        <v>8732</v>
      </c>
    </row>
    <row r="1334" spans="2:4" ht="14.25">
      <c r="B1334" s="40" t="s">
        <v>8324</v>
      </c>
      <c r="C1334" s="38" t="s">
        <v>8259</v>
      </c>
      <c r="D1334" s="957" t="s">
        <v>8741</v>
      </c>
    </row>
    <row r="1335" spans="2:4" ht="14.25">
      <c r="B1335" s="40" t="s">
        <v>8324</v>
      </c>
      <c r="C1335" s="38" t="s">
        <v>8261</v>
      </c>
      <c r="D1335" s="957" t="s">
        <v>8750</v>
      </c>
    </row>
    <row r="1336" spans="2:4" ht="14.25">
      <c r="B1336" s="40" t="s">
        <v>8324</v>
      </c>
      <c r="C1336" s="38" t="s">
        <v>8262</v>
      </c>
      <c r="D1336" s="957" t="s">
        <v>8759</v>
      </c>
    </row>
    <row r="1337" spans="2:4" ht="14.25">
      <c r="B1337" s="40" t="s">
        <v>8324</v>
      </c>
      <c r="C1337" s="38" t="s">
        <v>8265</v>
      </c>
      <c r="D1337" s="957" t="s">
        <v>8768</v>
      </c>
    </row>
    <row r="1338" spans="2:4" ht="14.25">
      <c r="B1338" s="40" t="s">
        <v>8324</v>
      </c>
      <c r="C1338" s="38" t="s">
        <v>9404</v>
      </c>
      <c r="D1338" s="957" t="s">
        <v>8777</v>
      </c>
    </row>
    <row r="1339" spans="2:4" ht="14.25">
      <c r="B1339" s="40" t="s">
        <v>8324</v>
      </c>
      <c r="C1339" s="38" t="s">
        <v>8270</v>
      </c>
      <c r="D1339" s="957" t="s">
        <v>8786</v>
      </c>
    </row>
    <row r="1340" spans="2:4" ht="14.25">
      <c r="B1340" s="40" t="s">
        <v>8324</v>
      </c>
      <c r="C1340" s="38" t="s">
        <v>8272</v>
      </c>
      <c r="D1340" s="957" t="s">
        <v>8795</v>
      </c>
    </row>
    <row r="1341" spans="2:4" ht="14.25">
      <c r="B1341" s="40" t="s">
        <v>8324</v>
      </c>
      <c r="C1341" s="38" t="s">
        <v>8274</v>
      </c>
      <c r="D1341" s="957" t="s">
        <v>8804</v>
      </c>
    </row>
    <row r="1342" spans="2:4" ht="14.25">
      <c r="B1342" s="40" t="s">
        <v>8324</v>
      </c>
      <c r="C1342" s="38" t="s">
        <v>8275</v>
      </c>
      <c r="D1342" s="957" t="s">
        <v>8812</v>
      </c>
    </row>
    <row r="1343" spans="2:4" ht="14.25">
      <c r="B1343" s="40" t="s">
        <v>8324</v>
      </c>
      <c r="C1343" s="38" t="s">
        <v>8276</v>
      </c>
      <c r="D1343" s="957" t="s">
        <v>8821</v>
      </c>
    </row>
    <row r="1344" spans="2:4" ht="14.25">
      <c r="B1344" s="40" t="s">
        <v>8324</v>
      </c>
      <c r="C1344" s="38" t="s">
        <v>8277</v>
      </c>
      <c r="D1344" s="957" t="s">
        <v>8830</v>
      </c>
    </row>
    <row r="1345" spans="2:4" ht="14.25">
      <c r="B1345" s="40" t="s">
        <v>8324</v>
      </c>
      <c r="C1345" s="39" t="s">
        <v>8278</v>
      </c>
      <c r="D1345" s="958" t="s">
        <v>8965</v>
      </c>
    </row>
    <row r="1346" spans="2:4" ht="14.25">
      <c r="B1346" s="40" t="s">
        <v>8324</v>
      </c>
      <c r="C1346" s="39" t="s">
        <v>9413</v>
      </c>
      <c r="D1346" s="958" t="s">
        <v>8973</v>
      </c>
    </row>
    <row r="1347" spans="2:4" ht="14.25">
      <c r="B1347" s="40" t="s">
        <v>8324</v>
      </c>
      <c r="C1347" s="39" t="s">
        <v>8281</v>
      </c>
      <c r="D1347" s="958" t="s">
        <v>8981</v>
      </c>
    </row>
    <row r="1348" spans="2:4" ht="14.25">
      <c r="B1348" s="40" t="s">
        <v>8324</v>
      </c>
      <c r="C1348" s="39" t="s">
        <v>8283</v>
      </c>
      <c r="D1348" s="958" t="s">
        <v>8989</v>
      </c>
    </row>
    <row r="1349" spans="2:4" ht="14.25">
      <c r="B1349" s="40" t="s">
        <v>8324</v>
      </c>
      <c r="C1349" s="39" t="s">
        <v>8285</v>
      </c>
      <c r="D1349" s="958" t="s">
        <v>8998</v>
      </c>
    </row>
    <row r="1350" spans="2:4" ht="14.25">
      <c r="B1350" s="40" t="s">
        <v>8324</v>
      </c>
      <c r="C1350" s="39" t="s">
        <v>8287</v>
      </c>
      <c r="D1350" s="958" t="s">
        <v>9006</v>
      </c>
    </row>
    <row r="1351" spans="2:4" ht="14.25">
      <c r="B1351" s="40" t="s">
        <v>8324</v>
      </c>
      <c r="C1351" s="39" t="s">
        <v>8290</v>
      </c>
      <c r="D1351" s="958" t="s">
        <v>9014</v>
      </c>
    </row>
    <row r="1352" spans="2:4" ht="14.25">
      <c r="B1352" s="40" t="s">
        <v>8324</v>
      </c>
      <c r="C1352" s="39" t="s">
        <v>8293</v>
      </c>
      <c r="D1352" s="958" t="s">
        <v>9023</v>
      </c>
    </row>
    <row r="1353" spans="2:4" ht="14.25">
      <c r="B1353" s="40" t="s">
        <v>8324</v>
      </c>
      <c r="C1353" s="39" t="s">
        <v>8295</v>
      </c>
      <c r="D1353" s="958" t="s">
        <v>9032</v>
      </c>
    </row>
    <row r="1354" spans="2:4" ht="14.25">
      <c r="B1354" s="40" t="s">
        <v>8324</v>
      </c>
      <c r="C1354" s="39" t="s">
        <v>8297</v>
      </c>
      <c r="D1354" s="958" t="s">
        <v>9041</v>
      </c>
    </row>
    <row r="1355" spans="2:4" ht="14.25">
      <c r="B1355" s="40" t="s">
        <v>8324</v>
      </c>
      <c r="C1355" s="39" t="s">
        <v>8299</v>
      </c>
      <c r="D1355" s="958" t="s">
        <v>9050</v>
      </c>
    </row>
    <row r="1356" spans="2:4" ht="14.25">
      <c r="B1356" s="40" t="s">
        <v>8324</v>
      </c>
      <c r="C1356" s="39" t="s">
        <v>8300</v>
      </c>
      <c r="D1356" s="958" t="s">
        <v>9058</v>
      </c>
    </row>
    <row r="1357" spans="2:4" ht="14.25">
      <c r="B1357" s="40" t="s">
        <v>8324</v>
      </c>
      <c r="C1357" s="39" t="s">
        <v>8301</v>
      </c>
      <c r="D1357" s="958" t="s">
        <v>9067</v>
      </c>
    </row>
    <row r="1358" spans="2:4" ht="14.25">
      <c r="B1358" s="40" t="s">
        <v>8324</v>
      </c>
      <c r="C1358" s="39" t="s">
        <v>8302</v>
      </c>
      <c r="D1358" s="958" t="s">
        <v>9076</v>
      </c>
    </row>
    <row r="1359" spans="2:4" ht="14.25">
      <c r="B1359" s="40" t="s">
        <v>8324</v>
      </c>
      <c r="C1359" s="39" t="s">
        <v>9427</v>
      </c>
      <c r="D1359" s="958" t="s">
        <v>9085</v>
      </c>
    </row>
    <row r="1360" spans="2:4" ht="14.25">
      <c r="B1360" s="40" t="s">
        <v>8324</v>
      </c>
      <c r="C1360" s="40" t="s">
        <v>8317</v>
      </c>
      <c r="D1360" s="959" t="s">
        <v>9094</v>
      </c>
    </row>
    <row r="1361" spans="2:4" ht="14.25">
      <c r="B1361" s="40" t="s">
        <v>8324</v>
      </c>
      <c r="C1361" s="40" t="s">
        <v>8318</v>
      </c>
      <c r="D1361" s="959" t="s">
        <v>9102</v>
      </c>
    </row>
    <row r="1362" spans="2:4" ht="14.25">
      <c r="B1362" s="40" t="s">
        <v>8324</v>
      </c>
      <c r="C1362" s="40" t="s">
        <v>8319</v>
      </c>
      <c r="D1362" s="959" t="s">
        <v>9109</v>
      </c>
    </row>
    <row r="1363" spans="2:4" ht="14.25">
      <c r="B1363" s="40" t="s">
        <v>8324</v>
      </c>
      <c r="C1363" s="40" t="s">
        <v>8320</v>
      </c>
      <c r="D1363" s="959" t="s">
        <v>9115</v>
      </c>
    </row>
    <row r="1364" spans="2:4" ht="14.25">
      <c r="B1364" s="40" t="s">
        <v>8324</v>
      </c>
      <c r="C1364" s="40" t="s">
        <v>8321</v>
      </c>
      <c r="D1364" s="959" t="s">
        <v>9120</v>
      </c>
    </row>
    <row r="1365" spans="2:4" ht="14.25">
      <c r="B1365" s="40" t="s">
        <v>8324</v>
      </c>
      <c r="C1365" s="40" t="s">
        <v>8322</v>
      </c>
      <c r="D1365" s="959" t="s">
        <v>9124</v>
      </c>
    </row>
    <row r="1366" spans="2:4" ht="14.25">
      <c r="B1366" s="40" t="s">
        <v>8324</v>
      </c>
      <c r="C1366" s="40" t="s">
        <v>8323</v>
      </c>
      <c r="D1366" s="959" t="s">
        <v>9127</v>
      </c>
    </row>
    <row r="1367" spans="2:4" ht="14.25">
      <c r="B1367" s="40" t="s">
        <v>8324</v>
      </c>
      <c r="C1367" s="40" t="s">
        <v>8324</v>
      </c>
      <c r="D1367" s="959" t="s">
        <v>9129</v>
      </c>
    </row>
    <row r="1368" spans="2:4" ht="14.25">
      <c r="B1368" s="40" t="s">
        <v>8324</v>
      </c>
      <c r="C1368" s="40" t="s">
        <v>8325</v>
      </c>
      <c r="D1368" s="959" t="s">
        <v>9130</v>
      </c>
    </row>
    <row r="1370" spans="2:4" ht="14.25">
      <c r="B1370" s="40" t="s">
        <v>8325</v>
      </c>
      <c r="C1370" s="945" t="s">
        <v>1265</v>
      </c>
      <c r="D1370" s="956" t="s">
        <v>8559</v>
      </c>
    </row>
    <row r="1371" spans="2:4" ht="14.25">
      <c r="B1371" s="40" t="s">
        <v>8325</v>
      </c>
      <c r="C1371" s="38" t="s">
        <v>8257</v>
      </c>
      <c r="D1371" s="957" t="s">
        <v>8733</v>
      </c>
    </row>
    <row r="1372" spans="2:4" ht="14.25">
      <c r="B1372" s="40" t="s">
        <v>8325</v>
      </c>
      <c r="C1372" s="38" t="s">
        <v>8259</v>
      </c>
      <c r="D1372" s="957" t="s">
        <v>8742</v>
      </c>
    </row>
    <row r="1373" spans="2:4" ht="14.25">
      <c r="B1373" s="40" t="s">
        <v>8325</v>
      </c>
      <c r="C1373" s="38" t="s">
        <v>8261</v>
      </c>
      <c r="D1373" s="957" t="s">
        <v>8751</v>
      </c>
    </row>
    <row r="1374" spans="2:4" ht="14.25">
      <c r="B1374" s="40" t="s">
        <v>8325</v>
      </c>
      <c r="C1374" s="38" t="s">
        <v>8262</v>
      </c>
      <c r="D1374" s="957" t="s">
        <v>8760</v>
      </c>
    </row>
    <row r="1375" spans="2:4" ht="14.25">
      <c r="B1375" s="40" t="s">
        <v>8325</v>
      </c>
      <c r="C1375" s="38" t="s">
        <v>8265</v>
      </c>
      <c r="D1375" s="957" t="s">
        <v>8769</v>
      </c>
    </row>
    <row r="1376" spans="2:4" ht="14.25">
      <c r="B1376" s="40" t="s">
        <v>8325</v>
      </c>
      <c r="C1376" s="38" t="s">
        <v>9404</v>
      </c>
      <c r="D1376" s="957" t="s">
        <v>8778</v>
      </c>
    </row>
    <row r="1377" spans="2:4" ht="14.25">
      <c r="B1377" s="40" t="s">
        <v>8325</v>
      </c>
      <c r="C1377" s="38" t="s">
        <v>8270</v>
      </c>
      <c r="D1377" s="957" t="s">
        <v>8787</v>
      </c>
    </row>
    <row r="1378" spans="2:4" ht="14.25">
      <c r="B1378" s="40" t="s">
        <v>8325</v>
      </c>
      <c r="C1378" s="38" t="s">
        <v>8272</v>
      </c>
      <c r="D1378" s="957" t="s">
        <v>8796</v>
      </c>
    </row>
    <row r="1379" spans="2:4" ht="14.25">
      <c r="B1379" s="40" t="s">
        <v>8325</v>
      </c>
      <c r="C1379" s="38" t="s">
        <v>8274</v>
      </c>
      <c r="D1379" s="957" t="s">
        <v>8805</v>
      </c>
    </row>
    <row r="1380" spans="2:4" ht="14.25">
      <c r="B1380" s="40" t="s">
        <v>8325</v>
      </c>
      <c r="C1380" s="38" t="s">
        <v>8275</v>
      </c>
      <c r="D1380" s="957" t="s">
        <v>8813</v>
      </c>
    </row>
    <row r="1381" spans="2:4" ht="14.25">
      <c r="B1381" s="40" t="s">
        <v>8325</v>
      </c>
      <c r="C1381" s="38" t="s">
        <v>8276</v>
      </c>
      <c r="D1381" s="957" t="s">
        <v>8822</v>
      </c>
    </row>
    <row r="1382" spans="2:4" ht="14.25">
      <c r="B1382" s="40" t="s">
        <v>8325</v>
      </c>
      <c r="C1382" s="38" t="s">
        <v>8277</v>
      </c>
      <c r="D1382" s="957" t="s">
        <v>8831</v>
      </c>
    </row>
    <row r="1383" spans="2:4" ht="14.25">
      <c r="B1383" s="40" t="s">
        <v>8325</v>
      </c>
      <c r="C1383" s="39" t="s">
        <v>8278</v>
      </c>
      <c r="D1383" s="958" t="s">
        <v>8966</v>
      </c>
    </row>
    <row r="1384" spans="2:4" ht="14.25">
      <c r="B1384" s="40" t="s">
        <v>8325</v>
      </c>
      <c r="C1384" s="39" t="s">
        <v>9413</v>
      </c>
      <c r="D1384" s="958" t="s">
        <v>8974</v>
      </c>
    </row>
    <row r="1385" spans="2:4" ht="14.25">
      <c r="B1385" s="40" t="s">
        <v>8325</v>
      </c>
      <c r="C1385" s="39" t="s">
        <v>8281</v>
      </c>
      <c r="D1385" s="958" t="s">
        <v>8982</v>
      </c>
    </row>
    <row r="1386" spans="2:4" ht="14.25">
      <c r="B1386" s="40" t="s">
        <v>8325</v>
      </c>
      <c r="C1386" s="39" t="s">
        <v>8283</v>
      </c>
      <c r="D1386" s="958" t="s">
        <v>8990</v>
      </c>
    </row>
    <row r="1387" spans="2:4" ht="14.25">
      <c r="B1387" s="40" t="s">
        <v>8325</v>
      </c>
      <c r="C1387" s="39" t="s">
        <v>8285</v>
      </c>
      <c r="D1387" s="958" t="s">
        <v>8999</v>
      </c>
    </row>
    <row r="1388" spans="2:4" ht="14.25">
      <c r="B1388" s="40" t="s">
        <v>8325</v>
      </c>
      <c r="C1388" s="39" t="s">
        <v>8287</v>
      </c>
      <c r="D1388" s="958" t="s">
        <v>9007</v>
      </c>
    </row>
    <row r="1389" spans="2:4" ht="14.25">
      <c r="B1389" s="40" t="s">
        <v>8325</v>
      </c>
      <c r="C1389" s="39" t="s">
        <v>8290</v>
      </c>
      <c r="D1389" s="958" t="s">
        <v>9015</v>
      </c>
    </row>
    <row r="1390" spans="2:4" ht="14.25">
      <c r="B1390" s="40" t="s">
        <v>8325</v>
      </c>
      <c r="C1390" s="39" t="s">
        <v>8293</v>
      </c>
      <c r="D1390" s="958" t="s">
        <v>9024</v>
      </c>
    </row>
    <row r="1391" spans="2:4" ht="14.25">
      <c r="B1391" s="40" t="s">
        <v>8325</v>
      </c>
      <c r="C1391" s="39" t="s">
        <v>8295</v>
      </c>
      <c r="D1391" s="958" t="s">
        <v>9033</v>
      </c>
    </row>
    <row r="1392" spans="2:4" ht="14.25">
      <c r="B1392" s="40" t="s">
        <v>8325</v>
      </c>
      <c r="C1392" s="39" t="s">
        <v>8297</v>
      </c>
      <c r="D1392" s="958" t="s">
        <v>9042</v>
      </c>
    </row>
    <row r="1393" spans="2:4" ht="14.25">
      <c r="B1393" s="40" t="s">
        <v>8325</v>
      </c>
      <c r="C1393" s="39" t="s">
        <v>8299</v>
      </c>
      <c r="D1393" s="958" t="s">
        <v>9051</v>
      </c>
    </row>
    <row r="1394" spans="2:4" ht="14.25">
      <c r="B1394" s="40" t="s">
        <v>8325</v>
      </c>
      <c r="C1394" s="39" t="s">
        <v>8300</v>
      </c>
      <c r="D1394" s="958" t="s">
        <v>9059</v>
      </c>
    </row>
    <row r="1395" spans="2:4" ht="14.25">
      <c r="B1395" s="40" t="s">
        <v>8325</v>
      </c>
      <c r="C1395" s="39" t="s">
        <v>8301</v>
      </c>
      <c r="D1395" s="958" t="s">
        <v>9068</v>
      </c>
    </row>
    <row r="1396" spans="2:4" ht="14.25">
      <c r="B1396" s="40" t="s">
        <v>8325</v>
      </c>
      <c r="C1396" s="39" t="s">
        <v>8302</v>
      </c>
      <c r="D1396" s="958" t="s">
        <v>9077</v>
      </c>
    </row>
    <row r="1397" spans="2:4" ht="14.25">
      <c r="B1397" s="40" t="s">
        <v>8325</v>
      </c>
      <c r="C1397" s="39" t="s">
        <v>9427</v>
      </c>
      <c r="D1397" s="958" t="s">
        <v>9086</v>
      </c>
    </row>
    <row r="1398" spans="2:4" ht="14.25">
      <c r="B1398" s="40" t="s">
        <v>8325</v>
      </c>
      <c r="C1398" s="40" t="s">
        <v>8317</v>
      </c>
      <c r="D1398" s="959" t="s">
        <v>9095</v>
      </c>
    </row>
    <row r="1399" spans="2:4" ht="14.25">
      <c r="B1399" s="40" t="s">
        <v>8325</v>
      </c>
      <c r="C1399" s="40" t="s">
        <v>8318</v>
      </c>
      <c r="D1399" s="959" t="s">
        <v>9103</v>
      </c>
    </row>
    <row r="1400" spans="2:4" ht="14.25">
      <c r="B1400" s="40" t="s">
        <v>8325</v>
      </c>
      <c r="C1400" s="40" t="s">
        <v>8319</v>
      </c>
      <c r="D1400" s="959" t="s">
        <v>9110</v>
      </c>
    </row>
    <row r="1401" spans="2:4" ht="14.25">
      <c r="B1401" s="40" t="s">
        <v>8325</v>
      </c>
      <c r="C1401" s="40" t="s">
        <v>8320</v>
      </c>
      <c r="D1401" s="959" t="s">
        <v>9116</v>
      </c>
    </row>
    <row r="1402" spans="2:4" ht="14.25">
      <c r="B1402" s="40" t="s">
        <v>8325</v>
      </c>
      <c r="C1402" s="40" t="s">
        <v>8321</v>
      </c>
      <c r="D1402" s="959" t="s">
        <v>9121</v>
      </c>
    </row>
    <row r="1403" spans="2:4" ht="14.25">
      <c r="B1403" s="40" t="s">
        <v>8325</v>
      </c>
      <c r="C1403" s="40" t="s">
        <v>8322</v>
      </c>
      <c r="D1403" s="959" t="s">
        <v>9125</v>
      </c>
    </row>
    <row r="1404" spans="2:4" ht="14.25">
      <c r="B1404" s="40" t="s">
        <v>8325</v>
      </c>
      <c r="C1404" s="40" t="s">
        <v>8323</v>
      </c>
      <c r="D1404" s="959" t="s">
        <v>9128</v>
      </c>
    </row>
    <row r="1405" spans="2:4" ht="14.25">
      <c r="B1405" s="40" t="s">
        <v>8325</v>
      </c>
      <c r="C1405" s="40" t="s">
        <v>8324</v>
      </c>
      <c r="D1405" s="959" t="s">
        <v>9130</v>
      </c>
    </row>
    <row r="1406" spans="2:4" ht="14.25">
      <c r="B1406" s="40" t="s">
        <v>8325</v>
      </c>
      <c r="C1406" s="40" t="s">
        <v>8325</v>
      </c>
      <c r="D1406" s="959" t="s">
        <v>9131</v>
      </c>
    </row>
  </sheetData>
  <autoFilter ref="D1:D1406" xr:uid="{3E986222-D721-4FFD-B8A4-164FB7F91029}"/>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tint="0.39997558519241921"/>
  </sheetPr>
  <dimension ref="A1:C25"/>
  <sheetViews>
    <sheetView workbookViewId="0">
      <selection activeCell="B4" sqref="B4"/>
    </sheetView>
  </sheetViews>
  <sheetFormatPr defaultRowHeight="13.5"/>
  <cols>
    <col min="1" max="1" width="19.25" bestFit="1" customWidth="1"/>
    <col min="2" max="2" width="155.5" bestFit="1" customWidth="1"/>
    <col min="3" max="3" width="164.75" customWidth="1"/>
  </cols>
  <sheetData>
    <row r="1" spans="1:3" ht="18">
      <c r="A1" s="44" t="s">
        <v>11701</v>
      </c>
      <c r="B1" s="44" t="s">
        <v>11702</v>
      </c>
      <c r="C1" s="44" t="s">
        <v>11703</v>
      </c>
    </row>
    <row r="2" spans="1:3">
      <c r="A2" s="45" t="s">
        <v>11704</v>
      </c>
      <c r="B2" s="128" t="s">
        <v>11705</v>
      </c>
      <c r="C2" s="128" t="s">
        <v>11706</v>
      </c>
    </row>
    <row r="3" spans="1:3">
      <c r="A3" s="45" t="s">
        <v>11707</v>
      </c>
      <c r="B3" s="128" t="s">
        <v>11708</v>
      </c>
      <c r="C3" s="128" t="s">
        <v>11709</v>
      </c>
    </row>
    <row r="4" spans="1:3">
      <c r="A4" s="45" t="s">
        <v>11710</v>
      </c>
      <c r="B4" s="128" t="s">
        <v>11711</v>
      </c>
      <c r="C4" s="128" t="s">
        <v>11712</v>
      </c>
    </row>
    <row r="5" spans="1:3">
      <c r="A5" s="46" t="s">
        <v>11713</v>
      </c>
      <c r="B5" s="128" t="s">
        <v>11714</v>
      </c>
      <c r="C5" s="128" t="s">
        <v>11715</v>
      </c>
    </row>
    <row r="6" spans="1:3">
      <c r="A6" s="46" t="s">
        <v>11716</v>
      </c>
      <c r="B6" s="128" t="s">
        <v>11717</v>
      </c>
      <c r="C6" s="128" t="s">
        <v>11718</v>
      </c>
    </row>
    <row r="7" spans="1:3">
      <c r="A7" s="46" t="s">
        <v>11719</v>
      </c>
      <c r="B7" s="128" t="s">
        <v>11720</v>
      </c>
      <c r="C7" s="128" t="s">
        <v>11721</v>
      </c>
    </row>
    <row r="8" spans="1:3">
      <c r="A8" s="46" t="s">
        <v>11722</v>
      </c>
      <c r="B8" s="128" t="s">
        <v>11723</v>
      </c>
      <c r="C8" s="128" t="s">
        <v>11724</v>
      </c>
    </row>
    <row r="9" spans="1:3">
      <c r="A9" s="47" t="s">
        <v>11725</v>
      </c>
      <c r="B9" s="128" t="s">
        <v>11726</v>
      </c>
      <c r="C9" s="128" t="s">
        <v>11727</v>
      </c>
    </row>
    <row r="10" spans="1:3">
      <c r="A10" s="47" t="s">
        <v>11728</v>
      </c>
      <c r="B10" s="128" t="s">
        <v>11729</v>
      </c>
      <c r="C10" s="128" t="s">
        <v>11730</v>
      </c>
    </row>
    <row r="11" spans="1:3">
      <c r="A11" s="47" t="s">
        <v>11731</v>
      </c>
      <c r="B11" s="128" t="s">
        <v>11732</v>
      </c>
      <c r="C11" s="128" t="s">
        <v>11733</v>
      </c>
    </row>
    <row r="12" spans="1:3">
      <c r="A12" s="47" t="s">
        <v>11734</v>
      </c>
      <c r="B12" s="128" t="s">
        <v>11735</v>
      </c>
      <c r="C12" s="128" t="s">
        <v>11736</v>
      </c>
    </row>
    <row r="13" spans="1:3">
      <c r="A13" s="47" t="s">
        <v>11737</v>
      </c>
      <c r="B13" s="128" t="s">
        <v>11738</v>
      </c>
      <c r="C13" s="128" t="s">
        <v>11739</v>
      </c>
    </row>
    <row r="14" spans="1:3">
      <c r="A14" s="48" t="s">
        <v>11740</v>
      </c>
      <c r="B14" s="128" t="s">
        <v>11741</v>
      </c>
      <c r="C14" s="128" t="s">
        <v>11742</v>
      </c>
    </row>
    <row r="15" spans="1:3">
      <c r="A15" s="48" t="s">
        <v>11743</v>
      </c>
      <c r="B15" s="128" t="s">
        <v>11744</v>
      </c>
      <c r="C15" s="128" t="s">
        <v>11745</v>
      </c>
    </row>
    <row r="16" spans="1:3">
      <c r="A16" s="48" t="s">
        <v>11746</v>
      </c>
      <c r="B16" s="128" t="s">
        <v>11747</v>
      </c>
      <c r="C16" s="128" t="s">
        <v>11748</v>
      </c>
    </row>
    <row r="17" spans="1:3">
      <c r="A17" s="48" t="s">
        <v>11749</v>
      </c>
      <c r="B17" s="128" t="s">
        <v>11750</v>
      </c>
      <c r="C17" s="128" t="s">
        <v>11751</v>
      </c>
    </row>
    <row r="18" spans="1:3">
      <c r="A18" s="48" t="s">
        <v>11752</v>
      </c>
      <c r="B18" s="128" t="s">
        <v>11753</v>
      </c>
      <c r="C18" s="128" t="s">
        <v>11754</v>
      </c>
    </row>
    <row r="19" spans="1:3">
      <c r="A19" s="48" t="s">
        <v>11755</v>
      </c>
      <c r="B19" s="128" t="s">
        <v>11756</v>
      </c>
      <c r="C19" s="128" t="s">
        <v>11757</v>
      </c>
    </row>
    <row r="20" spans="1:3">
      <c r="A20" s="48" t="s">
        <v>11758</v>
      </c>
      <c r="B20" s="128" t="s">
        <v>11759</v>
      </c>
      <c r="C20" s="128"/>
    </row>
    <row r="21" spans="1:3">
      <c r="A21" s="48" t="s">
        <v>11760</v>
      </c>
      <c r="B21" s="128" t="s">
        <v>11761</v>
      </c>
      <c r="C21" s="128" t="s">
        <v>11762</v>
      </c>
    </row>
    <row r="22" spans="1:3">
      <c r="A22" s="48" t="s">
        <v>11763</v>
      </c>
      <c r="B22" s="128" t="s">
        <v>11764</v>
      </c>
      <c r="C22" s="128" t="s">
        <v>11765</v>
      </c>
    </row>
    <row r="23" spans="1:3">
      <c r="A23" s="125" t="s">
        <v>11766</v>
      </c>
      <c r="B23" s="128" t="s">
        <v>11767</v>
      </c>
      <c r="C23" s="128" t="s">
        <v>11768</v>
      </c>
    </row>
    <row r="24" spans="1:3">
      <c r="A24" s="125" t="s">
        <v>11769</v>
      </c>
      <c r="B24" s="128" t="s">
        <v>11770</v>
      </c>
      <c r="C24" s="128" t="s">
        <v>11771</v>
      </c>
    </row>
    <row r="25" spans="1:3">
      <c r="A25" s="103" t="s">
        <v>11772</v>
      </c>
      <c r="B25" s="128" t="s">
        <v>11773</v>
      </c>
      <c r="C25" s="128" t="s">
        <v>11774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tint="0.39997558519241921"/>
  </sheetPr>
  <dimension ref="A1:C13"/>
  <sheetViews>
    <sheetView workbookViewId="0">
      <selection activeCell="B15" sqref="B15"/>
    </sheetView>
  </sheetViews>
  <sheetFormatPr defaultRowHeight="13.5"/>
  <cols>
    <col min="1" max="1" width="25.75" customWidth="1"/>
    <col min="2" max="2" width="21.375" customWidth="1"/>
    <col min="3" max="3" width="52.875" customWidth="1"/>
  </cols>
  <sheetData>
    <row r="1" spans="1:3" ht="14.25">
      <c r="A1" s="358" t="s">
        <v>11570</v>
      </c>
      <c r="B1" s="359" t="s">
        <v>11775</v>
      </c>
      <c r="C1" s="360" t="s">
        <v>11776</v>
      </c>
    </row>
    <row r="2" spans="1:3" ht="14.25">
      <c r="A2" t="s">
        <v>8248</v>
      </c>
      <c r="B2" t="s">
        <v>11645</v>
      </c>
      <c r="C2" s="81" t="s">
        <v>11777</v>
      </c>
    </row>
    <row r="3" spans="1:3" ht="14.25">
      <c r="A3" t="s">
        <v>8251</v>
      </c>
      <c r="B3" t="s">
        <v>11645</v>
      </c>
      <c r="C3" s="81" t="s">
        <v>11778</v>
      </c>
    </row>
    <row r="4" spans="1:3" ht="14.25">
      <c r="A4" t="s">
        <v>104</v>
      </c>
      <c r="B4" t="s">
        <v>11645</v>
      </c>
      <c r="C4" t="s">
        <v>11777</v>
      </c>
    </row>
    <row r="5" spans="1:3">
      <c r="A5" t="s">
        <v>8260</v>
      </c>
      <c r="B5" t="s">
        <v>11779</v>
      </c>
      <c r="C5" s="81" t="s">
        <v>11777</v>
      </c>
    </row>
    <row r="6" spans="1:3" ht="14.25">
      <c r="A6" s="3" t="s">
        <v>11780</v>
      </c>
      <c r="B6" t="s">
        <v>11604</v>
      </c>
    </row>
    <row r="7" spans="1:3" ht="14.25">
      <c r="A7" s="2" t="s">
        <v>11781</v>
      </c>
      <c r="B7" t="s">
        <v>11605</v>
      </c>
    </row>
    <row r="8" spans="1:3" ht="14.25">
      <c r="A8" s="3" t="s">
        <v>11782</v>
      </c>
      <c r="B8" t="s">
        <v>11606</v>
      </c>
    </row>
    <row r="9" spans="1:3" ht="14.25">
      <c r="A9" s="3" t="s">
        <v>11783</v>
      </c>
      <c r="B9" t="s">
        <v>11607</v>
      </c>
    </row>
    <row r="10" spans="1:3" ht="14.25">
      <c r="A10" s="3" t="s">
        <v>11784</v>
      </c>
      <c r="B10" t="s">
        <v>11608</v>
      </c>
    </row>
    <row r="11" spans="1:3" ht="14.25">
      <c r="A11" s="3" t="s">
        <v>11785</v>
      </c>
      <c r="B11" t="s">
        <v>11609</v>
      </c>
    </row>
    <row r="12" spans="1:3" ht="14.25">
      <c r="A12" s="3" t="s">
        <v>11786</v>
      </c>
      <c r="B12" t="s">
        <v>11610</v>
      </c>
    </row>
    <row r="13" spans="1:3" ht="14.25">
      <c r="A13" s="3" t="s">
        <v>11787</v>
      </c>
      <c r="B13" t="s">
        <v>11611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01354-8155-4D90-82C1-B22C8C150E9B}">
  <dimension ref="A1:K116"/>
  <sheetViews>
    <sheetView workbookViewId="0">
      <selection activeCell="G88" sqref="G88"/>
    </sheetView>
  </sheetViews>
  <sheetFormatPr defaultRowHeight="13.5"/>
  <cols>
    <col min="1" max="1" width="23.375" customWidth="1"/>
    <col min="2" max="2" width="22.75" customWidth="1"/>
    <col min="3" max="3" width="24.625" customWidth="1"/>
    <col min="4" max="4" width="15.875" customWidth="1"/>
  </cols>
  <sheetData>
    <row r="1" spans="1:5">
      <c r="A1" t="s">
        <v>11788</v>
      </c>
      <c r="C1" t="s">
        <v>11789</v>
      </c>
      <c r="D1" t="s">
        <v>11790</v>
      </c>
    </row>
    <row r="2" spans="1:5">
      <c r="A2" t="str">
        <f>IF(AND(C2 &lt;&gt; "Not Yet Made", D2 = "N"), "Item to be reset", "")</f>
        <v/>
      </c>
      <c r="B2" t="str">
        <f>Gear!B18</f>
        <v>The Merciless: One-handed Melee Sword; 18-20 Physical Damage; 30% Deflect;  Passive: At the Start of your Turn Gain 5 Bleed Damage On Hit until End of Combat.</v>
      </c>
      <c r="C2" t="str">
        <f>IFERROR(_xlfn.TEXTBEFORE(B2,":"),"Not Yet Made")</f>
        <v>The Merciless</v>
      </c>
      <c r="D2" t="s">
        <v>11791</v>
      </c>
      <c r="E2" t="str" cm="1">
        <f t="array" aca="1" ref="E2" ca="1">INDEX(B2:B115,LARGE(IF(D2:D116="Y",ROW(D2:D116)-ROW(F2)+1),INT(RAND()*COUNTIF(D2:D116,"Y")+1)))</f>
        <v>Unbreakable Chainlink: Body Piece; +100 Health; +10 Defense; Passive: Ranged Non-Ultimate Attacks deal no Physical Damage to you.</v>
      </c>
    </row>
    <row r="3" spans="1:5">
      <c r="A3" t="str">
        <f t="shared" ref="A3:A39" si="0">IF(AND(C3 &lt;&gt; "Not Yet Made", D3 = "N"), "Item to be reset", "")</f>
        <v/>
      </c>
      <c r="B3" t="str">
        <f>Gear!B19</f>
        <v>The Merciful: 1 True Damage; 50% Deflection; Active: (≈) Heal Damage taken last turn. (1/Day)</v>
      </c>
      <c r="C3" t="str">
        <f t="shared" ref="C3:C66" si="1">IFERROR(_xlfn.TEXTBEFORE(B3,":"),"Not Yet Made")</f>
        <v>The Merciful</v>
      </c>
      <c r="D3" t="s">
        <v>11791</v>
      </c>
      <c r="E3" t="str" cm="1">
        <f t="array" aca="1" ref="E3" ca="1">INDEX(B2:B115,LARGE(IF(D2:D115="Y",ROW(D2:D115)-ROW(F2)+1),INT(RAND()*COUNTIF(D2:D115,"Y")+1)))</f>
        <v>The Tormenting One: One-handed Half-Ranged Whip; 15 Terror Damage; Active: (+) Torment Target for 7 Turns. (1/Combat)</v>
      </c>
    </row>
    <row r="4" spans="1:5">
      <c r="A4" t="str">
        <f t="shared" si="0"/>
        <v/>
      </c>
      <c r="B4" t="str">
        <f>Gear!B37</f>
        <v>Bakyou: Two-handed Melee Sword; 30 Physical Damage; Passive: All your Strikes have Blitz.</v>
      </c>
      <c r="C4" t="str">
        <f t="shared" si="1"/>
        <v>Bakyou</v>
      </c>
      <c r="D4" t="s">
        <v>11791</v>
      </c>
      <c r="E4" t="str" cm="1">
        <f t="array" aca="1" ref="E4" ca="1">INDEX(B2:B115,LARGE(IF(D2:D115="Y",ROW(D2:D115)-ROW(F2)+1),INT(RAND()*COUNTIF(D2:D115,"Y")+1)))</f>
        <v>Flowing Despair: Ring Piece: Passive: The cost of your First Ability per Day will be evenly shared between all other Entities on a Hex.</v>
      </c>
    </row>
    <row r="5" spans="1:5">
      <c r="A5" t="str">
        <f t="shared" si="0"/>
        <v/>
      </c>
      <c r="B5" t="str">
        <f>Gear!B57</f>
        <v>**Insert**</v>
      </c>
      <c r="C5" t="str">
        <f t="shared" si="1"/>
        <v>Not Yet Made</v>
      </c>
      <c r="D5" t="s">
        <v>11792</v>
      </c>
    </row>
    <row r="6" spans="1:5">
      <c r="A6" t="str">
        <f t="shared" si="0"/>
        <v/>
      </c>
      <c r="B6" t="str">
        <f>Gear!B75</f>
        <v>Visera: Two-handed Melee Spear; 18 Physical Damage; On Hit: 10 Fire Damage; Active:[Channel for 1 Turn] Transform Weapon into Visera Dominatus: (o) Dealing 100 Fire Damage to all Entities on Hex.</v>
      </c>
      <c r="C6" t="str">
        <f t="shared" si="1"/>
        <v>Visera</v>
      </c>
      <c r="D6" t="s">
        <v>11791</v>
      </c>
    </row>
    <row r="7" spans="1:5">
      <c r="A7" t="str">
        <f t="shared" si="0"/>
        <v/>
      </c>
      <c r="B7" t="str">
        <f>Gear!B76</f>
        <v>Heaven's Roar: Two-handed Melee Spear; 20 Physical Damage &amp; 20 Lightning Damage; Active: (o) Converge a storm on your Hex which lasts 5 Turns. Every Turn, it Staggers for 1 Turn and deals 10 Lightning Damage to all Entities in the Combat Area. (1/Day)</v>
      </c>
      <c r="C7" t="str">
        <f t="shared" si="1"/>
        <v>Heaven's Roar</v>
      </c>
      <c r="D7" t="s">
        <v>11791</v>
      </c>
    </row>
    <row r="8" spans="1:5">
      <c r="A8" t="str">
        <f t="shared" si="0"/>
        <v/>
      </c>
      <c r="B8" t="str">
        <f>Gear!B94</f>
        <v>Zealdis No’: One-handed Melee Axe; 20 Physical Damage; Passive: While equipped in the Main-Hand Slot. Your Off-Hand slot becomes a copy of Zealdis No'.</v>
      </c>
      <c r="C8" t="str">
        <f t="shared" si="1"/>
        <v>Zealdis No’</v>
      </c>
      <c r="D8" t="s">
        <v>11791</v>
      </c>
    </row>
    <row r="9" spans="1:5">
      <c r="A9" t="str">
        <f t="shared" si="0"/>
        <v/>
      </c>
      <c r="B9" t="str">
        <f>Gear!B114</f>
        <v>**Insert**</v>
      </c>
      <c r="C9" t="str">
        <f t="shared" si="1"/>
        <v>Not Yet Made</v>
      </c>
      <c r="D9" t="s">
        <v>11792</v>
      </c>
    </row>
    <row r="10" spans="1:5">
      <c r="A10" t="str">
        <f t="shared" si="0"/>
        <v/>
      </c>
      <c r="B10" t="str">
        <f>Gear!B132</f>
        <v>**Insert**</v>
      </c>
      <c r="C10" t="str">
        <f t="shared" si="1"/>
        <v>Not Yet Made</v>
      </c>
      <c r="D10" t="s">
        <v>11792</v>
      </c>
    </row>
    <row r="11" spans="1:5">
      <c r="A11" t="str">
        <f t="shared" si="0"/>
        <v/>
      </c>
      <c r="B11" t="str">
        <f>Gear!B133</f>
        <v>**Insert**</v>
      </c>
      <c r="C11" t="str">
        <f t="shared" si="1"/>
        <v>Not Yet Made</v>
      </c>
      <c r="D11" t="s">
        <v>11792</v>
      </c>
    </row>
    <row r="12" spans="1:5">
      <c r="A12" t="str">
        <f t="shared" si="0"/>
        <v/>
      </c>
      <c r="B12" t="str">
        <f>Gear!B151</f>
        <v>**Insert**</v>
      </c>
      <c r="C12" t="str">
        <f t="shared" si="1"/>
        <v>Not Yet Made</v>
      </c>
      <c r="D12" t="s">
        <v>11792</v>
      </c>
    </row>
    <row r="13" spans="1:5">
      <c r="A13" t="str">
        <f t="shared" si="0"/>
        <v/>
      </c>
      <c r="B13" t="str">
        <f>Gear!B171</f>
        <v>**Insert**</v>
      </c>
      <c r="C13" t="str">
        <f t="shared" si="1"/>
        <v>Not Yet Made</v>
      </c>
      <c r="D13" t="s">
        <v>11792</v>
      </c>
    </row>
    <row r="14" spans="1:5">
      <c r="A14" t="str">
        <f t="shared" si="0"/>
        <v/>
      </c>
      <c r="B14" t="str">
        <f>Gear!B189</f>
        <v>**Insert**</v>
      </c>
      <c r="C14" t="str">
        <f t="shared" si="1"/>
        <v>Not Yet Made</v>
      </c>
      <c r="D14" t="s">
        <v>11792</v>
      </c>
    </row>
    <row r="15" spans="1:5">
      <c r="A15" t="str">
        <f t="shared" si="0"/>
        <v/>
      </c>
      <c r="B15" t="str">
        <f>Gear!B190</f>
        <v>**Insert**</v>
      </c>
      <c r="C15" t="str">
        <f t="shared" si="1"/>
        <v>Not Yet Made</v>
      </c>
      <c r="D15" t="s">
        <v>11792</v>
      </c>
    </row>
    <row r="16" spans="1:5">
      <c r="A16" t="str">
        <f t="shared" si="0"/>
        <v/>
      </c>
      <c r="B16" t="str">
        <f>Gear!B208</f>
        <v>**Insert**</v>
      </c>
      <c r="C16" t="str">
        <f t="shared" si="1"/>
        <v>Not Yet Made</v>
      </c>
      <c r="D16" t="s">
        <v>11792</v>
      </c>
    </row>
    <row r="17" spans="1:11">
      <c r="A17" t="str">
        <f t="shared" si="0"/>
        <v/>
      </c>
      <c r="B17" t="str">
        <f>Gear!B228</f>
        <v>Vaporizor: Two-handed Melee Warhammer; 30 Physical damage. Passive: All Damage dealt by this weapon to a Target is stored; When Stored Damage reaches Targets current Health they get Destroyed.</v>
      </c>
      <c r="C17" t="str">
        <f t="shared" si="1"/>
        <v>Vaporizor</v>
      </c>
      <c r="D17" t="s">
        <v>11791</v>
      </c>
    </row>
    <row r="18" spans="1:11">
      <c r="A18" t="str">
        <f t="shared" si="0"/>
        <v/>
      </c>
      <c r="B18" t="str">
        <f>Gear!B246</f>
        <v>**Insert**</v>
      </c>
      <c r="C18" t="str">
        <f t="shared" si="1"/>
        <v>Not Yet Made</v>
      </c>
      <c r="D18" t="s">
        <v>11792</v>
      </c>
    </row>
    <row r="19" spans="1:11">
      <c r="A19" t="str">
        <f t="shared" si="0"/>
        <v/>
      </c>
      <c r="B19" t="str">
        <f>Gear!B247</f>
        <v>**Insert**</v>
      </c>
      <c r="C19" t="str">
        <f t="shared" si="1"/>
        <v>Not Yet Made</v>
      </c>
      <c r="D19" t="s">
        <v>11792</v>
      </c>
    </row>
    <row r="20" spans="1:11">
      <c r="A20" t="str">
        <f t="shared" si="0"/>
        <v/>
      </c>
      <c r="B20" t="str">
        <f>Gear!B265</f>
        <v>**Insert**</v>
      </c>
      <c r="C20" t="str">
        <f t="shared" si="1"/>
        <v>Not Yet Made</v>
      </c>
      <c r="D20" t="s">
        <v>11792</v>
      </c>
    </row>
    <row r="21" spans="1:11">
      <c r="A21" t="str">
        <f t="shared" si="0"/>
        <v/>
      </c>
      <c r="B21" t="str">
        <f>Gear!B285</f>
        <v>**Insert**</v>
      </c>
      <c r="C21" t="str">
        <f t="shared" si="1"/>
        <v>Not Yet Made</v>
      </c>
      <c r="D21" t="s">
        <v>11792</v>
      </c>
    </row>
    <row r="22" spans="1:11">
      <c r="A22" t="str">
        <f t="shared" si="0"/>
        <v/>
      </c>
      <c r="B22" t="str">
        <f>Gear!B303</f>
        <v>**Insert**</v>
      </c>
      <c r="C22" t="str">
        <f t="shared" si="1"/>
        <v>Not Yet Made</v>
      </c>
      <c r="D22" t="s">
        <v>11792</v>
      </c>
    </row>
    <row r="23" spans="1:11">
      <c r="A23" t="str">
        <f t="shared" si="0"/>
        <v/>
      </c>
      <c r="B23" t="str">
        <f>Gear!B304</f>
        <v>The Peasant's Revenge: Two-Handed Melee Halberd; 20 Unscallable True Damage; Blitz;  Passive: This Weapon has +10 Base Damage for each Level Difference between you and Target; At 6 Levels Difference this Weapon has 1 Zero Added to its base Damage.</v>
      </c>
      <c r="C23" t="str">
        <f t="shared" si="1"/>
        <v>The Peasant's Revenge</v>
      </c>
      <c r="D23" t="s">
        <v>11791</v>
      </c>
    </row>
    <row r="24" spans="1:11">
      <c r="A24" t="str">
        <f t="shared" si="0"/>
        <v/>
      </c>
      <c r="B24" t="str">
        <f>Gear!B322</f>
        <v>Blue Fire Claws: Two-handed Melee Knife; [Requires Above 0% Fire Resistance to be Equipped] 30 Physical Damage; On Hit: 30 Fire Damage; Passive: Miss Range is 1-10.</v>
      </c>
      <c r="C24" t="str">
        <f t="shared" si="1"/>
        <v>Blue Fire Claws</v>
      </c>
      <c r="D24" t="s">
        <v>11791</v>
      </c>
    </row>
    <row r="25" spans="1:11">
      <c r="A25" t="str">
        <f t="shared" si="0"/>
        <v/>
      </c>
      <c r="B25" t="str">
        <f>Gear!B342</f>
        <v>**Insert**</v>
      </c>
      <c r="C25" t="str">
        <f t="shared" si="1"/>
        <v>Not Yet Made</v>
      </c>
      <c r="D25" t="s">
        <v>11792</v>
      </c>
    </row>
    <row r="26" spans="1:11">
      <c r="A26" t="str">
        <f t="shared" si="0"/>
        <v/>
      </c>
      <c r="B26" t="str">
        <f>Gear!B360</f>
        <v>The Tormenting One: One-handed Half-Ranged Whip; 15 Terror Damage; Active: (+) Torment Target for 7 Turns. (1/Combat)</v>
      </c>
      <c r="C26" t="str">
        <f t="shared" si="1"/>
        <v>The Tormenting One</v>
      </c>
      <c r="D26" t="s">
        <v>11791</v>
      </c>
      <c r="J26">
        <f>SUM(K26:K54)</f>
        <v>815</v>
      </c>
      <c r="K26">
        <v>107</v>
      </c>
    </row>
    <row r="27" spans="1:11">
      <c r="A27" t="str">
        <f t="shared" si="0"/>
        <v/>
      </c>
      <c r="B27" t="str">
        <f>Gear!B361</f>
        <v>**Insert**</v>
      </c>
      <c r="C27" t="str">
        <f t="shared" si="1"/>
        <v>Not Yet Made</v>
      </c>
      <c r="D27" t="s">
        <v>11792</v>
      </c>
      <c r="K27">
        <v>107</v>
      </c>
    </row>
    <row r="28" spans="1:11">
      <c r="A28" t="str">
        <f t="shared" si="0"/>
        <v/>
      </c>
      <c r="B28" t="str">
        <f>Gear!B379</f>
        <v>Hell's Inferno: Two-handed Ranged Bow; 20 Dark Damage; 1 Hex Range; Passive: 50% Chance to deal Shadowflame Damage Instead.</v>
      </c>
      <c r="C28" t="str">
        <f t="shared" si="1"/>
        <v>Hell's Inferno</v>
      </c>
      <c r="D28" t="s">
        <v>11791</v>
      </c>
      <c r="K28">
        <v>107</v>
      </c>
    </row>
    <row r="29" spans="1:11">
      <c r="A29" t="str">
        <f t="shared" si="0"/>
        <v/>
      </c>
      <c r="B29" t="str">
        <f>Gear!B399</f>
        <v>**Insert**</v>
      </c>
      <c r="C29" t="str">
        <f t="shared" si="1"/>
        <v>Not Yet Made</v>
      </c>
      <c r="D29" t="s">
        <v>11792</v>
      </c>
      <c r="K29">
        <v>107</v>
      </c>
    </row>
    <row r="30" spans="1:11">
      <c r="A30" t="str">
        <f t="shared" si="0"/>
        <v/>
      </c>
      <c r="B30" t="str">
        <f>Gear!B417</f>
        <v>The Heart Piercer: Two-handed Ranged Crossbow: 10 Physical Damage; 10 Magic Damage; 1 Hex Range; 2 Capacity; Passive: Ignore 50% Defense and Dispersion.</v>
      </c>
      <c r="C30" t="str">
        <f t="shared" si="1"/>
        <v>The Heart Piercer</v>
      </c>
      <c r="D30" t="s">
        <v>11791</v>
      </c>
      <c r="K30">
        <v>284</v>
      </c>
    </row>
    <row r="31" spans="1:11">
      <c r="A31" t="str">
        <f t="shared" si="0"/>
        <v/>
      </c>
      <c r="B31" t="str">
        <f>Gear!B418</f>
        <v>**Insert**</v>
      </c>
      <c r="C31" t="str">
        <f t="shared" si="1"/>
        <v>Not Yet Made</v>
      </c>
      <c r="D31" t="s">
        <v>11792</v>
      </c>
      <c r="K31">
        <v>103</v>
      </c>
    </row>
    <row r="32" spans="1:11">
      <c r="A32" t="str">
        <f t="shared" si="0"/>
        <v/>
      </c>
      <c r="B32" t="str">
        <f>Gear!B436</f>
        <v>Eclipse: One-handed Ranged Pistol; 15 Physical Damage; 4 Capacity; Passive: Reloading pulls out all your Pellets that hit Entities this Combat back into the gun, each one dealing 15 Bleed Damage to the respective Target.</v>
      </c>
      <c r="C32" t="str">
        <f t="shared" si="1"/>
        <v>Eclipse</v>
      </c>
      <c r="D32" t="s">
        <v>11791</v>
      </c>
    </row>
    <row r="33" spans="1:4">
      <c r="A33" t="str">
        <f t="shared" si="0"/>
        <v/>
      </c>
      <c r="B33" t="str">
        <f>Gear!B456</f>
        <v>**Insert**</v>
      </c>
      <c r="C33" t="str">
        <f t="shared" si="1"/>
        <v>Not Yet Made</v>
      </c>
      <c r="D33" t="s">
        <v>11792</v>
      </c>
    </row>
    <row r="34" spans="1:4">
      <c r="A34" t="str">
        <f t="shared" si="0"/>
        <v/>
      </c>
      <c r="B34" t="str">
        <f>Gear!B474</f>
        <v>Binding Demise: Two-handed Ranged Staff; 18-22 Magic Damage; +5 Power; On Hit: Root Target for 1 Turn.</v>
      </c>
      <c r="C34" t="str">
        <f t="shared" si="1"/>
        <v>Binding Demise</v>
      </c>
      <c r="D34" t="s">
        <v>11791</v>
      </c>
    </row>
    <row r="35" spans="1:4">
      <c r="A35" t="str">
        <f t="shared" si="0"/>
        <v/>
      </c>
      <c r="B35" t="str">
        <f>Gear!B475</f>
        <v>Zen: Two-handed Melee Staff: 30 Physical Damage; Passive: Scales with Strength, Dexterity &amp; Power.</v>
      </c>
      <c r="C35" t="str">
        <f t="shared" si="1"/>
        <v>Zen</v>
      </c>
      <c r="D35" t="s">
        <v>11791</v>
      </c>
    </row>
    <row r="36" spans="1:4">
      <c r="A36" t="str">
        <f t="shared" si="0"/>
        <v/>
      </c>
      <c r="B36" t="str">
        <f>Gear!B493</f>
        <v>Mindbreaker: Two-handed Ranged Scepter; 12 Magic Damage; +100 Mana; Active: (+) Pierce Target's mind, dealing 30 Magic Damage and Confusing them for 3 Turns. (1/Day)</v>
      </c>
      <c r="C36" t="str">
        <f t="shared" si="1"/>
        <v>Mindbreaker</v>
      </c>
      <c r="D36" t="s">
        <v>11791</v>
      </c>
    </row>
    <row r="37" spans="1:4">
      <c r="A37" t="str">
        <f t="shared" si="0"/>
        <v/>
      </c>
      <c r="B37" t="str">
        <f>Gear!B513</f>
        <v>**Insert**</v>
      </c>
      <c r="C37" t="str">
        <f t="shared" si="1"/>
        <v>Not Yet Made</v>
      </c>
      <c r="D37" t="s">
        <v>11792</v>
      </c>
    </row>
    <row r="38" spans="1:4">
      <c r="A38" t="str">
        <f t="shared" si="0"/>
        <v/>
      </c>
      <c r="B38" t="str">
        <f>Gear!B531</f>
        <v>**Insert**</v>
      </c>
      <c r="C38" t="str">
        <f t="shared" si="1"/>
        <v>Not Yet Made</v>
      </c>
      <c r="D38" t="s">
        <v>11792</v>
      </c>
    </row>
    <row r="39" spans="1:4">
      <c r="A39" s="240" t="str">
        <f t="shared" si="0"/>
        <v/>
      </c>
      <c r="B39" s="240" t="str">
        <f>Gear!B532</f>
        <v>**Insert**</v>
      </c>
      <c r="C39" s="240" t="str">
        <f t="shared" si="1"/>
        <v>Not Yet Made</v>
      </c>
      <c r="D39" s="240" t="s">
        <v>11792</v>
      </c>
    </row>
    <row r="40" spans="1:4">
      <c r="B40" t="str">
        <f>Gear!B552</f>
        <v>Librarian Manifesto: Off Hand Tome; Passive: If Target is the first to deal damage to you in combat, Mind Control them for 2 Turns.</v>
      </c>
      <c r="C40" t="str">
        <f t="shared" si="1"/>
        <v>Librarian Manifesto</v>
      </c>
      <c r="D40" t="s">
        <v>11791</v>
      </c>
    </row>
    <row r="41" spans="1:4">
      <c r="B41" t="str">
        <f>Gear!B571</f>
        <v>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v>
      </c>
      <c r="C41" t="str">
        <f t="shared" si="1"/>
        <v>Invigroths Pentagram</v>
      </c>
      <c r="D41" t="s">
        <v>11791</v>
      </c>
    </row>
    <row r="42" spans="1:4">
      <c r="B42" t="str">
        <f>Gear!B609</f>
        <v>Glass Mirror: Off Hand Shield; 5 Dispersion; -5 Power; -5 Strength; -5 Dexterity; +50% Deflection.</v>
      </c>
      <c r="C42" t="str">
        <f t="shared" si="1"/>
        <v>Glass Mirror</v>
      </c>
      <c r="D42" t="s">
        <v>11791</v>
      </c>
    </row>
    <row r="43" spans="1:4">
      <c r="B43" t="str">
        <f>Gear!B553</f>
        <v>Velsek Grimoire: Off Hand Tome; Active: (≈) Your next Ability will cast 1 Tier higher. (1/Day)</v>
      </c>
      <c r="C43" t="str">
        <f t="shared" si="1"/>
        <v>Velsek Grimoire</v>
      </c>
      <c r="D43" t="s">
        <v>11791</v>
      </c>
    </row>
    <row r="44" spans="1:4">
      <c r="B44" t="str">
        <f>Gear!B572</f>
        <v>**Insert**</v>
      </c>
      <c r="C44" t="str">
        <f t="shared" si="1"/>
        <v>Not Yet Made</v>
      </c>
      <c r="D44" t="s">
        <v>11792</v>
      </c>
    </row>
    <row r="45" spans="1:4">
      <c r="B45" t="str">
        <f>Gear!B610</f>
        <v>**Insert**</v>
      </c>
      <c r="C45" t="str">
        <f t="shared" si="1"/>
        <v>Not Yet Made</v>
      </c>
      <c r="D45" t="s">
        <v>11792</v>
      </c>
    </row>
    <row r="46" spans="1:4">
      <c r="B46" t="str">
        <f>Gear!B628</f>
        <v xml:space="preserve">The Black Hole: Ammunition Slot Quiver; Provides Arrows for the use of Bows and Crossbows; Passive: Fired Arrows Deal 10 True Damage On Hit; You may Store any amount of throwables into this Quiver; Active: Throw all Stored Throwables at Target Entity. </v>
      </c>
      <c r="C46" t="str">
        <f t="shared" si="1"/>
        <v>The Black Hole</v>
      </c>
      <c r="D46" t="s">
        <v>11791</v>
      </c>
    </row>
    <row r="47" spans="1:4">
      <c r="B47" t="str">
        <f>Gear!B647</f>
        <v>**Insert**</v>
      </c>
      <c r="C47" t="str">
        <f t="shared" si="1"/>
        <v>Not Yet Made</v>
      </c>
      <c r="D47" t="s">
        <v>11792</v>
      </c>
    </row>
    <row r="48" spans="1:4">
      <c r="B48" t="str">
        <f>Gear!B666</f>
        <v>Helm of the Elemental Divine: Head Set Piece; +5 Defense; +5 Dispersion; +1 Hex Vision; +50% Wind Resistance; Active: (+) Deal 40 Wind Damage to Target Entity. (1/Combat)</v>
      </c>
      <c r="C48" t="str">
        <f t="shared" si="1"/>
        <v>Helm of the Elemental Divine</v>
      </c>
      <c r="D48" t="s">
        <v>11792</v>
      </c>
    </row>
    <row r="49" spans="2:4">
      <c r="B49" t="str">
        <f>Gear!B685</f>
        <v>The Third Eye: Head Piece; +1 Might; +1 Mobility; +1 Wisdom; +3 Power; +3 Dexterity; +3 Dispersion; +1 Hex Vision; Passive: Selfdestruct after 3 Days.</v>
      </c>
      <c r="C49" t="str">
        <f t="shared" si="1"/>
        <v>The Third Eye</v>
      </c>
      <c r="D49" t="s">
        <v>11791</v>
      </c>
    </row>
    <row r="50" spans="2:4">
      <c r="B50" t="str">
        <f>Gear!B704</f>
        <v>Abyssal Hood: Head Set Piece; +75 Mana; +4 Dexterity; Passive: Hide your True Identity; Entities can no longer Gain any kind of Information when Inspecting you or when entering Combat with you, including Stats.</v>
      </c>
      <c r="C50" t="str">
        <f t="shared" si="1"/>
        <v>Abyssal Hood</v>
      </c>
      <c r="D50" t="s">
        <v>11791</v>
      </c>
    </row>
    <row r="51" spans="2:4">
      <c r="B51" t="str">
        <f>Gear!B723</f>
        <v>Alchemist's Hat; +100 Mana; +5 Dispersion; Active: (≈) Gain 1 Random Epic Potion. (1/Day)</v>
      </c>
      <c r="C51" t="str">
        <f t="shared" si="1"/>
        <v>Alchemist's Hat; +100 Mana; +5 Dispersion; Active</v>
      </c>
      <c r="D51" t="s">
        <v>11791</v>
      </c>
    </row>
    <row r="52" spans="2:4">
      <c r="B52" t="str">
        <f>Gear!B742</f>
        <v>Pauldrons of the Elemental Divine: Shoulder Set Piece; +20 Health; +6 Defense; +6 Dispersion; +50% Lightning Resistance; +20% Deflection; Active: (+) Deal 40 Lightning Damage to Target. (1/Combat)</v>
      </c>
      <c r="C52" t="str">
        <f t="shared" si="1"/>
        <v>Pauldrons of the Elemental Divine</v>
      </c>
      <c r="D52" t="s">
        <v>11791</v>
      </c>
    </row>
    <row r="53" spans="2:4">
      <c r="B53" t="str">
        <f>Gear!B761</f>
        <v>Lionguards: Shoulder Piece; Gain 40% Light Resistance; Passive: Gain 1 Defense and Dispersion for every 10% Light Resistance, for every 100% Light Resistance you have also Gain 20% Total Damage Reduction; Active: (≈) Gain 60% Light Resistance until End of Combat. (1/Day)</v>
      </c>
      <c r="C53" t="str">
        <f t="shared" si="1"/>
        <v>Lionguards</v>
      </c>
      <c r="D53" t="s">
        <v>11791</v>
      </c>
    </row>
    <row r="54" spans="2:4">
      <c r="B54" t="str">
        <f>Gear!B780</f>
        <v>Mantle of Sacrifice: Shoulder Set Piece; +300 Mana; +10 Dispersion; +10 Power; Passive: Lose 10 Health with each Traversed Hex; Selfdestructs after 3 days.</v>
      </c>
      <c r="C54" t="str">
        <f t="shared" si="1"/>
        <v>Mantle of Sacrifice</v>
      </c>
      <c r="D54" t="s">
        <v>11791</v>
      </c>
    </row>
    <row r="55" spans="2:4">
      <c r="B55" t="str">
        <f>Gear!B799</f>
        <v>**Insert**</v>
      </c>
      <c r="C55" t="str">
        <f t="shared" si="1"/>
        <v>Not Yet Made</v>
      </c>
      <c r="D55" t="s">
        <v>11792</v>
      </c>
    </row>
    <row r="56" spans="2:4">
      <c r="B56" t="str">
        <f>Gear!B818</f>
        <v>**Insert**</v>
      </c>
      <c r="C56" t="str">
        <f t="shared" si="1"/>
        <v>Not Yet Made</v>
      </c>
      <c r="D56" t="s">
        <v>11792</v>
      </c>
    </row>
    <row r="57" spans="2:4">
      <c r="B57" t="str">
        <f>Gear!B837</f>
        <v>Plate of the Elemental Divine: Body Set Piece: +100 Health; +5 Defense; +5 Dispersion; ; +50% Light Resistance; Active: (+) Deal 40 Light Damage to Target. (1/Combat)</v>
      </c>
      <c r="C57" t="str">
        <f t="shared" si="1"/>
        <v>Plate of the Elemental Divine</v>
      </c>
      <c r="D57" t="s">
        <v>11791</v>
      </c>
    </row>
    <row r="58" spans="2:4">
      <c r="B58" t="str">
        <f>Gear!B856</f>
        <v>Abyssal Armor: Body Set Piece; +5 Defense; +5 Dispersion; +50% Dark Resistance; Passive: Become Ethereal.</v>
      </c>
      <c r="C58" t="str">
        <f t="shared" si="1"/>
        <v>Abyssal Armor</v>
      </c>
      <c r="D58" t="s">
        <v>11791</v>
      </c>
    </row>
    <row r="59" spans="2:4">
      <c r="B59" t="str">
        <f>Gear!B875</f>
        <v>Cursebearer's Robes: Body Set Piece; +20 Power; +200 Mana; +30% Elemental Resistance; Passive: You become Cursed, you can no longer Loot anything; Selfdestructs after 3 Days.</v>
      </c>
      <c r="C59" t="str">
        <f t="shared" si="1"/>
        <v>Cursebearer's Robes</v>
      </c>
      <c r="D59" t="s">
        <v>11791</v>
      </c>
    </row>
    <row r="60" spans="2:4">
      <c r="B60" t="str">
        <f>Gear!B894</f>
        <v>Protectorates Sealed Armguards: Arms Piece; +5 Defense; +5 Dispersion; +20% Elemental Resistance; Active: (≈) 50% Chance to Double this Gears Base Stats or Selfdestruct. (1/Day)</v>
      </c>
      <c r="C60" t="str">
        <f t="shared" si="1"/>
        <v>Protectorates Sealed Armguards</v>
      </c>
      <c r="D60" t="s">
        <v>11791</v>
      </c>
    </row>
    <row r="61" spans="2:4">
      <c r="B61" t="str">
        <f>Gear!B913</f>
        <v>Abyssal Bracers: Arms Set Piece; +6 Defense; +6 Dexterity; +6 Strength; +20% Dark Resistance; Passive: Become Brawn.</v>
      </c>
      <c r="C61" t="str">
        <f t="shared" si="1"/>
        <v>Abyssal Bracers</v>
      </c>
      <c r="D61" t="s">
        <v>11791</v>
      </c>
    </row>
    <row r="62" spans="2:4">
      <c r="B62" t="str">
        <f>Gear!B932</f>
        <v>**Insert**</v>
      </c>
      <c r="C62" t="str">
        <f t="shared" si="1"/>
        <v>Not Yet Made</v>
      </c>
      <c r="D62" t="s">
        <v>11792</v>
      </c>
    </row>
    <row r="63" spans="2:4">
      <c r="B63" t="str">
        <f>Gear!B951</f>
        <v>Chaos Binders: Arms Piece; Passive: You take 100% more total Damage; You deal 100% more Total Damage.</v>
      </c>
      <c r="C63" t="str">
        <f t="shared" si="1"/>
        <v>Chaos Binders</v>
      </c>
      <c r="D63" t="s">
        <v>11791</v>
      </c>
    </row>
    <row r="64" spans="2:4">
      <c r="B64" t="str">
        <f>Gear!B970</f>
        <v>Gauntlets of the Elemental Divine: Hand Set Piece; +5 Defense; +5 Dispersion; +12 Strength; +50% Fire Resistance; Active: Active: (+) Deal 40 Fire Damage to Target. (1/Combat)</v>
      </c>
      <c r="C64" t="str">
        <f t="shared" si="1"/>
        <v>Gauntlets of the Elemental Divine</v>
      </c>
      <c r="D64" t="s">
        <v>11791</v>
      </c>
    </row>
    <row r="65" spans="2:4">
      <c r="B65" t="str">
        <f>Gear!B989</f>
        <v>Eruptors: Hand Piece; +6 Defense; +6 Dispersion; +60% Fire Resistance; Active: (≈) Flash; Cast a Non-Ultimate Fire Wavelength Ability at no Cost. (2/Day)</v>
      </c>
      <c r="C65" t="str">
        <f t="shared" si="1"/>
        <v>Eruptors</v>
      </c>
      <c r="D65" t="s">
        <v>11791</v>
      </c>
    </row>
    <row r="66" spans="2:4">
      <c r="B66" t="str">
        <f>Gear!B1008</f>
        <v>**Insert**</v>
      </c>
      <c r="C66" t="str">
        <f t="shared" si="1"/>
        <v>Not Yet Made</v>
      </c>
      <c r="D66" t="s">
        <v>11792</v>
      </c>
    </row>
    <row r="67" spans="2:4">
      <c r="B67" t="str">
        <f>Gear!B1027</f>
        <v>Living Bonds: Hand Piece; +10 Power; +10 Dispersion; Active: (+) Seal Target for X Turns where X is Targets Level. (1/Combat)</v>
      </c>
      <c r="C67" t="str">
        <f t="shared" ref="C67:C116" si="2">IFERROR(_xlfn.TEXTBEFORE(B67,":"),"Not Yet Made")</f>
        <v>Living Bonds</v>
      </c>
      <c r="D67" t="s">
        <v>11791</v>
      </c>
    </row>
    <row r="68" spans="2:4">
      <c r="B68" t="str">
        <f>Gear!B1046</f>
        <v>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v>
      </c>
      <c r="C68" t="str">
        <f t="shared" si="2"/>
        <v>Legplates of the Sunburial</v>
      </c>
      <c r="D68" t="s">
        <v>11791</v>
      </c>
    </row>
    <row r="69" spans="2:4">
      <c r="B69" t="str">
        <f>Gear!B1065</f>
        <v>Faulds of the Elemental Divine: Leg Set Piece; +7 Defense; +7 Dispersion; +2 Mobility; +50% Frost Resistance; Active: Toggle; Active: (+) Deal 40 Frost Damage to Target. (1/Combat)</v>
      </c>
      <c r="C69" t="str">
        <f t="shared" si="2"/>
        <v>Faulds of the Elemental Divine</v>
      </c>
      <c r="D69" t="s">
        <v>11791</v>
      </c>
    </row>
    <row r="70" spans="2:4">
      <c r="B70" t="str">
        <f>Gear!B1084</f>
        <v>Abyssal Strides: Leg Set Piece; +4 Dexterity; +4 Mobility; +50% Dark Resistance; Passive: Gain Fearless; Active: Toggle; Convert your Mobility into Dexterity where 1 Mobility is 4 Dexterity.</v>
      </c>
      <c r="C70" t="str">
        <f t="shared" si="2"/>
        <v>Abyssal Strides</v>
      </c>
      <c r="D70" t="s">
        <v>11791</v>
      </c>
    </row>
    <row r="71" spans="2:4">
      <c r="B71" t="str">
        <f>Gear!B1103</f>
        <v>Bladed Slains: Leg Piece; +5 Dispersion; +5 Dexterity; Passive: Your Melee Basic Attacks Trigger a Leg Strike that deals 20 Physical Damage and 20 Bleed Damage.</v>
      </c>
      <c r="C71" t="str">
        <f t="shared" si="2"/>
        <v>Bladed Slains</v>
      </c>
      <c r="D71" t="s">
        <v>11791</v>
      </c>
    </row>
    <row r="72" spans="2:4">
      <c r="B72" t="str">
        <f>Gear!B1122</f>
        <v>Sabatons of the Elemental Divine: Feet Set Piece; +4 Defense; +4 Dispersion; +2 Stamina; +50% Earth Resistance;  Active: (+) Deal 40 Earth Damage to Target. (1/Combat)</v>
      </c>
      <c r="C72" t="str">
        <f t="shared" si="2"/>
        <v>Sabatons of the Elemental Divine</v>
      </c>
      <c r="D72" t="s">
        <v>11791</v>
      </c>
    </row>
    <row r="73" spans="2:4">
      <c r="B73" t="str">
        <f>Gear!B1141</f>
        <v>Planic Walkers: Feet Piece; +40 Health; +8 Defense; +8 Strength; +1 Stamina; Passive: Every Hex you Traverse counts as and Transforms into a Plains Hex.</v>
      </c>
      <c r="C73" t="str">
        <f t="shared" si="2"/>
        <v>Planic Walkers</v>
      </c>
      <c r="D73" t="s">
        <v>11791</v>
      </c>
    </row>
    <row r="74" spans="2:4">
      <c r="B74" t="str">
        <f>Gear!B1160</f>
        <v>Abyssal Kicks: Feet Set Piece; +8 Dexterity; +2 Stamina; +20% Dark Resistance; Passive: Become Agile.</v>
      </c>
      <c r="C74" t="str">
        <f t="shared" si="2"/>
        <v>Abyssal Kicks</v>
      </c>
      <c r="D74" t="s">
        <v>11791</v>
      </c>
    </row>
    <row r="75" spans="2:4">
      <c r="B75" t="str">
        <f>Gear!B1179</f>
        <v>Archaicandreans: Feet Piece; +10 Strength or Power; +100 Health or Mana; Active: (≈) Renounce your Faction and Banner and instead of choosing you gain both Stats from this Gear.</v>
      </c>
      <c r="C75" t="str">
        <f t="shared" si="2"/>
        <v>Archaicandreans</v>
      </c>
      <c r="D75" t="s">
        <v>11791</v>
      </c>
    </row>
    <row r="76" spans="2:4">
      <c r="B76" t="str">
        <f>Gear!B629</f>
        <v>**Insert**</v>
      </c>
      <c r="C76" t="str">
        <f t="shared" si="2"/>
        <v>Not Yet Made</v>
      </c>
      <c r="D76" t="s">
        <v>11792</v>
      </c>
    </row>
    <row r="77" spans="2:4">
      <c r="B77" t="str">
        <f>Gear!B648</f>
        <v>The Solarite Ammo Box: Ammunition Slot Pouch; Provides Pellets for the use of Guns and Rifles; Passive:  Fired Pellets Deal 20 Solar Damage on Hit.</v>
      </c>
      <c r="C77" t="str">
        <f t="shared" si="2"/>
        <v>The Solarite Ammo Box</v>
      </c>
      <c r="D77" t="s">
        <v>11791</v>
      </c>
    </row>
    <row r="78" spans="2:4">
      <c r="B78" t="str">
        <f>Gear!B667</f>
        <v>**Insert**</v>
      </c>
      <c r="C78" t="str">
        <f t="shared" si="2"/>
        <v>Not Yet Made</v>
      </c>
      <c r="D78" t="s">
        <v>11792</v>
      </c>
    </row>
    <row r="79" spans="2:4">
      <c r="B79" t="str">
        <f>Gear!B686</f>
        <v>Corona Contiua: Head Piece; +8 Power; +80 Mana; +8 Dispersion; Passive: Toggle and Stance Abilities have their costs halved.</v>
      </c>
      <c r="C79" t="str">
        <f t="shared" si="2"/>
        <v>Corona Contiua</v>
      </c>
      <c r="D79" t="s">
        <v>11791</v>
      </c>
    </row>
    <row r="80" spans="2:4">
      <c r="B80" t="str">
        <f>Gear!B705</f>
        <v>**Insert**</v>
      </c>
      <c r="C80" t="str">
        <f t="shared" si="2"/>
        <v>Not Yet Made</v>
      </c>
      <c r="D80" t="s">
        <v>11792</v>
      </c>
    </row>
    <row r="81" spans="2:4">
      <c r="B81" t="str">
        <f>Gear!B724</f>
        <v>**Insert**</v>
      </c>
      <c r="C81" t="str">
        <f t="shared" si="2"/>
        <v>Not Yet Made</v>
      </c>
      <c r="D81" t="s">
        <v>11792</v>
      </c>
    </row>
    <row r="82" spans="2:4">
      <c r="B82" t="str">
        <f>Gear!B743</f>
        <v>Quartzel Spikes: Shoulder Piece; +3 Defense; +5 Dispersion; +25 Mana; +75 Health; Passive: Entities Striking you take 20 Magic Damage and are Sealed for 1 Turn even on Miss.</v>
      </c>
      <c r="C82" t="str">
        <f t="shared" si="2"/>
        <v>Quartzel Spikes</v>
      </c>
      <c r="D82" t="s">
        <v>11791</v>
      </c>
    </row>
    <row r="83" spans="2:4">
      <c r="B83" t="str">
        <f>Gear!B762</f>
        <v>Mushroom Landers: Shoulder Piece; +20% Poison Resistance; +20% Bleed Resistance; +20% Dark Resistance; +20% Fortitude; Active: (o) Poison all other Entities on Hex for 20 Poison Damage per Turn over 5 Turns. (1/Day)</v>
      </c>
      <c r="C83" t="str">
        <f t="shared" si="2"/>
        <v>Mushroom Landers</v>
      </c>
      <c r="D83" t="s">
        <v>11792</v>
      </c>
    </row>
    <row r="84" spans="2:4">
      <c r="B84" t="str">
        <f>Gear!B781</f>
        <v>Dragonslayer Coat: Shoulder Piece; +2 Mobility; +10 Dexterity; Active: (≈) Strike Target Dealing Physical Damage equal to the Difference between your Max Healths. (1/Day)</v>
      </c>
      <c r="C84" t="str">
        <f t="shared" si="2"/>
        <v>Dragonslayer Coat</v>
      </c>
      <c r="D84" t="s">
        <v>11791</v>
      </c>
    </row>
    <row r="85" spans="2:4">
      <c r="B85" t="str">
        <f>Gear!B800</f>
        <v>**Insert**</v>
      </c>
      <c r="C85" t="str">
        <f t="shared" si="2"/>
        <v>Not Yet Made</v>
      </c>
      <c r="D85" t="s">
        <v>11792</v>
      </c>
    </row>
    <row r="86" spans="2:4">
      <c r="B86" t="str">
        <f>Gear!B819</f>
        <v>Unbreakable Chainlink: Body Piece; +100 Health; +10 Defense; Passive: Ranged Non-Ultimate Attacks deal no Physical Damage to you.</v>
      </c>
      <c r="C86" t="str">
        <f t="shared" si="2"/>
        <v>Unbreakable Chainlink</v>
      </c>
      <c r="D86" t="s">
        <v>11791</v>
      </c>
    </row>
    <row r="87" spans="2:4">
      <c r="B87" t="str">
        <f>Gear!B838</f>
        <v>Mirrormorph Armor: Body Piece; Active: (≈) Destroy Target Armor in your inventory and gain its Passive.</v>
      </c>
      <c r="C87" t="str">
        <f t="shared" si="2"/>
        <v>Mirrormorph Armor</v>
      </c>
      <c r="D87" t="s">
        <v>11791</v>
      </c>
    </row>
    <row r="88" spans="2:4">
      <c r="B88" t="str">
        <f>Gear!B857</f>
        <v>**Insert**</v>
      </c>
      <c r="C88" t="str">
        <f t="shared" si="2"/>
        <v>Not Yet Made</v>
      </c>
      <c r="D88" t="s">
        <v>11792</v>
      </c>
    </row>
    <row r="89" spans="2:4">
      <c r="B89" t="str">
        <f>Gear!B876</f>
        <v>**Insert**</v>
      </c>
      <c r="C89" t="str">
        <f t="shared" si="2"/>
        <v>Not Yet Made</v>
      </c>
      <c r="D89" t="s">
        <v>11792</v>
      </c>
    </row>
    <row r="90" spans="2:4">
      <c r="B90" t="str">
        <f>Gear!B895</f>
        <v>**Insert**</v>
      </c>
      <c r="C90" t="str">
        <f t="shared" si="2"/>
        <v>Not Yet Made</v>
      </c>
      <c r="D90" t="s">
        <v>11792</v>
      </c>
    </row>
    <row r="91" spans="2:4">
      <c r="B91" t="str">
        <f>Gear!B914</f>
        <v>**Insert**</v>
      </c>
      <c r="C91" t="str">
        <f t="shared" si="2"/>
        <v>Not Yet Made</v>
      </c>
      <c r="D91" t="s">
        <v>11792</v>
      </c>
    </row>
    <row r="92" spans="2:4">
      <c r="B92" t="str">
        <f>Gear!B933</f>
        <v>**Insert**</v>
      </c>
      <c r="C92" t="str">
        <f t="shared" si="2"/>
        <v>Not Yet Made</v>
      </c>
      <c r="D92" t="s">
        <v>11792</v>
      </c>
    </row>
    <row r="93" spans="2:4">
      <c r="B93" t="str">
        <f>Gear!B952</f>
        <v>**Insert**</v>
      </c>
      <c r="C93" t="str">
        <f t="shared" si="2"/>
        <v>Not Yet Made</v>
      </c>
      <c r="D93" t="s">
        <v>11792</v>
      </c>
    </row>
    <row r="94" spans="2:4">
      <c r="B94" t="str">
        <f>Gear!B971</f>
        <v>Straus' Burden: Hand Piece; -5 Mobility; +10 Strength; +10 Defense; +60% Light Resistance; Passive: For Every 20 Points of Defense gain +1 Critical Multiplier on your Strikes. Active: Lose 1 Max Stamina and Gain 10 Defense.</v>
      </c>
      <c r="C94" t="str">
        <f t="shared" si="2"/>
        <v>Straus' Burden</v>
      </c>
      <c r="D94" t="s">
        <v>11791</v>
      </c>
    </row>
    <row r="95" spans="2:4">
      <c r="B95" t="str">
        <f>Gear!B990</f>
        <v>**Insert**</v>
      </c>
      <c r="C95" t="str">
        <f t="shared" si="2"/>
        <v>Not Yet Made</v>
      </c>
      <c r="D95" t="s">
        <v>11792</v>
      </c>
    </row>
    <row r="96" spans="2:4">
      <c r="B96" t="str">
        <f>Gear!B1009</f>
        <v>Abyssal Gloves: Hand Set Piece; +10 Dexterity; Passive: Gain Disciplined Condition; Active: (≈) Toggle; Your Basic Attacks deal an Extra 20 Dark Damage On Hit.</v>
      </c>
      <c r="C96" t="str">
        <f t="shared" si="2"/>
        <v>Abyssal Gloves</v>
      </c>
      <c r="D96" t="s">
        <v>11791</v>
      </c>
    </row>
    <row r="97" spans="2:4">
      <c r="B97" t="str">
        <f>Gear!B1028</f>
        <v>Serpents of Decisions: Hand Piece; +10 Dexterity; +100 Health; +100 Mana; +10% Fortitude; +1 Wisdom; Passive: At the Start of Day, Destroy a different Random equipped Armor; All Gear become Locked; Gain 1 Dexterity, 10 Health and 10 Mana for every Armor Destroyed.</v>
      </c>
      <c r="C97" t="str">
        <f t="shared" si="2"/>
        <v>Serpents of Decisions</v>
      </c>
      <c r="D97" t="s">
        <v>11792</v>
      </c>
    </row>
    <row r="98" spans="2:4">
      <c r="B98" t="str">
        <f>Gear!B1047</f>
        <v>**Insert**</v>
      </c>
      <c r="C98" t="str">
        <f t="shared" si="2"/>
        <v>Not Yet Made</v>
      </c>
      <c r="D98" t="s">
        <v>11792</v>
      </c>
    </row>
    <row r="99" spans="2:4">
      <c r="B99" t="str">
        <f>Gear!B1066</f>
        <v>Pristine Beetlers: Leg Piece; +4 Defense; +4 Dispersion; +6 Strength; +10% Elemental Resistance; Active: (o) Flash; Blind all other Entities on Hex for 3 Turns. (1/Day)</v>
      </c>
      <c r="C99" t="str">
        <f t="shared" si="2"/>
        <v>Pristine Beetlers</v>
      </c>
      <c r="D99" t="s">
        <v>11791</v>
      </c>
    </row>
    <row r="100" spans="2:4">
      <c r="B100" t="str">
        <f>Gear!B1085</f>
        <v>**Insert**</v>
      </c>
      <c r="C100" t="str">
        <f t="shared" si="2"/>
        <v>Not Yet Made</v>
      </c>
      <c r="D100" t="s">
        <v>11792</v>
      </c>
    </row>
    <row r="101" spans="2:4">
      <c r="B101" t="str">
        <f>Gear!B1104</f>
        <v>**Insert**</v>
      </c>
      <c r="C101" t="str">
        <f t="shared" si="2"/>
        <v>Not Yet Made</v>
      </c>
      <c r="D101" t="s">
        <v>11792</v>
      </c>
    </row>
    <row r="102" spans="2:4">
      <c r="B102" t="str">
        <f>Gear!B1123</f>
        <v>**Insert**</v>
      </c>
      <c r="C102" t="str">
        <f t="shared" si="2"/>
        <v>Not Yet Made</v>
      </c>
      <c r="D102" t="s">
        <v>11792</v>
      </c>
    </row>
    <row r="103" spans="2:4">
      <c r="B103" t="str">
        <f>Gear!B1142</f>
        <v>**Insert**</v>
      </c>
      <c r="C103" t="str">
        <f t="shared" si="2"/>
        <v>Not Yet Made</v>
      </c>
      <c r="D103" t="s">
        <v>11792</v>
      </c>
    </row>
    <row r="104" spans="2:4">
      <c r="B104" t="str">
        <f>Gear!B1161</f>
        <v>**Insert**</v>
      </c>
      <c r="C104" t="str">
        <f t="shared" si="2"/>
        <v>Not Yet Made</v>
      </c>
      <c r="D104" t="s">
        <v>11792</v>
      </c>
    </row>
    <row r="105" spans="2:4">
      <c r="B105" t="str">
        <f>Gear!B1180</f>
        <v>**Insert**</v>
      </c>
      <c r="C105" t="str">
        <f t="shared" si="2"/>
        <v>Not Yet Made</v>
      </c>
      <c r="D105" t="s">
        <v>11792</v>
      </c>
    </row>
    <row r="106" spans="2:4">
      <c r="B106" t="str">
        <f>Gear!B1223</f>
        <v>The Magnet: Ring Piece; Teleport any Gear within your Hex that you can See into your Respective Empty Slot or Inventory. (1/Day)</v>
      </c>
      <c r="C106" t="str">
        <f t="shared" si="2"/>
        <v>The Magnet</v>
      </c>
      <c r="D106" t="s">
        <v>11791</v>
      </c>
    </row>
    <row r="107" spans="2:4">
      <c r="B107" t="str">
        <f>Gear!B1224</f>
        <v>Layered Cataclysm: Ring Piece; +5 Power; +5 Dexterity; +5 Strength; Passive: [Requires Combat] Each Attack you make increases the Total Damage of your next Attack by 10%.</v>
      </c>
      <c r="C107" t="str">
        <f t="shared" si="2"/>
        <v>Layered Cataclysm</v>
      </c>
      <c r="D107" t="s">
        <v>11791</v>
      </c>
    </row>
    <row r="108" spans="2:4">
      <c r="B108" t="str">
        <f>Gear!B1225</f>
        <v>Happiness: Ring Piece; [Requires Combat] Active: (≈) Instant; Reroll Target Dice you threw; This Ability refreshes at the Start of your Turn.</v>
      </c>
      <c r="C108" t="str">
        <f t="shared" si="2"/>
        <v>Happiness</v>
      </c>
      <c r="D108" t="s">
        <v>11791</v>
      </c>
    </row>
    <row r="109" spans="2:4">
      <c r="B109" t="str">
        <f>Gear!B1226</f>
        <v>Flowing Despair: Ring Piece: Passive: The cost of your First Ability per Day will be evenly shared between all other Entities on a Hex.</v>
      </c>
      <c r="C109" t="str">
        <f t="shared" si="2"/>
        <v>Flowing Despair</v>
      </c>
      <c r="D109" t="s">
        <v>11791</v>
      </c>
    </row>
    <row r="110" spans="2:4">
      <c r="B110" t="str">
        <f>Gear!B1227</f>
        <v>**Insert**</v>
      </c>
      <c r="C110" t="str">
        <f t="shared" si="2"/>
        <v>Not Yet Made</v>
      </c>
      <c r="D110" t="s">
        <v>11792</v>
      </c>
    </row>
    <row r="111" spans="2:4">
      <c r="B111" t="str">
        <f>Gear!B1258</f>
        <v>**Insert**</v>
      </c>
      <c r="C111" t="str">
        <f t="shared" si="2"/>
        <v>Not Yet Made</v>
      </c>
      <c r="D111" t="s">
        <v>11792</v>
      </c>
    </row>
    <row r="112" spans="2:4">
      <c r="B112" t="str">
        <f>Gear!B1259</f>
        <v>Unbound Loyalty: Active: (+) If you are in Combat with more than 1 Hostile entity choose Target Non-Heroic; Target is now under your Banner. it dies at the end of the combat unless you Die first in which case it is returned to its original Banner. (1/Day)</v>
      </c>
      <c r="C112" t="str">
        <f t="shared" si="2"/>
        <v>Unbound Loyalty</v>
      </c>
      <c r="D112" t="s">
        <v>11791</v>
      </c>
    </row>
    <row r="113" spans="2:4">
      <c r="B113" t="str">
        <f>Gear!B1260</f>
        <v>Drink Up: Necklace Piece; Active (≈): Transform Target Gear into a Potion of equal Rarity of your choice. (1/Day)</v>
      </c>
      <c r="C113" t="str">
        <f t="shared" si="2"/>
        <v>Drink Up</v>
      </c>
      <c r="D113" t="s">
        <v>11792</v>
      </c>
    </row>
    <row r="114" spans="2:4">
      <c r="B114" t="str">
        <f>Gear!B1261</f>
        <v>**Insert**</v>
      </c>
      <c r="C114" t="str">
        <f t="shared" si="2"/>
        <v>Not Yet Made</v>
      </c>
      <c r="D114" t="s">
        <v>11792</v>
      </c>
    </row>
    <row r="115" spans="2:4">
      <c r="B115" t="str">
        <f>Gear!B1262</f>
        <v>Time Dial: Necklace Piece; Active: (≈)  Flash; Refresh all of your Non-Ultimate Daily or Turn based Cooldowns. (1/Vendal)</v>
      </c>
      <c r="C115" t="str">
        <f t="shared" si="2"/>
        <v>Time Dial</v>
      </c>
      <c r="D115" t="s">
        <v>11791</v>
      </c>
    </row>
    <row r="116" spans="2:4">
      <c r="B116" t="str">
        <f>Gear!B341</f>
        <v>Rankar: Two-Handed Melee Scythe; 10 Light Damage; Passive: +10 Light Damage per seal unlocked; Seal I: Have 20% or less Health; Seal II: Have 20% or less Mana; Seal III: Have 0 Stamina; Unlock all seals to transform into Exterminatus.</v>
      </c>
      <c r="C116" t="str">
        <f t="shared" si="2"/>
        <v>Rankar</v>
      </c>
      <c r="D116" t="s">
        <v>11791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6ACCC1"/>
  </sheetPr>
  <dimension ref="A1:C206"/>
  <sheetViews>
    <sheetView topLeftCell="A46" workbookViewId="0">
      <selection activeCell="B59" sqref="B59:C59"/>
    </sheetView>
  </sheetViews>
  <sheetFormatPr defaultRowHeight="13.5"/>
  <cols>
    <col min="1" max="1" width="16.375" customWidth="1"/>
    <col min="2" max="2" width="226.875" bestFit="1" customWidth="1"/>
    <col min="3" max="3" width="62.625" customWidth="1"/>
  </cols>
  <sheetData>
    <row r="1" spans="1:3" s="7" customFormat="1" ht="16.5" customHeight="1">
      <c r="A1" s="22" t="s">
        <v>11793</v>
      </c>
      <c r="B1" s="1468"/>
      <c r="C1" s="1468"/>
    </row>
    <row r="2" spans="1:3" s="7" customFormat="1" ht="16.5" customHeight="1">
      <c r="A2" s="95" t="s">
        <v>3254</v>
      </c>
      <c r="B2" s="1470" t="s">
        <v>11794</v>
      </c>
      <c r="C2" s="1470"/>
    </row>
    <row r="3" spans="1:3" s="7" customFormat="1" ht="16.5" customHeight="1">
      <c r="A3" s="23" t="s">
        <v>1568</v>
      </c>
      <c r="B3" s="1471" t="s">
        <v>11795</v>
      </c>
      <c r="C3" s="1471"/>
    </row>
    <row r="4" spans="1:3" s="7" customFormat="1" ht="16.5" customHeight="1">
      <c r="A4" s="23" t="s">
        <v>1568</v>
      </c>
      <c r="B4" s="1471" t="s">
        <v>11796</v>
      </c>
      <c r="C4" s="1471"/>
    </row>
    <row r="5" spans="1:3" s="7" customFormat="1" ht="16.5" customHeight="1">
      <c r="A5" s="123" t="s">
        <v>2262</v>
      </c>
      <c r="B5" s="1465" t="s">
        <v>11797</v>
      </c>
      <c r="C5" s="1465"/>
    </row>
    <row r="6" spans="1:3" s="7" customFormat="1" ht="16.5" customHeight="1">
      <c r="A6" s="123" t="s">
        <v>2262</v>
      </c>
      <c r="B6" s="1465" t="s">
        <v>11798</v>
      </c>
      <c r="C6" s="1465"/>
    </row>
    <row r="7" spans="1:3" s="7" customFormat="1" ht="16.5" customHeight="1">
      <c r="A7" s="105" t="s">
        <v>2273</v>
      </c>
      <c r="B7" s="1466" t="s">
        <v>11799</v>
      </c>
      <c r="C7" s="1466"/>
    </row>
    <row r="8" spans="1:3" s="7" customFormat="1" ht="16.5" customHeight="1">
      <c r="A8" s="105" t="s">
        <v>2273</v>
      </c>
      <c r="B8" s="1466" t="s">
        <v>11800</v>
      </c>
      <c r="C8" s="1466"/>
    </row>
    <row r="9" spans="1:3" s="7" customFormat="1" ht="16.5" customHeight="1">
      <c r="A9" s="135" t="s">
        <v>2284</v>
      </c>
      <c r="B9" s="1467" t="s">
        <v>11801</v>
      </c>
      <c r="C9" s="1467"/>
    </row>
    <row r="10" spans="1:3" s="7" customFormat="1" ht="16.5" customHeight="1">
      <c r="A10" s="135" t="s">
        <v>2284</v>
      </c>
      <c r="B10" s="1467" t="s">
        <v>11802</v>
      </c>
      <c r="C10" s="1467"/>
    </row>
    <row r="11" spans="1:3" s="7" customFormat="1" ht="16.5" customHeight="1">
      <c r="A11" s="1311"/>
      <c r="B11" s="1468"/>
      <c r="C11" s="1468"/>
    </row>
    <row r="12" spans="1:3" s="7" customFormat="1" ht="16.5" customHeight="1">
      <c r="A12" s="1312" t="s">
        <v>1224</v>
      </c>
      <c r="B12" s="1481"/>
      <c r="C12" s="1481"/>
    </row>
    <row r="13" spans="1:3" s="7" customFormat="1" ht="16.5" customHeight="1">
      <c r="A13" s="95" t="s">
        <v>3254</v>
      </c>
      <c r="B13" s="1470" t="s">
        <v>11803</v>
      </c>
      <c r="C13" s="1470"/>
    </row>
    <row r="14" spans="1:3" s="7" customFormat="1" ht="16.5" customHeight="1">
      <c r="A14" s="23" t="s">
        <v>1568</v>
      </c>
      <c r="B14" s="1471" t="s">
        <v>11804</v>
      </c>
      <c r="C14" s="1471"/>
    </row>
    <row r="15" spans="1:3" s="7" customFormat="1" ht="16.5" customHeight="1">
      <c r="A15" s="23" t="s">
        <v>1568</v>
      </c>
      <c r="B15" s="1471" t="s">
        <v>11805</v>
      </c>
      <c r="C15" s="1471"/>
    </row>
    <row r="16" spans="1:3" s="7" customFormat="1" ht="16.5" customHeight="1">
      <c r="A16" s="123" t="s">
        <v>2262</v>
      </c>
      <c r="B16" s="1465" t="s">
        <v>11806</v>
      </c>
      <c r="C16" s="1465"/>
    </row>
    <row r="17" spans="1:3" s="7" customFormat="1" ht="16.5" customHeight="1">
      <c r="A17" s="123" t="s">
        <v>2262</v>
      </c>
      <c r="B17" s="1465" t="s">
        <v>11807</v>
      </c>
      <c r="C17" s="1465"/>
    </row>
    <row r="18" spans="1:3" s="7" customFormat="1" ht="16.5" customHeight="1">
      <c r="A18" s="105" t="s">
        <v>2273</v>
      </c>
      <c r="B18" s="1466" t="s">
        <v>11808</v>
      </c>
      <c r="C18" s="1466"/>
    </row>
    <row r="19" spans="1:3" s="7" customFormat="1" ht="16.5" customHeight="1">
      <c r="A19" s="105" t="s">
        <v>2273</v>
      </c>
      <c r="B19" s="1466" t="s">
        <v>11809</v>
      </c>
      <c r="C19" s="1466"/>
    </row>
    <row r="20" spans="1:3" s="7" customFormat="1" ht="16.5" customHeight="1">
      <c r="A20" s="135" t="s">
        <v>2284</v>
      </c>
      <c r="B20" s="1467" t="s">
        <v>11810</v>
      </c>
      <c r="C20" s="1467"/>
    </row>
    <row r="21" spans="1:3" s="7" customFormat="1" ht="16.5" customHeight="1">
      <c r="A21" s="135" t="s">
        <v>2284</v>
      </c>
      <c r="B21" s="1467" t="s">
        <v>11811</v>
      </c>
      <c r="C21" s="1467"/>
    </row>
    <row r="22" spans="1:3" s="7" customFormat="1" ht="16.5" customHeight="1">
      <c r="B22" s="1468"/>
      <c r="C22" s="1468"/>
    </row>
    <row r="23" spans="1:3" s="7" customFormat="1" ht="16.5" customHeight="1">
      <c r="A23" s="1317" t="s">
        <v>11812</v>
      </c>
      <c r="B23" s="1480"/>
      <c r="C23" s="1480"/>
    </row>
    <row r="24" spans="1:3" s="7" customFormat="1" ht="16.5" customHeight="1">
      <c r="A24" s="95" t="s">
        <v>3254</v>
      </c>
      <c r="B24" s="1470" t="s">
        <v>11813</v>
      </c>
      <c r="C24" s="1470"/>
    </row>
    <row r="25" spans="1:3" s="7" customFormat="1" ht="16.5" customHeight="1">
      <c r="A25" s="23" t="s">
        <v>1568</v>
      </c>
      <c r="B25" s="1471" t="s">
        <v>11814</v>
      </c>
      <c r="C25" s="1471"/>
    </row>
    <row r="26" spans="1:3" s="7" customFormat="1" ht="16.5" customHeight="1">
      <c r="A26" s="23" t="s">
        <v>1568</v>
      </c>
      <c r="B26" s="1471" t="s">
        <v>11815</v>
      </c>
      <c r="C26" s="1471"/>
    </row>
    <row r="27" spans="1:3" s="7" customFormat="1" ht="16.5" customHeight="1">
      <c r="A27" s="123" t="s">
        <v>2262</v>
      </c>
      <c r="B27" s="1465" t="s">
        <v>11816</v>
      </c>
      <c r="C27" s="1465"/>
    </row>
    <row r="28" spans="1:3" s="7" customFormat="1" ht="16.5" customHeight="1">
      <c r="A28" s="123" t="s">
        <v>2262</v>
      </c>
      <c r="B28" s="1465" t="s">
        <v>11817</v>
      </c>
      <c r="C28" s="1465"/>
    </row>
    <row r="29" spans="1:3" s="7" customFormat="1" ht="16.5" customHeight="1">
      <c r="A29" s="105" t="s">
        <v>2273</v>
      </c>
      <c r="B29" s="1466" t="s">
        <v>11818</v>
      </c>
      <c r="C29" s="1466"/>
    </row>
    <row r="30" spans="1:3" s="7" customFormat="1" ht="16.5" customHeight="1">
      <c r="A30" s="105" t="s">
        <v>2273</v>
      </c>
      <c r="B30" s="1466" t="s">
        <v>11819</v>
      </c>
      <c r="C30" s="1466"/>
    </row>
    <row r="31" spans="1:3" s="7" customFormat="1" ht="16.5" customHeight="1">
      <c r="A31" s="135" t="s">
        <v>2284</v>
      </c>
      <c r="B31" s="1467" t="s">
        <v>11820</v>
      </c>
      <c r="C31" s="1467"/>
    </row>
    <row r="32" spans="1:3" s="7" customFormat="1" ht="16.5" customHeight="1">
      <c r="A32" s="135" t="s">
        <v>2284</v>
      </c>
      <c r="B32" s="1467" t="s">
        <v>11821</v>
      </c>
      <c r="C32" s="1467"/>
    </row>
    <row r="33" spans="1:3" s="7" customFormat="1" ht="16.5" customHeight="1">
      <c r="B33" s="1468"/>
      <c r="C33" s="1468"/>
    </row>
    <row r="34" spans="1:3" s="7" customFormat="1" ht="16.5" customHeight="1">
      <c r="A34" s="1318" t="s">
        <v>11822</v>
      </c>
      <c r="B34" s="1479"/>
      <c r="C34" s="1479"/>
    </row>
    <row r="35" spans="1:3" s="7" customFormat="1" ht="16.5" customHeight="1">
      <c r="A35" s="95" t="s">
        <v>3254</v>
      </c>
      <c r="B35" s="1470" t="s">
        <v>11823</v>
      </c>
      <c r="C35" s="1470"/>
    </row>
    <row r="36" spans="1:3" s="7" customFormat="1" ht="16.5" customHeight="1">
      <c r="A36" s="23" t="s">
        <v>1568</v>
      </c>
      <c r="B36" s="1471" t="s">
        <v>11824</v>
      </c>
      <c r="C36" s="1471"/>
    </row>
    <row r="37" spans="1:3" s="7" customFormat="1" ht="16.5" customHeight="1">
      <c r="A37" s="23" t="s">
        <v>1568</v>
      </c>
      <c r="B37" s="1471" t="s">
        <v>11825</v>
      </c>
      <c r="C37" s="1471"/>
    </row>
    <row r="38" spans="1:3" s="7" customFormat="1" ht="16.5" customHeight="1">
      <c r="A38" s="123" t="s">
        <v>2262</v>
      </c>
      <c r="B38" s="1465" t="s">
        <v>11826</v>
      </c>
      <c r="C38" s="1465"/>
    </row>
    <row r="39" spans="1:3" s="7" customFormat="1" ht="16.5" customHeight="1">
      <c r="A39" s="123" t="s">
        <v>2262</v>
      </c>
      <c r="B39" s="1465" t="s">
        <v>11827</v>
      </c>
      <c r="C39" s="1465"/>
    </row>
    <row r="40" spans="1:3" s="7" customFormat="1" ht="16.5" customHeight="1">
      <c r="A40" s="105" t="s">
        <v>2273</v>
      </c>
      <c r="B40" s="1466" t="s">
        <v>11828</v>
      </c>
      <c r="C40" s="1466"/>
    </row>
    <row r="41" spans="1:3" s="7" customFormat="1" ht="16.5" customHeight="1">
      <c r="A41" s="105" t="s">
        <v>2273</v>
      </c>
      <c r="B41" s="1466" t="s">
        <v>11829</v>
      </c>
      <c r="C41" s="1466"/>
    </row>
    <row r="42" spans="1:3" s="7" customFormat="1" ht="16.5" customHeight="1">
      <c r="A42" s="135" t="s">
        <v>2284</v>
      </c>
      <c r="B42" s="1467" t="s">
        <v>11830</v>
      </c>
      <c r="C42" s="1467"/>
    </row>
    <row r="43" spans="1:3" s="7" customFormat="1" ht="16.5" customHeight="1">
      <c r="A43" s="135" t="s">
        <v>2284</v>
      </c>
      <c r="B43" s="1467" t="s">
        <v>11831</v>
      </c>
      <c r="C43" s="1467"/>
    </row>
    <row r="44" spans="1:3" s="7" customFormat="1" ht="16.5" customHeight="1">
      <c r="A44" s="1311"/>
      <c r="B44" s="1468"/>
      <c r="C44" s="1468"/>
    </row>
    <row r="45" spans="1:3" s="7" customFormat="1" ht="16.5" customHeight="1">
      <c r="A45" s="102" t="s">
        <v>11832</v>
      </c>
      <c r="B45" s="1477"/>
      <c r="C45" s="1478"/>
    </row>
    <row r="46" spans="1:3" s="7" customFormat="1" ht="16.5" customHeight="1">
      <c r="A46" s="95" t="s">
        <v>3254</v>
      </c>
      <c r="B46" s="1470" t="s">
        <v>11833</v>
      </c>
      <c r="C46" s="1470"/>
    </row>
    <row r="47" spans="1:3" s="7" customFormat="1" ht="16.5" customHeight="1">
      <c r="A47" s="23" t="s">
        <v>1568</v>
      </c>
      <c r="B47" s="1471" t="s">
        <v>11834</v>
      </c>
      <c r="C47" s="1471"/>
    </row>
    <row r="48" spans="1:3" s="7" customFormat="1" ht="16.5" customHeight="1">
      <c r="A48" s="23" t="s">
        <v>1568</v>
      </c>
      <c r="B48" s="1471" t="s">
        <v>11835</v>
      </c>
      <c r="C48" s="1471"/>
    </row>
    <row r="49" spans="1:3" s="7" customFormat="1" ht="16.5" customHeight="1">
      <c r="A49" s="123" t="s">
        <v>2262</v>
      </c>
      <c r="B49" s="1465" t="s">
        <v>11836</v>
      </c>
      <c r="C49" s="1465"/>
    </row>
    <row r="50" spans="1:3" s="7" customFormat="1" ht="16.5" customHeight="1">
      <c r="A50" s="123" t="s">
        <v>2262</v>
      </c>
      <c r="B50" s="1465" t="s">
        <v>11837</v>
      </c>
      <c r="C50" s="1465"/>
    </row>
    <row r="51" spans="1:3" s="7" customFormat="1" ht="16.5" customHeight="1">
      <c r="A51" s="105" t="s">
        <v>2273</v>
      </c>
      <c r="B51" s="1466" t="s">
        <v>11838</v>
      </c>
      <c r="C51" s="1466"/>
    </row>
    <row r="52" spans="1:3" s="7" customFormat="1" ht="16.5" customHeight="1">
      <c r="A52" s="105" t="s">
        <v>2273</v>
      </c>
      <c r="B52" s="1466" t="s">
        <v>11839</v>
      </c>
      <c r="C52" s="1466"/>
    </row>
    <row r="53" spans="1:3" s="7" customFormat="1" ht="16.5" customHeight="1">
      <c r="A53" s="135" t="s">
        <v>2284</v>
      </c>
      <c r="B53" s="1467" t="s">
        <v>11840</v>
      </c>
      <c r="C53" s="1467"/>
    </row>
    <row r="54" spans="1:3" s="7" customFormat="1" ht="16.5" customHeight="1">
      <c r="A54" s="135" t="s">
        <v>2284</v>
      </c>
      <c r="B54" s="1467" t="s">
        <v>11841</v>
      </c>
      <c r="C54" s="1467"/>
    </row>
    <row r="55" spans="1:3" s="7" customFormat="1" ht="16.5" customHeight="1">
      <c r="A55" s="1311"/>
      <c r="B55" s="1475"/>
      <c r="C55" s="1475"/>
    </row>
    <row r="56" spans="1:3" s="7" customFormat="1" ht="16.5" customHeight="1">
      <c r="A56" s="1319" t="s">
        <v>11842</v>
      </c>
      <c r="B56" s="1476"/>
      <c r="C56" s="1476"/>
    </row>
    <row r="57" spans="1:3" s="7" customFormat="1" ht="16.5" customHeight="1">
      <c r="A57" s="95" t="s">
        <v>3254</v>
      </c>
      <c r="B57" s="1470" t="s">
        <v>11843</v>
      </c>
      <c r="C57" s="1470"/>
    </row>
    <row r="58" spans="1:3" s="7" customFormat="1" ht="16.5" customHeight="1">
      <c r="A58" s="23" t="s">
        <v>1568</v>
      </c>
      <c r="B58" s="1471" t="s">
        <v>11844</v>
      </c>
      <c r="C58" s="1471"/>
    </row>
    <row r="59" spans="1:3" s="7" customFormat="1" ht="16.5" customHeight="1">
      <c r="A59" s="23" t="s">
        <v>1568</v>
      </c>
      <c r="B59" s="1471" t="s">
        <v>11845</v>
      </c>
      <c r="C59" s="1471"/>
    </row>
    <row r="60" spans="1:3" s="7" customFormat="1" ht="16.5" customHeight="1">
      <c r="A60" s="123" t="s">
        <v>2262</v>
      </c>
      <c r="B60" s="1465" t="s">
        <v>11846</v>
      </c>
      <c r="C60" s="1465"/>
    </row>
    <row r="61" spans="1:3" s="7" customFormat="1" ht="16.5" customHeight="1">
      <c r="A61" s="123" t="s">
        <v>2262</v>
      </c>
      <c r="B61" s="1465" t="s">
        <v>11847</v>
      </c>
      <c r="C61" s="1465"/>
    </row>
    <row r="62" spans="1:3" s="7" customFormat="1" ht="16.5" customHeight="1">
      <c r="A62" s="105" t="s">
        <v>2273</v>
      </c>
      <c r="B62" s="1466" t="s">
        <v>11848</v>
      </c>
      <c r="C62" s="1466"/>
    </row>
    <row r="63" spans="1:3" s="7" customFormat="1" ht="16.5" customHeight="1">
      <c r="A63" s="105" t="s">
        <v>2273</v>
      </c>
      <c r="B63" s="1466" t="s">
        <v>11849</v>
      </c>
      <c r="C63" s="1466"/>
    </row>
    <row r="64" spans="1:3" s="7" customFormat="1" ht="16.5" customHeight="1">
      <c r="A64" s="135" t="s">
        <v>2284</v>
      </c>
      <c r="B64" s="1467" t="s">
        <v>11850</v>
      </c>
      <c r="C64" s="1467"/>
    </row>
    <row r="65" spans="1:3" s="7" customFormat="1" ht="16.5" customHeight="1">
      <c r="A65" s="135" t="s">
        <v>2284</v>
      </c>
      <c r="B65" s="1467" t="s">
        <v>11851</v>
      </c>
      <c r="C65" s="1467"/>
    </row>
    <row r="66" spans="1:3" s="7" customFormat="1" ht="16.5" customHeight="1">
      <c r="B66" s="1473"/>
      <c r="C66" s="1473"/>
    </row>
    <row r="67" spans="1:3" s="7" customFormat="1" ht="16.5" customHeight="1">
      <c r="A67" s="1320" t="s">
        <v>11852</v>
      </c>
      <c r="B67" s="1474"/>
      <c r="C67" s="1474"/>
    </row>
    <row r="68" spans="1:3" s="7" customFormat="1" ht="16.5" customHeight="1">
      <c r="A68" s="95" t="s">
        <v>3254</v>
      </c>
      <c r="B68" s="1470" t="s">
        <v>11853</v>
      </c>
      <c r="C68" s="1470"/>
    </row>
    <row r="69" spans="1:3" s="7" customFormat="1" ht="16.5" customHeight="1">
      <c r="A69" s="23" t="s">
        <v>1568</v>
      </c>
      <c r="B69" s="1471" t="s">
        <v>11854</v>
      </c>
      <c r="C69" s="1471"/>
    </row>
    <row r="70" spans="1:3" s="7" customFormat="1" ht="16.5" customHeight="1">
      <c r="A70" s="23" t="s">
        <v>1568</v>
      </c>
      <c r="B70" s="1471" t="s">
        <v>11855</v>
      </c>
      <c r="C70" s="1471"/>
    </row>
    <row r="71" spans="1:3" s="7" customFormat="1" ht="16.5" customHeight="1">
      <c r="A71" s="123" t="s">
        <v>2262</v>
      </c>
      <c r="B71" s="1465" t="s">
        <v>11856</v>
      </c>
      <c r="C71" s="1465"/>
    </row>
    <row r="72" spans="1:3" s="7" customFormat="1" ht="16.5" customHeight="1">
      <c r="A72" s="123" t="s">
        <v>2262</v>
      </c>
      <c r="B72" s="1465" t="s">
        <v>11857</v>
      </c>
      <c r="C72" s="1465"/>
    </row>
    <row r="73" spans="1:3" s="7" customFormat="1" ht="16.5" customHeight="1">
      <c r="A73" s="105" t="s">
        <v>2273</v>
      </c>
      <c r="B73" s="1466" t="s">
        <v>11858</v>
      </c>
      <c r="C73" s="1466"/>
    </row>
    <row r="74" spans="1:3" s="7" customFormat="1" ht="16.5" customHeight="1">
      <c r="A74" s="105" t="s">
        <v>2273</v>
      </c>
      <c r="B74" s="1466" t="s">
        <v>11859</v>
      </c>
      <c r="C74" s="1466"/>
    </row>
    <row r="75" spans="1:3" s="7" customFormat="1" ht="16.5" customHeight="1">
      <c r="A75" s="135" t="s">
        <v>2284</v>
      </c>
      <c r="B75" s="1467" t="s">
        <v>11860</v>
      </c>
      <c r="C75" s="1467"/>
    </row>
    <row r="76" spans="1:3" s="7" customFormat="1" ht="16.5" customHeight="1">
      <c r="A76" s="135" t="s">
        <v>2284</v>
      </c>
      <c r="B76" s="1467" t="s">
        <v>11861</v>
      </c>
      <c r="C76" s="1467"/>
    </row>
    <row r="77" spans="1:3" s="7" customFormat="1" ht="16.5" customHeight="1">
      <c r="A77" s="1311"/>
      <c r="B77" s="1468"/>
      <c r="C77" s="1468"/>
    </row>
    <row r="78" spans="1:3" s="7" customFormat="1" ht="16.5" customHeight="1">
      <c r="A78" s="1321" t="s">
        <v>9176</v>
      </c>
      <c r="B78" s="1472"/>
      <c r="C78" s="1472"/>
    </row>
    <row r="79" spans="1:3" s="7" customFormat="1" ht="16.5" customHeight="1">
      <c r="A79" s="95" t="s">
        <v>3254</v>
      </c>
      <c r="B79" s="1470" t="s">
        <v>11862</v>
      </c>
      <c r="C79" s="1470"/>
    </row>
    <row r="80" spans="1:3" s="7" customFormat="1" ht="16.5" customHeight="1">
      <c r="A80" s="23" t="s">
        <v>1568</v>
      </c>
      <c r="B80" s="1471" t="s">
        <v>11863</v>
      </c>
      <c r="C80" s="1471"/>
    </row>
    <row r="81" spans="1:3" s="7" customFormat="1" ht="16.5" customHeight="1">
      <c r="A81" s="23" t="s">
        <v>1568</v>
      </c>
      <c r="B81" s="1471" t="s">
        <v>11864</v>
      </c>
      <c r="C81" s="1471"/>
    </row>
    <row r="82" spans="1:3" s="7" customFormat="1" ht="16.5" customHeight="1">
      <c r="A82" s="123" t="s">
        <v>2262</v>
      </c>
      <c r="B82" s="1465" t="s">
        <v>11865</v>
      </c>
      <c r="C82" s="1465"/>
    </row>
    <row r="83" spans="1:3" s="7" customFormat="1" ht="16.5" customHeight="1">
      <c r="A83" s="123" t="s">
        <v>2262</v>
      </c>
      <c r="B83" s="1465" t="s">
        <v>11866</v>
      </c>
      <c r="C83" s="1465"/>
    </row>
    <row r="84" spans="1:3" s="7" customFormat="1" ht="16.5" customHeight="1">
      <c r="A84" s="105" t="s">
        <v>2273</v>
      </c>
      <c r="B84" s="1466" t="s">
        <v>11867</v>
      </c>
      <c r="C84" s="1466"/>
    </row>
    <row r="85" spans="1:3" s="7" customFormat="1" ht="16.5" customHeight="1">
      <c r="A85" s="105" t="s">
        <v>2273</v>
      </c>
      <c r="B85" s="1466" t="s">
        <v>11868</v>
      </c>
      <c r="C85" s="1466"/>
    </row>
    <row r="86" spans="1:3" s="7" customFormat="1" ht="16.5" customHeight="1">
      <c r="A86" s="135" t="s">
        <v>2284</v>
      </c>
      <c r="B86" s="1467" t="s">
        <v>11869</v>
      </c>
      <c r="C86" s="1467"/>
    </row>
    <row r="87" spans="1:3" s="7" customFormat="1" ht="16.5" customHeight="1">
      <c r="A87" s="135" t="s">
        <v>2284</v>
      </c>
      <c r="B87" s="1467" t="s">
        <v>11870</v>
      </c>
      <c r="C87" s="1467"/>
    </row>
    <row r="88" spans="1:3" s="7" customFormat="1" ht="16.5" customHeight="1">
      <c r="A88" s="1311"/>
      <c r="B88" s="1468"/>
      <c r="C88" s="1468"/>
    </row>
    <row r="89" spans="1:3" s="7" customFormat="1" ht="16.5" customHeight="1">
      <c r="A89" s="1322" t="s">
        <v>11871</v>
      </c>
      <c r="B89" s="1469"/>
      <c r="C89" s="1469"/>
    </row>
    <row r="90" spans="1:3" s="7" customFormat="1" ht="16.5" customHeight="1">
      <c r="A90" s="95" t="s">
        <v>3254</v>
      </c>
      <c r="B90" s="1470" t="s">
        <v>11872</v>
      </c>
      <c r="C90" s="1470"/>
    </row>
    <row r="91" spans="1:3" s="7" customFormat="1" ht="16.5" customHeight="1">
      <c r="A91" s="23" t="s">
        <v>1568</v>
      </c>
      <c r="B91" s="1471" t="s">
        <v>11873</v>
      </c>
      <c r="C91" s="1471"/>
    </row>
    <row r="92" spans="1:3" s="7" customFormat="1" ht="16.5" customHeight="1">
      <c r="A92" s="23" t="s">
        <v>1568</v>
      </c>
      <c r="B92" s="1471" t="s">
        <v>11874</v>
      </c>
      <c r="C92" s="1471"/>
    </row>
    <row r="93" spans="1:3" s="7" customFormat="1" ht="16.5" customHeight="1">
      <c r="A93" s="123" t="s">
        <v>2262</v>
      </c>
      <c r="B93" s="1465" t="s">
        <v>11875</v>
      </c>
      <c r="C93" s="1465"/>
    </row>
    <row r="94" spans="1:3" s="7" customFormat="1" ht="16.5" customHeight="1">
      <c r="A94" s="123" t="s">
        <v>2262</v>
      </c>
      <c r="B94" s="1465" t="s">
        <v>11876</v>
      </c>
      <c r="C94" s="1465"/>
    </row>
    <row r="95" spans="1:3" s="7" customFormat="1" ht="16.5" customHeight="1">
      <c r="A95" s="105" t="s">
        <v>2273</v>
      </c>
      <c r="B95" s="1466" t="s">
        <v>11877</v>
      </c>
      <c r="C95" s="1466"/>
    </row>
    <row r="96" spans="1:3" s="7" customFormat="1" ht="16.5" customHeight="1">
      <c r="A96" s="105" t="s">
        <v>2273</v>
      </c>
      <c r="B96" s="1466" t="s">
        <v>11878</v>
      </c>
      <c r="C96" s="1466"/>
    </row>
    <row r="97" spans="1:3" s="7" customFormat="1" ht="16.5" customHeight="1">
      <c r="A97" s="135" t="s">
        <v>2284</v>
      </c>
      <c r="B97" s="1467" t="s">
        <v>11879</v>
      </c>
      <c r="C97" s="1467"/>
    </row>
    <row r="98" spans="1:3" s="7" customFormat="1" ht="16.5" customHeight="1">
      <c r="A98" s="135" t="s">
        <v>2284</v>
      </c>
      <c r="B98" s="1467" t="s">
        <v>11880</v>
      </c>
      <c r="C98" s="1467"/>
    </row>
    <row r="99" spans="1:3" s="7" customFormat="1" ht="16.5" customHeight="1">
      <c r="A99" s="1311"/>
      <c r="B99" s="1468"/>
      <c r="C99" s="1468"/>
    </row>
    <row r="100" spans="1:3">
      <c r="B100" s="1464"/>
      <c r="C100" s="1464"/>
    </row>
    <row r="101" spans="1:3">
      <c r="B101" s="1464"/>
      <c r="C101" s="1464"/>
    </row>
    <row r="102" spans="1:3">
      <c r="B102" s="1464"/>
      <c r="C102" s="1464"/>
    </row>
    <row r="103" spans="1:3">
      <c r="B103" s="1464"/>
      <c r="C103" s="1464"/>
    </row>
    <row r="104" spans="1:3">
      <c r="B104" s="1464"/>
      <c r="C104" s="1464"/>
    </row>
    <row r="105" spans="1:3">
      <c r="B105" s="1464"/>
      <c r="C105" s="1464"/>
    </row>
    <row r="106" spans="1:3">
      <c r="B106" s="1464"/>
      <c r="C106" s="1464"/>
    </row>
    <row r="107" spans="1:3">
      <c r="B107" s="1464"/>
      <c r="C107" s="1464"/>
    </row>
    <row r="108" spans="1:3">
      <c r="B108" s="1464"/>
      <c r="C108" s="1464"/>
    </row>
    <row r="109" spans="1:3">
      <c r="B109" s="1464"/>
      <c r="C109" s="1464"/>
    </row>
    <row r="110" spans="1:3">
      <c r="B110" s="1464"/>
      <c r="C110" s="1464"/>
    </row>
    <row r="111" spans="1:3">
      <c r="B111" s="1464"/>
      <c r="C111" s="1464"/>
    </row>
    <row r="112" spans="1:3">
      <c r="B112" s="1464"/>
      <c r="C112" s="1464"/>
    </row>
    <row r="113" spans="2:3">
      <c r="B113" s="1464"/>
      <c r="C113" s="1464"/>
    </row>
    <row r="114" spans="2:3">
      <c r="B114" s="1464"/>
      <c r="C114" s="1464"/>
    </row>
    <row r="115" spans="2:3">
      <c r="B115" s="1464"/>
      <c r="C115" s="1464"/>
    </row>
    <row r="116" spans="2:3">
      <c r="B116" s="1464"/>
      <c r="C116" s="1464"/>
    </row>
    <row r="117" spans="2:3">
      <c r="B117" s="1464"/>
      <c r="C117" s="1464"/>
    </row>
    <row r="118" spans="2:3">
      <c r="B118" s="1464"/>
      <c r="C118" s="1464"/>
    </row>
    <row r="119" spans="2:3">
      <c r="B119" s="1464"/>
      <c r="C119" s="1464"/>
    </row>
    <row r="120" spans="2:3">
      <c r="B120" s="1464"/>
      <c r="C120" s="1464"/>
    </row>
    <row r="121" spans="2:3">
      <c r="B121" s="1464"/>
      <c r="C121" s="1464"/>
    </row>
    <row r="122" spans="2:3">
      <c r="B122" s="1464"/>
      <c r="C122" s="1464"/>
    </row>
    <row r="123" spans="2:3">
      <c r="B123" s="1464"/>
      <c r="C123" s="1464"/>
    </row>
    <row r="124" spans="2:3">
      <c r="B124" s="1464"/>
      <c r="C124" s="1464"/>
    </row>
    <row r="125" spans="2:3">
      <c r="B125" s="1464"/>
      <c r="C125" s="1464"/>
    </row>
    <row r="126" spans="2:3">
      <c r="B126" s="1464"/>
      <c r="C126" s="1464"/>
    </row>
    <row r="127" spans="2:3">
      <c r="B127" s="1464"/>
      <c r="C127" s="1464"/>
    </row>
    <row r="128" spans="2:3">
      <c r="B128" s="1464"/>
      <c r="C128" s="1464"/>
    </row>
    <row r="129" spans="2:3">
      <c r="B129" s="1464"/>
      <c r="C129" s="1464"/>
    </row>
    <row r="130" spans="2:3">
      <c r="B130" s="1464"/>
      <c r="C130" s="1464"/>
    </row>
    <row r="131" spans="2:3">
      <c r="B131" s="1464"/>
      <c r="C131" s="1464"/>
    </row>
    <row r="132" spans="2:3">
      <c r="B132" s="1464"/>
      <c r="C132" s="1464"/>
    </row>
    <row r="133" spans="2:3">
      <c r="B133" s="1464"/>
      <c r="C133" s="1464"/>
    </row>
    <row r="134" spans="2:3">
      <c r="B134" s="1464"/>
      <c r="C134" s="1464"/>
    </row>
    <row r="135" spans="2:3">
      <c r="B135" s="1464"/>
      <c r="C135" s="1464"/>
    </row>
    <row r="136" spans="2:3">
      <c r="B136" s="1464"/>
      <c r="C136" s="1464"/>
    </row>
    <row r="137" spans="2:3">
      <c r="B137" s="1464"/>
      <c r="C137" s="1464"/>
    </row>
    <row r="138" spans="2:3">
      <c r="B138" s="1464"/>
      <c r="C138" s="1464"/>
    </row>
    <row r="139" spans="2:3">
      <c r="B139" s="1464"/>
      <c r="C139" s="1464"/>
    </row>
    <row r="140" spans="2:3">
      <c r="B140" s="1464"/>
      <c r="C140" s="1464"/>
    </row>
    <row r="141" spans="2:3">
      <c r="B141" s="1464"/>
      <c r="C141" s="1464"/>
    </row>
    <row r="142" spans="2:3">
      <c r="B142" s="1464"/>
      <c r="C142" s="1464"/>
    </row>
    <row r="143" spans="2:3">
      <c r="B143" s="1464"/>
      <c r="C143" s="1464"/>
    </row>
    <row r="144" spans="2:3">
      <c r="B144" s="1464"/>
      <c r="C144" s="1464"/>
    </row>
    <row r="145" spans="2:3">
      <c r="B145" s="1464"/>
      <c r="C145" s="1464"/>
    </row>
    <row r="146" spans="2:3">
      <c r="B146" s="1464"/>
      <c r="C146" s="1464"/>
    </row>
    <row r="147" spans="2:3">
      <c r="B147" s="1464"/>
      <c r="C147" s="1464"/>
    </row>
    <row r="148" spans="2:3">
      <c r="B148" s="1464"/>
      <c r="C148" s="1464"/>
    </row>
    <row r="149" spans="2:3">
      <c r="B149" s="1464"/>
      <c r="C149" s="1464"/>
    </row>
    <row r="150" spans="2:3">
      <c r="B150" s="1464"/>
      <c r="C150" s="1464"/>
    </row>
    <row r="151" spans="2:3">
      <c r="B151" s="1464"/>
      <c r="C151" s="1464"/>
    </row>
    <row r="152" spans="2:3">
      <c r="B152" s="1464"/>
      <c r="C152" s="1464"/>
    </row>
    <row r="153" spans="2:3">
      <c r="B153" s="1464"/>
      <c r="C153" s="1464"/>
    </row>
    <row r="154" spans="2:3">
      <c r="B154" s="1464"/>
      <c r="C154" s="1464"/>
    </row>
    <row r="155" spans="2:3">
      <c r="B155" s="1464"/>
      <c r="C155" s="1464"/>
    </row>
    <row r="156" spans="2:3">
      <c r="B156" s="1464"/>
      <c r="C156" s="1464"/>
    </row>
    <row r="157" spans="2:3">
      <c r="B157" s="1464"/>
      <c r="C157" s="1464"/>
    </row>
    <row r="158" spans="2:3">
      <c r="B158" s="1464"/>
      <c r="C158" s="1464"/>
    </row>
    <row r="159" spans="2:3">
      <c r="B159" s="1464"/>
      <c r="C159" s="1464"/>
    </row>
    <row r="160" spans="2:3">
      <c r="B160" s="1464"/>
      <c r="C160" s="1464"/>
    </row>
    <row r="161" spans="2:3">
      <c r="B161" s="1464"/>
      <c r="C161" s="1464"/>
    </row>
    <row r="162" spans="2:3">
      <c r="B162" s="1464"/>
      <c r="C162" s="1464"/>
    </row>
    <row r="163" spans="2:3">
      <c r="B163" s="1464"/>
      <c r="C163" s="1464"/>
    </row>
    <row r="164" spans="2:3">
      <c r="B164" s="1464"/>
      <c r="C164" s="1464"/>
    </row>
    <row r="165" spans="2:3">
      <c r="B165" s="1464"/>
      <c r="C165" s="1464"/>
    </row>
    <row r="166" spans="2:3">
      <c r="B166" s="1464"/>
      <c r="C166" s="1464"/>
    </row>
    <row r="167" spans="2:3">
      <c r="B167" s="1464"/>
      <c r="C167" s="1464"/>
    </row>
    <row r="168" spans="2:3">
      <c r="B168" s="1464"/>
      <c r="C168" s="1464"/>
    </row>
    <row r="169" spans="2:3">
      <c r="B169" s="1464"/>
      <c r="C169" s="1464"/>
    </row>
    <row r="170" spans="2:3">
      <c r="B170" s="1464"/>
      <c r="C170" s="1464"/>
    </row>
    <row r="171" spans="2:3">
      <c r="B171" s="1464"/>
      <c r="C171" s="1464"/>
    </row>
    <row r="172" spans="2:3">
      <c r="B172" s="1464"/>
      <c r="C172" s="1464"/>
    </row>
    <row r="173" spans="2:3">
      <c r="B173" s="1464"/>
      <c r="C173" s="1464"/>
    </row>
    <row r="174" spans="2:3">
      <c r="B174" s="1464"/>
      <c r="C174" s="1464"/>
    </row>
    <row r="175" spans="2:3">
      <c r="B175" s="1464"/>
      <c r="C175" s="1464"/>
    </row>
    <row r="176" spans="2:3">
      <c r="B176" s="1464"/>
      <c r="C176" s="1464"/>
    </row>
    <row r="177" spans="2:3">
      <c r="B177" s="1464"/>
      <c r="C177" s="1464"/>
    </row>
    <row r="178" spans="2:3">
      <c r="B178" s="1464"/>
      <c r="C178" s="1464"/>
    </row>
    <row r="179" spans="2:3">
      <c r="B179" s="1464"/>
      <c r="C179" s="1464"/>
    </row>
    <row r="180" spans="2:3" ht="16.5" customHeight="1">
      <c r="B180" s="1464"/>
      <c r="C180" s="1464"/>
    </row>
    <row r="181" spans="2:3" ht="16.5" customHeight="1">
      <c r="B181" s="1464"/>
      <c r="C181" s="1464"/>
    </row>
    <row r="182" spans="2:3" ht="16.5" customHeight="1">
      <c r="B182" s="1464"/>
      <c r="C182" s="1464"/>
    </row>
    <row r="183" spans="2:3" ht="16.5" customHeight="1">
      <c r="B183" s="1464"/>
      <c r="C183" s="1464"/>
    </row>
    <row r="184" spans="2:3" ht="16.5" customHeight="1">
      <c r="B184" s="1464"/>
      <c r="C184" s="1464"/>
    </row>
    <row r="185" spans="2:3" ht="16.5" customHeight="1">
      <c r="B185" s="1464"/>
      <c r="C185" s="1464"/>
    </row>
    <row r="186" spans="2:3" ht="16.5" customHeight="1">
      <c r="B186" s="1464"/>
      <c r="C186" s="1464"/>
    </row>
    <row r="187" spans="2:3" ht="16.5" customHeight="1">
      <c r="B187" s="1464"/>
      <c r="C187" s="1464"/>
    </row>
    <row r="188" spans="2:3" ht="16.5" customHeight="1">
      <c r="B188" s="1464"/>
      <c r="C188" s="1464"/>
    </row>
    <row r="189" spans="2:3" ht="16.5" customHeight="1">
      <c r="B189" s="1464"/>
      <c r="C189" s="1464"/>
    </row>
    <row r="190" spans="2:3" ht="16.5" customHeight="1">
      <c r="B190" s="1464"/>
      <c r="C190" s="1464"/>
    </row>
    <row r="191" spans="2:3" ht="16.5" customHeight="1">
      <c r="B191" s="1464"/>
      <c r="C191" s="1464"/>
    </row>
    <row r="192" spans="2:3" ht="16.5" customHeight="1">
      <c r="B192" s="1464"/>
      <c r="C192" s="1464"/>
    </row>
    <row r="193" spans="2:3" ht="16.5" customHeight="1">
      <c r="B193" s="1464"/>
      <c r="C193" s="1464"/>
    </row>
    <row r="194" spans="2:3" ht="16.5" customHeight="1">
      <c r="B194" s="1464"/>
      <c r="C194" s="1464"/>
    </row>
    <row r="195" spans="2:3" ht="16.5" customHeight="1">
      <c r="B195" s="1464"/>
      <c r="C195" s="1464"/>
    </row>
    <row r="196" spans="2:3" ht="16.5" customHeight="1">
      <c r="B196" s="1464"/>
      <c r="C196" s="1464"/>
    </row>
    <row r="197" spans="2:3" ht="16.5" customHeight="1">
      <c r="B197" s="1464"/>
      <c r="C197" s="1464"/>
    </row>
    <row r="198" spans="2:3" ht="16.5" customHeight="1">
      <c r="B198" s="1464"/>
      <c r="C198" s="1464"/>
    </row>
    <row r="199" spans="2:3" ht="16.5" customHeight="1">
      <c r="B199" s="1464"/>
      <c r="C199" s="1464"/>
    </row>
    <row r="200" spans="2:3" ht="16.5" customHeight="1">
      <c r="B200" s="1464"/>
      <c r="C200" s="1464"/>
    </row>
    <row r="201" spans="2:3" ht="16.5" customHeight="1">
      <c r="B201" s="1464"/>
      <c r="C201" s="1464"/>
    </row>
    <row r="202" spans="2:3" ht="16.5" customHeight="1">
      <c r="B202" s="1464"/>
      <c r="C202" s="1464"/>
    </row>
    <row r="203" spans="2:3" ht="16.5" customHeight="1">
      <c r="B203" s="1464"/>
      <c r="C203" s="1464"/>
    </row>
    <row r="204" spans="2:3" ht="16.5" customHeight="1">
      <c r="B204" s="1464"/>
      <c r="C204" s="1464"/>
    </row>
    <row r="205" spans="2:3" ht="16.5" customHeight="1">
      <c r="B205" s="1464"/>
      <c r="C205" s="1464"/>
    </row>
    <row r="206" spans="2:3" ht="16.5" customHeight="1">
      <c r="B206" s="1464"/>
      <c r="C206" s="1464"/>
    </row>
  </sheetData>
  <mergeCells count="206">
    <mergeCell ref="B10:C10"/>
    <mergeCell ref="B11:C11"/>
    <mergeCell ref="B12:C12"/>
    <mergeCell ref="B13:C13"/>
    <mergeCell ref="B14:C14"/>
    <mergeCell ref="B15:C15"/>
    <mergeCell ref="B1:C1"/>
    <mergeCell ref="B2:C2"/>
    <mergeCell ref="B3:C3"/>
    <mergeCell ref="B4:C4"/>
    <mergeCell ref="B5:C5"/>
    <mergeCell ref="B6:C6"/>
    <mergeCell ref="B7:C7"/>
    <mergeCell ref="B8:C8"/>
    <mergeCell ref="B9:C9"/>
    <mergeCell ref="B22:C22"/>
    <mergeCell ref="B23:C23"/>
    <mergeCell ref="B24:C24"/>
    <mergeCell ref="B25:C25"/>
    <mergeCell ref="B26:C26"/>
    <mergeCell ref="B27:C27"/>
    <mergeCell ref="B16:C16"/>
    <mergeCell ref="B17:C17"/>
    <mergeCell ref="B18:C18"/>
    <mergeCell ref="B19:C19"/>
    <mergeCell ref="B20:C20"/>
    <mergeCell ref="B21:C21"/>
    <mergeCell ref="B34:C34"/>
    <mergeCell ref="B35:C35"/>
    <mergeCell ref="B36:C36"/>
    <mergeCell ref="B37:C37"/>
    <mergeCell ref="B38:C38"/>
    <mergeCell ref="B39:C39"/>
    <mergeCell ref="B28:C28"/>
    <mergeCell ref="B29:C29"/>
    <mergeCell ref="B30:C30"/>
    <mergeCell ref="B31:C31"/>
    <mergeCell ref="B32:C32"/>
    <mergeCell ref="B33:C33"/>
    <mergeCell ref="B46:C46"/>
    <mergeCell ref="B47:C47"/>
    <mergeCell ref="B48:C48"/>
    <mergeCell ref="B49:C49"/>
    <mergeCell ref="B50:C50"/>
    <mergeCell ref="B51:C51"/>
    <mergeCell ref="B40:C40"/>
    <mergeCell ref="B41:C41"/>
    <mergeCell ref="B42:C42"/>
    <mergeCell ref="B43:C43"/>
    <mergeCell ref="B44:C44"/>
    <mergeCell ref="B45:C45"/>
    <mergeCell ref="B58:C58"/>
    <mergeCell ref="B59:C59"/>
    <mergeCell ref="B60:C60"/>
    <mergeCell ref="B61:C61"/>
    <mergeCell ref="B62:C62"/>
    <mergeCell ref="B63:C63"/>
    <mergeCell ref="B52:C52"/>
    <mergeCell ref="B53:C53"/>
    <mergeCell ref="B54:C54"/>
    <mergeCell ref="B55:C55"/>
    <mergeCell ref="B56:C56"/>
    <mergeCell ref="B57:C57"/>
    <mergeCell ref="B70:C70"/>
    <mergeCell ref="B71:C71"/>
    <mergeCell ref="B72:C72"/>
    <mergeCell ref="B73:C73"/>
    <mergeCell ref="B74:C74"/>
    <mergeCell ref="B75:C75"/>
    <mergeCell ref="B64:C64"/>
    <mergeCell ref="B65:C65"/>
    <mergeCell ref="B66:C66"/>
    <mergeCell ref="B67:C67"/>
    <mergeCell ref="B68:C68"/>
    <mergeCell ref="B69:C69"/>
    <mergeCell ref="B82:C82"/>
    <mergeCell ref="B83:C83"/>
    <mergeCell ref="B84:C84"/>
    <mergeCell ref="B85:C85"/>
    <mergeCell ref="B86:C86"/>
    <mergeCell ref="B87:C87"/>
    <mergeCell ref="B76:C76"/>
    <mergeCell ref="B77:C77"/>
    <mergeCell ref="B78:C78"/>
    <mergeCell ref="B79:C79"/>
    <mergeCell ref="B80:C80"/>
    <mergeCell ref="B81:C81"/>
    <mergeCell ref="B94:C94"/>
    <mergeCell ref="B95:C95"/>
    <mergeCell ref="B96:C96"/>
    <mergeCell ref="B97:C97"/>
    <mergeCell ref="B98:C98"/>
    <mergeCell ref="B99:C99"/>
    <mergeCell ref="B88:C88"/>
    <mergeCell ref="B89:C89"/>
    <mergeCell ref="B90:C90"/>
    <mergeCell ref="B91:C91"/>
    <mergeCell ref="B92:C92"/>
    <mergeCell ref="B93:C93"/>
    <mergeCell ref="B106:C106"/>
    <mergeCell ref="B107:C107"/>
    <mergeCell ref="B108:C108"/>
    <mergeCell ref="B109:C109"/>
    <mergeCell ref="B110:C110"/>
    <mergeCell ref="B111:C111"/>
    <mergeCell ref="B100:C100"/>
    <mergeCell ref="B101:C101"/>
    <mergeCell ref="B102:C102"/>
    <mergeCell ref="B103:C103"/>
    <mergeCell ref="B104:C104"/>
    <mergeCell ref="B105:C105"/>
    <mergeCell ref="B118:C118"/>
    <mergeCell ref="B119:C119"/>
    <mergeCell ref="B120:C120"/>
    <mergeCell ref="B121:C121"/>
    <mergeCell ref="B122:C122"/>
    <mergeCell ref="B123:C123"/>
    <mergeCell ref="B112:C112"/>
    <mergeCell ref="B113:C113"/>
    <mergeCell ref="B114:C114"/>
    <mergeCell ref="B115:C115"/>
    <mergeCell ref="B116:C116"/>
    <mergeCell ref="B117:C117"/>
    <mergeCell ref="B130:C130"/>
    <mergeCell ref="B131:C131"/>
    <mergeCell ref="B132:C132"/>
    <mergeCell ref="B133:C133"/>
    <mergeCell ref="B134:C134"/>
    <mergeCell ref="B135:C135"/>
    <mergeCell ref="B124:C124"/>
    <mergeCell ref="B125:C125"/>
    <mergeCell ref="B126:C126"/>
    <mergeCell ref="B127:C127"/>
    <mergeCell ref="B128:C128"/>
    <mergeCell ref="B129:C129"/>
    <mergeCell ref="B142:C142"/>
    <mergeCell ref="B143:C143"/>
    <mergeCell ref="B144:C144"/>
    <mergeCell ref="B145:C145"/>
    <mergeCell ref="B146:C146"/>
    <mergeCell ref="B147:C147"/>
    <mergeCell ref="B136:C136"/>
    <mergeCell ref="B137:C137"/>
    <mergeCell ref="B138:C138"/>
    <mergeCell ref="B139:C139"/>
    <mergeCell ref="B140:C140"/>
    <mergeCell ref="B141:C141"/>
    <mergeCell ref="B154:C154"/>
    <mergeCell ref="B155:C155"/>
    <mergeCell ref="B156:C156"/>
    <mergeCell ref="B157:C157"/>
    <mergeCell ref="B158:C158"/>
    <mergeCell ref="B159:C159"/>
    <mergeCell ref="B148:C148"/>
    <mergeCell ref="B149:C149"/>
    <mergeCell ref="B150:C150"/>
    <mergeCell ref="B151:C151"/>
    <mergeCell ref="B152:C152"/>
    <mergeCell ref="B153:C153"/>
    <mergeCell ref="B166:C166"/>
    <mergeCell ref="B167:C167"/>
    <mergeCell ref="B168:C168"/>
    <mergeCell ref="B169:C169"/>
    <mergeCell ref="B170:C170"/>
    <mergeCell ref="B171:C171"/>
    <mergeCell ref="B160:C160"/>
    <mergeCell ref="B161:C161"/>
    <mergeCell ref="B162:C162"/>
    <mergeCell ref="B163:C163"/>
    <mergeCell ref="B164:C164"/>
    <mergeCell ref="B165:C165"/>
    <mergeCell ref="B178:C178"/>
    <mergeCell ref="B179:C179"/>
    <mergeCell ref="B180:C180"/>
    <mergeCell ref="B181:C181"/>
    <mergeCell ref="B182:C182"/>
    <mergeCell ref="B183:C183"/>
    <mergeCell ref="B172:C172"/>
    <mergeCell ref="B173:C173"/>
    <mergeCell ref="B174:C174"/>
    <mergeCell ref="B175:C175"/>
    <mergeCell ref="B176:C176"/>
    <mergeCell ref="B177:C177"/>
    <mergeCell ref="B190:C190"/>
    <mergeCell ref="B191:C191"/>
    <mergeCell ref="B192:C192"/>
    <mergeCell ref="B193:C193"/>
    <mergeCell ref="B194:C194"/>
    <mergeCell ref="B195:C195"/>
    <mergeCell ref="B184:C184"/>
    <mergeCell ref="B185:C185"/>
    <mergeCell ref="B186:C186"/>
    <mergeCell ref="B187:C187"/>
    <mergeCell ref="B188:C188"/>
    <mergeCell ref="B189:C189"/>
    <mergeCell ref="B202:C202"/>
    <mergeCell ref="B203:C203"/>
    <mergeCell ref="B204:C204"/>
    <mergeCell ref="B205:C205"/>
    <mergeCell ref="B206:C206"/>
    <mergeCell ref="B196:C196"/>
    <mergeCell ref="B197:C197"/>
    <mergeCell ref="B198:C198"/>
    <mergeCell ref="B199:C199"/>
    <mergeCell ref="B200:C200"/>
    <mergeCell ref="B201:C20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6ACCC1"/>
  </sheetPr>
  <dimension ref="A1:B159"/>
  <sheetViews>
    <sheetView tabSelected="1" topLeftCell="B1" workbookViewId="0">
      <selection activeCell="C1" sqref="C1:P1048576"/>
    </sheetView>
  </sheetViews>
  <sheetFormatPr defaultRowHeight="14.25" customHeight="1"/>
  <cols>
    <col min="1" max="1" width="9.625" bestFit="1" customWidth="1"/>
    <col min="2" max="2" width="223.5" customWidth="1"/>
  </cols>
  <sheetData>
    <row r="1" spans="1:2" ht="28.5" customHeight="1">
      <c r="A1" s="378" t="s">
        <v>1097</v>
      </c>
      <c r="B1" s="378" t="s">
        <v>6</v>
      </c>
    </row>
    <row r="2" spans="1:2" ht="28.5" customHeight="1">
      <c r="A2" s="304">
        <v>1</v>
      </c>
      <c r="B2" s="760" t="s">
        <v>11881</v>
      </c>
    </row>
    <row r="3" spans="1:2" ht="28.5" customHeight="1">
      <c r="A3" s="304">
        <v>2</v>
      </c>
      <c r="B3" s="760" t="s">
        <v>11882</v>
      </c>
    </row>
    <row r="4" spans="1:2" ht="28.5" customHeight="1">
      <c r="A4" s="304">
        <v>3</v>
      </c>
      <c r="B4" s="760" t="s">
        <v>11883</v>
      </c>
    </row>
    <row r="5" spans="1:2" ht="28.5" customHeight="1">
      <c r="A5" s="304">
        <v>4</v>
      </c>
      <c r="B5" s="760" t="s">
        <v>11884</v>
      </c>
    </row>
    <row r="6" spans="1:2" ht="28.5" customHeight="1">
      <c r="A6" s="304">
        <v>5</v>
      </c>
      <c r="B6" s="760" t="s">
        <v>11885</v>
      </c>
    </row>
    <row r="7" spans="1:2" ht="28.5" customHeight="1">
      <c r="A7" s="304">
        <v>6</v>
      </c>
      <c r="B7" s="760" t="s">
        <v>11886</v>
      </c>
    </row>
    <row r="8" spans="1:2" ht="28.5" customHeight="1">
      <c r="A8" s="304">
        <v>7</v>
      </c>
      <c r="B8" s="760" t="s">
        <v>11887</v>
      </c>
    </row>
    <row r="9" spans="1:2" ht="28.5" customHeight="1">
      <c r="A9" s="304">
        <v>8</v>
      </c>
      <c r="B9" s="760" t="s">
        <v>11888</v>
      </c>
    </row>
    <row r="10" spans="1:2" ht="28.5" customHeight="1">
      <c r="A10" s="304">
        <v>9</v>
      </c>
      <c r="B10" s="760" t="s">
        <v>11889</v>
      </c>
    </row>
    <row r="11" spans="1:2" ht="28.5" customHeight="1">
      <c r="A11" s="304">
        <v>10</v>
      </c>
      <c r="B11" s="760" t="s">
        <v>11890</v>
      </c>
    </row>
    <row r="12" spans="1:2" ht="28.5" customHeight="1">
      <c r="A12" s="304">
        <v>11</v>
      </c>
      <c r="B12" s="760" t="s">
        <v>11891</v>
      </c>
    </row>
    <row r="13" spans="1:2" ht="28.5" customHeight="1">
      <c r="A13" s="304">
        <v>12</v>
      </c>
      <c r="B13" s="760" t="s">
        <v>11892</v>
      </c>
    </row>
    <row r="14" spans="1:2" ht="28.5" customHeight="1">
      <c r="A14" s="304" t="s">
        <v>11893</v>
      </c>
      <c r="B14" s="1661"/>
    </row>
    <row r="15" spans="1:2" ht="28.5" customHeight="1">
      <c r="A15" s="304" t="s">
        <v>11893</v>
      </c>
      <c r="B15" s="380" t="s">
        <v>7</v>
      </c>
    </row>
    <row r="16" spans="1:2" ht="28.5" customHeight="1">
      <c r="A16" s="304">
        <v>1</v>
      </c>
      <c r="B16" s="753" t="s">
        <v>11894</v>
      </c>
    </row>
    <row r="17" spans="1:2" ht="28.5" customHeight="1">
      <c r="A17" s="304">
        <v>2</v>
      </c>
      <c r="B17" s="753" t="s">
        <v>11895</v>
      </c>
    </row>
    <row r="18" spans="1:2" ht="28.5" customHeight="1">
      <c r="A18" s="304">
        <v>3</v>
      </c>
      <c r="B18" s="753" t="s">
        <v>11896</v>
      </c>
    </row>
    <row r="19" spans="1:2" ht="28.5" customHeight="1">
      <c r="A19" s="304">
        <v>4</v>
      </c>
      <c r="B19" s="753" t="s">
        <v>11897</v>
      </c>
    </row>
    <row r="20" spans="1:2" ht="28.5" customHeight="1">
      <c r="A20" s="304">
        <v>5</v>
      </c>
      <c r="B20" s="753" t="s">
        <v>11898</v>
      </c>
    </row>
    <row r="21" spans="1:2" ht="28.5" customHeight="1">
      <c r="A21" s="304">
        <v>6</v>
      </c>
      <c r="B21" s="753" t="s">
        <v>11899</v>
      </c>
    </row>
    <row r="22" spans="1:2" ht="28.5" customHeight="1">
      <c r="A22" s="304">
        <v>7</v>
      </c>
      <c r="B22" s="753" t="s">
        <v>11900</v>
      </c>
    </row>
    <row r="23" spans="1:2" ht="28.5" customHeight="1">
      <c r="A23" s="304">
        <v>8</v>
      </c>
      <c r="B23" s="753" t="s">
        <v>11901</v>
      </c>
    </row>
    <row r="24" spans="1:2" ht="28.5" customHeight="1">
      <c r="A24" s="304">
        <v>9</v>
      </c>
      <c r="B24" s="753" t="s">
        <v>11902</v>
      </c>
    </row>
    <row r="25" spans="1:2" ht="28.5" customHeight="1">
      <c r="A25" s="304">
        <v>10</v>
      </c>
      <c r="B25" s="753" t="s">
        <v>11903</v>
      </c>
    </row>
    <row r="26" spans="1:2" ht="28.5" customHeight="1">
      <c r="A26" s="304">
        <v>11</v>
      </c>
      <c r="B26" s="753" t="s">
        <v>11904</v>
      </c>
    </row>
    <row r="27" spans="1:2" ht="28.5" customHeight="1">
      <c r="A27" s="304">
        <v>12</v>
      </c>
      <c r="B27" s="753" t="s">
        <v>11905</v>
      </c>
    </row>
    <row r="28" spans="1:2" ht="28.5" customHeight="1">
      <c r="A28" s="304" t="s">
        <v>11893</v>
      </c>
      <c r="B28" s="361"/>
    </row>
    <row r="29" spans="1:2" ht="28.5" customHeight="1">
      <c r="A29" s="304" t="s">
        <v>11893</v>
      </c>
      <c r="B29" s="757" t="s">
        <v>34</v>
      </c>
    </row>
    <row r="30" spans="1:2" ht="28.5" customHeight="1">
      <c r="A30" s="304">
        <v>1</v>
      </c>
      <c r="B30" s="758" t="s">
        <v>11881</v>
      </c>
    </row>
    <row r="31" spans="1:2" ht="28.5" customHeight="1">
      <c r="A31" s="304">
        <v>2</v>
      </c>
      <c r="B31" s="758" t="s">
        <v>11906</v>
      </c>
    </row>
    <row r="32" spans="1:2" ht="28.5" customHeight="1">
      <c r="A32" s="304">
        <v>3</v>
      </c>
      <c r="B32" s="758" t="s">
        <v>11907</v>
      </c>
    </row>
    <row r="33" spans="1:2" ht="28.5" customHeight="1">
      <c r="A33" s="304">
        <v>4</v>
      </c>
      <c r="B33" s="758" t="s">
        <v>11908</v>
      </c>
    </row>
    <row r="34" spans="1:2" ht="28.5" customHeight="1">
      <c r="A34" s="304">
        <v>5</v>
      </c>
      <c r="B34" s="758" t="s">
        <v>11909</v>
      </c>
    </row>
    <row r="35" spans="1:2" ht="28.5" customHeight="1">
      <c r="A35" s="304">
        <v>6</v>
      </c>
      <c r="B35" s="758" t="s">
        <v>11910</v>
      </c>
    </row>
    <row r="36" spans="1:2" ht="28.5" customHeight="1">
      <c r="A36" s="304">
        <v>7</v>
      </c>
      <c r="B36" s="758" t="s">
        <v>11911</v>
      </c>
    </row>
    <row r="37" spans="1:2" ht="28.5" customHeight="1">
      <c r="A37" s="304">
        <v>8</v>
      </c>
      <c r="B37" s="758" t="s">
        <v>11912</v>
      </c>
    </row>
    <row r="38" spans="1:2" ht="28.5" customHeight="1">
      <c r="A38" s="304">
        <v>9</v>
      </c>
      <c r="B38" s="758" t="s">
        <v>11913</v>
      </c>
    </row>
    <row r="39" spans="1:2" ht="28.5" customHeight="1">
      <c r="A39" s="304">
        <v>10</v>
      </c>
      <c r="B39" s="758" t="s">
        <v>11914</v>
      </c>
    </row>
    <row r="40" spans="1:2" ht="28.5" customHeight="1">
      <c r="A40" s="304">
        <v>11</v>
      </c>
      <c r="B40" s="758" t="s">
        <v>11915</v>
      </c>
    </row>
    <row r="41" spans="1:2" ht="28.5" customHeight="1">
      <c r="A41" s="304">
        <v>12</v>
      </c>
      <c r="B41" s="758" t="s">
        <v>11916</v>
      </c>
    </row>
    <row r="42" spans="1:2" ht="28.5" customHeight="1">
      <c r="A42" s="304" t="s">
        <v>11893</v>
      </c>
      <c r="B42" s="361"/>
    </row>
    <row r="43" spans="1:2" ht="28.5" customHeight="1">
      <c r="A43" s="304" t="s">
        <v>11893</v>
      </c>
      <c r="B43" s="385" t="s">
        <v>13</v>
      </c>
    </row>
    <row r="44" spans="1:2" ht="28.5" customHeight="1">
      <c r="A44" s="304">
        <v>1</v>
      </c>
      <c r="B44" s="759" t="s">
        <v>11894</v>
      </c>
    </row>
    <row r="45" spans="1:2" ht="28.5" customHeight="1">
      <c r="A45" s="304">
        <v>2</v>
      </c>
      <c r="B45" s="759" t="s">
        <v>11917</v>
      </c>
    </row>
    <row r="46" spans="1:2" ht="28.5" customHeight="1">
      <c r="A46" s="304">
        <v>3</v>
      </c>
      <c r="B46" s="759" t="s">
        <v>11918</v>
      </c>
    </row>
    <row r="47" spans="1:2" ht="28.5" customHeight="1">
      <c r="A47" s="304">
        <v>4</v>
      </c>
      <c r="B47" s="759" t="s">
        <v>11919</v>
      </c>
    </row>
    <row r="48" spans="1:2" ht="28.5" customHeight="1">
      <c r="A48" s="304">
        <v>5</v>
      </c>
      <c r="B48" s="759" t="s">
        <v>11920</v>
      </c>
    </row>
    <row r="49" spans="1:2" ht="28.5" customHeight="1">
      <c r="A49" s="304">
        <v>6</v>
      </c>
      <c r="B49" s="759" t="s">
        <v>11921</v>
      </c>
    </row>
    <row r="50" spans="1:2" ht="28.5" customHeight="1">
      <c r="A50" s="304">
        <v>7</v>
      </c>
      <c r="B50" s="759" t="s">
        <v>11922</v>
      </c>
    </row>
    <row r="51" spans="1:2" ht="28.5" customHeight="1">
      <c r="A51" s="304">
        <v>8</v>
      </c>
      <c r="B51" s="759" t="s">
        <v>11923</v>
      </c>
    </row>
    <row r="52" spans="1:2" ht="28.5" customHeight="1">
      <c r="A52" s="304">
        <v>9</v>
      </c>
      <c r="B52" s="759" t="s">
        <v>11924</v>
      </c>
    </row>
    <row r="53" spans="1:2" ht="28.5" customHeight="1">
      <c r="A53" s="304">
        <v>10</v>
      </c>
      <c r="B53" s="759" t="s">
        <v>11925</v>
      </c>
    </row>
    <row r="54" spans="1:2" ht="28.5" customHeight="1">
      <c r="A54" s="304">
        <v>11</v>
      </c>
      <c r="B54" s="759" t="s">
        <v>11926</v>
      </c>
    </row>
    <row r="55" spans="1:2" ht="28.5" customHeight="1">
      <c r="A55" s="304">
        <v>12</v>
      </c>
      <c r="B55" s="759" t="s">
        <v>11927</v>
      </c>
    </row>
    <row r="56" spans="1:2" ht="28.5" customHeight="1">
      <c r="A56" s="304" t="s">
        <v>11893</v>
      </c>
      <c r="B56" s="361"/>
    </row>
    <row r="57" spans="1:2" ht="28.5" customHeight="1">
      <c r="A57" s="304" t="s">
        <v>11893</v>
      </c>
      <c r="B57" s="379" t="s">
        <v>14</v>
      </c>
    </row>
    <row r="58" spans="1:2" ht="28.5" customHeight="1">
      <c r="A58" s="304">
        <v>1</v>
      </c>
      <c r="B58" s="754" t="s">
        <v>11881</v>
      </c>
    </row>
    <row r="59" spans="1:2" ht="28.5" customHeight="1">
      <c r="A59" s="304">
        <v>2</v>
      </c>
      <c r="B59" s="754" t="s">
        <v>11928</v>
      </c>
    </row>
    <row r="60" spans="1:2" ht="28.5" customHeight="1">
      <c r="A60" s="304">
        <v>3</v>
      </c>
      <c r="B60" s="755" t="s">
        <v>11929</v>
      </c>
    </row>
    <row r="61" spans="1:2" ht="28.5" customHeight="1">
      <c r="A61" s="304">
        <v>4</v>
      </c>
      <c r="B61" s="754" t="s">
        <v>11930</v>
      </c>
    </row>
    <row r="62" spans="1:2" ht="28.5" customHeight="1">
      <c r="A62" s="304">
        <v>5</v>
      </c>
      <c r="B62" s="754" t="s">
        <v>11931</v>
      </c>
    </row>
    <row r="63" spans="1:2" ht="28.5" customHeight="1">
      <c r="A63" s="304">
        <v>6</v>
      </c>
      <c r="B63" s="754" t="s">
        <v>11932</v>
      </c>
    </row>
    <row r="64" spans="1:2" ht="28.5" customHeight="1">
      <c r="A64" s="304">
        <v>7</v>
      </c>
      <c r="B64" s="754" t="s">
        <v>11933</v>
      </c>
    </row>
    <row r="65" spans="1:2" ht="28.5" customHeight="1">
      <c r="A65" s="304">
        <v>8</v>
      </c>
      <c r="B65" s="754" t="s">
        <v>11934</v>
      </c>
    </row>
    <row r="66" spans="1:2" ht="28.5" customHeight="1">
      <c r="A66" s="304">
        <v>9</v>
      </c>
      <c r="B66" s="754" t="s">
        <v>11935</v>
      </c>
    </row>
    <row r="67" spans="1:2" ht="28.5" customHeight="1">
      <c r="A67" s="304">
        <v>10</v>
      </c>
      <c r="B67" s="754" t="s">
        <v>11936</v>
      </c>
    </row>
    <row r="68" spans="1:2" ht="28.5" customHeight="1">
      <c r="A68" s="304">
        <v>11</v>
      </c>
      <c r="B68" s="754" t="s">
        <v>11937</v>
      </c>
    </row>
    <row r="69" spans="1:2" ht="28.5" customHeight="1">
      <c r="A69" s="304">
        <v>12</v>
      </c>
      <c r="B69" s="754" t="s">
        <v>11938</v>
      </c>
    </row>
    <row r="70" spans="1:2" ht="28.5" customHeight="1">
      <c r="A70" s="304" t="s">
        <v>11893</v>
      </c>
      <c r="B70" s="361"/>
    </row>
    <row r="71" spans="1:2" ht="28.5" customHeight="1">
      <c r="A71" s="304" t="s">
        <v>11893</v>
      </c>
      <c r="B71" s="384" t="s">
        <v>22</v>
      </c>
    </row>
    <row r="72" spans="1:2" ht="28.5" customHeight="1">
      <c r="A72" s="304">
        <v>1</v>
      </c>
      <c r="B72" s="756" t="s">
        <v>11894</v>
      </c>
    </row>
    <row r="73" spans="1:2" ht="28.5" customHeight="1">
      <c r="A73" s="304">
        <v>2</v>
      </c>
      <c r="B73" s="756" t="s">
        <v>11939</v>
      </c>
    </row>
    <row r="74" spans="1:2" ht="28.5" customHeight="1">
      <c r="A74" s="304">
        <v>3</v>
      </c>
      <c r="B74" s="756" t="s">
        <v>11940</v>
      </c>
    </row>
    <row r="75" spans="1:2" ht="28.5" customHeight="1">
      <c r="A75" s="304">
        <v>4</v>
      </c>
      <c r="B75" s="756" t="s">
        <v>11941</v>
      </c>
    </row>
    <row r="76" spans="1:2" ht="28.5" customHeight="1">
      <c r="A76" s="304">
        <v>5</v>
      </c>
      <c r="B76" s="756" t="s">
        <v>11942</v>
      </c>
    </row>
    <row r="77" spans="1:2" ht="28.5" customHeight="1">
      <c r="A77" s="304">
        <v>6</v>
      </c>
      <c r="B77" s="756" t="s">
        <v>11943</v>
      </c>
    </row>
    <row r="78" spans="1:2" ht="28.5" customHeight="1">
      <c r="A78" s="304">
        <v>7</v>
      </c>
      <c r="B78" s="756" t="s">
        <v>11944</v>
      </c>
    </row>
    <row r="79" spans="1:2" ht="28.5" customHeight="1">
      <c r="A79" s="304">
        <v>8</v>
      </c>
      <c r="B79" s="756" t="s">
        <v>11945</v>
      </c>
    </row>
    <row r="80" spans="1:2" ht="28.5" customHeight="1">
      <c r="A80" s="304">
        <v>9</v>
      </c>
      <c r="B80" s="756" t="s">
        <v>11946</v>
      </c>
    </row>
    <row r="81" spans="1:2" ht="28.5" customHeight="1">
      <c r="A81" s="304">
        <v>10</v>
      </c>
      <c r="B81" s="756" t="s">
        <v>11947</v>
      </c>
    </row>
    <row r="82" spans="1:2" ht="28.5" customHeight="1">
      <c r="A82" s="304">
        <v>11</v>
      </c>
      <c r="B82" s="756" t="s">
        <v>11948</v>
      </c>
    </row>
    <row r="83" spans="1:2" ht="28.5" customHeight="1">
      <c r="A83" s="304">
        <v>12</v>
      </c>
      <c r="B83" s="756" t="s">
        <v>11949</v>
      </c>
    </row>
    <row r="84" spans="1:2"/>
    <row r="85" spans="1:2"/>
    <row r="86" spans="1:2"/>
    <row r="87" spans="1:2"/>
    <row r="88" spans="1:2"/>
    <row r="89" spans="1:2"/>
    <row r="90" spans="1:2"/>
    <row r="91" spans="1:2"/>
    <row r="92" spans="1:2"/>
    <row r="93" spans="1:2"/>
    <row r="94" spans="1:2"/>
    <row r="95" spans="1:2"/>
    <row r="96" spans="1:2"/>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64D1AF"/>
  </sheetPr>
  <dimension ref="A1:P261"/>
  <sheetViews>
    <sheetView topLeftCell="B1" zoomScaleNormal="60" zoomScaleSheetLayoutView="100" workbookViewId="0">
      <selection activeCell="B10" sqref="B10"/>
    </sheetView>
  </sheetViews>
  <sheetFormatPr defaultRowHeight="24" customHeight="1"/>
  <cols>
    <col min="1" max="1" width="9.5" customWidth="1"/>
    <col min="2" max="2" width="106.625" style="214" customWidth="1"/>
    <col min="3" max="4" width="110" style="305" customWidth="1"/>
    <col min="5" max="7" width="110" customWidth="1"/>
    <col min="8" max="8" width="72.375" customWidth="1"/>
    <col min="9" max="9" width="44.875" customWidth="1"/>
    <col min="10" max="10" width="46.125" customWidth="1"/>
    <col min="11" max="11" width="44" customWidth="1"/>
  </cols>
  <sheetData>
    <row r="1" spans="1:15" ht="24" customHeight="1">
      <c r="A1" s="416" t="s">
        <v>1397</v>
      </c>
      <c r="B1" s="402" t="s">
        <v>253</v>
      </c>
      <c r="C1" s="403"/>
      <c r="D1" s="403"/>
      <c r="E1" s="398"/>
      <c r="F1" s="113"/>
      <c r="H1" s="398"/>
      <c r="I1" s="396"/>
      <c r="J1" s="305"/>
      <c r="K1" s="305"/>
      <c r="L1" s="305"/>
      <c r="M1" s="305"/>
      <c r="N1" s="305"/>
      <c r="O1" s="305"/>
    </row>
    <row r="2" spans="1:15" ht="24" customHeight="1">
      <c r="A2" s="416">
        <v>1</v>
      </c>
      <c r="B2" s="404" t="s">
        <v>11950</v>
      </c>
      <c r="C2" s="403"/>
      <c r="D2" s="399"/>
      <c r="E2" s="398"/>
      <c r="F2" s="113"/>
      <c r="H2" s="113"/>
      <c r="I2" s="396"/>
      <c r="J2" s="305"/>
      <c r="K2" s="305"/>
      <c r="L2" s="305"/>
      <c r="M2" s="305"/>
      <c r="N2" s="305"/>
      <c r="O2" s="305"/>
    </row>
    <row r="3" spans="1:15" ht="24" customHeight="1">
      <c r="A3" s="416">
        <v>2</v>
      </c>
      <c r="B3" s="404" t="s">
        <v>11951</v>
      </c>
      <c r="C3" s="403"/>
      <c r="D3" s="399"/>
      <c r="E3" s="398"/>
      <c r="F3" s="113"/>
      <c r="H3" s="113"/>
      <c r="I3" s="396"/>
      <c r="J3" s="305"/>
      <c r="K3" s="305"/>
      <c r="L3" s="305"/>
      <c r="M3" s="305"/>
      <c r="N3" s="305"/>
      <c r="O3" s="305"/>
    </row>
    <row r="4" spans="1:15" ht="24" customHeight="1">
      <c r="A4" s="416">
        <v>3</v>
      </c>
      <c r="B4" s="404" t="s">
        <v>11952</v>
      </c>
      <c r="C4" s="407"/>
      <c r="D4" s="407"/>
      <c r="E4" s="398"/>
      <c r="F4" s="113"/>
      <c r="G4" s="113"/>
      <c r="H4" s="113"/>
      <c r="I4" s="396"/>
      <c r="J4" s="305"/>
      <c r="K4" s="305"/>
      <c r="L4" s="305"/>
      <c r="M4" s="305"/>
      <c r="N4" s="305"/>
      <c r="O4" s="305"/>
    </row>
    <row r="5" spans="1:15" ht="24" customHeight="1">
      <c r="A5" s="416">
        <v>4</v>
      </c>
      <c r="B5" s="413" t="s">
        <v>11953</v>
      </c>
      <c r="C5" s="408" t="s">
        <v>11954</v>
      </c>
      <c r="D5" s="408" t="s">
        <v>11955</v>
      </c>
      <c r="E5" s="408" t="s">
        <v>11956</v>
      </c>
      <c r="F5" s="408" t="s">
        <v>11957</v>
      </c>
      <c r="G5" s="409" t="s">
        <v>11958</v>
      </c>
      <c r="H5" s="113"/>
      <c r="I5" s="396"/>
      <c r="J5" s="305"/>
      <c r="K5" s="305"/>
      <c r="L5" s="305"/>
      <c r="M5" s="305"/>
      <c r="N5" s="305"/>
      <c r="O5" s="305"/>
    </row>
    <row r="6" spans="1:15" ht="24" customHeight="1">
      <c r="A6" s="416">
        <v>5</v>
      </c>
      <c r="B6" s="1133" t="s">
        <v>11959</v>
      </c>
      <c r="C6" s="1133" t="s">
        <v>11959</v>
      </c>
      <c r="D6" s="1133" t="s">
        <v>11959</v>
      </c>
      <c r="E6" s="1133" t="s">
        <v>11959</v>
      </c>
      <c r="F6" s="1133" t="s">
        <v>11959</v>
      </c>
      <c r="G6" s="1133" t="s">
        <v>11959</v>
      </c>
      <c r="H6" s="113"/>
      <c r="I6" s="396"/>
      <c r="J6" s="305"/>
      <c r="K6" s="305"/>
      <c r="L6" s="305"/>
      <c r="M6" s="305"/>
      <c r="N6" s="305"/>
      <c r="O6" s="305"/>
    </row>
    <row r="7" spans="1:15" ht="24" customHeight="1">
      <c r="A7" s="416">
        <v>6</v>
      </c>
      <c r="B7" s="410" t="s">
        <v>11960</v>
      </c>
      <c r="C7" s="406" t="s">
        <v>11961</v>
      </c>
      <c r="D7" s="412" t="s">
        <v>11962</v>
      </c>
      <c r="E7" s="405" t="s">
        <v>11963</v>
      </c>
      <c r="F7" s="411" t="s">
        <v>11964</v>
      </c>
      <c r="G7" s="486" t="s">
        <v>11965</v>
      </c>
      <c r="H7" s="113"/>
      <c r="I7" s="396"/>
      <c r="J7" s="305"/>
      <c r="K7" s="305"/>
      <c r="L7" s="305"/>
      <c r="M7" s="305"/>
      <c r="N7" s="305"/>
      <c r="O7" s="305"/>
    </row>
    <row r="8" spans="1:15" ht="24" customHeight="1">
      <c r="A8" s="417"/>
      <c r="B8" s="403"/>
      <c r="C8" s="403"/>
      <c r="D8" s="403"/>
      <c r="E8" s="397"/>
      <c r="F8" s="397"/>
      <c r="G8" s="397"/>
      <c r="H8" s="397"/>
      <c r="I8" s="396"/>
      <c r="J8" s="305"/>
      <c r="K8" s="305"/>
      <c r="L8" s="305"/>
      <c r="M8" s="305"/>
      <c r="N8" s="305"/>
      <c r="O8" s="305"/>
    </row>
    <row r="9" spans="1:15" ht="24" customHeight="1">
      <c r="A9" s="416" t="s">
        <v>1397</v>
      </c>
      <c r="B9" s="415" t="s">
        <v>313</v>
      </c>
      <c r="C9" s="400"/>
      <c r="E9" s="397"/>
      <c r="F9" s="397"/>
      <c r="G9" s="397"/>
      <c r="H9" s="397"/>
      <c r="I9" s="396"/>
      <c r="J9" s="305"/>
      <c r="K9" s="305"/>
      <c r="L9" s="305"/>
      <c r="M9" s="305"/>
      <c r="N9" s="305"/>
      <c r="O9" s="305"/>
    </row>
    <row r="10" spans="1:15" ht="24" customHeight="1">
      <c r="A10" s="416">
        <v>1</v>
      </c>
      <c r="B10" s="404" t="s">
        <v>11966</v>
      </c>
      <c r="C10" s="400"/>
      <c r="E10" s="397"/>
      <c r="F10" s="397"/>
      <c r="G10" s="397"/>
      <c r="H10" s="397"/>
      <c r="I10" s="396"/>
      <c r="J10" s="305"/>
      <c r="K10" s="305"/>
      <c r="L10" s="305"/>
      <c r="M10" s="305"/>
      <c r="N10" s="305"/>
      <c r="O10" s="305"/>
    </row>
    <row r="11" spans="1:15" ht="24" customHeight="1">
      <c r="A11" s="416">
        <v>2</v>
      </c>
      <c r="B11" s="404" t="s">
        <v>11951</v>
      </c>
      <c r="C11" s="400"/>
      <c r="E11" s="397"/>
      <c r="F11" s="397"/>
      <c r="G11" s="397"/>
      <c r="H11" s="397"/>
      <c r="I11" s="396"/>
      <c r="J11" s="305"/>
      <c r="K11" s="305"/>
      <c r="L11" s="305"/>
      <c r="M11" s="305"/>
      <c r="N11" s="305"/>
      <c r="O11" s="305"/>
    </row>
    <row r="12" spans="1:15" ht="24" customHeight="1">
      <c r="A12" s="416">
        <v>3</v>
      </c>
      <c r="B12" s="404" t="s">
        <v>11952</v>
      </c>
      <c r="C12" s="407"/>
      <c r="D12" s="396"/>
      <c r="E12" s="397"/>
      <c r="F12" s="397"/>
      <c r="G12" s="397"/>
      <c r="H12" s="397"/>
      <c r="I12" s="396"/>
      <c r="J12" s="305"/>
      <c r="K12" s="305"/>
      <c r="L12" s="305"/>
      <c r="M12" s="305"/>
      <c r="N12" s="305"/>
      <c r="O12" s="305"/>
    </row>
    <row r="13" spans="1:15" ht="24" customHeight="1">
      <c r="A13" s="416">
        <v>4</v>
      </c>
      <c r="B13" s="413" t="s">
        <v>11953</v>
      </c>
      <c r="C13" s="408" t="s">
        <v>11954</v>
      </c>
      <c r="D13" s="409" t="s">
        <v>11958</v>
      </c>
      <c r="E13" s="397"/>
      <c r="G13" s="397"/>
      <c r="H13" s="397"/>
      <c r="I13" s="396"/>
      <c r="J13" s="305"/>
      <c r="K13" s="305"/>
      <c r="L13" s="305"/>
      <c r="M13" s="305"/>
      <c r="N13" s="305"/>
      <c r="O13" s="305"/>
    </row>
    <row r="14" spans="1:15" ht="24" customHeight="1">
      <c r="A14" s="416">
        <v>5</v>
      </c>
      <c r="B14" s="1133" t="s">
        <v>11959</v>
      </c>
      <c r="C14" s="1133" t="s">
        <v>11959</v>
      </c>
      <c r="D14" s="1133" t="s">
        <v>11959</v>
      </c>
      <c r="E14" s="397"/>
      <c r="G14" s="397"/>
      <c r="H14" s="113"/>
      <c r="I14" s="396"/>
      <c r="J14" s="305"/>
      <c r="K14" s="305"/>
      <c r="L14" s="305"/>
      <c r="M14" s="305"/>
      <c r="N14" s="305"/>
      <c r="O14" s="305"/>
    </row>
    <row r="15" spans="1:15" ht="24" customHeight="1">
      <c r="A15" s="416">
        <v>6</v>
      </c>
      <c r="B15" s="414" t="s">
        <v>11967</v>
      </c>
      <c r="C15" s="406" t="s">
        <v>11961</v>
      </c>
      <c r="D15" s="486" t="s">
        <v>11965</v>
      </c>
      <c r="E15" s="397"/>
      <c r="G15" s="397"/>
      <c r="H15" s="113"/>
      <c r="I15" s="396"/>
      <c r="J15" s="305"/>
      <c r="K15" s="305"/>
      <c r="L15" s="305"/>
      <c r="M15" s="305"/>
      <c r="N15" s="305"/>
      <c r="O15" s="305"/>
    </row>
    <row r="16" spans="1:15" ht="24" customHeight="1">
      <c r="A16" s="417"/>
      <c r="B16" s="400"/>
      <c r="C16" s="400"/>
      <c r="D16" s="399"/>
      <c r="G16" s="397"/>
      <c r="H16" s="113"/>
      <c r="I16" s="396"/>
      <c r="J16" s="305"/>
      <c r="K16" s="305"/>
      <c r="L16" s="305"/>
      <c r="M16" s="305"/>
      <c r="N16" s="305"/>
      <c r="O16" s="305"/>
    </row>
    <row r="17" spans="1:15" ht="24" customHeight="1">
      <c r="A17" s="418" t="s">
        <v>1397</v>
      </c>
      <c r="B17" s="420" t="s">
        <v>342</v>
      </c>
      <c r="C17" s="400"/>
      <c r="G17" s="397"/>
      <c r="H17" s="113"/>
      <c r="I17" s="396"/>
      <c r="J17" s="305"/>
      <c r="K17" s="305"/>
      <c r="L17" s="305"/>
      <c r="M17" s="305"/>
      <c r="N17" s="305"/>
      <c r="O17" s="305"/>
    </row>
    <row r="18" spans="1:15" ht="24" customHeight="1">
      <c r="A18" s="418">
        <v>1</v>
      </c>
      <c r="B18" s="404" t="s">
        <v>11968</v>
      </c>
      <c r="C18" s="400"/>
      <c r="G18" s="397"/>
      <c r="H18" s="113"/>
      <c r="I18" s="396"/>
      <c r="J18" s="305"/>
      <c r="K18" s="305"/>
      <c r="L18" s="305"/>
      <c r="M18" s="305"/>
      <c r="N18" s="305"/>
      <c r="O18" s="305"/>
    </row>
    <row r="19" spans="1:15" ht="24" customHeight="1">
      <c r="A19" s="418">
        <v>2</v>
      </c>
      <c r="B19" s="404" t="s">
        <v>11951</v>
      </c>
      <c r="C19" s="400"/>
      <c r="G19" s="397"/>
      <c r="H19" s="113"/>
      <c r="I19" s="396"/>
      <c r="J19" s="305"/>
      <c r="K19" s="305"/>
      <c r="L19" s="305"/>
      <c r="M19" s="305"/>
      <c r="N19" s="305"/>
      <c r="O19" s="305"/>
    </row>
    <row r="20" spans="1:15" ht="24" customHeight="1">
      <c r="A20" s="418">
        <v>3</v>
      </c>
      <c r="B20" s="404" t="s">
        <v>11952</v>
      </c>
      <c r="C20" s="407"/>
      <c r="D20" s="396"/>
      <c r="E20" s="397"/>
      <c r="G20" s="397"/>
      <c r="H20" s="113"/>
      <c r="I20" s="396"/>
      <c r="J20" s="305"/>
      <c r="K20" s="305"/>
      <c r="L20" s="305"/>
      <c r="M20" s="305"/>
      <c r="N20" s="305"/>
      <c r="O20" s="305"/>
    </row>
    <row r="21" spans="1:15" ht="24" customHeight="1">
      <c r="A21" s="418">
        <v>4</v>
      </c>
      <c r="B21" s="413" t="s">
        <v>11953</v>
      </c>
      <c r="C21" s="408" t="s">
        <v>11956</v>
      </c>
      <c r="D21" s="409" t="s">
        <v>11955</v>
      </c>
      <c r="E21" s="397"/>
      <c r="G21" s="397"/>
      <c r="H21" s="113"/>
      <c r="I21" s="396"/>
      <c r="J21" s="305"/>
      <c r="K21" s="305"/>
      <c r="L21" s="305"/>
      <c r="M21" s="305"/>
      <c r="N21" s="305"/>
      <c r="O21" s="305"/>
    </row>
    <row r="22" spans="1:15" ht="24" customHeight="1">
      <c r="A22" s="418">
        <v>5</v>
      </c>
      <c r="B22" s="1133" t="s">
        <v>11959</v>
      </c>
      <c r="C22" s="1133" t="s">
        <v>11959</v>
      </c>
      <c r="D22" s="1133" t="s">
        <v>11959</v>
      </c>
      <c r="E22" s="397"/>
      <c r="G22" s="397"/>
      <c r="H22" s="113"/>
      <c r="I22" s="396"/>
      <c r="J22" s="305"/>
      <c r="K22" s="305"/>
      <c r="L22" s="305"/>
      <c r="M22" s="305"/>
      <c r="N22" s="305"/>
      <c r="O22" s="305"/>
    </row>
    <row r="23" spans="1:15" ht="24" customHeight="1">
      <c r="A23" s="418">
        <v>6</v>
      </c>
      <c r="B23" s="419" t="s">
        <v>11969</v>
      </c>
      <c r="C23" s="414" t="s">
        <v>11963</v>
      </c>
      <c r="D23" s="421" t="s">
        <v>11962</v>
      </c>
      <c r="E23" s="397"/>
      <c r="G23" s="397"/>
      <c r="H23" s="113"/>
      <c r="I23" s="396"/>
      <c r="J23" s="305"/>
      <c r="K23" s="305"/>
      <c r="L23" s="305"/>
      <c r="M23" s="305"/>
      <c r="N23" s="305"/>
      <c r="O23" s="305"/>
    </row>
    <row r="24" spans="1:15" ht="24" customHeight="1">
      <c r="A24" s="417"/>
      <c r="B24" s="398"/>
      <c r="C24" s="396"/>
      <c r="D24" s="396"/>
      <c r="E24" s="397"/>
      <c r="G24" s="397"/>
      <c r="H24" s="113"/>
      <c r="I24" s="396"/>
      <c r="J24" s="305"/>
      <c r="K24" s="305"/>
      <c r="L24" s="305"/>
      <c r="M24" s="305"/>
      <c r="N24" s="305"/>
      <c r="O24" s="305"/>
    </row>
    <row r="25" spans="1:15" ht="24" customHeight="1">
      <c r="A25" s="418" t="s">
        <v>1397</v>
      </c>
      <c r="B25" s="423" t="s">
        <v>370</v>
      </c>
      <c r="C25" s="396"/>
      <c r="E25" s="397"/>
      <c r="G25" s="397"/>
      <c r="H25" s="113"/>
      <c r="I25" s="396"/>
      <c r="J25" s="305"/>
      <c r="K25" s="305"/>
      <c r="L25" s="305"/>
      <c r="M25" s="305"/>
      <c r="N25" s="305"/>
      <c r="O25" s="305"/>
    </row>
    <row r="26" spans="1:15" ht="24" customHeight="1">
      <c r="A26" s="418">
        <v>1</v>
      </c>
      <c r="B26" s="404" t="s">
        <v>11970</v>
      </c>
      <c r="C26" s="396"/>
      <c r="E26" s="397"/>
      <c r="G26" s="397"/>
      <c r="H26" s="113"/>
      <c r="I26" s="396"/>
      <c r="J26" s="305"/>
      <c r="K26" s="305"/>
      <c r="L26" s="305"/>
      <c r="M26" s="305"/>
      <c r="N26" s="305"/>
      <c r="O26" s="305"/>
    </row>
    <row r="27" spans="1:15" ht="24" customHeight="1">
      <c r="A27" s="418">
        <v>2</v>
      </c>
      <c r="B27" s="404" t="s">
        <v>11951</v>
      </c>
      <c r="C27" s="396"/>
      <c r="E27" s="397"/>
      <c r="G27" s="397"/>
      <c r="H27" s="113"/>
      <c r="I27" s="396"/>
      <c r="J27" s="305"/>
      <c r="K27" s="305"/>
      <c r="L27" s="305"/>
      <c r="M27" s="305"/>
      <c r="N27" s="305"/>
      <c r="O27" s="305"/>
    </row>
    <row r="28" spans="1:15" ht="24" customHeight="1">
      <c r="A28" s="418">
        <v>3</v>
      </c>
      <c r="B28" s="404" t="s">
        <v>11952</v>
      </c>
      <c r="C28" s="396"/>
      <c r="E28" s="397"/>
      <c r="G28" s="397"/>
      <c r="H28" s="113"/>
      <c r="I28" s="396"/>
      <c r="J28" s="305"/>
      <c r="K28" s="305"/>
      <c r="L28" s="305"/>
      <c r="M28" s="305"/>
      <c r="N28" s="305"/>
      <c r="O28" s="305"/>
    </row>
    <row r="29" spans="1:15" ht="24" customHeight="1">
      <c r="A29" s="418">
        <v>4</v>
      </c>
      <c r="B29" s="413" t="s">
        <v>11953</v>
      </c>
      <c r="C29" s="408" t="s">
        <v>11956</v>
      </c>
      <c r="D29" s="409" t="s">
        <v>11957</v>
      </c>
      <c r="E29" s="397"/>
      <c r="G29" s="397"/>
      <c r="H29" s="113"/>
      <c r="I29" s="396"/>
      <c r="J29" s="305"/>
      <c r="K29" s="305"/>
      <c r="L29" s="305"/>
      <c r="M29" s="305"/>
      <c r="N29" s="305"/>
      <c r="O29" s="305"/>
    </row>
    <row r="30" spans="1:15" ht="24" customHeight="1">
      <c r="A30" s="418">
        <v>5</v>
      </c>
      <c r="B30" s="1133" t="s">
        <v>11959</v>
      </c>
      <c r="C30" s="1133" t="s">
        <v>11959</v>
      </c>
      <c r="D30" s="1133" t="s">
        <v>11959</v>
      </c>
      <c r="E30" s="397"/>
      <c r="G30" s="397"/>
      <c r="H30" s="113"/>
      <c r="I30" s="396"/>
      <c r="J30" s="305"/>
      <c r="K30" s="305"/>
      <c r="L30" s="305"/>
      <c r="M30" s="305"/>
      <c r="N30" s="305"/>
      <c r="O30" s="305"/>
    </row>
    <row r="31" spans="1:15" ht="24" customHeight="1">
      <c r="A31" s="418">
        <v>6</v>
      </c>
      <c r="B31" s="424" t="s">
        <v>11971</v>
      </c>
      <c r="C31" s="414" t="s">
        <v>11963</v>
      </c>
      <c r="D31" s="422" t="s">
        <v>11964</v>
      </c>
      <c r="E31" s="397"/>
      <c r="H31" s="113"/>
      <c r="I31" s="396"/>
      <c r="J31" s="305"/>
      <c r="K31" s="305"/>
      <c r="L31" s="305"/>
      <c r="M31" s="305"/>
      <c r="N31" s="305"/>
      <c r="O31" s="305"/>
    </row>
    <row r="32" spans="1:15" ht="24" customHeight="1">
      <c r="A32" s="417"/>
      <c r="B32" s="400"/>
      <c r="C32" s="401"/>
      <c r="D32" s="396"/>
      <c r="E32" s="397"/>
      <c r="H32" s="113"/>
      <c r="I32" s="396"/>
      <c r="J32" s="305"/>
      <c r="K32" s="305"/>
      <c r="L32" s="305"/>
      <c r="M32" s="305"/>
      <c r="N32" s="305"/>
      <c r="O32" s="305"/>
    </row>
    <row r="33" spans="1:16" ht="24" customHeight="1">
      <c r="A33" s="418" t="s">
        <v>1397</v>
      </c>
      <c r="B33" s="426" t="s">
        <v>399</v>
      </c>
      <c r="C33" s="400"/>
      <c r="E33" s="397"/>
      <c r="H33" s="113"/>
      <c r="I33" s="396"/>
      <c r="J33" s="305"/>
      <c r="K33" s="305"/>
      <c r="L33" s="305"/>
      <c r="M33" s="305"/>
      <c r="N33" s="305"/>
      <c r="O33" s="305"/>
    </row>
    <row r="34" spans="1:16" ht="24" customHeight="1">
      <c r="A34" s="418">
        <v>1</v>
      </c>
      <c r="B34" s="404" t="s">
        <v>11972</v>
      </c>
      <c r="C34" s="400"/>
      <c r="E34" s="397"/>
      <c r="H34" s="113"/>
      <c r="I34" s="396"/>
      <c r="J34" s="305"/>
      <c r="K34" s="305"/>
      <c r="L34" s="305"/>
      <c r="M34" s="305"/>
      <c r="N34" s="305"/>
      <c r="O34" s="305"/>
    </row>
    <row r="35" spans="1:16" ht="24" customHeight="1">
      <c r="A35" s="418">
        <v>2</v>
      </c>
      <c r="B35" s="404" t="s">
        <v>11951</v>
      </c>
      <c r="C35" s="400"/>
      <c r="E35" s="397"/>
      <c r="H35" s="113"/>
      <c r="I35" s="396"/>
      <c r="J35" s="305"/>
      <c r="K35" s="305"/>
      <c r="L35" s="305"/>
      <c r="M35" s="305"/>
      <c r="N35" s="305"/>
      <c r="O35" s="305"/>
    </row>
    <row r="36" spans="1:16" ht="24" customHeight="1">
      <c r="A36" s="418">
        <v>3</v>
      </c>
      <c r="B36" s="404" t="s">
        <v>11952</v>
      </c>
      <c r="C36" s="396"/>
      <c r="E36" s="397"/>
      <c r="H36" s="113"/>
      <c r="I36" s="396"/>
      <c r="J36" s="305"/>
      <c r="K36" s="305"/>
      <c r="L36" s="305"/>
      <c r="M36" s="305"/>
      <c r="N36" s="305"/>
      <c r="O36" s="305"/>
      <c r="P36" s="394"/>
    </row>
    <row r="37" spans="1:16" ht="24" customHeight="1">
      <c r="A37" s="418">
        <v>4</v>
      </c>
      <c r="B37" s="413" t="s">
        <v>11953</v>
      </c>
      <c r="C37" s="408" t="s">
        <v>11958</v>
      </c>
      <c r="D37" s="409" t="s">
        <v>11957</v>
      </c>
      <c r="E37" s="397"/>
      <c r="H37" s="113"/>
      <c r="I37" s="396"/>
      <c r="J37" s="305"/>
      <c r="K37" s="305"/>
      <c r="L37" s="305"/>
      <c r="M37" s="305"/>
      <c r="N37" s="305"/>
      <c r="O37" s="305"/>
      <c r="P37" s="305"/>
    </row>
    <row r="38" spans="1:16" ht="24" customHeight="1">
      <c r="A38" s="418">
        <v>5</v>
      </c>
      <c r="B38" s="1133" t="s">
        <v>11959</v>
      </c>
      <c r="C38" s="1133" t="s">
        <v>11959</v>
      </c>
      <c r="D38" s="1133" t="s">
        <v>11959</v>
      </c>
      <c r="E38" s="397"/>
      <c r="H38" s="113"/>
      <c r="I38" s="396"/>
      <c r="J38" s="305"/>
      <c r="K38" s="305"/>
      <c r="L38" s="305"/>
      <c r="M38" s="305"/>
      <c r="N38" s="305"/>
      <c r="O38" s="305"/>
      <c r="P38" s="305"/>
    </row>
    <row r="39" spans="1:16" ht="24" customHeight="1">
      <c r="A39" s="418">
        <v>6</v>
      </c>
      <c r="B39" s="425" t="s">
        <v>11973</v>
      </c>
      <c r="C39" s="486" t="s">
        <v>11965</v>
      </c>
      <c r="D39" s="422" t="s">
        <v>11964</v>
      </c>
      <c r="E39" s="397"/>
      <c r="H39" s="113"/>
      <c r="I39" s="396"/>
      <c r="J39" s="305"/>
      <c r="K39" s="305"/>
      <c r="L39" s="305"/>
      <c r="M39" s="305"/>
      <c r="N39" s="305"/>
      <c r="O39" s="305"/>
      <c r="P39" s="305"/>
    </row>
    <row r="40" spans="1:16" ht="24" customHeight="1">
      <c r="A40" s="417"/>
      <c r="B40" s="400"/>
      <c r="C40" s="401"/>
      <c r="D40" s="396"/>
      <c r="E40" s="397"/>
      <c r="H40" s="113"/>
      <c r="I40" s="396"/>
      <c r="J40" s="305"/>
      <c r="K40" s="305"/>
      <c r="L40" s="305"/>
      <c r="M40" s="305"/>
      <c r="N40" s="305"/>
      <c r="O40" s="305"/>
    </row>
    <row r="41" spans="1:16" ht="24" customHeight="1">
      <c r="A41" s="418" t="s">
        <v>1397</v>
      </c>
      <c r="B41" s="486" t="s">
        <v>429</v>
      </c>
      <c r="C41" s="400"/>
      <c r="E41" s="397"/>
      <c r="H41" s="113"/>
      <c r="I41" s="396"/>
      <c r="J41" s="305"/>
      <c r="K41" s="305"/>
      <c r="L41" s="305"/>
      <c r="M41" s="305"/>
      <c r="N41" s="305"/>
      <c r="O41" s="305"/>
    </row>
    <row r="42" spans="1:16" ht="24" customHeight="1">
      <c r="A42" s="418">
        <v>1</v>
      </c>
      <c r="B42" s="404" t="s">
        <v>11974</v>
      </c>
      <c r="C42" s="400"/>
      <c r="E42" s="397"/>
      <c r="H42" s="113"/>
      <c r="I42" s="396"/>
      <c r="J42" s="305"/>
      <c r="K42" s="305"/>
      <c r="L42" s="305"/>
      <c r="M42" s="305"/>
      <c r="N42" s="305"/>
      <c r="O42" s="305"/>
    </row>
    <row r="43" spans="1:16" ht="24" customHeight="1">
      <c r="A43" s="418">
        <v>2</v>
      </c>
      <c r="B43" s="404" t="s">
        <v>11951</v>
      </c>
      <c r="C43" s="400"/>
      <c r="E43" s="397"/>
      <c r="H43" s="113"/>
      <c r="I43" s="396"/>
      <c r="J43" s="305"/>
      <c r="K43" s="305"/>
      <c r="L43" s="305"/>
      <c r="M43" s="305"/>
      <c r="N43" s="305"/>
      <c r="O43" s="305"/>
    </row>
    <row r="44" spans="1:16" ht="24" customHeight="1">
      <c r="A44" s="418">
        <v>3</v>
      </c>
      <c r="B44" s="404" t="s">
        <v>11952</v>
      </c>
      <c r="C44" s="396"/>
      <c r="E44" s="397"/>
      <c r="H44" s="113"/>
      <c r="I44" s="396"/>
      <c r="J44" s="305"/>
      <c r="K44" s="305"/>
      <c r="L44" s="305"/>
      <c r="M44" s="305"/>
      <c r="N44" s="305"/>
      <c r="O44" s="305"/>
      <c r="P44" s="394"/>
    </row>
    <row r="45" spans="1:16" ht="24" customHeight="1">
      <c r="A45" s="418">
        <v>4</v>
      </c>
      <c r="B45" s="413" t="s">
        <v>11953</v>
      </c>
      <c r="C45" s="408" t="s">
        <v>11955</v>
      </c>
      <c r="D45" s="409" t="s">
        <v>11954</v>
      </c>
      <c r="E45" s="397"/>
      <c r="H45" s="113"/>
      <c r="I45" s="396"/>
      <c r="J45" s="305"/>
      <c r="K45" s="305"/>
      <c r="L45" s="305"/>
      <c r="M45" s="305"/>
      <c r="N45" s="305"/>
      <c r="O45" s="305"/>
      <c r="P45" s="305"/>
    </row>
    <row r="46" spans="1:16" ht="24" customHeight="1">
      <c r="A46" s="418">
        <v>5</v>
      </c>
      <c r="B46" s="1133" t="s">
        <v>11959</v>
      </c>
      <c r="C46" s="1133" t="s">
        <v>11959</v>
      </c>
      <c r="D46" s="1133" t="s">
        <v>11959</v>
      </c>
      <c r="E46" s="397"/>
      <c r="H46" s="113"/>
      <c r="I46" s="396"/>
      <c r="J46" s="305"/>
      <c r="K46" s="305"/>
      <c r="L46" s="305"/>
      <c r="M46" s="305"/>
      <c r="N46" s="305"/>
      <c r="O46" s="305"/>
      <c r="P46" s="305"/>
    </row>
    <row r="47" spans="1:16" ht="24" customHeight="1">
      <c r="A47" s="418">
        <v>6</v>
      </c>
      <c r="B47" s="487" t="s">
        <v>11975</v>
      </c>
      <c r="C47" s="412" t="s">
        <v>11962</v>
      </c>
      <c r="D47" s="406" t="s">
        <v>11961</v>
      </c>
      <c r="E47" s="397"/>
      <c r="H47" s="113"/>
      <c r="I47" s="396"/>
      <c r="J47" s="305"/>
      <c r="K47" s="305"/>
      <c r="L47" s="305"/>
      <c r="M47" s="305"/>
      <c r="N47" s="305"/>
      <c r="O47" s="305"/>
      <c r="P47" s="305"/>
    </row>
    <row r="48" spans="1:16" ht="24" customHeight="1">
      <c r="B48" s="398"/>
      <c r="C48" s="396"/>
      <c r="D48" s="396"/>
      <c r="E48" s="113"/>
      <c r="F48" s="113"/>
      <c r="G48" s="113"/>
      <c r="H48" s="113"/>
      <c r="I48" s="396"/>
      <c r="J48" s="305"/>
      <c r="K48" s="305"/>
      <c r="L48" s="305"/>
      <c r="M48" s="305"/>
      <c r="N48" s="305"/>
      <c r="O48" s="305"/>
      <c r="P48" s="305"/>
    </row>
    <row r="49" spans="1:16" ht="24" customHeight="1">
      <c r="A49" s="428" t="s">
        <v>11976</v>
      </c>
      <c r="B49" s="1492" t="s">
        <v>11977</v>
      </c>
      <c r="C49" s="1486"/>
      <c r="D49" s="1486"/>
      <c r="E49" s="1486"/>
      <c r="G49" s="427"/>
      <c r="H49" s="113"/>
      <c r="I49" s="396"/>
      <c r="J49" s="305"/>
      <c r="K49" s="305"/>
      <c r="L49" s="305"/>
      <c r="M49" s="305"/>
      <c r="N49" s="305"/>
      <c r="O49" s="305"/>
      <c r="P49" s="305"/>
    </row>
    <row r="50" spans="1:16" ht="24" customHeight="1">
      <c r="A50" s="428">
        <v>7</v>
      </c>
      <c r="B50" s="1484" t="s">
        <v>11978</v>
      </c>
      <c r="C50" s="1483"/>
      <c r="D50" s="1483"/>
      <c r="E50" s="1483"/>
      <c r="G50" s="398"/>
      <c r="H50" s="113"/>
      <c r="I50" s="396"/>
      <c r="J50" s="305"/>
      <c r="K50" s="305"/>
      <c r="L50" s="305"/>
      <c r="M50" s="305"/>
      <c r="N50" s="305"/>
      <c r="O50" s="305"/>
      <c r="P50" s="305"/>
    </row>
    <row r="51" spans="1:16" ht="24" customHeight="1">
      <c r="A51" s="428">
        <v>8</v>
      </c>
      <c r="B51" s="1484" t="s">
        <v>11979</v>
      </c>
      <c r="C51" s="1483"/>
      <c r="D51" s="1483"/>
      <c r="E51" s="1483"/>
      <c r="G51" s="398"/>
      <c r="H51" s="113"/>
      <c r="I51" s="396"/>
      <c r="J51" s="305"/>
      <c r="K51" s="305"/>
      <c r="L51" s="305"/>
      <c r="M51" s="305"/>
      <c r="N51" s="305"/>
      <c r="O51" s="305"/>
    </row>
    <row r="52" spans="1:16" ht="24" customHeight="1">
      <c r="A52" s="428">
        <v>9</v>
      </c>
      <c r="B52" s="1484" t="s">
        <v>11980</v>
      </c>
      <c r="C52" s="1483"/>
      <c r="D52" s="1483"/>
      <c r="E52" s="1483"/>
      <c r="G52" s="396"/>
      <c r="H52" s="113"/>
      <c r="I52" s="396"/>
      <c r="J52" s="305"/>
      <c r="K52" s="305"/>
      <c r="L52" s="305"/>
      <c r="M52" s="305"/>
      <c r="N52" s="305"/>
      <c r="O52" s="305"/>
    </row>
    <row r="53" spans="1:16" ht="24" customHeight="1">
      <c r="A53" s="428">
        <v>10</v>
      </c>
      <c r="B53" s="1484" t="s">
        <v>11981</v>
      </c>
      <c r="C53" s="1483"/>
      <c r="D53" s="1483"/>
      <c r="E53" s="1483"/>
      <c r="G53" s="396"/>
      <c r="H53" s="113"/>
      <c r="I53" s="396"/>
      <c r="J53" s="305"/>
      <c r="K53" s="305"/>
      <c r="L53" s="305"/>
      <c r="M53" s="305"/>
      <c r="N53" s="305"/>
      <c r="O53" s="305"/>
    </row>
    <row r="54" spans="1:16" ht="24" customHeight="1">
      <c r="A54" s="428">
        <v>11</v>
      </c>
      <c r="B54" s="1484" t="s">
        <v>11982</v>
      </c>
      <c r="C54" s="1483"/>
      <c r="D54" s="1483"/>
      <c r="E54" s="1483"/>
      <c r="G54" s="396"/>
      <c r="H54" s="113"/>
      <c r="I54" s="396"/>
      <c r="J54" s="305"/>
      <c r="K54" s="305"/>
      <c r="L54" s="305"/>
      <c r="M54" s="305"/>
      <c r="N54" s="305"/>
      <c r="O54" s="305"/>
    </row>
    <row r="55" spans="1:16" ht="24" customHeight="1">
      <c r="A55" s="428">
        <v>12</v>
      </c>
      <c r="B55" s="1484" t="s">
        <v>11983</v>
      </c>
      <c r="C55" s="1483"/>
      <c r="D55" s="1483"/>
      <c r="E55" s="1483"/>
      <c r="G55" s="396"/>
      <c r="H55" s="113"/>
      <c r="I55" s="396"/>
      <c r="J55" s="305"/>
      <c r="K55" s="305"/>
      <c r="L55" s="305"/>
      <c r="M55" s="305"/>
      <c r="N55" s="305"/>
      <c r="O55" s="305"/>
    </row>
    <row r="56" spans="1:16" ht="24" customHeight="1">
      <c r="A56" s="428" t="s">
        <v>11976</v>
      </c>
      <c r="B56" s="1485" t="s">
        <v>11984</v>
      </c>
      <c r="C56" s="1486"/>
      <c r="D56" s="1486"/>
      <c r="E56" s="1486"/>
      <c r="F56" s="396"/>
      <c r="G56" s="396"/>
      <c r="I56" s="396"/>
      <c r="J56" s="305"/>
      <c r="K56" s="305"/>
      <c r="L56" s="305"/>
      <c r="M56" s="305"/>
      <c r="N56" s="305"/>
      <c r="O56" s="305"/>
    </row>
    <row r="57" spans="1:16" ht="24" customHeight="1">
      <c r="A57" s="428">
        <v>7</v>
      </c>
      <c r="B57" s="1484" t="s">
        <v>11985</v>
      </c>
      <c r="C57" s="1483"/>
      <c r="D57" s="1483"/>
      <c r="E57" s="1483"/>
      <c r="I57" s="396"/>
      <c r="J57" s="305"/>
      <c r="K57" s="305"/>
      <c r="L57" s="305"/>
      <c r="M57" s="305"/>
      <c r="N57" s="305"/>
      <c r="O57" s="305"/>
    </row>
    <row r="58" spans="1:16" ht="24" customHeight="1">
      <c r="A58" s="428">
        <v>8</v>
      </c>
      <c r="B58" s="1484" t="s">
        <v>11986</v>
      </c>
      <c r="C58" s="1483"/>
      <c r="D58" s="1483"/>
      <c r="E58" s="1483"/>
      <c r="I58" s="396"/>
      <c r="J58" s="305"/>
      <c r="K58" s="305"/>
      <c r="L58" s="305"/>
      <c r="M58" s="305"/>
      <c r="N58" s="305"/>
      <c r="O58" s="305"/>
    </row>
    <row r="59" spans="1:16" ht="24" customHeight="1">
      <c r="A59" s="428">
        <v>9</v>
      </c>
      <c r="B59" s="1484" t="s">
        <v>11987</v>
      </c>
      <c r="C59" s="1483"/>
      <c r="D59" s="1483"/>
      <c r="E59" s="1483"/>
      <c r="G59" s="398"/>
      <c r="H59" s="113"/>
      <c r="I59" s="396"/>
      <c r="J59" s="305"/>
      <c r="K59" s="305"/>
      <c r="L59" s="305"/>
      <c r="M59" s="305"/>
      <c r="N59" s="305"/>
      <c r="O59" s="305"/>
    </row>
    <row r="60" spans="1:16" ht="24" customHeight="1">
      <c r="A60" s="428">
        <v>10</v>
      </c>
      <c r="B60" s="1484" t="s">
        <v>11988</v>
      </c>
      <c r="C60" s="1483"/>
      <c r="D60" s="1483"/>
      <c r="E60" s="1483"/>
      <c r="H60" s="113"/>
      <c r="I60" s="396"/>
      <c r="J60" s="305"/>
      <c r="K60" s="305"/>
      <c r="L60" s="305"/>
      <c r="M60" s="305"/>
      <c r="N60" s="305"/>
      <c r="O60" s="305"/>
    </row>
    <row r="61" spans="1:16" ht="24" customHeight="1">
      <c r="A61" s="428">
        <v>11</v>
      </c>
      <c r="B61" s="1484" t="s">
        <v>11989</v>
      </c>
      <c r="C61" s="1483"/>
      <c r="D61" s="1483"/>
      <c r="E61" s="1483"/>
      <c r="H61" s="113"/>
      <c r="I61" s="396"/>
      <c r="J61" s="305"/>
      <c r="K61" s="305"/>
      <c r="L61" s="305"/>
      <c r="M61" s="305"/>
      <c r="N61" s="305"/>
      <c r="O61" s="305"/>
    </row>
    <row r="62" spans="1:16" ht="24" customHeight="1">
      <c r="A62" s="428">
        <v>12</v>
      </c>
      <c r="B62" s="1484" t="s">
        <v>11990</v>
      </c>
      <c r="C62" s="1483"/>
      <c r="D62" s="1483"/>
      <c r="E62" s="1483"/>
      <c r="H62" s="113"/>
      <c r="I62" s="396"/>
      <c r="J62" s="305"/>
      <c r="K62" s="305"/>
      <c r="L62" s="305"/>
      <c r="M62" s="305"/>
      <c r="N62" s="305"/>
      <c r="O62" s="305"/>
    </row>
    <row r="63" spans="1:16" ht="24" customHeight="1">
      <c r="A63" s="428" t="s">
        <v>11976</v>
      </c>
      <c r="B63" s="1485" t="s">
        <v>11991</v>
      </c>
      <c r="C63" s="1486"/>
      <c r="D63" s="1486"/>
      <c r="E63" s="1486"/>
      <c r="H63" s="113"/>
      <c r="I63" s="396"/>
      <c r="J63" s="305"/>
      <c r="K63" s="305"/>
      <c r="L63" s="305"/>
      <c r="M63" s="305"/>
      <c r="N63" s="305"/>
      <c r="O63" s="305"/>
    </row>
    <row r="64" spans="1:16" ht="24" customHeight="1">
      <c r="A64" s="428">
        <v>7</v>
      </c>
      <c r="B64" s="1484" t="s">
        <v>11992</v>
      </c>
      <c r="C64" s="1483"/>
      <c r="D64" s="1483"/>
      <c r="E64" s="1483"/>
      <c r="H64" s="113"/>
      <c r="I64" s="396"/>
      <c r="J64" s="305"/>
      <c r="K64" s="305"/>
      <c r="L64" s="305"/>
      <c r="M64" s="305"/>
      <c r="N64" s="305"/>
      <c r="O64" s="305"/>
    </row>
    <row r="65" spans="1:15" ht="24" customHeight="1">
      <c r="A65" s="428">
        <v>8</v>
      </c>
      <c r="B65" s="1484" t="s">
        <v>11993</v>
      </c>
      <c r="C65" s="1483"/>
      <c r="D65" s="1483"/>
      <c r="E65" s="1483"/>
      <c r="H65" s="113"/>
      <c r="I65" s="396"/>
      <c r="J65" s="305"/>
      <c r="K65" s="305"/>
      <c r="L65" s="305"/>
      <c r="M65" s="305"/>
      <c r="N65" s="305"/>
      <c r="O65" s="305"/>
    </row>
    <row r="66" spans="1:15" ht="24" customHeight="1">
      <c r="A66" s="428">
        <v>9</v>
      </c>
      <c r="B66" s="1484" t="s">
        <v>11994</v>
      </c>
      <c r="C66" s="1483"/>
      <c r="D66" s="1483"/>
      <c r="E66" s="1483"/>
      <c r="H66" s="113"/>
      <c r="I66" s="396"/>
      <c r="J66" s="305"/>
      <c r="K66" s="305"/>
      <c r="L66" s="305"/>
      <c r="M66" s="305"/>
      <c r="N66" s="305"/>
      <c r="O66" s="305"/>
    </row>
    <row r="67" spans="1:15" ht="24" customHeight="1">
      <c r="A67" s="428">
        <v>10</v>
      </c>
      <c r="B67" s="1484" t="s">
        <v>11995</v>
      </c>
      <c r="C67" s="1483"/>
      <c r="D67" s="1483"/>
      <c r="E67" s="1483"/>
      <c r="H67" s="113"/>
      <c r="I67" s="396"/>
      <c r="J67" s="305"/>
      <c r="K67" s="305"/>
      <c r="L67" s="305"/>
      <c r="M67" s="305"/>
      <c r="N67" s="305"/>
      <c r="O67" s="305"/>
    </row>
    <row r="68" spans="1:15" ht="24" customHeight="1">
      <c r="A68" s="428">
        <v>11</v>
      </c>
      <c r="B68" s="1484" t="s">
        <v>11996</v>
      </c>
      <c r="C68" s="1483"/>
      <c r="D68" s="1483"/>
      <c r="E68" s="1483"/>
      <c r="H68" s="113"/>
      <c r="I68" s="396"/>
      <c r="J68" s="305"/>
      <c r="K68" s="305"/>
      <c r="L68" s="305"/>
      <c r="M68" s="305"/>
      <c r="N68" s="305"/>
      <c r="O68" s="305"/>
    </row>
    <row r="69" spans="1:15" ht="24" customHeight="1">
      <c r="A69" s="428">
        <v>12</v>
      </c>
      <c r="B69" s="1484" t="s">
        <v>11997</v>
      </c>
      <c r="C69" s="1483"/>
      <c r="D69" s="1483"/>
      <c r="E69" s="1483"/>
      <c r="H69" s="113"/>
      <c r="I69" s="396"/>
      <c r="J69" s="305"/>
      <c r="K69" s="305"/>
      <c r="L69" s="305"/>
      <c r="M69" s="305"/>
      <c r="N69" s="305"/>
      <c r="O69" s="305"/>
    </row>
    <row r="70" spans="1:15" ht="24" customHeight="1">
      <c r="A70" s="428" t="s">
        <v>11976</v>
      </c>
      <c r="B70" s="1494" t="s">
        <v>11998</v>
      </c>
      <c r="C70" s="1494"/>
      <c r="D70" s="1494"/>
      <c r="E70" s="1494"/>
      <c r="H70" s="113"/>
      <c r="I70" s="396"/>
      <c r="J70" s="305"/>
      <c r="K70" s="305"/>
      <c r="L70" s="305"/>
      <c r="M70" s="305"/>
      <c r="N70" s="305"/>
      <c r="O70" s="305"/>
    </row>
    <row r="71" spans="1:15" ht="24" customHeight="1">
      <c r="A71" s="428">
        <v>7</v>
      </c>
      <c r="B71" s="1484" t="s">
        <v>11999</v>
      </c>
      <c r="C71" s="1483"/>
      <c r="D71" s="1483"/>
      <c r="E71" s="1483"/>
      <c r="H71" s="113"/>
      <c r="I71" s="396"/>
      <c r="J71" s="305"/>
      <c r="K71" s="305"/>
      <c r="L71" s="305"/>
      <c r="M71" s="305"/>
      <c r="N71" s="305"/>
      <c r="O71" s="305"/>
    </row>
    <row r="72" spans="1:15" ht="24" customHeight="1">
      <c r="A72" s="428">
        <v>8</v>
      </c>
      <c r="B72" s="1484" t="s">
        <v>12000</v>
      </c>
      <c r="C72" s="1483"/>
      <c r="D72" s="1483"/>
      <c r="E72" s="1483"/>
      <c r="H72" s="113"/>
      <c r="I72" s="396"/>
      <c r="J72" s="305"/>
      <c r="K72" s="305"/>
      <c r="L72" s="305"/>
      <c r="M72" s="305"/>
      <c r="N72" s="305"/>
      <c r="O72" s="305"/>
    </row>
    <row r="73" spans="1:15" ht="24" customHeight="1">
      <c r="A73" s="428">
        <v>9</v>
      </c>
      <c r="B73" s="1484" t="s">
        <v>12001</v>
      </c>
      <c r="C73" s="1483"/>
      <c r="D73" s="1483"/>
      <c r="E73" s="1483"/>
      <c r="H73" s="113"/>
      <c r="I73" s="396"/>
      <c r="J73" s="305"/>
      <c r="K73" s="305"/>
      <c r="L73" s="305"/>
      <c r="M73" s="305"/>
      <c r="N73" s="305"/>
      <c r="O73" s="305"/>
    </row>
    <row r="74" spans="1:15" ht="24" customHeight="1">
      <c r="A74" s="428">
        <v>10</v>
      </c>
      <c r="B74" s="1484" t="s">
        <v>12002</v>
      </c>
      <c r="C74" s="1483"/>
      <c r="D74" s="1483"/>
      <c r="E74" s="1483"/>
      <c r="H74" s="113"/>
      <c r="I74" s="396"/>
      <c r="J74" s="305"/>
      <c r="K74" s="305"/>
      <c r="L74" s="305"/>
      <c r="M74" s="305"/>
      <c r="N74" s="305"/>
      <c r="O74" s="305"/>
    </row>
    <row r="75" spans="1:15" ht="24" customHeight="1">
      <c r="A75" s="428">
        <v>11</v>
      </c>
      <c r="B75" s="1484" t="s">
        <v>12003</v>
      </c>
      <c r="C75" s="1483"/>
      <c r="D75" s="1483"/>
      <c r="E75" s="1483"/>
      <c r="G75" s="397"/>
      <c r="H75" s="113"/>
      <c r="I75" s="396"/>
      <c r="J75" s="305"/>
      <c r="K75" s="305"/>
      <c r="L75" s="305"/>
      <c r="M75" s="305"/>
      <c r="N75" s="305"/>
      <c r="O75" s="305"/>
    </row>
    <row r="76" spans="1:15" ht="24" customHeight="1">
      <c r="A76" s="428">
        <v>12</v>
      </c>
      <c r="B76" s="1484" t="s">
        <v>12004</v>
      </c>
      <c r="C76" s="1483"/>
      <c r="D76" s="1483"/>
      <c r="E76" s="1483"/>
      <c r="G76" s="397"/>
      <c r="H76" s="113"/>
      <c r="I76" s="396"/>
      <c r="J76" s="305"/>
      <c r="K76" s="305"/>
      <c r="L76" s="305"/>
      <c r="M76" s="305"/>
      <c r="N76" s="305"/>
      <c r="O76" s="305"/>
    </row>
    <row r="77" spans="1:15" ht="24" customHeight="1">
      <c r="A77" s="428" t="s">
        <v>11976</v>
      </c>
      <c r="B77" s="1494" t="s">
        <v>12005</v>
      </c>
      <c r="C77" s="1494"/>
      <c r="D77" s="1494"/>
      <c r="E77" s="1494"/>
      <c r="G77" s="397"/>
      <c r="H77" s="113"/>
      <c r="I77" s="396"/>
      <c r="J77" s="305"/>
      <c r="K77" s="305"/>
      <c r="L77" s="305"/>
      <c r="M77" s="305"/>
      <c r="N77" s="305"/>
      <c r="O77" s="305"/>
    </row>
    <row r="78" spans="1:15" ht="24" customHeight="1">
      <c r="A78" s="428">
        <v>7</v>
      </c>
      <c r="B78" s="1484" t="s">
        <v>12006</v>
      </c>
      <c r="C78" s="1483"/>
      <c r="D78" s="1483"/>
      <c r="E78" s="1483"/>
      <c r="G78" s="397"/>
      <c r="H78" s="113"/>
      <c r="I78" s="396"/>
      <c r="J78" s="305"/>
      <c r="K78" s="305"/>
      <c r="L78" s="305"/>
      <c r="M78" s="305"/>
      <c r="N78" s="305"/>
      <c r="O78" s="305"/>
    </row>
    <row r="79" spans="1:15" ht="24" customHeight="1">
      <c r="A79" s="428">
        <v>8</v>
      </c>
      <c r="B79" s="1484" t="s">
        <v>12007</v>
      </c>
      <c r="C79" s="1483"/>
      <c r="D79" s="1483"/>
      <c r="E79" s="1483"/>
      <c r="G79" s="397"/>
      <c r="H79" s="113"/>
      <c r="I79" s="396"/>
      <c r="J79" s="305"/>
      <c r="K79" s="305"/>
      <c r="L79" s="305"/>
      <c r="M79" s="305"/>
      <c r="N79" s="305"/>
      <c r="O79" s="305"/>
    </row>
    <row r="80" spans="1:15" ht="24" customHeight="1">
      <c r="A80" s="428">
        <v>9</v>
      </c>
      <c r="B80" s="1484" t="s">
        <v>12008</v>
      </c>
      <c r="C80" s="1483"/>
      <c r="D80" s="1483"/>
      <c r="E80" s="1483"/>
      <c r="G80" s="397"/>
      <c r="H80" s="113"/>
      <c r="I80" s="396"/>
      <c r="J80" s="305"/>
      <c r="K80" s="305"/>
      <c r="L80" s="305"/>
      <c r="M80" s="305"/>
      <c r="N80" s="305"/>
      <c r="O80" s="305"/>
    </row>
    <row r="81" spans="1:15" ht="24" customHeight="1">
      <c r="A81" s="428">
        <v>10</v>
      </c>
      <c r="B81" s="1484" t="s">
        <v>12009</v>
      </c>
      <c r="C81" s="1483"/>
      <c r="D81" s="1483"/>
      <c r="E81" s="1483"/>
      <c r="G81" s="396"/>
      <c r="H81" s="396"/>
      <c r="I81" s="396"/>
      <c r="J81" s="305"/>
      <c r="K81" s="305"/>
      <c r="L81" s="305"/>
      <c r="M81" s="305"/>
      <c r="N81" s="305"/>
      <c r="O81" s="305"/>
    </row>
    <row r="82" spans="1:15" ht="24" customHeight="1">
      <c r="A82" s="428">
        <v>11</v>
      </c>
      <c r="B82" s="1484" t="s">
        <v>12010</v>
      </c>
      <c r="C82" s="1483"/>
      <c r="D82" s="1483"/>
      <c r="E82" s="1483"/>
      <c r="G82" s="396"/>
      <c r="H82" s="396"/>
      <c r="I82" s="305"/>
      <c r="J82" s="305"/>
      <c r="K82" s="305"/>
      <c r="L82" s="305"/>
      <c r="M82" s="305"/>
      <c r="N82" s="305"/>
      <c r="O82" s="305"/>
    </row>
    <row r="83" spans="1:15" ht="24" customHeight="1">
      <c r="A83" s="428">
        <v>12</v>
      </c>
      <c r="B83" s="1484" t="s">
        <v>12011</v>
      </c>
      <c r="C83" s="1483"/>
      <c r="D83" s="1483"/>
      <c r="E83" s="1483"/>
      <c r="H83" s="403"/>
      <c r="I83" s="305"/>
      <c r="J83" s="305"/>
      <c r="K83" s="305"/>
      <c r="L83" s="305"/>
      <c r="M83" s="305"/>
      <c r="N83" s="305"/>
      <c r="O83" s="305"/>
    </row>
    <row r="84" spans="1:15" ht="24" customHeight="1">
      <c r="A84" s="428" t="s">
        <v>11976</v>
      </c>
      <c r="B84" s="1494" t="s">
        <v>12012</v>
      </c>
      <c r="C84" s="1494"/>
      <c r="D84" s="1494"/>
      <c r="E84" s="1494"/>
      <c r="H84" s="403"/>
      <c r="I84" s="305"/>
      <c r="J84" s="305"/>
      <c r="K84" s="305"/>
      <c r="L84" s="305"/>
      <c r="M84" s="305"/>
      <c r="N84" s="305"/>
      <c r="O84" s="305"/>
    </row>
    <row r="85" spans="1:15" ht="24" customHeight="1">
      <c r="A85" s="428">
        <v>7</v>
      </c>
      <c r="B85" s="1484" t="s">
        <v>12013</v>
      </c>
      <c r="C85" s="1483"/>
      <c r="D85" s="1483"/>
      <c r="E85" s="1483"/>
      <c r="H85" s="403"/>
      <c r="I85" s="305"/>
      <c r="J85" s="305"/>
      <c r="K85" s="305"/>
      <c r="L85" s="305"/>
      <c r="M85" s="305"/>
      <c r="N85" s="305"/>
      <c r="O85" s="305"/>
    </row>
    <row r="86" spans="1:15" ht="24" customHeight="1">
      <c r="A86" s="428">
        <v>8</v>
      </c>
      <c r="B86" s="1484" t="s">
        <v>12014</v>
      </c>
      <c r="C86" s="1483"/>
      <c r="D86" s="1483"/>
      <c r="E86" s="1483"/>
      <c r="H86" s="407"/>
      <c r="I86" s="305"/>
      <c r="J86" s="305"/>
      <c r="K86" s="305"/>
      <c r="L86" s="305"/>
      <c r="M86" s="305"/>
      <c r="N86" s="305"/>
      <c r="O86" s="305"/>
    </row>
    <row r="87" spans="1:15" ht="24" customHeight="1">
      <c r="A87" s="428">
        <v>9</v>
      </c>
      <c r="B87" s="1484" t="s">
        <v>12015</v>
      </c>
      <c r="C87" s="1483"/>
      <c r="D87" s="1483"/>
      <c r="E87" s="1483"/>
      <c r="I87" s="305"/>
      <c r="J87" s="305"/>
      <c r="K87" s="305"/>
      <c r="L87" s="305"/>
      <c r="M87" s="305"/>
      <c r="N87" s="305"/>
      <c r="O87" s="305"/>
    </row>
    <row r="88" spans="1:15" ht="24" customHeight="1">
      <c r="A88" s="428">
        <v>10</v>
      </c>
      <c r="B88" s="1484" t="s">
        <v>12016</v>
      </c>
      <c r="C88" s="1483"/>
      <c r="D88" s="1483"/>
      <c r="E88" s="1483"/>
      <c r="I88" s="305"/>
      <c r="J88" s="305"/>
      <c r="K88" s="305"/>
      <c r="L88" s="305"/>
      <c r="M88" s="305"/>
      <c r="N88" s="305"/>
      <c r="O88" s="305"/>
    </row>
    <row r="89" spans="1:15" ht="24" customHeight="1">
      <c r="A89" s="428">
        <v>11</v>
      </c>
      <c r="B89" s="1484" t="s">
        <v>12017</v>
      </c>
      <c r="C89" s="1483"/>
      <c r="D89" s="1483"/>
      <c r="E89" s="1483"/>
      <c r="I89" s="305"/>
      <c r="J89" s="305"/>
      <c r="K89" s="305"/>
      <c r="L89" s="305"/>
      <c r="M89" s="305"/>
      <c r="N89" s="305"/>
      <c r="O89" s="305"/>
    </row>
    <row r="90" spans="1:15" ht="24" customHeight="1">
      <c r="A90" s="428">
        <v>12</v>
      </c>
      <c r="B90" s="1484" t="s">
        <v>12018</v>
      </c>
      <c r="C90" s="1483"/>
      <c r="D90" s="1483"/>
      <c r="E90" s="1483"/>
      <c r="H90" s="305"/>
      <c r="I90" s="305"/>
      <c r="J90" s="305"/>
      <c r="K90" s="305"/>
      <c r="L90" s="305"/>
      <c r="M90" s="305"/>
      <c r="N90" s="305"/>
      <c r="O90" s="305"/>
    </row>
    <row r="91" spans="1:15" ht="24" customHeight="1">
      <c r="A91" s="428" t="s">
        <v>11976</v>
      </c>
      <c r="B91" s="1491" t="s">
        <v>12019</v>
      </c>
      <c r="C91" s="1491"/>
      <c r="D91" s="1491"/>
      <c r="E91" s="1491"/>
      <c r="G91" s="305"/>
      <c r="H91" s="305"/>
      <c r="I91" s="305"/>
      <c r="J91" s="305"/>
      <c r="K91" s="305"/>
      <c r="L91" s="305"/>
      <c r="M91" s="305"/>
      <c r="N91" s="305"/>
      <c r="O91" s="305"/>
    </row>
    <row r="92" spans="1:15" ht="24" customHeight="1">
      <c r="A92" s="428">
        <v>7</v>
      </c>
      <c r="B92" s="1484" t="s">
        <v>12020</v>
      </c>
      <c r="C92" s="1483"/>
      <c r="D92" s="1483"/>
      <c r="E92" s="1483"/>
      <c r="G92" s="305"/>
      <c r="H92" s="305"/>
      <c r="I92" s="305"/>
      <c r="J92" s="305"/>
      <c r="K92" s="305"/>
      <c r="L92" s="305"/>
      <c r="M92" s="305"/>
      <c r="N92" s="305"/>
      <c r="O92" s="305"/>
    </row>
    <row r="93" spans="1:15" ht="24" customHeight="1">
      <c r="A93" s="428">
        <v>8</v>
      </c>
      <c r="B93" s="1484" t="s">
        <v>12021</v>
      </c>
      <c r="C93" s="1483"/>
      <c r="D93" s="1483"/>
      <c r="E93" s="1483"/>
      <c r="G93" s="305"/>
      <c r="H93" s="305"/>
      <c r="I93" s="305"/>
      <c r="J93" s="305"/>
      <c r="K93" s="305"/>
      <c r="L93" s="305"/>
      <c r="M93" s="305"/>
      <c r="N93" s="305"/>
      <c r="O93" s="305"/>
    </row>
    <row r="94" spans="1:15" ht="24" customHeight="1">
      <c r="A94" s="428">
        <v>9</v>
      </c>
      <c r="B94" s="1484" t="s">
        <v>12022</v>
      </c>
      <c r="C94" s="1493"/>
      <c r="D94" s="1493"/>
      <c r="E94" s="1493"/>
      <c r="G94" s="305"/>
      <c r="H94" s="305"/>
      <c r="I94" s="305"/>
      <c r="J94" s="305"/>
      <c r="K94" s="305"/>
      <c r="L94" s="305"/>
      <c r="M94" s="305"/>
      <c r="N94" s="305"/>
      <c r="O94" s="305"/>
    </row>
    <row r="95" spans="1:15" ht="24" customHeight="1">
      <c r="A95" s="428">
        <v>10</v>
      </c>
      <c r="B95" s="1482" t="s">
        <v>12023</v>
      </c>
      <c r="C95" s="1483"/>
      <c r="D95" s="1483"/>
      <c r="E95" s="1483"/>
      <c r="G95" s="305"/>
      <c r="H95" s="305"/>
      <c r="I95" s="305"/>
      <c r="J95" s="305"/>
      <c r="K95" s="305"/>
      <c r="L95" s="305"/>
      <c r="M95" s="305"/>
      <c r="N95" s="305"/>
      <c r="O95" s="305"/>
    </row>
    <row r="96" spans="1:15" ht="24" customHeight="1">
      <c r="A96" s="428">
        <v>11</v>
      </c>
      <c r="B96" s="1484" t="s">
        <v>12024</v>
      </c>
      <c r="C96" s="1483"/>
      <c r="D96" s="1483"/>
      <c r="E96" s="1483"/>
      <c r="G96" s="305"/>
      <c r="H96" s="305"/>
      <c r="I96" s="305"/>
      <c r="J96" s="305"/>
      <c r="K96" s="305"/>
      <c r="L96" s="305"/>
      <c r="M96" s="305"/>
      <c r="N96" s="305"/>
      <c r="O96" s="305"/>
    </row>
    <row r="97" spans="1:15" ht="24" customHeight="1">
      <c r="A97" s="428">
        <v>12</v>
      </c>
      <c r="B97" s="1484" t="s">
        <v>12025</v>
      </c>
      <c r="C97" s="1483"/>
      <c r="D97" s="1483"/>
      <c r="E97" s="1483"/>
      <c r="G97" s="305"/>
      <c r="H97" s="305"/>
      <c r="I97" s="305"/>
      <c r="J97" s="305"/>
      <c r="K97" s="305"/>
      <c r="L97" s="305"/>
      <c r="M97" s="305"/>
      <c r="N97" s="305"/>
      <c r="O97" s="305"/>
    </row>
    <row r="98" spans="1:15" ht="24" customHeight="1">
      <c r="A98" s="428" t="s">
        <v>11976</v>
      </c>
      <c r="B98" s="1491" t="s">
        <v>12026</v>
      </c>
      <c r="C98" s="1491"/>
      <c r="D98" s="1491"/>
      <c r="E98" s="1491"/>
      <c r="G98" s="305"/>
      <c r="H98" s="305"/>
      <c r="I98" s="305"/>
      <c r="J98" s="305"/>
      <c r="K98" s="305"/>
      <c r="L98" s="305"/>
      <c r="M98" s="305"/>
      <c r="N98" s="305"/>
      <c r="O98" s="305"/>
    </row>
    <row r="99" spans="1:15" ht="24" customHeight="1">
      <c r="A99" s="428">
        <v>7</v>
      </c>
      <c r="B99" s="1484" t="s">
        <v>12027</v>
      </c>
      <c r="C99" s="1483"/>
      <c r="D99" s="1483"/>
      <c r="E99" s="1483"/>
      <c r="G99" s="305"/>
      <c r="H99" s="305"/>
      <c r="I99" s="305"/>
      <c r="J99" s="305"/>
      <c r="K99" s="305"/>
      <c r="L99" s="305"/>
      <c r="M99" s="305"/>
      <c r="N99" s="305"/>
      <c r="O99" s="305"/>
    </row>
    <row r="100" spans="1:15" ht="24" customHeight="1">
      <c r="A100" s="428">
        <v>8</v>
      </c>
      <c r="B100" s="1484" t="s">
        <v>12028</v>
      </c>
      <c r="C100" s="1483"/>
      <c r="D100" s="1483"/>
      <c r="E100" s="1483"/>
      <c r="G100" s="305"/>
      <c r="H100" s="305"/>
      <c r="I100" s="305"/>
      <c r="J100" s="305"/>
      <c r="K100" s="305"/>
      <c r="L100" s="305"/>
      <c r="M100" s="305"/>
      <c r="N100" s="305"/>
      <c r="O100" s="305"/>
    </row>
    <row r="101" spans="1:15" ht="24" customHeight="1">
      <c r="A101" s="428">
        <v>9</v>
      </c>
      <c r="B101" s="1484" t="s">
        <v>12029</v>
      </c>
      <c r="C101" s="1483"/>
      <c r="D101" s="1483"/>
      <c r="E101" s="1483"/>
      <c r="G101" s="305"/>
      <c r="H101" s="305"/>
      <c r="I101" s="305"/>
      <c r="J101" s="305"/>
      <c r="K101" s="305"/>
      <c r="L101" s="305"/>
      <c r="M101" s="305"/>
      <c r="N101" s="305"/>
      <c r="O101" s="305"/>
    </row>
    <row r="102" spans="1:15" ht="24" customHeight="1">
      <c r="A102" s="428">
        <v>10</v>
      </c>
      <c r="B102" s="1484" t="s">
        <v>12030</v>
      </c>
      <c r="C102" s="1483"/>
      <c r="D102" s="1483"/>
      <c r="E102" s="1483"/>
      <c r="G102" s="305"/>
      <c r="H102" s="305"/>
      <c r="I102" s="305"/>
      <c r="J102" s="305"/>
      <c r="K102" s="305"/>
      <c r="L102" s="305"/>
      <c r="M102" s="305"/>
      <c r="N102" s="305"/>
      <c r="O102" s="305"/>
    </row>
    <row r="103" spans="1:15" ht="24" customHeight="1">
      <c r="A103" s="428">
        <v>11</v>
      </c>
      <c r="B103" s="1484" t="s">
        <v>12031</v>
      </c>
      <c r="C103" s="1483"/>
      <c r="D103" s="1483"/>
      <c r="E103" s="1483"/>
      <c r="G103" s="305"/>
      <c r="H103" s="305"/>
      <c r="I103" s="305"/>
      <c r="J103" s="305"/>
      <c r="K103" s="305"/>
      <c r="L103" s="305"/>
      <c r="M103" s="305"/>
      <c r="N103" s="305"/>
      <c r="O103" s="305"/>
    </row>
    <row r="104" spans="1:15" ht="24" customHeight="1">
      <c r="A104" s="428">
        <v>12</v>
      </c>
      <c r="B104" s="1484" t="s">
        <v>12032</v>
      </c>
      <c r="C104" s="1483"/>
      <c r="D104" s="1483"/>
      <c r="E104" s="1483"/>
      <c r="G104" s="305"/>
      <c r="H104" s="305"/>
      <c r="I104" s="305"/>
      <c r="J104" s="305"/>
      <c r="K104" s="305"/>
      <c r="L104" s="305"/>
      <c r="M104" s="305"/>
      <c r="N104" s="305"/>
      <c r="O104" s="305"/>
    </row>
    <row r="105" spans="1:15" ht="24" customHeight="1">
      <c r="A105" s="428" t="s">
        <v>11976</v>
      </c>
      <c r="B105" s="1491" t="s">
        <v>12033</v>
      </c>
      <c r="C105" s="1491"/>
      <c r="D105" s="1491"/>
      <c r="E105" s="1491"/>
      <c r="G105" s="305"/>
      <c r="H105" s="305"/>
      <c r="I105" s="305"/>
      <c r="J105" s="305"/>
      <c r="K105" s="305"/>
      <c r="L105" s="305"/>
      <c r="M105" s="305"/>
      <c r="N105" s="305"/>
      <c r="O105" s="305"/>
    </row>
    <row r="106" spans="1:15" ht="24" customHeight="1">
      <c r="A106" s="428">
        <v>7</v>
      </c>
      <c r="B106" s="1484" t="s">
        <v>12034</v>
      </c>
      <c r="C106" s="1483"/>
      <c r="D106" s="1483"/>
      <c r="E106" s="1483"/>
      <c r="G106" s="305"/>
      <c r="H106" s="305"/>
      <c r="I106" s="305"/>
      <c r="J106" s="305"/>
      <c r="K106" s="305"/>
      <c r="L106" s="305"/>
      <c r="M106" s="305"/>
      <c r="N106" s="305"/>
      <c r="O106" s="305"/>
    </row>
    <row r="107" spans="1:15" ht="24" customHeight="1">
      <c r="A107" s="428">
        <v>8</v>
      </c>
      <c r="B107" s="1484" t="s">
        <v>12035</v>
      </c>
      <c r="C107" s="1483"/>
      <c r="D107" s="1483"/>
      <c r="E107" s="1483"/>
      <c r="G107" s="305"/>
      <c r="H107" s="305"/>
      <c r="I107" s="305"/>
      <c r="J107" s="305"/>
      <c r="K107" s="305"/>
      <c r="L107" s="305"/>
      <c r="M107" s="305"/>
      <c r="N107" s="305"/>
      <c r="O107" s="305"/>
    </row>
    <row r="108" spans="1:15" ht="24" customHeight="1">
      <c r="A108" s="428">
        <v>9</v>
      </c>
      <c r="B108" s="1484" t="s">
        <v>12036</v>
      </c>
      <c r="C108" s="1483"/>
      <c r="D108" s="1483"/>
      <c r="E108" s="1483"/>
      <c r="G108" s="305"/>
      <c r="H108" s="305"/>
      <c r="I108" s="305"/>
      <c r="J108" s="305"/>
      <c r="K108" s="305"/>
      <c r="L108" s="305"/>
      <c r="M108" s="305"/>
      <c r="N108" s="305"/>
      <c r="O108" s="305"/>
    </row>
    <row r="109" spans="1:15" ht="24" customHeight="1">
      <c r="A109" s="428">
        <v>10</v>
      </c>
      <c r="B109" s="1484" t="s">
        <v>12037</v>
      </c>
      <c r="C109" s="1483"/>
      <c r="D109" s="1483"/>
      <c r="E109" s="1483"/>
      <c r="G109" s="305"/>
      <c r="H109" s="305"/>
      <c r="I109" s="305"/>
      <c r="J109" s="305"/>
      <c r="K109" s="305"/>
      <c r="L109" s="305"/>
      <c r="M109" s="305"/>
      <c r="N109" s="305"/>
      <c r="O109" s="305"/>
    </row>
    <row r="110" spans="1:15" ht="24" customHeight="1">
      <c r="A110" s="428">
        <v>11</v>
      </c>
      <c r="B110" s="1484" t="s">
        <v>12038</v>
      </c>
      <c r="C110" s="1483"/>
      <c r="D110" s="1483"/>
      <c r="E110" s="1483"/>
      <c r="G110" s="305"/>
      <c r="H110" s="305"/>
      <c r="I110" s="305"/>
      <c r="J110" s="305"/>
      <c r="K110" s="305"/>
      <c r="L110" s="305"/>
      <c r="M110" s="305"/>
      <c r="N110" s="305"/>
      <c r="O110" s="305"/>
    </row>
    <row r="111" spans="1:15" ht="24" customHeight="1">
      <c r="A111" s="428">
        <v>12</v>
      </c>
      <c r="B111" s="1484" t="s">
        <v>12039</v>
      </c>
      <c r="C111" s="1483"/>
      <c r="D111" s="1483"/>
      <c r="E111" s="1483"/>
      <c r="G111" s="305"/>
      <c r="H111" s="305"/>
      <c r="I111" s="305"/>
      <c r="J111" s="305"/>
      <c r="K111" s="305"/>
      <c r="L111" s="305"/>
      <c r="M111" s="305"/>
      <c r="N111" s="305"/>
      <c r="O111" s="305"/>
    </row>
    <row r="112" spans="1:15" ht="24" customHeight="1">
      <c r="A112" s="428" t="s">
        <v>11976</v>
      </c>
      <c r="B112" s="1490" t="s">
        <v>12040</v>
      </c>
      <c r="C112" s="1490"/>
      <c r="D112" s="1490"/>
      <c r="E112" s="1490"/>
      <c r="G112" s="305"/>
      <c r="H112" s="305"/>
      <c r="I112" s="305"/>
      <c r="J112" s="305"/>
      <c r="K112" s="305"/>
      <c r="L112" s="305"/>
      <c r="M112" s="305"/>
      <c r="N112" s="305"/>
      <c r="O112" s="305"/>
    </row>
    <row r="113" spans="1:15" ht="24" customHeight="1">
      <c r="A113" s="428">
        <v>7</v>
      </c>
      <c r="B113" s="1484" t="s">
        <v>12041</v>
      </c>
      <c r="C113" s="1483"/>
      <c r="D113" s="1483"/>
      <c r="E113" s="1483"/>
      <c r="G113" s="305"/>
      <c r="H113" s="305"/>
      <c r="I113" s="305"/>
      <c r="J113" s="305"/>
      <c r="K113" s="305"/>
      <c r="L113" s="305"/>
      <c r="M113" s="305"/>
      <c r="N113" s="305"/>
      <c r="O113" s="305"/>
    </row>
    <row r="114" spans="1:15" ht="24" customHeight="1">
      <c r="A114" s="428">
        <v>8</v>
      </c>
      <c r="B114" s="1484" t="s">
        <v>12042</v>
      </c>
      <c r="C114" s="1483"/>
      <c r="D114" s="1483"/>
      <c r="E114" s="1483"/>
      <c r="G114" s="305"/>
      <c r="H114" s="305"/>
      <c r="I114" s="305"/>
      <c r="J114" s="305"/>
      <c r="K114" s="305"/>
      <c r="L114" s="305"/>
      <c r="M114" s="305"/>
      <c r="N114" s="305"/>
      <c r="O114" s="305"/>
    </row>
    <row r="115" spans="1:15" ht="24" customHeight="1">
      <c r="A115" s="428">
        <v>9</v>
      </c>
      <c r="B115" s="1484" t="s">
        <v>12043</v>
      </c>
      <c r="C115" s="1483"/>
      <c r="D115" s="1483"/>
      <c r="E115" s="1483"/>
      <c r="G115" s="305"/>
      <c r="H115" s="305"/>
      <c r="I115" s="305"/>
      <c r="J115" s="305"/>
      <c r="K115" s="305"/>
      <c r="L115" s="305"/>
      <c r="M115" s="305"/>
      <c r="N115" s="305"/>
      <c r="O115" s="305"/>
    </row>
    <row r="116" spans="1:15" ht="24" customHeight="1">
      <c r="A116" s="428">
        <v>10</v>
      </c>
      <c r="B116" s="1484" t="s">
        <v>12044</v>
      </c>
      <c r="C116" s="1483"/>
      <c r="D116" s="1483"/>
      <c r="E116" s="1483"/>
      <c r="G116" s="305"/>
      <c r="H116" s="305"/>
      <c r="I116" s="305"/>
      <c r="J116" s="305"/>
      <c r="K116" s="305"/>
      <c r="L116" s="305"/>
      <c r="M116" s="305"/>
      <c r="N116" s="305"/>
      <c r="O116" s="305"/>
    </row>
    <row r="117" spans="1:15" ht="24" customHeight="1">
      <c r="A117" s="428">
        <v>11</v>
      </c>
      <c r="B117" s="1484" t="s">
        <v>12045</v>
      </c>
      <c r="C117" s="1483"/>
      <c r="D117" s="1483"/>
      <c r="E117" s="1483"/>
      <c r="G117" s="305"/>
      <c r="H117" s="305"/>
      <c r="I117" s="305"/>
      <c r="J117" s="305"/>
      <c r="K117" s="305"/>
      <c r="L117" s="305"/>
      <c r="M117" s="305"/>
      <c r="N117" s="305"/>
      <c r="O117" s="305"/>
    </row>
    <row r="118" spans="1:15" ht="24" customHeight="1">
      <c r="A118" s="428">
        <v>12</v>
      </c>
      <c r="B118" s="1484" t="s">
        <v>12046</v>
      </c>
      <c r="C118" s="1483"/>
      <c r="D118" s="1483"/>
      <c r="E118" s="1483"/>
      <c r="G118" s="305"/>
      <c r="H118" s="305"/>
      <c r="I118" s="305"/>
      <c r="J118" s="305"/>
      <c r="K118" s="305"/>
      <c r="L118" s="305"/>
      <c r="M118" s="305"/>
      <c r="N118" s="305"/>
      <c r="O118" s="305"/>
    </row>
    <row r="119" spans="1:15" ht="24" customHeight="1">
      <c r="A119" s="428" t="s">
        <v>11976</v>
      </c>
      <c r="B119" s="1490" t="s">
        <v>12047</v>
      </c>
      <c r="C119" s="1490"/>
      <c r="D119" s="1490"/>
      <c r="E119" s="1490"/>
      <c r="G119" s="305"/>
      <c r="H119" s="305"/>
      <c r="I119" s="305"/>
      <c r="J119" s="305"/>
      <c r="K119" s="305"/>
      <c r="L119" s="305"/>
      <c r="M119" s="305"/>
      <c r="N119" s="305"/>
      <c r="O119" s="305"/>
    </row>
    <row r="120" spans="1:15" ht="24" customHeight="1">
      <c r="A120" s="428">
        <v>7</v>
      </c>
      <c r="B120" s="1484" t="s">
        <v>12048</v>
      </c>
      <c r="C120" s="1483"/>
      <c r="D120" s="1483"/>
      <c r="E120" s="1483"/>
      <c r="G120" s="305"/>
      <c r="H120" s="305"/>
      <c r="I120" s="305"/>
      <c r="J120" s="305"/>
      <c r="K120" s="305"/>
      <c r="L120" s="305"/>
      <c r="M120" s="305"/>
      <c r="N120" s="305"/>
      <c r="O120" s="305"/>
    </row>
    <row r="121" spans="1:15" ht="24" customHeight="1">
      <c r="A121" s="428">
        <v>8</v>
      </c>
      <c r="B121" s="1484" t="s">
        <v>12049</v>
      </c>
      <c r="C121" s="1483"/>
      <c r="D121" s="1483"/>
      <c r="E121" s="1483"/>
      <c r="G121" s="305"/>
      <c r="H121" s="305"/>
      <c r="I121" s="305"/>
      <c r="J121" s="305"/>
      <c r="K121" s="305"/>
      <c r="L121" s="305"/>
      <c r="M121" s="305"/>
      <c r="N121" s="305"/>
      <c r="O121" s="305"/>
    </row>
    <row r="122" spans="1:15" ht="24" customHeight="1">
      <c r="A122" s="428">
        <v>9</v>
      </c>
      <c r="B122" s="1484" t="s">
        <v>12050</v>
      </c>
      <c r="C122" s="1483"/>
      <c r="D122" s="1483"/>
      <c r="E122" s="1483"/>
      <c r="G122" s="305"/>
      <c r="H122" s="305"/>
      <c r="I122" s="305"/>
      <c r="J122" s="305"/>
      <c r="K122" s="305"/>
      <c r="L122" s="305"/>
      <c r="M122" s="305"/>
      <c r="N122" s="305"/>
      <c r="O122" s="305"/>
    </row>
    <row r="123" spans="1:15" ht="24" customHeight="1">
      <c r="A123" s="428">
        <v>10</v>
      </c>
      <c r="B123" s="1484" t="s">
        <v>12051</v>
      </c>
      <c r="C123" s="1483"/>
      <c r="D123" s="1483"/>
      <c r="E123" s="1483"/>
      <c r="G123" s="305"/>
      <c r="H123" s="305"/>
      <c r="I123" s="305"/>
      <c r="J123" s="305"/>
      <c r="K123" s="305"/>
      <c r="L123" s="305"/>
      <c r="M123" s="305"/>
      <c r="N123" s="305"/>
      <c r="O123" s="305"/>
    </row>
    <row r="124" spans="1:15" ht="24" customHeight="1">
      <c r="A124" s="428">
        <v>11</v>
      </c>
      <c r="B124" s="1484" t="s">
        <v>12052</v>
      </c>
      <c r="C124" s="1483"/>
      <c r="D124" s="1483"/>
      <c r="E124" s="1483"/>
      <c r="G124" s="305"/>
      <c r="H124" s="305"/>
      <c r="I124" s="305"/>
      <c r="J124" s="305"/>
      <c r="K124" s="305"/>
      <c r="L124" s="305"/>
      <c r="M124" s="305"/>
      <c r="N124" s="305"/>
      <c r="O124" s="305"/>
    </row>
    <row r="125" spans="1:15" ht="24" customHeight="1">
      <c r="A125" s="428">
        <v>12</v>
      </c>
      <c r="B125" s="1484" t="s">
        <v>12053</v>
      </c>
      <c r="C125" s="1483"/>
      <c r="D125" s="1483"/>
      <c r="E125" s="1483"/>
      <c r="G125" s="305"/>
      <c r="H125" s="305"/>
      <c r="I125" s="305"/>
      <c r="J125" s="305"/>
      <c r="K125" s="305"/>
      <c r="L125" s="305"/>
      <c r="M125" s="305"/>
      <c r="N125" s="305"/>
      <c r="O125" s="305"/>
    </row>
    <row r="126" spans="1:15" ht="24" customHeight="1">
      <c r="A126" s="428" t="s">
        <v>11976</v>
      </c>
      <c r="B126" s="1490" t="s">
        <v>12054</v>
      </c>
      <c r="C126" s="1490"/>
      <c r="D126" s="1490"/>
      <c r="E126" s="1490"/>
      <c r="G126" s="305"/>
      <c r="H126" s="305"/>
      <c r="I126" s="305"/>
      <c r="J126" s="305"/>
      <c r="K126" s="305"/>
      <c r="L126" s="305"/>
      <c r="M126" s="305"/>
      <c r="N126" s="305"/>
      <c r="O126" s="305"/>
    </row>
    <row r="127" spans="1:15" ht="24" customHeight="1">
      <c r="A127" s="428">
        <v>7</v>
      </c>
      <c r="B127" s="1484" t="s">
        <v>12055</v>
      </c>
      <c r="C127" s="1483"/>
      <c r="D127" s="1483"/>
      <c r="E127" s="1483"/>
      <c r="G127" s="305"/>
      <c r="H127" s="305"/>
      <c r="I127" s="305"/>
      <c r="J127" s="305"/>
      <c r="K127" s="305"/>
      <c r="L127" s="305"/>
      <c r="M127" s="305"/>
      <c r="N127" s="305"/>
      <c r="O127" s="305"/>
    </row>
    <row r="128" spans="1:15" ht="24" customHeight="1">
      <c r="A128" s="428">
        <v>8</v>
      </c>
      <c r="B128" s="1484" t="s">
        <v>12056</v>
      </c>
      <c r="C128" s="1483"/>
      <c r="D128" s="1483"/>
      <c r="E128" s="1483"/>
      <c r="G128" s="305"/>
      <c r="H128" s="305"/>
      <c r="I128" s="305"/>
      <c r="J128" s="305"/>
      <c r="K128" s="305"/>
      <c r="L128" s="305"/>
      <c r="M128" s="305"/>
      <c r="N128" s="305"/>
      <c r="O128" s="305"/>
    </row>
    <row r="129" spans="1:15" ht="24" customHeight="1">
      <c r="A129" s="428">
        <v>9</v>
      </c>
      <c r="B129" s="1484" t="s">
        <v>12057</v>
      </c>
      <c r="C129" s="1483"/>
      <c r="D129" s="1483"/>
      <c r="E129" s="1483"/>
      <c r="G129" s="305"/>
      <c r="H129" s="305"/>
      <c r="I129" s="305"/>
      <c r="J129" s="305"/>
      <c r="K129" s="305"/>
      <c r="L129" s="305"/>
      <c r="M129" s="305"/>
      <c r="N129" s="305"/>
      <c r="O129" s="305"/>
    </row>
    <row r="130" spans="1:15" ht="24" customHeight="1">
      <c r="A130" s="428">
        <v>10</v>
      </c>
      <c r="B130" s="1484" t="s">
        <v>12058</v>
      </c>
      <c r="C130" s="1483"/>
      <c r="D130" s="1483"/>
      <c r="E130" s="1483"/>
      <c r="G130" s="305"/>
      <c r="H130" s="305"/>
      <c r="I130" s="305"/>
      <c r="J130" s="305"/>
      <c r="K130" s="305"/>
      <c r="L130" s="305"/>
      <c r="M130" s="305"/>
      <c r="N130" s="305"/>
      <c r="O130" s="305"/>
    </row>
    <row r="131" spans="1:15" ht="24" customHeight="1">
      <c r="A131" s="428">
        <v>11</v>
      </c>
      <c r="B131" s="1484" t="s">
        <v>12059</v>
      </c>
      <c r="C131" s="1483"/>
      <c r="D131" s="1483"/>
      <c r="E131" s="1483"/>
      <c r="G131" s="305"/>
      <c r="H131" s="305"/>
      <c r="I131" s="305"/>
      <c r="J131" s="305"/>
      <c r="K131" s="305"/>
      <c r="L131" s="305"/>
      <c r="M131" s="305"/>
      <c r="N131" s="305"/>
      <c r="O131" s="305"/>
    </row>
    <row r="132" spans="1:15" ht="30.75" customHeight="1">
      <c r="A132" s="428">
        <v>12</v>
      </c>
      <c r="B132" s="1484" t="s">
        <v>12060</v>
      </c>
      <c r="C132" s="1483"/>
      <c r="D132" s="1483"/>
      <c r="E132" s="1483"/>
      <c r="G132" s="305"/>
      <c r="H132" s="305"/>
      <c r="I132" s="305"/>
      <c r="J132" s="305"/>
      <c r="K132" s="305"/>
      <c r="L132" s="305"/>
      <c r="M132" s="305"/>
      <c r="N132" s="305"/>
      <c r="O132" s="305"/>
    </row>
    <row r="133" spans="1:15" ht="30.75" customHeight="1">
      <c r="A133" s="428" t="s">
        <v>11976</v>
      </c>
      <c r="B133" s="1489" t="s">
        <v>12061</v>
      </c>
      <c r="C133" s="1489"/>
      <c r="D133" s="1489"/>
      <c r="E133" s="1489"/>
      <c r="G133" s="305"/>
      <c r="H133" s="305"/>
      <c r="I133" s="305"/>
      <c r="J133" s="305"/>
      <c r="K133" s="305"/>
      <c r="L133" s="305"/>
      <c r="M133" s="305"/>
      <c r="N133" s="305"/>
      <c r="O133" s="305"/>
    </row>
    <row r="134" spans="1:15" ht="30.75" customHeight="1">
      <c r="A134" s="428">
        <v>7</v>
      </c>
      <c r="B134" s="1484" t="s">
        <v>12062</v>
      </c>
      <c r="C134" s="1483"/>
      <c r="D134" s="1483"/>
      <c r="E134" s="1483"/>
      <c r="G134" s="305"/>
      <c r="H134" s="305"/>
      <c r="I134" s="305"/>
      <c r="J134" s="305"/>
      <c r="K134" s="305"/>
      <c r="L134" s="305"/>
      <c r="M134" s="305"/>
      <c r="N134" s="305"/>
      <c r="O134" s="305"/>
    </row>
    <row r="135" spans="1:15" ht="30.75" customHeight="1">
      <c r="A135" s="428">
        <v>8</v>
      </c>
      <c r="B135" s="1484" t="s">
        <v>12063</v>
      </c>
      <c r="C135" s="1483"/>
      <c r="D135" s="1483"/>
      <c r="E135" s="1483"/>
      <c r="G135" s="305"/>
      <c r="H135" s="305"/>
      <c r="I135" s="305"/>
      <c r="J135" s="305"/>
      <c r="K135" s="305"/>
      <c r="L135" s="305"/>
      <c r="M135" s="305"/>
      <c r="N135" s="305"/>
      <c r="O135" s="305"/>
    </row>
    <row r="136" spans="1:15" ht="30.75" customHeight="1">
      <c r="A136" s="428">
        <v>9</v>
      </c>
      <c r="B136" s="1484" t="s">
        <v>12064</v>
      </c>
      <c r="C136" s="1483"/>
      <c r="D136" s="1483"/>
      <c r="E136" s="1483"/>
      <c r="G136" s="305"/>
      <c r="H136" s="305"/>
      <c r="I136" s="305"/>
      <c r="J136" s="305"/>
      <c r="K136" s="305"/>
      <c r="L136" s="305"/>
      <c r="M136" s="305"/>
      <c r="N136" s="305"/>
      <c r="O136" s="305"/>
    </row>
    <row r="137" spans="1:15" ht="30.75" customHeight="1">
      <c r="A137" s="428">
        <v>10</v>
      </c>
      <c r="B137" s="1484" t="s">
        <v>12065</v>
      </c>
      <c r="C137" s="1483"/>
      <c r="D137" s="1483"/>
      <c r="E137" s="1483"/>
      <c r="G137" s="305"/>
      <c r="H137" s="305"/>
      <c r="I137" s="305"/>
      <c r="J137" s="305"/>
      <c r="K137" s="305"/>
      <c r="L137" s="305"/>
      <c r="M137" s="305"/>
      <c r="N137" s="305"/>
      <c r="O137" s="305"/>
    </row>
    <row r="138" spans="1:15" ht="30.75" customHeight="1">
      <c r="A138" s="428">
        <v>11</v>
      </c>
      <c r="B138" s="1484" t="s">
        <v>12066</v>
      </c>
      <c r="C138" s="1483"/>
      <c r="D138" s="1483"/>
      <c r="E138" s="1483"/>
      <c r="G138" s="305"/>
      <c r="H138" s="305"/>
      <c r="I138" s="305"/>
      <c r="J138" s="305"/>
      <c r="K138" s="305"/>
      <c r="L138" s="305"/>
      <c r="M138" s="305"/>
      <c r="N138" s="305"/>
      <c r="O138" s="305"/>
    </row>
    <row r="139" spans="1:15" ht="30.75" customHeight="1">
      <c r="A139" s="428">
        <v>12</v>
      </c>
      <c r="B139" s="1484" t="s">
        <v>12067</v>
      </c>
      <c r="C139" s="1483"/>
      <c r="D139" s="1483"/>
      <c r="E139" s="1483"/>
      <c r="G139" s="305"/>
      <c r="H139" s="305"/>
      <c r="I139" s="305"/>
      <c r="J139" s="305"/>
      <c r="K139" s="305"/>
      <c r="L139" s="305"/>
      <c r="M139" s="305"/>
      <c r="N139" s="305"/>
      <c r="O139" s="305"/>
    </row>
    <row r="140" spans="1:15" ht="30.75" customHeight="1">
      <c r="A140" s="428" t="s">
        <v>11976</v>
      </c>
      <c r="B140" s="1489" t="s">
        <v>12068</v>
      </c>
      <c r="C140" s="1489"/>
      <c r="D140" s="1489"/>
      <c r="E140" s="1489"/>
      <c r="G140" s="305"/>
      <c r="H140" s="305"/>
      <c r="I140" s="305"/>
      <c r="J140" s="305"/>
      <c r="K140" s="305"/>
      <c r="L140" s="305"/>
      <c r="M140" s="305"/>
      <c r="N140" s="305"/>
      <c r="O140" s="305"/>
    </row>
    <row r="141" spans="1:15" ht="30.75" customHeight="1">
      <c r="A141" s="428">
        <v>7</v>
      </c>
      <c r="B141" s="1484" t="s">
        <v>12069</v>
      </c>
      <c r="C141" s="1483"/>
      <c r="D141" s="1483"/>
      <c r="E141" s="1483"/>
      <c r="G141" s="305"/>
      <c r="H141" s="305"/>
      <c r="I141" s="305"/>
      <c r="J141" s="305"/>
      <c r="K141" s="305"/>
      <c r="L141" s="305"/>
      <c r="M141" s="305"/>
      <c r="N141" s="305"/>
      <c r="O141" s="305"/>
    </row>
    <row r="142" spans="1:15" ht="30.75" customHeight="1">
      <c r="A142" s="428">
        <v>8</v>
      </c>
      <c r="B142" s="1484" t="s">
        <v>12070</v>
      </c>
      <c r="C142" s="1483"/>
      <c r="D142" s="1483"/>
      <c r="E142" s="1483"/>
      <c r="G142" s="305"/>
      <c r="H142" s="305"/>
      <c r="I142" s="305"/>
      <c r="J142" s="305"/>
      <c r="K142" s="305"/>
      <c r="L142" s="305"/>
      <c r="M142" s="305"/>
      <c r="N142" s="305"/>
      <c r="O142" s="305"/>
    </row>
    <row r="143" spans="1:15" ht="30.75" customHeight="1">
      <c r="A143" s="428">
        <v>9</v>
      </c>
      <c r="B143" s="1484" t="s">
        <v>12071</v>
      </c>
      <c r="C143" s="1483"/>
      <c r="D143" s="1483"/>
      <c r="E143" s="1483"/>
      <c r="G143" s="305"/>
      <c r="H143" s="305"/>
      <c r="I143" s="305"/>
      <c r="J143" s="305"/>
      <c r="K143" s="305"/>
      <c r="L143" s="305"/>
      <c r="M143" s="305"/>
      <c r="N143" s="305"/>
      <c r="O143" s="305"/>
    </row>
    <row r="144" spans="1:15" ht="30.75" customHeight="1">
      <c r="A144" s="428">
        <v>10</v>
      </c>
      <c r="B144" s="1484" t="s">
        <v>12072</v>
      </c>
      <c r="C144" s="1483"/>
      <c r="D144" s="1483"/>
      <c r="E144" s="1483"/>
      <c r="G144" s="305"/>
      <c r="H144" s="305"/>
      <c r="I144" s="305"/>
      <c r="J144" s="305"/>
      <c r="K144" s="305"/>
      <c r="L144" s="305"/>
      <c r="M144" s="305"/>
      <c r="N144" s="305"/>
      <c r="O144" s="305"/>
    </row>
    <row r="145" spans="1:15" ht="30.75" customHeight="1">
      <c r="A145" s="428">
        <v>11</v>
      </c>
      <c r="B145" s="1484" t="s">
        <v>12073</v>
      </c>
      <c r="C145" s="1483"/>
      <c r="D145" s="1483"/>
      <c r="E145" s="1483"/>
      <c r="G145" s="305"/>
      <c r="H145" s="305"/>
      <c r="I145" s="305"/>
      <c r="J145" s="305"/>
      <c r="K145" s="305"/>
      <c r="L145" s="305"/>
      <c r="M145" s="305"/>
      <c r="N145" s="305"/>
      <c r="O145" s="305"/>
    </row>
    <row r="146" spans="1:15" ht="30.75" customHeight="1">
      <c r="A146" s="428">
        <v>12</v>
      </c>
      <c r="B146" s="1484" t="s">
        <v>12074</v>
      </c>
      <c r="C146" s="1483"/>
      <c r="D146" s="1483"/>
      <c r="E146" s="1483"/>
      <c r="G146" s="305"/>
      <c r="H146" s="305"/>
      <c r="I146" s="305"/>
      <c r="J146" s="305"/>
      <c r="K146" s="305"/>
      <c r="L146" s="305"/>
      <c r="M146" s="305"/>
      <c r="N146" s="305"/>
      <c r="O146" s="305"/>
    </row>
    <row r="147" spans="1:15" ht="24" customHeight="1">
      <c r="A147" s="428" t="s">
        <v>11976</v>
      </c>
      <c r="B147" s="1489" t="s">
        <v>12075</v>
      </c>
      <c r="C147" s="1489"/>
      <c r="D147" s="1489"/>
      <c r="E147" s="1489"/>
      <c r="G147" s="305"/>
      <c r="H147" s="305"/>
      <c r="I147" s="305"/>
      <c r="J147" s="305"/>
      <c r="K147" s="305"/>
      <c r="L147" s="305"/>
      <c r="M147" s="305"/>
      <c r="N147" s="305"/>
      <c r="O147" s="305"/>
    </row>
    <row r="148" spans="1:15" ht="24" customHeight="1">
      <c r="A148" s="428">
        <v>7</v>
      </c>
      <c r="B148" s="1484" t="s">
        <v>12076</v>
      </c>
      <c r="C148" s="1483"/>
      <c r="D148" s="1483"/>
      <c r="E148" s="1483"/>
      <c r="G148" s="305"/>
      <c r="H148" s="305"/>
      <c r="I148" s="305"/>
      <c r="J148" s="305"/>
      <c r="K148" s="305"/>
      <c r="L148" s="305"/>
      <c r="M148" s="305"/>
      <c r="N148" s="305"/>
      <c r="O148" s="305"/>
    </row>
    <row r="149" spans="1:15" ht="24" customHeight="1">
      <c r="A149" s="428">
        <v>8</v>
      </c>
      <c r="B149" s="1484" t="s">
        <v>12077</v>
      </c>
      <c r="C149" s="1483"/>
      <c r="D149" s="1483"/>
      <c r="E149" s="1483"/>
      <c r="G149" s="305"/>
      <c r="H149" s="305"/>
      <c r="I149" s="305"/>
      <c r="J149" s="305"/>
      <c r="K149" s="305"/>
      <c r="L149" s="305"/>
      <c r="M149" s="305"/>
      <c r="N149" s="305"/>
      <c r="O149" s="305"/>
    </row>
    <row r="150" spans="1:15" ht="24" customHeight="1">
      <c r="A150" s="428">
        <v>9</v>
      </c>
      <c r="B150" s="1484" t="s">
        <v>12078</v>
      </c>
      <c r="C150" s="1483"/>
      <c r="D150" s="1483"/>
      <c r="E150" s="1483"/>
      <c r="G150" s="305"/>
      <c r="H150" s="305"/>
      <c r="I150" s="305"/>
      <c r="J150" s="305"/>
      <c r="K150" s="305"/>
      <c r="L150" s="305"/>
      <c r="M150" s="305"/>
      <c r="N150" s="305"/>
      <c r="O150" s="305"/>
    </row>
    <row r="151" spans="1:15" ht="24" customHeight="1">
      <c r="A151" s="428">
        <v>10</v>
      </c>
      <c r="B151" s="1484" t="s">
        <v>12079</v>
      </c>
      <c r="C151" s="1483"/>
      <c r="D151" s="1483"/>
      <c r="E151" s="1483"/>
    </row>
    <row r="152" spans="1:15" ht="24" customHeight="1">
      <c r="A152" s="428">
        <v>11</v>
      </c>
      <c r="B152" s="1484" t="s">
        <v>12080</v>
      </c>
      <c r="C152" s="1483"/>
      <c r="D152" s="1483"/>
      <c r="E152" s="1483"/>
    </row>
    <row r="153" spans="1:15" ht="24" customHeight="1">
      <c r="A153" s="428">
        <v>12</v>
      </c>
      <c r="B153" s="1484" t="s">
        <v>12081</v>
      </c>
      <c r="C153" s="1483"/>
      <c r="D153" s="1483"/>
      <c r="E153" s="1483"/>
    </row>
    <row r="154" spans="1:15" ht="24" customHeight="1">
      <c r="A154" s="428" t="s">
        <v>11976</v>
      </c>
      <c r="B154" s="1487" t="s">
        <v>12082</v>
      </c>
      <c r="C154" s="1488"/>
      <c r="D154" s="1488"/>
      <c r="E154" s="1488"/>
    </row>
    <row r="155" spans="1:15" ht="24" customHeight="1">
      <c r="A155" s="428">
        <v>7</v>
      </c>
      <c r="B155" s="1484" t="s">
        <v>12083</v>
      </c>
      <c r="C155" s="1493"/>
      <c r="D155" s="1493"/>
      <c r="E155" s="1493"/>
    </row>
    <row r="156" spans="1:15" ht="24" customHeight="1">
      <c r="A156" s="428">
        <v>8</v>
      </c>
      <c r="B156" s="1484" t="s">
        <v>12084</v>
      </c>
      <c r="C156" s="1483"/>
      <c r="D156" s="1483"/>
      <c r="E156" s="1483"/>
    </row>
    <row r="157" spans="1:15" ht="24" customHeight="1">
      <c r="A157" s="428">
        <v>9</v>
      </c>
      <c r="B157" s="1484" t="s">
        <v>12085</v>
      </c>
      <c r="C157" s="1483"/>
      <c r="D157" s="1483"/>
      <c r="E157" s="1483"/>
    </row>
    <row r="158" spans="1:15" ht="24" customHeight="1">
      <c r="A158" s="428">
        <v>10</v>
      </c>
      <c r="B158" s="1484" t="s">
        <v>12086</v>
      </c>
      <c r="C158" s="1483"/>
      <c r="D158" s="1483"/>
      <c r="E158" s="1483"/>
    </row>
    <row r="159" spans="1:15" ht="24" customHeight="1">
      <c r="A159" s="428">
        <v>11</v>
      </c>
      <c r="B159" s="1484" t="s">
        <v>12087</v>
      </c>
      <c r="C159" s="1483"/>
      <c r="D159" s="1483"/>
      <c r="E159" s="1483"/>
    </row>
    <row r="160" spans="1:15" ht="24" customHeight="1">
      <c r="A160" s="428">
        <v>12</v>
      </c>
      <c r="B160" s="1484" t="s">
        <v>12088</v>
      </c>
      <c r="C160" s="1483"/>
      <c r="D160" s="1483"/>
      <c r="E160" s="1483"/>
    </row>
    <row r="161" spans="1:5" ht="24" customHeight="1">
      <c r="A161" s="428" t="s">
        <v>11976</v>
      </c>
      <c r="B161" s="1487" t="s">
        <v>12089</v>
      </c>
      <c r="C161" s="1488"/>
      <c r="D161" s="1488"/>
      <c r="E161" s="1488"/>
    </row>
    <row r="162" spans="1:5" ht="24" customHeight="1">
      <c r="A162" s="428">
        <v>7</v>
      </c>
      <c r="B162" s="1484" t="s">
        <v>12090</v>
      </c>
      <c r="C162" s="1483"/>
      <c r="D162" s="1483"/>
      <c r="E162" s="1483"/>
    </row>
    <row r="163" spans="1:5" ht="24" customHeight="1">
      <c r="A163" s="428">
        <v>8</v>
      </c>
      <c r="B163" s="1484" t="s">
        <v>12091</v>
      </c>
      <c r="C163" s="1483"/>
      <c r="D163" s="1483"/>
      <c r="E163" s="1483"/>
    </row>
    <row r="164" spans="1:5" ht="24" customHeight="1">
      <c r="A164" s="428">
        <v>9</v>
      </c>
      <c r="B164" s="1484" t="s">
        <v>12092</v>
      </c>
      <c r="C164" s="1483"/>
      <c r="D164" s="1483"/>
      <c r="E164" s="1483"/>
    </row>
    <row r="165" spans="1:5" ht="24" customHeight="1">
      <c r="A165" s="428">
        <v>10</v>
      </c>
      <c r="B165" s="1484" t="s">
        <v>12093</v>
      </c>
      <c r="C165" s="1483"/>
      <c r="D165" s="1483"/>
      <c r="E165" s="1483"/>
    </row>
    <row r="166" spans="1:5" ht="24" customHeight="1">
      <c r="A166" s="428">
        <v>11</v>
      </c>
      <c r="B166" s="1484" t="s">
        <v>12094</v>
      </c>
      <c r="C166" s="1483"/>
      <c r="D166" s="1483"/>
      <c r="E166" s="1483"/>
    </row>
    <row r="167" spans="1:5" ht="24" customHeight="1">
      <c r="A167" s="428">
        <v>12</v>
      </c>
      <c r="B167" s="1484" t="s">
        <v>12095</v>
      </c>
      <c r="C167" s="1483"/>
      <c r="D167" s="1483"/>
      <c r="E167" s="1483"/>
    </row>
    <row r="168" spans="1:5" ht="24" customHeight="1">
      <c r="A168" s="428" t="s">
        <v>11976</v>
      </c>
      <c r="B168" s="1487" t="s">
        <v>12096</v>
      </c>
      <c r="C168" s="1488"/>
      <c r="D168" s="1488"/>
      <c r="E168" s="1488"/>
    </row>
    <row r="169" spans="1:5" ht="24" customHeight="1">
      <c r="A169" s="428">
        <v>7</v>
      </c>
      <c r="B169" s="1484" t="s">
        <v>12097</v>
      </c>
      <c r="C169" s="1483"/>
      <c r="D169" s="1483"/>
      <c r="E169" s="1483"/>
    </row>
    <row r="170" spans="1:5" ht="24" customHeight="1">
      <c r="A170" s="428">
        <v>8</v>
      </c>
      <c r="B170" s="1482" t="s">
        <v>12098</v>
      </c>
      <c r="C170" s="1483"/>
      <c r="D170" s="1483"/>
      <c r="E170" s="1483"/>
    </row>
    <row r="171" spans="1:5" ht="24" customHeight="1">
      <c r="A171" s="428">
        <v>9</v>
      </c>
      <c r="B171" s="1482" t="s">
        <v>12099</v>
      </c>
      <c r="C171" s="1483"/>
      <c r="D171" s="1483"/>
      <c r="E171" s="1483"/>
    </row>
    <row r="172" spans="1:5" ht="24" customHeight="1">
      <c r="A172" s="428">
        <v>10</v>
      </c>
      <c r="B172" s="1482" t="s">
        <v>12100</v>
      </c>
      <c r="C172" s="1483"/>
      <c r="D172" s="1483"/>
      <c r="E172" s="1483"/>
    </row>
    <row r="173" spans="1:5" ht="24" customHeight="1">
      <c r="A173" s="428">
        <v>11</v>
      </c>
      <c r="B173" s="1484" t="s">
        <v>12101</v>
      </c>
      <c r="C173" s="1483"/>
      <c r="D173" s="1483"/>
      <c r="E173" s="1483"/>
    </row>
    <row r="174" spans="1:5" ht="24" customHeight="1">
      <c r="A174" s="428">
        <v>12</v>
      </c>
      <c r="B174" s="1484" t="s">
        <v>12102</v>
      </c>
      <c r="C174" s="1483"/>
      <c r="D174" s="1483"/>
      <c r="E174" s="1483"/>
    </row>
    <row r="175" spans="1:5" ht="24" customHeight="1">
      <c r="C175" s="214"/>
      <c r="D175"/>
    </row>
    <row r="176" spans="1:5" ht="24" customHeight="1">
      <c r="C176" s="214"/>
      <c r="D176"/>
    </row>
    <row r="177" spans="2:4" ht="24" customHeight="1">
      <c r="B177" s="465"/>
      <c r="C177" s="214"/>
      <c r="D177"/>
    </row>
    <row r="178" spans="2:4" ht="24" customHeight="1">
      <c r="B178" s="465"/>
      <c r="C178" s="214"/>
      <c r="D178"/>
    </row>
    <row r="179" spans="2:4" ht="24" customHeight="1">
      <c r="B179" s="465"/>
      <c r="C179" s="214"/>
      <c r="D179"/>
    </row>
    <row r="180" spans="2:4" ht="24" customHeight="1">
      <c r="C180" s="214"/>
      <c r="D180"/>
    </row>
    <row r="181" spans="2:4" ht="24" customHeight="1">
      <c r="C181" s="214"/>
      <c r="D181"/>
    </row>
    <row r="182" spans="2:4" ht="24" customHeight="1">
      <c r="C182" s="214"/>
      <c r="D182"/>
    </row>
    <row r="183" spans="2:4" ht="24" customHeight="1">
      <c r="C183" s="214"/>
      <c r="D183"/>
    </row>
    <row r="184" spans="2:4" ht="24" customHeight="1">
      <c r="C184" s="214"/>
      <c r="D184"/>
    </row>
    <row r="185" spans="2:4" ht="24" customHeight="1">
      <c r="D185"/>
    </row>
    <row r="202" spans="4:4" ht="24" customHeight="1">
      <c r="D202"/>
    </row>
    <row r="203" spans="4:4" ht="24" customHeight="1">
      <c r="D203"/>
    </row>
    <row r="204" spans="4:4" ht="24" customHeight="1">
      <c r="D204"/>
    </row>
    <row r="205" spans="4:4" ht="24" customHeight="1">
      <c r="D205"/>
    </row>
    <row r="206" spans="4:4" ht="24" customHeight="1">
      <c r="D206"/>
    </row>
    <row r="207" spans="4:4" ht="24" customHeight="1">
      <c r="D207"/>
    </row>
    <row r="260" spans="5:6" ht="24" customHeight="1">
      <c r="E260" s="1311"/>
      <c r="F260" s="1311"/>
    </row>
    <row r="261" spans="5:6" ht="24" customHeight="1">
      <c r="E261" s="1311"/>
      <c r="F261" s="1311"/>
    </row>
  </sheetData>
  <mergeCells count="126">
    <mergeCell ref="B61:E61"/>
    <mergeCell ref="B62:E62"/>
    <mergeCell ref="B56:E56"/>
    <mergeCell ref="B160:E160"/>
    <mergeCell ref="B154:E154"/>
    <mergeCell ref="B155:E155"/>
    <mergeCell ref="B156:E156"/>
    <mergeCell ref="B157:E157"/>
    <mergeCell ref="B158:E158"/>
    <mergeCell ref="B159:E159"/>
    <mergeCell ref="B70:E70"/>
    <mergeCell ref="B77:E77"/>
    <mergeCell ref="B84:E84"/>
    <mergeCell ref="B91:E91"/>
    <mergeCell ref="B98:E98"/>
    <mergeCell ref="B87:E87"/>
    <mergeCell ref="B88:E88"/>
    <mergeCell ref="B89:E89"/>
    <mergeCell ref="B90:E90"/>
    <mergeCell ref="B92:E92"/>
    <mergeCell ref="B93:E93"/>
    <mergeCell ref="B94:E94"/>
    <mergeCell ref="B95:E95"/>
    <mergeCell ref="B96:E96"/>
    <mergeCell ref="B50:E50"/>
    <mergeCell ref="B49:E49"/>
    <mergeCell ref="B57:E57"/>
    <mergeCell ref="B60:E60"/>
    <mergeCell ref="B52:E52"/>
    <mergeCell ref="B51:E51"/>
    <mergeCell ref="B53:E53"/>
    <mergeCell ref="B54:E54"/>
    <mergeCell ref="B55:E55"/>
    <mergeCell ref="B59:E59"/>
    <mergeCell ref="B58:E58"/>
    <mergeCell ref="B97:E97"/>
    <mergeCell ref="B99:E99"/>
    <mergeCell ref="B100:E100"/>
    <mergeCell ref="B101:E101"/>
    <mergeCell ref="B102:E102"/>
    <mergeCell ref="B103:E103"/>
    <mergeCell ref="B140:E140"/>
    <mergeCell ref="B147:E147"/>
    <mergeCell ref="B71:E71"/>
    <mergeCell ref="B72:E72"/>
    <mergeCell ref="B73:E73"/>
    <mergeCell ref="B74:E74"/>
    <mergeCell ref="B75:E75"/>
    <mergeCell ref="B76:E76"/>
    <mergeCell ref="B78:E78"/>
    <mergeCell ref="B79:E79"/>
    <mergeCell ref="B80:E80"/>
    <mergeCell ref="B81:E81"/>
    <mergeCell ref="B82:E82"/>
    <mergeCell ref="B83:E83"/>
    <mergeCell ref="B85:E85"/>
    <mergeCell ref="B86:E86"/>
    <mergeCell ref="B105:E105"/>
    <mergeCell ref="B112:E112"/>
    <mergeCell ref="B119:E119"/>
    <mergeCell ref="B123:E123"/>
    <mergeCell ref="B124:E124"/>
    <mergeCell ref="B125:E125"/>
    <mergeCell ref="B127:E127"/>
    <mergeCell ref="B128:E128"/>
    <mergeCell ref="B104:E104"/>
    <mergeCell ref="B106:E106"/>
    <mergeCell ref="B107:E107"/>
    <mergeCell ref="B108:E108"/>
    <mergeCell ref="B109:E109"/>
    <mergeCell ref="B126:E126"/>
    <mergeCell ref="B110:E110"/>
    <mergeCell ref="B111:E111"/>
    <mergeCell ref="B113:E113"/>
    <mergeCell ref="B114:E114"/>
    <mergeCell ref="B115:E115"/>
    <mergeCell ref="B116:E116"/>
    <mergeCell ref="B117:E117"/>
    <mergeCell ref="B118:E118"/>
    <mergeCell ref="B120:E120"/>
    <mergeCell ref="B121:E121"/>
    <mergeCell ref="B122:E122"/>
    <mergeCell ref="B135:E135"/>
    <mergeCell ref="B136:E136"/>
    <mergeCell ref="B137:E137"/>
    <mergeCell ref="B138:E138"/>
    <mergeCell ref="B139:E139"/>
    <mergeCell ref="B129:E129"/>
    <mergeCell ref="B130:E130"/>
    <mergeCell ref="B131:E131"/>
    <mergeCell ref="B132:E132"/>
    <mergeCell ref="B134:E134"/>
    <mergeCell ref="B133:E133"/>
    <mergeCell ref="B148:E148"/>
    <mergeCell ref="B149:E149"/>
    <mergeCell ref="B150:E150"/>
    <mergeCell ref="B151:E151"/>
    <mergeCell ref="B141:E141"/>
    <mergeCell ref="B142:E142"/>
    <mergeCell ref="B143:E143"/>
    <mergeCell ref="B144:E144"/>
    <mergeCell ref="B145:E145"/>
    <mergeCell ref="B170:E170"/>
    <mergeCell ref="B171:E171"/>
    <mergeCell ref="B172:E172"/>
    <mergeCell ref="B173:E173"/>
    <mergeCell ref="B174:E174"/>
    <mergeCell ref="B63:E63"/>
    <mergeCell ref="B64:E64"/>
    <mergeCell ref="B65:E65"/>
    <mergeCell ref="B66:E66"/>
    <mergeCell ref="B67:E67"/>
    <mergeCell ref="B68:E68"/>
    <mergeCell ref="B69:E69"/>
    <mergeCell ref="B161:E161"/>
    <mergeCell ref="B162:E162"/>
    <mergeCell ref="B163:E163"/>
    <mergeCell ref="B164:E164"/>
    <mergeCell ref="B165:E165"/>
    <mergeCell ref="B166:E166"/>
    <mergeCell ref="B167:E167"/>
    <mergeCell ref="B168:E168"/>
    <mergeCell ref="B169:E169"/>
    <mergeCell ref="B152:E152"/>
    <mergeCell ref="B153:E153"/>
    <mergeCell ref="B146:E146"/>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0A5E-A521-4577-B1F8-7F520EBEFA85}">
  <dimension ref="A1:X239"/>
  <sheetViews>
    <sheetView topLeftCell="A8" workbookViewId="0">
      <selection activeCell="I44" sqref="I44"/>
    </sheetView>
  </sheetViews>
  <sheetFormatPr defaultColWidth="9" defaultRowHeight="13.5"/>
  <cols>
    <col min="1" max="1" width="21.875" customWidth="1"/>
    <col min="2" max="2" width="20.5" customWidth="1"/>
    <col min="3" max="3" width="13.125" customWidth="1"/>
    <col min="4" max="4" width="22.75" customWidth="1"/>
    <col min="5" max="5" width="11.75" customWidth="1"/>
    <col min="6" max="6" width="25.25" customWidth="1"/>
    <col min="7" max="7" width="16.5" style="249" customWidth="1"/>
    <col min="8" max="8" width="30.875" customWidth="1"/>
    <col min="9" max="9" width="29.75" customWidth="1"/>
    <col min="10" max="10" width="17.25" customWidth="1"/>
    <col min="11" max="11" width="21" customWidth="1"/>
    <col min="12" max="12" width="18.75" customWidth="1"/>
    <col min="13" max="13" width="13" customWidth="1"/>
    <col min="16" max="16" width="26.75" customWidth="1"/>
    <col min="18" max="18" width="22.875" customWidth="1"/>
    <col min="20" max="20" width="19.125" customWidth="1"/>
    <col min="21" max="21" width="25.125" customWidth="1"/>
    <col min="22" max="22" width="22" customWidth="1"/>
    <col min="23" max="23" width="21.5" customWidth="1"/>
    <col min="24" max="24" width="17.875" customWidth="1"/>
  </cols>
  <sheetData>
    <row r="1" spans="1:24" hidden="1">
      <c r="B1" t="str">
        <f>Gear!B13</f>
        <v>The Sarkon: One-handed Melee Sword; 13-15 Physical Damage; Passive: Your Basic Attack has a 30% Chance to Trigger Twice.</v>
      </c>
      <c r="C1" t="str">
        <f>Gear!B14</f>
        <v>Mordred's Fury: One-handed Melee Sword; 13 Physical Damage; Active: (≈) Consume a chosen amount of Health and Strike with +1 Crit Multiplier and +1 Roll Modifier for each 40 Health consumed.</v>
      </c>
      <c r="D1" t="str">
        <f>Gear!B15</f>
        <v>Grand Zelos: One-handed Melee Sword; Flexible; 12-18 Physical Damage; Passive: 20% Chance to Block incoming Strike.</v>
      </c>
      <c r="E1" t="str">
        <f>Gear!B16</f>
        <v>Final Falx: One-handed Melee Sword; Flexible; 20 Physical Damage; Passive: D20 Rolls on Basic Attacks have +1 Critical Multiplier and ignore 50% of Targets Defense.</v>
      </c>
      <c r="F1" t="str">
        <f>Gear!B17</f>
        <v>**Insert**</v>
      </c>
      <c r="G1" s="926"/>
      <c r="I1" t="str">
        <f>Gear!B623</f>
        <v>Corrosive Quiver: Ammunition Slot Quiver; Provides Arrows for the use of Bows and Crossbows; Passive: Your First, Third and Fifth Arrow Fired deals 30 Corrossive Damage On Hit.</v>
      </c>
      <c r="J1" t="str">
        <f>Gear!B624</f>
        <v>Elemental Quiver: Ammunition Slot Quiver; Provides Arrows for the use of Bows and Crossbows; Passive: Converts Basic Attack Damage to Chosen Element with Each Arrow Fired.</v>
      </c>
      <c r="K1" t="str">
        <f>Gear!B625</f>
        <v>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v>
      </c>
      <c r="L1" t="str">
        <f>Gear!B626</f>
        <v>**Insert**</v>
      </c>
      <c r="M1" t="str">
        <f>Gear!B627</f>
        <v>**Insert**</v>
      </c>
      <c r="N1" s="249" t="s">
        <v>2676</v>
      </c>
      <c r="T1" t="str">
        <f>Gear!B547</f>
        <v>Vampiric Codex: Off Hand Tome; Passive: Your Damaging Projectile Abilities have 30% Lifedrain.</v>
      </c>
      <c r="U1" t="str">
        <f>Gear!$B548</f>
        <v>Ancient Scroll Emporium: Off handed Tome; Passive: Non-Legendary or higher Rarity Scrolls now have 1 Day Cooldown instead of being Consumed on use; Active: Powerplay; Destroy Target Legendary Scroll and Absorb it in this Tome, You may now cast the Scrolls Active Ability 1/Day.</v>
      </c>
      <c r="V1" t="str">
        <f>Gear!$B549</f>
        <v>Tome of Everlasting Spite: Active: (+) Flash; If Target Hostile Entity's next roll is higher than your previous roll, add the difference to your next roll.</v>
      </c>
      <c r="W1" t="str">
        <f>Gear!$B550</f>
        <v>**Insert**</v>
      </c>
      <c r="X1" t="str">
        <f>Gear!$B551</f>
        <v>The Chronicles of Ashtonkat: Off Hand Tome; Active: (&gt;) Powerplay; Razorfen: Deal 50 Arcane Damage. (50 Mana); Active: Hyperblade: (&gt;) [Channel for 1 Turn] Powerplay; Unleash a Sharp Edge Arcane Blade That Slices for 50 Arcane Damage; 50% Chance to Dismember.</v>
      </c>
    </row>
    <row r="2" spans="1:24" ht="12.75" customHeight="1">
      <c r="A2" s="868" t="s">
        <v>12103</v>
      </c>
      <c r="B2" t="str">
        <f>IFERROR(_xlfn.TEXTBEFORE(B1,":"),"Not Yet Made")</f>
        <v>The Sarkon</v>
      </c>
      <c r="C2" t="str">
        <f>IFERROR(_xlfn.TEXTBEFORE(C1,":"),"Not Yet Made")</f>
        <v>Mordred's Fury</v>
      </c>
      <c r="D2" t="str">
        <f t="shared" ref="C2:F2" si="0">IFERROR(_xlfn.TEXTBEFORE(D1,":"),"Not Yet Made")</f>
        <v>Grand Zelos</v>
      </c>
      <c r="E2" t="str">
        <f>IFERROR(_xlfn.TEXTBEFORE(E1,":"),"Not Yet Made")</f>
        <v>Final Falx</v>
      </c>
      <c r="F2" t="str">
        <f t="shared" si="0"/>
        <v>Not Yet Made</v>
      </c>
      <c r="H2" s="868" t="s">
        <v>12104</v>
      </c>
      <c r="I2" t="str">
        <f>IFERROR(_xlfn.TEXTBEFORE(I1,":"),"Not Yet Made")</f>
        <v>Corrosive Quiver</v>
      </c>
      <c r="J2" t="str">
        <f>IFERROR(_xlfn.TEXTBEFORE(J1,":"),"Not Yet Made")</f>
        <v>Elemental Quiver</v>
      </c>
      <c r="K2" t="str">
        <f>IFERROR(_xlfn.TEXTBEFORE(K1,":"),"Not Yet Made")</f>
        <v>Spooky Haunted Quiver</v>
      </c>
      <c r="L2" t="str">
        <f>IFERROR(_xlfn.TEXTBEFORE(L1,":"),"Not Yet Made")</f>
        <v>Not Yet Made</v>
      </c>
      <c r="M2" t="str">
        <f>IFERROR(_xlfn.TEXTBEFORE(M1,":"),"Not Yet Made")</f>
        <v>Not Yet Made</v>
      </c>
      <c r="N2" s="249" t="s">
        <v>2676</v>
      </c>
      <c r="O2" s="249"/>
      <c r="P2" s="868" t="s">
        <v>12105</v>
      </c>
      <c r="S2" s="868" t="s">
        <v>12106</v>
      </c>
      <c r="T2" t="str">
        <f>IFERROR(_xlfn.TEXTBEFORE(T1,":"),"Not Yet Made")</f>
        <v>Vampiric Codex</v>
      </c>
      <c r="U2" t="str">
        <f t="shared" ref="U2:X2" si="1">IFERROR(_xlfn.TEXTBEFORE(U1,":"),"Not Yet Made")</f>
        <v>Ancient Scroll Emporium</v>
      </c>
      <c r="V2" t="str">
        <f t="shared" si="1"/>
        <v>Tome of Everlasting Spite</v>
      </c>
      <c r="W2" t="str">
        <f>IFERROR(_xlfn.TEXTBEFORE(W1,":"),"Not Yet Made")</f>
        <v>Not Yet Made</v>
      </c>
      <c r="X2" t="str">
        <f t="shared" si="1"/>
        <v>The Chronicles of Ashtonkat</v>
      </c>
    </row>
    <row r="3" spans="1:24" ht="15.75" customHeight="1">
      <c r="B3" t="s">
        <v>12107</v>
      </c>
      <c r="C3" t="s">
        <v>12107</v>
      </c>
      <c r="D3" t="s">
        <v>12107</v>
      </c>
      <c r="E3" t="s">
        <v>12107</v>
      </c>
      <c r="F3" t="s">
        <v>12108</v>
      </c>
      <c r="I3" t="s">
        <v>12107</v>
      </c>
      <c r="J3" t="s">
        <v>12107</v>
      </c>
      <c r="K3" t="s">
        <v>12107</v>
      </c>
      <c r="L3" t="s">
        <v>12108</v>
      </c>
      <c r="M3" t="s">
        <v>12108</v>
      </c>
      <c r="N3" s="249" t="s">
        <v>2676</v>
      </c>
      <c r="O3" s="249" t="str">
        <f>Gear!B1213</f>
        <v>Qaroth's Agony: Ring Piece; Passive: Upon taking Lethal damage the Ring will Selfdestruct and nullify all incoming attacks and cleanse all statuses.</v>
      </c>
      <c r="P3" t="str">
        <f>IFERROR(_xlfn.TEXTBEFORE(O3,":"),"Not Yet Made")</f>
        <v>Qaroth's Agony</v>
      </c>
      <c r="Q3" t="s">
        <v>12107</v>
      </c>
      <c r="R3" t="s">
        <v>12109</v>
      </c>
      <c r="S3" t="s">
        <v>12107</v>
      </c>
      <c r="T3" t="s">
        <v>12107</v>
      </c>
      <c r="U3" t="s">
        <v>12107</v>
      </c>
      <c r="V3" t="s">
        <v>12107</v>
      </c>
      <c r="W3" t="s">
        <v>12108</v>
      </c>
      <c r="X3" t="s">
        <v>12107</v>
      </c>
    </row>
    <row r="4" spans="1:24">
      <c r="A4" s="1095"/>
      <c r="B4" s="1248" t="str">
        <f>Gear!B32</f>
        <v>Eulostravo: Two-handed Melee Sword; 15 Physical Damage; On Hit: 20 Lightning Damage; Passive: Entities will Recognise this sword in Combat and will be able to tell what it is.</v>
      </c>
      <c r="C4" s="1248" t="str">
        <f>Gear!B33</f>
        <v>The Guillotine: Two-handed Melee Sword; 16-20 Physical Damage; +1 Crit Multiplier; On Crit: Bleed Target for 5 Bleed Damage Per Tick over 4 Turns.</v>
      </c>
      <c r="D4" s="1248" t="str">
        <f>Gear!B34</f>
        <v>Iserasin: Two-handed Melee Sword; 20 Physical Damage; Active: (≈) Toggle; Physical Damage Dealt is converted to Static Damage.</v>
      </c>
      <c r="E4" s="1248" t="str">
        <f>Gear!B35</f>
        <v>**Insert**</v>
      </c>
      <c r="F4" s="1248" t="str">
        <f>Gear!B36</f>
        <v>**Insert**</v>
      </c>
      <c r="G4" s="1249"/>
      <c r="H4" s="1248"/>
      <c r="I4" s="1248" t="str">
        <f>Gear!B642</f>
        <v>**Insert**</v>
      </c>
      <c r="J4" s="1248" t="str">
        <f>Gear!B643</f>
        <v>Organ Remover: Ammunition Slot Pouch; Provides Pellets for the use of Guns and Rifles; Your Pellets will always strike Vitals on Crit.</v>
      </c>
      <c r="K4" s="1248" t="str">
        <f>Gear!B644</f>
        <v>Belt Stripe of the Gun God: Ammunition Slot Pouch; Provides Pellets for the use of Guns and Rifles; Passive: [Requires Pistol/Rifle] Basic Attacks have Precise.</v>
      </c>
      <c r="L4" s="1248" t="str">
        <f>Gear!B645</f>
        <v>**Insert**</v>
      </c>
      <c r="M4" s="1248" t="str">
        <f>Gear!B646</f>
        <v>**Insert**</v>
      </c>
      <c r="N4" s="249" t="s">
        <v>2676</v>
      </c>
      <c r="O4" s="249" t="str">
        <f>Gear!B1214</f>
        <v>Bannerman Ring: Ring Piece; +2 Banner Slot; Active: (≈) Selfdestruct; Summons a Hero to fight in your stead or for you to Fight; Hero has to accept or you gain 800 Experience.</v>
      </c>
      <c r="P4" t="str">
        <f>IFERROR(_xlfn.TEXTBEFORE(O4,":"),"Not Yet Made")</f>
        <v>Bannerman Ring</v>
      </c>
      <c r="Q4" t="s">
        <v>12107</v>
      </c>
      <c r="T4" t="str">
        <f>Gear!$B566</f>
        <v>Seal of the High Order: Off Hand Sigil; +3 Faith; Passive: Killing a Boss grants you +1 Faith; Active: (+) Powerplay; Deal 50 Holy Damage.</v>
      </c>
      <c r="U4" t="str">
        <f>Gear!$B567</f>
        <v>Rasonian Imbuement Badge: Off Hand Sigil; +5 Strength; +5 Dexterity; Passive: Melee Weapon equipped in your Main Hand gain +10 Base Damage, Allows you to equip Two-Handed Melee Weapons in your Main Hand.</v>
      </c>
      <c r="V4" t="str">
        <f>Gear!$B568</f>
        <v>**Insert**</v>
      </c>
      <c r="W4" t="str">
        <f>Gear!$B559</f>
        <v>Blue Sigil: Off Hand Sigil; +6 Power.</v>
      </c>
      <c r="X4" t="str">
        <f>Gear!$B560</f>
        <v>Red Sigil: Off Hand Sigil; +6 Strength.</v>
      </c>
    </row>
    <row r="5" spans="1:24">
      <c r="A5" s="868" t="s">
        <v>12110</v>
      </c>
      <c r="B5" t="str">
        <f>IFERROR(_xlfn.TEXTBEFORE(B4,":"),"Not Yet Made")</f>
        <v>Eulostravo</v>
      </c>
      <c r="C5" t="str">
        <f t="shared" ref="C5:F5" si="2">IFERROR(_xlfn.TEXTBEFORE(C4,":"),"Not Yet Made")</f>
        <v>The Guillotine</v>
      </c>
      <c r="D5" t="str">
        <f t="shared" si="2"/>
        <v>Iserasin</v>
      </c>
      <c r="E5" t="str">
        <f t="shared" si="2"/>
        <v>Not Yet Made</v>
      </c>
      <c r="F5" t="str">
        <f t="shared" si="2"/>
        <v>Not Yet Made</v>
      </c>
      <c r="H5" s="868" t="s">
        <v>8256</v>
      </c>
      <c r="I5" t="str">
        <f>IFERROR(_xlfn.TEXTBEFORE(I4,":"),"Not Yet Made")</f>
        <v>Not Yet Made</v>
      </c>
      <c r="J5" t="str">
        <f>IFERROR(_xlfn.TEXTBEFORE(J4,":"),"Not Yet Made")</f>
        <v>Organ Remover</v>
      </c>
      <c r="K5" t="str">
        <f>IFERROR(_xlfn.TEXTBEFORE(K4,":"),"Not Yet Made")</f>
        <v>Belt Stripe of the Gun God</v>
      </c>
      <c r="L5" t="str">
        <f>IFERROR(_xlfn.TEXTBEFORE(L4,":"),"Not Yet Made")</f>
        <v>Not Yet Made</v>
      </c>
      <c r="M5" t="str">
        <f>IFERROR(_xlfn.TEXTBEFORE(M4,":"),"Not Yet Made")</f>
        <v>Not Yet Made</v>
      </c>
      <c r="N5" s="249" t="s">
        <v>2676</v>
      </c>
      <c r="O5" s="249" t="str">
        <f>Gear!B1215</f>
        <v>Sacrificial Ring: Ring Piece; Passive: Selfdestruct; Revive at a random spot with 25% Health upon Death; YOU LOSE UNEQUIPED ITEMS.</v>
      </c>
      <c r="P5" t="str">
        <f>IFERROR(_xlfn.TEXTBEFORE(O5,":"),"Not Yet Made")</f>
        <v>Sacrificial Ring</v>
      </c>
      <c r="Q5" t="s">
        <v>12108</v>
      </c>
      <c r="R5" t="s">
        <v>12111</v>
      </c>
      <c r="S5" s="868" t="s">
        <v>12112</v>
      </c>
      <c r="T5" t="str">
        <f>IFERROR(_xlfn.TEXTBEFORE(T4,":"),"Not Yet Made")</f>
        <v>Seal of the High Order</v>
      </c>
      <c r="U5" t="str">
        <f t="shared" ref="U5:X5" si="3">IFERROR(_xlfn.TEXTBEFORE(U4,":"),"Not Yet Made")</f>
        <v>Rasonian Imbuement Badge</v>
      </c>
      <c r="V5" t="str">
        <f t="shared" si="3"/>
        <v>Not Yet Made</v>
      </c>
      <c r="W5" t="str">
        <f t="shared" si="3"/>
        <v>Blue Sigil</v>
      </c>
      <c r="X5" t="str">
        <f t="shared" si="3"/>
        <v>Red Sigil</v>
      </c>
    </row>
    <row r="6" spans="1:24">
      <c r="B6" t="s">
        <v>12107</v>
      </c>
      <c r="C6" t="s">
        <v>12107</v>
      </c>
      <c r="D6" t="s">
        <v>12107</v>
      </c>
      <c r="E6" t="s">
        <v>12108</v>
      </c>
      <c r="F6" t="s">
        <v>12108</v>
      </c>
      <c r="I6" t="s">
        <v>12108</v>
      </c>
      <c r="J6" t="s">
        <v>12107</v>
      </c>
      <c r="K6" t="s">
        <v>12108</v>
      </c>
      <c r="L6" t="s">
        <v>12108</v>
      </c>
      <c r="M6" t="s">
        <v>12108</v>
      </c>
      <c r="N6" s="249" t="s">
        <v>2676</v>
      </c>
      <c r="O6" s="249" t="str">
        <f>Gear!B1216</f>
        <v>Darkblades Ring: Ring Piece; Active: (+) Absorb life essence from the enemy, Draining 40 Health and dealing 20 Dark Damage to Target. (1/Day)</v>
      </c>
      <c r="P6" t="str">
        <f>IFERROR(_xlfn.TEXTBEFORE(O6,":"),"Not Yet Made")</f>
        <v>Darkblades Ring</v>
      </c>
      <c r="Q6" t="s">
        <v>12107</v>
      </c>
      <c r="T6" t="s">
        <v>12107</v>
      </c>
      <c r="U6" t="s">
        <v>12107</v>
      </c>
      <c r="V6" t="s">
        <v>12108</v>
      </c>
      <c r="W6" t="s">
        <v>12107</v>
      </c>
      <c r="X6" t="s">
        <v>12113</v>
      </c>
    </row>
    <row r="7" spans="1:24">
      <c r="B7" s="1251" t="str">
        <f>Gear!B51</f>
        <v>Diamond Piercer: One-handed Melee Spear; Unscallable 33 True Damage; Passive: This weapon can not Crit.</v>
      </c>
      <c r="C7" s="1251" t="str">
        <f>Gear!B52</f>
        <v>Emerald Temporia: One-handed Melee Spear; 16 Magic Damage; Passive: After each Throw at the start of your Turn. the Spear travels back into your hand.</v>
      </c>
      <c r="D7" s="1251" t="str">
        <f>Gear!B53</f>
        <v>**Insert**</v>
      </c>
      <c r="E7" s="1251" t="str">
        <f>Gear!B54</f>
        <v>**Insert**</v>
      </c>
      <c r="F7" s="1251" t="str">
        <f>Gear!B55</f>
        <v>**Insert**</v>
      </c>
      <c r="G7" s="1252"/>
      <c r="H7" s="1251"/>
      <c r="I7" s="1251" t="str">
        <f>Gear!B661</f>
        <v>Impenetrable Bucket: Head Piece; +5 Defense; Passive: Halves the damage of incoming Critical Attacks.</v>
      </c>
      <c r="J7" s="1251" t="str">
        <f>Gear!B662</f>
        <v>Sutton Hoo Helmet: Head Piece; +1 Might; +2 Defense; +3 Dispersion; +50 Health; Active: (+) Fear Target for 2 turns. (1/Day)</v>
      </c>
      <c r="K7" s="1251" t="str">
        <f>Gear!B663</f>
        <v>Medusa's Head: Head Piece; +3 Defense; +3 Dispersion; +30% Dark Resistance; +30% Posion Resistance; Active: (+) Gaze at Target. Stunning them for 1 Turn and Dealing 20 Earth Damage. (1/Day)</v>
      </c>
      <c r="L7" s="1251" t="str">
        <f>Gear!B664</f>
        <v>Mind Over Matter: Head Piece; +50% Fortitude.</v>
      </c>
      <c r="M7" s="1251" t="str">
        <f>Gear!B665</f>
        <v>**Insert**</v>
      </c>
      <c r="N7" s="249" t="s">
        <v>2676</v>
      </c>
      <c r="O7" s="249" t="str">
        <f>Gear!B1217</f>
        <v>Ring of Total Destruction: Ring Piece; Active: (+) Roll a D100 and deal True damage equal to the roll to the enemy as True Damage; If Damage proves Lethal Destroy the Entity. (1/Day)</v>
      </c>
      <c r="P7" t="str">
        <f>IFERROR(_xlfn.TEXTBEFORE(O7,":"),"Not Yet Made")</f>
        <v>Ring of Total Destruction</v>
      </c>
      <c r="Q7" t="s">
        <v>12107</v>
      </c>
      <c r="T7" t="str">
        <f>Gear!$B585</f>
        <v>Aegis of The Sun: Off Hand Buckler; +2 Dispersion; +40% Light Resistance; +40% Fire Resistance; Passive: Being hit by a Basic Attack will Blind the Target for 1 Turn.</v>
      </c>
      <c r="U7" t="str">
        <f>Gear!$B586</f>
        <v>Spiked Buckler: Off Hand Buckler; Reflects 20% of Physical Damage taken back to the original attacker; +200 Health.</v>
      </c>
      <c r="V7" t="str">
        <f>Gear!$B587</f>
        <v>**Insert**</v>
      </c>
      <c r="W7" t="str">
        <f>Gear!$B588</f>
        <v>**Insert**</v>
      </c>
      <c r="X7" t="str">
        <f>Gear!$B589</f>
        <v>**Insert**</v>
      </c>
    </row>
    <row r="8" spans="1:24">
      <c r="A8" s="868" t="s">
        <v>12114</v>
      </c>
      <c r="B8" t="str">
        <f>IFERROR(_xlfn.TEXTBEFORE(B7,":"),"Not Yet Made")</f>
        <v>Diamond Piercer</v>
      </c>
      <c r="C8" t="str">
        <f t="shared" ref="C8:F8" si="4">IFERROR(_xlfn.TEXTBEFORE(C7,":"),"Not Yet Made")</f>
        <v>Emerald Temporia</v>
      </c>
      <c r="D8" t="str">
        <f t="shared" si="4"/>
        <v>Not Yet Made</v>
      </c>
      <c r="E8" t="str">
        <f t="shared" si="4"/>
        <v>Not Yet Made</v>
      </c>
      <c r="F8" t="str">
        <f t="shared" si="4"/>
        <v>Not Yet Made</v>
      </c>
      <c r="H8" s="868" t="s">
        <v>12115</v>
      </c>
      <c r="I8" t="str">
        <f>IFERROR(_xlfn.TEXTBEFORE(I7,":"),"Not Yet Made")</f>
        <v>Impenetrable Bucket</v>
      </c>
      <c r="J8" t="str">
        <f>IFERROR(_xlfn.TEXTBEFORE(J7,":"),"Not Yet Made")</f>
        <v>Sutton Hoo Helmet</v>
      </c>
      <c r="K8" t="str">
        <f>IFERROR(_xlfn.TEXTBEFORE(K7,":"),"Not Yet Made")</f>
        <v>Medusa's Head</v>
      </c>
      <c r="L8" t="str">
        <f>IFERROR(_xlfn.TEXTBEFORE(L7,":"),"Not Yet Made")</f>
        <v>Mind Over Matter</v>
      </c>
      <c r="M8" t="str">
        <f>IFERROR(_xlfn.TEXTBEFORE(M7,":"),"Not Yet Made")</f>
        <v>Not Yet Made</v>
      </c>
      <c r="N8" s="249" t="s">
        <v>2676</v>
      </c>
      <c r="O8" s="249" t="str">
        <f>Gear!B1218</f>
        <v>Ring of Soul Leech: Ring Piece; Recover 30 Health from every Enemy Killed or Destroyed.</v>
      </c>
      <c r="P8" t="str">
        <f>IFERROR(_xlfn.TEXTBEFORE(O8,":"),"Not Yet Made")</f>
        <v>Ring of Soul Leech</v>
      </c>
      <c r="Q8" t="s">
        <v>12107</v>
      </c>
      <c r="S8" s="868" t="s">
        <v>12116</v>
      </c>
      <c r="T8" t="str">
        <f>IFERROR(_xlfn.TEXTBEFORE(T7,":"),"Not Yet Made")</f>
        <v>Aegis of The Sun</v>
      </c>
      <c r="U8" t="str">
        <f t="shared" ref="U8:X8" si="5">IFERROR(_xlfn.TEXTBEFORE(U7,":"),"Not Yet Made")</f>
        <v>Spiked Buckler</v>
      </c>
      <c r="V8" t="str">
        <f t="shared" si="5"/>
        <v>Not Yet Made</v>
      </c>
      <c r="W8" t="str">
        <f t="shared" si="5"/>
        <v>Not Yet Made</v>
      </c>
      <c r="X8" t="str">
        <f t="shared" si="5"/>
        <v>Not Yet Made</v>
      </c>
    </row>
    <row r="9" spans="1:24">
      <c r="B9" t="s">
        <v>12107</v>
      </c>
      <c r="C9" t="s">
        <v>12107</v>
      </c>
      <c r="D9" t="s">
        <v>12108</v>
      </c>
      <c r="E9" t="s">
        <v>12108</v>
      </c>
      <c r="F9" t="s">
        <v>12108</v>
      </c>
      <c r="I9" t="s">
        <v>12107</v>
      </c>
      <c r="J9" t="s">
        <v>12107</v>
      </c>
      <c r="K9" t="s">
        <v>12107</v>
      </c>
      <c r="L9" t="s">
        <v>12107</v>
      </c>
      <c r="M9" t="s">
        <v>12108</v>
      </c>
      <c r="N9" s="249" t="s">
        <v>2676</v>
      </c>
      <c r="O9" s="249" t="str">
        <f>Gear!B1219</f>
        <v>Ring of the Flaming Embers: Ring Piece; Passive: Your Attacks inflict 25 Fire Damage On Hit.</v>
      </c>
      <c r="P9" t="str">
        <f>IFERROR(_xlfn.TEXTBEFORE(O9,":"),"Not Yet Made")</f>
        <v>Ring of the Flaming Embers</v>
      </c>
      <c r="Q9" t="s">
        <v>12107</v>
      </c>
      <c r="T9" t="s">
        <v>12107</v>
      </c>
      <c r="U9" t="s">
        <v>12107</v>
      </c>
      <c r="V9" t="s">
        <v>12108</v>
      </c>
      <c r="W9" t="s">
        <v>12108</v>
      </c>
      <c r="X9" t="s">
        <v>12108</v>
      </c>
    </row>
    <row r="10" spans="1:24">
      <c r="B10" s="1250" t="str">
        <f>Gear!B70</f>
        <v>silk</v>
      </c>
      <c r="C10" s="1250" t="str">
        <f>Gear!B71</f>
        <v>**Insert**</v>
      </c>
      <c r="D10" s="1250" t="str">
        <f>Gear!B72</f>
        <v>Lance of Reality: Two-Handed Melee Spear; 20 Physical Damage; Active: (o) Powerplay; Teleport all Entities on current Hex to a Different Reality where faith cannot be used and where you may see Invisible Targets; Entities can't Flee and will return at the end of the Combat to original Hex.</v>
      </c>
      <c r="E10" s="1250" t="str">
        <f>Gear!B73</f>
        <v>**Insert**</v>
      </c>
      <c r="F10" s="1250" t="str">
        <f>Gear!B74</f>
        <v>**Insert**</v>
      </c>
      <c r="H10" s="1250"/>
      <c r="I10" s="1250" t="str">
        <f>Gear!B680</f>
        <v>Keen Visor: Head Piece; +1 Hex Vision; +30% Dark Resistance; +30% Light Resistance; Passive: Gain the Vigilant Condition.</v>
      </c>
      <c r="J10" s="1250" t="str">
        <f>Gear!B681</f>
        <v>Shadow Mask: Head Piece; +1 Wisdom; +20% Dark Resist; +4 Power; +4 Dexterity; Passive: Entities can no longer Flee from you.</v>
      </c>
      <c r="K10" s="1250" t="str">
        <f>Gear!B682</f>
        <v>Tiara Of Helena: Head Piece; +75 Mana; +5 Power; +30% Poison Resistance; +30% Dark Resistance; +30% Lightning Resistance; Passive: At the start of the day roll d10 to determine amount of extra Power the tiara will give.</v>
      </c>
      <c r="L10" s="1250" t="str">
        <f>Gear!B683</f>
        <v>Druglords Fake Beard: Head Piece; Passive: You may consume multiple Drugs of the same Type but this Gear Selfdestructs upon being unequipped; Active: (≈) Gain a Random Drug. (1/Vendal)</v>
      </c>
      <c r="M10" s="1250" t="str">
        <f>Gear!B684</f>
        <v>**Insert**</v>
      </c>
      <c r="N10" s="249" t="s">
        <v>2676</v>
      </c>
      <c r="O10" s="249" t="str">
        <f>Gear!B1220</f>
        <v>Ring of Revelation: Ring Piece; Active: (≈) You can ask the Gods any Yes or No Question. (1/Day)</v>
      </c>
      <c r="P10" t="str">
        <f>IFERROR(_xlfn.TEXTBEFORE(O10,":"),"Not Yet Made")</f>
        <v>Ring of Revelation</v>
      </c>
      <c r="Q10" t="s">
        <v>12107</v>
      </c>
      <c r="T10" t="str">
        <f>Gear!$B604</f>
        <v>Split-Screen: Off Hand Shield; Is considered a Blunt Melee Weapon; 11-15(+100% Strength) Physical Damage; On Hit: 30% Chance to Stun Target for 1 Turns; Blocks 30% of all Damage; Passive: Locks your Main Hand, instead you Wield 2 halves of an enormous Shield.</v>
      </c>
      <c r="U10" t="str">
        <f>Gear!$B605</f>
        <v>The Barrier: Off Hand Shield; Blocks 30% of all Damage; +8 Defense; + 8 Dispersion; -12 Strength; -12 Power. 20% Deflection.</v>
      </c>
      <c r="V10" t="str">
        <f>Gear!$B606</f>
        <v>Solar Zenith: Off-Hand Shield; Blocks 20% of all Damage; -6 Strength; -6 Dexterity; Passive: Entities that Strike you are Dealt 10 Solar Damage; Active: (≈) Counter; Block Target Non-Ultimate Attack. (1/Day)</v>
      </c>
      <c r="W10" t="str">
        <f>Gear!$B607</f>
        <v>The Hero's Story: Off-Hand Shield; Passive: Heal 10% of Total Damage Taken, Record all Damage taken;  Active: (≈) Selfdestruct; Gain Barrier equal to Double the Recorded amount.</v>
      </c>
      <c r="X10" t="str">
        <f>Gear!$B608</f>
        <v>The Immoral Bulwark: Two-handed Shield; +2 Defense; -5 Mobility; +1 Might; Passive: In Combat you occupy 2x2 Tiles, Your Elemental Resistance is converted to Defense at 10 to 1 Ratio(Positive and Negative) and all Elemental Damage is Reduced by Defense.</v>
      </c>
    </row>
    <row r="11" spans="1:24">
      <c r="A11" s="868" t="s">
        <v>12117</v>
      </c>
      <c r="B11" t="str">
        <f>IFERROR(_xlfn.TEXTBEFORE(B10,":"),"Not Yet Made")</f>
        <v>Not Yet Made</v>
      </c>
      <c r="C11" t="str">
        <f>IFERROR(_xlfn.TEXTBEFORE(C10,":"),"Not Yet Made")</f>
        <v>Not Yet Made</v>
      </c>
      <c r="D11" t="str">
        <f t="shared" ref="C11:F11" si="6">IFERROR(_xlfn.TEXTBEFORE(D10,":"),"Not Yet Made")</f>
        <v>Lance of Reality</v>
      </c>
      <c r="E11" t="str">
        <f t="shared" si="6"/>
        <v>Not Yet Made</v>
      </c>
      <c r="F11" t="str">
        <f t="shared" si="6"/>
        <v>Not Yet Made</v>
      </c>
      <c r="H11" s="868" t="s">
        <v>12118</v>
      </c>
      <c r="I11" t="str">
        <f>IFERROR(_xlfn.TEXTBEFORE(I10,":"),"Not Yet Made")</f>
        <v>Keen Visor</v>
      </c>
      <c r="J11" t="str">
        <f>IFERROR(_xlfn.TEXTBEFORE(J10,":"),"Not Yet Made")</f>
        <v>Shadow Mask</v>
      </c>
      <c r="K11" t="str">
        <f>IFERROR(_xlfn.TEXTBEFORE(K10,":"),"Not Yet Made")</f>
        <v>Tiara Of Helena</v>
      </c>
      <c r="L11" t="str">
        <f>IFERROR(_xlfn.TEXTBEFORE(L10,":"),"Not Yet Made")</f>
        <v>Druglords Fake Beard</v>
      </c>
      <c r="M11" t="str">
        <f>IFERROR(_xlfn.TEXTBEFORE(M10,":"),"Not Yet Made")</f>
        <v>Not Yet Made</v>
      </c>
      <c r="N11" s="249" t="s">
        <v>2676</v>
      </c>
      <c r="O11" s="249" t="str">
        <f>Gear!B1221</f>
        <v>Ring of True Insight: Ring Piece; +4 Wisdom.</v>
      </c>
      <c r="P11" t="str">
        <f>IFERROR(_xlfn.TEXTBEFORE(O11,":"),"Not Yet Made")</f>
        <v>Ring of True Insight</v>
      </c>
      <c r="Q11" t="s">
        <v>12107</v>
      </c>
      <c r="S11" s="868" t="s">
        <v>12119</v>
      </c>
      <c r="T11" t="str">
        <f>IFERROR(_xlfn.TEXTBEFORE(T10,":"),"Not Yet Made")</f>
        <v>Split-Screen</v>
      </c>
      <c r="U11" t="str">
        <f t="shared" ref="U11:X11" si="7">IFERROR(_xlfn.TEXTBEFORE(U10,":"),"Not Yet Made")</f>
        <v>The Barrier</v>
      </c>
      <c r="V11" t="str">
        <f t="shared" si="7"/>
        <v>Solar Zenith</v>
      </c>
      <c r="W11" t="str">
        <f t="shared" si="7"/>
        <v>The Hero's Story</v>
      </c>
      <c r="X11" t="str">
        <f t="shared" si="7"/>
        <v>The Immoral Bulwark</v>
      </c>
    </row>
    <row r="12" spans="1:24">
      <c r="B12" t="s">
        <v>12107</v>
      </c>
      <c r="C12" t="s">
        <v>12108</v>
      </c>
      <c r="D12" t="s">
        <v>12107</v>
      </c>
      <c r="E12" t="s">
        <v>12108</v>
      </c>
      <c r="F12" t="s">
        <v>12108</v>
      </c>
      <c r="I12" t="s">
        <v>12107</v>
      </c>
      <c r="J12" t="s">
        <v>12107</v>
      </c>
      <c r="K12" t="s">
        <v>12108</v>
      </c>
      <c r="L12" t="s">
        <v>12107</v>
      </c>
      <c r="M12" t="s">
        <v>12108</v>
      </c>
      <c r="N12" s="249" t="s">
        <v>2676</v>
      </c>
      <c r="O12" s="249" t="str">
        <f>Gear!B1222</f>
        <v>Ring of Absolute Force: Ring Piece; +4 Might.</v>
      </c>
      <c r="P12" t="str">
        <f>IFERROR(_xlfn.TEXTBEFORE(O12,":"),"Not Yet Made")</f>
        <v>Ring of Absolute Force</v>
      </c>
      <c r="Q12" t="s">
        <v>12107</v>
      </c>
      <c r="T12" t="s">
        <v>12113</v>
      </c>
      <c r="U12" t="s">
        <v>12107</v>
      </c>
      <c r="V12" t="s">
        <v>12107</v>
      </c>
      <c r="W12" t="s">
        <v>12107</v>
      </c>
      <c r="X12" t="s">
        <v>12107</v>
      </c>
    </row>
    <row r="13" spans="1:24">
      <c r="B13" s="1251" t="str">
        <f>Gear!B89</f>
        <v>Boomeraxe: One-handed Melee Axe; 10 Physical Damage; On Hit: 15 Wind Damage; Active: (&gt;) Throw your Axe at Target Dealing Basic Attack Damage; It returns into the respective Slot at the end of your next Turn.</v>
      </c>
      <c r="C13" s="1251" t="str">
        <f>Gear!B90</f>
        <v>The Grounding: One-handed Melee Axe; 10 Physical Damage; On Hit: 30% Chance to Stun.</v>
      </c>
      <c r="D13" s="1251" t="str">
        <f>Gear!B91</f>
        <v>**Insert**</v>
      </c>
      <c r="E13" s="1251" t="str">
        <f>Gear!B92</f>
        <v>**Insert**</v>
      </c>
      <c r="F13" s="1251" t="str">
        <f>Gear!B93</f>
        <v>**Insert**</v>
      </c>
      <c r="H13" s="1251"/>
      <c r="I13" s="1251" t="str">
        <f>Gear!B699</f>
        <v>Curing Bandana: Head Piece; +75 Health; +50% Poison Resistance; Active: (≈) Counter; Reflex; Cures one Status Effect. (1/Day)</v>
      </c>
      <c r="J13" s="1251" t="str">
        <f>Gear!B700</f>
        <v>Bride's Veil: Head Piece; +6 Dispersion; +6 Dexterity; +20% Light Resistance; +20% Wind Resistance; Active: (o) Reveal your face Charming all Entities on Hex for 2 Turns. (1/Day)</v>
      </c>
      <c r="K13" s="1251" t="str">
        <f>Gear!B701</f>
        <v>**Insert**</v>
      </c>
      <c r="L13" s="1251" t="str">
        <f>Gear!B702</f>
        <v>**Insert**</v>
      </c>
      <c r="M13" s="1251" t="str">
        <f>Gear!B703</f>
        <v>**Insert**</v>
      </c>
      <c r="N13" s="249" t="s">
        <v>2676</v>
      </c>
      <c r="O13" s="249"/>
      <c r="P13" s="249"/>
      <c r="Q13" s="249"/>
    </row>
    <row r="14" spans="1:24">
      <c r="A14" s="868" t="s">
        <v>12120</v>
      </c>
      <c r="B14" t="str">
        <f>IFERROR(_xlfn.TEXTBEFORE(B13,":"),"Not Yet Made")</f>
        <v>Boomeraxe</v>
      </c>
      <c r="C14" t="str">
        <f t="shared" ref="C14:F14" si="8">IFERROR(_xlfn.TEXTBEFORE(C13,":"),"Not Yet Made")</f>
        <v>The Grounding</v>
      </c>
      <c r="D14" t="str">
        <f t="shared" si="8"/>
        <v>Not Yet Made</v>
      </c>
      <c r="E14" t="str">
        <f t="shared" si="8"/>
        <v>Not Yet Made</v>
      </c>
      <c r="F14" t="str">
        <f t="shared" si="8"/>
        <v>Not Yet Made</v>
      </c>
      <c r="H14" s="868" t="s">
        <v>12121</v>
      </c>
      <c r="I14" t="str">
        <f>IFERROR(_xlfn.TEXTBEFORE(I13,":"),"Not Yet Made")</f>
        <v>Curing Bandana</v>
      </c>
      <c r="J14" t="str">
        <f>IFERROR(_xlfn.TEXTBEFORE(J13,":"),"Not Yet Made")</f>
        <v>Bride's Veil</v>
      </c>
      <c r="K14" t="str">
        <f>IFERROR(_xlfn.TEXTBEFORE(K13,":"),"Not Yet Made")</f>
        <v>Not Yet Made</v>
      </c>
      <c r="L14" t="str">
        <f>IFERROR(_xlfn.TEXTBEFORE(L13,":"),"Not Yet Made")</f>
        <v>Not Yet Made</v>
      </c>
      <c r="M14" t="str">
        <f>IFERROR(_xlfn.TEXTBEFORE(M13,":"),"Not Yet Made")</f>
        <v>Not Yet Made</v>
      </c>
      <c r="N14" s="249" t="s">
        <v>2676</v>
      </c>
      <c r="O14" s="249"/>
      <c r="P14" s="868" t="s">
        <v>12122</v>
      </c>
      <c r="R14" t="s">
        <v>12123</v>
      </c>
    </row>
    <row r="15" spans="1:24">
      <c r="B15" t="s">
        <v>12107</v>
      </c>
      <c r="C15" t="s">
        <v>12107</v>
      </c>
      <c r="D15" t="s">
        <v>12108</v>
      </c>
      <c r="E15" t="s">
        <v>12108</v>
      </c>
      <c r="F15" t="s">
        <v>12108</v>
      </c>
      <c r="I15" t="s">
        <v>12107</v>
      </c>
      <c r="J15" t="s">
        <v>12107</v>
      </c>
      <c r="K15" t="s">
        <v>12108</v>
      </c>
      <c r="L15" t="s">
        <v>12108</v>
      </c>
      <c r="M15" t="s">
        <v>12108</v>
      </c>
      <c r="N15" s="249" t="s">
        <v>2676</v>
      </c>
      <c r="O15" s="249" t="str">
        <f>Gear!B1248</f>
        <v>The Black Pendant: Necklace Piece; Necklace Piece; +7 Strength; Active: (≈) Reflex; For the Next 5 Turns become Immune to all Statuses. (1/Day)</v>
      </c>
      <c r="P15" t="str">
        <f>IFERROR(_xlfn.TEXTBEFORE(O15,":"),"Not Yet Made")</f>
        <v>The Black Pendant</v>
      </c>
      <c r="Q15" t="s">
        <v>12107</v>
      </c>
      <c r="S15" s="249"/>
      <c r="T15" s="249"/>
      <c r="U15" s="249"/>
      <c r="V15" s="249"/>
      <c r="W15" s="249"/>
      <c r="X15" s="249"/>
    </row>
    <row r="16" spans="1:24">
      <c r="B16" s="1250" t="str">
        <f>Gear!B108</f>
        <v>Da’ Choppa: Two-handed Melee Axe; 10-30 Physical Damage; +3 Crit Multiplier but can only Crit on a d20.</v>
      </c>
      <c r="C16" s="1250" t="str">
        <f>Gear!B109</f>
        <v>Warcry: Two-handed Melee Axe; 16-24 Physical Damage; Active: (≈) 1 Hex Range; Move into Melee range of Target and Basic Attack them. (1/Day)</v>
      </c>
      <c r="D16" s="1250" t="str">
        <f>Gear!B110</f>
        <v>**Insert**</v>
      </c>
      <c r="E16" s="1250" t="str">
        <f>Gear!B111</f>
        <v>**Insert**</v>
      </c>
      <c r="F16" s="1250" t="str">
        <f>Gear!B112</f>
        <v>**Insert**</v>
      </c>
      <c r="H16" s="1250"/>
      <c r="I16" s="1250" t="str">
        <f>Gear!B718</f>
        <v>Stalkers Hat: Head Set Piece; +2 Dexterity; +2 Power; +2 Dispersion; +50 Mana. Active: (≈) Gain Invisibility for 2 Turns. (1/Day)</v>
      </c>
      <c r="J16" s="1250" t="str">
        <f>Gear!B719</f>
        <v>The Tophat: Head Piece; +1 Wisdom; +5 Power; +50 Mana; Passive: You have 20% Chance to Trigger a Non-Ultimate Spell Twice.</v>
      </c>
      <c r="K16" s="1250" t="str">
        <f>Gear!B720</f>
        <v>Buzzsaw Hat: Head Piece; +4 Defense; +4 Dexterity; +40% Wind Resistance; Active: (&gt;) [1 Preparation Stack] Activate the Saw and throw your Hat at Target for 40 Bleed Damage; 20% Chance to Dismember. (1/Day)</v>
      </c>
      <c r="L16" s="1250" t="str">
        <f>Gear!B721</f>
        <v>**Insert**</v>
      </c>
      <c r="M16" s="1250" t="str">
        <f>Gear!B722</f>
        <v>**Insert**</v>
      </c>
      <c r="N16" s="249" t="s">
        <v>2676</v>
      </c>
      <c r="O16" s="249" t="str">
        <f>Gear!B1249</f>
        <v>Lava Charm: Necklace Piece; +80 Health; +40% Fire Resistance; +4 Strength; +4 Power; Passive; You may Traverse Lava Hexes without suffering their Negative Effect.</v>
      </c>
      <c r="P16" t="str">
        <f>IFERROR(_xlfn.TEXTBEFORE(O16,":"),"Not Yet Made")</f>
        <v>Lava Charm</v>
      </c>
      <c r="Q16" t="s">
        <v>12107</v>
      </c>
    </row>
    <row r="17" spans="1:19">
      <c r="A17" s="868" t="s">
        <v>12124</v>
      </c>
      <c r="B17" t="str">
        <f>IFERROR(_xlfn.TEXTBEFORE(B16,":"),"Not Yet Made")</f>
        <v>Da’ Choppa</v>
      </c>
      <c r="C17" t="str">
        <f t="shared" ref="C17:F17" si="9">IFERROR(_xlfn.TEXTBEFORE(C16,":"),"Not Yet Made")</f>
        <v>Warcry</v>
      </c>
      <c r="D17" t="str">
        <f t="shared" si="9"/>
        <v>Not Yet Made</v>
      </c>
      <c r="E17" t="str">
        <f t="shared" si="9"/>
        <v>Not Yet Made</v>
      </c>
      <c r="F17" t="str">
        <f t="shared" si="9"/>
        <v>Not Yet Made</v>
      </c>
      <c r="H17" s="868" t="s">
        <v>12125</v>
      </c>
      <c r="I17" t="str">
        <f>IFERROR(_xlfn.TEXTBEFORE(I16,":"),"Not Yet Made")</f>
        <v>Stalkers Hat</v>
      </c>
      <c r="J17" t="str">
        <f>IFERROR(_xlfn.TEXTBEFORE(J16,":"),"Not Yet Made")</f>
        <v>The Tophat</v>
      </c>
      <c r="K17" t="str">
        <f>IFERROR(_xlfn.TEXTBEFORE(K16,":"),"Not Yet Made")</f>
        <v>Buzzsaw Hat</v>
      </c>
      <c r="L17" t="str">
        <f>IFERROR(_xlfn.TEXTBEFORE(L16,":"),"Not Yet Made")</f>
        <v>Not Yet Made</v>
      </c>
      <c r="M17" t="str">
        <f>IFERROR(_xlfn.TEXTBEFORE(M16,":"),"Not Yet Made")</f>
        <v>Not Yet Made</v>
      </c>
      <c r="N17" s="249" t="s">
        <v>2676</v>
      </c>
      <c r="O17" s="249" t="str">
        <f>Gear!B1250</f>
        <v>Necklace of the Carrying Desert Sands: Necklace Piece; +20% Earth Resistance;+20% Wind Resistance; +20% Light Resistance; Passive: Traversing Deserts Costs 0 Stamina; Active: (o) Powerplay; Turn Adjacent Hexes into Desert Hexes Until End of Day.</v>
      </c>
      <c r="P17" t="str">
        <f>IFERROR(_xlfn.TEXTBEFORE(O17,":"),"Not Yet Made")</f>
        <v>Necklace of the Carrying Desert Sands</v>
      </c>
      <c r="Q17" t="s">
        <v>12107</v>
      </c>
      <c r="S17" s="249"/>
    </row>
    <row r="18" spans="1:19">
      <c r="B18" t="s">
        <v>12107</v>
      </c>
      <c r="C18" t="s">
        <v>12107</v>
      </c>
      <c r="D18" t="s">
        <v>12108</v>
      </c>
      <c r="E18" t="s">
        <v>12108</v>
      </c>
      <c r="F18" t="s">
        <v>12108</v>
      </c>
      <c r="I18" t="s">
        <v>12107</v>
      </c>
      <c r="J18" t="s">
        <v>12107</v>
      </c>
      <c r="K18" t="s">
        <v>12107</v>
      </c>
      <c r="L18" t="s">
        <v>12108</v>
      </c>
      <c r="M18" t="s">
        <v>12108</v>
      </c>
      <c r="N18" s="249" t="s">
        <v>2676</v>
      </c>
      <c r="O18" s="249" t="str">
        <f>Gear!B1251</f>
        <v>**Insert**</v>
      </c>
      <c r="P18" t="str">
        <f>IFERROR(_xlfn.TEXTBEFORE(O18,":"),"Not Yet Made")</f>
        <v>Not Yet Made</v>
      </c>
      <c r="Q18" t="s">
        <v>12108</v>
      </c>
      <c r="S18" s="249"/>
    </row>
    <row r="19" spans="1:19">
      <c r="B19" s="1251" t="str">
        <f>Gear!B127</f>
        <v>Golden Parade: One-handed Melee Mace; 16-18 Physical Damage; Active: (+) Cause Target Entity to drop 100 Gold upon Death; Passive: This Gear sells at full value.</v>
      </c>
      <c r="C19" s="1251" t="str">
        <f>Gear!B128</f>
        <v>**Insert**</v>
      </c>
      <c r="D19" s="1251" t="str">
        <f>Gear!B129</f>
        <v>**Insert**</v>
      </c>
      <c r="E19" s="1251" t="str">
        <f>Gear!B130</f>
        <v>**Insert**</v>
      </c>
      <c r="F19" s="1251" t="str">
        <f>Gear!B131</f>
        <v>**Insert**</v>
      </c>
      <c r="H19" s="1251"/>
      <c r="I19" s="1251" t="str">
        <f>Gear!B737</f>
        <v>**Insert**</v>
      </c>
      <c r="J19" s="1251" t="str">
        <f>Gear!B738</f>
        <v>Second Proof Altions: Shoulder Piece; +25 Health; +30% Fortitude; Passive: The first Non-Interrupting Status that is inflicted upon you in Combat is Nullified.</v>
      </c>
      <c r="K19" s="1251" t="str">
        <f>Gear!B739</f>
        <v>Champion's Insignia: Shoulder Piece; +50 Health; +4 Defense; +4 Dispersion; Passive: Immune to Charm and Fear.</v>
      </c>
      <c r="L19" s="1251" t="str">
        <f>Gear!B740</f>
        <v>Imperial Authority: Shoulder Piece; +9 Dispersion; Passive: Weaklings, Elites and Bosses are no longer Hostile towards you unless Provoked.</v>
      </c>
      <c r="M19" s="1251" t="str">
        <f>Gear!B741</f>
        <v>**Insert**</v>
      </c>
      <c r="N19" s="249" t="s">
        <v>2676</v>
      </c>
      <c r="O19" s="249" t="str">
        <f>Gear!B1252</f>
        <v>Necklace of Demeters Flowers: Necklace Piece; Active; (≈) Counter; Block 50% of Target Basic Attack or Non-Ultimate Projectiles Damage. (7 Uses)</v>
      </c>
      <c r="P19" t="str">
        <f>IFERROR(_xlfn.TEXTBEFORE(O19,":"),"Not Yet Made")</f>
        <v>Necklace of Demeters Flowers</v>
      </c>
      <c r="Q19" t="s">
        <v>12107</v>
      </c>
      <c r="S19" s="249"/>
    </row>
    <row r="20" spans="1:19">
      <c r="A20" s="868" t="s">
        <v>12126</v>
      </c>
      <c r="B20" t="str">
        <f>IFERROR(_xlfn.TEXTBEFORE(B19,":"),"Not Yet Made")</f>
        <v>Golden Parade</v>
      </c>
      <c r="C20" t="str">
        <f t="shared" ref="C20:F20" si="10">IFERROR(_xlfn.TEXTBEFORE(C19,":"),"Not Yet Made")</f>
        <v>Not Yet Made</v>
      </c>
      <c r="D20" t="str">
        <f t="shared" si="10"/>
        <v>Not Yet Made</v>
      </c>
      <c r="E20" t="str">
        <f t="shared" si="10"/>
        <v>Not Yet Made</v>
      </c>
      <c r="F20" t="str">
        <f t="shared" si="10"/>
        <v>Not Yet Made</v>
      </c>
      <c r="H20" s="868" t="s">
        <v>12127</v>
      </c>
      <c r="I20" t="str">
        <f>IFERROR(_xlfn.TEXTBEFORE(I19,":"),"Not Yet Made")</f>
        <v>Not Yet Made</v>
      </c>
      <c r="J20" t="str">
        <f>IFERROR(_xlfn.TEXTBEFORE(J19,":"),"Not Yet Made")</f>
        <v>Second Proof Altions</v>
      </c>
      <c r="K20" t="str">
        <f>IFERROR(_xlfn.TEXTBEFORE(K19,":"),"Not Yet Made")</f>
        <v>Champion's Insignia</v>
      </c>
      <c r="L20" t="str">
        <f>IFERROR(_xlfn.TEXTBEFORE(L19,":"),"Not Yet Made")</f>
        <v>Imperial Authority</v>
      </c>
      <c r="M20" t="str">
        <f>IFERROR(_xlfn.TEXTBEFORE(M19,":"),"Not Yet Made")</f>
        <v>Not Yet Made</v>
      </c>
      <c r="N20" s="249" t="s">
        <v>2676</v>
      </c>
      <c r="O20" s="249" t="str">
        <f>Gear!B1253</f>
        <v>Potioner's Necklace: Necklace; Passive: Potions have a 20% Chance to not get consumed when used on yourself; Active: Combine Target Ingredient with a Random Ingredient of Epic or lower Rarity to craft a potion.</v>
      </c>
      <c r="P20" t="str">
        <f>IFERROR(_xlfn.TEXTBEFORE(O20,":"),"Not Yet Made")</f>
        <v>Potioner's Necklace</v>
      </c>
      <c r="Q20" t="s">
        <v>12107</v>
      </c>
      <c r="S20" s="249"/>
    </row>
    <row r="21" spans="1:19">
      <c r="B21" t="s">
        <v>12107</v>
      </c>
      <c r="C21" t="s">
        <v>12108</v>
      </c>
      <c r="D21" t="s">
        <v>12108</v>
      </c>
      <c r="E21" t="s">
        <v>12108</v>
      </c>
      <c r="F21" t="s">
        <v>12108</v>
      </c>
      <c r="I21" t="s">
        <v>12108</v>
      </c>
      <c r="J21" t="s">
        <v>12107</v>
      </c>
      <c r="K21" t="s">
        <v>12107</v>
      </c>
      <c r="L21" t="s">
        <v>12107</v>
      </c>
      <c r="M21" t="s">
        <v>12108</v>
      </c>
      <c r="N21" s="249" t="s">
        <v>2676</v>
      </c>
      <c r="O21" s="249" t="str">
        <f>Gear!B1254</f>
        <v>The Crimson Amulet: Necklace Set Piece; Passive: You may drain X of your own Current Health and store it in the Amulet at any time as an Action; Active: (≈) Gain Stored Health.</v>
      </c>
      <c r="P21" t="str">
        <f>IFERROR(_xlfn.TEXTBEFORE(O21,":"),"Not Yet Made")</f>
        <v>The Crimson Amulet</v>
      </c>
      <c r="Q21" t="s">
        <v>12107</v>
      </c>
      <c r="S21" s="249"/>
    </row>
    <row r="22" spans="1:19">
      <c r="B22" s="1250" t="str">
        <f>Gear!B146</f>
        <v>**Insert**</v>
      </c>
      <c r="C22" s="1250" t="str">
        <f>Gear!B147</f>
        <v>The Balkanique: Two-handed Melee Mace; 25-30 Physical Damage.</v>
      </c>
      <c r="D22" s="1250" t="str">
        <f>Gear!B148</f>
        <v>Wailing Bell: Two-handed Melee Mace; 16-22 Physical Damage; On Hit: 40% Chance to Confuse for 1 Turn.</v>
      </c>
      <c r="E22" s="1250" t="str">
        <f>Gear!B149</f>
        <v>**Insert**</v>
      </c>
      <c r="F22" s="1250" t="str">
        <f>Gear!B150</f>
        <v>**Insert**</v>
      </c>
      <c r="H22" s="1250"/>
      <c r="I22" s="1250" t="str">
        <f>Gear!B756</f>
        <v xml:space="preserve">Titanic Spaulders: Shoulder Piece; +10 Defense; +2 Dispersion; +10% Elemental Resistance; -2 Mobility; Passive: Your Defense can not be lower than 10, Immune to Corrosion Status; Active: (≈) Block Target Non-Ultimate Strike. (1/Day) </v>
      </c>
      <c r="J22" s="1250" t="str">
        <f>Gear!B757</f>
        <v>**Insert**</v>
      </c>
      <c r="K22" s="1250" t="str">
        <f>Gear!B758</f>
        <v>**Insert**</v>
      </c>
      <c r="L22" s="1250" t="str">
        <f>Gear!B759</f>
        <v>**Insert**</v>
      </c>
      <c r="M22" s="1250" t="str">
        <f>Gear!B760</f>
        <v>**Insert**</v>
      </c>
      <c r="N22" s="249" t="s">
        <v>2676</v>
      </c>
      <c r="O22" s="249" t="str">
        <f>Gear!B1255</f>
        <v>Resonating Archstone: Necklace Piece; Active: (≈) Refresh 4 Resonance. (1/Day)</v>
      </c>
      <c r="P22" t="str">
        <f>IFERROR(_xlfn.TEXTBEFORE(O22,":"),"Not Yet Made")</f>
        <v>Resonating Archstone</v>
      </c>
      <c r="Q22" t="s">
        <v>12108</v>
      </c>
      <c r="S22" s="249"/>
    </row>
    <row r="23" spans="1:19">
      <c r="A23" s="868" t="s">
        <v>12128</v>
      </c>
      <c r="B23" t="str">
        <f>IFERROR(_xlfn.TEXTBEFORE(B22,":"),"Not Yet Made")</f>
        <v>Not Yet Made</v>
      </c>
      <c r="C23" t="str">
        <f t="shared" ref="C23:F23" si="11">IFERROR(_xlfn.TEXTBEFORE(C22,":"),"Not Yet Made")</f>
        <v>The Balkanique</v>
      </c>
      <c r="D23" t="str">
        <f t="shared" si="11"/>
        <v>Wailing Bell</v>
      </c>
      <c r="E23" t="str">
        <f t="shared" si="11"/>
        <v>Not Yet Made</v>
      </c>
      <c r="F23" t="str">
        <f t="shared" si="11"/>
        <v>Not Yet Made</v>
      </c>
      <c r="H23" s="868" t="s">
        <v>12129</v>
      </c>
      <c r="I23" t="str">
        <f>IFERROR(_xlfn.TEXTBEFORE(I22,":"),"Not Yet Made")</f>
        <v>Titanic Spaulders</v>
      </c>
      <c r="J23" t="str">
        <f>IFERROR(_xlfn.TEXTBEFORE(J22,":"),"Not Yet Made")</f>
        <v>Not Yet Made</v>
      </c>
      <c r="K23" t="str">
        <f>IFERROR(_xlfn.TEXTBEFORE(K22,":"),"Not Yet Made")</f>
        <v>Not Yet Made</v>
      </c>
      <c r="L23" t="str">
        <f>IFERROR(_xlfn.TEXTBEFORE(L22,":"),"Not Yet Made")</f>
        <v>Not Yet Made</v>
      </c>
      <c r="M23" t="str">
        <f>IFERROR(_xlfn.TEXTBEFORE(M22,":"),"Not Yet Made")</f>
        <v>Not Yet Made</v>
      </c>
      <c r="N23" s="249" t="s">
        <v>2676</v>
      </c>
      <c r="O23" s="249" t="str">
        <f>Gear!B1256</f>
        <v>Necklace of the Uncursed: Necklace Piece; +5 Dispersion; +40% Dark Resistance; Active: (≈) Remove a Curse from Target Entity; Passive: For every Unique Curse removed Gain an Attunement Point.</v>
      </c>
      <c r="P23" t="str">
        <f>IFERROR(_xlfn.TEXTBEFORE(O23,":"),"Not Yet Made")</f>
        <v>Necklace of the Uncursed</v>
      </c>
      <c r="Q23" t="s">
        <v>12107</v>
      </c>
      <c r="S23" s="249"/>
    </row>
    <row r="24" spans="1:19">
      <c r="B24" t="s">
        <v>12108</v>
      </c>
      <c r="C24" t="s">
        <v>12107</v>
      </c>
      <c r="D24" t="s">
        <v>12107</v>
      </c>
      <c r="E24" t="s">
        <v>12108</v>
      </c>
      <c r="F24" t="s">
        <v>12108</v>
      </c>
      <c r="I24" t="s">
        <v>12107</v>
      </c>
      <c r="J24" t="s">
        <v>12108</v>
      </c>
      <c r="K24" t="s">
        <v>12108</v>
      </c>
      <c r="L24" t="s">
        <v>12108</v>
      </c>
      <c r="M24" t="s">
        <v>12108</v>
      </c>
      <c r="N24" s="249" t="s">
        <v>2676</v>
      </c>
      <c r="O24" s="249" t="str">
        <f>Gear!B1257</f>
        <v>**Insert**</v>
      </c>
      <c r="P24" t="str">
        <f>IFERROR(_xlfn.TEXTBEFORE(O24,":"),"Not Yet Made")</f>
        <v>Not Yet Made</v>
      </c>
      <c r="Q24" t="s">
        <v>12108</v>
      </c>
      <c r="S24" s="249"/>
    </row>
    <row r="25" spans="1:19" hidden="1">
      <c r="B25" t="str">
        <f>Gear!B165</f>
        <v>**Insert**</v>
      </c>
      <c r="C25" t="str">
        <f>Gear!B166</f>
        <v>**Insert**</v>
      </c>
      <c r="D25" t="str">
        <f>Gear!B167</f>
        <v>**Insert**</v>
      </c>
      <c r="E25" t="str">
        <f>Gear!B168</f>
        <v>**Insert**</v>
      </c>
      <c r="F25" t="str">
        <f>Gear!B169</f>
        <v>Cerberus: One-handed Melee Flail; 7 Physical Damage; 3 Unscallable Fire Damage; Passive: It has Three Heads causing each Attack with this Weapon to count as 3 Strikes, This Weapon does not Trigger On Hit Effects.</v>
      </c>
      <c r="G25" s="249" t="s">
        <v>2676</v>
      </c>
      <c r="I25" t="str">
        <f>Gear!B775</f>
        <v>**Insert**</v>
      </c>
      <c r="J25" t="str">
        <f>Gear!B776</f>
        <v>Cowards Cape: Shoulder Piece; +5 Mobility; Passive: The moment you Equip this Gear you Permanently Gain the Coward Condition.</v>
      </c>
      <c r="K25" t="str">
        <f>Gear!B777</f>
        <v>Factionless Cloak: Passive: You may choose to Display any Faction for other Heroes to see in Map Phase; At the start of Day you may change your Faction with another one besides the Innovators/Archive; Active: Selfdestruct; Gain the Stealth Condition, revert back to your initial faction.</v>
      </c>
      <c r="L25" t="str">
        <f>Gear!B778</f>
        <v>**Insert**</v>
      </c>
      <c r="M25" t="str">
        <f>Gear!B779</f>
        <v>Rathachiun: Shoulder Piece; +4 Dexterity; +1 Mobility; Active: Powerplay; Teleport to closest Zone.</v>
      </c>
      <c r="N25" s="249" t="s">
        <v>2676</v>
      </c>
      <c r="O25" s="249"/>
      <c r="S25" s="249"/>
    </row>
    <row r="26" spans="1:19">
      <c r="A26" s="868" t="s">
        <v>12130</v>
      </c>
      <c r="B26" t="str">
        <f>IFERROR(_xlfn.TEXTBEFORE(B25,":"),"Not Yet Made")</f>
        <v>Not Yet Made</v>
      </c>
      <c r="C26" t="str">
        <f t="shared" ref="C26:F26" si="12">IFERROR(_xlfn.TEXTBEFORE(C25,":"),"Not Yet Made")</f>
        <v>Not Yet Made</v>
      </c>
      <c r="D26" t="str">
        <f t="shared" si="12"/>
        <v>Not Yet Made</v>
      </c>
      <c r="E26" t="str">
        <f t="shared" si="12"/>
        <v>Not Yet Made</v>
      </c>
      <c r="F26" t="str">
        <f t="shared" si="12"/>
        <v>Cerberus</v>
      </c>
      <c r="H26" s="868" t="s">
        <v>12131</v>
      </c>
      <c r="I26" t="str">
        <f>IFERROR(_xlfn.TEXTBEFORE(I25,":"),"Not Yet Made")</f>
        <v>Not Yet Made</v>
      </c>
      <c r="J26" t="str">
        <f>IFERROR(_xlfn.TEXTBEFORE(J25,":"),"Not Yet Made")</f>
        <v>Cowards Cape</v>
      </c>
      <c r="K26" t="str">
        <f>IFERROR(_xlfn.TEXTBEFORE(K25,":"),"Not Yet Made")</f>
        <v>Factionless Cloak</v>
      </c>
      <c r="L26" t="str">
        <f>IFERROR(_xlfn.TEXTBEFORE(L25,":"),"Not Yet Made")</f>
        <v>Not Yet Made</v>
      </c>
      <c r="M26" t="str">
        <f>IFERROR(_xlfn.TEXTBEFORE(M25,":"),"Not Yet Made")</f>
        <v>Rathachiun</v>
      </c>
      <c r="N26" s="249" t="s">
        <v>2676</v>
      </c>
      <c r="O26" s="249"/>
      <c r="P26" s="868" t="s">
        <v>12132</v>
      </c>
      <c r="S26" s="249"/>
    </row>
    <row r="27" spans="1:19">
      <c r="B27" t="s">
        <v>12108</v>
      </c>
      <c r="C27" t="s">
        <v>12108</v>
      </c>
      <c r="D27" t="s">
        <v>12108</v>
      </c>
      <c r="E27" t="s">
        <v>12108</v>
      </c>
      <c r="F27" t="s">
        <v>12107</v>
      </c>
      <c r="I27" t="s">
        <v>12108</v>
      </c>
      <c r="J27" t="s">
        <v>12107</v>
      </c>
      <c r="K27" t="s">
        <v>12107</v>
      </c>
      <c r="L27" t="s">
        <v>12108</v>
      </c>
      <c r="M27" t="s">
        <v>12107</v>
      </c>
      <c r="N27" s="249" t="s">
        <v>2676</v>
      </c>
      <c r="O27" s="911" t="str">
        <f>Gear!B1268</f>
        <v>Stasis Clock: Artifact; It is a Clock; Active: (≈) Counter; You stop yourself in Time becoming Untargetable and Invincible for 1 Turn. (1/Day)</v>
      </c>
      <c r="P27" t="str">
        <f>IFERROR(_xlfn.TEXTBEFORE(O27,":"),"Not Yet Made")</f>
        <v>Stasis Clock</v>
      </c>
      <c r="Q27" t="s">
        <v>12107</v>
      </c>
      <c r="S27" s="249"/>
    </row>
    <row r="28" spans="1:19" hidden="1">
      <c r="B28" t="str">
        <f>Gear!B184</f>
        <v>Iminentrum: Two-handed Melee Flail; 5-25 Physical Damage; Passive: Each landed Strike with this Weapon causes the lowest number on the Damage Range to increase by 1, When the Base Damage is flat 25 its Strikes will Destroy Targets On Hit, Resets at the End of Combat.</v>
      </c>
      <c r="C28" t="str">
        <f>Gear!B185</f>
        <v>Bloodlust: Two-handed Melee Flail; 15 Physical Damage; Active: (≈) Toggle; Gain 40% Lifedrain and failing to land a Basic Attack during your Turn will cause you to lose all Health gained this Combat.</v>
      </c>
      <c r="D28" t="str">
        <f>Gear!B186</f>
        <v>Pond Rod: Two-handed Melee Flail; 10 Hydro Damage; Active: (&gt;) [Requires Adjacent Water Hex] Hook Target Entity bringing them immediately onto your Hex; Infinite Hex Range. (1/Day)</v>
      </c>
      <c r="E28" t="str">
        <f>Gear!B187</f>
        <v>The Golden Sack: Two-handed Melee Flail; 1 Physical Damage; Passive: This Weapon gains +1 Base Damage for each 100 Gold in your Inventory and does not Scale with Strength.</v>
      </c>
      <c r="F28" t="str">
        <f>Gear!B188</f>
        <v>**Insert**</v>
      </c>
      <c r="I28" t="str">
        <f>Gear!B794</f>
        <v>Nameless Shawl: Shoulder Piece; +30% Deflection; At the Start of your Turn 10% Chance to become Invisible for 2 Turns.</v>
      </c>
      <c r="J28" t="str">
        <f>Gear!B795</f>
        <v>**Insert**</v>
      </c>
      <c r="K28" t="str">
        <f>Gear!B796</f>
        <v>**Insert**</v>
      </c>
      <c r="L28" t="str">
        <f>Gear!B797</f>
        <v>**Insert**</v>
      </c>
      <c r="M28" t="str">
        <f>Gear!B798</f>
        <v>The Unknown Shawl: Shoulder Piece; +0-20 Dexterity/Power/Strength[D20]; +0-200 Health/Mana[D20]; +0/3 Mobility[D3]; +0%/30% Fortitude[D3]; Passive: It has Random Stats that are rolled upon equipping; Upon equipping it becomes Locked in your Shoulder Slot.</v>
      </c>
      <c r="N28" s="249" t="s">
        <v>2676</v>
      </c>
      <c r="O28" s="911"/>
      <c r="P28" t="str">
        <f t="shared" ref="P28:P86" si="13">IFERROR(_xlfn.TEXTBEFORE(O28,":"),"Not Yet Made")</f>
        <v>Not Yet Made</v>
      </c>
      <c r="Q28" t="s">
        <v>12107</v>
      </c>
      <c r="S28" s="249"/>
    </row>
    <row r="29" spans="1:19">
      <c r="A29" s="868" t="s">
        <v>12133</v>
      </c>
      <c r="B29" t="str">
        <f>IFERROR(_xlfn.TEXTBEFORE(B28,":"),"Not Yet Made")</f>
        <v>Iminentrum</v>
      </c>
      <c r="C29" t="str">
        <f t="shared" ref="C29:F29" si="14">IFERROR(_xlfn.TEXTBEFORE(C28,":"),"Not Yet Made")</f>
        <v>Bloodlust</v>
      </c>
      <c r="D29" t="str">
        <f t="shared" si="14"/>
        <v>Pond Rod</v>
      </c>
      <c r="E29" t="str">
        <f t="shared" si="14"/>
        <v>The Golden Sack</v>
      </c>
      <c r="F29" t="str">
        <f t="shared" si="14"/>
        <v>Not Yet Made</v>
      </c>
      <c r="H29" s="868" t="s">
        <v>12134</v>
      </c>
      <c r="I29" t="str">
        <f>IFERROR(_xlfn.TEXTBEFORE(I28,":"),"Not Yet Made")</f>
        <v>Nameless Shawl</v>
      </c>
      <c r="J29" t="str">
        <f>IFERROR(_xlfn.TEXTBEFORE(J28,":"),"Not Yet Made")</f>
        <v>Not Yet Made</v>
      </c>
      <c r="K29" t="str">
        <f>IFERROR(_xlfn.TEXTBEFORE(K28,":"),"Not Yet Made")</f>
        <v>Not Yet Made</v>
      </c>
      <c r="L29" t="str">
        <f>IFERROR(_xlfn.TEXTBEFORE(L28,":"),"Not Yet Made")</f>
        <v>Not Yet Made</v>
      </c>
      <c r="M29" t="str">
        <f>IFERROR(_xlfn.TEXTBEFORE(M28,":"),"Not Yet Made")</f>
        <v>The Unknown Shawl</v>
      </c>
      <c r="N29" s="249" t="s">
        <v>2676</v>
      </c>
      <c r="O29" s="911" t="str">
        <f>Gear!B1269</f>
        <v>Jack's Compass: Artifact; It is a Compass; Will point the cardinal direction of any Landmark or Entity you wish. (1/Day)</v>
      </c>
      <c r="P29" t="str">
        <f t="shared" si="13"/>
        <v>Jack's Compass</v>
      </c>
      <c r="Q29" t="s">
        <v>12107</v>
      </c>
      <c r="S29" s="249"/>
    </row>
    <row r="30" spans="1:19">
      <c r="B30" t="s">
        <v>12107</v>
      </c>
      <c r="C30" t="s">
        <v>12107</v>
      </c>
      <c r="D30" t="s">
        <v>12107</v>
      </c>
      <c r="E30" t="s">
        <v>12107</v>
      </c>
      <c r="F30" t="s">
        <v>12108</v>
      </c>
      <c r="I30" t="s">
        <v>12108</v>
      </c>
      <c r="J30" t="s">
        <v>12108</v>
      </c>
      <c r="K30" t="s">
        <v>12108</v>
      </c>
      <c r="L30" t="s">
        <v>12108</v>
      </c>
      <c r="M30" t="s">
        <v>12107</v>
      </c>
      <c r="N30" s="249" t="s">
        <v>2676</v>
      </c>
      <c r="O30" s="911" t="str">
        <f>Gear!B1270</f>
        <v>Sabien's Bag: Artifact; It is a magical bag; Store unlimited amount of Items and Gear inside; It takes 1 Combat Turn to take out Items from it into your Inventory.</v>
      </c>
      <c r="P30" t="str">
        <f t="shared" si="13"/>
        <v>Sabien's Bag</v>
      </c>
      <c r="Q30" t="s">
        <v>12107</v>
      </c>
      <c r="S30" s="249"/>
    </row>
    <row r="31" spans="1:19" hidden="1">
      <c r="B31" t="str">
        <f>Gear!B203</f>
        <v>The Tool: One-handed Melee Warhammer; 6 Physical Damage; Passive: This Weapon Permanently Gains 2 Base Damage every time its Active Ability is used; Active: (≈) Craft Target Ore into Gear of its Respective Rarity. (1/Day)</v>
      </c>
      <c r="C31" t="str">
        <f>Gear!B204</f>
        <v>**Insert**</v>
      </c>
      <c r="D31" t="str">
        <f>Gear!B205</f>
        <v>**Insert**</v>
      </c>
      <c r="E31" t="str">
        <f>Gear!B206</f>
        <v>**Insert**</v>
      </c>
      <c r="F31" t="str">
        <f>Gear!B207</f>
        <v>**Insert**</v>
      </c>
      <c r="I31" t="str">
        <f>Gear!B813</f>
        <v>Prisoner's Chains: Body Piece; +7 Defense; +70 Health; Active: (&gt;) Throw a cluster of Chains at Target. Rooting them for 3 Turns. (1/Combat)</v>
      </c>
      <c r="J31" t="str">
        <f>Gear!B814</f>
        <v>Crystalmail: Body Set Piece; +30 Mana; +3 Defense; +3 Dispersion; 30% Deflection.</v>
      </c>
      <c r="K31" t="str">
        <f>Gear!B815</f>
        <v>Zephyr of the Solaris: Body Piece; +5 Defense; +5 Dispersion; +30% Light Resistance; +30% Fire Resistance; Passive: Blocked, Parried, Dodged, Deflected or Reflected Attacks grant you 5% Physical and Magic Damage Reduction until End of Combat.</v>
      </c>
      <c r="L31" t="str">
        <f>Gear!B816</f>
        <v>**Insert**</v>
      </c>
      <c r="M31" t="str">
        <f>Gear!B817</f>
        <v>**Insert**</v>
      </c>
      <c r="N31" s="249" t="s">
        <v>2676</v>
      </c>
      <c r="O31" s="911"/>
      <c r="P31" t="str">
        <f t="shared" si="13"/>
        <v>Not Yet Made</v>
      </c>
      <c r="Q31" t="s">
        <v>12107</v>
      </c>
      <c r="S31" s="249"/>
    </row>
    <row r="32" spans="1:19">
      <c r="A32" s="868" t="s">
        <v>12135</v>
      </c>
      <c r="B32" t="str">
        <f>IFERROR(_xlfn.TEXTBEFORE(B31,":"),"Not Yet Made")</f>
        <v>The Tool</v>
      </c>
      <c r="C32" t="str">
        <f t="shared" ref="C32:F32" si="15">IFERROR(_xlfn.TEXTBEFORE(C31,":"),"Not Yet Made")</f>
        <v>Not Yet Made</v>
      </c>
      <c r="D32" t="str">
        <f t="shared" si="15"/>
        <v>Not Yet Made</v>
      </c>
      <c r="E32" t="str">
        <f t="shared" si="15"/>
        <v>Not Yet Made</v>
      </c>
      <c r="F32" t="str">
        <f t="shared" si="15"/>
        <v>Not Yet Made</v>
      </c>
      <c r="H32" s="868" t="s">
        <v>12136</v>
      </c>
      <c r="I32" t="str">
        <f>IFERROR(_xlfn.TEXTBEFORE(I31,":"),"Not Yet Made")</f>
        <v>Prisoner's Chains</v>
      </c>
      <c r="J32" t="str">
        <f>IFERROR(_xlfn.TEXTBEFORE(J31,":"),"Not Yet Made")</f>
        <v>Crystalmail</v>
      </c>
      <c r="K32" t="str">
        <f>IFERROR(_xlfn.TEXTBEFORE(K31,":"),"Not Yet Made")</f>
        <v>Zephyr of the Solaris</v>
      </c>
      <c r="L32" t="str">
        <f>IFERROR(_xlfn.TEXTBEFORE(L31,":"),"Not Yet Made")</f>
        <v>Not Yet Made</v>
      </c>
      <c r="M32" t="str">
        <f>IFERROR(_xlfn.TEXTBEFORE(M31,":"),"Not Yet Made")</f>
        <v>Not Yet Made</v>
      </c>
      <c r="N32" s="249" t="s">
        <v>2676</v>
      </c>
      <c r="O32" s="911" t="str">
        <f>Gear!B1271</f>
        <v>Hourglass: Artifact; Hold 2 charges and need to be turned around consuming 1 turn after its charges are consumed.</v>
      </c>
      <c r="P32" t="str">
        <f t="shared" si="13"/>
        <v>Hourglass</v>
      </c>
      <c r="Q32" t="s">
        <v>12107</v>
      </c>
      <c r="S32" s="249"/>
    </row>
    <row r="33" spans="1:19">
      <c r="B33" t="s">
        <v>12107</v>
      </c>
      <c r="C33" t="s">
        <v>12108</v>
      </c>
      <c r="D33" t="s">
        <v>12108</v>
      </c>
      <c r="E33" t="s">
        <v>12108</v>
      </c>
      <c r="F33" t="s">
        <v>12108</v>
      </c>
      <c r="I33" t="s">
        <v>12108</v>
      </c>
      <c r="J33" t="s">
        <v>12108</v>
      </c>
      <c r="K33" t="s">
        <v>12107</v>
      </c>
      <c r="L33" t="s">
        <v>12108</v>
      </c>
      <c r="M33" t="s">
        <v>12108</v>
      </c>
      <c r="N33" s="249" t="s">
        <v>2676</v>
      </c>
      <c r="O33" s="911" t="str">
        <f>Gear!B1272</f>
        <v>Skira: [WARNING: TORMENT MODE] Can be obtained by typing Skira in the first turn of the 8 Ones. Locks Artifact Slot and Evaporates constantly all your Gold.</v>
      </c>
      <c r="P33" t="str">
        <f t="shared" si="13"/>
        <v>Skira</v>
      </c>
      <c r="Q33" t="s">
        <v>12108</v>
      </c>
      <c r="S33" s="249"/>
    </row>
    <row r="34" spans="1:19" hidden="1">
      <c r="B34" t="str">
        <f>Gear!B222</f>
        <v>Time Stopper: Two-handed Melee Warhammer; Set Piece; 12-16 Physical Damage; Passive: Landing a Critical Hit will cause time to stop. allowing the Hero to do one more Action.</v>
      </c>
      <c r="C34" t="str">
        <f>Gear!B223</f>
        <v>**Insert**</v>
      </c>
      <c r="D34" t="str">
        <f>Gear!B224</f>
        <v>Planet Crusher: Two-handed Melee Warhammer; 7 Physical Damage; On Hit: 30 Earth Damage.</v>
      </c>
      <c r="E34" t="str">
        <f>Gear!B225</f>
        <v>**Insert**</v>
      </c>
      <c r="F34" t="str">
        <f>Gear!B226</f>
        <v>**Insert**</v>
      </c>
      <c r="I34" t="str">
        <f>Gear!B832</f>
        <v>Dragonscale Plate: Body Set Piece; +4 Defense; +4 Dispersion; +40 health; Passive: 10% Chance to nulify all incoming Damage.</v>
      </c>
      <c r="J34" t="str">
        <f>Gear!B833</f>
        <v>Mordred's Rebellion: Body Set Piece: +5 Defense; Passive: Whenever your Barrier breaks deal 30 True Damage to all Entities in Melee Range; Active: (≈) Gain a 100 Barrier until End of Combat. (1/Day)</v>
      </c>
      <c r="K34" t="str">
        <f>Gear!B834</f>
        <v>Giants Breastplate: Body Piece; +5 Defense; +5 Strength; +150 Health -2 Mobility.</v>
      </c>
      <c r="L34" t="str">
        <f>Gear!B835</f>
        <v>Karna's Body Crystal: Body Set Piece: +4 Defense; +8 Dispersion ; +10% Elemental Resistance; 10% Deflection; Active: (≈) Selfdestruct; Your Basic Attacks are converted to Scorch Damage and your Attacks Deal 20 Fire Damage on Hit; Lasts Until End of Day.</v>
      </c>
      <c r="M34" t="str">
        <f>Gear!B836</f>
        <v>**Insert**</v>
      </c>
      <c r="N34" s="249" t="s">
        <v>2676</v>
      </c>
      <c r="O34" s="911"/>
      <c r="P34" t="str">
        <f t="shared" si="13"/>
        <v>Not Yet Made</v>
      </c>
      <c r="Q34" t="s">
        <v>12107</v>
      </c>
      <c r="S34" s="249"/>
    </row>
    <row r="35" spans="1:19">
      <c r="A35" s="868" t="s">
        <v>12137</v>
      </c>
      <c r="B35" t="str">
        <f>IFERROR(_xlfn.TEXTBEFORE(B34,":"),"Not Yet Made")</f>
        <v>Time Stopper</v>
      </c>
      <c r="C35" t="str">
        <f t="shared" ref="C35:F35" si="16">IFERROR(_xlfn.TEXTBEFORE(C34,":"),"Not Yet Made")</f>
        <v>Not Yet Made</v>
      </c>
      <c r="D35" t="str">
        <f t="shared" si="16"/>
        <v>Planet Crusher</v>
      </c>
      <c r="E35" t="str">
        <f t="shared" si="16"/>
        <v>Not Yet Made</v>
      </c>
      <c r="F35" t="str">
        <f t="shared" si="16"/>
        <v>Not Yet Made</v>
      </c>
      <c r="H35" s="868" t="s">
        <v>12138</v>
      </c>
      <c r="I35" t="str">
        <f>IFERROR(_xlfn.TEXTBEFORE(I34,":"),"Not Yet Made")</f>
        <v>Dragonscale Plate</v>
      </c>
      <c r="J35" t="str">
        <f>IFERROR(_xlfn.TEXTBEFORE(J34,":"),"Not Yet Made")</f>
        <v>Mordred's Rebellion</v>
      </c>
      <c r="K35" t="str">
        <f>IFERROR(_xlfn.TEXTBEFORE(K34,":"),"Not Yet Made")</f>
        <v>Giants Breastplate</v>
      </c>
      <c r="L35" t="str">
        <f>IFERROR(_xlfn.TEXTBEFORE(L34,":"),"Not Yet Made")</f>
        <v>Karna's Body Crystal</v>
      </c>
      <c r="M35" t="str">
        <f>IFERROR(_xlfn.TEXTBEFORE(M34,":"),"Not Yet Made")</f>
        <v>Not Yet Made</v>
      </c>
      <c r="N35" s="249" t="s">
        <v>2676</v>
      </c>
      <c r="O35" s="911" t="str">
        <f>Gear!B1273</f>
        <v>Crystal Book: Duality Artifact/Off-Hand It is a Book; Active: (≈) Store Up to 3 Spells you have inside this book by paying their respective Cost; You can use the Book to Cast the Spell Consuming it in the process.</v>
      </c>
      <c r="P35" t="str">
        <f t="shared" si="13"/>
        <v>Crystal Book</v>
      </c>
      <c r="Q35" t="s">
        <v>12107</v>
      </c>
      <c r="S35" s="249"/>
    </row>
    <row r="36" spans="1:19">
      <c r="B36" t="s">
        <v>12107</v>
      </c>
      <c r="C36" t="s">
        <v>12108</v>
      </c>
      <c r="D36" t="s">
        <v>12107</v>
      </c>
      <c r="E36" t="s">
        <v>12108</v>
      </c>
      <c r="F36" t="s">
        <v>12108</v>
      </c>
      <c r="I36" t="s">
        <v>12107</v>
      </c>
      <c r="J36" t="s">
        <v>12107</v>
      </c>
      <c r="K36" t="s">
        <v>12107</v>
      </c>
      <c r="L36" t="s">
        <v>12107</v>
      </c>
      <c r="M36" t="s">
        <v>12108</v>
      </c>
      <c r="N36" s="249" t="s">
        <v>2676</v>
      </c>
      <c r="O36" s="911" t="str">
        <f>Gear!B1274</f>
        <v>Prismatic Pyramid: Artifact; It is a Tiny Pyramid-shaped Jewel; +50 Mana; +50% Earth Resistance; Active: (+) Encase Target Entity with Less than 50% Health in a Stasis Stunning them for 2 Turns. (1/Day)</v>
      </c>
      <c r="P36" t="str">
        <f t="shared" si="13"/>
        <v>Prismatic Pyramid</v>
      </c>
      <c r="Q36" t="s">
        <v>12107</v>
      </c>
      <c r="S36" s="249"/>
    </row>
    <row r="37" spans="1:19" hidden="1">
      <c r="B37" t="str">
        <f>Gear!B241</f>
        <v>Torching Warclub: One-handed Melee Club; 15 Physical Damage; On Hit: 5 Fire Damage; Passive: Immunity to Blinded and Asleep.</v>
      </c>
      <c r="C37" t="str">
        <f>Gear!B242</f>
        <v>**Insert**</v>
      </c>
      <c r="D37" t="str">
        <f>Gear!B243</f>
        <v>**Insert**</v>
      </c>
      <c r="E37" t="str">
        <f>Gear!B244</f>
        <v>**Insert**</v>
      </c>
      <c r="F37" t="str">
        <f>Gear!B245</f>
        <v>**Insert**</v>
      </c>
      <c r="I37" t="str">
        <f>Gear!B851</f>
        <v>Stalkers Coat: Body Set Piece; +8 Dexterity; +4 Power; +2 Mobility; Active: (&gt;) Throw a Knife that deals 15 Physical Damage and has On Hit: 5 Poison Per Tick Over 2 Turns.</v>
      </c>
      <c r="J37" t="str">
        <f>Gear!B852</f>
        <v>Trixy’s Flashrug: Body Piece; +6 Defense; +6 Dexterity; Active: (+) 1 Hex Range; Teleport in Melee Range of Target. (1/Day)</v>
      </c>
      <c r="K37" t="str">
        <f>Gear!B853</f>
        <v>**Insert**</v>
      </c>
      <c r="L37" t="str">
        <f>Gear!B854</f>
        <v>**Insert**</v>
      </c>
      <c r="M37" t="str">
        <f>Gear!B855</f>
        <v>**Insert**</v>
      </c>
      <c r="N37" s="249" t="s">
        <v>2676</v>
      </c>
      <c r="O37" s="911"/>
      <c r="P37" t="str">
        <f t="shared" si="13"/>
        <v>Not Yet Made</v>
      </c>
      <c r="Q37" t="s">
        <v>12107</v>
      </c>
      <c r="S37" s="249"/>
    </row>
    <row r="38" spans="1:19">
      <c r="A38" s="868" t="s">
        <v>12139</v>
      </c>
      <c r="B38" t="str">
        <f>IFERROR(_xlfn.TEXTBEFORE(B37,":"),"Not Yet Made")</f>
        <v>Torching Warclub</v>
      </c>
      <c r="C38" t="str">
        <f t="shared" ref="C38:F38" si="17">IFERROR(_xlfn.TEXTBEFORE(C37,":"),"Not Yet Made")</f>
        <v>Not Yet Made</v>
      </c>
      <c r="D38" t="str">
        <f t="shared" si="17"/>
        <v>Not Yet Made</v>
      </c>
      <c r="E38" t="str">
        <f t="shared" si="17"/>
        <v>Not Yet Made</v>
      </c>
      <c r="F38" t="str">
        <f t="shared" si="17"/>
        <v>Not Yet Made</v>
      </c>
      <c r="H38" s="868" t="s">
        <v>12140</v>
      </c>
      <c r="I38" t="str">
        <f>IFERROR(_xlfn.TEXTBEFORE(I37,":"),"Not Yet Made")</f>
        <v>Stalkers Coat</v>
      </c>
      <c r="J38" t="str">
        <f>IFERROR(_xlfn.TEXTBEFORE(J37,":"),"Not Yet Made")</f>
        <v>Trixy’s Flashrug</v>
      </c>
      <c r="K38" t="str">
        <f>IFERROR(_xlfn.TEXTBEFORE(K37,":"),"Not Yet Made")</f>
        <v>Not Yet Made</v>
      </c>
      <c r="L38" t="str">
        <f>IFERROR(_xlfn.TEXTBEFORE(L37,":"),"Not Yet Made")</f>
        <v>Not Yet Made</v>
      </c>
      <c r="M38" t="str">
        <f>IFERROR(_xlfn.TEXTBEFORE(M37,":"),"Not Yet Made")</f>
        <v>Not Yet Made</v>
      </c>
      <c r="N38" s="249" t="s">
        <v>2676</v>
      </c>
      <c r="O38" s="911" t="str">
        <f>Gear!B1275</f>
        <v>Philosopher's Stone: Artifact; it is a Round Stone filled with a strange substence; Passive: It becomes Permanently Equipped; Active: (≈) Upgrade Target Gear/Item Rarity up to Mythic. (1 Stamina; 1/Day)</v>
      </c>
      <c r="P38" t="str">
        <f t="shared" si="13"/>
        <v>Philosopher's Stone</v>
      </c>
      <c r="Q38" t="s">
        <v>12107</v>
      </c>
      <c r="S38" s="249"/>
    </row>
    <row r="39" spans="1:19">
      <c r="B39" t="s">
        <v>12107</v>
      </c>
      <c r="C39" t="s">
        <v>12108</v>
      </c>
      <c r="D39" t="s">
        <v>12108</v>
      </c>
      <c r="E39" t="s">
        <v>12108</v>
      </c>
      <c r="F39" t="s">
        <v>12108</v>
      </c>
      <c r="I39" t="s">
        <v>12107</v>
      </c>
      <c r="J39" t="s">
        <v>12108</v>
      </c>
      <c r="K39" t="s">
        <v>12108</v>
      </c>
      <c r="L39" t="s">
        <v>12108</v>
      </c>
      <c r="M39" t="s">
        <v>12108</v>
      </c>
      <c r="N39" s="249" t="s">
        <v>2676</v>
      </c>
      <c r="O39" s="911" t="str">
        <f>Gear!B1276</f>
        <v xml:space="preserve">Idiots Fate: Artifact; It is a Book; You gain +2 on Every single Dice Roll you throw. </v>
      </c>
      <c r="P39" t="str">
        <f t="shared" si="13"/>
        <v>Idiots Fate</v>
      </c>
      <c r="Q39" t="s">
        <v>12107</v>
      </c>
      <c r="S39" s="249"/>
    </row>
    <row r="40" spans="1:19" hidden="1">
      <c r="B40" t="str">
        <f>Gear!B260</f>
        <v>Giant Chunk of Meat: Two-handed Melee Club; 18 Physical Damage; Active: (≈) Take a bite out of your Ham to Restore 20 Health but decrease Base Damage by 2; If Base Damage reaches 0 Selfdestruct. (2/Day)</v>
      </c>
      <c r="C40" t="str">
        <f>Gear!B261</f>
        <v>**Insert**</v>
      </c>
      <c r="D40" t="str">
        <f>Gear!B262</f>
        <v>**Insert**</v>
      </c>
      <c r="E40" t="str">
        <f>Gear!B263</f>
        <v>**Insert**</v>
      </c>
      <c r="F40" t="str">
        <f>Gear!B264</f>
        <v>**Insert**</v>
      </c>
      <c r="I40" t="str">
        <f>Gear!B870</f>
        <v>The Judgement: Body Piece: Passive: Whenever you Gain Faith, this Gear will gain 10% Elemental Resistance and 50 Health. (2/Day)</v>
      </c>
      <c r="J40" t="str">
        <f>Gear!B871</f>
        <v xml:space="preserve">Mantle of the Magi: Body Piece; +1 Wisdom; +3 Dispersion; +3 Power; 10% Elemental Resistance; Active: (≈) Your next Non-Ultimate spell casts 1 Rank higher. (1 Turn cooldown) </v>
      </c>
      <c r="K40" t="str">
        <f>Gear!B872</f>
        <v>Magus Aeternus: Body Piece; +6 Dispersion; +6 Power; Passive: All your Abilities cost 10 less Mana to Cast.</v>
      </c>
      <c r="L40" t="str">
        <f>Gear!B873</f>
        <v>Sorcerers Secrets: Body Piece; +4 Power; +2 Dispersion; +20% Fortitude; Active: (≈) Flash; Hidden; Cause your next Ability to be Hidden. (1/Combat)</v>
      </c>
      <c r="M40" t="str">
        <f>Gear!B874</f>
        <v>**Insert**</v>
      </c>
      <c r="N40" s="249" t="s">
        <v>2676</v>
      </c>
      <c r="O40" s="911"/>
      <c r="P40" t="str">
        <f t="shared" si="13"/>
        <v>Not Yet Made</v>
      </c>
      <c r="Q40" t="s">
        <v>12107</v>
      </c>
      <c r="S40" s="249"/>
    </row>
    <row r="41" spans="1:19">
      <c r="A41" s="868" t="s">
        <v>12141</v>
      </c>
      <c r="B41" t="str">
        <f>IFERROR(_xlfn.TEXTBEFORE(B40,":"),"Not Yet Made")</f>
        <v>Giant Chunk of Meat</v>
      </c>
      <c r="C41" t="str">
        <f t="shared" ref="C41:F41" si="18">IFERROR(_xlfn.TEXTBEFORE(C40,":"),"Not Yet Made")</f>
        <v>Not Yet Made</v>
      </c>
      <c r="D41" t="str">
        <f t="shared" si="18"/>
        <v>Not Yet Made</v>
      </c>
      <c r="E41" t="str">
        <f t="shared" si="18"/>
        <v>Not Yet Made</v>
      </c>
      <c r="F41" t="str">
        <f t="shared" si="18"/>
        <v>Not Yet Made</v>
      </c>
      <c r="H41" s="868" t="s">
        <v>12142</v>
      </c>
      <c r="I41" t="str">
        <f>IFERROR(_xlfn.TEXTBEFORE(I40,":"),"Not Yet Made")</f>
        <v>The Judgement</v>
      </c>
      <c r="J41" t="str">
        <f>IFERROR(_xlfn.TEXTBEFORE(J40,":"),"Not Yet Made")</f>
        <v>Mantle of the Magi</v>
      </c>
      <c r="K41" t="str">
        <f>IFERROR(_xlfn.TEXTBEFORE(K40,":"),"Not Yet Made")</f>
        <v>Magus Aeternus</v>
      </c>
      <c r="L41" t="str">
        <f>IFERROR(_xlfn.TEXTBEFORE(L40,":"),"Not Yet Made")</f>
        <v>Sorcerers Secrets</v>
      </c>
      <c r="M41" t="str">
        <f>IFERROR(_xlfn.TEXTBEFORE(M40,":"),"Not Yet Made")</f>
        <v>Not Yet Made</v>
      </c>
      <c r="N41" s="249" t="s">
        <v>2676</v>
      </c>
      <c r="O41" s="911" t="str">
        <f>Gear!B1277</f>
        <v>Loaded Dice: Artifact; It is a pair of Dice; You can subtract or add 1 on any of your Dice Rolls.</v>
      </c>
      <c r="P41" t="str">
        <f t="shared" si="13"/>
        <v>Loaded Dice</v>
      </c>
      <c r="Q41" t="s">
        <v>12107</v>
      </c>
      <c r="S41" s="249"/>
    </row>
    <row r="42" spans="1:19">
      <c r="B42" t="s">
        <v>12107</v>
      </c>
      <c r="C42" t="s">
        <v>12108</v>
      </c>
      <c r="D42" t="s">
        <v>12108</v>
      </c>
      <c r="E42" t="s">
        <v>12108</v>
      </c>
      <c r="F42" t="s">
        <v>12108</v>
      </c>
      <c r="I42" t="s">
        <v>12107</v>
      </c>
      <c r="J42" t="s">
        <v>12107</v>
      </c>
      <c r="K42" t="s">
        <v>12107</v>
      </c>
      <c r="L42" t="s">
        <v>12108</v>
      </c>
      <c r="M42" t="s">
        <v>12108</v>
      </c>
      <c r="N42" s="249" t="s">
        <v>2676</v>
      </c>
      <c r="O42" s="911" t="str">
        <f>Gear!B1278</f>
        <v>Death Chain: Artifact; It is a chain that wraps itself around your Heart; Gain 500 Max Health; Locks Artifact Slot; You get Destroyed in 8 Days; If any effect prevents this it triggers again.</v>
      </c>
      <c r="P42" t="str">
        <f t="shared" si="13"/>
        <v>Death Chain</v>
      </c>
      <c r="Q42" t="s">
        <v>12107</v>
      </c>
      <c r="S42" s="249"/>
    </row>
    <row r="43" spans="1:19" hidden="1">
      <c r="B43" t="str">
        <f>Gear!B279</f>
        <v>Cyanandum: Two-handed Melee Galive; 1-40 Physical Damage; Precise; Passive: If Target Dodges your Basic Attack. gain 1 Preparation Stack.</v>
      </c>
      <c r="C43" t="str">
        <f>Gear!B280</f>
        <v>Guardian Slayer: Two-handed Melee Glaive; 10 Unscallable Physical Damage; +10 Strength; Passive: If Target has 400 Max Health or more, this Weapon increases its Damage Tenfold.</v>
      </c>
      <c r="D43" t="str">
        <f>Gear!B281</f>
        <v>**Insert**</v>
      </c>
      <c r="E43" t="str">
        <f>Gear!B282</f>
        <v>**Insert**</v>
      </c>
      <c r="F43" t="str">
        <f>Gear!B283</f>
        <v>**Insert**</v>
      </c>
      <c r="I43" t="str">
        <f>Gear!B889</f>
        <v>Dragonscale Armguard: Arms Set Piece; +4 Defense; +4 Dispersion; +20% Fire Resistance; Passive: [Requires Empty Main hand and Off Hand Slots] Grow Fiery Dragon Claws (Counts as a Sharp Weapon, 1-5 Miss Range, 2 Crit Multiplier) that deal 25 Unscallable Physical Damage and 10 Fire Damage on Hit.</v>
      </c>
      <c r="J43" t="str">
        <f>Gear!B890</f>
        <v>Venomous Armguard: Arms Piece; +7 Defense; +40% Poison Resistance; On Hit: 20% chance to inflict Poison for 20 Damage Per Tick over 3 Turns.</v>
      </c>
      <c r="K43" t="str">
        <f>Gear!B891</f>
        <v>**Insert**</v>
      </c>
      <c r="L43" t="str">
        <f>Gear!B892</f>
        <v>**Insert**</v>
      </c>
      <c r="M43" t="str">
        <f>Gear!B893</f>
        <v>**Insert**</v>
      </c>
      <c r="N43" s="249" t="s">
        <v>2676</v>
      </c>
      <c r="O43" s="911"/>
      <c r="P43" t="str">
        <f t="shared" si="13"/>
        <v>Not Yet Made</v>
      </c>
      <c r="Q43" t="s">
        <v>12107</v>
      </c>
      <c r="S43" s="249"/>
    </row>
    <row r="44" spans="1:19">
      <c r="A44" s="868" t="s">
        <v>12143</v>
      </c>
      <c r="B44" t="str">
        <f>IFERROR(_xlfn.TEXTBEFORE(B43,":"),"Not Yet Made")</f>
        <v>Cyanandum</v>
      </c>
      <c r="C44" t="str">
        <f t="shared" ref="C44:F44" si="19">IFERROR(_xlfn.TEXTBEFORE(C43,":"),"Not Yet Made")</f>
        <v>Guardian Slayer</v>
      </c>
      <c r="D44" t="str">
        <f t="shared" si="19"/>
        <v>Not Yet Made</v>
      </c>
      <c r="E44" t="str">
        <f t="shared" si="19"/>
        <v>Not Yet Made</v>
      </c>
      <c r="F44" t="str">
        <f t="shared" si="19"/>
        <v>Not Yet Made</v>
      </c>
      <c r="H44" s="868" t="s">
        <v>12144</v>
      </c>
      <c r="I44" t="str">
        <f>IFERROR(_xlfn.TEXTBEFORE(I43,":"),"Not Yet Made")</f>
        <v>Dragonscale Armguard</v>
      </c>
      <c r="J44" t="str">
        <f>IFERROR(_xlfn.TEXTBEFORE(J43,":"),"Not Yet Made")</f>
        <v>Venomous Armguard</v>
      </c>
      <c r="K44" t="str">
        <f>IFERROR(_xlfn.TEXTBEFORE(K43,":"),"Not Yet Made")</f>
        <v>Not Yet Made</v>
      </c>
      <c r="L44" t="str">
        <f>IFERROR(_xlfn.TEXTBEFORE(L43,":"),"Not Yet Made")</f>
        <v>Not Yet Made</v>
      </c>
      <c r="M44" t="str">
        <f>IFERROR(_xlfn.TEXTBEFORE(M43,":"),"Not Yet Made")</f>
        <v>Not Yet Made</v>
      </c>
      <c r="N44" s="249" t="s">
        <v>2676</v>
      </c>
      <c r="O44" s="911" t="str">
        <f>Gear!B1279</f>
        <v>Old Tree's Leaf: Artifact; It is a Leaf; You Regenerate 40 Health more on Rest.</v>
      </c>
      <c r="P44" t="str">
        <f t="shared" si="13"/>
        <v>Old Tree's Leaf</v>
      </c>
      <c r="Q44" t="s">
        <v>12107</v>
      </c>
      <c r="S44" s="249"/>
    </row>
    <row r="45" spans="1:19">
      <c r="B45" t="s">
        <v>12107</v>
      </c>
      <c r="C45" t="s">
        <v>12107</v>
      </c>
      <c r="D45" t="s">
        <v>12108</v>
      </c>
      <c r="E45" t="s">
        <v>12108</v>
      </c>
      <c r="F45" t="s">
        <v>12108</v>
      </c>
      <c r="I45" t="s">
        <v>12107</v>
      </c>
      <c r="J45" t="s">
        <v>12107</v>
      </c>
      <c r="K45" t="s">
        <v>12108</v>
      </c>
      <c r="L45" t="s">
        <v>12108</v>
      </c>
      <c r="M45" t="s">
        <v>12108</v>
      </c>
      <c r="N45" s="249" t="s">
        <v>2676</v>
      </c>
      <c r="O45" s="911" t="str">
        <f>Gear!B1280</f>
        <v>Groko Statue: Artifact; It is a Statue; Passive: Entities can no longer cast Spells on current Hex.</v>
      </c>
      <c r="P45" t="str">
        <f t="shared" si="13"/>
        <v>Groko Statue</v>
      </c>
      <c r="Q45" t="s">
        <v>12108</v>
      </c>
      <c r="S45" s="249"/>
    </row>
    <row r="46" spans="1:19" hidden="1">
      <c r="B46" t="str">
        <f>Gear!B298</f>
        <v>Crescent Finale: Two-handed Melee Halberd; 20 Physical Damage; On Attack: Half of Targets Defense is added to the Base Damage of the Attack.</v>
      </c>
      <c r="C46" t="str">
        <f>Gear!B299</f>
        <v>**Insert**</v>
      </c>
      <c r="D46" t="str">
        <f>Gear!B300</f>
        <v>**Insert**</v>
      </c>
      <c r="E46" t="str">
        <f>Gear!B301</f>
        <v>**Insert**</v>
      </c>
      <c r="F46" t="str">
        <f>Gear!B302</f>
        <v>**Insert**</v>
      </c>
      <c r="I46" t="str">
        <f>Gear!B908</f>
        <v>Golden Flexers: Arms Piece; +1 Might; -1 Wisdom; +3 Defense; +5 Strength; Active: (≈) Spend a Turn Flexing your Muscles to your Oponent and Gain 7 Strength until End of Combat; Passive: If your Opponent has more Current Health this Gears Active Gains Flash.</v>
      </c>
      <c r="J46" t="str">
        <f>Gear!B909</f>
        <v>**Insert**</v>
      </c>
      <c r="K46" t="str">
        <f>Gear!B910</f>
        <v>Tectonicause: Arms Piece; +4 Defense; +4 Dispersion; Active: (o) Deal 40 Earth Damage in a 3x3 Tile Range; If any Entity Dies from this Ability then Retrigger. (1/Combat)</v>
      </c>
      <c r="L46" t="str">
        <f>Gear!B911</f>
        <v>Bracers of Hope: Arms Piece; +50 Health; +20% Fortitude; Passive: You Gain the Hope Condition; When Hope is Consumed Remove this Passive; If you already have Hope Selfdestruct upon Equipping and Gain a Random Astral Gear.</v>
      </c>
      <c r="M46" t="str">
        <f>Gear!B912</f>
        <v>**Insert**</v>
      </c>
      <c r="N46" s="249" t="s">
        <v>2676</v>
      </c>
      <c r="O46" s="911"/>
      <c r="P46" t="str">
        <f t="shared" si="13"/>
        <v>Not Yet Made</v>
      </c>
      <c r="Q46" t="s">
        <v>12107</v>
      </c>
      <c r="S46" s="249"/>
    </row>
    <row r="47" spans="1:19">
      <c r="A47" s="868" t="s">
        <v>12145</v>
      </c>
      <c r="B47" t="str">
        <f>IFERROR(_xlfn.TEXTBEFORE(B46,":"),"Not Yet Made")</f>
        <v>Crescent Finale</v>
      </c>
      <c r="C47" t="str">
        <f t="shared" ref="C47:F47" si="20">IFERROR(_xlfn.TEXTBEFORE(C46,":"),"Not Yet Made")</f>
        <v>Not Yet Made</v>
      </c>
      <c r="D47" t="str">
        <f t="shared" si="20"/>
        <v>Not Yet Made</v>
      </c>
      <c r="E47" t="str">
        <f t="shared" si="20"/>
        <v>Not Yet Made</v>
      </c>
      <c r="F47" t="str">
        <f t="shared" si="20"/>
        <v>Not Yet Made</v>
      </c>
      <c r="H47" s="868" t="s">
        <v>12146</v>
      </c>
      <c r="I47" t="str">
        <f>IFERROR(_xlfn.TEXTBEFORE(I46,":"),"Not Yet Made")</f>
        <v>Golden Flexers</v>
      </c>
      <c r="J47" t="str">
        <f>IFERROR(_xlfn.TEXTBEFORE(J46,":"),"Not Yet Made")</f>
        <v>Not Yet Made</v>
      </c>
      <c r="K47" t="str">
        <f>IFERROR(_xlfn.TEXTBEFORE(K46,":"),"Not Yet Made")</f>
        <v>Tectonicause</v>
      </c>
      <c r="L47" t="str">
        <f>IFERROR(_xlfn.TEXTBEFORE(L46,":"),"Not Yet Made")</f>
        <v>Bracers of Hope</v>
      </c>
      <c r="M47" t="str">
        <f>IFERROR(_xlfn.TEXTBEFORE(M46,":"),"Not Yet Made")</f>
        <v>Not Yet Made</v>
      </c>
      <c r="N47" s="249" t="s">
        <v>2676</v>
      </c>
      <c r="O47" s="911" t="str">
        <f>Gear!B1281</f>
        <v>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47" t="str">
        <f t="shared" si="13"/>
        <v>Light Helix</v>
      </c>
      <c r="Q47" t="s">
        <v>12107</v>
      </c>
      <c r="S47" s="249"/>
    </row>
    <row r="48" spans="1:19">
      <c r="B48" t="s">
        <v>12107</v>
      </c>
      <c r="C48" t="s">
        <v>12108</v>
      </c>
      <c r="D48" t="s">
        <v>12108</v>
      </c>
      <c r="E48" t="s">
        <v>12108</v>
      </c>
      <c r="F48" t="s">
        <v>12108</v>
      </c>
      <c r="I48" t="s">
        <v>12107</v>
      </c>
      <c r="J48" t="s">
        <v>12108</v>
      </c>
      <c r="K48" t="s">
        <v>12107</v>
      </c>
      <c r="L48" t="s">
        <v>12107</v>
      </c>
      <c r="M48" t="s">
        <v>12108</v>
      </c>
      <c r="N48" s="249" t="s">
        <v>2676</v>
      </c>
      <c r="O48" s="911" t="str">
        <f>Gear!B1282</f>
        <v>Dark Helix: Duality Artifact/Necklace; +50% Dark Resistance; +100 Mana; Active: (+) Open a Portal to a Previously Traversed Hex; Traversing it takes 1 Stamina. (50 Mana/Health); Active: (+) Counter; Open a Portal redirecting Target Non-Ultimate Projectile to a different Target. (50 Mana/Health)</v>
      </c>
      <c r="P48" t="str">
        <f t="shared" si="13"/>
        <v>Dark Helix</v>
      </c>
      <c r="Q48" t="s">
        <v>12107</v>
      </c>
      <c r="S48" s="249"/>
    </row>
    <row r="49" spans="1:19" hidden="1">
      <c r="B49" t="str">
        <f>Gear!B317</f>
        <v>Stalker's Revenge: One-handed Melee Knife; Set Piece; 1 Dark Damage; Passive: Scales with Dexterity and Power if your Off-Hand Slot is Empty; Active: (&gt;) Deal double the Damage taken last Turn as Dark Damage to Target. (1/Day)</v>
      </c>
      <c r="C49" t="str">
        <f>Gear!B318</f>
        <v>Blade of Lario: One-handed Melee Knife; 10 Unscalable Bleed Damage; Passive: [Requires to be Wielded in Main Hand] Orbs you equip in your Off-Hand Override their Off-Hand mode and Act as if it's equipped in your Main Hand and become Melee Sharp Strike Weapons.</v>
      </c>
      <c r="D49" t="str">
        <f>Gear!B319</f>
        <v>The Collector: One-handed Melee Knife; 5 True Damage; Passive: Killing Entities will steal their Souls and them as Base Damage to this Weapon. [weakling: 1 Soul; Elite 2 Souls; Boss 4 Souls; Hero: 8 Souls].</v>
      </c>
      <c r="E49" t="str">
        <f>Gear!B320</f>
        <v>Infamy: One-handed Melee Knife; Flexible; 6 Physical Damage; On Hit: Reduce Targets Defense by 3 Until End of Combat.</v>
      </c>
      <c r="F49" t="str">
        <f>Gear!B321</f>
        <v>**Insert**</v>
      </c>
      <c r="I49" t="str">
        <f>Gear!B927</f>
        <v>**Insert**</v>
      </c>
      <c r="J49" t="str">
        <f>Gear!B928</f>
        <v>Agamanthic Silk Sleeves: Arms Piece; +4 Power; Active: (≈) Your next Non-Ultimate Spell Casts Twice. (1/Day)</v>
      </c>
      <c r="K49" t="str">
        <f>Gear!B929</f>
        <v>Voelitic Sleeves: Arms Piece; +5 Power; +5 Dexterity; Passive: Your Basic Attacks have a 50% Chance to have their Total Damage converted to Chaos Damage.</v>
      </c>
      <c r="L49" t="str">
        <f>Gear!B930</f>
        <v>**Insert**</v>
      </c>
      <c r="M49" t="str">
        <f>Gear!B931</f>
        <v>**Insert**</v>
      </c>
      <c r="N49" s="249" t="s">
        <v>2676</v>
      </c>
      <c r="O49" s="911"/>
      <c r="P49" t="str">
        <f t="shared" si="13"/>
        <v>Not Yet Made</v>
      </c>
      <c r="Q49" t="s">
        <v>12107</v>
      </c>
      <c r="S49" s="249"/>
    </row>
    <row r="50" spans="1:19">
      <c r="A50" s="868" t="s">
        <v>12147</v>
      </c>
      <c r="B50" t="str">
        <f>IFERROR(_xlfn.TEXTBEFORE(B49,":"),"Not Yet Made")</f>
        <v>Stalker's Revenge</v>
      </c>
      <c r="C50" t="str">
        <f t="shared" ref="C50:F50" si="21">IFERROR(_xlfn.TEXTBEFORE(C49,":"),"Not Yet Made")</f>
        <v>Blade of Lario</v>
      </c>
      <c r="D50" t="str">
        <f t="shared" si="21"/>
        <v>The Collector</v>
      </c>
      <c r="E50" t="str">
        <f t="shared" si="21"/>
        <v>Infamy</v>
      </c>
      <c r="F50" t="str">
        <f t="shared" si="21"/>
        <v>Not Yet Made</v>
      </c>
      <c r="H50" s="868" t="s">
        <v>12148</v>
      </c>
      <c r="I50" t="str">
        <f>IFERROR(_xlfn.TEXTBEFORE(I49,":"),"Not Yet Made")</f>
        <v>Not Yet Made</v>
      </c>
      <c r="J50" t="str">
        <f>IFERROR(_xlfn.TEXTBEFORE(J49,":"),"Not Yet Made")</f>
        <v>Agamanthic Silk Sleeves</v>
      </c>
      <c r="K50" t="str">
        <f>IFERROR(_xlfn.TEXTBEFORE(K49,":"),"Not Yet Made")</f>
        <v>Voelitic Sleeves</v>
      </c>
      <c r="L50" t="str">
        <f>IFERROR(_xlfn.TEXTBEFORE(L49,":"),"Not Yet Made")</f>
        <v>Not Yet Made</v>
      </c>
      <c r="M50" t="str">
        <f>IFERROR(_xlfn.TEXTBEFORE(M49,":"),"Not Yet Made")</f>
        <v>Not Yet Made</v>
      </c>
      <c r="N50" s="249" t="s">
        <v>2676</v>
      </c>
      <c r="O50" s="911" t="str">
        <f>Gear!B1283</f>
        <v>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0" t="str">
        <f t="shared" si="13"/>
        <v>Fire Helix</v>
      </c>
      <c r="Q50" t="s">
        <v>12108</v>
      </c>
      <c r="S50" s="249"/>
    </row>
    <row r="51" spans="1:19">
      <c r="B51" t="s">
        <v>12107</v>
      </c>
      <c r="C51" t="s">
        <v>12107</v>
      </c>
      <c r="D51" t="s">
        <v>12107</v>
      </c>
      <c r="E51" t="s">
        <v>12107</v>
      </c>
      <c r="F51" t="s">
        <v>12108</v>
      </c>
      <c r="I51" t="s">
        <v>12108</v>
      </c>
      <c r="J51" t="s">
        <v>12107</v>
      </c>
      <c r="K51" t="s">
        <v>12108</v>
      </c>
      <c r="L51" t="s">
        <v>12108</v>
      </c>
      <c r="M51" t="s">
        <v>12108</v>
      </c>
      <c r="N51" s="249" t="s">
        <v>2676</v>
      </c>
      <c r="O51" s="911" t="str">
        <f>Gear!B1284</f>
        <v>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1" t="str">
        <f t="shared" si="13"/>
        <v>Frost Helix</v>
      </c>
      <c r="Q51" t="s">
        <v>12108</v>
      </c>
      <c r="S51" s="249"/>
    </row>
    <row r="52" spans="1:19" hidden="1">
      <c r="B52" t="str">
        <f>Gear!B336</f>
        <v>Edge of Fate: Two-handed Melee Scythe; 1-20 Unscallable True Damage; Passive: 25% chance to deal double the Damage; Each Time this Passive Triggers. it increases by 25% Until End of Combat; at 100% Chance the Damage is Trippled instead.</v>
      </c>
      <c r="C52" t="str">
        <f>Gear!B337</f>
        <v>Death Scythe: Two-handed Melee Scythe; 10-20 Magic Damage; On Hit: Roll a D100, Rolling a 1 will Kill the Target; Each time the Roll Fails add a -1 Modifier to the Roll until End of Combat.</v>
      </c>
      <c r="D52" t="str">
        <f>Gear!B338</f>
        <v>Rust of the Sea: Two-handed Melee Scythe; 15 Physical Damage; Active: (+) Flash; Chain Target Rooting them for 2 Turns. (1/Day); Passive: This Weapon deals 20 Poison Damage On Hit against Rooted Targets.</v>
      </c>
      <c r="E52" t="str">
        <f>Gear!B339</f>
        <v>**Insert**</v>
      </c>
      <c r="F52" t="str">
        <f>Gear!B340</f>
        <v>**Insert**</v>
      </c>
      <c r="I52" t="str">
        <f>Gear!B946</f>
        <v>Rangers Straps: Arms Piece; +20 Health; +6 Dexterity; +30% Poison Resistance; +30% Wind Resistance; Passive: +0.5 Crit Multiplier on Impact Weapons; You may target Tiles with your Projectile Attacks; They hit as usual if Invisible Entities or Objects are on the respective Tile.</v>
      </c>
      <c r="J52" t="str">
        <f>Gear!B947</f>
        <v>Vampiric Straps: Arms Set Piece; Passive: Your Strikes have 30% Lifedrain.</v>
      </c>
      <c r="K52" t="str">
        <f>Gear!B948</f>
        <v>**Insert**</v>
      </c>
      <c r="L52" t="str">
        <f>Gear!B949</f>
        <v>**Insert**</v>
      </c>
      <c r="M52" t="str">
        <f>Gear!B950</f>
        <v>**Insert**</v>
      </c>
      <c r="N52" s="249" t="s">
        <v>2676</v>
      </c>
      <c r="O52" s="911"/>
      <c r="P52" t="str">
        <f t="shared" si="13"/>
        <v>Not Yet Made</v>
      </c>
      <c r="Q52" t="s">
        <v>12107</v>
      </c>
      <c r="S52" s="249"/>
    </row>
    <row r="53" spans="1:19">
      <c r="A53" s="868" t="s">
        <v>12149</v>
      </c>
      <c r="B53" t="str">
        <f>IFERROR(_xlfn.TEXTBEFORE(B52,":"),"Not Yet Made")</f>
        <v>Edge of Fate</v>
      </c>
      <c r="C53" t="str">
        <f t="shared" ref="C53:F53" si="22">IFERROR(_xlfn.TEXTBEFORE(C52,":"),"Not Yet Made")</f>
        <v>Death Scythe</v>
      </c>
      <c r="D53" t="str">
        <f t="shared" si="22"/>
        <v>Rust of the Sea</v>
      </c>
      <c r="E53" t="str">
        <f t="shared" si="22"/>
        <v>Not Yet Made</v>
      </c>
      <c r="F53" t="str">
        <f t="shared" si="22"/>
        <v>Not Yet Made</v>
      </c>
      <c r="H53" s="868" t="s">
        <v>12150</v>
      </c>
      <c r="I53" t="str">
        <f>IFERROR(_xlfn.TEXTBEFORE(I52,":"),"Not Yet Made")</f>
        <v>Rangers Straps</v>
      </c>
      <c r="J53" t="str">
        <f>IFERROR(_xlfn.TEXTBEFORE(J52,":"),"Not Yet Made")</f>
        <v>Vampiric Straps</v>
      </c>
      <c r="K53" t="str">
        <f>IFERROR(_xlfn.TEXTBEFORE(K52,":"),"Not Yet Made")</f>
        <v>Not Yet Made</v>
      </c>
      <c r="L53" t="str">
        <f>IFERROR(_xlfn.TEXTBEFORE(L52,":"),"Not Yet Made")</f>
        <v>Not Yet Made</v>
      </c>
      <c r="M53" t="str">
        <f>IFERROR(_xlfn.TEXTBEFORE(M52,":"),"Not Yet Made")</f>
        <v>Not Yet Made</v>
      </c>
      <c r="N53" s="249" t="s">
        <v>2676</v>
      </c>
      <c r="O53" s="911" t="str">
        <f>Gear!B1285</f>
        <v>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3" t="str">
        <f t="shared" si="13"/>
        <v>Wind Helix</v>
      </c>
      <c r="Q53" t="s">
        <v>12107</v>
      </c>
      <c r="S53" s="249"/>
    </row>
    <row r="54" spans="1:19">
      <c r="B54" t="s">
        <v>12108</v>
      </c>
      <c r="C54" t="s">
        <v>12107</v>
      </c>
      <c r="D54" t="s">
        <v>12107</v>
      </c>
      <c r="E54" t="s">
        <v>12108</v>
      </c>
      <c r="F54" t="s">
        <v>12108</v>
      </c>
      <c r="I54" t="s">
        <v>12107</v>
      </c>
      <c r="J54" t="s">
        <v>12108</v>
      </c>
      <c r="K54" t="s">
        <v>12108</v>
      </c>
      <c r="L54" t="s">
        <v>12108</v>
      </c>
      <c r="M54" t="s">
        <v>12108</v>
      </c>
      <c r="N54" s="249" t="s">
        <v>2676</v>
      </c>
      <c r="O54" s="911" t="str">
        <f>Gear!B1286</f>
        <v>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4" t="str">
        <f t="shared" si="13"/>
        <v>Earth Helix</v>
      </c>
      <c r="Q54" t="s">
        <v>12108</v>
      </c>
      <c r="S54" s="249"/>
    </row>
    <row r="55" spans="1:19" hidden="1">
      <c r="B55" t="str">
        <f>Gear!B355</f>
        <v>The Enslaver: One-handed Melee Whip; 14-18 Physical Damage; On Attack: 20% Chance to Mind Control Target for 1 Turn.</v>
      </c>
      <c r="C55" t="str">
        <f>Gear!B356</f>
        <v>The Cryout: One-handed Half-Ranged Whip; 16 Physical Damage; On Hit: 10 Dark Damage; Passive: Striking a Target Below 50% Health Fears and Torments them for 1 Turn.</v>
      </c>
      <c r="D55" t="str">
        <f>Gear!B357</f>
        <v>Elemental Lash: One Handed Half Ranged Whip; 20 Elemental Damage Type Equal to Targets lowest Elemental Resistance.</v>
      </c>
      <c r="E55" t="str">
        <f>Gear!B358</f>
        <v>**Insert**</v>
      </c>
      <c r="F55" t="str">
        <f>Gear!B359</f>
        <v>**Insert**</v>
      </c>
      <c r="I55" t="str">
        <f>Gear!B965</f>
        <v>Karna's Gauntlets: Hand Set Piece; +4 Defense; +6 Dispersion; +10% Elemental Resistance; On Hit: 10 Fire Damage; Active: (≈) Selfdestruct; Your Equipped Weapon has +2 Scaling until end of day.</v>
      </c>
      <c r="J55" t="str">
        <f>Gear!B966</f>
        <v>Earth Gauntlet: Hand Piece; +5 Defense; +2 Dispersion; +3 Strength; +3 Power; +50% Earth Resistance; +20% Deflection.</v>
      </c>
      <c r="K55" t="str">
        <f>Gear!B967</f>
        <v>Doomscaled Knuckles: Hand Piece; +40 Health; +20% Dark Resistance; +4 of Chosen Attribute; Passive: Your Unarmed Basic Attacks Gain +20 Base Damage and 20 Dark Damage on Hit.</v>
      </c>
      <c r="L55" t="str">
        <f>Gear!B968</f>
        <v>**Insert**</v>
      </c>
      <c r="M55" t="str">
        <f>Gear!B969</f>
        <v>**Insert**</v>
      </c>
      <c r="N55" s="249" t="s">
        <v>2676</v>
      </c>
      <c r="O55" s="911"/>
      <c r="P55" t="str">
        <f t="shared" si="13"/>
        <v>Not Yet Made</v>
      </c>
      <c r="Q55" t="s">
        <v>12107</v>
      </c>
      <c r="S55" s="249"/>
    </row>
    <row r="56" spans="1:19">
      <c r="A56" s="868" t="s">
        <v>12151</v>
      </c>
      <c r="B56" t="str">
        <f>IFERROR(_xlfn.TEXTBEFORE(B55,":"),"Not Yet Made")</f>
        <v>The Enslaver</v>
      </c>
      <c r="C56" t="str">
        <f t="shared" ref="C56:F56" si="23">IFERROR(_xlfn.TEXTBEFORE(C55,":"),"Not Yet Made")</f>
        <v>The Cryout</v>
      </c>
      <c r="D56" t="str">
        <f t="shared" si="23"/>
        <v>Elemental Lash</v>
      </c>
      <c r="E56" t="str">
        <f t="shared" si="23"/>
        <v>Not Yet Made</v>
      </c>
      <c r="F56" t="str">
        <f t="shared" si="23"/>
        <v>Not Yet Made</v>
      </c>
      <c r="H56" s="868" t="s">
        <v>12152</v>
      </c>
      <c r="I56" t="str">
        <f>IFERROR(_xlfn.TEXTBEFORE(I55,":"),"Not Yet Made")</f>
        <v>Karna's Gauntlets</v>
      </c>
      <c r="J56" t="str">
        <f>IFERROR(_xlfn.TEXTBEFORE(J55,":"),"Not Yet Made")</f>
        <v>Earth Gauntlet</v>
      </c>
      <c r="K56" t="str">
        <f>IFERROR(_xlfn.TEXTBEFORE(K55,":"),"Not Yet Made")</f>
        <v>Doomscaled Knuckles</v>
      </c>
      <c r="L56" t="str">
        <f>IFERROR(_xlfn.TEXTBEFORE(L55,":"),"Not Yet Made")</f>
        <v>Not Yet Made</v>
      </c>
      <c r="M56" t="str">
        <f>IFERROR(_xlfn.TEXTBEFORE(M55,":"),"Not Yet Made")</f>
        <v>Not Yet Made</v>
      </c>
      <c r="N56" s="249" t="s">
        <v>2676</v>
      </c>
      <c r="O56" s="911" t="str">
        <f>Gear!B1287</f>
        <v>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6" t="str">
        <f t="shared" si="13"/>
        <v>Lightning Helix</v>
      </c>
      <c r="Q56" t="s">
        <v>12108</v>
      </c>
      <c r="S56" s="249"/>
    </row>
    <row r="57" spans="1:19">
      <c r="B57" t="s">
        <v>12107</v>
      </c>
      <c r="C57" t="s">
        <v>12107</v>
      </c>
      <c r="D57" t="s">
        <v>12107</v>
      </c>
      <c r="E57" t="s">
        <v>12108</v>
      </c>
      <c r="F57" t="s">
        <v>12108</v>
      </c>
      <c r="I57" t="s">
        <v>12108</v>
      </c>
      <c r="J57" t="s">
        <v>12107</v>
      </c>
      <c r="K57" t="s">
        <v>12108</v>
      </c>
      <c r="L57" t="s">
        <v>12108</v>
      </c>
      <c r="M57" t="s">
        <v>12108</v>
      </c>
      <c r="N57" s="249" t="s">
        <v>2676</v>
      </c>
      <c r="O57" s="911" t="str">
        <f>Gear!B1288</f>
        <v>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7" t="str">
        <f t="shared" si="13"/>
        <v>Blood Helix</v>
      </c>
      <c r="Q57" t="s">
        <v>12107</v>
      </c>
      <c r="S57" s="249"/>
    </row>
    <row r="58" spans="1:19" hidden="1">
      <c r="B58" t="str">
        <f>Gear!B374</f>
        <v>Artemis: Two-handed Ranged Bow; 10 Physical Damage; 2 Hex Range; Passive: Basic Attacks Trigger Twice.</v>
      </c>
      <c r="C58" t="str">
        <f>Gear!B375</f>
        <v>Starfall: Two-handed Ranged Bow; 10 Magic Damage; 1 Hex Range; Passive: Contains 2 Charges of Stellar Shower; Active: (&gt;) Consume A Charge of Stellar Shower; Roll your Dexterity amount and cause that many Arrows to rain upon Target for 10 Light Damage each. (1/Day)</v>
      </c>
      <c r="D58" t="str">
        <f>Gear!B376</f>
        <v>Silverhair Linen on a Stick: Two-handed Ranged Bow; 10 True Damage; Active: (≈) Selfdestruct; Transform Target Legendary or higher Bow in inventory into Reneva's Heirloom.</v>
      </c>
      <c r="E58" t="str">
        <f>Gear!B377</f>
        <v>**Insert**</v>
      </c>
      <c r="F58" t="str">
        <f>Gear!B378</f>
        <v>**Insert**</v>
      </c>
      <c r="I58" t="str">
        <f>Gear!B984</f>
        <v>Protoeruptors: Hand Piece; +3 Defense; +3 Dispersion; +30% Fire Resistance; Passive: You may Consume a Legendary or higher Ore to immediately transform this Gear into Eruptors; Active: (≈) Cast a Non-Ultimate Fire Wavelength Ability at no Cost. (1/Day)</v>
      </c>
      <c r="J58" t="str">
        <f>Gear!B985</f>
        <v>Handaal Crossguarded Hands: +4 Defense; +4 Dispersion; +4 Strength; Passive: 50% Chance to Parry Sharp Weapon Strikes.</v>
      </c>
      <c r="K58" t="str">
        <f>Gear!B986</f>
        <v>**Insert**</v>
      </c>
      <c r="L58" t="str">
        <f>Gear!B987</f>
        <v>**Insert**</v>
      </c>
      <c r="M58" t="str">
        <f>Gear!B988</f>
        <v>**Insert**</v>
      </c>
      <c r="N58" s="249" t="s">
        <v>2676</v>
      </c>
      <c r="O58" s="911"/>
      <c r="P58" t="str">
        <f t="shared" si="13"/>
        <v>Not Yet Made</v>
      </c>
      <c r="Q58" t="s">
        <v>12107</v>
      </c>
      <c r="S58" s="249"/>
    </row>
    <row r="59" spans="1:19">
      <c r="A59" s="868" t="s">
        <v>12153</v>
      </c>
      <c r="B59" t="str">
        <f>IFERROR(_xlfn.TEXTBEFORE(B58,":"),"Not Yet Made")</f>
        <v>Artemis</v>
      </c>
      <c r="C59" t="str">
        <f t="shared" ref="C59:F59" si="24">IFERROR(_xlfn.TEXTBEFORE(C58,":"),"Not Yet Made")</f>
        <v>Starfall</v>
      </c>
      <c r="D59" t="str">
        <f t="shared" si="24"/>
        <v>Silverhair Linen on a Stick</v>
      </c>
      <c r="E59" t="str">
        <f t="shared" si="24"/>
        <v>Not Yet Made</v>
      </c>
      <c r="F59" t="str">
        <f t="shared" si="24"/>
        <v>Not Yet Made</v>
      </c>
      <c r="H59" s="868" t="s">
        <v>12154</v>
      </c>
      <c r="I59" t="str">
        <f>IFERROR(_xlfn.TEXTBEFORE(I58,":"),"Not Yet Made")</f>
        <v>Protoeruptors</v>
      </c>
      <c r="J59" t="str">
        <f>IFERROR(_xlfn.TEXTBEFORE(J58,":"),"Not Yet Made")</f>
        <v>Handaal Crossguarded Hands</v>
      </c>
      <c r="K59" t="str">
        <f>IFERROR(_xlfn.TEXTBEFORE(K58,":"),"Not Yet Made")</f>
        <v>Not Yet Made</v>
      </c>
      <c r="L59" t="str">
        <f>IFERROR(_xlfn.TEXTBEFORE(L58,":"),"Not Yet Made")</f>
        <v>Not Yet Made</v>
      </c>
      <c r="M59" t="str">
        <f>IFERROR(_xlfn.TEXTBEFORE(M58,":"),"Not Yet Made")</f>
        <v>Not Yet Made</v>
      </c>
      <c r="N59" s="249" t="s">
        <v>2676</v>
      </c>
      <c r="O59" s="911" t="str">
        <f>Gear!B1289</f>
        <v>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v>
      </c>
      <c r="P59" t="str">
        <f t="shared" si="13"/>
        <v>Arcane Helix</v>
      </c>
      <c r="Q59" t="s">
        <v>12107</v>
      </c>
      <c r="S59" s="249"/>
    </row>
    <row r="60" spans="1:19">
      <c r="B60" t="s">
        <v>12107</v>
      </c>
      <c r="C60" t="s">
        <v>12107</v>
      </c>
      <c r="D60" t="s">
        <v>12107</v>
      </c>
      <c r="E60" t="s">
        <v>12108</v>
      </c>
      <c r="F60" t="s">
        <v>12108</v>
      </c>
      <c r="I60" t="s">
        <v>12107</v>
      </c>
      <c r="J60" t="s">
        <v>12107</v>
      </c>
      <c r="K60" t="s">
        <v>12108</v>
      </c>
      <c r="L60" t="s">
        <v>12108</v>
      </c>
      <c r="M60" t="s">
        <v>12108</v>
      </c>
      <c r="N60" s="249" t="s">
        <v>2676</v>
      </c>
      <c r="O60" s="911" t="str">
        <f>Gear!B1290</f>
        <v>Blink Drive: Artifact; It is a Spherical Glowing Item; Passive: [Requires Combat] Every time you suffer Damage, you Teleport 1 Tile away from Target that Inflicted Damage to you if possible.</v>
      </c>
      <c r="P60" t="str">
        <f t="shared" si="13"/>
        <v>Blink Drive</v>
      </c>
      <c r="Q60" t="s">
        <v>12107</v>
      </c>
      <c r="S60" s="249"/>
    </row>
    <row r="61" spans="1:19" hidden="1">
      <c r="B61" t="str">
        <f>Gear!B393</f>
        <v>Arcadenuva: One-handed Ranged Crossbow; 12 Physical Damage; 2 Ammo Capacity; Active: (≈) [Requires a Weapon in both Off-Hand and Main-Hand] For the remainder of this Combat your Basic Attacks trigger an additional Attack with your Off-Hand Weapon. (1/Day)</v>
      </c>
      <c r="C61" t="str">
        <f>Gear!B394</f>
        <v>**Insert**</v>
      </c>
      <c r="D61" t="str">
        <f>Gear!B395</f>
        <v>**Insert**</v>
      </c>
      <c r="E61" t="str">
        <f>Gear!B396</f>
        <v>**Insert**</v>
      </c>
      <c r="F61" t="str">
        <f>Gear!B397</f>
        <v>**Insert**</v>
      </c>
      <c r="I61" t="str">
        <f>Gear!B1003</f>
        <v>**Insert**</v>
      </c>
      <c r="J61" t="str">
        <f>Gear!B1004</f>
        <v>High Priests Healers: Hand Piece; +2 Defense; +2 Dispersion; +20% Light Resistance; Active: (+) Heal Target Entity for 30 Health. (1/Day)</v>
      </c>
      <c r="K61" t="str">
        <f>Gear!B1005</f>
        <v>Botanist's Gloves: Hand Piece; +3 Dispersion; +20% Earth Resistance; Passive: Exploring a Hex Grants you an Extra Rare or lower Rarity Ingredient of your choice found on this Hex.</v>
      </c>
      <c r="L61" t="str">
        <f>Gear!B1006</f>
        <v>Explorer's Gloves: Hand Piece; +3 Defense; +3 Dispersion; Passive: All Chests will now also contain 1 Ore or Fabric; The Rarity depends on the Roll for the Chest. (1-Nothing; 2-5-Common; 6-10-Rare; 11-15-Epic; 16-19-Legendary; 20 Mythic)</v>
      </c>
      <c r="M61" t="str">
        <f>Gear!B1007</f>
        <v>Archmages' Enablers: Hand Piece; +1 Wisdom; +5 Power; +2 Dispersion; +50 Mana; Active: [1 Channel Stack] Your next Overcast may be used on any Ability Type and has +3 to its Roll.</v>
      </c>
      <c r="N61" s="249" t="s">
        <v>2676</v>
      </c>
      <c r="O61" s="911"/>
      <c r="P61" t="str">
        <f t="shared" si="13"/>
        <v>Not Yet Made</v>
      </c>
      <c r="Q61" t="s">
        <v>12107</v>
      </c>
      <c r="S61" s="249"/>
    </row>
    <row r="62" spans="1:19">
      <c r="A62" s="868" t="s">
        <v>12155</v>
      </c>
      <c r="B62" t="str">
        <f>IFERROR(_xlfn.TEXTBEFORE(B61,":"),"Not Yet Made")</f>
        <v>Arcadenuva</v>
      </c>
      <c r="C62" t="str">
        <f t="shared" ref="C62:F62" si="25">IFERROR(_xlfn.TEXTBEFORE(C61,":"),"Not Yet Made")</f>
        <v>Not Yet Made</v>
      </c>
      <c r="D62" t="str">
        <f t="shared" si="25"/>
        <v>Not Yet Made</v>
      </c>
      <c r="E62" t="str">
        <f t="shared" si="25"/>
        <v>Not Yet Made</v>
      </c>
      <c r="F62" t="str">
        <f t="shared" si="25"/>
        <v>Not Yet Made</v>
      </c>
      <c r="H62" s="868" t="s">
        <v>12156</v>
      </c>
      <c r="I62" t="str">
        <f>IFERROR(_xlfn.TEXTBEFORE(I61,":"),"Not Yet Made")</f>
        <v>Not Yet Made</v>
      </c>
      <c r="J62" t="str">
        <f>IFERROR(_xlfn.TEXTBEFORE(J61,":"),"Not Yet Made")</f>
        <v>High Priests Healers</v>
      </c>
      <c r="K62" t="str">
        <f>IFERROR(_xlfn.TEXTBEFORE(K61,":"),"Not Yet Made")</f>
        <v>Botanist's Gloves</v>
      </c>
      <c r="L62" t="str">
        <f>IFERROR(_xlfn.TEXTBEFORE(L61,":"),"Not Yet Made")</f>
        <v>Explorer's Gloves</v>
      </c>
      <c r="M62" t="str">
        <f>IFERROR(_xlfn.TEXTBEFORE(M61,":"),"Not Yet Made")</f>
        <v>Archmages' Enablers</v>
      </c>
      <c r="N62" s="249" t="s">
        <v>2676</v>
      </c>
      <c r="O62" s="911" t="str">
        <f>Gear!B1291</f>
        <v>Pandoras Box: Artifact; It is a Box; Passive: At the Start of the Day gain 1 Random Gear or Item. (Any Random Rarity)</v>
      </c>
      <c r="P62" t="str">
        <f t="shared" si="13"/>
        <v>Pandoras Box</v>
      </c>
      <c r="Q62" t="s">
        <v>12107</v>
      </c>
      <c r="S62" s="249"/>
    </row>
    <row r="63" spans="1:19">
      <c r="B63" t="s">
        <v>12107</v>
      </c>
      <c r="C63" t="s">
        <v>12108</v>
      </c>
      <c r="D63" t="s">
        <v>12108</v>
      </c>
      <c r="E63" t="s">
        <v>12108</v>
      </c>
      <c r="F63" t="s">
        <v>12108</v>
      </c>
      <c r="I63" t="s">
        <v>12108</v>
      </c>
      <c r="J63" t="s">
        <v>12107</v>
      </c>
      <c r="K63" t="s">
        <v>12107</v>
      </c>
      <c r="L63" t="s">
        <v>12107</v>
      </c>
      <c r="M63" t="s">
        <v>12107</v>
      </c>
      <c r="N63" s="249" t="s">
        <v>2676</v>
      </c>
      <c r="O63" s="911" t="str">
        <f>Gear!B1292</f>
        <v>The Second Die: Artifact; It is a twenty sided die; Passive: (≈) Whenever you roll D20 outside of Combat you roll once more and choose which outcome to keep; Active: (≈) [Requires Combat] Flash; Your next D20 Dice Roll is rolled Twice and you choose which outcome to keep. (1/Combat)</v>
      </c>
      <c r="P63" t="str">
        <f t="shared" si="13"/>
        <v>The Second Die</v>
      </c>
      <c r="Q63" t="s">
        <v>12107</v>
      </c>
      <c r="S63" s="249"/>
    </row>
    <row r="64" spans="1:19" hidden="1">
      <c r="B64" t="str">
        <f>Gear!B412</f>
        <v>**Insert**</v>
      </c>
      <c r="C64" t="str">
        <f>Gear!B413</f>
        <v>**Insert**</v>
      </c>
      <c r="D64" t="str">
        <f>Gear!B414</f>
        <v>Day of Decay: Two-handed Ranged Crossbow; 12-17 Physical Damage; 8 Dark Damage on hit; 1 Ammo Capacity; 1 Hex Range; Passive: Rolling a Nat 20 on your Basic Attack will inflict Rotting in 3 Days on Target.</v>
      </c>
      <c r="E64" t="str">
        <f>Gear!B415</f>
        <v>Giros Hand Ballista: Two-handed Ranged Crossbow; 40 Physical Damage; 5 Capacity; 2 Hex Range; Passive: Consumes 5 Arrows per Shot which count as one; Reloading Requires 2 Turns of Preparation.</v>
      </c>
      <c r="F64" t="str">
        <f>Gear!B416</f>
        <v>**Insert**</v>
      </c>
      <c r="I64" t="str">
        <f>Gear!B1022</f>
        <v>Raw Dragonskin: Hand Piece; +100 Health; +4 Power; +2 Dexterity; Active: (≈) Selfdestruct; Restore 200 Health.</v>
      </c>
      <c r="J64" t="str">
        <f>Gear!B1023</f>
        <v>**Insert**</v>
      </c>
      <c r="K64" t="str">
        <f>Gear!B1024</f>
        <v>Delicious Wraps: Hand Piece; +3 Defense; +3 Dispersion; +50% Bleed Resistance; Active:[2 Turns of Preparation]; Selfdestruct; Restore yourself to 100% Health.</v>
      </c>
      <c r="L64" t="str">
        <f>Gear!B1025</f>
        <v>**Insert**</v>
      </c>
      <c r="M64" t="str">
        <f>Gear!B1026</f>
        <v>**Insert**</v>
      </c>
      <c r="N64" s="249" t="s">
        <v>2676</v>
      </c>
      <c r="O64" s="911"/>
      <c r="P64" t="str">
        <f t="shared" si="13"/>
        <v>Not Yet Made</v>
      </c>
      <c r="Q64" t="s">
        <v>12107</v>
      </c>
      <c r="S64" s="249"/>
    </row>
    <row r="65" spans="1:19">
      <c r="A65" s="868" t="s">
        <v>12157</v>
      </c>
      <c r="B65" t="str">
        <f>IFERROR(_xlfn.TEXTBEFORE(B64,":"),"Not Yet Made")</f>
        <v>Not Yet Made</v>
      </c>
      <c r="C65" t="str">
        <f t="shared" ref="C65:F65" si="26">IFERROR(_xlfn.TEXTBEFORE(C64,":"),"Not Yet Made")</f>
        <v>Not Yet Made</v>
      </c>
      <c r="D65" t="str">
        <f t="shared" si="26"/>
        <v>Day of Decay</v>
      </c>
      <c r="E65" t="str">
        <f t="shared" si="26"/>
        <v>Giros Hand Ballista</v>
      </c>
      <c r="F65" t="str">
        <f t="shared" si="26"/>
        <v>Not Yet Made</v>
      </c>
      <c r="H65" s="868" t="s">
        <v>12158</v>
      </c>
      <c r="I65" t="str">
        <f>IFERROR(_xlfn.TEXTBEFORE(I64,":"),"Not Yet Made")</f>
        <v>Raw Dragonskin</v>
      </c>
      <c r="J65" t="str">
        <f>IFERROR(_xlfn.TEXTBEFORE(J64,":"),"Not Yet Made")</f>
        <v>Not Yet Made</v>
      </c>
      <c r="K65" t="str">
        <f>IFERROR(_xlfn.TEXTBEFORE(K64,":"),"Not Yet Made")</f>
        <v>Delicious Wraps</v>
      </c>
      <c r="L65" t="str">
        <f>IFERROR(_xlfn.TEXTBEFORE(L64,":"),"Not Yet Made")</f>
        <v>Not Yet Made</v>
      </c>
      <c r="M65" t="str">
        <f>IFERROR(_xlfn.TEXTBEFORE(M64,":"),"Not Yet Made")</f>
        <v>Not Yet Made</v>
      </c>
      <c r="N65" s="249" t="s">
        <v>2676</v>
      </c>
      <c r="O65" s="911" t="str">
        <f>Gear!B1293</f>
        <v>Mana-Tech Catalyst: Active: (≈) Reset the Cooldown of target Non-Ultimate Ability or Gear. (1/Day)</v>
      </c>
      <c r="P65" t="str">
        <f t="shared" si="13"/>
        <v>Mana-Tech Catalyst</v>
      </c>
      <c r="Q65" t="s">
        <v>12107</v>
      </c>
      <c r="S65" s="249"/>
    </row>
    <row r="66" spans="1:19">
      <c r="B66" t="s">
        <v>12108</v>
      </c>
      <c r="C66" t="s">
        <v>12108</v>
      </c>
      <c r="D66" t="s">
        <v>12107</v>
      </c>
      <c r="E66" t="s">
        <v>12107</v>
      </c>
      <c r="F66" t="s">
        <v>12108</v>
      </c>
      <c r="I66" t="s">
        <v>12108</v>
      </c>
      <c r="J66" t="s">
        <v>12108</v>
      </c>
      <c r="K66" t="s">
        <v>12108</v>
      </c>
      <c r="L66" t="s">
        <v>12108</v>
      </c>
      <c r="M66" t="s">
        <v>12108</v>
      </c>
      <c r="N66" s="249" t="s">
        <v>2676</v>
      </c>
      <c r="O66" s="911" t="str">
        <f>Gear!B1294</f>
        <v>Nature's Heart: Artifact; It is a Wooden Heart; Passive: The First Wavelength Non-Ultimate Ability Cast each Day costs 0 Resonance; Toggle Abilities are not affected.</v>
      </c>
      <c r="P66" t="str">
        <f t="shared" si="13"/>
        <v>Nature's Heart</v>
      </c>
      <c r="Q66" t="s">
        <v>12107</v>
      </c>
      <c r="S66" s="249"/>
    </row>
    <row r="67" spans="1:19" hidden="1">
      <c r="B67" t="str">
        <f>Gear!B431</f>
        <v>Bullet Caster: One-handed Ranged Pistol; 10 Physical Damage; 2 Capacity; Active: (&gt;) Counter; Reflect Target Ranged Basic Attack back to the Entity that Shot it with a 50% chance to Stun Target for 1 Turn. (1 Bullet; 1/Combat)</v>
      </c>
      <c r="C67" t="str">
        <f>Gear!B432</f>
        <v>Brainbuster: One-handed Ranged Pistol; 8-10 Physical Damage; 2 Ammo Capacity; Passive: 50% for Pellets to hit Targets skull on hit. The 7th Pellet Cracks the Skull. Piercing into the brain and Instantly Killing the Target.</v>
      </c>
      <c r="D67" t="str">
        <f>Gear!B433</f>
        <v>The Jhin: One-handed Ranged Pistol; 4 Physical Damage; 4 Dark Damage On Hit; 4 Ammo Capacity; Passive: Every 4th bullet fired deals 44 Dark Damage On Hit Instead.</v>
      </c>
      <c r="E67" t="str">
        <f>Gear!B434</f>
        <v>Selvion: One-handed Ranged Pistol; 12 Magic Damage; 1 Ammo Capacity; Passive: Basic Attacks will always Fire a clone of the Pellet in its Chamber at the cost of 5 Mana/Health; Active: (&gt;) Fire the Chambered Pellet with +1 Crit Multiplier Consuming it in the process.</v>
      </c>
      <c r="F67" t="str">
        <f>Gear!B435</f>
        <v>Belvion: One-handed Ranged Pistol; 12 Physical Damage; 1 Ammo Capacity; Passive: Basic Attacks will always Fire a clone of the Pellet in its Chamber at the cost of 5 Mana/Health; Active: (&gt;) Fire the Chambered Pellet with +1 Crit Multiplier Consuming it in the process.</v>
      </c>
      <c r="G67" s="249" t="s">
        <v>2676</v>
      </c>
      <c r="I67" t="str">
        <f>Gear!B1041</f>
        <v>Dragonscale Cuisses: Leg Set Piece; +4 Defense; +4 Dispersion; +40 Health; +20% Elemental Resistance.</v>
      </c>
      <c r="J67" t="str">
        <f>Gear!B1042</f>
        <v>Karna's Cuisses: Leg Set Piece; +2 Defense; +4 Dispersion; +10% Elemental Resistance; +10% Deflection; Active: (≈) Selfdestruct; Gain 3 Might for every Gear you Selfdestruct this Day; Lasts until End of Day.</v>
      </c>
      <c r="K67" t="str">
        <f>Gear!B1043</f>
        <v>Trifectas Miracle: Leg Piece; Active: (≈) Flash; Switch Stance; Protection: +30% Fortitude; Empowerment: +7 Strength, +7 Dexterity, +7 Power; Destruction: +1 To Basic Attack Roll.</v>
      </c>
      <c r="L67" t="str">
        <f>Gear!B1044</f>
        <v>**Insert**</v>
      </c>
      <c r="M67" t="str">
        <f>Gear!B1045</f>
        <v>**Insert**</v>
      </c>
      <c r="N67" s="249" t="s">
        <v>2676</v>
      </c>
      <c r="O67" s="911"/>
      <c r="P67" t="str">
        <f t="shared" si="13"/>
        <v>Not Yet Made</v>
      </c>
      <c r="Q67" t="s">
        <v>12107</v>
      </c>
      <c r="S67" s="249"/>
    </row>
    <row r="68" spans="1:19">
      <c r="A68" s="868" t="s">
        <v>12159</v>
      </c>
      <c r="B68" t="str">
        <f>IFERROR(_xlfn.TEXTBEFORE(B67,":"),"Not Yet Made")</f>
        <v>Bullet Caster</v>
      </c>
      <c r="C68" t="str">
        <f t="shared" ref="C68:F68" si="27">IFERROR(_xlfn.TEXTBEFORE(C67,":"),"Not Yet Made")</f>
        <v>Brainbuster</v>
      </c>
      <c r="D68" t="str">
        <f t="shared" si="27"/>
        <v>The Jhin</v>
      </c>
      <c r="E68" t="str">
        <f t="shared" si="27"/>
        <v>Selvion</v>
      </c>
      <c r="F68" t="str">
        <f t="shared" si="27"/>
        <v>Belvion</v>
      </c>
      <c r="H68" s="868" t="s">
        <v>12160</v>
      </c>
      <c r="I68" t="str">
        <f>IFERROR(_xlfn.TEXTBEFORE(I67,":"),"Not Yet Made")</f>
        <v>Dragonscale Cuisses</v>
      </c>
      <c r="J68" t="str">
        <f>IFERROR(_xlfn.TEXTBEFORE(J67,":"),"Not Yet Made")</f>
        <v>Karna's Cuisses</v>
      </c>
      <c r="K68" t="str">
        <f>IFERROR(_xlfn.TEXTBEFORE(K67,":"),"Not Yet Made")</f>
        <v>Trifectas Miracle</v>
      </c>
      <c r="L68" t="str">
        <f>IFERROR(_xlfn.TEXTBEFORE(L67,":"),"Not Yet Made")</f>
        <v>Not Yet Made</v>
      </c>
      <c r="M68" t="str">
        <f>IFERROR(_xlfn.TEXTBEFORE(M67,":"),"Not Yet Made")</f>
        <v>Not Yet Made</v>
      </c>
      <c r="N68" s="249" t="s">
        <v>2676</v>
      </c>
      <c r="O68" s="911" t="str">
        <f>Gear!B1295</f>
        <v>Joker's Blank: Artifact; It is a card; Active: (≈) Cast Target Ability 1 Rank Higher at no cost but with Powerplay. (1/Day)</v>
      </c>
      <c r="P68" t="str">
        <f t="shared" si="13"/>
        <v>Joker's Blank</v>
      </c>
      <c r="Q68" t="s">
        <v>12107</v>
      </c>
      <c r="S68" s="249"/>
    </row>
    <row r="69" spans="1:19">
      <c r="A69" s="928"/>
      <c r="B69" t="s">
        <v>12107</v>
      </c>
      <c r="C69" t="s">
        <v>12107</v>
      </c>
      <c r="D69" t="s">
        <v>12107</v>
      </c>
      <c r="E69" t="s">
        <v>12107</v>
      </c>
      <c r="F69" t="s">
        <v>12107</v>
      </c>
      <c r="I69" t="s">
        <v>12108</v>
      </c>
      <c r="J69" t="s">
        <v>12107</v>
      </c>
      <c r="K69" t="s">
        <v>12107</v>
      </c>
      <c r="L69" t="s">
        <v>12108</v>
      </c>
      <c r="M69" t="s">
        <v>12108</v>
      </c>
      <c r="N69" s="249" t="s">
        <v>2676</v>
      </c>
      <c r="O69" s="249" t="str">
        <f>Gear!B1296</f>
        <v>Locket of Tiredness: It is a Lock; +200 Health; -2 Mobility; -1 Stamina; Active: [Requires "The Key of Melancholy" Artifact] Consume The Lock of Tiredness and The Key of Melancholy to Gain 800 Max Mana, 800 Max Health -4 Mobility and -1 Stamina.</v>
      </c>
      <c r="P69" t="str">
        <f t="shared" si="13"/>
        <v>Locket of Tiredness</v>
      </c>
      <c r="Q69" t="s">
        <v>12107</v>
      </c>
      <c r="S69" s="249"/>
    </row>
    <row r="70" spans="1:19" hidden="1">
      <c r="B70" t="str">
        <f>Gear!B450</f>
        <v>The Reagle: Two-handed Ranged Rifle; 18 Physical Damage. 2 Ammo Capacity; 50% Defense Penetration; Passive: Your Basic Attack has Blitz.</v>
      </c>
      <c r="C70" t="str">
        <f>Gear!B451</f>
        <v>Scoped Burntbuster: Two-handed Ranged Rifle; 14 Fire Damage; 2 Ammo Capacity; 2 Hex Range; Passive: If two Consecutive Basic Attacks hit Target. they explode dealing 20 Blast Damage to Target.</v>
      </c>
      <c r="D70" t="str">
        <f>Gear!B452</f>
        <v>Flatliner: Two-handed Ranged Rifle; 8 Physical Damage; 2 Capacity; 2 Hex Range; +2 Crit Multiplier; No Damage Fall-off.</v>
      </c>
      <c r="E70" t="str">
        <f>Gear!B453</f>
        <v>**Insert**</v>
      </c>
      <c r="F70" t="str">
        <f>Gear!B454</f>
        <v>**Insert**</v>
      </c>
      <c r="I70" t="str">
        <f>Gear!B1060</f>
        <v>**Insert**</v>
      </c>
      <c r="J70" t="str">
        <f>Gear!B1061</f>
        <v>Mordred's Perseverance: Leg Set Piece; +1 Defense. +1 Dispersion +10 Health; Passive: At the end of a victorious combat, restore 50% of Health lost during the Combat.</v>
      </c>
      <c r="K70" t="str">
        <f>Gear!B1062</f>
        <v>**Insert**</v>
      </c>
      <c r="L70" t="str">
        <f>Gear!B1063</f>
        <v>False Promises: Leg Piece; -4 Defense; -4 Dispersion; -40 Health; -40 Mana; -2 Mobility; Passive: Locks Slot upon Equipping; Active: (+) [Requires 3 Rests with this Gear Equipped] Switch your Leg Slot with Target Entity; Overrides Locked.</v>
      </c>
      <c r="M70" t="str">
        <f>Gear!B1064</f>
        <v>**Insert**</v>
      </c>
      <c r="N70" s="249" t="s">
        <v>2676</v>
      </c>
      <c r="O70" s="249"/>
      <c r="P70" t="str">
        <f t="shared" si="13"/>
        <v>Not Yet Made</v>
      </c>
      <c r="Q70" t="s">
        <v>12108</v>
      </c>
      <c r="S70" s="249"/>
    </row>
    <row r="71" spans="1:19">
      <c r="A71" s="868" t="s">
        <v>12161</v>
      </c>
      <c r="B71" t="str">
        <f>IFERROR(_xlfn.TEXTBEFORE(B70,":"),"Not Yet Made")</f>
        <v>The Reagle</v>
      </c>
      <c r="C71" t="str">
        <f t="shared" ref="C71:F71" si="28">IFERROR(_xlfn.TEXTBEFORE(C70,":"),"Not Yet Made")</f>
        <v>Scoped Burntbuster</v>
      </c>
      <c r="D71" t="str">
        <f t="shared" si="28"/>
        <v>Flatliner</v>
      </c>
      <c r="E71" t="str">
        <f t="shared" si="28"/>
        <v>Not Yet Made</v>
      </c>
      <c r="F71" t="str">
        <f t="shared" si="28"/>
        <v>Not Yet Made</v>
      </c>
      <c r="H71" s="868" t="s">
        <v>12162</v>
      </c>
      <c r="I71" t="str">
        <f>IFERROR(_xlfn.TEXTBEFORE(I70,":"),"Not Yet Made")</f>
        <v>Not Yet Made</v>
      </c>
      <c r="J71" t="str">
        <f>IFERROR(_xlfn.TEXTBEFORE(J70,":"),"Not Yet Made")</f>
        <v>Mordred's Perseverance</v>
      </c>
      <c r="K71" t="str">
        <f>IFERROR(_xlfn.TEXTBEFORE(K70,":"),"Not Yet Made")</f>
        <v>Not Yet Made</v>
      </c>
      <c r="L71" t="str">
        <f>IFERROR(_xlfn.TEXTBEFORE(L70,":"),"Not Yet Made")</f>
        <v>False Promises</v>
      </c>
      <c r="M71" t="str">
        <f>IFERROR(_xlfn.TEXTBEFORE(M70,":"),"Not Yet Made")</f>
        <v>Not Yet Made</v>
      </c>
      <c r="N71" s="249" t="s">
        <v>2676</v>
      </c>
      <c r="O71" s="249" t="str">
        <f>Gear!B1297</f>
        <v>Key of Melancholy: It is a Key; +200 Mana; -2 Mobility; -1 Stamina; Active: [Requires "Locket of Tiredness" Artifact] Consume The Lock of Tiredness and The Key of Melancholy to Gain 800 Max Mana, 800 Max Health -4 Mobility and -1 Stamina.</v>
      </c>
      <c r="P71" t="str">
        <f t="shared" si="13"/>
        <v>Key of Melancholy</v>
      </c>
      <c r="Q71" t="s">
        <v>12107</v>
      </c>
      <c r="S71" s="249"/>
    </row>
    <row r="72" spans="1:19">
      <c r="B72" t="s">
        <v>12107</v>
      </c>
      <c r="C72" t="s">
        <v>12107</v>
      </c>
      <c r="D72" t="s">
        <v>12108</v>
      </c>
      <c r="E72" t="s">
        <v>12108</v>
      </c>
      <c r="F72" t="s">
        <v>12108</v>
      </c>
      <c r="I72" t="s">
        <v>12108</v>
      </c>
      <c r="J72" t="s">
        <v>12107</v>
      </c>
      <c r="K72" t="s">
        <v>12108</v>
      </c>
      <c r="L72" t="s">
        <v>12107</v>
      </c>
      <c r="M72" t="s">
        <v>12108</v>
      </c>
      <c r="N72" s="249" t="s">
        <v>2676</v>
      </c>
      <c r="O72" s="249" t="str">
        <f>Gear!B1298</f>
        <v>Forbidden Reliquary: Artifact; It is a Cylinder; Active: Powerplay; Lock your Artifact Slot and Double a Natural Non-Scaling Number on Target Non-Ultimate Ability(This Includes, Damage, Resource Cost, Summon Cap, Summon Amount, Any Stat); Ranking up the Ability Cancels this Effect.</v>
      </c>
      <c r="P72" t="str">
        <f t="shared" si="13"/>
        <v>Forbidden Reliquary</v>
      </c>
      <c r="Q72" t="s">
        <v>12107</v>
      </c>
      <c r="S72" s="249"/>
    </row>
    <row r="73" spans="1:19" hidden="1">
      <c r="B73" t="str">
        <f>Gear!B469</f>
        <v>Kingdom Reborn: Two-handed Ranged Staff; 15 Magic Damage; +50 Mana; Active: (≈) Become Surged and Enlightened for 2 Turns; Fear all other Entities for 2 Turns. (1/Day)</v>
      </c>
      <c r="C73" t="str">
        <f>Gear!B470</f>
        <v>Banner Of the Saint: Two-handed Melee Staff; 15 Physical Damage; On Hit: 10 Light Damage; Active: (+) Powerplay; Flash; Drain 2 Faith from Target Entity.</v>
      </c>
      <c r="D73" t="str">
        <f>Gear!B471</f>
        <v>Ragefilter: Two-handed Melee Staff; 20 Physical Damage; +10 Power; +100 Mana; Passive: Scales with Strength &amp; Power; Can't Crit.</v>
      </c>
      <c r="E73" t="str">
        <f>Gear!B472</f>
        <v>Shashin: Two-handed Melee Staff; 3 Wind Damage; Non-ultimate Abilities Trigger twice.</v>
      </c>
      <c r="F73" t="str">
        <f>Gear!B473</f>
        <v>**Insert**</v>
      </c>
      <c r="I73" t="str">
        <f>Gear!B1079</f>
        <v>Stalkers Legwraps: Leg Set Piece; +2 Dexterity; +2 Power; +2 Mobility; Passive: As long as you are the only Entity under your Banner you gain 2 extra Mobility.</v>
      </c>
      <c r="J73" t="str">
        <f>Gear!B1080</f>
        <v>**Insert**</v>
      </c>
      <c r="K73" t="str">
        <f>Gear!B1081</f>
        <v>Corduroys of Adrenaline Rush: Leg Piece; Passive: Question Mark Outcomes are doubled on rolls between 2-19; Active: (≈) Selfdestruct; Select 3 out of the 6 Skill Tree Keystones and roll a d3 to get one of them.</v>
      </c>
      <c r="L73" t="str">
        <f>Gear!B1082</f>
        <v>**Insert**</v>
      </c>
      <c r="M73" t="str">
        <f>Gear!B1083</f>
        <v>**Insert**</v>
      </c>
      <c r="N73" s="249" t="s">
        <v>2676</v>
      </c>
      <c r="O73" s="249"/>
      <c r="P73" t="str">
        <f t="shared" si="13"/>
        <v>Not Yet Made</v>
      </c>
      <c r="Q73" t="s">
        <v>12108</v>
      </c>
      <c r="S73" s="249"/>
    </row>
    <row r="74" spans="1:19">
      <c r="A74" s="868" t="s">
        <v>12163</v>
      </c>
      <c r="B74" t="str">
        <f>IFERROR(_xlfn.TEXTBEFORE(B73,":"),"Not Yet Made")</f>
        <v>Kingdom Reborn</v>
      </c>
      <c r="C74" t="str">
        <f t="shared" ref="C74:F74" si="29">IFERROR(_xlfn.TEXTBEFORE(C73,":"),"Not Yet Made")</f>
        <v>Banner Of the Saint</v>
      </c>
      <c r="D74" t="str">
        <f t="shared" si="29"/>
        <v>Ragefilter</v>
      </c>
      <c r="E74" t="str">
        <f t="shared" si="29"/>
        <v>Shashin</v>
      </c>
      <c r="F74" t="str">
        <f t="shared" si="29"/>
        <v>Not Yet Made</v>
      </c>
      <c r="H74" s="868" t="s">
        <v>12164</v>
      </c>
      <c r="I74" t="str">
        <f>IFERROR(_xlfn.TEXTBEFORE(I73,":"),"Not Yet Made")</f>
        <v>Stalkers Legwraps</v>
      </c>
      <c r="J74" t="str">
        <f>IFERROR(_xlfn.TEXTBEFORE(J73,":"),"Not Yet Made")</f>
        <v>Not Yet Made</v>
      </c>
      <c r="K74" t="str">
        <f>IFERROR(_xlfn.TEXTBEFORE(K73,":"),"Not Yet Made")</f>
        <v>Corduroys of Adrenaline Rush</v>
      </c>
      <c r="L74" t="str">
        <f>IFERROR(_xlfn.TEXTBEFORE(L73,":"),"Not Yet Made")</f>
        <v>Not Yet Made</v>
      </c>
      <c r="M74" t="str">
        <f>IFERROR(_xlfn.TEXTBEFORE(M73,":"),"Not Yet Made")</f>
        <v>Not Yet Made</v>
      </c>
      <c r="N74" s="249" t="s">
        <v>2676</v>
      </c>
      <c r="O74" s="249" t="str">
        <f>Gear!B1299</f>
        <v>Flag of Rite: Artifact; It is a Flag; +2 Might; +80 Health; +2 Power; Active: Grant your Banner +2 Might until End of Combat. (1/Day)</v>
      </c>
      <c r="P74" t="str">
        <f t="shared" si="13"/>
        <v>Flag of Rite</v>
      </c>
      <c r="Q74" t="s">
        <v>12107</v>
      </c>
      <c r="S74" s="249"/>
    </row>
    <row r="75" spans="1:19">
      <c r="A75" s="928"/>
      <c r="B75" t="s">
        <v>12107</v>
      </c>
      <c r="C75" t="s">
        <v>12107</v>
      </c>
      <c r="D75" t="s">
        <v>12107</v>
      </c>
      <c r="E75" t="s">
        <v>12107</v>
      </c>
      <c r="F75" t="s">
        <v>12108</v>
      </c>
      <c r="I75" t="s">
        <v>12107</v>
      </c>
      <c r="J75" t="s">
        <v>12108</v>
      </c>
      <c r="K75" t="s">
        <v>12107</v>
      </c>
      <c r="L75" t="s">
        <v>12108</v>
      </c>
      <c r="M75" t="s">
        <v>12108</v>
      </c>
      <c r="N75" s="249" t="s">
        <v>2676</v>
      </c>
      <c r="O75" s="249" t="str">
        <f>Gear!B1300</f>
        <v>Userpers Wish: Artifact; It is an Aetheric Rose; -5 Wisdom; +10 Dispersion; +100 Mana; Passive: All your Attempts gain +2 to their Rolls.</v>
      </c>
      <c r="P75" t="str">
        <f t="shared" si="13"/>
        <v>Userpers Wish</v>
      </c>
      <c r="Q75" t="s">
        <v>12107</v>
      </c>
      <c r="S75" s="249"/>
    </row>
    <row r="76" spans="1:19" hidden="1">
      <c r="B76" t="str">
        <f>Gear!B488</f>
        <v>The Lightning Rod: Two-handed Ranged Scepter; 20 Unscallable Lightning Damage; +8 Power; +80% Lightning Resistance; Passive: Basic Attacks have Blitz; Switching to this Weapon during Combat has Counter and Flash.</v>
      </c>
      <c r="C76" t="str">
        <f>Gear!B489</f>
        <v>Gods' Fury: Two-Handed Ranged Scepter; 16-20 Light Damage; Active: (o) All other Entities on your Hex gain -1 Faith. (1/Day)</v>
      </c>
      <c r="D76" t="str">
        <f>Gear!B490</f>
        <v>Sea of Flowers: Two-handed Ranged Scepter; 15 Earth Damage; Active: (o) Powerplay; Remove all Negative Status Effects from all Entities on Hex and Turn Current Hex into a Sacred Sakura Grove; Entities on it have Regeneration Condition and +50% Elemental Resistance.</v>
      </c>
      <c r="E76" t="str">
        <f>Gear!B491</f>
        <v>Kingsley: Two-handed Ranged Scepter; 10-15 Magic Damage; +5 Power; Active: (&gt;) Basic Attack; If it lands and the Target is left below 20% Max Health. Kill Target. (1/Day)</v>
      </c>
      <c r="F76" t="str">
        <f>Gear!B492</f>
        <v>**Insert**</v>
      </c>
      <c r="I76" t="str">
        <f>Gear!B1098</f>
        <v>Leggings of Perfect Fitting: Leg Piece; +8 Attributes of your Choice; Passive: Choose to Gain 80 Health or Mana.</v>
      </c>
      <c r="J76" t="str">
        <f>Gear!B1099</f>
        <v>Thigh Highs: Leg Piece; +4 Dispersion; +4 Dexterity; +20% Deflection; Passive: Charm the attacker for 1 Turn when your Deflection is Triggered; Entities you Charm also become Vulnerable for the same Duration.</v>
      </c>
      <c r="K76" t="str">
        <f>Gear!B1100</f>
        <v>**Insert**</v>
      </c>
      <c r="L76" t="str">
        <f>Gear!B1101</f>
        <v>**Insert**</v>
      </c>
      <c r="M76" t="str">
        <f>Gear!B1102</f>
        <v>**Insert**</v>
      </c>
      <c r="N76" s="249" t="s">
        <v>2676</v>
      </c>
      <c r="O76" s="249"/>
      <c r="P76" t="str">
        <f t="shared" si="13"/>
        <v>Not Yet Made</v>
      </c>
      <c r="Q76" t="s">
        <v>12108</v>
      </c>
      <c r="S76" s="249"/>
    </row>
    <row r="77" spans="1:19">
      <c r="A77" s="868" t="s">
        <v>12165</v>
      </c>
      <c r="B77" t="str">
        <f>IFERROR(_xlfn.TEXTBEFORE(B76,":"),"Not Yet Made")</f>
        <v>The Lightning Rod</v>
      </c>
      <c r="C77" t="str">
        <f t="shared" ref="C77:F77" si="30">IFERROR(_xlfn.TEXTBEFORE(C76,":"),"Not Yet Made")</f>
        <v>Gods' Fury</v>
      </c>
      <c r="D77" t="str">
        <f t="shared" si="30"/>
        <v>Sea of Flowers</v>
      </c>
      <c r="E77" t="str">
        <f t="shared" si="30"/>
        <v>Kingsley</v>
      </c>
      <c r="F77" t="str">
        <f t="shared" si="30"/>
        <v>Not Yet Made</v>
      </c>
      <c r="H77" s="868" t="s">
        <v>12166</v>
      </c>
      <c r="I77" t="str">
        <f>IFERROR(_xlfn.TEXTBEFORE(I76,":"),"Not Yet Made")</f>
        <v>Leggings of Perfect Fitting</v>
      </c>
      <c r="J77" t="str">
        <f>IFERROR(_xlfn.TEXTBEFORE(J76,":"),"Not Yet Made")</f>
        <v>Thigh Highs</v>
      </c>
      <c r="K77" t="str">
        <f>IFERROR(_xlfn.TEXTBEFORE(K76,":"),"Not Yet Made")</f>
        <v>Not Yet Made</v>
      </c>
      <c r="L77" t="str">
        <f>IFERROR(_xlfn.TEXTBEFORE(L76,":"),"Not Yet Made")</f>
        <v>Not Yet Made</v>
      </c>
      <c r="M77" t="str">
        <f>IFERROR(_xlfn.TEXTBEFORE(M76,":"),"Not Yet Made")</f>
        <v>Not Yet Made</v>
      </c>
      <c r="N77" s="249" t="s">
        <v>2676</v>
      </c>
      <c r="O77" s="249" t="str">
        <f>Gear!B1301</f>
        <v>**Insert**</v>
      </c>
      <c r="P77" t="str">
        <f t="shared" si="13"/>
        <v>Not Yet Made</v>
      </c>
      <c r="Q77" t="s">
        <v>12108</v>
      </c>
      <c r="S77" s="249"/>
    </row>
    <row r="78" spans="1:19">
      <c r="B78" t="s">
        <v>12107</v>
      </c>
      <c r="C78" t="s">
        <v>12107</v>
      </c>
      <c r="D78" t="s">
        <v>12107</v>
      </c>
      <c r="E78" t="s">
        <v>12107</v>
      </c>
      <c r="F78" t="s">
        <v>12108</v>
      </c>
      <c r="I78" t="s">
        <v>12108</v>
      </c>
      <c r="J78" t="s">
        <v>12107</v>
      </c>
      <c r="K78" t="s">
        <v>12108</v>
      </c>
      <c r="L78" t="s">
        <v>12108</v>
      </c>
      <c r="M78" t="s">
        <v>12108</v>
      </c>
      <c r="N78" s="249" t="s">
        <v>2676</v>
      </c>
      <c r="O78" s="249" t="str">
        <f>Gear!B1302</f>
        <v>**Insert**</v>
      </c>
      <c r="P78" t="str">
        <f t="shared" si="13"/>
        <v>Not Yet Made</v>
      </c>
      <c r="Q78" t="s">
        <v>12108</v>
      </c>
      <c r="S78" s="249"/>
    </row>
    <row r="79" spans="1:19" hidden="1">
      <c r="B79" t="str">
        <f>Gear!B507</f>
        <v>Branched Ark: One-handed Ranged Wand; 5 Magic Damage; Passive: Shoots 3 Projectiles with each Basic Attack.</v>
      </c>
      <c r="C79" t="str">
        <f>Gear!B508</f>
        <v>Shadownull: One-handed Ranged Wand; 20 Dark Damage; +10% Deflection.</v>
      </c>
      <c r="D79" t="str">
        <f>Gear!B509</f>
        <v>The Welion Stick: One-handed Melee Wand; 30 Physical Damage; Can not Crit.</v>
      </c>
      <c r="E79" t="str">
        <f>Gear!B510</f>
        <v>Kardalion: One-handed Ranged Wand; 12 Magic Damage; +5 Power; +50 Mana; +5 Dispersion.</v>
      </c>
      <c r="F79" t="str">
        <f>Gear!B511</f>
        <v>**Insert**</v>
      </c>
      <c r="I79" t="str">
        <f>Gear!B1117</f>
        <v>Mordred's Will: Feet Set Piece; + 7 Defense; +7 Dispersion; Passive: Walking onto a Hex with an Entity on it will no longer cost stamina, but you will be forced to kill that Entity or Die.</v>
      </c>
      <c r="J79" t="str">
        <f>Gear!B1118</f>
        <v>Primo Victoria: Feet Piece; +1 Might; +3 Defense; +30% Fire Resistance; +30% Earth Resistance; +1 Stamina; Passive: All Traversable Hexes will Cost no more than 1 Stamina and will not have a Negative Effect.</v>
      </c>
      <c r="K79" t="str">
        <f>Gear!B1119</f>
        <v>Naga Scaled Flippers: +3 Defense; +3 Dispersion; +1 Mobility; +20% Deflection; +30% Frost Resistance; Passive: You may Traverse Water Tiles; Immune to Hydro Damage.</v>
      </c>
      <c r="L79" t="str">
        <f>Gear!B1120</f>
        <v>Dragonscale Treads: Feet Set Piece; +4 Defense; +4 Dispersion; +4 Strength; +4 Power; +1 Stamina.</v>
      </c>
      <c r="M79" t="str">
        <f>Gear!B1121</f>
        <v>Lolly’s Sneaky Sabatons: Feet Piece; +5 Dispersion; +5 Dexterity; Passive: You gain 1 Extra Action on your first turn in Combat.</v>
      </c>
      <c r="N79" s="249" t="s">
        <v>2676</v>
      </c>
      <c r="O79" s="249"/>
      <c r="P79" t="str">
        <f t="shared" si="13"/>
        <v>Not Yet Made</v>
      </c>
      <c r="Q79" t="s">
        <v>12108</v>
      </c>
      <c r="S79" s="249"/>
    </row>
    <row r="80" spans="1:19">
      <c r="A80" s="868" t="s">
        <v>12167</v>
      </c>
      <c r="B80" t="str">
        <f>IFERROR(_xlfn.TEXTBEFORE(B79,":"),"Not Yet Made")</f>
        <v>Branched Ark</v>
      </c>
      <c r="C80" t="str">
        <f t="shared" ref="C80:F80" si="31">IFERROR(_xlfn.TEXTBEFORE(C79,":"),"Not Yet Made")</f>
        <v>Shadownull</v>
      </c>
      <c r="D80" t="str">
        <f t="shared" si="31"/>
        <v>The Welion Stick</v>
      </c>
      <c r="E80" t="str">
        <f t="shared" si="31"/>
        <v>Kardalion</v>
      </c>
      <c r="F80" t="str">
        <f t="shared" si="31"/>
        <v>Not Yet Made</v>
      </c>
      <c r="H80" s="868" t="s">
        <v>12168</v>
      </c>
      <c r="I80" t="str">
        <f>IFERROR(_xlfn.TEXTBEFORE(I79,":"),"Not Yet Made")</f>
        <v>Mordred's Will</v>
      </c>
      <c r="J80" t="str">
        <f>IFERROR(_xlfn.TEXTBEFORE(J79,":"),"Not Yet Made")</f>
        <v>Primo Victoria</v>
      </c>
      <c r="K80" t="str">
        <f>IFERROR(_xlfn.TEXTBEFORE(K79,":"),"Not Yet Made")</f>
        <v>Naga Scaled Flippers</v>
      </c>
      <c r="L80" t="str">
        <f>IFERROR(_xlfn.TEXTBEFORE(L79,":"),"Not Yet Made")</f>
        <v>Dragonscale Treads</v>
      </c>
      <c r="M80" t="str">
        <f>IFERROR(_xlfn.TEXTBEFORE(M79,":"),"Not Yet Made")</f>
        <v>Lolly’s Sneaky Sabatons</v>
      </c>
      <c r="N80" s="249" t="s">
        <v>2676</v>
      </c>
      <c r="O80" s="249" t="str">
        <f>Gear!B1303</f>
        <v>**Insert**</v>
      </c>
      <c r="P80" t="str">
        <f t="shared" si="13"/>
        <v>Not Yet Made</v>
      </c>
      <c r="Q80" t="s">
        <v>12108</v>
      </c>
      <c r="S80" s="249"/>
    </row>
    <row r="81" spans="1:19">
      <c r="B81" t="s">
        <v>12107</v>
      </c>
      <c r="C81" t="s">
        <v>12107</v>
      </c>
      <c r="D81" t="s">
        <v>12107</v>
      </c>
      <c r="E81" t="s">
        <v>12107</v>
      </c>
      <c r="F81" t="s">
        <v>12108</v>
      </c>
      <c r="I81" t="s">
        <v>12107</v>
      </c>
      <c r="J81" t="s">
        <v>12107</v>
      </c>
      <c r="K81" t="s">
        <v>12107</v>
      </c>
      <c r="L81" t="s">
        <v>12107</v>
      </c>
      <c r="M81" t="s">
        <v>12107</v>
      </c>
      <c r="N81" s="249" t="s">
        <v>2676</v>
      </c>
      <c r="O81" s="249" t="str">
        <f>Gear!B1304</f>
        <v>**Insert**</v>
      </c>
      <c r="P81" t="str">
        <f t="shared" si="13"/>
        <v>Not Yet Made</v>
      </c>
      <c r="Q81" t="s">
        <v>12108</v>
      </c>
      <c r="S81" s="249"/>
    </row>
    <row r="82" spans="1:19" hidden="1">
      <c r="B82" t="str">
        <f>Gear!B526</f>
        <v>Verdant Vengence: One-handed Ranged Orb; 10 Poison Damage; Passive: [Requires Combat] This Weapons Base Damage is doubled if you were the first one to take Damage this Combat out of all Entities; Active: (≈) Take 20 Poison Damage and Double this Weapons Base Damage. (1/Combat)</v>
      </c>
      <c r="C82" t="str">
        <f>Gear!B527</f>
        <v>Karakri Crystalball: One-handed Ranged Orb; 0 Unscallable Magic Damage; +10 Power; Passive: While you are below 25% Health you gain an additional 10 Power; Active: (≈) Gain the 1 Hex Vision Map of the nearest chosen Landmark Until End of Day. (1/Day)</v>
      </c>
      <c r="D82" t="str">
        <f>Gear!B528</f>
        <v>Stable Archorb: One-handed Ranged Orb; 18 Magic Damage; Active: (≈) Toggle; Convert this weapons Base Damage to Power. (50 Mana/Health)</v>
      </c>
      <c r="E82" t="str">
        <f>Gear!B529</f>
        <v>Skull of Muigi: One-handed ranged Orb; 10 Unscalable Dark Damage; Passive: [Requires to be Wielded in Main Hand] Knives you equip in your Off-Hand become Ranged Projectile Impact Weapons.</v>
      </c>
      <c r="F82" t="str">
        <f>Gear!B530</f>
        <v>**Insert**</v>
      </c>
      <c r="I82" t="str">
        <f>Gear!B1136</f>
        <v>State of the Art Verluxian Greaves: Feet Piece; +5 Defense; +5 Dispersion; +1 Stamina; +1 Mobility; +10% Elemental Resistance.</v>
      </c>
      <c r="J82" t="str">
        <f>Gear!B1137</f>
        <v>Standfast Greaves: Feet Piece; -2 Mobility; +6 Defense; Passive: [Requires Combat] If you haven't moved for 3 turns in row double your Defense, Movement Actions cancel the Effect; Does not Stack.</v>
      </c>
      <c r="K82" t="str">
        <f>Gear!B1138</f>
        <v>Mana-Tech Platformers: +2 Mobility, +2 Power, +4 Defense, +1 Dispersion; Active: Jump over one Hex avoiding it completely to land on the next one in the same cardinal direction. (1 Stamina; 1/Day)</v>
      </c>
      <c r="L82" t="str">
        <f>Gear!B1139</f>
        <v>Shin Kickers: Leg Piece; +5 Strength; Active: (≈) Kick Target in his Shins Dealing 20(+200% Strength) Physical Damage; If the Damage dealt with this Ability is 80 or higher Dismember Targets Leg; If Target already has his Leg Amputated Kill him instead. (1/Day)</v>
      </c>
      <c r="M82" t="str">
        <f>Gear!B1140</f>
        <v>**Insert**</v>
      </c>
      <c r="N82" s="249" t="s">
        <v>2676</v>
      </c>
      <c r="O82" s="249"/>
      <c r="P82" t="str">
        <f t="shared" si="13"/>
        <v>Not Yet Made</v>
      </c>
      <c r="Q82" t="s">
        <v>12108</v>
      </c>
      <c r="S82" s="249"/>
    </row>
    <row r="83" spans="1:19">
      <c r="A83" s="868" t="s">
        <v>12169</v>
      </c>
      <c r="B83" t="str">
        <f>IFERROR(_xlfn.TEXTBEFORE(B82,":"),"Not Yet Made")</f>
        <v>Verdant Vengence</v>
      </c>
      <c r="C83" t="str">
        <f t="shared" ref="C83:F83" si="32">IFERROR(_xlfn.TEXTBEFORE(C82,":"),"Not Yet Made")</f>
        <v>Karakri Crystalball</v>
      </c>
      <c r="D83" t="str">
        <f t="shared" si="32"/>
        <v>Stable Archorb</v>
      </c>
      <c r="E83" t="str">
        <f t="shared" si="32"/>
        <v>Skull of Muigi</v>
      </c>
      <c r="F83" t="str">
        <f t="shared" si="32"/>
        <v>Not Yet Made</v>
      </c>
      <c r="H83" s="868" t="s">
        <v>12170</v>
      </c>
      <c r="I83" t="str">
        <f>IFERROR(_xlfn.TEXTBEFORE(I82,":"),"Not Yet Made")</f>
        <v>State of the Art Verluxian Greaves</v>
      </c>
      <c r="J83" t="str">
        <f>IFERROR(_xlfn.TEXTBEFORE(J82,":"),"Not Yet Made")</f>
        <v>Standfast Greaves</v>
      </c>
      <c r="K83" t="str">
        <f>IFERROR(_xlfn.TEXTBEFORE(K82,":"),"Not Yet Made")</f>
        <v>Mana-Tech Platformers</v>
      </c>
      <c r="L83" t="str">
        <f>IFERROR(_xlfn.TEXTBEFORE(L82,":"),"Not Yet Made")</f>
        <v>Shin Kickers</v>
      </c>
      <c r="M83" t="str">
        <f>IFERROR(_xlfn.TEXTBEFORE(M82,":"),"Not Yet Made")</f>
        <v>Not Yet Made</v>
      </c>
      <c r="N83" s="249" t="s">
        <v>2676</v>
      </c>
      <c r="O83" s="249" t="str">
        <f>Gear!B1305</f>
        <v>**Insert**</v>
      </c>
      <c r="P83" t="str">
        <f t="shared" si="13"/>
        <v>Not Yet Made</v>
      </c>
      <c r="Q83" t="s">
        <v>12108</v>
      </c>
      <c r="S83" s="249"/>
    </row>
    <row r="84" spans="1:19">
      <c r="B84" t="s">
        <v>12107</v>
      </c>
      <c r="C84" t="s">
        <v>12107</v>
      </c>
      <c r="D84" t="s">
        <v>12107</v>
      </c>
      <c r="E84" t="s">
        <v>12107</v>
      </c>
      <c r="F84" t="s">
        <v>12108</v>
      </c>
      <c r="I84" t="s">
        <v>12107</v>
      </c>
      <c r="J84" t="s">
        <v>12107</v>
      </c>
      <c r="K84" t="s">
        <v>12107</v>
      </c>
      <c r="L84" t="s">
        <v>12107</v>
      </c>
      <c r="M84" t="s">
        <v>12108</v>
      </c>
      <c r="N84" s="249" t="s">
        <v>2676</v>
      </c>
      <c r="O84" s="249" t="str">
        <f>Gear!B1306</f>
        <v>**Insert**</v>
      </c>
      <c r="P84" t="str">
        <f t="shared" si="13"/>
        <v>Not Yet Made</v>
      </c>
      <c r="Q84" t="s">
        <v>12108</v>
      </c>
      <c r="S84" s="249"/>
    </row>
    <row r="85" spans="1:19" hidden="1">
      <c r="A85" s="927"/>
      <c r="B85" s="927"/>
      <c r="C85" s="927"/>
      <c r="D85" s="927"/>
      <c r="E85" s="927"/>
      <c r="F85" s="927"/>
      <c r="I85" t="str">
        <f>Gear!B1155</f>
        <v>Stalkers Trackers: Feet Set Piece; +4 Dexterity; +2 Power; +1 Stamina; Passive: Gain the Stealth Condition.</v>
      </c>
      <c r="J85" t="str">
        <f>Gear!B1156</f>
        <v>**Insert**</v>
      </c>
      <c r="K85" t="str">
        <f>Gear!B1157</f>
        <v>The Fleezees: Feet Set Piece; +2 Defense; +20% Fire Resistance; +20% Frost Resistance; +20% Poison Resistance; +1 Stamina; Passive: Can Flee at no Stamina Cost.</v>
      </c>
      <c r="L85" t="str">
        <f>Gear!B1158</f>
        <v>Karna's Boots: Feet Set Piece; +2 Defense; +4 Dispersion +10% Elemental Resistance; +6 Strength; +1 Stamina; Active: (≈) Selfdestruct; All your Attacks have Blitz and Precise until End of Day.</v>
      </c>
      <c r="M85" t="str">
        <f>Gear!B1159</f>
        <v>Olympian Winged Boots: Feet Piece; +4 Defense; +4 Dexterity; +40% Wind Resistance; Passive: 20% Chance that Traversing Hexes will not Cost Stamina.</v>
      </c>
      <c r="N85" s="249" t="s">
        <v>2676</v>
      </c>
      <c r="O85" s="249"/>
      <c r="P85" t="str">
        <f t="shared" si="13"/>
        <v>Not Yet Made</v>
      </c>
      <c r="Q85" t="s">
        <v>12108</v>
      </c>
      <c r="S85" s="249"/>
    </row>
    <row r="86" spans="1:19">
      <c r="A86" s="927"/>
      <c r="B86" s="927"/>
      <c r="C86" s="927"/>
      <c r="D86" s="927"/>
      <c r="E86" s="927"/>
      <c r="F86" s="927"/>
      <c r="H86" s="868" t="s">
        <v>12171</v>
      </c>
      <c r="I86" t="str">
        <f>IFERROR(_xlfn.TEXTBEFORE(I85,":"),"Not Yet Made")</f>
        <v>Stalkers Trackers</v>
      </c>
      <c r="J86" t="str">
        <f>IFERROR(_xlfn.TEXTBEFORE(J85,":"),"Not Yet Made")</f>
        <v>Not Yet Made</v>
      </c>
      <c r="K86" t="str">
        <f>IFERROR(_xlfn.TEXTBEFORE(K85,":"),"Not Yet Made")</f>
        <v>The Fleezees</v>
      </c>
      <c r="L86" t="str">
        <f>IFERROR(_xlfn.TEXTBEFORE(L85,":"),"Not Yet Made")</f>
        <v>Karna's Boots</v>
      </c>
      <c r="M86" t="str">
        <f>IFERROR(_xlfn.TEXTBEFORE(M85,":"),"Not Yet Made")</f>
        <v>Olympian Winged Boots</v>
      </c>
      <c r="N86" s="249" t="s">
        <v>2676</v>
      </c>
      <c r="O86" s="249" t="str">
        <f>Gear!B1307</f>
        <v>**Insert**</v>
      </c>
      <c r="P86" t="str">
        <f t="shared" si="13"/>
        <v>Not Yet Made</v>
      </c>
      <c r="Q86" t="s">
        <v>12108</v>
      </c>
      <c r="S86" s="249"/>
    </row>
    <row r="87" spans="1:19">
      <c r="A87" s="927"/>
      <c r="B87" s="927"/>
      <c r="C87" s="927"/>
      <c r="D87" s="927"/>
      <c r="E87" s="927"/>
      <c r="F87" s="927"/>
      <c r="I87" t="s">
        <v>12107</v>
      </c>
      <c r="J87" t="s">
        <v>12108</v>
      </c>
      <c r="K87" t="s">
        <v>12108</v>
      </c>
      <c r="L87" t="s">
        <v>12107</v>
      </c>
      <c r="M87" t="s">
        <v>12107</v>
      </c>
      <c r="N87" s="249" t="s">
        <v>2676</v>
      </c>
      <c r="O87" s="249"/>
      <c r="S87" s="249"/>
    </row>
    <row r="88" spans="1:19" hidden="1">
      <c r="A88" s="927"/>
      <c r="B88" s="927"/>
      <c r="C88" s="927"/>
      <c r="D88" s="927"/>
      <c r="E88" s="927"/>
      <c r="F88" s="927"/>
      <c r="I88" t="str">
        <f>Gear!B1174</f>
        <v>Firey Sandals: Feet Piece; +3 Defense; +60% Fire Resistance; +1 Stamina; Passive: Immune to Frostbite; Active: (≈) Cover yourself in Fire for 3 Turns Burning Entities in Melee for 30 Fire Damage at the Start of your Turn. (1/Day)</v>
      </c>
      <c r="J88" t="str">
        <f>Gear!B1175</f>
        <v>Spectators Sandals: Feet Piece; Passive: You cannot interact with any Landmark or Entity and you may not unequip this Gear normally; Active: (≈) Unequip this Gear. (3 Stamina)</v>
      </c>
      <c r="K88" t="str">
        <f>Gear!B1176</f>
        <v>**Insert**</v>
      </c>
      <c r="L88" t="str">
        <f>Gear!B1177</f>
        <v>**Insert**</v>
      </c>
      <c r="M88" t="str">
        <f>Gear!B1178</f>
        <v>**Insert**</v>
      </c>
      <c r="N88" s="249" t="s">
        <v>2676</v>
      </c>
      <c r="O88" s="249"/>
      <c r="S88" s="249"/>
    </row>
    <row r="89" spans="1:19" ht="14.25">
      <c r="B89" s="1495" t="s">
        <v>12172</v>
      </c>
      <c r="C89" s="1495"/>
      <c r="D89" s="1495"/>
      <c r="E89" t="s">
        <v>3462</v>
      </c>
      <c r="F89" t="str" cm="1">
        <f t="array" aca="1" ref="F89" ca="1">INDEX(B:B,INDEX(_xlfn.MODE.MULT(IF(B90:B230&lt;&gt;{"",""},ROW(B90:B230))),RANDBETWEEN(1,SUM(N(LEN(B90:B230)&gt;0)))))</f>
        <v>Banner Of the Saint: Two-handed Melee Staff; 15 Physical Damage; On Hit: 10 Light Damage; Active: (+) Powerplay; Flash; Drain 2 Faith from Target Entity.</v>
      </c>
      <c r="G89" s="929" t="s">
        <v>12173</v>
      </c>
      <c r="H89" s="868" t="s">
        <v>12174</v>
      </c>
      <c r="I89" t="str">
        <f>IFERROR(_xlfn.TEXTBEFORE(I88,":"),"Not Yet Made")</f>
        <v>Firey Sandals</v>
      </c>
      <c r="J89" t="str">
        <f>IFERROR(_xlfn.TEXTBEFORE(J88,":"),"Not Yet Made")</f>
        <v>Spectators Sandals</v>
      </c>
      <c r="K89" t="str">
        <f>IFERROR(_xlfn.TEXTBEFORE(K88,":"),"Not Yet Made")</f>
        <v>Not Yet Made</v>
      </c>
      <c r="L89" t="str">
        <f>IFERROR(_xlfn.TEXTBEFORE(L88,":"),"Not Yet Made")</f>
        <v>Not Yet Made</v>
      </c>
      <c r="M89" t="str">
        <f>IFERROR(_xlfn.TEXTBEFORE(M88,":"),"Not Yet Made")</f>
        <v>Not Yet Made</v>
      </c>
      <c r="N89" s="249" t="s">
        <v>2676</v>
      </c>
      <c r="O89" s="249"/>
      <c r="S89" s="249"/>
    </row>
    <row r="90" spans="1:19">
      <c r="A90">
        <v>1</v>
      </c>
      <c r="B90" s="240"/>
      <c r="C90" s="240"/>
      <c r="D90" s="240"/>
      <c r="E90" t="s">
        <v>3466</v>
      </c>
      <c r="F90" t="str" cm="1">
        <f t="array" aca="1" ref="F90" ca="1">INDEX(B:B,INDEX(_xlfn.MODE.MULT(IF(B90:B230&lt;&gt;{"",""},ROW(B90:B230))),RANDBETWEEN(1,SUM(N(LEN(B90:B230)&gt;0)))))</f>
        <v>Death Scythe: Two-handed Melee Scythe; 10-20 Magic Damage; On Hit: Roll a D100, Rolling a 1 will Kill the Target; Each time the Roll Fails add a -1 Modifier to the Roll until End of Combat.</v>
      </c>
      <c r="G90" s="929" t="s">
        <v>12175</v>
      </c>
      <c r="I90" t="s">
        <v>12107</v>
      </c>
      <c r="J90" t="s">
        <v>12107</v>
      </c>
      <c r="K90" t="s">
        <v>12108</v>
      </c>
      <c r="L90" t="s">
        <v>12108</v>
      </c>
      <c r="M90" t="s">
        <v>12108</v>
      </c>
      <c r="N90" s="249" t="s">
        <v>2676</v>
      </c>
      <c r="O90" s="249"/>
      <c r="S90" s="249"/>
    </row>
    <row r="91" spans="1:19">
      <c r="B91" t="str" cm="1">
        <f t="array" ref="B91:D94">IFERROR(TRANSPOSE(_xlfn._xlws.FILTER(B1:F3,B3:F3="Yes")),"")</f>
        <v>The Sarkon: One-handed Melee Sword; 13-15 Physical Damage; Passive: Your Basic Attack has a 30% Chance to Trigger Twice.</v>
      </c>
      <c r="C91" t="str">
        <v>The Sarkon</v>
      </c>
      <c r="D91" t="str">
        <v>Yes</v>
      </c>
      <c r="E91" t="s">
        <v>3333</v>
      </c>
      <c r="F91" t="str" cm="1">
        <f t="array" aca="1" ref="F91" ca="1">INDEX(B:B,INDEX(_xlfn.MODE.MULT(IF(B90:B230&lt;&gt;{"",""},ROW(B90:B230))),RANDBETWEEN(1,SUM(N(LEN(B90:B230)&gt;0)))))</f>
        <v>Eulostravo: Two-handed Melee Sword; 15 Physical Damage; On Hit: 20 Lightning Damage; Passive: Entities will Recognise this sword in Combat and will be able to tell what it is.</v>
      </c>
      <c r="G91" s="929" t="s">
        <v>12176</v>
      </c>
      <c r="H91" s="927"/>
      <c r="I91" s="927"/>
      <c r="J91" s="927"/>
      <c r="K91" s="927"/>
      <c r="L91" s="927"/>
      <c r="M91" s="927"/>
      <c r="N91" t="s">
        <v>2676</v>
      </c>
      <c r="P91" t="str" cm="1">
        <f t="array" ref="P91:R94">TRANSPOSE(_xlfn._xlws.FILTER(T1:X3,T3:X3="Yes"))</f>
        <v>Vampiric Codex: Off Hand Tome; Passive: Your Damaging Projectile Abilities have 30% Lifedrain.</v>
      </c>
      <c r="Q91" t="str">
        <v>Vampiric Codex</v>
      </c>
      <c r="R91" t="str">
        <v>Yes</v>
      </c>
    </row>
    <row r="92" spans="1:19">
      <c r="B92" t="str">
        <v>Mordred's Fury: One-handed Melee Sword; 13 Physical Damage; Active: (≈) Consume a chosen amount of Health and Strike with +1 Crit Multiplier and +1 Roll Modifier for each 40 Health consumed.</v>
      </c>
      <c r="C92" t="str">
        <v>Mordred's Fury</v>
      </c>
      <c r="D92" t="str">
        <v>Yes</v>
      </c>
      <c r="E92" t="s">
        <v>12177</v>
      </c>
      <c r="F92" t="str" cm="1">
        <f t="array" aca="1" ref="F92" ca="1">INDEX(B:B,INDEX(_xlfn.MODE.MULT(IF(B90:B230&lt;&gt;{"",""},ROW(B90:B230))),RANDBETWEEN(1,SUM(N(LEN(B90:B230)&gt;0)))))</f>
        <v>Artemis: Two-handed Ranged Bow; 10 Physical Damage; 2 Hex Range; Passive: Basic Attacks Trigger Twice.</v>
      </c>
      <c r="G92" s="929" t="s">
        <v>12178</v>
      </c>
      <c r="H92">
        <v>1</v>
      </c>
      <c r="I92" s="240"/>
      <c r="L92" t="s">
        <v>12179</v>
      </c>
      <c r="M92" t="str" cm="1">
        <f t="array" aca="1" ref="M92" ca="1">INDEX(I:I,INDEX(_xlfn.MODE.MULT(IF(I93:I239&lt;&gt;{"",""},ROW(I93:I239))),RANDBETWEEN(1,SUM(N(LEN(I93:I239)&gt;0)))))</f>
        <v>Naga Scaled Flippers: +3 Defense; +3 Dispersion; +1 Mobility; +20% Deflection; +30% Frost Resistance; Passive: You may Traverse Water Tiles; Immune to Hydro Damage.</v>
      </c>
      <c r="N92" t="s">
        <v>2676</v>
      </c>
      <c r="P92" t="str">
        <v>Ancient Scroll Emporium: Off handed Tome; Passive: Non-Legendary or higher Rarity Scrolls now have 1 Day Cooldown instead of being Consumed on use; Active: Powerplay; Destroy Target Legendary Scroll and Absorb it in this Tome, You may now cast the Scrolls Active Ability 1/Day.</v>
      </c>
      <c r="Q92" t="str">
        <v>Ancient Scroll Emporium</v>
      </c>
      <c r="R92" t="str">
        <v>Yes</v>
      </c>
    </row>
    <row r="93" spans="1:19">
      <c r="B93" t="str">
        <v>Grand Zelos: One-handed Melee Sword; Flexible; 12-18 Physical Damage; Passive: 20% Chance to Block incoming Strike.</v>
      </c>
      <c r="C93" t="str">
        <v>Grand Zelos</v>
      </c>
      <c r="D93" t="str">
        <v>Yes</v>
      </c>
      <c r="E93" t="s">
        <v>12180</v>
      </c>
      <c r="F93" t="str" cm="1">
        <f t="array" aca="1" ref="F93" ca="1">INDEX(B:B,INDEX(_xlfn.MODE.MULT(IF(B90:B230&lt;&gt;{"",""},ROW(B90:B230))),RANDBETWEEN(1,SUM(N(LEN(B90:B230)&gt;0)))))</f>
        <v>Artemis: Two-handed Ranged Bow; 10 Physical Damage; 2 Hex Range; Passive: Basic Attacks Trigger Twice.</v>
      </c>
      <c r="G93" s="929" t="s">
        <v>12181</v>
      </c>
      <c r="I93" t="str" cm="1">
        <f t="array" ref="I93:K95">IFERROR(TRANSPOSE(_xlfn._xlws.FILTER(I1:M3,I3:M3="Yes")),"")</f>
        <v>Corrosive Quiver: Ammunition Slot Quiver; Provides Arrows for the use of Bows and Crossbows; Passive: Your First, Third and Fifth Arrow Fired deals 30 Corrossive Damage On Hit.</v>
      </c>
      <c r="J93" t="str">
        <v>Corrosive Quiver</v>
      </c>
      <c r="K93" t="str">
        <v>Yes</v>
      </c>
      <c r="L93" t="s">
        <v>3466</v>
      </c>
      <c r="M93" t="str" cm="1">
        <f t="array" aca="1" ref="M93" ca="1">INDEX(I:I,INDEX(_xlfn.MODE.MULT(IF(I93:I239&lt;&gt;{"",""},ROW(I93:I239))),RANDBETWEEN(1,SUM(N(LEN(I93:I239)&gt;0)))))</f>
        <v>Organ Remover: Ammunition Slot Pouch; Provides Pellets for the use of Guns and Rifles; Your Pellets will always strike Vitals on Crit.</v>
      </c>
      <c r="N93" t="s">
        <v>2676</v>
      </c>
      <c r="P93" t="str">
        <v>Tome of Everlasting Spite: Active: (+) Flash; If Target Hostile Entity's next roll is higher than your previous roll, add the difference to your next roll.</v>
      </c>
      <c r="Q93" t="str">
        <v>Tome of Everlasting Spite</v>
      </c>
      <c r="R93" t="str">
        <v>Yes</v>
      </c>
    </row>
    <row r="94" spans="1:19">
      <c r="B94" t="str">
        <v>Final Falx: One-handed Melee Sword; Flexible; 20 Physical Damage; Passive: D20 Rolls on Basic Attacks have +1 Critical Multiplier and ignore 50% of Targets Defense.</v>
      </c>
      <c r="C94" t="str">
        <v>Final Falx</v>
      </c>
      <c r="D94" t="str">
        <v>Yes</v>
      </c>
      <c r="I94" t="str">
        <v>Elemental Quiver: Ammunition Slot Quiver; Provides Arrows for the use of Bows and Crossbows; Passive: Converts Basic Attack Damage to Chosen Element with Each Arrow Fired.</v>
      </c>
      <c r="J94" t="str">
        <v>Elemental Quiver</v>
      </c>
      <c r="K94" t="str">
        <v>Yes</v>
      </c>
      <c r="L94" t="s">
        <v>3333</v>
      </c>
      <c r="M94" t="str" cm="1">
        <f t="array" aca="1" ref="M94" ca="1">INDEX(I:I,INDEX(_xlfn.MODE.MULT(IF(I93:I239&lt;&gt;{"",""},ROW(I93:I239))),RANDBETWEEN(1,SUM(N(LEN(I93:I239)&gt;0)))))</f>
        <v>Stalkers Coat: Body Set Piece; +8 Dexterity; +4 Power; +2 Mobility; Active: (&gt;) Throw a Knife that deals 15 Physical Damage and has On Hit: 5 Poison Per Tick Over 2 Turns.</v>
      </c>
      <c r="N94" t="s">
        <v>2676</v>
      </c>
      <c r="P94" t="str">
        <v>The Chronicles of Ashtonkat: Off Hand Tome; Active: (&gt;) Powerplay; Razorfen: Deal 50 Arcane Damage. (50 Mana); Active: Hyperblade: (&gt;) [Channel for 1 Turn] Powerplay; Unleash a Sharp Edge Arcane Blade That Slices for 50 Arcane Damage; 50% Chance to Dismember.</v>
      </c>
      <c r="Q94" t="str">
        <v>The Chronicles of Ashtonkat</v>
      </c>
      <c r="R94" t="str">
        <v>Yes</v>
      </c>
    </row>
    <row r="95" spans="1:19">
      <c r="A95">
        <v>2</v>
      </c>
      <c r="B95" s="240"/>
      <c r="C95" s="240"/>
      <c r="D95" s="240"/>
      <c r="I95" t="str">
        <v/>
      </c>
      <c r="J95" t="str">
        <v>Spooky Haunted Quiver</v>
      </c>
      <c r="K95" t="str">
        <v>Yes</v>
      </c>
      <c r="L95" t="s">
        <v>12177</v>
      </c>
      <c r="M95" t="str" cm="1">
        <f t="array" aca="1" ref="M95" ca="1">INDEX(I:I,INDEX(_xlfn.MODE.MULT(IF(I93:I239&lt;&gt;{"",""},ROW(I93:I239))),RANDBETWEEN(1,SUM(N(LEN(I93:I239)&gt;0)))))</f>
        <v>Primo Victoria: Feet Piece; +1 Might; +3 Defense; +30% Fire Resistance; +30% Earth Resistance; +1 Stamina; Passive: All Traversable Hexes will Cost no more than 1 Stamina and will not have a Negative Effect.</v>
      </c>
      <c r="N95" t="s">
        <v>2676</v>
      </c>
    </row>
    <row r="96" spans="1:19">
      <c r="B96" t="str" cm="1">
        <f t="array" ref="B96:D98">IFERROR(TRANSPOSE(_xlfn._xlws.FILTER(B4:F6,B6:F6="Yes")),"")</f>
        <v>Eulostravo: Two-handed Melee Sword; 15 Physical Damage; On Hit: 20 Lightning Damage; Passive: Entities will Recognise this sword in Combat and will be able to tell what it is.</v>
      </c>
      <c r="C96" t="str">
        <v>Eulostravo</v>
      </c>
      <c r="D96" t="str">
        <v>Yes</v>
      </c>
      <c r="L96" t="s">
        <v>12180</v>
      </c>
      <c r="M96" t="str" cm="1">
        <f t="array" aca="1" ref="M96" ca="1">INDEX(I:I,INDEX(_xlfn.MODE.MULT(IF(I93:I239&lt;&gt;{"",""},ROW(I93:I239))),RANDBETWEEN(1,SUM(N(LEN(I93:I239)&gt;0)))))</f>
        <v>Mordred's Rebellion: Body Set Piece: +5 Defense; Passive: Whenever your Barrier breaks deal 30 True Damage to all Entities in Melee Range; Active: (≈) Gain a 100 Barrier until End of Combat. (1/Day)</v>
      </c>
      <c r="N96" t="s">
        <v>2676</v>
      </c>
      <c r="P96" t="str" cm="1">
        <f t="array" ref="P96:R99">TRANSPOSE(_xlfn._xlws.FILTER(T4:X6,T6:X6="Yes"))</f>
        <v>Seal of the High Order: Off Hand Sigil; +3 Faith; Passive: Killing a Boss grants you +1 Faith; Active: (+) Powerplay; Deal 50 Holy Damage.</v>
      </c>
      <c r="Q96" t="str">
        <v>Seal of the High Order</v>
      </c>
      <c r="R96" t="str">
        <v>Yes</v>
      </c>
    </row>
    <row r="97" spans="1:18">
      <c r="B97" t="str">
        <v>The Guillotine: Two-handed Melee Sword; 16-20 Physical Damage; +1 Crit Multiplier; On Crit: Bleed Target for 5 Bleed Damage Per Tick over 4 Turns.</v>
      </c>
      <c r="C97" t="str">
        <v>The Guillotine</v>
      </c>
      <c r="D97" t="str">
        <v>Yes</v>
      </c>
      <c r="E97" t="s">
        <v>12182</v>
      </c>
      <c r="F97" t="str">
        <f ca="1">_xlfn.TEXTAFTER(_xlfn.TEXTBEFORE(F92,";",),":")</f>
        <v xml:space="preserve"> Two-handed Ranged Bow</v>
      </c>
      <c r="H97">
        <v>2</v>
      </c>
      <c r="I97" s="240"/>
      <c r="L97" t="s">
        <v>12183</v>
      </c>
      <c r="M97" cm="1">
        <f t="array" aca="1" ref="M97" ca="1">INDEX('Legendary Gear Presence'!O27:O86,LARGE(IF('Legendary Gear Presence'!Q27:Q86="Yes",ROW('Legendary Gear Presence'!Q27:Q86)-ROW('Legendary Gear Presence'!Q27)+1),INT(RAND()*COUNTIF('Legendary Gear Presence'!Q27:Q86,"Yes")+1)))</f>
        <v>0</v>
      </c>
      <c r="N97" t="s">
        <v>2676</v>
      </c>
      <c r="P97" t="str">
        <v>Rasonian Imbuement Badge: Off Hand Sigil; +5 Strength; +5 Dexterity; Passive: Melee Weapon equipped in your Main Hand gain +10 Base Damage, Allows you to equip Two-Handed Melee Weapons in your Main Hand.</v>
      </c>
      <c r="Q97" t="str">
        <v>Rasonian Imbuement Badge</v>
      </c>
      <c r="R97" t="str">
        <v>Yes</v>
      </c>
    </row>
    <row r="98" spans="1:18">
      <c r="B98" t="str">
        <v>Iserasin: Two-handed Melee Sword; 20 Physical Damage; Active: (≈) Toggle; Physical Damage Dealt is converted to Static Damage.</v>
      </c>
      <c r="C98" t="str">
        <v>Iserasin</v>
      </c>
      <c r="D98" t="str">
        <v>Yes</v>
      </c>
      <c r="E98" t="s">
        <v>12184</v>
      </c>
      <c r="F98" t="str">
        <f ca="1">_xlfn.TEXTAFTER(_xlfn.TEXTBEFORE(F93,";",),":")</f>
        <v xml:space="preserve"> Two-handed Ranged Bow</v>
      </c>
      <c r="I98" t="str" cm="1">
        <f t="array" ref="I98:K98">IFERROR(TRANSPOSE(_xlfn._xlws.FILTER(I4:M6,I6:M6="Yes")),"")</f>
        <v>Organ Remover: Ammunition Slot Pouch; Provides Pellets for the use of Guns and Rifles; Your Pellets will always strike Vitals on Crit.</v>
      </c>
      <c r="J98" t="str">
        <v>Organ Remover</v>
      </c>
      <c r="K98" t="str">
        <v>Yes</v>
      </c>
      <c r="L98" t="s">
        <v>12183</v>
      </c>
      <c r="M98" t="str" cm="1">
        <f t="array" aca="1" ref="M98" ca="1">INDEX('Legendary Gear Presence'!O27:O86,LARGE(IF('Legendary Gear Presence'!Q27:Q66="Yes",ROW('Legendary Gear Presence'!Q27:Q66)-ROW('Legendary Gear Presence'!Q27)+1),INT(RAND()*COUNTIF('Legendary Gear Presence'!Q27:Q86,"Yes")+1)))</f>
        <v>Old Tree's Leaf: Artifact; It is a Leaf; You Regenerate 40 Health more on Rest.</v>
      </c>
      <c r="N98" t="s">
        <v>2676</v>
      </c>
      <c r="P98" t="str">
        <v>Blue Sigil: Off Hand Sigil; +6 Power.</v>
      </c>
      <c r="Q98" t="str">
        <v>Blue Sigil</v>
      </c>
      <c r="R98" t="str">
        <v>Yes</v>
      </c>
    </row>
    <row r="99" spans="1:18">
      <c r="L99" t="s">
        <v>12185</v>
      </c>
      <c r="M99" t="str" cm="1">
        <f t="array" aca="1" ref="M99" ca="1">INDEX('Legendary Gear Presence'!O3:O12,LARGE(IF('Legendary Gear Presence'!Q3:Q12="Yes",ROW('Legendary Gear Presence'!Q3:Q12)-ROW('Legendary Gear Presence'!Q3)+1),INT(RAND()*COUNTIF('Legendary Gear Presence'!Q3:Q12,"Yes")+1)))</f>
        <v>Darkblades Ring: Ring Piece; Active: (+) Absorb life essence from the enemy, Draining 40 Health and dealing 20 Dark Damage to Target. (1/Day)</v>
      </c>
      <c r="N99" t="s">
        <v>2676</v>
      </c>
      <c r="P99" t="str">
        <v>Red Sigil: Off Hand Sigil; +6 Strength.</v>
      </c>
      <c r="Q99" t="str">
        <v>Red Sigil</v>
      </c>
      <c r="R99" t="str">
        <v>yes</v>
      </c>
    </row>
    <row r="100" spans="1:18">
      <c r="A100">
        <v>3</v>
      </c>
      <c r="B100" s="240"/>
      <c r="C100" s="240"/>
      <c r="D100" s="240"/>
      <c r="L100" t="s">
        <v>12185</v>
      </c>
      <c r="M100" t="str" cm="1">
        <f t="array" aca="1" ref="M100" ca="1">INDEX('Legendary Gear Presence'!O3:O12,LARGE(IF('Legendary Gear Presence'!Q3:Q12="Yes",ROW('Legendary Gear Presence'!Q3:Q12)-ROW('Legendary Gear Presence'!Q3)+1),INT(RAND()*COUNTIF('Legendary Gear Presence'!Q3:Q12,"Yes")+1)))</f>
        <v>Ring of Total Destruction: Ring Piece; Active: (+) Roll a D100 and deal True damage equal to the roll to the enemy as True Damage; If Damage proves Lethal Destroy the Entity. (1/Day)</v>
      </c>
      <c r="N100" t="s">
        <v>2676</v>
      </c>
    </row>
    <row r="101" spans="1:18">
      <c r="B101" t="str" cm="1">
        <f t="array" ref="B101:D102">IFERROR(TRANSPOSE(_xlfn._xlws.FILTER(B7:F9,B9:F9="Yes")),"")</f>
        <v>Diamond Piercer: One-handed Melee Spear; Unscallable 33 True Damage; Passive: This weapon can not Crit.</v>
      </c>
      <c r="C101" t="str">
        <v>Diamond Piercer</v>
      </c>
      <c r="D101" t="str">
        <v>Yes</v>
      </c>
      <c r="L101" t="s">
        <v>12186</v>
      </c>
      <c r="M101" t="str" cm="1">
        <f t="array" aca="1" ref="M101" ca="1">INDEX('Legendary Gear Presence'!O15:O24,LARGE(IF('Legendary Gear Presence'!Q15:Q24="Yes",ROW('Legendary Gear Presence'!Q15:Q24)-ROW('Legendary Gear Presence'!Q15)+1),INT(RAND()*COUNTIF('Legendary Gear Presence'!Q15:Q24,"Yes")+1)))</f>
        <v>The Black Pendant: Necklace Piece; Necklace Piece; +7 Strength; Active: (≈) Reflex; For the Next 5 Turns become Immune to all Statuses. (1/Day)</v>
      </c>
      <c r="N101" t="s">
        <v>2676</v>
      </c>
      <c r="P101" t="str" cm="1">
        <f t="array" ref="P101:R102">TRANSPOSE(_xlfn._xlws.FILTER(T7:X9,T9:X9="Yes"))</f>
        <v>Aegis of The Sun: Off Hand Buckler; +2 Dispersion; +40% Light Resistance; +40% Fire Resistance; Passive: Being hit by a Basic Attack will Blind the Target for 1 Turn.</v>
      </c>
      <c r="Q101" t="str">
        <v>Aegis of The Sun</v>
      </c>
      <c r="R101" t="str">
        <v>Yes</v>
      </c>
    </row>
    <row r="102" spans="1:18">
      <c r="B102" t="str">
        <v>Emerald Temporia: One-handed Melee Spear; 16 Magic Damage; Passive: After each Throw at the start of your Turn. the Spear travels back into your hand.</v>
      </c>
      <c r="C102" t="str">
        <v>Emerald Temporia</v>
      </c>
      <c r="D102" t="str">
        <v>Yes</v>
      </c>
      <c r="H102">
        <v>3</v>
      </c>
      <c r="I102" s="240"/>
      <c r="L102" t="s">
        <v>12186</v>
      </c>
      <c r="M102" t="str" cm="1">
        <f t="array" aca="1" ref="M102" ca="1">INDEX('Legendary Gear Presence'!O15:O24,LARGE(IF('Legendary Gear Presence'!Q15:Q24="Yes",ROW('Legendary Gear Presence'!Q15:Q24)-ROW('Legendary Gear Presence'!Q15)+1),INT(RAND()*COUNTIF('Legendary Gear Presence'!Q15:Q24,"Yes")+1)))</f>
        <v>Necklace of the Carrying Desert Sands: Necklace Piece; +20% Earth Resistance;+20% Wind Resistance; +20% Light Resistance; Passive: Traversing Deserts Costs 0 Stamina; Active: (o) Powerplay; Turn Adjacent Hexes into Desert Hexes Until End of Day.</v>
      </c>
      <c r="N102" t="s">
        <v>2676</v>
      </c>
      <c r="P102" t="str">
        <v>Spiked Buckler: Off Hand Buckler; Reflects 20% of Physical Damage taken back to the original attacker; +200 Health.</v>
      </c>
      <c r="Q102" t="str">
        <v>Spiked Buckler</v>
      </c>
      <c r="R102" t="str">
        <v>Yes</v>
      </c>
    </row>
    <row r="103" spans="1:18">
      <c r="I103" t="str" cm="1">
        <f t="array" ref="I103:K106">IFERROR(TRANSPOSE(_xlfn._xlws.FILTER(I7:M9,I9:M9="Yes")),"")</f>
        <v>Impenetrable Bucket: Head Piece; +5 Defense; Passive: Halves the damage of incoming Critical Attacks.</v>
      </c>
      <c r="J103" t="str">
        <v>Impenetrable Bucket</v>
      </c>
      <c r="K103" t="str">
        <v>Yes</v>
      </c>
      <c r="L103" t="s">
        <v>12187</v>
      </c>
      <c r="M103" s="1308" t="str" cm="1">
        <f t="array" aca="1" ref="M103" ca="1">INDEX(P:P,INDEX(_xlfn.MODE.MULT(IF(P91:P95&lt;&gt;{"",""},ROW(P91:P95))),RANDBETWEEN(1,SUM(N(LEN(P91:P95)&gt;0)))))</f>
        <v>The Chronicles of Ashtonkat: Off Hand Tome; Active: (&gt;) Powerplay; Razorfen: Deal 50 Arcane Damage. (50 Mana); Active: Hyperblade: (&gt;) [Channel for 1 Turn] Powerplay; Unleash a Sharp Edge Arcane Blade That Slices for 50 Arcane Damage; 50% Chance to Dismember.</v>
      </c>
      <c r="N103" t="s">
        <v>2676</v>
      </c>
    </row>
    <row r="104" spans="1:18">
      <c r="I104" t="str">
        <v>Sutton Hoo Helmet: Head Piece; +1 Might; +2 Defense; +3 Dispersion; +50 Health; Active: (+) Fear Target for 2 turns. (1/Day)</v>
      </c>
      <c r="J104" t="str">
        <v>Sutton Hoo Helmet</v>
      </c>
      <c r="K104" t="str">
        <v>Yes</v>
      </c>
      <c r="L104" t="s">
        <v>12112</v>
      </c>
      <c r="M104" t="str" cm="1">
        <f t="array" aca="1" ref="M104" ca="1">INDEX(P:P,INDEX(_xlfn.MODE.MULT(IF(P96:P100&lt;&gt;{"",""},ROW(P96:P100))),RANDBETWEEN(1,SUM(N(LEN(P96:P100)&gt;0)))))</f>
        <v>Seal of the High Order: Off Hand Sigil; +3 Faith; Passive: Killing a Boss grants you +1 Faith; Active: (+) Powerplay; Deal 50 Holy Damage.</v>
      </c>
      <c r="N104" t="s">
        <v>2676</v>
      </c>
    </row>
    <row r="105" spans="1:18">
      <c r="A105">
        <v>4</v>
      </c>
      <c r="B105" s="240"/>
      <c r="C105" s="240"/>
      <c r="D105" s="240"/>
      <c r="I105" t="str">
        <v>Medusa's Head: Head Piece; +3 Defense; +3 Dispersion; +30% Dark Resistance; +30% Posion Resistance; Active: (+) Gaze at Target. Stunning them for 1 Turn and Dealing 20 Earth Damage. (1/Day)</v>
      </c>
      <c r="J105" t="str">
        <v>Medusa's Head</v>
      </c>
      <c r="K105" t="str">
        <v>Yes</v>
      </c>
      <c r="L105" t="s">
        <v>12188</v>
      </c>
      <c r="M105" t="str" cm="1">
        <f t="array" aca="1" ref="M105" ca="1">INDEX(P:P,INDEX(_xlfn.MODE.MULT(IF(P101:P105&lt;&gt;{"",""},ROW(P101:P105))),RANDBETWEEN(1,SUM(N(LEN(P101:P105)&gt;0)))))</f>
        <v>Spiked Buckler: Off Hand Buckler; Reflects 20% of Physical Damage taken back to the original attacker; +200 Health.</v>
      </c>
      <c r="N105" t="s">
        <v>2676</v>
      </c>
    </row>
    <row r="106" spans="1:18">
      <c r="B106" t="str" cm="1">
        <f t="array" ref="B106:D107">IFERROR(TRANSPOSE(_xlfn._xlws.FILTER(B10:F12,B12:F12="Yes")),"")</f>
        <v>silk</v>
      </c>
      <c r="C106" t="str">
        <v>Not Yet Made</v>
      </c>
      <c r="D106" t="str">
        <v>Yes</v>
      </c>
      <c r="I106" t="str">
        <v>Mind Over Matter: Head Piece; +50% Fortitude.</v>
      </c>
      <c r="J106" t="str">
        <v>Mind Over Matter</v>
      </c>
      <c r="K106" t="str">
        <v>Yes</v>
      </c>
      <c r="L106" t="s">
        <v>12189</v>
      </c>
      <c r="M106" t="str" cm="1">
        <f t="array" aca="1" ref="M106" ca="1">INDEX(P:P,INDEX(_xlfn.MODE.MULT(IF(P106:P110&lt;&gt;{"",""},ROW(P106:P110))),RANDBETWEEN(1,SUM(N(LEN(P106:P110)&gt;0)))))</f>
        <v>Split-Screen: Off Hand Shield; Is considered a Blunt Melee Weapon; 11-15(+100% Strength) Physical Damage; On Hit: 30% Chance to Stun Target for 1 Turns; Blocks 30% of all Damage; Passive: Locks your Main Hand, instead you Wield 2 halves of an enormous Shield.</v>
      </c>
      <c r="N106" t="s">
        <v>2676</v>
      </c>
      <c r="P106" t="str" cm="1">
        <f t="array" ref="P106:R110">TRANSPOSE(_xlfn._xlws.FILTER(T10:X12,T12:X12="Yes"))</f>
        <v>Split-Screen: Off Hand Shield; Is considered a Blunt Melee Weapon; 11-15(+100% Strength) Physical Damage; On Hit: 30% Chance to Stun Target for 1 Turns; Blocks 30% of all Damage; Passive: Locks your Main Hand, instead you Wield 2 halves of an enormous Shield.</v>
      </c>
      <c r="Q106" t="str">
        <v>Split-Screen</v>
      </c>
      <c r="R106" t="str">
        <v>yes</v>
      </c>
    </row>
    <row r="107" spans="1:18">
      <c r="B107" t="str">
        <v/>
      </c>
      <c r="C107" t="str">
        <v>Lance of Reality</v>
      </c>
      <c r="D107" t="str">
        <v>Yes</v>
      </c>
      <c r="F107">
        <f ca="1">RANDBETWEEN(1,2)</f>
        <v>1</v>
      </c>
      <c r="H107">
        <v>4</v>
      </c>
      <c r="I107" s="240"/>
      <c r="P107" t="str">
        <v>The Barrier: Off Hand Shield; Blocks 30% of all Damage; +8 Defense; + 8 Dispersion; -12 Strength; -12 Power. 20% Deflection.</v>
      </c>
      <c r="Q107" t="str">
        <v>The Barrier</v>
      </c>
      <c r="R107" t="str">
        <v>Yes</v>
      </c>
    </row>
    <row r="108" spans="1:18">
      <c r="F108" t="str">
        <f ca="1">IF(F107=1,F89,M92)</f>
        <v>Banner Of the Saint: Two-handed Melee Staff; 15 Physical Damage; On Hit: 10 Light Damage; Active: (+) Powerplay; Flash; Drain 2 Faith from Target Entity.</v>
      </c>
      <c r="H108" t="s">
        <v>2676</v>
      </c>
      <c r="I108" t="str" cm="1">
        <f t="array" ref="I108:K110">IFERROR(TRANSPOSE(_xlfn._xlws.FILTER(I10:M12,I12:M12="Yes")),"")</f>
        <v>Keen Visor: Head Piece; +1 Hex Vision; +30% Dark Resistance; +30% Light Resistance; Passive: Gain the Vigilant Condition.</v>
      </c>
      <c r="J108" t="str">
        <v>Keen Visor</v>
      </c>
      <c r="K108" t="str">
        <v>Yes</v>
      </c>
      <c r="P108" t="str">
        <v>Solar Zenith: Off-Hand Shield; Blocks 20% of all Damage; -6 Strength; -6 Dexterity; Passive: Entities that Strike you are Dealt 10 Solar Damage; Active: (≈) Counter; Block Target Non-Ultimate Attack. (1/Day)</v>
      </c>
      <c r="Q108" t="str">
        <v>Solar Zenith</v>
      </c>
      <c r="R108" t="str">
        <v>Yes</v>
      </c>
    </row>
    <row r="109" spans="1:18">
      <c r="I109" t="str">
        <v>Shadow Mask: Head Piece; +1 Wisdom; +20% Dark Resist; +4 Power; +4 Dexterity; Passive: Entities can no longer Flee from you.</v>
      </c>
      <c r="J109" t="str">
        <v>Shadow Mask</v>
      </c>
      <c r="K109" t="str">
        <v>Yes</v>
      </c>
      <c r="L109">
        <f ca="1">RANDBETWEEN(1,7)</f>
        <v>1</v>
      </c>
      <c r="P109" t="str">
        <v>The Hero's Story: Off-Hand Shield; Passive: Heal 10% of Total Damage Taken, Record all Damage taken;  Active: (≈) Selfdestruct; Gain Barrier equal to Double the Recorded amount.</v>
      </c>
      <c r="Q109" t="str">
        <v>The Hero's Story</v>
      </c>
      <c r="R109" t="str">
        <v>Yes</v>
      </c>
    </row>
    <row r="110" spans="1:18" ht="114.75">
      <c r="A110">
        <v>5</v>
      </c>
      <c r="B110" s="240"/>
      <c r="C110" s="240"/>
      <c r="D110" s="240"/>
      <c r="F110" t="str">
        <f ca="1">F89</f>
        <v>Banner Of the Saint: Two-handed Melee Staff; 15 Physical Damage; On Hit: 10 Light Damage; Active: (+) Powerplay; Flash; Drain 2 Faith from Target Entity.</v>
      </c>
      <c r="I110" t="str">
        <v>Druglords Fake Beard: Head Piece; Passive: You may consume multiple Drugs of the same Type but this Gear Selfdestructs upon being unequipped; Active: (≈) Gain a Random Drug. (1/Vendal)</v>
      </c>
      <c r="J110" t="str">
        <v>Druglords Fake Beard</v>
      </c>
      <c r="K110" t="str">
        <v>Yes</v>
      </c>
      <c r="L110" s="241" t="str">
        <f ca="1">CHOOSE(RANDBETWEEN(1,8),M99,M100,M101,M102,M103,M104,M105,M106)</f>
        <v>Necklace of the Carrying Desert Sands: Necklace Piece; +20% Earth Resistance;+20% Wind Resistance; +20% Light Resistance; Passive: Traversing Deserts Costs 0 Stamina; Active: (o) Powerplay; Turn Adjacent Hexes into Desert Hexes Until End of Day.</v>
      </c>
      <c r="P110" t="str">
        <v>The Immoral Bulwark: Two-handed Shield; +2 Defense; -5 Mobility; +1 Might; Passive: In Combat you occupy 2x2 Tiles, Your Elemental Resistance is converted to Defense at 10 to 1 Ratio(Positive and Negative) and all Elemental Damage is Reduced by Defense.</v>
      </c>
      <c r="Q110" t="str">
        <v>The Immoral Bulwark</v>
      </c>
      <c r="R110" t="str">
        <v>Yes</v>
      </c>
    </row>
    <row r="111" spans="1:18">
      <c r="B111" t="str" cm="1">
        <f t="array" ref="B111:D112">IFERROR(TRANSPOSE(_xlfn._xlws.FILTER(B13:F15,B15:F15="Yes")),"")</f>
        <v>Boomeraxe: One-handed Melee Axe; 10 Physical Damage; On Hit: 15 Wind Damage; Active: (&gt;) Throw your Axe at Target Dealing Basic Attack Damage; It returns into the respective Slot at the end of your next Turn.</v>
      </c>
      <c r="C111" t="str">
        <v>Boomeraxe</v>
      </c>
      <c r="D111" t="str">
        <v>Yes</v>
      </c>
      <c r="F111" t="str">
        <f ca="1">M95</f>
        <v>Primo Victoria: Feet Piece; +1 Might; +3 Defense; +30% Fire Resistance; +30% Earth Resistance; +1 Stamina; Passive: All Traversable Hexes will Cost no more than 1 Stamina and will not have a Negative Effect.</v>
      </c>
    </row>
    <row r="112" spans="1:18">
      <c r="B112" t="str">
        <v>The Grounding: One-handed Melee Axe; 10 Physical Damage; On Hit: 30% Chance to Stun.</v>
      </c>
      <c r="C112" t="str">
        <v>The Grounding</v>
      </c>
      <c r="D112" t="str">
        <v>Yes</v>
      </c>
      <c r="F112" t="str">
        <f ca="1">L110</f>
        <v>Necklace of the Carrying Desert Sands: Necklace Piece; +20% Earth Resistance;+20% Wind Resistance; +20% Light Resistance; Passive: Traversing Deserts Costs 0 Stamina; Active: (o) Powerplay; Turn Adjacent Hexes into Desert Hexes Until End of Day.</v>
      </c>
      <c r="H112">
        <v>5</v>
      </c>
      <c r="I112" s="240"/>
    </row>
    <row r="113" spans="1:11">
      <c r="I113" t="str" cm="1">
        <f t="array" ref="I113:K114">IFERROR(TRANSPOSE(_xlfn._xlws.FILTER(I13:M15,I15:M15="Yes")),"")</f>
        <v>Curing Bandana: Head Piece; +75 Health; +50% Poison Resistance; Active: (≈) Counter; Reflex; Cures one Status Effect. (1/Day)</v>
      </c>
      <c r="J113" t="str">
        <v>Curing Bandana</v>
      </c>
      <c r="K113" t="str">
        <v>Yes</v>
      </c>
    </row>
    <row r="114" spans="1:11">
      <c r="F114" t="str">
        <f ca="1">CHOOSE(RANDBETWEEN(1,3),F110,F111,F112)</f>
        <v>Banner Of the Saint: Two-handed Melee Staff; 15 Physical Damage; On Hit: 10 Light Damage; Active: (+) Powerplay; Flash; Drain 2 Faith from Target Entity.</v>
      </c>
      <c r="I114" t="str">
        <v>Bride's Veil: Head Piece; +6 Dispersion; +6 Dexterity; +20% Light Resistance; +20% Wind Resistance; Active: (o) Reveal your face Charming all Entities on Hex for 2 Turns. (1/Day)</v>
      </c>
      <c r="J114" t="str">
        <v>Bride's Veil</v>
      </c>
      <c r="K114" t="str">
        <v>Yes</v>
      </c>
    </row>
    <row r="115" spans="1:11">
      <c r="A115">
        <v>6</v>
      </c>
      <c r="B115" s="240"/>
      <c r="C115" s="240"/>
      <c r="D115" s="240"/>
    </row>
    <row r="116" spans="1:11">
      <c r="B116" t="str" cm="1">
        <f t="array" ref="B116:D117">IFERROR(TRANSPOSE(_xlfn._xlws.FILTER(B16:F18,B18:F18="Yes")),"")</f>
        <v>Da’ Choppa: Two-handed Melee Axe; 10-30 Physical Damage; +3 Crit Multiplier but can only Crit on a d20.</v>
      </c>
      <c r="C116" t="str">
        <v>Da’ Choppa</v>
      </c>
      <c r="D116" t="str">
        <v>Yes</v>
      </c>
      <c r="E116" t="s">
        <v>2676</v>
      </c>
      <c r="F116" t="s">
        <v>2676</v>
      </c>
    </row>
    <row r="117" spans="1:11">
      <c r="B117" t="str">
        <v>Warcry: Two-handed Melee Axe; 16-24 Physical Damage; Active: (≈) 1 Hex Range; Move into Melee range of Target and Basic Attack them. (1/Day)</v>
      </c>
      <c r="C117" t="str">
        <v>Warcry</v>
      </c>
      <c r="D117" t="str">
        <v>Yes</v>
      </c>
      <c r="H117">
        <v>6</v>
      </c>
      <c r="I117" s="240"/>
    </row>
    <row r="118" spans="1:11">
      <c r="I118" t="str" cm="1">
        <f t="array" ref="I118:K120">IFERROR(TRANSPOSE(_xlfn._xlws.FILTER(I16:M18,I18:M18="Yes")),"")</f>
        <v>Stalkers Hat: Head Set Piece; +2 Dexterity; +2 Power; +2 Dispersion; +50 Mana. Active: (≈) Gain Invisibility for 2 Turns. (1/Day)</v>
      </c>
      <c r="J118" t="str">
        <v>Stalkers Hat</v>
      </c>
      <c r="K118" t="str">
        <v>Yes</v>
      </c>
    </row>
    <row r="119" spans="1:11">
      <c r="I119" t="str">
        <v>The Tophat: Head Piece; +1 Wisdom; +5 Power; +50 Mana; Passive: You have 20% Chance to Trigger a Non-Ultimate Spell Twice.</v>
      </c>
      <c r="J119" t="str">
        <v>The Tophat</v>
      </c>
      <c r="K119" t="str">
        <v>Yes</v>
      </c>
    </row>
    <row r="120" spans="1:11">
      <c r="A120">
        <v>7</v>
      </c>
      <c r="B120" s="240"/>
      <c r="C120" s="240"/>
      <c r="D120" s="240"/>
      <c r="I120" t="str">
        <v>Buzzsaw Hat: Head Piece; +4 Defense; +4 Dexterity; +40% Wind Resistance; Active: (&gt;) [1 Preparation Stack] Activate the Saw and throw your Hat at Target for 40 Bleed Damage; 20% Chance to Dismember. (1/Day)</v>
      </c>
      <c r="J120" t="str">
        <v>Buzzsaw Hat</v>
      </c>
      <c r="K120" t="str">
        <v>Yes</v>
      </c>
    </row>
    <row r="121" spans="1:11">
      <c r="B121" t="str" cm="1">
        <f t="array" ref="B121:D121">IFERROR(TRANSPOSE(_xlfn._xlws.FILTER(B19:F21,B21:F21="Yes")),"")</f>
        <v>Golden Parade: One-handed Melee Mace; 16-18 Physical Damage; Active: (+) Cause Target Entity to drop 100 Gold upon Death; Passive: This Gear sells at full value.</v>
      </c>
      <c r="C121" t="str">
        <v>Golden Parade</v>
      </c>
      <c r="D121" t="str">
        <v>Yes</v>
      </c>
    </row>
    <row r="122" spans="1:11">
      <c r="H122">
        <v>7</v>
      </c>
      <c r="I122" s="240"/>
    </row>
    <row r="123" spans="1:11">
      <c r="I123" t="str" cm="1">
        <f t="array" ref="I123:K125">IFERROR(TRANSPOSE(_xlfn._xlws.FILTER(I19:M21,I21:M21="Yes")),"")</f>
        <v>Second Proof Altions: Shoulder Piece; +25 Health; +30% Fortitude; Passive: The first Non-Interrupting Status that is inflicted upon you in Combat is Nullified.</v>
      </c>
      <c r="J123" t="str">
        <v>Second Proof Altions</v>
      </c>
      <c r="K123" t="str">
        <v>Yes</v>
      </c>
    </row>
    <row r="124" spans="1:11">
      <c r="I124" t="str">
        <v>Champion's Insignia: Shoulder Piece; +50 Health; +4 Defense; +4 Dispersion; Passive: Immune to Charm and Fear.</v>
      </c>
      <c r="J124" t="str">
        <v>Champion's Insignia</v>
      </c>
      <c r="K124" t="str">
        <v>Yes</v>
      </c>
    </row>
    <row r="125" spans="1:11">
      <c r="A125">
        <v>8</v>
      </c>
      <c r="B125" s="240"/>
      <c r="C125" s="240"/>
      <c r="D125" s="240"/>
      <c r="I125" t="str">
        <v>Imperial Authority: Shoulder Piece; +9 Dispersion; Passive: Weaklings, Elites and Bosses are no longer Hostile towards you unless Provoked.</v>
      </c>
      <c r="J125" t="str">
        <v>Imperial Authority</v>
      </c>
      <c r="K125" t="str">
        <v>Yes</v>
      </c>
    </row>
    <row r="126" spans="1:11">
      <c r="B126" t="str" cm="1">
        <f t="array" ref="B126:D127">IFERROR(TRANSPOSE(_xlfn._xlws.FILTER(B22:F24,B24:F24="Yes")),"")</f>
        <v>The Balkanique: Two-handed Melee Mace; 25-30 Physical Damage.</v>
      </c>
      <c r="C126" t="str">
        <v>The Balkanique</v>
      </c>
      <c r="D126" t="str">
        <v>Yes</v>
      </c>
    </row>
    <row r="127" spans="1:11">
      <c r="B127" t="str">
        <v>Wailing Bell: Two-handed Melee Mace; 16-22 Physical Damage; On Hit: 40% Chance to Confuse for 1 Turn.</v>
      </c>
      <c r="C127" t="str">
        <v>Wailing Bell</v>
      </c>
      <c r="D127" t="str">
        <v>Yes</v>
      </c>
      <c r="H127">
        <v>8</v>
      </c>
      <c r="I127" s="240"/>
    </row>
    <row r="128" spans="1:11">
      <c r="H128" t="s">
        <v>2676</v>
      </c>
      <c r="I128" t="str" cm="1">
        <f t="array" ref="I128:K128">IFERROR(TRANSPOSE(_xlfn._xlws.FILTER(I22:M24,I24:M24="Yes")),"")</f>
        <v xml:space="preserve">Titanic Spaulders: Shoulder Piece; +10 Defense; +2 Dispersion; +10% Elemental Resistance; -2 Mobility; Passive: Your Defense can not be lower than 10, Immune to Corrosion Status; Active: (≈) Block Target Non-Ultimate Strike. (1/Day) </v>
      </c>
      <c r="J128" t="str">
        <v>Titanic Spaulders</v>
      </c>
      <c r="K128" t="str">
        <v>Yes</v>
      </c>
    </row>
    <row r="130" spans="1:11">
      <c r="A130">
        <v>9</v>
      </c>
      <c r="B130" s="240"/>
      <c r="C130" s="240"/>
      <c r="D130" s="240"/>
    </row>
    <row r="131" spans="1:11">
      <c r="B131" t="str" cm="1">
        <f t="array" ref="B131:D131">IFERROR(TRANSPOSE(_xlfn._xlws.FILTER(B25:F27,B27:F27="Yes")),"")</f>
        <v>Cerberus: One-handed Melee Flail; 7 Physical Damage; 3 Unscallable Fire Damage; Passive: It has Three Heads causing each Attack with this Weapon to count as 3 Strikes, This Weapon does not Trigger On Hit Effects.</v>
      </c>
      <c r="C131" t="str">
        <v>Cerberus</v>
      </c>
      <c r="D131" t="str">
        <v>Yes</v>
      </c>
      <c r="E131" t="s">
        <v>2676</v>
      </c>
      <c r="F131" t="s">
        <v>2676</v>
      </c>
    </row>
    <row r="132" spans="1:11">
      <c r="H132">
        <v>9</v>
      </c>
      <c r="I132" s="240"/>
    </row>
    <row r="133" spans="1:11">
      <c r="I133" t="str" cm="1">
        <f t="array" ref="I133:K135">IFERROR(TRANSPOSE(_xlfn._xlws.FILTER(I25:M27,I27:M27="Yes")),"")</f>
        <v>Cowards Cape: Shoulder Piece; +5 Mobility; Passive: The moment you Equip this Gear you Permanently Gain the Coward Condition.</v>
      </c>
      <c r="J133" t="str">
        <v>Cowards Cape</v>
      </c>
      <c r="K133" t="str">
        <v>Yes</v>
      </c>
    </row>
    <row r="134" spans="1:11">
      <c r="I134" t="str">
        <v/>
      </c>
      <c r="J134" t="str">
        <v>Factionless Cloak</v>
      </c>
      <c r="K134" t="str">
        <v>Yes</v>
      </c>
    </row>
    <row r="135" spans="1:11">
      <c r="A135">
        <v>10</v>
      </c>
      <c r="B135" s="240"/>
      <c r="C135" s="240"/>
      <c r="D135" s="240"/>
      <c r="I135" t="str">
        <v>Rathachiun: Shoulder Piece; +4 Dexterity; +1 Mobility; Active: Powerplay; Teleport to closest Zone.</v>
      </c>
      <c r="J135" t="str">
        <v>Rathachiun</v>
      </c>
      <c r="K135" t="str">
        <v>Yes</v>
      </c>
    </row>
    <row r="136" spans="1:11">
      <c r="B136" t="str" cm="1">
        <f t="array" ref="B136:D139">IFERROR(TRANSPOSE(_xlfn._xlws.FILTER(B28:F30,B30:F30="Yes")),"")</f>
        <v/>
      </c>
      <c r="C136" t="str">
        <v>Iminentrum</v>
      </c>
      <c r="D136" t="str">
        <v>Yes</v>
      </c>
    </row>
    <row r="137" spans="1:11">
      <c r="B137" t="str">
        <v>Bloodlust: Two-handed Melee Flail; 15 Physical Damage; Active: (≈) Toggle; Gain 40% Lifedrain and failing to land a Basic Attack during your Turn will cause you to lose all Health gained this Combat.</v>
      </c>
      <c r="C137" t="str">
        <v>Bloodlust</v>
      </c>
      <c r="D137" t="str">
        <v>Yes</v>
      </c>
      <c r="H137">
        <v>10</v>
      </c>
      <c r="I137" s="240"/>
    </row>
    <row r="138" spans="1:11">
      <c r="B138" t="str">
        <v>Pond Rod: Two-handed Melee Flail; 10 Hydro Damage; Active: (&gt;) [Requires Adjacent Water Hex] Hook Target Entity bringing them immediately onto your Hex; Infinite Hex Range. (1/Day)</v>
      </c>
      <c r="C138" t="str">
        <v>Pond Rod</v>
      </c>
      <c r="D138" t="str">
        <v>Yes</v>
      </c>
      <c r="I138" t="str" cm="1">
        <f t="array" ref="I138:K138">IFERROR(TRANSPOSE(_xlfn._xlws.FILTER(I28:M30,I30:M30="Yes")),"")</f>
        <v>The Unknown Shawl: Shoulder Piece; +0-20 Dexterity/Power/Strength[D20]; +0-200 Health/Mana[D20]; +0/3 Mobility[D3]; +0%/30% Fortitude[D3]; Passive: It has Random Stats that are rolled upon equipping; Upon equipping it becomes Locked in your Shoulder Slot.</v>
      </c>
      <c r="J138" t="str">
        <v>The Unknown Shawl</v>
      </c>
      <c r="K138" t="str">
        <v>Yes</v>
      </c>
    </row>
    <row r="139" spans="1:11">
      <c r="B139" t="str">
        <v>The Golden Sack: Two-handed Melee Flail; 1 Physical Damage; Passive: This Weapon gains +1 Base Damage for each 100 Gold in your Inventory and does not Scale with Strength.</v>
      </c>
      <c r="C139" t="str">
        <v>The Golden Sack</v>
      </c>
      <c r="D139" t="str">
        <v>Yes</v>
      </c>
    </row>
    <row r="140" spans="1:11">
      <c r="A140">
        <v>11</v>
      </c>
      <c r="B140" s="240"/>
      <c r="C140" s="240"/>
      <c r="D140" s="240"/>
    </row>
    <row r="141" spans="1:11">
      <c r="B141" t="str" cm="1">
        <f t="array" ref="B141:D141">IFERROR(TRANSPOSE(_xlfn._xlws.FILTER(B31:F33,B33:F33="Yes")),"")</f>
        <v>The Tool: One-handed Melee Warhammer; 6 Physical Damage; Passive: This Weapon Permanently Gains 2 Base Damage every time its Active Ability is used; Active: (≈) Craft Target Ore into Gear of its Respective Rarity. (1/Day)</v>
      </c>
      <c r="C141" t="str">
        <v>The Tool</v>
      </c>
      <c r="D141" t="str">
        <v>Yes</v>
      </c>
    </row>
    <row r="142" spans="1:11">
      <c r="H142">
        <v>11</v>
      </c>
      <c r="I142" s="240"/>
    </row>
    <row r="143" spans="1:11">
      <c r="I143" t="str" cm="1">
        <f t="array" ref="I143:K143">IFERROR(TRANSPOSE(_xlfn._xlws.FILTER(I31:M33,I33:M33="Yes")),"")</f>
        <v>Zephyr of the Solaris: Body Piece; +5 Defense; +5 Dispersion; +30% Light Resistance; +30% Fire Resistance; Passive: Blocked, Parried, Dodged, Deflected or Reflected Attacks grant you 5% Physical and Magic Damage Reduction until End of Combat.</v>
      </c>
      <c r="J143" t="str">
        <v>Zephyr of the Solaris</v>
      </c>
      <c r="K143" t="str">
        <v>Yes</v>
      </c>
    </row>
    <row r="145" spans="1:11">
      <c r="A145">
        <v>12</v>
      </c>
      <c r="B145" s="240"/>
      <c r="C145" s="240"/>
      <c r="D145" s="240"/>
    </row>
    <row r="146" spans="1:11">
      <c r="B146" t="str" cm="1">
        <f t="array" ref="B146:D147">IFERROR(TRANSPOSE(_xlfn._xlws.FILTER(B34:F36,B36:F36="Yes")),"")</f>
        <v>Time Stopper: Two-handed Melee Warhammer; Set Piece; 12-16 Physical Damage; Passive: Landing a Critical Hit will cause time to stop. allowing the Hero to do one more Action.</v>
      </c>
      <c r="C146" t="str">
        <v>Time Stopper</v>
      </c>
      <c r="D146" t="str">
        <v>Yes</v>
      </c>
    </row>
    <row r="147" spans="1:11">
      <c r="B147" t="str">
        <v>Planet Crusher: Two-handed Melee Warhammer; 7 Physical Damage; On Hit: 30 Earth Damage.</v>
      </c>
      <c r="C147" t="str">
        <v>Planet Crusher</v>
      </c>
      <c r="D147" t="str">
        <v>Yes</v>
      </c>
      <c r="H147">
        <v>12</v>
      </c>
      <c r="I147" s="240"/>
    </row>
    <row r="148" spans="1:11">
      <c r="I148" t="str" cm="1">
        <f t="array" ref="I148:K151">IFERROR(TRANSPOSE(_xlfn._xlws.FILTER(I34:M36,I36:M36="Yes")),"")</f>
        <v>Dragonscale Plate: Body Set Piece; +4 Defense; +4 Dispersion; +40 health; Passive: 10% Chance to nulify all incoming Damage.</v>
      </c>
      <c r="J148" t="str">
        <v>Dragonscale Plate</v>
      </c>
      <c r="K148" t="str">
        <v>Yes</v>
      </c>
    </row>
    <row r="149" spans="1:11">
      <c r="I149" t="str">
        <v>Mordred's Rebellion: Body Set Piece: +5 Defense; Passive: Whenever your Barrier breaks deal 30 True Damage to all Entities in Melee Range; Active: (≈) Gain a 100 Barrier until End of Combat. (1/Day)</v>
      </c>
      <c r="J149" t="str">
        <v>Mordred's Rebellion</v>
      </c>
      <c r="K149" t="str">
        <v>Yes</v>
      </c>
    </row>
    <row r="150" spans="1:11">
      <c r="A150">
        <v>13</v>
      </c>
      <c r="B150" s="240"/>
      <c r="I150" t="str">
        <v>Giants Breastplate: Body Piece; +5 Defense; +5 Strength; +150 Health -2 Mobility.</v>
      </c>
      <c r="J150" t="str">
        <v>Giants Breastplate</v>
      </c>
      <c r="K150" t="str">
        <v>Yes</v>
      </c>
    </row>
    <row r="151" spans="1:11">
      <c r="B151" t="str" cm="1">
        <f t="array" ref="B151:D151">IFERROR(TRANSPOSE(_xlfn._xlws.FILTER(B37:F39,B39:F39="Yes")),"")</f>
        <v>Torching Warclub: One-handed Melee Club; 15 Physical Damage; On Hit: 5 Fire Damage; Passive: Immunity to Blinded and Asleep.</v>
      </c>
      <c r="C151" t="str">
        <v>Torching Warclub</v>
      </c>
      <c r="D151" t="str">
        <v>Yes</v>
      </c>
      <c r="I151" t="str">
        <v>Karna's Body Crystal: Body Set Piece: +4 Defense; +8 Dispersion ; +10% Elemental Resistance; 10% Deflection; Active: (≈) Selfdestruct; Your Basic Attacks are converted to Scorch Damage and your Attacks Deal 20 Fire Damage on Hit; Lasts Until End of Day.</v>
      </c>
      <c r="J151" t="str">
        <v>Karna's Body Crystal</v>
      </c>
      <c r="K151" t="str">
        <v>Yes</v>
      </c>
    </row>
    <row r="152" spans="1:11">
      <c r="H152">
        <v>13</v>
      </c>
      <c r="I152" s="240"/>
    </row>
    <row r="153" spans="1:11">
      <c r="I153" t="str" cm="1">
        <f t="array" ref="I153:K153">IFERROR(TRANSPOSE(_xlfn._xlws.FILTER(I37:M39,I39:M39="Yes")),"")</f>
        <v>Stalkers Coat: Body Set Piece; +8 Dexterity; +4 Power; +2 Mobility; Active: (&gt;) Throw a Knife that deals 15 Physical Damage and has On Hit: 5 Poison Per Tick Over 2 Turns.</v>
      </c>
      <c r="J153" t="str">
        <v>Stalkers Coat</v>
      </c>
      <c r="K153" t="str">
        <v>Yes</v>
      </c>
    </row>
    <row r="155" spans="1:11">
      <c r="A155">
        <v>14</v>
      </c>
      <c r="B155" s="240"/>
    </row>
    <row r="156" spans="1:11">
      <c r="B156" t="str" cm="1">
        <f t="array" ref="B156:D156">IFERROR(TRANSPOSE(_xlfn._xlws.FILTER(B40:F42,B42:F42="Yes")), "")</f>
        <v>Giant Chunk of Meat: Two-handed Melee Club; 18 Physical Damage; Active: (≈) Take a bite out of your Ham to Restore 20 Health but decrease Base Damage by 2; If Base Damage reaches 0 Selfdestruct. (2/Day)</v>
      </c>
      <c r="C156" t="str">
        <v>Giant Chunk of Meat</v>
      </c>
      <c r="D156" t="str">
        <v>Yes</v>
      </c>
    </row>
    <row r="157" spans="1:11">
      <c r="H157">
        <v>14</v>
      </c>
      <c r="I157" s="240"/>
    </row>
    <row r="158" spans="1:11">
      <c r="I158" t="str" cm="1">
        <f t="array" ref="I158:K160">IFERROR(TRANSPOSE(_xlfn._xlws.FILTER(I40:M42,I42:M42="Yes")),"")</f>
        <v>The Judgement: Body Piece: Passive: Whenever you Gain Faith, this Gear will gain 10% Elemental Resistance and 50 Health. (2/Day)</v>
      </c>
      <c r="J158" t="str">
        <v>The Judgement</v>
      </c>
      <c r="K158" t="str">
        <v>Yes</v>
      </c>
    </row>
    <row r="159" spans="1:11">
      <c r="I159" t="str">
        <v xml:space="preserve">Mantle of the Magi: Body Piece; +1 Wisdom; +3 Dispersion; +3 Power; 10% Elemental Resistance; Active: (≈) Your next Non-Ultimate spell casts 1 Rank higher. (1 Turn cooldown) </v>
      </c>
      <c r="J159" t="str">
        <v>Mantle of the Magi</v>
      </c>
      <c r="K159" t="str">
        <v>Yes</v>
      </c>
    </row>
    <row r="160" spans="1:11">
      <c r="A160">
        <v>15</v>
      </c>
      <c r="B160" s="240"/>
      <c r="I160" t="str">
        <v>Magus Aeternus: Body Piece; +6 Dispersion; +6 Power; Passive: All your Abilities cost 10 less Mana to Cast.</v>
      </c>
      <c r="J160" t="str">
        <v>Magus Aeternus</v>
      </c>
      <c r="K160" t="str">
        <v>Yes</v>
      </c>
    </row>
    <row r="161" spans="1:11">
      <c r="B161" t="str" cm="1">
        <f t="array" ref="B161:D162">IFERROR(TRANSPOSE(_xlfn._xlws.FILTER(B43:F45,B45:F45="Yes")),"")</f>
        <v>Cyanandum: Two-handed Melee Galive; 1-40 Physical Damage; Precise; Passive: If Target Dodges your Basic Attack. gain 1 Preparation Stack.</v>
      </c>
      <c r="C161" t="str">
        <v>Cyanandum</v>
      </c>
      <c r="D161" t="str">
        <v>Yes</v>
      </c>
    </row>
    <row r="162" spans="1:11">
      <c r="B162" t="str">
        <v>Guardian Slayer: Two-handed Melee Glaive; 10 Unscallable Physical Damage; +10 Strength; Passive: If Target has 400 Max Health or more, this Weapon increases its Damage Tenfold.</v>
      </c>
      <c r="C162" t="str">
        <v>Guardian Slayer</v>
      </c>
      <c r="D162" t="str">
        <v>Yes</v>
      </c>
      <c r="H162">
        <v>15</v>
      </c>
      <c r="I162" s="240"/>
    </row>
    <row r="163" spans="1:11">
      <c r="I163" t="str" cm="1">
        <f t="array" ref="I163:K164">IFERROR(TRANSPOSE(_xlfn._xlws.FILTER(I43:M45,I45:M45="Yes")),"")</f>
        <v/>
      </c>
      <c r="J163" t="str">
        <v>Dragonscale Armguard</v>
      </c>
      <c r="K163" t="str">
        <v>Yes</v>
      </c>
    </row>
    <row r="164" spans="1:11">
      <c r="I164" t="str">
        <v>Venomous Armguard: Arms Piece; +7 Defense; +40% Poison Resistance; On Hit: 20% chance to inflict Poison for 20 Damage Per Tick over 3 Turns.</v>
      </c>
      <c r="J164" t="str">
        <v>Venomous Armguard</v>
      </c>
      <c r="K164" t="str">
        <v>Yes</v>
      </c>
    </row>
    <row r="165" spans="1:11">
      <c r="A165">
        <v>16</v>
      </c>
      <c r="B165" s="240"/>
    </row>
    <row r="166" spans="1:11">
      <c r="B166" t="str" cm="1">
        <f t="array" ref="B166:D166">IFERROR(TRANSPOSE(_xlfn._xlws.FILTER(B46:F48,B48:F48="Yes")),"")</f>
        <v>Crescent Finale: Two-handed Melee Halberd; 20 Physical Damage; On Attack: Half of Targets Defense is added to the Base Damage of the Attack.</v>
      </c>
      <c r="C166" t="str">
        <v>Crescent Finale</v>
      </c>
      <c r="D166" t="str">
        <v>Yes</v>
      </c>
    </row>
    <row r="167" spans="1:11">
      <c r="H167">
        <v>16</v>
      </c>
      <c r="I167" s="240"/>
    </row>
    <row r="168" spans="1:11">
      <c r="I168" t="str" cm="1">
        <f t="array" ref="I168:K170">IFERROR(TRANSPOSE(_xlfn._xlws.FILTER(I46:M48,I48:M48="Yes")),"")</f>
        <v/>
      </c>
      <c r="J168" t="str">
        <v>Golden Flexers</v>
      </c>
      <c r="K168" t="str">
        <v>Yes</v>
      </c>
    </row>
    <row r="169" spans="1:11">
      <c r="I169" t="str">
        <v>Tectonicause: Arms Piece; +4 Defense; +4 Dispersion; Active: (o) Deal 40 Earth Damage in a 3x3 Tile Range; If any Entity Dies from this Ability then Retrigger. (1/Combat)</v>
      </c>
      <c r="J169" t="str">
        <v>Tectonicause</v>
      </c>
      <c r="K169" t="str">
        <v>Yes</v>
      </c>
    </row>
    <row r="170" spans="1:11">
      <c r="A170">
        <v>17</v>
      </c>
      <c r="B170" s="240"/>
      <c r="I170" t="str">
        <v>Bracers of Hope: Arms Piece; +50 Health; +20% Fortitude; Passive: You Gain the Hope Condition; When Hope is Consumed Remove this Passive; If you already have Hope Selfdestruct upon Equipping and Gain a Random Astral Gear.</v>
      </c>
      <c r="J170" t="str">
        <v>Bracers of Hope</v>
      </c>
      <c r="K170" t="str">
        <v>Yes</v>
      </c>
    </row>
    <row r="171" spans="1:11">
      <c r="B171" t="str" cm="1">
        <f t="array" ref="B171:D174">IFERROR(TRANSPOSE(_xlfn._xlws.FILTER(B49:F51,B51:F51="Yes")),"")</f>
        <v>Stalker's Revenge: One-handed Melee Knife; Set Piece; 1 Dark Damage; Passive: Scales with Dexterity and Power if your Off-Hand Slot is Empty; Active: (&gt;) Deal double the Damage taken last Turn as Dark Damage to Target. (1/Day)</v>
      </c>
      <c r="C171" t="str">
        <v>Stalker's Revenge</v>
      </c>
      <c r="D171" t="str">
        <v>Yes</v>
      </c>
    </row>
    <row r="172" spans="1:11">
      <c r="B172" t="str">
        <v/>
      </c>
      <c r="C172" t="str">
        <v>Blade of Lario</v>
      </c>
      <c r="D172" t="str">
        <v>Yes</v>
      </c>
      <c r="H172">
        <v>17</v>
      </c>
      <c r="I172" s="240"/>
    </row>
    <row r="173" spans="1:11">
      <c r="B173" t="str">
        <v>The Collector: One-handed Melee Knife; 5 True Damage; Passive: Killing Entities will steal their Souls and them as Base Damage to this Weapon. [weakling: 1 Soul; Elite 2 Souls; Boss 4 Souls; Hero: 8 Souls].</v>
      </c>
      <c r="C173" t="str">
        <v>The Collector</v>
      </c>
      <c r="D173" t="str">
        <v>Yes</v>
      </c>
      <c r="I173" t="str" cm="1">
        <f t="array" ref="I173:K173">IFERROR(TRANSPOSE(_xlfn._xlws.FILTER(I49:M51,I51:M51="Yes")),"")</f>
        <v>Agamanthic Silk Sleeves: Arms Piece; +4 Power; Active: (≈) Your next Non-Ultimate Spell Casts Twice. (1/Day)</v>
      </c>
      <c r="J173" t="str">
        <v>Agamanthic Silk Sleeves</v>
      </c>
      <c r="K173" t="str">
        <v>Yes</v>
      </c>
    </row>
    <row r="174" spans="1:11">
      <c r="B174" t="str">
        <v>Infamy: One-handed Melee Knife; Flexible; 6 Physical Damage; On Hit: Reduce Targets Defense by 3 Until End of Combat.</v>
      </c>
      <c r="C174" t="str">
        <v>Infamy</v>
      </c>
      <c r="D174" t="str">
        <v>Yes</v>
      </c>
    </row>
    <row r="175" spans="1:11">
      <c r="A175" s="467">
        <v>18</v>
      </c>
      <c r="B175" s="240"/>
    </row>
    <row r="176" spans="1:11">
      <c r="B176" t="str" cm="1">
        <f t="array" ref="B176:D177">IFERROR(TRANSPOSE(_xlfn._xlws.FILTER(B52:F54,B54:F54="Yes")),"")</f>
        <v>Death Scythe: Two-handed Melee Scythe; 10-20 Magic Damage; On Hit: Roll a D100, Rolling a 1 will Kill the Target; Each time the Roll Fails add a -1 Modifier to the Roll until End of Combat.</v>
      </c>
      <c r="C176" t="str">
        <v>Death Scythe</v>
      </c>
      <c r="D176" t="str">
        <v>Yes</v>
      </c>
    </row>
    <row r="177" spans="1:11">
      <c r="B177" t="str">
        <v>Rust of the Sea: Two-handed Melee Scythe; 15 Physical Damage; Active: (+) Flash; Chain Target Rooting them for 2 Turns. (1/Day); Passive: This Weapon deals 20 Poison Damage On Hit against Rooted Targets.</v>
      </c>
      <c r="C177" t="str">
        <v>Rust of the Sea</v>
      </c>
      <c r="D177" t="str">
        <v>Yes</v>
      </c>
      <c r="H177">
        <v>18</v>
      </c>
      <c r="I177" s="240"/>
    </row>
    <row r="178" spans="1:11">
      <c r="I178" t="str" cm="1">
        <f t="array" ref="I178:K178">IFERROR(TRANSPOSE(_xlfn._xlws.FILTER(I52:M54,I54:M54="Yes")), "")</f>
        <v/>
      </c>
      <c r="J178" t="str">
        <v>Rangers Straps</v>
      </c>
      <c r="K178" t="str">
        <v>Yes</v>
      </c>
    </row>
    <row r="180" spans="1:11">
      <c r="A180">
        <v>19</v>
      </c>
      <c r="B180" s="240"/>
    </row>
    <row r="181" spans="1:11">
      <c r="B181" t="str" cm="1">
        <f t="array" ref="B181:D183">IFERROR(TRANSPOSE(_xlfn._xlws.FILTER(B55:F57,B57:F57="Yes")),"")</f>
        <v>The Enslaver: One-handed Melee Whip; 14-18 Physical Damage; On Attack: 20% Chance to Mind Control Target for 1 Turn.</v>
      </c>
      <c r="C181" t="str">
        <v>The Enslaver</v>
      </c>
      <c r="D181" t="str">
        <v>Yes</v>
      </c>
    </row>
    <row r="182" spans="1:11">
      <c r="B182" t="str">
        <v>The Cryout: One-handed Half-Ranged Whip; 16 Physical Damage; On Hit: 10 Dark Damage; Passive: Striking a Target Below 50% Health Fears and Torments them for 1 Turn.</v>
      </c>
      <c r="C182" t="str">
        <v>The Cryout</v>
      </c>
      <c r="D182" t="str">
        <v>Yes</v>
      </c>
      <c r="H182">
        <v>19</v>
      </c>
      <c r="I182" s="240"/>
    </row>
    <row r="183" spans="1:11">
      <c r="B183" t="str">
        <v>Elemental Lash: One Handed Half Ranged Whip; 20 Elemental Damage Type Equal to Targets lowest Elemental Resistance.</v>
      </c>
      <c r="C183" t="str">
        <v>Elemental Lash</v>
      </c>
      <c r="D183" t="str">
        <v>Yes</v>
      </c>
      <c r="I183" t="str" cm="1">
        <f t="array" ref="I183:K183">IFERROR(TRANSPOSE(_xlfn._xlws.FILTER(I55:M57,I57:M57="Yes")),"")</f>
        <v>Earth Gauntlet: Hand Piece; +5 Defense; +2 Dispersion; +3 Strength; +3 Power; +50% Earth Resistance; +20% Deflection.</v>
      </c>
      <c r="J183" t="str">
        <v>Earth Gauntlet</v>
      </c>
      <c r="K183" t="str">
        <v>Yes</v>
      </c>
    </row>
    <row r="185" spans="1:11">
      <c r="A185">
        <v>20</v>
      </c>
      <c r="B185" s="240"/>
    </row>
    <row r="186" spans="1:11">
      <c r="B186" t="str" cm="1">
        <f t="array" ref="B186:D188">IFERROR(TRANSPOSE(_xlfn._xlws.FILTER(B58:F60,B60:F60="Yes")),"")</f>
        <v>Artemis: Two-handed Ranged Bow; 10 Physical Damage; 2 Hex Range; Passive: Basic Attacks Trigger Twice.</v>
      </c>
      <c r="C186" t="str">
        <v>Artemis</v>
      </c>
      <c r="D186" t="str">
        <v>Yes</v>
      </c>
    </row>
    <row r="187" spans="1:11">
      <c r="B187" t="str">
        <v/>
      </c>
      <c r="C187" t="str">
        <v>Starfall</v>
      </c>
      <c r="D187" t="str">
        <v>Yes</v>
      </c>
      <c r="H187">
        <v>20</v>
      </c>
      <c r="I187" s="240"/>
    </row>
    <row r="188" spans="1:11">
      <c r="B188" t="str">
        <v>Silverhair Linen on a Stick: Two-handed Ranged Bow; 10 True Damage; Active: (≈) Selfdestruct; Transform Target Legendary or higher Bow in inventory into Reneva's Heirloom.</v>
      </c>
      <c r="C188" t="str">
        <v>Silverhair Linen on a Stick</v>
      </c>
      <c r="D188" t="str">
        <v>Yes</v>
      </c>
      <c r="I188" t="str" cm="1">
        <f t="array" ref="I188:K189">IFERROR(TRANSPOSE(_xlfn._xlws.FILTER(I58:M60,I60:M60="Yes")),"")</f>
        <v>Protoeruptors: Hand Piece; +3 Defense; +3 Dispersion; +30% Fire Resistance; Passive: You may Consume a Legendary or higher Ore to immediately transform this Gear into Eruptors; Active: (≈) Cast a Non-Ultimate Fire Wavelength Ability at no Cost. (1/Day)</v>
      </c>
      <c r="J188" t="str">
        <v>Protoeruptors</v>
      </c>
      <c r="K188" t="str">
        <v>Yes</v>
      </c>
    </row>
    <row r="189" spans="1:11">
      <c r="I189" t="str">
        <v>Handaal Crossguarded Hands: +4 Defense; +4 Dispersion; +4 Strength; Passive: 50% Chance to Parry Sharp Weapon Strikes.</v>
      </c>
      <c r="J189" t="str">
        <v>Handaal Crossguarded Hands</v>
      </c>
      <c r="K189" t="str">
        <v>Yes</v>
      </c>
    </row>
    <row r="190" spans="1:11">
      <c r="A190">
        <v>21</v>
      </c>
      <c r="B190" s="240"/>
    </row>
    <row r="191" spans="1:11">
      <c r="B191" t="str" cm="1">
        <f t="array" ref="B191:D191">IFERROR(TRANSPOSE(_xlfn._xlws.FILTER(B61:F63,B63:F63="Yes")),"")</f>
        <v>Arcadenuva: One-handed Ranged Crossbow; 12 Physical Damage; 2 Ammo Capacity; Active: (≈) [Requires a Weapon in both Off-Hand and Main-Hand] For the remainder of this Combat your Basic Attacks trigger an additional Attack with your Off-Hand Weapon. (1/Day)</v>
      </c>
      <c r="C191" t="str">
        <v>Arcadenuva</v>
      </c>
      <c r="D191" t="str">
        <v>Yes</v>
      </c>
    </row>
    <row r="192" spans="1:11">
      <c r="H192">
        <v>21</v>
      </c>
      <c r="I192" s="240"/>
    </row>
    <row r="193" spans="1:11">
      <c r="I193" t="str" cm="1">
        <f t="array" ref="I193:K196">IFERROR(TRANSPOSE(_xlfn._xlws.FILTER(I61:M63,I63:M63="Yes")),"")</f>
        <v>High Priests Healers: Hand Piece; +2 Defense; +2 Dispersion; +20% Light Resistance; Active: (+) Heal Target Entity for 30 Health. (1/Day)</v>
      </c>
      <c r="J193" t="str">
        <v>High Priests Healers</v>
      </c>
      <c r="K193" t="str">
        <v>Yes</v>
      </c>
    </row>
    <row r="194" spans="1:11">
      <c r="I194" t="str">
        <v>Botanist's Gloves: Hand Piece; +3 Dispersion; +20% Earth Resistance; Passive: Exploring a Hex Grants you an Extra Rare or lower Rarity Ingredient of your choice found on this Hex.</v>
      </c>
      <c r="J194" t="str">
        <v>Botanist's Gloves</v>
      </c>
      <c r="K194" t="str">
        <v>Yes</v>
      </c>
    </row>
    <row r="195" spans="1:11">
      <c r="A195">
        <v>22</v>
      </c>
      <c r="B195" s="240"/>
      <c r="I195" t="str">
        <v>Explorer's Gloves: Hand Piece; +3 Defense; +3 Dispersion; Passive: All Chests will now also contain 1 Ore or Fabric; The Rarity depends on the Roll for the Chest. (1-Nothing; 2-5-Common; 6-10-Rare; 11-15-Epic; 16-19-Legendary; 20 Mythic)</v>
      </c>
      <c r="J195" t="str">
        <v>Explorer's Gloves</v>
      </c>
      <c r="K195" t="str">
        <v>Yes</v>
      </c>
    </row>
    <row r="196" spans="1:11">
      <c r="B196" t="str" cm="1">
        <f t="array" ref="B196:D197">IFERROR(TRANSPOSE(_xlfn._xlws.FILTER(B64:F66,B66:F66="Yes")),"")</f>
        <v>Day of Decay: Two-handed Ranged Crossbow; 12-17 Physical Damage; 8 Dark Damage on hit; 1 Ammo Capacity; 1 Hex Range; Passive: Rolling a Nat 20 on your Basic Attack will inflict Rotting in 3 Days on Target.</v>
      </c>
      <c r="C196" t="str">
        <v>Day of Decay</v>
      </c>
      <c r="D196" t="str">
        <v>Yes</v>
      </c>
      <c r="I196" t="str">
        <v>Archmages' Enablers: Hand Piece; +1 Wisdom; +5 Power; +2 Dispersion; +50 Mana; Active: [1 Channel Stack] Your next Overcast may be used on any Ability Type and has +3 to its Roll.</v>
      </c>
      <c r="J196" t="str">
        <v>Archmages' Enablers</v>
      </c>
      <c r="K196" t="str">
        <v>Yes</v>
      </c>
    </row>
    <row r="197" spans="1:11">
      <c r="B197" t="str">
        <v>Giros Hand Ballista: Two-handed Ranged Crossbow; 40 Physical Damage; 5 Capacity; 2 Hex Range; Passive: Consumes 5 Arrows per Shot which count as one; Reloading Requires 2 Turns of Preparation.</v>
      </c>
      <c r="C197" t="str">
        <v>Giros Hand Ballista</v>
      </c>
      <c r="D197" t="str">
        <v>Yes</v>
      </c>
      <c r="H197">
        <v>22</v>
      </c>
      <c r="I197" s="240"/>
    </row>
    <row r="198" spans="1:11">
      <c r="I198" t="str" cm="1">
        <f t="array" ref="I198">IFERROR(TRANSPOSE(_xlfn._xlws.FILTER(I64:M66,I66:M66="Yes")),"")</f>
        <v/>
      </c>
    </row>
    <row r="200" spans="1:11">
      <c r="A200">
        <v>23</v>
      </c>
      <c r="B200" s="240"/>
    </row>
    <row r="201" spans="1:11">
      <c r="B201" t="str" cm="1">
        <f t="array" ref="B201:D205">IFERROR(TRANSPOSE(_xlfn._xlws.FILTER(B67:F69,B69:F69="Yes")),"")</f>
        <v>Bullet Caster: One-handed Ranged Pistol; 10 Physical Damage; 2 Capacity; Active: (&gt;) Counter; Reflect Target Ranged Basic Attack back to the Entity that Shot it with a 50% chance to Stun Target for 1 Turn. (1 Bullet; 1/Combat)</v>
      </c>
      <c r="C201" t="str">
        <v>Bullet Caster</v>
      </c>
      <c r="D201" t="str">
        <v>Yes</v>
      </c>
    </row>
    <row r="202" spans="1:11">
      <c r="B202" t="str">
        <v>Brainbuster: One-handed Ranged Pistol; 8-10 Physical Damage; 2 Ammo Capacity; Passive: 50% for Pellets to hit Targets skull on hit. The 7th Pellet Cracks the Skull. Piercing into the brain and Instantly Killing the Target.</v>
      </c>
      <c r="C202" t="str">
        <v>Brainbuster</v>
      </c>
      <c r="D202" t="str">
        <v>Yes</v>
      </c>
      <c r="H202">
        <v>23</v>
      </c>
      <c r="I202" s="240"/>
    </row>
    <row r="203" spans="1:11">
      <c r="B203" t="str">
        <v>The Jhin: One-handed Ranged Pistol; 4 Physical Damage; 4 Dark Damage On Hit; 4 Ammo Capacity; Passive: Every 4th bullet fired deals 44 Dark Damage On Hit Instead.</v>
      </c>
      <c r="C203" t="str">
        <v>The Jhin</v>
      </c>
      <c r="D203" t="str">
        <v>Yes</v>
      </c>
      <c r="I203" t="str" cm="1">
        <f t="array" ref="I203:K204">IFERROR(TRANSPOSE(_xlfn._xlws.FILTER(I67:M69,I69:M69="Yes")),"")</f>
        <v>Karna's Cuisses: Leg Set Piece; +2 Defense; +4 Dispersion; +10% Elemental Resistance; +10% Deflection; Active: (≈) Selfdestruct; Gain 3 Might for every Gear you Selfdestruct this Day; Lasts until End of Day.</v>
      </c>
      <c r="J203" t="str">
        <v>Karna's Cuisses</v>
      </c>
      <c r="K203" t="str">
        <v>Yes</v>
      </c>
    </row>
    <row r="204" spans="1:11">
      <c r="B204" t="str">
        <v/>
      </c>
      <c r="C204" t="str">
        <v>Selvion</v>
      </c>
      <c r="D204" t="str">
        <v>Yes</v>
      </c>
      <c r="I204" t="str">
        <v>Trifectas Miracle: Leg Piece; Active: (≈) Flash; Switch Stance; Protection: +30% Fortitude; Empowerment: +7 Strength, +7 Dexterity, +7 Power; Destruction: +1 To Basic Attack Roll.</v>
      </c>
      <c r="J204" t="str">
        <v>Trifectas Miracle</v>
      </c>
      <c r="K204" t="str">
        <v>Yes</v>
      </c>
    </row>
    <row r="205" spans="1:11">
      <c r="A205">
        <v>24</v>
      </c>
      <c r="B205" s="240" t="str">
        <v/>
      </c>
      <c r="C205" t="str">
        <v>Belvion</v>
      </c>
      <c r="D205" t="str">
        <v>Yes</v>
      </c>
    </row>
    <row r="206" spans="1:11">
      <c r="B206" t="str" cm="1">
        <f t="array" ref="B206:D207">IFERROR(TRANSPOSE(_xlfn._xlws.FILTER(B70:F72,B72:F72="Yes")),"")</f>
        <v>The Reagle: Two-handed Ranged Rifle; 18 Physical Damage. 2 Ammo Capacity; 50% Defense Penetration; Passive: Your Basic Attack has Blitz.</v>
      </c>
      <c r="C206" t="str">
        <v>The Reagle</v>
      </c>
      <c r="D206" t="str">
        <v>Yes</v>
      </c>
    </row>
    <row r="207" spans="1:11">
      <c r="B207" t="str">
        <v>Scoped Burntbuster: Two-handed Ranged Rifle; 14 Fire Damage; 2 Ammo Capacity; 2 Hex Range; Passive: If two Consecutive Basic Attacks hit Target. they explode dealing 20 Blast Damage to Target.</v>
      </c>
      <c r="C207" t="str">
        <v>Scoped Burntbuster</v>
      </c>
      <c r="D207" t="str">
        <v>Yes</v>
      </c>
      <c r="H207">
        <v>24</v>
      </c>
      <c r="I207" s="240"/>
    </row>
    <row r="208" spans="1:11">
      <c r="I208" t="str" cm="1">
        <f t="array" ref="I208:K209">IFERROR(TRANSPOSE(_xlfn._xlws.FILTER(I70:M72,I72:M72="Yes")),"")</f>
        <v>Mordred's Perseverance: Leg Set Piece; +1 Defense. +1 Dispersion +10 Health; Passive: At the end of a victorious combat, restore 50% of Health lost during the Combat.</v>
      </c>
      <c r="J208" t="str">
        <v>Mordred's Perseverance</v>
      </c>
      <c r="K208" t="str">
        <v>Yes</v>
      </c>
    </row>
    <row r="209" spans="1:11">
      <c r="I209" t="str">
        <v>False Promises: Leg Piece; -4 Defense; -4 Dispersion; -40 Health; -40 Mana; -2 Mobility; Passive: Locks Slot upon Equipping; Active: (+) [Requires 3 Rests with this Gear Equipped] Switch your Leg Slot with Target Entity; Overrides Locked.</v>
      </c>
      <c r="J209" t="str">
        <v>False Promises</v>
      </c>
      <c r="K209" t="str">
        <v>Yes</v>
      </c>
    </row>
    <row r="210" spans="1:11">
      <c r="A210">
        <v>25</v>
      </c>
      <c r="B210" s="240"/>
    </row>
    <row r="211" spans="1:11">
      <c r="B211" t="str" cm="1">
        <f t="array" ref="B211:D214">IFERROR(TRANSPOSE(_xlfn._xlws.FILTER(B73:F75,B75:F75="Yes")),"")</f>
        <v>Kingdom Reborn: Two-handed Ranged Staff; 15 Magic Damage; +50 Mana; Active: (≈) Become Surged and Enlightened for 2 Turns; Fear all other Entities for 2 Turns. (1/Day)</v>
      </c>
      <c r="C211" t="str">
        <v>Kingdom Reborn</v>
      </c>
      <c r="D211" t="str">
        <v>Yes</v>
      </c>
    </row>
    <row r="212" spans="1:11">
      <c r="B212" t="str">
        <v>Banner Of the Saint: Two-handed Melee Staff; 15 Physical Damage; On Hit: 10 Light Damage; Active: (+) Powerplay; Flash; Drain 2 Faith from Target Entity.</v>
      </c>
      <c r="C212" t="str">
        <v>Banner Of the Saint</v>
      </c>
      <c r="D212" t="str">
        <v>Yes</v>
      </c>
      <c r="H212">
        <v>25</v>
      </c>
      <c r="I212" s="240"/>
    </row>
    <row r="213" spans="1:11">
      <c r="B213" t="str">
        <v>Ragefilter: Two-handed Melee Staff; 20 Physical Damage; +10 Power; +100 Mana; Passive: Scales with Strength &amp; Power; Can't Crit.</v>
      </c>
      <c r="C213" t="str">
        <v>Ragefilter</v>
      </c>
      <c r="D213" t="str">
        <v>Yes</v>
      </c>
      <c r="I213" t="str" cm="1">
        <f t="array" ref="I213:K214">IFERROR(TRANSPOSE(_xlfn._xlws.FILTER(I73:M75,I75:M75="Yes")),"")</f>
        <v>Stalkers Legwraps: Leg Set Piece; +2 Dexterity; +2 Power; +2 Mobility; Passive: As long as you are the only Entity under your Banner you gain 2 extra Mobility.</v>
      </c>
      <c r="J213" t="str">
        <v>Stalkers Legwraps</v>
      </c>
      <c r="K213" t="str">
        <v>Yes</v>
      </c>
    </row>
    <row r="214" spans="1:11">
      <c r="B214" t="str">
        <v>Shashin: Two-handed Melee Staff; 3 Wind Damage; Non-ultimate Abilities Trigger twice.</v>
      </c>
      <c r="C214" t="str">
        <v>Shashin</v>
      </c>
      <c r="D214" t="str">
        <v>Yes</v>
      </c>
      <c r="I214" t="str">
        <v>Corduroys of Adrenaline Rush: Leg Piece; Passive: Question Mark Outcomes are doubled on rolls between 2-19; Active: (≈) Selfdestruct; Select 3 out of the 6 Skill Tree Keystones and roll a d3 to get one of them.</v>
      </c>
      <c r="J214" t="str">
        <v>Corduroys of Adrenaline Rush</v>
      </c>
      <c r="K214" t="str">
        <v>Yes</v>
      </c>
    </row>
    <row r="215" spans="1:11">
      <c r="A215">
        <v>26</v>
      </c>
      <c r="B215" s="240"/>
    </row>
    <row r="216" spans="1:11">
      <c r="B216" t="str" cm="1">
        <f t="array" ref="B216:D219">IFERROR(TRANSPOSE(_xlfn._xlws.FILTER(B76:F78,B78:F78="Yes")),"")</f>
        <v>The Lightning Rod: Two-handed Ranged Scepter; 20 Unscallable Lightning Damage; +8 Power; +80% Lightning Resistance; Passive: Basic Attacks have Blitz; Switching to this Weapon during Combat has Counter and Flash.</v>
      </c>
      <c r="C216" t="str">
        <v>The Lightning Rod</v>
      </c>
      <c r="D216" t="str">
        <v>Yes</v>
      </c>
    </row>
    <row r="217" spans="1:11">
      <c r="B217" t="str">
        <v>Gods' Fury: Two-Handed Ranged Scepter; 16-20 Light Damage; Active: (o) All other Entities on your Hex gain -1 Faith. (1/Day)</v>
      </c>
      <c r="C217" t="str">
        <v>Gods' Fury</v>
      </c>
      <c r="D217" t="str">
        <v>Yes</v>
      </c>
      <c r="H217">
        <v>26</v>
      </c>
      <c r="I217" s="240"/>
    </row>
    <row r="218" spans="1:11">
      <c r="B218" t="str">
        <v/>
      </c>
      <c r="C218" t="str">
        <v>Sea of Flowers</v>
      </c>
      <c r="D218" t="str">
        <v>Yes</v>
      </c>
      <c r="I218" t="str" cm="1">
        <f t="array" ref="I218:K218">IFERROR(TRANSPOSE(_xlfn._xlws.FILTER(I76:M78,I78:M78="Yes")),"")</f>
        <v>Thigh Highs: Leg Piece; +4 Dispersion; +4 Dexterity; +20% Deflection; Passive: Charm the attacker for 1 Turn when your Deflection is Triggered; Entities you Charm also become Vulnerable for the same Duration.</v>
      </c>
      <c r="J218" t="str">
        <v>Thigh Highs</v>
      </c>
      <c r="K218" t="str">
        <v>Yes</v>
      </c>
    </row>
    <row r="219" spans="1:11">
      <c r="B219" t="str">
        <v>Kingsley: Two-handed Ranged Scepter; 10-15 Magic Damage; +5 Power; Active: (&gt;) Basic Attack; If it lands and the Target is left below 20% Max Health. Kill Target. (1/Day)</v>
      </c>
      <c r="C219" t="str">
        <v>Kingsley</v>
      </c>
      <c r="D219" t="str">
        <v>Yes</v>
      </c>
    </row>
    <row r="220" spans="1:11">
      <c r="A220">
        <v>27</v>
      </c>
      <c r="B220" s="240"/>
    </row>
    <row r="221" spans="1:11">
      <c r="B221" t="str" cm="1">
        <f t="array" ref="B221:D224">IFERROR(TRANSPOSE(_xlfn._xlws.FILTER(B79:F81,B81:F81="Yes")),"")</f>
        <v>Branched Ark: One-handed Ranged Wand; 5 Magic Damage; Passive: Shoots 3 Projectiles with each Basic Attack.</v>
      </c>
      <c r="C221" t="str">
        <v>Branched Ark</v>
      </c>
      <c r="D221" t="str">
        <v>Yes</v>
      </c>
    </row>
    <row r="222" spans="1:11">
      <c r="B222" t="str">
        <v>Shadownull: One-handed Ranged Wand; 20 Dark Damage; +10% Deflection.</v>
      </c>
      <c r="C222" t="str">
        <v>Shadownull</v>
      </c>
      <c r="D222" t="str">
        <v>Yes</v>
      </c>
      <c r="H222">
        <v>27</v>
      </c>
      <c r="I222" s="240"/>
    </row>
    <row r="223" spans="1:11">
      <c r="B223" t="str">
        <v>The Welion Stick: One-handed Melee Wand; 30 Physical Damage; Can not Crit.</v>
      </c>
      <c r="C223" t="str">
        <v>The Welion Stick</v>
      </c>
      <c r="D223" t="str">
        <v>Yes</v>
      </c>
      <c r="I223" t="str" cm="1">
        <f t="array" ref="I223:K227">IFERROR(TRANSPOSE(_xlfn._xlws.FILTER(I79:M81,I81:M81="Yes")),"")</f>
        <v>Mordred's Will: Feet Set Piece; + 7 Defense; +7 Dispersion; Passive: Walking onto a Hex with an Entity on it will no longer cost stamina, but you will be forced to kill that Entity or Die.</v>
      </c>
      <c r="J223" t="str">
        <v>Mordred's Will</v>
      </c>
      <c r="K223" t="str">
        <v>Yes</v>
      </c>
    </row>
    <row r="224" spans="1:11">
      <c r="B224" t="str">
        <v>Kardalion: One-handed Ranged Wand; 12 Magic Damage; +5 Power; +50 Mana; +5 Dispersion.</v>
      </c>
      <c r="C224" t="str">
        <v>Kardalion</v>
      </c>
      <c r="D224" t="str">
        <v>Yes</v>
      </c>
      <c r="I224" t="str">
        <v>Primo Victoria: Feet Piece; +1 Might; +3 Defense; +30% Fire Resistance; +30% Earth Resistance; +1 Stamina; Passive: All Traversable Hexes will Cost no more than 1 Stamina and will not have a Negative Effect.</v>
      </c>
      <c r="J224" t="str">
        <v>Primo Victoria</v>
      </c>
      <c r="K224" t="str">
        <v>Yes</v>
      </c>
    </row>
    <row r="225" spans="1:11">
      <c r="A225">
        <v>28</v>
      </c>
      <c r="B225" s="240"/>
      <c r="I225" t="str">
        <v>Naga Scaled Flippers: +3 Defense; +3 Dispersion; +1 Mobility; +20% Deflection; +30% Frost Resistance; Passive: You may Traverse Water Tiles; Immune to Hydro Damage.</v>
      </c>
      <c r="J225" t="str">
        <v>Naga Scaled Flippers</v>
      </c>
      <c r="K225" t="str">
        <v>Yes</v>
      </c>
    </row>
    <row r="226" spans="1:11">
      <c r="B226" t="str" cm="1">
        <f t="array" ref="B226:D229">IFERROR(TRANSPOSE(_xlfn._xlws.FILTER(B82:F84,B84:F84="Yes")),"")</f>
        <v/>
      </c>
      <c r="C226" t="str">
        <v>Verdant Vengence</v>
      </c>
      <c r="D226" t="str">
        <v>Yes</v>
      </c>
      <c r="I226" t="str">
        <v>Dragonscale Treads: Feet Set Piece; +4 Defense; +4 Dispersion; +4 Strength; +4 Power; +1 Stamina.</v>
      </c>
      <c r="J226" t="str">
        <v>Dragonscale Treads</v>
      </c>
      <c r="K226" t="str">
        <v>Yes</v>
      </c>
    </row>
    <row r="227" spans="1:11">
      <c r="B227" t="str">
        <v>Karakri Crystalball: One-handed Ranged Orb; 0 Unscallable Magic Damage; +10 Power; Passive: While you are below 25% Health you gain an additional 10 Power; Active: (≈) Gain the 1 Hex Vision Map of the nearest chosen Landmark Until End of Day. (1/Day)</v>
      </c>
      <c r="C227" t="str">
        <v>Karakri Crystalball</v>
      </c>
      <c r="D227" t="str">
        <v>Yes</v>
      </c>
      <c r="H227">
        <v>28</v>
      </c>
      <c r="I227" s="240" t="str">
        <v>Lolly’s Sneaky Sabatons: Feet Piece; +5 Dispersion; +5 Dexterity; Passive: You gain 1 Extra Action on your first turn in Combat.</v>
      </c>
      <c r="J227" t="str">
        <v>Lolly’s Sneaky Sabatons</v>
      </c>
      <c r="K227" t="str">
        <v>Yes</v>
      </c>
    </row>
    <row r="228" spans="1:11">
      <c r="B228" t="str">
        <v>Stable Archorb: One-handed Ranged Orb; 18 Magic Damage; Active: (≈) Toggle; Convert this weapons Base Damage to Power. (50 Mana/Health)</v>
      </c>
      <c r="C228" t="str">
        <v>Stable Archorb</v>
      </c>
      <c r="D228" t="str">
        <v>Yes</v>
      </c>
      <c r="I228" t="str" cm="1">
        <f t="array" ref="I228:K231">IFERROR(TRANSPOSE(_xlfn._xlws.FILTER(I82:M84,I84:M84="Yes")),"")</f>
        <v>State of the Art Verluxian Greaves: Feet Piece; +5 Defense; +5 Dispersion; +1 Stamina; +1 Mobility; +10% Elemental Resistance.</v>
      </c>
      <c r="J228" t="str">
        <v>State of the Art Verluxian Greaves</v>
      </c>
      <c r="K228" t="str">
        <v>Yes</v>
      </c>
    </row>
    <row r="229" spans="1:11">
      <c r="B229" t="str">
        <v>Skull of Muigi: One-handed ranged Orb; 10 Unscalable Dark Damage; Passive: [Requires to be Wielded in Main Hand] Knives you equip in your Off-Hand become Ranged Projectile Impact Weapons.</v>
      </c>
      <c r="C229" t="str">
        <v>Skull of Muigi</v>
      </c>
      <c r="D229" t="str">
        <v>Yes</v>
      </c>
      <c r="I229" t="str">
        <v>Standfast Greaves: Feet Piece; -2 Mobility; +6 Defense; Passive: [Requires Combat] If you haven't moved for 3 turns in row double your Defense, Movement Actions cancel the Effect; Does not Stack.</v>
      </c>
      <c r="J229" t="str">
        <v>Standfast Greaves</v>
      </c>
      <c r="K229" t="str">
        <v>Yes</v>
      </c>
    </row>
    <row r="230" spans="1:11">
      <c r="B230" s="240"/>
      <c r="I230" t="str">
        <v>Mana-Tech Platformers: +2 Mobility, +2 Power, +4 Defense, +1 Dispersion; Active: Jump over one Hex avoiding it completely to land on the next one in the same cardinal direction. (1 Stamina; 1/Day)</v>
      </c>
      <c r="J230" t="str">
        <v>Mana-Tech Platformers</v>
      </c>
      <c r="K230" t="str">
        <v>Yes</v>
      </c>
    </row>
    <row r="231" spans="1:11">
      <c r="I231" t="str">
        <v/>
      </c>
      <c r="J231" t="str">
        <v>Shin Kickers</v>
      </c>
      <c r="K231" t="str">
        <v>Yes</v>
      </c>
    </row>
    <row r="232" spans="1:11">
      <c r="I232" s="240"/>
    </row>
    <row r="233" spans="1:11">
      <c r="H233">
        <v>29</v>
      </c>
      <c r="I233" t="str" cm="1">
        <f t="array" ref="I233:K235">IFERROR(TRANSPOSE(_xlfn._xlws.FILTER(I85:M87,I87:M87="Yes")), "")</f>
        <v>Stalkers Trackers: Feet Set Piece; +4 Dexterity; +2 Power; +1 Stamina; Passive: Gain the Stealth Condition.</v>
      </c>
      <c r="J233" t="str">
        <v>Stalkers Trackers</v>
      </c>
      <c r="K233" t="str">
        <v>Yes</v>
      </c>
    </row>
    <row r="234" spans="1:11">
      <c r="I234" t="str">
        <v>Karna's Boots: Feet Set Piece; +2 Defense; +4 Dispersion +10% Elemental Resistance; +6 Strength; +1 Stamina; Active: (≈) Selfdestruct; All your Attacks have Blitz and Precise until End of Day.</v>
      </c>
      <c r="J234" t="str">
        <v>Karna's Boots</v>
      </c>
      <c r="K234" t="str">
        <v>Yes</v>
      </c>
    </row>
    <row r="235" spans="1:11">
      <c r="I235" t="str">
        <v>Olympian Winged Boots: Feet Piece; +4 Defense; +4 Dexterity; +40% Wind Resistance; Passive: 20% Chance that Traversing Hexes will not Cost Stamina.</v>
      </c>
      <c r="J235" t="str">
        <v>Olympian Winged Boots</v>
      </c>
      <c r="K235" t="str">
        <v>Yes</v>
      </c>
    </row>
    <row r="237" spans="1:11">
      <c r="I237" s="240"/>
    </row>
    <row r="238" spans="1:11">
      <c r="I238" t="str" cm="1">
        <f t="array" ref="I238:K239">IFERROR(TRANSPOSE(_xlfn._xlws.FILTER(I88:M90,I90:M90="Yes")),"")</f>
        <v>Firey Sandals: Feet Piece; +3 Defense; +60% Fire Resistance; +1 Stamina; Passive: Immune to Frostbite; Active: (≈) Cover yourself in Fire for 3 Turns Burning Entities in Melee for 30 Fire Damage at the Start of your Turn. (1/Day)</v>
      </c>
      <c r="J238" t="str">
        <v>Firey Sandals</v>
      </c>
      <c r="K238" t="str">
        <v>Yes</v>
      </c>
    </row>
    <row r="239" spans="1:11">
      <c r="I239" t="str">
        <v>Spectators Sandals: Feet Piece; Passive: You cannot interact with any Landmark or Entity and you may not unequip this Gear normally; Active: (≈) Unequip this Gear. (3 Stamina)</v>
      </c>
      <c r="J239" t="str">
        <v>Spectators Sandals</v>
      </c>
      <c r="K239" t="str">
        <v>Yes</v>
      </c>
    </row>
  </sheetData>
  <mergeCells count="1">
    <mergeCell ref="B89:D89"/>
  </mergeCells>
  <conditionalFormatting sqref="B2">
    <cfRule type="expression" dxfId="217" priority="269">
      <formula>$B$3= "No"</formula>
    </cfRule>
    <cfRule type="expression" dxfId="216" priority="270">
      <formula>$B$3= "Yes"</formula>
    </cfRule>
  </conditionalFormatting>
  <conditionalFormatting sqref="B11">
    <cfRule type="expression" dxfId="215" priority="210">
      <formula>B$12="No"</formula>
    </cfRule>
    <cfRule type="expression" dxfId="214" priority="211">
      <formula>B$12="Yes"</formula>
    </cfRule>
  </conditionalFormatting>
  <conditionalFormatting sqref="B8:C8">
    <cfRule type="expression" dxfId="213" priority="242">
      <formula>B$9= "No"</formula>
    </cfRule>
    <cfRule type="expression" dxfId="212" priority="243">
      <formula>B$9= "Yes"</formula>
    </cfRule>
  </conditionalFormatting>
  <conditionalFormatting sqref="B5:D5">
    <cfRule type="expression" dxfId="211" priority="226">
      <formula>B$6= "No"</formula>
    </cfRule>
    <cfRule type="expression" dxfId="210" priority="227">
      <formula>B$6= "Yes"</formula>
    </cfRule>
  </conditionalFormatting>
  <conditionalFormatting sqref="B14:F14">
    <cfRule type="expression" dxfId="209" priority="205">
      <formula>B14 = "Not Yet Made"</formula>
    </cfRule>
    <cfRule type="expression" dxfId="208" priority="206">
      <formula>B15= "No"</formula>
    </cfRule>
    <cfRule type="expression" dxfId="207" priority="207">
      <formula>B15= "Yes"</formula>
    </cfRule>
  </conditionalFormatting>
  <conditionalFormatting sqref="B17:F17">
    <cfRule type="expression" dxfId="206" priority="193">
      <formula>B17 = "Not Yet Made"</formula>
    </cfRule>
    <cfRule type="expression" dxfId="205" priority="194">
      <formula>B18= "No"</formula>
    </cfRule>
    <cfRule type="expression" dxfId="204" priority="195">
      <formula>B18= "Yes"</formula>
    </cfRule>
  </conditionalFormatting>
  <conditionalFormatting sqref="B20:F20">
    <cfRule type="expression" dxfId="203" priority="190">
      <formula>B20 = "Not Yet Made"</formula>
    </cfRule>
    <cfRule type="expression" dxfId="202" priority="191">
      <formula>B21= "No"</formula>
    </cfRule>
    <cfRule type="expression" dxfId="201" priority="192">
      <formula>B21= "Yes"</formula>
    </cfRule>
  </conditionalFormatting>
  <conditionalFormatting sqref="B23:F23">
    <cfRule type="expression" dxfId="200" priority="187">
      <formula>B23 = "Not Yet Made"</formula>
    </cfRule>
    <cfRule type="expression" dxfId="199" priority="188">
      <formula>B24= "No"</formula>
    </cfRule>
    <cfRule type="expression" dxfId="198" priority="189">
      <formula>B24= "Yes"</formula>
    </cfRule>
  </conditionalFormatting>
  <conditionalFormatting sqref="B26:F26">
    <cfRule type="expression" dxfId="197" priority="184">
      <formula>B26 = "Not Yet Made"</formula>
    </cfRule>
    <cfRule type="expression" dxfId="196" priority="185">
      <formula>B27= "No"</formula>
    </cfRule>
    <cfRule type="expression" dxfId="195" priority="186">
      <formula>B27= "Yes"</formula>
    </cfRule>
  </conditionalFormatting>
  <conditionalFormatting sqref="B29:F29">
    <cfRule type="expression" dxfId="194" priority="181">
      <formula>B29 = "Not Yet Made"</formula>
    </cfRule>
    <cfRule type="expression" dxfId="193" priority="182">
      <formula>B30= "No"</formula>
    </cfRule>
    <cfRule type="expression" dxfId="192" priority="183">
      <formula>B30= "Yes"</formula>
    </cfRule>
  </conditionalFormatting>
  <conditionalFormatting sqref="B32:F32">
    <cfRule type="expression" dxfId="191" priority="178">
      <formula>B32 = "Not Yet Made"</formula>
    </cfRule>
    <cfRule type="expression" dxfId="190" priority="179">
      <formula>B33= "No"</formula>
    </cfRule>
    <cfRule type="expression" dxfId="189" priority="180">
      <formula>B33= "Yes"</formula>
    </cfRule>
  </conditionalFormatting>
  <conditionalFormatting sqref="B35:F35">
    <cfRule type="expression" dxfId="188" priority="175">
      <formula>B35 = "Not Yet Made"</formula>
    </cfRule>
    <cfRule type="expression" dxfId="187" priority="176">
      <formula>B36= "No"</formula>
    </cfRule>
    <cfRule type="expression" dxfId="186" priority="177">
      <formula>B36= "Yes"</formula>
    </cfRule>
  </conditionalFormatting>
  <conditionalFormatting sqref="B38:F38">
    <cfRule type="expression" dxfId="185" priority="172">
      <formula>B38 = "Not Yet Made"</formula>
    </cfRule>
    <cfRule type="expression" dxfId="184" priority="173">
      <formula>B39= "No"</formula>
    </cfRule>
    <cfRule type="expression" dxfId="183" priority="174">
      <formula>B39= "Yes"</formula>
    </cfRule>
  </conditionalFormatting>
  <conditionalFormatting sqref="B41:F41">
    <cfRule type="expression" dxfId="182" priority="169">
      <formula>B41 = "Not Yet Made"</formula>
    </cfRule>
    <cfRule type="expression" dxfId="181" priority="170">
      <formula>B42= "No"</formula>
    </cfRule>
    <cfRule type="expression" dxfId="180" priority="171">
      <formula>B42= "Yes"</formula>
    </cfRule>
  </conditionalFormatting>
  <conditionalFormatting sqref="B44:F44">
    <cfRule type="expression" dxfId="179" priority="166">
      <formula>B44 = "Not Yet Made"</formula>
    </cfRule>
    <cfRule type="expression" dxfId="178" priority="167">
      <formula>B45= "No"</formula>
    </cfRule>
    <cfRule type="expression" dxfId="177" priority="168">
      <formula>B45= "Yes"</formula>
    </cfRule>
  </conditionalFormatting>
  <conditionalFormatting sqref="B47:F47">
    <cfRule type="expression" dxfId="176" priority="163">
      <formula>B47 = "Not Yet Made"</formula>
    </cfRule>
    <cfRule type="expression" dxfId="175" priority="164">
      <formula>B48= "No"</formula>
    </cfRule>
    <cfRule type="expression" dxfId="174" priority="165">
      <formula>B48= "Yes"</formula>
    </cfRule>
  </conditionalFormatting>
  <conditionalFormatting sqref="B50:F50">
    <cfRule type="expression" dxfId="173" priority="160">
      <formula>B50 = "Not Yet Made"</formula>
    </cfRule>
    <cfRule type="expression" dxfId="172" priority="161">
      <formula>B51= "No"</formula>
    </cfRule>
    <cfRule type="expression" dxfId="171" priority="162">
      <formula>B51= "Yes"</formula>
    </cfRule>
  </conditionalFormatting>
  <conditionalFormatting sqref="B53:F53">
    <cfRule type="expression" dxfId="170" priority="157">
      <formula>B53 = "Not Yet Made"</formula>
    </cfRule>
    <cfRule type="expression" dxfId="169" priority="158">
      <formula>B54= "No"</formula>
    </cfRule>
    <cfRule type="expression" dxfId="168" priority="159">
      <formula>B54= "Yes"</formula>
    </cfRule>
  </conditionalFormatting>
  <conditionalFormatting sqref="B56:F56">
    <cfRule type="expression" dxfId="167" priority="154">
      <formula>B56 = "Not Yet Made"</formula>
    </cfRule>
    <cfRule type="expression" dxfId="166" priority="155">
      <formula>B57= "No"</formula>
    </cfRule>
    <cfRule type="expression" dxfId="165" priority="156">
      <formula>B57= "Yes"</formula>
    </cfRule>
  </conditionalFormatting>
  <conditionalFormatting sqref="B59:F59">
    <cfRule type="expression" dxfId="164" priority="151">
      <formula>B59 = "Not Yet Made"</formula>
    </cfRule>
    <cfRule type="expression" dxfId="163" priority="152">
      <formula>B60= "No"</formula>
    </cfRule>
    <cfRule type="expression" dxfId="162" priority="153">
      <formula>B60= "Yes"</formula>
    </cfRule>
  </conditionalFormatting>
  <conditionalFormatting sqref="B62:F62">
    <cfRule type="expression" dxfId="161" priority="148">
      <formula>B62 = "Not Yet Made"</formula>
    </cfRule>
    <cfRule type="expression" dxfId="160" priority="149">
      <formula>B63= "No"</formula>
    </cfRule>
    <cfRule type="expression" dxfId="159" priority="150">
      <formula>B63= "Yes"</formula>
    </cfRule>
  </conditionalFormatting>
  <conditionalFormatting sqref="B65:F65">
    <cfRule type="expression" dxfId="158" priority="145">
      <formula>B65 = "Not Yet Made"</formula>
    </cfRule>
    <cfRule type="expression" dxfId="157" priority="146">
      <formula>B66= "No"</formula>
    </cfRule>
    <cfRule type="expression" dxfId="156" priority="147">
      <formula>B66= "Yes"</formula>
    </cfRule>
  </conditionalFormatting>
  <conditionalFormatting sqref="B68:F68">
    <cfRule type="expression" dxfId="155" priority="142">
      <formula>B68 = "Not Yet Made"</formula>
    </cfRule>
    <cfRule type="expression" dxfId="154" priority="143">
      <formula>B69= "No"</formula>
    </cfRule>
    <cfRule type="expression" dxfId="153" priority="144">
      <formula>B69= "Yes"</formula>
    </cfRule>
  </conditionalFormatting>
  <conditionalFormatting sqref="B71:F71">
    <cfRule type="expression" dxfId="152" priority="139">
      <formula>B71 = "Not Yet Made"</formula>
    </cfRule>
    <cfRule type="expression" dxfId="151" priority="140">
      <formula>B72= "No"</formula>
    </cfRule>
    <cfRule type="expression" dxfId="150" priority="141">
      <formula>B72= "Yes"</formula>
    </cfRule>
  </conditionalFormatting>
  <conditionalFormatting sqref="B74:F74">
    <cfRule type="expression" dxfId="149" priority="136">
      <formula>B74 = "Not Yet Made"</formula>
    </cfRule>
    <cfRule type="expression" dxfId="148" priority="137">
      <formula>B75= "No"</formula>
    </cfRule>
    <cfRule type="expression" dxfId="147" priority="138">
      <formula>B75= "Yes"</formula>
    </cfRule>
  </conditionalFormatting>
  <conditionalFormatting sqref="B77:F77">
    <cfRule type="expression" dxfId="146" priority="133">
      <formula>B77 = "Not Yet Made"</formula>
    </cfRule>
    <cfRule type="expression" dxfId="145" priority="134">
      <formula>B78= "No"</formula>
    </cfRule>
    <cfRule type="expression" dxfId="144" priority="135">
      <formula>B78= "Yes"</formula>
    </cfRule>
  </conditionalFormatting>
  <conditionalFormatting sqref="B80:F80">
    <cfRule type="expression" dxfId="143" priority="130">
      <formula>B80 = "Not Yet Made"</formula>
    </cfRule>
    <cfRule type="expression" dxfId="142" priority="131">
      <formula>B81= "No"</formula>
    </cfRule>
    <cfRule type="expression" dxfId="141" priority="132">
      <formula>B81= "Yes"</formula>
    </cfRule>
  </conditionalFormatting>
  <conditionalFormatting sqref="B83:F83">
    <cfRule type="expression" dxfId="140" priority="127">
      <formula>B83 = "Not Yet Made"</formula>
    </cfRule>
    <cfRule type="expression" dxfId="139" priority="128">
      <formula>B84= "No"</formula>
    </cfRule>
    <cfRule type="expression" dxfId="138" priority="129">
      <formula>B84= "Yes"</formula>
    </cfRule>
  </conditionalFormatting>
  <conditionalFormatting sqref="C2">
    <cfRule type="expression" dxfId="137" priority="267">
      <formula>$C$3 = "No"</formula>
    </cfRule>
    <cfRule type="expression" dxfId="136" priority="268">
      <formula>$C$3= "Yes"</formula>
    </cfRule>
  </conditionalFormatting>
  <conditionalFormatting sqref="C11:F11">
    <cfRule type="expression" dxfId="135" priority="202">
      <formula>C11 = "Not Yet Made"</formula>
    </cfRule>
    <cfRule type="expression" dxfId="134" priority="203">
      <formula>C12= "No"</formula>
    </cfRule>
    <cfRule type="expression" dxfId="133" priority="204">
      <formula>C12= "Yes"</formula>
    </cfRule>
  </conditionalFormatting>
  <conditionalFormatting sqref="D2">
    <cfRule type="expression" dxfId="132" priority="265">
      <formula>$D$3="No"</formula>
    </cfRule>
    <cfRule type="expression" dxfId="131" priority="266">
      <formula>$D$3="Yes"</formula>
    </cfRule>
  </conditionalFormatting>
  <conditionalFormatting sqref="D8:F8">
    <cfRule type="expression" dxfId="130" priority="208">
      <formula>D8 = "Not Yet Made"</formula>
    </cfRule>
    <cfRule type="expression" dxfId="129" priority="240">
      <formula>D9= "No"</formula>
    </cfRule>
    <cfRule type="expression" dxfId="128" priority="241">
      <formula>D9= "Yes"</formula>
    </cfRule>
  </conditionalFormatting>
  <conditionalFormatting sqref="E2">
    <cfRule type="expression" dxfId="127" priority="261">
      <formula>$E$3="Yes"</formula>
    </cfRule>
    <cfRule type="expression" dxfId="126" priority="262">
      <formula>$E$3="No"</formula>
    </cfRule>
  </conditionalFormatting>
  <conditionalFormatting sqref="E5:F5">
    <cfRule type="expression" dxfId="125" priority="199">
      <formula>E5 = "Not Yet Made"</formula>
    </cfRule>
    <cfRule type="expression" dxfId="124" priority="200">
      <formula>E6= "No"</formula>
    </cfRule>
    <cfRule type="expression" dxfId="123" priority="201">
      <formula>E6= "Yes"</formula>
    </cfRule>
  </conditionalFormatting>
  <conditionalFormatting sqref="F2">
    <cfRule type="expression" dxfId="122" priority="196">
      <formula>F2 = "Not Yet Made"</formula>
    </cfRule>
    <cfRule type="expression" dxfId="121" priority="197">
      <formula>F3= "No"</formula>
    </cfRule>
    <cfRule type="expression" dxfId="120" priority="198">
      <formula>F3= "Yes"</formula>
    </cfRule>
  </conditionalFormatting>
  <conditionalFormatting sqref="I2:M2">
    <cfRule type="expression" dxfId="119" priority="124">
      <formula>I2 = "Not Yet Made"</formula>
    </cfRule>
    <cfRule type="expression" dxfId="118" priority="125">
      <formula>I3= "No"</formula>
    </cfRule>
    <cfRule type="expression" dxfId="117" priority="126">
      <formula>I3= "Yes"</formula>
    </cfRule>
  </conditionalFormatting>
  <conditionalFormatting sqref="I5:M5">
    <cfRule type="expression" dxfId="116" priority="121">
      <formula>I5 = "Not Yet Made"</formula>
    </cfRule>
    <cfRule type="expression" dxfId="115" priority="122">
      <formula>I6= "No"</formula>
    </cfRule>
    <cfRule type="expression" dxfId="114" priority="123">
      <formula>I6= "Yes"</formula>
    </cfRule>
  </conditionalFormatting>
  <conditionalFormatting sqref="I8:M8">
    <cfRule type="expression" dxfId="113" priority="118">
      <formula>I8 = "Not Yet Made"</formula>
    </cfRule>
    <cfRule type="expression" dxfId="112" priority="119">
      <formula>I9= "No"</formula>
    </cfRule>
    <cfRule type="expression" dxfId="111" priority="120">
      <formula>I9= "Yes"</formula>
    </cfRule>
  </conditionalFormatting>
  <conditionalFormatting sqref="I11:M11">
    <cfRule type="expression" dxfId="110" priority="115">
      <formula>I11 = "Not Yet Made"</formula>
    </cfRule>
    <cfRule type="expression" dxfId="109" priority="116">
      <formula>I12= "No"</formula>
    </cfRule>
    <cfRule type="expression" dxfId="108" priority="117">
      <formula>I12= "Yes"</formula>
    </cfRule>
  </conditionalFormatting>
  <conditionalFormatting sqref="I14:M14">
    <cfRule type="expression" dxfId="107" priority="112">
      <formula>I14 = "Not Yet Made"</formula>
    </cfRule>
    <cfRule type="expression" dxfId="106" priority="113">
      <formula>I15= "No"</formula>
    </cfRule>
    <cfRule type="expression" dxfId="105" priority="114">
      <formula>I15= "Yes"</formula>
    </cfRule>
  </conditionalFormatting>
  <conditionalFormatting sqref="I17:M17">
    <cfRule type="expression" dxfId="104" priority="109">
      <formula>I17 = "Not Yet Made"</formula>
    </cfRule>
    <cfRule type="expression" dxfId="103" priority="110">
      <formula>I18= "No"</formula>
    </cfRule>
    <cfRule type="expression" dxfId="102" priority="111">
      <formula>I18= "Yes"</formula>
    </cfRule>
  </conditionalFormatting>
  <conditionalFormatting sqref="I20:M20">
    <cfRule type="expression" dxfId="101" priority="106">
      <formula>I20 = "Not Yet Made"</formula>
    </cfRule>
    <cfRule type="expression" dxfId="100" priority="107">
      <formula>I21= "No"</formula>
    </cfRule>
    <cfRule type="expression" dxfId="99" priority="108">
      <formula>I21= "Yes"</formula>
    </cfRule>
  </conditionalFormatting>
  <conditionalFormatting sqref="I23:M23">
    <cfRule type="expression" dxfId="98" priority="103">
      <formula>I23 = "Not Yet Made"</formula>
    </cfRule>
    <cfRule type="expression" dxfId="97" priority="104">
      <formula>I24= "No"</formula>
    </cfRule>
    <cfRule type="expression" dxfId="96" priority="105">
      <formula>I24= "Yes"</formula>
    </cfRule>
  </conditionalFormatting>
  <conditionalFormatting sqref="I26:M26">
    <cfRule type="expression" dxfId="95" priority="100">
      <formula>I26 = "Not Yet Made"</formula>
    </cfRule>
    <cfRule type="expression" dxfId="94" priority="101">
      <formula>I27= "No"</formula>
    </cfRule>
    <cfRule type="expression" dxfId="93" priority="102">
      <formula>I27= "Yes"</formula>
    </cfRule>
  </conditionalFormatting>
  <conditionalFormatting sqref="I29:M29">
    <cfRule type="expression" dxfId="92" priority="97">
      <formula>I29 = "Not Yet Made"</formula>
    </cfRule>
    <cfRule type="expression" dxfId="91" priority="98">
      <formula>I30= "No"</formula>
    </cfRule>
    <cfRule type="expression" dxfId="90" priority="99">
      <formula>I30= "Yes"</formula>
    </cfRule>
  </conditionalFormatting>
  <conditionalFormatting sqref="I32:M32">
    <cfRule type="expression" dxfId="89" priority="94">
      <formula>I32 = "Not Yet Made"</formula>
    </cfRule>
    <cfRule type="expression" dxfId="88" priority="95">
      <formula>I33= "No"</formula>
    </cfRule>
    <cfRule type="expression" dxfId="87" priority="96">
      <formula>I33= "Yes"</formula>
    </cfRule>
  </conditionalFormatting>
  <conditionalFormatting sqref="I35:M35">
    <cfRule type="expression" dxfId="86" priority="91">
      <formula>I35 = "Not Yet Made"</formula>
    </cfRule>
    <cfRule type="expression" dxfId="85" priority="92">
      <formula>I36= "No"</formula>
    </cfRule>
    <cfRule type="expression" dxfId="84" priority="93">
      <formula>I36= "Yes"</formula>
    </cfRule>
  </conditionalFormatting>
  <conditionalFormatting sqref="I38:M38">
    <cfRule type="expression" dxfId="83" priority="88">
      <formula>I38 = "Not Yet Made"</formula>
    </cfRule>
    <cfRule type="expression" dxfId="82" priority="89">
      <formula>I39= "No"</formula>
    </cfRule>
    <cfRule type="expression" dxfId="81" priority="90">
      <formula>I39= "Yes"</formula>
    </cfRule>
  </conditionalFormatting>
  <conditionalFormatting sqref="I41:M41">
    <cfRule type="expression" dxfId="80" priority="85">
      <formula>I41 = "Not Yet Made"</formula>
    </cfRule>
    <cfRule type="expression" dxfId="79" priority="86">
      <formula>I42= "No"</formula>
    </cfRule>
    <cfRule type="expression" dxfId="78" priority="87">
      <formula>I42= "Yes"</formula>
    </cfRule>
  </conditionalFormatting>
  <conditionalFormatting sqref="I44:M44">
    <cfRule type="expression" dxfId="77" priority="82">
      <formula>I44 = "Not Yet Made"</formula>
    </cfRule>
    <cfRule type="expression" dxfId="76" priority="83">
      <formula>I45= "No"</formula>
    </cfRule>
    <cfRule type="expression" dxfId="75" priority="84">
      <formula>I45= "Yes"</formula>
    </cfRule>
  </conditionalFormatting>
  <conditionalFormatting sqref="I47:M47">
    <cfRule type="expression" dxfId="74" priority="79">
      <formula>I47 = "Not Yet Made"</formula>
    </cfRule>
    <cfRule type="expression" dxfId="73" priority="80">
      <formula>I48= "No"</formula>
    </cfRule>
    <cfRule type="expression" dxfId="72" priority="81">
      <formula>I48= "Yes"</formula>
    </cfRule>
  </conditionalFormatting>
  <conditionalFormatting sqref="I50:M50">
    <cfRule type="expression" dxfId="71" priority="76">
      <formula>I50 = "Not Yet Made"</formula>
    </cfRule>
    <cfRule type="expression" dxfId="70" priority="77">
      <formula>I51= "No"</formula>
    </cfRule>
    <cfRule type="expression" dxfId="69" priority="78">
      <formula>I51= "Yes"</formula>
    </cfRule>
  </conditionalFormatting>
  <conditionalFormatting sqref="I53:M53">
    <cfRule type="expression" dxfId="68" priority="73">
      <formula>I53 = "Not Yet Made"</formula>
    </cfRule>
    <cfRule type="expression" dxfId="67" priority="74">
      <formula>I54= "No"</formula>
    </cfRule>
    <cfRule type="expression" dxfId="66" priority="75">
      <formula>I54= "Yes"</formula>
    </cfRule>
  </conditionalFormatting>
  <conditionalFormatting sqref="I56:M56">
    <cfRule type="expression" dxfId="65" priority="70">
      <formula>I56 = "Not Yet Made"</formula>
    </cfRule>
    <cfRule type="expression" dxfId="64" priority="71">
      <formula>I57= "No"</formula>
    </cfRule>
    <cfRule type="expression" dxfId="63" priority="72">
      <formula>I57= "Yes"</formula>
    </cfRule>
  </conditionalFormatting>
  <conditionalFormatting sqref="I59:M59">
    <cfRule type="expression" dxfId="62" priority="67">
      <formula>I59 = "Not Yet Made"</formula>
    </cfRule>
    <cfRule type="expression" dxfId="61" priority="68">
      <formula>I60= "No"</formula>
    </cfRule>
    <cfRule type="expression" dxfId="60" priority="69">
      <formula>I60= "Yes"</formula>
    </cfRule>
  </conditionalFormatting>
  <conditionalFormatting sqref="I62:M62">
    <cfRule type="expression" dxfId="59" priority="64">
      <formula>I62 = "Not Yet Made"</formula>
    </cfRule>
    <cfRule type="expression" dxfId="58" priority="65">
      <formula>I63= "No"</formula>
    </cfRule>
    <cfRule type="expression" dxfId="57" priority="66">
      <formula>I63= "Yes"</formula>
    </cfRule>
  </conditionalFormatting>
  <conditionalFormatting sqref="I65:M65">
    <cfRule type="expression" dxfId="56" priority="61">
      <formula>I65 = "Not Yet Made"</formula>
    </cfRule>
    <cfRule type="expression" dxfId="55" priority="62">
      <formula>I66= "No"</formula>
    </cfRule>
    <cfRule type="expression" dxfId="54" priority="63">
      <formula>I66= "Yes"</formula>
    </cfRule>
  </conditionalFormatting>
  <conditionalFormatting sqref="I68:M68">
    <cfRule type="expression" dxfId="53" priority="58">
      <formula>I68 = "Not Yet Made"</formula>
    </cfRule>
    <cfRule type="expression" dxfId="52" priority="59">
      <formula>I69= "No"</formula>
    </cfRule>
    <cfRule type="expression" dxfId="51" priority="60">
      <formula>I69= "Yes"</formula>
    </cfRule>
  </conditionalFormatting>
  <conditionalFormatting sqref="I71:M71">
    <cfRule type="expression" dxfId="50" priority="55">
      <formula>I71 = "Not Yet Made"</formula>
    </cfRule>
    <cfRule type="expression" dxfId="49" priority="56">
      <formula>I72= "No"</formula>
    </cfRule>
    <cfRule type="expression" dxfId="48" priority="57">
      <formula>I72= "Yes"</formula>
    </cfRule>
  </conditionalFormatting>
  <conditionalFormatting sqref="I74:M74">
    <cfRule type="expression" dxfId="47" priority="52">
      <formula>I74 = "Not Yet Made"</formula>
    </cfRule>
    <cfRule type="expression" dxfId="46" priority="53">
      <formula>I75= "No"</formula>
    </cfRule>
    <cfRule type="expression" dxfId="45" priority="54">
      <formula>I75= "Yes"</formula>
    </cfRule>
  </conditionalFormatting>
  <conditionalFormatting sqref="I77:M77">
    <cfRule type="expression" dxfId="44" priority="49">
      <formula>I77 = "Not Yet Made"</formula>
    </cfRule>
    <cfRule type="expression" dxfId="43" priority="50">
      <formula>I78= "No"</formula>
    </cfRule>
    <cfRule type="expression" dxfId="42" priority="51">
      <formula>I78= "Yes"</formula>
    </cfRule>
  </conditionalFormatting>
  <conditionalFormatting sqref="I80:M80">
    <cfRule type="expression" dxfId="41" priority="46">
      <formula>I80 = "Not Yet Made"</formula>
    </cfRule>
    <cfRule type="expression" dxfId="40" priority="47">
      <formula>I81= "No"</formula>
    </cfRule>
    <cfRule type="expression" dxfId="39" priority="48">
      <formula>I81= "Yes"</formula>
    </cfRule>
  </conditionalFormatting>
  <conditionalFormatting sqref="I83:M83">
    <cfRule type="expression" dxfId="38" priority="43">
      <formula>I83 = "Not Yet Made"</formula>
    </cfRule>
    <cfRule type="expression" dxfId="37" priority="44">
      <formula>I84= "No"</formula>
    </cfRule>
    <cfRule type="expression" dxfId="36" priority="45">
      <formula>I84= "Yes"</formula>
    </cfRule>
  </conditionalFormatting>
  <conditionalFormatting sqref="I86:M86">
    <cfRule type="expression" dxfId="35" priority="40">
      <formula>I86 = "Not Yet Made"</formula>
    </cfRule>
    <cfRule type="expression" dxfId="34" priority="41">
      <formula>I87= "No"</formula>
    </cfRule>
    <cfRule type="expression" dxfId="33" priority="42">
      <formula>I87= "Yes"</formula>
    </cfRule>
  </conditionalFormatting>
  <conditionalFormatting sqref="I89:M89">
    <cfRule type="expression" dxfId="32" priority="37">
      <formula>I89 = "Not Yet Made"</formula>
    </cfRule>
    <cfRule type="expression" dxfId="31" priority="38">
      <formula>I90= "No"</formula>
    </cfRule>
    <cfRule type="expression" dxfId="30" priority="39">
      <formula>I90= "Yes"</formula>
    </cfRule>
  </conditionalFormatting>
  <conditionalFormatting sqref="P3:P12">
    <cfRule type="expression" dxfId="29" priority="19">
      <formula>P3 = "Not Yet Made"</formula>
    </cfRule>
    <cfRule type="expression" dxfId="28" priority="20">
      <formula>Q3 = "No"</formula>
    </cfRule>
    <cfRule type="expression" dxfId="27" priority="21">
      <formula>Q3= "Yes"</formula>
    </cfRule>
  </conditionalFormatting>
  <conditionalFormatting sqref="P15:P24">
    <cfRule type="expression" dxfId="26" priority="22">
      <formula>P15 = "Not Yet Made"</formula>
    </cfRule>
    <cfRule type="expression" dxfId="25" priority="23">
      <formula>Q15 = "No"</formula>
    </cfRule>
    <cfRule type="expression" dxfId="24" priority="24">
      <formula>Q15= "Yes"</formula>
    </cfRule>
  </conditionalFormatting>
  <conditionalFormatting sqref="P27:P86">
    <cfRule type="expression" dxfId="23" priority="25">
      <formula>P27 = "Not Yet Made"</formula>
    </cfRule>
    <cfRule type="expression" dxfId="22" priority="26">
      <formula>Q27 = "No"</formula>
    </cfRule>
    <cfRule type="expression" dxfId="21" priority="27">
      <formula>Q27= "Yes"</formula>
    </cfRule>
  </conditionalFormatting>
  <conditionalFormatting sqref="T2:X2">
    <cfRule type="expression" dxfId="20" priority="4">
      <formula>T2 = "Not Yet Made"</formula>
    </cfRule>
    <cfRule type="expression" dxfId="19" priority="5">
      <formula>T3= "No"</formula>
    </cfRule>
    <cfRule type="expression" dxfId="18" priority="6">
      <formula>T3= "Yes"</formula>
    </cfRule>
  </conditionalFormatting>
  <conditionalFormatting sqref="T5:X5">
    <cfRule type="expression" dxfId="17" priority="1">
      <formula>T5 = "Not Yet Made"</formula>
    </cfRule>
    <cfRule type="expression" dxfId="16" priority="2">
      <formula>T6= "No"</formula>
    </cfRule>
    <cfRule type="expression" dxfId="15" priority="3">
      <formula>T6= "Yes"</formula>
    </cfRule>
  </conditionalFormatting>
  <conditionalFormatting sqref="T11:X11">
    <cfRule type="expression" dxfId="14" priority="7">
      <formula>T11 = "Not Yet Made"</formula>
    </cfRule>
    <cfRule type="expression" dxfId="13" priority="8">
      <formula>T12= "No"</formula>
    </cfRule>
    <cfRule type="expression" dxfId="12" priority="9">
      <formula>T12= "Yes"</formula>
    </cfRule>
  </conditionalFormatting>
  <conditionalFormatting sqref="T8:Y8">
    <cfRule type="expression" dxfId="11" priority="10">
      <formula>T8 = "Not Yet Made"</formula>
    </cfRule>
    <cfRule type="expression" dxfId="10" priority="11">
      <formula>T9= "No"</formula>
    </cfRule>
    <cfRule type="expression" dxfId="9" priority="12">
      <formula>T9= "Yes"</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42C99-F94D-4477-8398-125AD68834FC}">
  <sheetPr>
    <tabColor theme="1"/>
  </sheetPr>
  <dimension ref="A1:C790"/>
  <sheetViews>
    <sheetView topLeftCell="A31" workbookViewId="0">
      <selection activeCell="A73" sqref="A73"/>
    </sheetView>
  </sheetViews>
  <sheetFormatPr defaultRowHeight="13.5"/>
  <cols>
    <col min="1" max="1" width="223.375" customWidth="1"/>
    <col min="2" max="2" width="149.75" customWidth="1"/>
    <col min="3" max="3" width="108.625" customWidth="1"/>
  </cols>
  <sheetData>
    <row r="1" spans="1:3" ht="15" customHeight="1">
      <c r="A1" s="1496" t="s">
        <v>12190</v>
      </c>
      <c r="B1" s="1497" t="s">
        <v>12191</v>
      </c>
      <c r="C1" s="1498" t="s">
        <v>12192</v>
      </c>
    </row>
    <row r="2" spans="1:3" ht="15" customHeight="1">
      <c r="A2" s="1496"/>
      <c r="B2" s="1497"/>
      <c r="C2" s="1499"/>
    </row>
    <row r="3" spans="1:3" ht="15" customHeight="1">
      <c r="A3" s="1496"/>
      <c r="B3" s="1497"/>
      <c r="C3" s="1499"/>
    </row>
    <row r="4" spans="1:3" ht="15" customHeight="1">
      <c r="A4" s="1496"/>
      <c r="B4" s="1497"/>
      <c r="C4" s="1499"/>
    </row>
    <row r="5" spans="1:3" ht="15" customHeight="1">
      <c r="A5" s="1496"/>
      <c r="B5" s="1497"/>
      <c r="C5" s="1499"/>
    </row>
    <row r="6" spans="1:3" ht="15" customHeight="1">
      <c r="A6" s="1496"/>
      <c r="B6" s="1497"/>
      <c r="C6" s="1499"/>
    </row>
    <row r="7" spans="1:3" ht="15" customHeight="1">
      <c r="A7" s="1496"/>
      <c r="B7" s="1497"/>
      <c r="C7" s="1499"/>
    </row>
    <row r="8" spans="1:3" ht="15" customHeight="1">
      <c r="A8" s="1496"/>
      <c r="B8" s="1497"/>
      <c r="C8" s="1499"/>
    </row>
    <row r="9" spans="1:3" ht="15" customHeight="1">
      <c r="A9" s="1496"/>
      <c r="B9" s="1497"/>
      <c r="C9" s="1499"/>
    </row>
    <row r="10" spans="1:3" ht="15" customHeight="1">
      <c r="A10" s="1496"/>
      <c r="B10" s="1497"/>
      <c r="C10" s="1499"/>
    </row>
    <row r="11" spans="1:3" ht="14.25">
      <c r="A11" s="1264" t="s">
        <v>12193</v>
      </c>
      <c r="B11" t="s">
        <v>12194</v>
      </c>
      <c r="C11" s="1132"/>
    </row>
    <row r="12" spans="1:3" ht="14.25">
      <c r="A12" s="240" t="s">
        <v>12195</v>
      </c>
      <c r="C12" s="1132"/>
    </row>
    <row r="13" spans="1:3">
      <c r="A13" s="240" t="s">
        <v>12196</v>
      </c>
      <c r="B13" t="s">
        <v>12197</v>
      </c>
      <c r="C13" s="1132"/>
    </row>
    <row r="14" spans="1:3">
      <c r="A14" s="240" t="s">
        <v>12198</v>
      </c>
      <c r="B14" t="s">
        <v>12199</v>
      </c>
      <c r="C14" t="s">
        <v>12200</v>
      </c>
    </row>
    <row r="15" spans="1:3" ht="17.25" customHeight="1">
      <c r="A15" t="s">
        <v>12201</v>
      </c>
      <c r="B15" t="s">
        <v>12202</v>
      </c>
      <c r="C15" t="s">
        <v>12203</v>
      </c>
    </row>
    <row r="16" spans="1:3" ht="28.5" customHeight="1">
      <c r="A16" t="s">
        <v>12204</v>
      </c>
      <c r="B16" t="s">
        <v>12205</v>
      </c>
    </row>
    <row r="17" spans="1:2" ht="32.25" customHeight="1">
      <c r="A17" t="s">
        <v>12206</v>
      </c>
      <c r="B17" t="s">
        <v>12207</v>
      </c>
    </row>
    <row r="18" spans="1:2" ht="37.5" customHeight="1">
      <c r="A18" t="s">
        <v>12208</v>
      </c>
      <c r="B18" t="s">
        <v>12197</v>
      </c>
    </row>
    <row r="19" spans="1:2">
      <c r="A19" s="1265" t="s">
        <v>12209</v>
      </c>
      <c r="B19" t="s">
        <v>12210</v>
      </c>
    </row>
    <row r="20" spans="1:2">
      <c r="A20" t="s">
        <v>1482</v>
      </c>
      <c r="B20" t="s">
        <v>12207</v>
      </c>
    </row>
    <row r="21" spans="1:2">
      <c r="A21" t="s">
        <v>12211</v>
      </c>
      <c r="B21" t="s">
        <v>12212</v>
      </c>
    </row>
    <row r="22" spans="1:2">
      <c r="A22" t="s">
        <v>12213</v>
      </c>
    </row>
    <row r="23" spans="1:2">
      <c r="A23" s="1265" t="s">
        <v>12214</v>
      </c>
      <c r="B23" t="s">
        <v>12197</v>
      </c>
    </row>
    <row r="24" spans="1:2">
      <c r="A24" t="s">
        <v>12215</v>
      </c>
    </row>
    <row r="25" spans="1:2">
      <c r="A25" s="1265" t="s">
        <v>12216</v>
      </c>
      <c r="B25" t="s">
        <v>12217</v>
      </c>
    </row>
    <row r="26" spans="1:2">
      <c r="A26" t="s">
        <v>12218</v>
      </c>
      <c r="B26" s="898" t="s">
        <v>12207</v>
      </c>
    </row>
    <row r="27" spans="1:2">
      <c r="A27" s="1265" t="s">
        <v>12219</v>
      </c>
      <c r="B27" s="821" t="s">
        <v>12207</v>
      </c>
    </row>
    <row r="28" spans="1:2">
      <c r="A28" t="s">
        <v>12220</v>
      </c>
      <c r="B28" t="s">
        <v>12221</v>
      </c>
    </row>
    <row r="29" spans="1:2">
      <c r="A29" t="s">
        <v>12222</v>
      </c>
      <c r="B29" t="s">
        <v>12223</v>
      </c>
    </row>
    <row r="30" spans="1:2">
      <c r="A30" t="s">
        <v>12224</v>
      </c>
      <c r="B30" s="1218" t="s">
        <v>12197</v>
      </c>
    </row>
    <row r="31" spans="1:2">
      <c r="B31" s="821"/>
    </row>
    <row r="32" spans="1:2">
      <c r="A32" t="s">
        <v>12225</v>
      </c>
      <c r="B32" s="821" t="s">
        <v>12226</v>
      </c>
    </row>
    <row r="33" spans="1:2">
      <c r="B33" s="821"/>
    </row>
    <row r="34" spans="1:2">
      <c r="B34" s="884"/>
    </row>
    <row r="35" spans="1:2">
      <c r="A35" s="1265" t="s">
        <v>12227</v>
      </c>
      <c r="B35" s="852" t="s">
        <v>12228</v>
      </c>
    </row>
    <row r="36" spans="1:2" ht="17.25">
      <c r="A36" s="1265" t="s">
        <v>12229</v>
      </c>
      <c r="B36" s="930" t="s">
        <v>12230</v>
      </c>
    </row>
    <row r="37" spans="1:2">
      <c r="A37" t="s">
        <v>12231</v>
      </c>
      <c r="B37" s="1217" t="s">
        <v>12232</v>
      </c>
    </row>
    <row r="38" spans="1:2">
      <c r="A38" s="1265" t="s">
        <v>12233</v>
      </c>
      <c r="B38" s="852" t="s">
        <v>12207</v>
      </c>
    </row>
    <row r="39" spans="1:2">
      <c r="A39" t="s">
        <v>12234</v>
      </c>
      <c r="B39" s="821" t="s">
        <v>12207</v>
      </c>
    </row>
    <row r="40" spans="1:2">
      <c r="A40" s="1266" t="s">
        <v>12235</v>
      </c>
      <c r="B40" s="821" t="s">
        <v>12207</v>
      </c>
    </row>
    <row r="41" spans="1:2" ht="42">
      <c r="A41" s="884" t="s">
        <v>12236</v>
      </c>
      <c r="B41" s="821" t="s">
        <v>12207</v>
      </c>
    </row>
    <row r="42" spans="1:2">
      <c r="A42" s="1265" t="s">
        <v>12237</v>
      </c>
      <c r="B42" s="820" t="s">
        <v>12207</v>
      </c>
    </row>
    <row r="43" spans="1:2">
      <c r="B43" s="821"/>
    </row>
    <row r="44" spans="1:2">
      <c r="A44" s="1218"/>
      <c r="B44" s="821"/>
    </row>
    <row r="45" spans="1:2">
      <c r="A45" s="821" t="s">
        <v>12238</v>
      </c>
      <c r="B45" t="s">
        <v>12207</v>
      </c>
    </row>
    <row r="46" spans="1:2">
      <c r="A46" s="821" t="s">
        <v>12239</v>
      </c>
      <c r="B46" t="s">
        <v>12240</v>
      </c>
    </row>
    <row r="47" spans="1:2">
      <c r="A47" s="821" t="s">
        <v>12241</v>
      </c>
      <c r="B47" t="s">
        <v>12199</v>
      </c>
    </row>
    <row r="48" spans="1:2">
      <c r="A48" s="1266" t="s">
        <v>12242</v>
      </c>
      <c r="B48" s="911" t="s">
        <v>12243</v>
      </c>
    </row>
    <row r="49" spans="1:2">
      <c r="A49" s="898" t="s">
        <v>12244</v>
      </c>
      <c r="B49" t="s">
        <v>12232</v>
      </c>
    </row>
    <row r="50" spans="1:2" ht="33.75" customHeight="1">
      <c r="A50" s="821" t="s">
        <v>12245</v>
      </c>
      <c r="B50" s="911" t="s">
        <v>12207</v>
      </c>
    </row>
    <row r="52" spans="1:2">
      <c r="B52" t="s">
        <v>12246</v>
      </c>
    </row>
    <row r="53" spans="1:2">
      <c r="A53" s="1267" t="s">
        <v>12247</v>
      </c>
      <c r="B53" t="s">
        <v>12207</v>
      </c>
    </row>
    <row r="54" spans="1:2">
      <c r="A54" s="821"/>
      <c r="B54" s="889"/>
    </row>
    <row r="55" spans="1:2">
      <c r="A55" s="821" t="s">
        <v>12248</v>
      </c>
      <c r="B55" s="852" t="s">
        <v>12207</v>
      </c>
    </row>
    <row r="56" spans="1:2">
      <c r="A56" s="821" t="s">
        <v>12249</v>
      </c>
      <c r="B56" s="852" t="s">
        <v>12250</v>
      </c>
    </row>
    <row r="57" spans="1:2">
      <c r="A57" s="898" t="s">
        <v>12251</v>
      </c>
      <c r="B57" s="852"/>
    </row>
    <row r="58" spans="1:2">
      <c r="A58" s="1266" t="s">
        <v>12252</v>
      </c>
      <c r="B58" s="852" t="s">
        <v>12207</v>
      </c>
    </row>
    <row r="59" spans="1:2">
      <c r="A59" s="821" t="s">
        <v>12253</v>
      </c>
      <c r="B59" s="852" t="s">
        <v>12254</v>
      </c>
    </row>
    <row r="60" spans="1:2">
      <c r="B60" s="852"/>
    </row>
    <row r="61" spans="1:2">
      <c r="A61" s="1265"/>
      <c r="B61" s="852"/>
    </row>
    <row r="62" spans="1:2">
      <c r="B62" s="851"/>
    </row>
    <row r="63" spans="1:2">
      <c r="B63" s="852"/>
    </row>
    <row r="64" spans="1:2">
      <c r="A64" t="s">
        <v>12255</v>
      </c>
    </row>
    <row r="65" spans="1:2">
      <c r="A65" t="s">
        <v>12256</v>
      </c>
    </row>
    <row r="67" spans="1:2">
      <c r="B67" s="815"/>
    </row>
    <row r="68" spans="1:2">
      <c r="B68" s="815"/>
    </row>
    <row r="69" spans="1:2">
      <c r="B69" s="815"/>
    </row>
    <row r="70" spans="1:2">
      <c r="B70" s="815"/>
    </row>
    <row r="71" spans="1:2">
      <c r="B71" s="815"/>
    </row>
    <row r="72" spans="1:2">
      <c r="B72" s="815"/>
    </row>
    <row r="73" spans="1:2" ht="25.5" customHeight="1">
      <c r="B73" s="815"/>
    </row>
    <row r="74" spans="1:2" ht="25.5" customHeight="1">
      <c r="B74" s="815"/>
    </row>
    <row r="75" spans="1:2" ht="25.5" customHeight="1">
      <c r="B75" s="815"/>
    </row>
    <row r="76" spans="1:2" ht="25.5" customHeight="1">
      <c r="B76" s="815"/>
    </row>
    <row r="77" spans="1:2" ht="25.5" customHeight="1">
      <c r="A77" s="823" t="s">
        <v>12257</v>
      </c>
      <c r="B77" s="815"/>
    </row>
    <row r="78" spans="1:2" ht="25.5" customHeight="1">
      <c r="A78" s="819" t="s">
        <v>12258</v>
      </c>
      <c r="B78" s="815"/>
    </row>
    <row r="79" spans="1:2">
      <c r="A79" s="821" t="s">
        <v>12259</v>
      </c>
      <c r="B79" s="815"/>
    </row>
    <row r="80" spans="1:2">
      <c r="A80" s="820" t="s">
        <v>12260</v>
      </c>
      <c r="B80" s="815"/>
    </row>
    <row r="81" spans="1:2">
      <c r="A81" s="895" t="s">
        <v>12261</v>
      </c>
      <c r="B81" s="815"/>
    </row>
    <row r="82" spans="1:2">
      <c r="A82" s="890" t="s">
        <v>12262</v>
      </c>
      <c r="B82" s="815"/>
    </row>
    <row r="83" spans="1:2">
      <c r="A83" s="891" t="s">
        <v>12263</v>
      </c>
      <c r="B83" s="815"/>
    </row>
    <row r="84" spans="1:2">
      <c r="A84" s="892" t="s">
        <v>12264</v>
      </c>
      <c r="B84" s="815"/>
    </row>
    <row r="85" spans="1:2">
      <c r="A85" s="893" t="s">
        <v>12265</v>
      </c>
      <c r="B85" s="815"/>
    </row>
    <row r="86" spans="1:2">
      <c r="A86" s="894" t="s">
        <v>12266</v>
      </c>
      <c r="B86" s="815"/>
    </row>
    <row r="87" spans="1:2">
      <c r="B87" s="815"/>
    </row>
    <row r="767" spans="1:1">
      <c r="A767" s="821"/>
    </row>
    <row r="768" spans="1:1">
      <c r="A768" s="821"/>
    </row>
    <row r="769" spans="1:1">
      <c r="A769" s="819"/>
    </row>
    <row r="770" spans="1:1">
      <c r="A770" s="821"/>
    </row>
    <row r="771" spans="1:1">
      <c r="A771" s="819"/>
    </row>
    <row r="772" spans="1:1">
      <c r="A772" s="819"/>
    </row>
    <row r="773" spans="1:1">
      <c r="A773" s="819"/>
    </row>
    <row r="774" spans="1:1">
      <c r="A774" s="821"/>
    </row>
    <row r="775" spans="1:1">
      <c r="A775" s="821"/>
    </row>
    <row r="776" spans="1:1">
      <c r="A776" s="819"/>
    </row>
    <row r="777" spans="1:1">
      <c r="A777" s="821"/>
    </row>
    <row r="778" spans="1:1">
      <c r="A778" s="821"/>
    </row>
    <row r="779" spans="1:1">
      <c r="A779" s="821"/>
    </row>
    <row r="780" spans="1:1">
      <c r="A780" s="821"/>
    </row>
    <row r="781" spans="1:1">
      <c r="A781" s="821"/>
    </row>
    <row r="782" spans="1:1">
      <c r="A782" s="819"/>
    </row>
    <row r="783" spans="1:1">
      <c r="A783" s="820"/>
    </row>
    <row r="784" spans="1:1">
      <c r="A784" s="820"/>
    </row>
    <row r="785" spans="1:1">
      <c r="A785" s="820"/>
    </row>
    <row r="786" spans="1:1">
      <c r="A786" s="821"/>
    </row>
    <row r="787" spans="1:1">
      <c r="A787" s="822"/>
    </row>
    <row r="788" spans="1:1">
      <c r="A788" s="821"/>
    </row>
    <row r="789" spans="1:1" ht="14.25"/>
    <row r="790" spans="1:1" ht="14.25"/>
  </sheetData>
  <mergeCells count="3">
    <mergeCell ref="A1:A10"/>
    <mergeCell ref="B1:B10"/>
    <mergeCell ref="C1:C10"/>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F2833-4883-4CFE-AD83-8C23E51B4EFF}">
  <dimension ref="A1:AD134"/>
  <sheetViews>
    <sheetView topLeftCell="U1" workbookViewId="0">
      <selection activeCell="X2" sqref="X2"/>
    </sheetView>
  </sheetViews>
  <sheetFormatPr defaultRowHeight="13.5"/>
  <cols>
    <col min="13" max="13" width="11.875" customWidth="1"/>
    <col min="19" max="19" width="17.5" customWidth="1"/>
    <col min="20" max="20" width="14.75" customWidth="1"/>
    <col min="21" max="21" width="45.375" customWidth="1"/>
    <col min="22" max="22" width="14.75" customWidth="1"/>
    <col min="23" max="23" width="15.75" customWidth="1"/>
    <col min="26" max="26" width="15" customWidth="1"/>
  </cols>
  <sheetData>
    <row r="1" spans="1:30">
      <c r="A1" s="933" t="s">
        <v>12267</v>
      </c>
      <c r="B1" s="934" t="s">
        <v>12267</v>
      </c>
      <c r="C1" s="935" t="s">
        <v>12267</v>
      </c>
      <c r="D1" s="933" t="s">
        <v>12268</v>
      </c>
      <c r="E1" s="934" t="s">
        <v>12268</v>
      </c>
      <c r="F1" s="935" t="s">
        <v>12268</v>
      </c>
      <c r="G1" s="933" t="s">
        <v>12269</v>
      </c>
      <c r="H1" s="934" t="s">
        <v>12267</v>
      </c>
      <c r="I1" s="935" t="s">
        <v>12267</v>
      </c>
      <c r="J1" s="933" t="s">
        <v>12270</v>
      </c>
      <c r="K1" s="934" t="s">
        <v>12270</v>
      </c>
      <c r="L1" s="935" t="s">
        <v>12270</v>
      </c>
      <c r="M1" s="933" t="s">
        <v>12271</v>
      </c>
      <c r="N1" s="934" t="s">
        <v>12272</v>
      </c>
      <c r="O1" s="935" t="s">
        <v>12273</v>
      </c>
      <c r="P1" s="933" t="s">
        <v>12274</v>
      </c>
      <c r="Q1" s="934"/>
      <c r="R1" s="935"/>
      <c r="S1" s="935"/>
      <c r="T1" s="935"/>
      <c r="U1" s="935"/>
      <c r="V1" s="935"/>
      <c r="W1" s="933" t="s">
        <v>12275</v>
      </c>
      <c r="X1" t="str" cm="1">
        <f t="array" aca="1" ref="X1" ca="1">INDEX(D2:D38,RANDBETWEEN(1,COUNTA(D2:D38)))</f>
        <v>Crumbler: Two-handed Melee Warhammer; 30 Physical Damage; On Hit: Selfdestruct.</v>
      </c>
      <c r="Y1" t="s">
        <v>2676</v>
      </c>
      <c r="Z1" s="933" t="s">
        <v>12276</v>
      </c>
      <c r="AA1" t="str" cm="1">
        <f t="array" aca="1" ref="AA1" ca="1">INDEX(J2:J50,RANDBETWEEN(1,COUNTA(J2:J50)))</f>
        <v>Featherfall Ring: Ring Piece; Immune to Fall Damage</v>
      </c>
      <c r="AB1" t="s">
        <v>2676</v>
      </c>
      <c r="AD1">
        <f ca="1">RANDBETWEEN(1,2)</f>
        <v>2</v>
      </c>
    </row>
    <row r="2" spans="1:30">
      <c r="A2" t="str">
        <f>Gear!B4</f>
        <v>Just the Handle: One-handed Melee Sword; 4 Physical Damage; Inflicts 1 Turn of Confusion On Hit.</v>
      </c>
      <c r="B2" t="str">
        <f>Gear!B6</f>
        <v>Silver Sword: One-handed Melee Sword; 10 True Damage to Undead. Faries; Divine and Demons; 10 Physical Damage to Living and Constructs.</v>
      </c>
      <c r="C2" t="str">
        <f>Gear!B9</f>
        <v>Fight the Oppressor: One-handed Melee Sword; 12 Physical; Passive: As long as your Target has more Health than you. the sword will deal 20 Magic Damage on Hit.</v>
      </c>
      <c r="D2" t="str" cm="1">
        <f t="array" ref="D2:D37">_xlfn._xlws.FILTER(A2:A57,A2:A57&lt;&gt; "**Insert**",0)</f>
        <v>Just the Handle: One-handed Melee Sword; 4 Physical Damage; Inflicts 1 Turn of Confusion On Hit.</v>
      </c>
      <c r="E2" t="str" cm="1">
        <f t="array" ref="E2:E51">_xlfn._xlws.FILTER(B2:B85,B2:B85&lt;&gt; "**Insert**",0)</f>
        <v>Silver Sword: One-handed Melee Sword; 10 True Damage to Undead. Faries; Divine and Demons; 10 Physical Damage to Living and Constructs.</v>
      </c>
      <c r="F2" t="str" cm="1">
        <f t="array" ref="F2:F51">_xlfn._xlws.FILTER(C2:C113,C2:C113&lt;&gt; "**Insert**",0)</f>
        <v>Fight the Oppressor: One-handed Melee Sword; 12 Physical; Passive: As long as your Target has more Health than you. the sword will deal 20 Magic Damage on Hit.</v>
      </c>
      <c r="G2" t="str">
        <f>Gear!B614</f>
        <v>Leather Quiver: Ammunition Slot Quiver; Provides Arrows for the use of Bows and Crossbows.</v>
      </c>
      <c r="H2" t="str">
        <f>Gear!B616</f>
        <v>Ice Quiver: Ammunition Slot Quiver; Provides Arrows for the use of Bows and Crossbows; Passive: Fired Arrows Deal 5 Frost Damage on Hit.</v>
      </c>
      <c r="I2" t="str">
        <f>Gear!B619</f>
        <v>The Quiver of Darkness : Ammunition Slot Quiver; Provides Arrows for the use of Bows and Crossbows; Passive: Fired Arrows Deal 10 Dark Damage on Hit.</v>
      </c>
      <c r="J2" t="str" cm="1">
        <f t="array" ref="J2:J50">_xlfn._xlws.FILTER(G2:G72,G2:G72&lt;&gt; "**Insert**",0)</f>
        <v>Leather Quiver: Ammunition Slot Quiver; Provides Arrows for the use of Bows and Crossbows.</v>
      </c>
      <c r="K2" t="str" cm="1">
        <f t="array" ref="K2:K78">_xlfn._xlws.FILTER(H2:H111,H2:H111&lt;&gt; "**Insert**",0)</f>
        <v>Ice Quiver: Ammunition Slot Quiver; Provides Arrows for the use of Bows and Crossbows; Passive: Fired Arrows Deal 5 Frost Damage on Hit.</v>
      </c>
      <c r="L2" t="str" cm="1">
        <f t="array" ref="L2:L77">_xlfn._xlws.FILTER(I2:I134,I2:I134&lt;&gt; "**Insert**",0)</f>
        <v>The Quiver of Darkness : Ammunition Slot Quiver; Provides Arrows for the use of Bows and Crossbows; Passive: Fired Arrows Deal 10 Dark Damage on Hit.</v>
      </c>
      <c r="M2" t="str">
        <f>Gear!B4</f>
        <v>Just the Handle: One-handed Melee Sword; 4 Physical Damage; Inflicts 1 Turn of Confusion On Hit.</v>
      </c>
      <c r="N2" t="str">
        <f>Gear!B6</f>
        <v>Silver Sword: One-handed Melee Sword; 10 True Damage to Undead. Faries; Divine and Demons; 10 Physical Damage to Living and Constructs.</v>
      </c>
      <c r="O2" t="str">
        <f>Gear!B9</f>
        <v>Fight the Oppressor: One-handed Melee Sword; 12 Physical; Passive: As long as your Target has more Health than you. the sword will deal 20 Magic Damage on Hit.</v>
      </c>
      <c r="P2" t="str" cm="1">
        <f t="array" ref="P2:P18">_xlfn._xlws.FILTER(M2:M27,M2:M27&lt;&gt; "**Insert**",0)</f>
        <v>Just the Handle: One-handed Melee Sword; 4 Physical Damage; Inflicts 1 Turn of Confusion On Hit.</v>
      </c>
      <c r="Q2" t="str" cm="1">
        <f t="array" ref="Q2:Q25">_xlfn._xlws.FILTER(N2:N41,N2:N41&lt;&gt; "**Insert**",0)</f>
        <v>Silver Sword: One-handed Melee Sword; 10 True Damage to Undead. Faries; Divine and Demons; 10 Physical Damage to Living and Constructs.</v>
      </c>
      <c r="R2" t="str" cm="1">
        <f t="array" ref="R2:R25">_xlfn._xlws.FILTER(O2:O52,O2:O52&lt;&gt; "**Insert**",0)</f>
        <v>Fight the Oppressor: One-handed Melee Sword; 12 Physical; Passive: As long as your Target has more Health than you. the sword will deal 20 Magic Damage on Hit.</v>
      </c>
      <c r="S2" t="str">
        <f>Gear!B543</f>
        <v>Explorers Guidebook: Off Hand Tome; Active: (≈) Explore rolling a d5 instead at no Stamina Cost (1/Vendal) Passive: The Active Ability Refreshes after a Victorious Combat. (1/Day)</v>
      </c>
      <c r="T2" t="str" cm="1">
        <f t="array" ref="T2:T11">_xlfn._xlws.FILTER(S2:S17,S2:S17&lt;&gt; "**Insert**",0)</f>
        <v>Explorers Guidebook: Off Hand Tome; Active: (≈) Explore rolling a d5 instead at no Stamina Cost (1/Vendal) Passive: The Active Ability Refreshes after a Victorious Combat. (1/Day)</v>
      </c>
      <c r="U2" t="str">
        <f>Gear!B28</f>
        <v>Flamberg: Two-handed Melee Sword; 15 Physical Damage; On Attack: Deal 8 Fire Damage.</v>
      </c>
      <c r="V2" t="str" cm="1">
        <f t="array" ref="V2:V27">_xlfn._xlws.FILTER(U2:U73,U2:U73&lt;&gt; "**Insert**",0)</f>
        <v>Flamberg: Two-handed Melee Sword; 15 Physical Damage; On Attack: Deal 8 Fire Damage.</v>
      </c>
      <c r="W2" s="933" t="s">
        <v>12275</v>
      </c>
      <c r="X2" t="str" cm="1">
        <f t="array" aca="1" ref="X2" ca="1">INDEX(D2:D38,RANDBETWEEN(1,COUNTA(D2:D38)))</f>
        <v>Rusty Cleaver: Two-handed Melee Axe; Set Piece; 6-12 Physical Damage.</v>
      </c>
      <c r="Y2" t="s">
        <v>2676</v>
      </c>
      <c r="Z2" s="933" t="s">
        <v>12276</v>
      </c>
      <c r="AA2" t="str" cm="1">
        <f t="array" aca="1" ref="AA2" ca="1">INDEX(J2:J50,RANDBETWEEN(1,COUNTA(J2:J50)))</f>
        <v>Ring of Wind: Ring Piece; +40% Wind Resistance.</v>
      </c>
      <c r="AB2" t="s">
        <v>2676</v>
      </c>
      <c r="AD2" t="str">
        <f ca="1">IF(AD1=1,X1,AA1)</f>
        <v>Featherfall Ring: Ring Piece; Immune to Fall Damage</v>
      </c>
    </row>
    <row r="3" spans="1:30">
      <c r="A3" t="str">
        <f>Gear!B23</f>
        <v>Wooden Sword: Two-handed Melee Sword; 8 Physical Damage; Gain 1 Base Damage with each Attack until End of Combat.</v>
      </c>
      <c r="B3" t="str">
        <f>Gear!B25</f>
        <v>Zweihander: Two-handed Melee Sword; 12-15 Physical Damage.</v>
      </c>
      <c r="C3" t="str">
        <f>Gear!B28</f>
        <v>Flamberg: Two-handed Melee Sword; 15 Physical Damage; On Attack: Deal 8 Fire Damage.</v>
      </c>
      <c r="D3" t="str">
        <v>Wooden Sword: Two-handed Melee Sword; 8 Physical Damage; Gain 1 Base Damage with each Attack until End of Combat.</v>
      </c>
      <c r="E3" t="str">
        <v>Zweihander: Two-handed Melee Sword; 12-15 Physical Damage.</v>
      </c>
      <c r="F3" t="str">
        <v>Flamberg: Two-handed Melee Sword; 15 Physical Damage; On Attack: Deal 8 Fire Damage.</v>
      </c>
      <c r="G3" t="str">
        <f>Gear!B633</f>
        <v>Poor man's Ammo Sack: Ammunition Slot Pouch; Provides Pellets for the use of Guns and Rifles.</v>
      </c>
      <c r="H3" t="str">
        <f>Gear!B635</f>
        <v>Sharp Nailbox: Ammunition Slot Pouch; Provides Pellets for the use of Guns and Rifles; Passive: Fired Pellets Deal 5 Bleed Damage on Hit.</v>
      </c>
      <c r="I3" t="str">
        <f>Gear!B638</f>
        <v>**Insert**</v>
      </c>
      <c r="J3" t="str">
        <v>Poor man's Ammo Sack: Ammunition Slot Pouch; Provides Pellets for the use of Guns and Rifles.</v>
      </c>
      <c r="K3" t="str">
        <v>Sharp Nailbox: Ammunition Slot Pouch; Provides Pellets for the use of Guns and Rifles; Passive: Fired Pellets Deal 5 Bleed Damage on Hit.</v>
      </c>
      <c r="L3" t="str">
        <v>Legionaires Galea: Head Set Piece; +3 Defense; +3 Dispersion; +3 Strength; +30% Wind Resistance.</v>
      </c>
      <c r="M3" t="str">
        <f>Gear!B5</f>
        <v>Rusty Sword: One-handed Melee Sword; Set Piece; 5-7 Physical Damage.</v>
      </c>
      <c r="N3" t="str">
        <f>Gear!B7</f>
        <v>Circular Spade: One-handed Melee Sword; 7-10 Physical Damage; 50% chance to cause bleed for 3 Bleed Damage Per Tick Over 2 Turns.</v>
      </c>
      <c r="O3" t="str">
        <f>Gear!B10</f>
        <v>Blood Viper: One-handed Melee Sword; Set Piece; 7 Physical Damage; 7 Bleed Damage On Hit; Passive: 25% Lifedrain on all Physical and Bleed Damage dealt by this Weapon.</v>
      </c>
      <c r="P3" t="str">
        <v>Rusty Sword: One-handed Melee Sword; Set Piece; 5-7 Physical Damage.</v>
      </c>
      <c r="Q3" t="str">
        <v>Circular Spade: One-handed Melee Sword; 7-10 Physical Damage; 50% chance to cause bleed for 3 Bleed Damage Per Tick Over 2 Turns.</v>
      </c>
      <c r="R3" t="str">
        <v>Blood Viper: One-handed Melee Sword; Set Piece; 7 Physical Damage; 7 Bleed Damage On Hit; Passive: 25% Lifedrain on all Physical and Bleed Damage dealt by this Weapon.</v>
      </c>
      <c r="S3" t="str">
        <f>Gear!B544</f>
        <v>Tome of Dread: Off Hand Tome; +8 Power; Passive: Your Damaging Abilities will inflict Fear for 2 Turns.</v>
      </c>
      <c r="T3" t="str">
        <v>Tome of Dread: Off Hand Tome; +8 Power; Passive: Your Damaging Abilities will inflict Fear for 2 Turns.</v>
      </c>
      <c r="U3" t="str">
        <f>Gear!B29</f>
        <v>Ice Kings Revenge: Two-handed Melee Sword; 13-16 Physical Damage; On Hit: 5 Frost Damage &amp; 50% chance to inflict Frostbite status for 5 Frost damage per 2 turns.</v>
      </c>
      <c r="V3" t="str">
        <v>Ice Kings Revenge: Two-handed Melee Sword; 13-16 Physical Damage; On Hit: 5 Frost Damage &amp; 50% chance to inflict Frostbite status for 5 Frost damage per 2 turns.</v>
      </c>
      <c r="W3" s="934" t="s">
        <v>12275</v>
      </c>
      <c r="X3" t="str" cm="1">
        <f t="array" aca="1" ref="X3" ca="1">INDEX(E2:E50,RANDBETWEEN(1,COUNTA(E2:E50)))</f>
        <v>Bardiche: Two-handed Melee Halberd; 16 Physical Damage.</v>
      </c>
      <c r="Y3" t="s">
        <v>2676</v>
      </c>
      <c r="Z3" s="934" t="s">
        <v>12276</v>
      </c>
      <c r="AA3" t="str" cm="1">
        <f t="array" aca="1" ref="AA3" ca="1">INDEX(K2:K70,RANDBETWEEN(1,COUNTA(K2:K70)))</f>
        <v>Ice Quiver: Ammunition Slot Quiver; Provides Arrows for the use of Bows and Crossbows; Passive: Fired Arrows Deal 5 Frost Damage on Hit.</v>
      </c>
      <c r="AB3" t="s">
        <v>12277</v>
      </c>
      <c r="AD3" t="str">
        <f ca="1">IF(AD1=1,X3,AA3)</f>
        <v>Ice Quiver: Ammunition Slot Quiver; Provides Arrows for the use of Bows and Crossbows; Passive: Fired Arrows Deal 5 Frost Damage on Hit.</v>
      </c>
    </row>
    <row r="4" spans="1:30">
      <c r="A4" t="str">
        <f>Gear!B42</f>
        <v>Rusty Spear: One-handed Melee Spear; Set Piece; 6-7 Physical Damage; Flexible.</v>
      </c>
      <c r="B4" t="str">
        <f>Gear!B44</f>
        <v>Golden Poker: One-handed Melee Spear; 10-12 Physical Damage; Flexible; Passive: +2 Physical Damage if Two-handed.</v>
      </c>
      <c r="C4" t="str">
        <f>Gear!B47</f>
        <v>Light Sparrow: One-handed Melee Spear; Flexible; 7 Physical Damage; On Hit: 6 Light Damage; Active: (&gt;) Selfdestruct; Throw the Spear into the sky. at the start of your next Turn the Spear will hit Target dealing 30 Light Damage.</v>
      </c>
      <c r="D4" t="str">
        <v>Rusty Spear: One-handed Melee Spear; Set Piece; 6-7 Physical Damage; Flexible.</v>
      </c>
      <c r="E4" t="str">
        <v>Golden Poker: One-handed Melee Spear; 10-12 Physical Damage; Flexible; Passive: +2 Physical Damage if Two-handed.</v>
      </c>
      <c r="F4" t="str">
        <v>Light Sparrow: One-handed Melee Spear; Flexible; 7 Physical Damage; On Hit: 6 Light Damage; Active: (&gt;) Selfdestruct; Throw the Spear into the sky. at the start of your next Turn the Spear will hit Target dealing 30 Light Damage.</v>
      </c>
      <c r="G4" t="str">
        <f>Gear!B652</f>
        <v>Rusty Helmet: Head Piece; +2 Defense; +1 Strength</v>
      </c>
      <c r="H4" t="str">
        <f>Gear!B654</f>
        <v>Steel Helm: Head Set Piece; +3 Defense; +1 Strength; +20% Bleed Resistance.</v>
      </c>
      <c r="I4" t="str">
        <f>Gear!B657</f>
        <v>Legionaires Galea: Head Set Piece; +3 Defense; +3 Dispersion; +3 Strength; +30% Wind Resistance.</v>
      </c>
      <c r="J4" t="str">
        <v>Rusty Helmet: Head Piece; +2 Defense; +1 Strength</v>
      </c>
      <c r="K4" t="str">
        <v>Steel Helm: Head Set Piece; +3 Defense; +1 Strength; +20% Bleed Resistance.</v>
      </c>
      <c r="L4" t="str">
        <v>Falcons Feathers; Head Piece; +1 Mobility; +30% Wind Resistance; Passive: Successfully Dodging an Attack will empower your next Basic Attack to be a Critical Hit.</v>
      </c>
      <c r="M4" t="str">
        <f>Gear!B42</f>
        <v>Rusty Spear: One-handed Melee Spear; Set Piece; 6-7 Physical Damage; Flexible.</v>
      </c>
      <c r="N4" t="str">
        <f>Gear!B8</f>
        <v>**Insert**</v>
      </c>
      <c r="O4" t="str">
        <f>Gear!B11</f>
        <v>Short Heatsword: One-handed Melee Sword; 5 Physical Damage; On Hit: 15 Fire Damage.</v>
      </c>
      <c r="P4" t="str">
        <v>Rusty Spear: One-handed Melee Spear; Set Piece; 6-7 Physical Damage; Flexible.</v>
      </c>
      <c r="Q4" t="str">
        <v>Golden Poker: One-handed Melee Spear; 10-12 Physical Damage; Flexible; Passive: +2 Physical Damage if Two-handed.</v>
      </c>
      <c r="R4" t="str">
        <v>Short Heatsword: One-handed Melee Sword; 5 Physical Damage; On Hit: 15 Fire Damage.</v>
      </c>
      <c r="S4" t="str">
        <f>Gear!B545</f>
        <v>**Insert**</v>
      </c>
      <c r="T4" t="str">
        <v>Advanced Sigil: Off Hand Sigil; +8 Attributes of your Choice.</v>
      </c>
      <c r="U4" t="str">
        <f>Gear!B30</f>
        <v>**Insert**</v>
      </c>
      <c r="V4" t="str">
        <v>Sturdy Pike: Two-Handed Melee Spear; 15 Physical Damage; Passive: The first time a Hostile Entity enters your Melee Range you Basic Attack it. (1/Combat)</v>
      </c>
      <c r="W4" s="934" t="s">
        <v>12275</v>
      </c>
      <c r="X4" t="str" cm="1">
        <f t="array" aca="1" ref="X4" ca="1">INDEX(E2:E50,RANDBETWEEN(1,COUNTA(E2:E50)))</f>
        <v>Deadly Bozdogan: Two-handed Melee Mace; 9-13 Physical Damage; On Crit: 10 Bleed Damage.</v>
      </c>
      <c r="Y4" t="s">
        <v>2676</v>
      </c>
      <c r="Z4" s="934" t="s">
        <v>12276</v>
      </c>
      <c r="AA4" t="str" cm="1">
        <f t="array" aca="1" ref="AA4" ca="1">INDEX(K2:K70,RANDBETWEEN(1,COUNTA(K2:K70)))</f>
        <v>Knight's Pauldron: Shoulder Piece; +3 Defense; +1 Dispersion; +2 Strength.</v>
      </c>
      <c r="AB4" t="s">
        <v>2676</v>
      </c>
      <c r="AD4" t="str">
        <f ca="1">IF(AD1=1,X5,AA5)</f>
        <v>Hoarder's Boots: Feet Set Piece; Passive: Selfdestruct upon Unequipping it; Active: (≈) Restore 1 Stamina for every 1000 Gold you own. (1/Day)</v>
      </c>
    </row>
    <row r="5" spans="1:30">
      <c r="A5" t="str">
        <f>Gear!B61</f>
        <v>**Insert**</v>
      </c>
      <c r="B5" t="str">
        <f>Gear!B63</f>
        <v>**Insert**</v>
      </c>
      <c r="C5" t="str">
        <f>Gear!B66</f>
        <v>Sturdy Pike: Two-Handed Melee Spear; 15 Physical Damage; Passive: The first time a Hostile Entity enters your Melee Range you Basic Attack it. (1/Combat)</v>
      </c>
      <c r="D5" t="str">
        <v>Sharp Axe Head on a Branch: One-handed Melee Axe; 1 Physical Damage; Ignores 75% Defense.</v>
      </c>
      <c r="E5" t="str">
        <v>Iron Hatchet: One-handed Melee Axe; 7-12 Physical Damage.</v>
      </c>
      <c r="F5" t="str">
        <v>Sturdy Pike: Two-Handed Melee Spear; 15 Physical Damage; Passive: The first time a Hostile Entity enters your Melee Range you Basic Attack it. (1/Combat)</v>
      </c>
      <c r="G5" t="str">
        <f>Gear!B671</f>
        <v>Shortsight Monocle: Headpiece; Passive: You have access to the Inspect Skill.</v>
      </c>
      <c r="H5" t="str">
        <f>Gear!B673</f>
        <v>Hell Circlet: Head Piece; +1 Defense; Active: (≈) [Requires you to be in Volcanica Biome] Restore 25 Health. (1/Day)</v>
      </c>
      <c r="I5" t="str">
        <f>Gear!B676</f>
        <v>Falcons Feathers; Head Piece; +1 Mobility; +30% Wind Resistance; Passive: Successfully Dodging an Attack will empower your next Basic Attack to be a Critical Hit.</v>
      </c>
      <c r="J5" t="str">
        <v>Shortsight Monocle: Headpiece; Passive: You have access to the Inspect Skill.</v>
      </c>
      <c r="K5" t="str">
        <v>Hell Circlet: Head Piece; +1 Defense; Active: (≈) [Requires you to be in Volcanica Biome] Restore 25 Health. (1/Day)</v>
      </c>
      <c r="L5" t="str">
        <v>Crystal Cone: Head Set Piece; +50 Mana; +2 Power; +2 Dispersion; 10% Deflection.</v>
      </c>
      <c r="M5" t="str">
        <f>Gear!B43</f>
        <v>**Insert**</v>
      </c>
      <c r="N5" t="str">
        <f>Gear!B44</f>
        <v>Golden Poker: One-handed Melee Spear; 10-12 Physical Damage; Flexible; Passive: +2 Physical Damage if Two-handed.</v>
      </c>
      <c r="O5" t="str">
        <f>Gear!B12</f>
        <v>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v>
      </c>
      <c r="P5" t="str">
        <v>Sharp Axe Head on a Branch: One-handed Melee Axe; 1 Physical Damage; Ignores 75% Defense.</v>
      </c>
      <c r="Q5" t="str">
        <v>Full Metal Spear: One-handed Melee Spear; 10 Physical Damage; Flexible; Passive: If Two-Handed Strikes Ignore 50% of Targets Defense.</v>
      </c>
      <c r="R5" t="str">
        <v>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v>
      </c>
      <c r="S5" t="str">
        <f>Gear!B546</f>
        <v>**Insert**</v>
      </c>
      <c r="T5" t="str">
        <v>Cursed Bane of Curses: Off Hand Sigil; +0(+50 per unique Curse) Health; Passive: Upon equipping become Cursed; Curse: You no longer Regenerate Health at the Start of Day; Active: (≈) Selfdestruct and remove Target Curse.</v>
      </c>
      <c r="U5" t="str">
        <f>Gear!B31</f>
        <v>**Insert**</v>
      </c>
      <c r="V5" t="str">
        <v>Charcoal Slasher: Two-handed Melee Axe; 12-15 Physical Damage; On Hit: 50% chance Burn Target for 5 Fire Damage Per Tick over 5 Turns.</v>
      </c>
      <c r="W5" s="935" t="s">
        <v>12275</v>
      </c>
      <c r="X5" t="str" cm="1">
        <f t="array" aca="1" ref="X5" ca="1">INDEX(F2:F50,RANDBETWEEN(1,COUNTA(F2:F50)))</f>
        <v>Nightriders Choice: Two-handed Melee Glaive; 4-26 Physical Damage; Passive: +1 Critical Multiplier; Active: (≈) Basic Attack Target with +1 Crit Multiplier. (1/Combat)</v>
      </c>
      <c r="Y5" t="s">
        <v>2676</v>
      </c>
      <c r="Z5" s="935" t="s">
        <v>12276</v>
      </c>
      <c r="AA5" t="str" cm="1">
        <f t="array" aca="1" ref="AA5" ca="1">INDEX(L2:L70,RANDBETWEEN(1,COUNTA(L2:L70)))</f>
        <v>Hoarder's Boots: Feet Set Piece; Passive: Selfdestruct upon Unequipping it; Active: (≈) Restore 1 Stamina for every 1000 Gold you own. (1/Day)</v>
      </c>
      <c r="AB5" t="s">
        <v>2676</v>
      </c>
    </row>
    <row r="6" spans="1:30">
      <c r="A6" t="str">
        <f>Gear!B80</f>
        <v>Sharp Axe Head on a Branch: One-handed Melee Axe; 1 Physical Damage; Ignores 75% Defense.</v>
      </c>
      <c r="B6" t="str">
        <f>Gear!B82</f>
        <v>Iron Hatchet: One-handed Melee Axe; 7-12 Physical Damage.</v>
      </c>
      <c r="C6" t="str">
        <f>Gear!B85</f>
        <v>Forester: One-handed Melee Axe; 8-11 Physical Damage; Active: (≈) Chop down Forest Hex transforming it into a Simple Hex. (0.5 Stamina)</v>
      </c>
      <c r="D6" t="str">
        <v>Rusty Cleaver: Two-handed Melee Axe; Set Piece; 6-12 Physical Damage.</v>
      </c>
      <c r="E6" t="str">
        <v>Brawl Stopper: Two-handed Melee Axe;  12-14 Physical Damage; +0.5 Crit multiplier.</v>
      </c>
      <c r="F6" t="str">
        <v>Forester: One-handed Melee Axe; 8-11 Physical Damage; Active: (≈) Chop down Forest Hex transforming it into a Simple Hex. (0.5 Stamina)</v>
      </c>
      <c r="G6" t="str">
        <f>Gear!B690</f>
        <v>Rangers Hood: Head Piece; +25 Health.</v>
      </c>
      <c r="H6" t="str">
        <f>Gear!B692</f>
        <v>Demonskin Cap: Head Set Piece; +25 Health; +20% Fire Resistance; Active: (≈) Traverse Lava Hex. (2/Day)</v>
      </c>
      <c r="I6" t="str">
        <f>Gear!B695</f>
        <v>Crystal Cone: Head Set Piece; +50 Mana; +2 Power; +2 Dispersion; 10% Deflection.</v>
      </c>
      <c r="J6" t="str">
        <v>Rangers Hood: Head Piece; +25 Health.</v>
      </c>
      <c r="K6" t="str">
        <v>Demonskin Cap: Head Set Piece; +25 Health; +20% Fire Resistance; Active: (≈) Traverse Lava Hex. (2/Day)</v>
      </c>
      <c r="L6" t="str">
        <v>Captains Hat: Head Set Piece; +50% Wind Resistance; +2 Dispersion; +2 Defense; +4 Power.</v>
      </c>
      <c r="M6" t="str">
        <f>Gear!B80</f>
        <v>Sharp Axe Head on a Branch: One-handed Melee Axe; 1 Physical Damage; Ignores 75% Defense.</v>
      </c>
      <c r="N6" t="str">
        <f>Gear!B45</f>
        <v>Full Metal Spear: One-handed Melee Spear; 10 Physical Damage; Flexible; Passive: If Two-Handed Strikes Ignore 50% of Targets Defense.</v>
      </c>
      <c r="O6" t="str">
        <f>Gear!B47</f>
        <v>Light Sparrow: One-handed Melee Spear; Flexible; 7 Physical Damage; On Hit: 6 Light Damage; Active: (&gt;) Selfdestruct; Throw the Spear into the sky. at the start of your next Turn the Spear will hit Target dealing 30 Light Damage.</v>
      </c>
      <c r="P6" t="str">
        <v>Rusty Axe: One-handed Melee Axe; 5-6 Physical Damage; + 1 Strength.</v>
      </c>
      <c r="Q6" t="str">
        <v>Iron Hatchet: One-handed Melee Axe; 7-12 Physical Damage.</v>
      </c>
      <c r="R6" t="str">
        <v>Light Sparrow: One-handed Melee Spear; Flexible; 7 Physical Damage; On Hit: 6 Light Damage; Active: (&gt;) Selfdestruct; Throw the Spear into the sky. at the start of your next Turn the Spear will hit Target dealing 30 Light Damage.</v>
      </c>
      <c r="S6" t="str">
        <f>Gear!B562</f>
        <v>Advanced Sigil: Off Hand Sigil; +8 Attributes of your Choice.</v>
      </c>
      <c r="T6" t="str">
        <v>Parrying Buckler: Off Hand Buckler; +30 Health; Active: (≈) Counter; Parry Target Basic Attack. (3 Turn Cooldown)</v>
      </c>
      <c r="U6" t="s">
        <v>10807</v>
      </c>
      <c r="V6" t="str">
        <v>Butcher's Cleaver: Two-handed Melee Axe; 10 Physical; 20% Chance to Dismember Target on Crit.</v>
      </c>
      <c r="W6" s="935" t="s">
        <v>12275</v>
      </c>
      <c r="X6" t="str" cm="1">
        <f t="array" aca="1" ref="X6" ca="1">INDEX(F2:F50,RANDBETWEEN(1,COUNTA(F2:F50)))</f>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Y6" t="s">
        <v>2676</v>
      </c>
      <c r="Z6" s="935" t="s">
        <v>12276</v>
      </c>
      <c r="AA6" t="str" cm="1">
        <f t="array" aca="1" ref="AA6" ca="1">INDEX(L2:L70,RANDBETWEEN(1,COUNTA(L2:L70)))</f>
        <v>Titanium Chainmail: Body Piece; +2 Defense; +2 Dispersion; Passive: You take 30% Less Damage from Basic Attacks.</v>
      </c>
      <c r="AB6" t="s">
        <v>2676</v>
      </c>
    </row>
    <row r="7" spans="1:30">
      <c r="A7" t="str">
        <f>Gear!B99</f>
        <v>Rusty Cleaver: Two-handed Melee Axe; Set Piece; 6-12 Physical Damage.</v>
      </c>
      <c r="B7" t="str">
        <f>Gear!B101</f>
        <v>Brawl Stopper: Two-handed Melee Axe;  12-14 Physical Damage; +0.5 Crit multiplier.</v>
      </c>
      <c r="C7" t="str">
        <f>Gear!B104</f>
        <v>Charcoal Slasher: Two-handed Melee Axe; 12-15 Physical Damage; On Hit: 50% chance Burn Target for 5 Fire Damage Per Tick over 5 Turns.</v>
      </c>
      <c r="D7" t="str">
        <v>Rusty Mace: One-handed Melee Mace; Set Piece; 6-7 Physical Damage.</v>
      </c>
      <c r="E7" t="str">
        <v>Double Ball Flail: Two-handed Melee Flail; 14-16 Physical Damage.</v>
      </c>
      <c r="F7" t="str">
        <v>Charcoal Slasher: Two-handed Melee Axe; 12-15 Physical Damage; On Hit: 50% chance Burn Target for 5 Fire Damage Per Tick over 5 Turns.</v>
      </c>
      <c r="G7" t="str">
        <f>Gear!B709</f>
        <v>Wizard Hat: Head Piece; +2 Power; +1 Dispersion.</v>
      </c>
      <c r="H7" t="str">
        <f>Gear!B711</f>
        <v>Straw Hat: Head Set Piece; +50% Light Resistance; Immune to Blind.</v>
      </c>
      <c r="I7" t="str">
        <f>Gear!B714</f>
        <v>Captains Hat: Head Set Piece; +50% Wind Resistance; +2 Dispersion; +2 Defense; +4 Power.</v>
      </c>
      <c r="J7" t="str">
        <v>Wizard Hat: Head Piece; +2 Power; +1 Dispersion.</v>
      </c>
      <c r="K7" t="str">
        <v>Straw Hat: Head Set Piece; +50% Light Resistance; Immune to Blind.</v>
      </c>
      <c r="L7" t="str">
        <v>Lord's Pauldron: Shoulder Piece; +5 Defense; +20% Frost Resistance; +20% Lightning Resistance; Active: (+) 2 Hex Range; Move Target Weakling 1 Hex or 1 Tile; At Level 8 it can be used on Elites.</v>
      </c>
      <c r="M7" t="str">
        <f>Gear!B81</f>
        <v>Rusty Axe: One-handed Melee Axe; 5-6 Physical Damage; + 1 Strength.</v>
      </c>
      <c r="N7" t="str">
        <f>Gear!B46</f>
        <v>**Insert**</v>
      </c>
      <c r="O7" t="str">
        <f>Gear!B48</f>
        <v>Dark Sparrow: One-handed Melee Spear; Flexible; 7 Physical Damage; On Hit: 6 Dark Damage; Active: (&gt;) Selfdestruct; Throw the Spear into the sky. at the start of your next Turn the Spear will hit Target dealing 30 Dark Damage.</v>
      </c>
      <c r="P7" t="str">
        <v>Rusty Mace: One-handed Melee Mace; Set Piece; 6-7 Physical Damage.</v>
      </c>
      <c r="Q7" t="str">
        <v>Bloody Axe: One-handed Melee Axe; 5-8 Physical Damage; On Hit: 2 Bleed Damage, Add +2 Bleed Damage to this On Hit until End of Combat.</v>
      </c>
      <c r="R7" t="str">
        <v>Dark Sparrow: One-handed Melee Spear; Flexible; 7 Physical Damage; On Hit: 6 Dark Damage; Active: (&gt;) Selfdestruct; Throw the Spear into the sky. at the start of your next Turn the Spear will hit Target dealing 30 Dark Damage.</v>
      </c>
      <c r="S7" t="str">
        <f>Gear!B563</f>
        <v>Cursed Bane of Curses: Off Hand Sigil; +0(+50 per unique Curse) Health; Passive: Upon equipping become Cursed; Curse: You no longer Regenerate Health at the Start of Day; Active: (≈) Selfdestruct and remove Target Curse.</v>
      </c>
      <c r="T7" t="str">
        <v>Ice Buckler: Off Hand Buckler; Blocks 10% of all Damage; +60% Frost Resistance; +50 Health.</v>
      </c>
      <c r="U7" t="s">
        <v>10807</v>
      </c>
      <c r="V7" t="str">
        <v>Greater Morning Star: Two-handed Melee Mace; 10-15 Physical Damage; On Hit: 50% Chance to cause an explosion for 20 Solar Damage.</v>
      </c>
      <c r="W7" s="933" t="s">
        <v>12278</v>
      </c>
      <c r="X7" t="str" cm="1">
        <f t="array" aca="1" ref="X7" ca="1">INDEX(P2:P18,RANDBETWEEN(1,COUNTA(P2:P18)))</f>
        <v>Used Whip: One-handed Half-Ranged Whip; 3 Physical Damage; On Hit: 5 Wind Damage.</v>
      </c>
    </row>
    <row r="8" spans="1:30">
      <c r="A8" t="str">
        <f>Gear!B118</f>
        <v>Rusty Mace: One-handed Melee Mace; Set Piece; 6-7 Physical Damage.</v>
      </c>
      <c r="B8" t="str">
        <f>Gear!B120</f>
        <v>**Insert**</v>
      </c>
      <c r="C8" t="str">
        <f>Gear!B123</f>
        <v>Morning Star: One-handed Melee Mace; 8-10 Physical Damage; On Hit: 50% Chance to cause an explosion for 10 Solar Damage.</v>
      </c>
      <c r="D8" t="str">
        <v>Stick, String and a Rock: One-handed Melee Flail; 4-9 Physical Damage.</v>
      </c>
      <c r="E8" t="str">
        <v>Warpick: One-handed Melee Warhammer; 9 Physical Damage; Passive: This Weapon counts as an Impact.</v>
      </c>
      <c r="F8" t="str">
        <v>Morning Star: One-handed Melee Mace; 8-10 Physical Damage; On Hit: 50% Chance to cause an explosion for 10 Solar Damage.</v>
      </c>
      <c r="G8" t="str">
        <f>Gear!B728</f>
        <v>Commoner's Pauldron: Shoulder Piece; +2 Defense; +1 Strength.</v>
      </c>
      <c r="H8" t="str">
        <f>Gear!B730</f>
        <v>Knight's Pauldron: Shoulder Piece; +3 Defense; +1 Dispersion; +2 Strength.</v>
      </c>
      <c r="I8" t="str">
        <f>Gear!B733</f>
        <v>Lord's Pauldron: Shoulder Piece; +5 Defense; +20% Frost Resistance; +20% Lightning Resistance; Active: (+) 2 Hex Range; Move Target Weakling 1 Hex or 1 Tile; At Level 8 it can be used on Elites.</v>
      </c>
      <c r="J8" t="str">
        <v>Commoner's Pauldron: Shoulder Piece; +2 Defense; +1 Strength.</v>
      </c>
      <c r="K8" t="str">
        <v>Knight's Pauldron: Shoulder Piece; +3 Defense; +1 Dispersion; +2 Strength.</v>
      </c>
      <c r="L8" t="str">
        <v>Heroes Cape: Shoulder Piece; +2 Chosen Attribute; +20 Health; +20 Mana; +2 Dispersion; +2 Defense.</v>
      </c>
      <c r="M8" t="str">
        <f>Gear!B118</f>
        <v>Rusty Mace: One-handed Melee Mace; Set Piece; 6-7 Physical Damage.</v>
      </c>
      <c r="N8" t="str">
        <f>Gear!B82</f>
        <v>Iron Hatchet: One-handed Melee Axe; 7-12 Physical Damage.</v>
      </c>
      <c r="O8" t="str">
        <f>Gear!B49</f>
        <v>**Insert**</v>
      </c>
      <c r="P8" t="str">
        <v>Stick, String and a Rock: One-handed Melee Flail; 4-9 Physical Damage.</v>
      </c>
      <c r="Q8" t="str">
        <v>Trick Pick: One-handed Melee Mace; 7-8 Physical Damage; Passive: +0.5 Critical Multiplier.</v>
      </c>
      <c r="R8" t="str">
        <v>Forester: One-handed Melee Axe; 8-11 Physical Damage; Active: (≈) Chop down Forest Hex transforming it into a Simple Hex. (0.5 Stamina)</v>
      </c>
      <c r="S8" t="str">
        <f>Gear!B564</f>
        <v>**Insert**</v>
      </c>
      <c r="T8" t="str">
        <v>Hearthbone: Off Hand Buckler; Blocks 20% of all Damage; +20% Fortitude.</v>
      </c>
      <c r="U8" t="str">
        <f>Gear!B49</f>
        <v>**Insert**</v>
      </c>
      <c r="V8" t="str">
        <v>Militants Heavy Flail: Two-handed Melee Flail; 12-20 Physical Damage; Active: (≈) [1 Preparation Stack] Strike with Double this weapons Base Damage and with +2 Roll Modifier.</v>
      </c>
      <c r="W8" s="934" t="s">
        <v>12278</v>
      </c>
      <c r="X8" t="str" cm="1">
        <f t="array" aca="1" ref="X8" ca="1">INDEX(Q2:Q25,RANDBETWEEN(1,COUNTA(Q2:Q25)))</f>
        <v>Golden Poker: One-handed Melee Spear; 10-12 Physical Damage; Flexible; Passive: +2 Physical Damage if Two-handed.</v>
      </c>
    </row>
    <row r="9" spans="1:30">
      <c r="A9" t="str">
        <f>Gear!B137</f>
        <v>**Insert**</v>
      </c>
      <c r="B9" t="str">
        <f>Gear!B139</f>
        <v>**Insert**</v>
      </c>
      <c r="C9" t="str">
        <f>Gear!B142</f>
        <v>**Insert**</v>
      </c>
      <c r="D9" t="str">
        <v>Peasants Flail: Two-handed Melee Flail; 10-12 Physical Damage.</v>
      </c>
      <c r="E9" t="str">
        <v>Maul: Two-handed Melee Warhammer; 14 Physical Damage.</v>
      </c>
      <c r="F9" t="str">
        <v>Militants Heavy Flail: Two-handed Melee Flail; 12-20 Physical Damage; Active: (≈) [1 Preparation Stack] Strike with Double this weapons Base Damage and with +2 Roll Modifier.</v>
      </c>
      <c r="G9" t="str">
        <f>Gear!B747</f>
        <v>Tin Spaulders: Shoulder Piece; +2 Defense; +5 Health.</v>
      </c>
      <c r="H9" t="str">
        <f>Gear!B749</f>
        <v>Hardened Spaulders: Shoulder Piece; +3 Defense; +3 Dispersion; +20% Poison Resistance; -1 Mobility.</v>
      </c>
      <c r="I9" t="str">
        <f>Gear!B752</f>
        <v>**Insert**</v>
      </c>
      <c r="J9" t="str">
        <v>Tin Spaulders: Shoulder Piece; +2 Defense; +5 Health.</v>
      </c>
      <c r="K9" t="str">
        <v>Hardened Spaulders: Shoulder Piece; +3 Defense; +3 Dispersion; +20% Poison Resistance; -1 Mobility.</v>
      </c>
      <c r="L9" t="str">
        <v>Sturdy Chainlink: Body Piece; +2 Defense; +40 Health; Passive: Arrows and Pellets Targeting you deal 50% less Damage.</v>
      </c>
      <c r="M9" t="str">
        <f>Gear!B119</f>
        <v>**Insert**</v>
      </c>
      <c r="N9" t="str">
        <f>Gear!B83</f>
        <v>Bloody Axe: One-handed Melee Axe; 5-8 Physical Damage; On Hit: 2 Bleed Damage, Add +2 Bleed Damage to this On Hit until End of Combat.</v>
      </c>
      <c r="O9" t="str">
        <f>Gear!B85</f>
        <v>Forester: One-handed Melee Axe; 8-11 Physical Damage; Active: (≈) Chop down Forest Hex transforming it into a Simple Hex. (0.5 Stamina)</v>
      </c>
      <c r="P9" t="str">
        <v>Cobbled Hammer: One-handed Melee Warhammer; 6 Physical Damage.</v>
      </c>
      <c r="Q9" t="str">
        <v>Chain and Ball: One-handed Melee Flail; 8-10 Physical Damage.</v>
      </c>
      <c r="R9" t="str">
        <v>Crescent Edge: One-handed Melee Axe; 7-12 Physical Damage; On Hit: Drain 10 Mana.</v>
      </c>
      <c r="S9" t="str">
        <f>Gear!B565</f>
        <v>**Insert**</v>
      </c>
      <c r="T9" t="str">
        <v>Mana-Tech Guard; +8 Dispersion; +100 Mana; -5 Defense; -5 Basic Attack Damage; Passive: Absorbs 20% of Damage from Projectiles and converts it in to Mana.</v>
      </c>
      <c r="U9" t="str">
        <f>Gear!B50</f>
        <v>**Insert**</v>
      </c>
      <c r="V9" t="str">
        <v>Mana-Tech Hammer: Two-handed Melee Warhammer; 10-14 Physical Damage; On Hit: 10 Manadrain.</v>
      </c>
      <c r="W9" s="935" t="s">
        <v>12278</v>
      </c>
      <c r="X9" t="str" cm="1">
        <f t="array" aca="1" ref="X9" ca="1">INDEX(R2:R25,RANDBETWEEN(1,COUNTA(R2:R25)))</f>
        <v>Rebound Blade: One-handed Melee Knife; 6-9 Physical Damage; Composite: 50% Chance to do another Basic Attack on landed Basic Attack and 50% chance to Strike with your other Knife On Basic Attack.</v>
      </c>
    </row>
    <row r="10" spans="1:30">
      <c r="A10" t="str">
        <f>Gear!B156</f>
        <v>Stick, String and a Rock: One-handed Melee Flail; 4-9 Physical Damage.</v>
      </c>
      <c r="B10" t="str">
        <f>Gear!B158</f>
        <v>**Insert**</v>
      </c>
      <c r="C10" t="str">
        <f>Gear!B161</f>
        <v>**Insert**</v>
      </c>
      <c r="D10" t="str">
        <v>Cobbled Hammer: One-handed Melee Warhammer; 6 Physical Damage.</v>
      </c>
      <c r="E10" t="str">
        <v>Chunk of Meat: One-handed Melee Club; 8 Physical Damage; Active: (≈) Take a bite out of your Ham to Restore 10 Health but decrease Base Damage by 2; If Base Damage reaches 0 Selfdestruct.</v>
      </c>
      <c r="F10" t="str">
        <v>Rasonian Hamtax: One-handed Melee Warhammer; 10 Physical Damage; On Hit: Reduce Targets Defense by 4 Until End of Combat.</v>
      </c>
      <c r="G10" t="str">
        <f>Gear!B766</f>
        <v>Hidden Cloak: Shoulder Piece; Passive: Ending your Turn without using any actions causes you to gain Invisibility for 1 Turn. (1/Combat)</v>
      </c>
      <c r="H10" t="str">
        <f>Gear!B768</f>
        <v>**Insert**</v>
      </c>
      <c r="I10" t="str">
        <f>Gear!B771</f>
        <v>Heroes Cape: Shoulder Piece; +2 Chosen Attribute; +20 Health; +20 Mana; +2 Dispersion; +2 Defense.</v>
      </c>
      <c r="J10" t="str">
        <v>Hidden Cloak: Shoulder Piece; Passive: Ending your Turn without using any actions causes you to gain Invisibility for 1 Turn. (1/Combat)</v>
      </c>
      <c r="K10" t="str">
        <v>Silk Scarf: Shoulder Set Piece; +50 Health.</v>
      </c>
      <c r="L10" t="str">
        <v>Legionares Lorica Segmentata: Body Set Piece +40 Health; +3 Defense; +1 Dispersion; +20% Bleed Resistance; +10% Deflection.</v>
      </c>
      <c r="M10" t="str">
        <f>Gear!B156</f>
        <v>Stick, String and a Rock: One-handed Melee Flail; 4-9 Physical Damage.</v>
      </c>
      <c r="N10" t="str">
        <f>Gear!B84</f>
        <v>**Insert**</v>
      </c>
      <c r="O10" t="str">
        <f>Gear!B86</f>
        <v>Crescent Edge: One-handed Melee Axe; 7-12 Physical Damage; On Hit: Drain 10 Mana.</v>
      </c>
      <c r="P10" t="str">
        <v>Wooden Bat: One-handed Melee Club; 6-9 Physical Damage.</v>
      </c>
      <c r="Q10" t="str">
        <v>Warpick: One-handed Melee Warhammer; 9 Physical Damage; Passive: This Weapon counts as an Impact.</v>
      </c>
      <c r="R10" t="str">
        <v>Morning Star: One-handed Melee Mace; 8-10 Physical Damage; On Hit: 50% Chance to cause an explosion for 10 Solar Damage.</v>
      </c>
      <c r="S10" t="str">
        <f>Gear!B581</f>
        <v>Parrying Buckler: Off Hand Buckler; +30 Health; Active: (≈) Counter; Parry Target Basic Attack. (3 Turn Cooldown)</v>
      </c>
      <c r="T10" t="str">
        <v>The High Guard: Off Hand Shield; +1 Might; Blocks 30% of all Physical Damage; +5 Defense; +5 Dispersion; -5 Basic Attack Damage; -5 Power.</v>
      </c>
      <c r="U10" t="str">
        <f>Gear!B66</f>
        <v>Sturdy Pike: Two-Handed Melee Spear; 15 Physical Damage; Passive: The first time a Hostile Entity enters your Melee Range you Basic Attack it. (1/Combat)</v>
      </c>
      <c r="V10" t="str">
        <v>Bright Blunder: Two-handed Melee Warhammer; 15 Physical Damage; On Hit: 10 Light Damage.</v>
      </c>
      <c r="W10" s="935" t="s">
        <v>12279</v>
      </c>
      <c r="X10" t="str" cm="1">
        <f t="array" aca="1" ref="X10" ca="1">INDEX(T2:T11,RANDBETWEEN(1,COUNTA(T2:T11)))</f>
        <v>Forts Door: Off Hand Shield; Blocks 30% of all Physical Damage and 30% of all Magic Damage.</v>
      </c>
    </row>
    <row r="11" spans="1:30">
      <c r="A11" t="str">
        <f>Gear!B175</f>
        <v>Peasants Flail: Two-handed Melee Flail; 10-12 Physical Damage.</v>
      </c>
      <c r="B11" t="str">
        <f>Gear!B177</f>
        <v>Double Ball Flail: Two-handed Melee Flail; 14-16 Physical Damage.</v>
      </c>
      <c r="C11" t="str">
        <f>Gear!B180</f>
        <v>Militants Heavy Flail: Two-handed Melee Flail; 12-20 Physical Damage; Active: (≈) [1 Preparation Stack] Strike with Double this weapons Base Damage and with +2 Roll Modifier.</v>
      </c>
      <c r="D11" t="str">
        <v>Crumbler: Two-handed Melee Warhammer; 30 Physical Damage; On Hit: Selfdestruct.</v>
      </c>
      <c r="E11" t="str">
        <v>Porcupine: Two-handed Melee Club; 12 Physical Damage; On Hit: Decrease Target Defense by 1 Until End of Combat.</v>
      </c>
      <c r="F11" t="str">
        <v>Mana-Tech Hammer: Two-handed Melee Warhammer; 10-14 Physical Damage; On Hit: 10 Manadrain.</v>
      </c>
      <c r="G11" t="str">
        <f>Gear!B785</f>
        <v>Tainted Scarf: Shoulder Piece; +2 Power; +10 Health.</v>
      </c>
      <c r="H11" t="str">
        <f>Gear!B787</f>
        <v>Silk Scarf: Shoulder Set Piece; +50 Health.</v>
      </c>
      <c r="I11" t="str">
        <f>Gear!B790</f>
        <v>**Insert**</v>
      </c>
      <c r="J11" t="str">
        <v>Tainted Scarf: Shoulder Piece; +2 Power; +10 Health.</v>
      </c>
      <c r="K11" t="str">
        <v>Silver Chainmail: Body Set Piece; +1 Defense; +10% Elemental Resistance.</v>
      </c>
      <c r="L11" t="str">
        <v>Captain's Coat: Chest Set Piece; +4 Defense; +4 Dexterity; Passive: Your first two Basic Attacks in Combat scales with an extra 1 Dexterity.</v>
      </c>
      <c r="M11" t="str">
        <f>Gear!B157</f>
        <v>**Insert**</v>
      </c>
      <c r="N11" t="str">
        <f>Gear!B120</f>
        <v>**Insert**</v>
      </c>
      <c r="O11" t="str">
        <f>Gear!B87</f>
        <v>**Insert**</v>
      </c>
      <c r="P11" t="str">
        <v>Rusty knife: One-handed Melee Knife; Set Piece; 4-5 Physical Damage; Composite: 40% chance to Strike with your other Knife On Basic Attack.</v>
      </c>
      <c r="Q11" t="str">
        <v>Chunk of Meat: One-handed Melee Club; 8 Physical Damage; Active: (≈) Take a bite out of your Ham to Restore 10 Health but decrease Base Damage by 2; If Base Damage reaches 0 Selfdestruct.</v>
      </c>
      <c r="R11" t="str">
        <v>Scorpion: One-handed Melee Flail; 10 Physical Damage; Passive: Critical Multiplier of this Weapon is Set to 1, instead Critical Rolls on Basic Attacks inflict 40 Poison Damage On Hit.</v>
      </c>
      <c r="S11" t="str">
        <f>Gear!B582</f>
        <v>Ice Buckler: Off Hand Buckler; Blocks 10% of all Damage; +60% Frost Resistance; +50 Health.</v>
      </c>
      <c r="T11" t="str">
        <v>Forts Door: Off Hand Shield; Blocks 30% of all Physical Damage and 30% of all Magic Damage.</v>
      </c>
      <c r="U11" t="str">
        <f>Gear!B67</f>
        <v>**Insert**</v>
      </c>
      <c r="V11" t="str">
        <v>The Old Blunt: Two-handed Melee Club; 20 Physical Damage; Active: (≈) Defense Crackdown: Smash Target in Melee Range for 10 Physical Damage reducing their Defense by 50% Until End of Combat. (1/Entity)</v>
      </c>
      <c r="W11" s="935" t="s">
        <v>12280</v>
      </c>
      <c r="X11" t="str" cm="1">
        <f t="array" aca="1" ref="X11" ca="1">INDEX(V2:V27,RANDBETWEEN(1,COUNTA(V2:V27)))</f>
        <v>Butcher's Cleaver: Two-handed Melee Axe; 10 Physical; 20% Chance to Dismember Target on Crit.</v>
      </c>
    </row>
    <row r="12" spans="1:30">
      <c r="A12" t="str">
        <f>Gear!B194</f>
        <v>Cobbled Hammer: One-handed Melee Warhammer; 6 Physical Damage.</v>
      </c>
      <c r="B12" t="str">
        <f>Gear!B196</f>
        <v>Warpick: One-handed Melee Warhammer; 9 Physical Damage; Passive: This Weapon counts as an Impact.</v>
      </c>
      <c r="C12" t="str">
        <f>Gear!B199</f>
        <v>Rasonian Hamtax: One-handed Melee Warhammer; 10 Physical Damage; On Hit: Reduce Targets Defense by 4 Until End of Combat.</v>
      </c>
      <c r="D12" t="str">
        <v>Wooden Bat: One-handed Melee Club; 6-9 Physical Damage.</v>
      </c>
      <c r="E12" t="str">
        <v>Weightless Razor: Two-handed Melee Glaive; 15-20 Physical Damage; Passive: It can not Crit.</v>
      </c>
      <c r="F12" t="str">
        <v>Soulwooden Baton: One-handed Melee Club; 10 Physical Damage; On Hit: 10 Magic Damage.</v>
      </c>
      <c r="G12" t="str">
        <f>Gear!B804</f>
        <v>Rusty Chainmail: Body Set Piece; +2 Defense; 10% Bleed Resistance.</v>
      </c>
      <c r="H12" t="str">
        <f>Gear!B806</f>
        <v>Silver Chainmail: Body Set Piece; +1 Defense; +10% Elemental Resistance.</v>
      </c>
      <c r="I12" t="str">
        <f>Gear!B809</f>
        <v>Sturdy Chainlink: Body Piece; +2 Defense; +40 Health; Passive: Arrows and Pellets Targeting you deal 50% less Damage.</v>
      </c>
      <c r="J12" t="str">
        <v>Rusty Chainmail: Body Set Piece; +2 Defense; 10% Bleed Resistance.</v>
      </c>
      <c r="K12" t="str">
        <v>Steel Plate: Body Set Piece; +5 Defense; 20% Bleed Resistance; -20% Lightning Resistance; +2 Strength; -2 Dexterity.</v>
      </c>
      <c r="L12" t="str">
        <v>Morphic Kimono: Body Piece; Passive: Upon Killing a Boss or Higher Transform this into a Random Legendary Body Piece.</v>
      </c>
      <c r="M12" t="str">
        <f>Gear!B194</f>
        <v>Cobbled Hammer: One-handed Melee Warhammer; 6 Physical Damage.</v>
      </c>
      <c r="N12" t="str">
        <f>Gear!B121</f>
        <v>Trick Pick: One-handed Melee Mace; 7-8 Physical Damage; Passive: +0.5 Critical Multiplier.</v>
      </c>
      <c r="O12" t="str">
        <f>Gear!B88</f>
        <v>**Insert**</v>
      </c>
      <c r="P12" t="str">
        <v>Rusty Shiv: One-handed Melee Knife; Set Piece; 2-4 Physical Damage; Composite: 60% chance to Strike with your other Knife On Basic Attack.</v>
      </c>
      <c r="Q12" t="str">
        <v>Steel Tonfa: One-handed Melee Club; +3 Defense; 7 Physical Damage; Passive: If you have two Steel Tonfas equipped double their base Stats.</v>
      </c>
      <c r="R12" t="str">
        <v>Kusari-gama: One-handed Half-Ranged Flail; 15 Physical Damage; Passive: This weapon counts as Sharp.</v>
      </c>
      <c r="S12" t="str">
        <f>Gear!B583</f>
        <v>Hearthbone: Off Hand Buckler; Blocks 20% of all Damage; +20% Fortitude.</v>
      </c>
      <c r="U12" t="str">
        <f>Gear!B68</f>
        <v>**Insert**</v>
      </c>
      <c r="V12" t="str">
        <v>Twinglaive: Two-handed Melee Glaive; 10-26 Physical Damage; On Basic Attack 50% Chance to Strike Again.</v>
      </c>
    </row>
    <row r="13" spans="1:30">
      <c r="A13" t="str">
        <f>Gear!B213</f>
        <v>Crumbler: Two-handed Melee Warhammer; 30 Physical Damage; On Hit: Selfdestruct.</v>
      </c>
      <c r="B13" t="str">
        <f>Gear!B215</f>
        <v>Maul: Two-handed Melee Warhammer; 14 Physical Damage.</v>
      </c>
      <c r="C13" t="str">
        <f>Gear!B218</f>
        <v>Mana-Tech Hammer: Two-handed Melee Warhammer; 10-14 Physical Damage; On Hit: 10 Manadrain.</v>
      </c>
      <c r="D13" t="str">
        <v>Good ol' Club: Two-handed Melee Club; 11 Physical Damage.</v>
      </c>
      <c r="E13" t="str">
        <v>Bardiche: Two-handed Melee Halberd; 16 Physical Damage.</v>
      </c>
      <c r="F13" t="str">
        <v>The Old Blunt: Two-handed Melee Club; 20 Physical Damage; Active: (≈) Defense Crackdown: Smash Target in Melee Range for 10 Physical Damage reducing their Defense by 50% Until End of Combat. (1/Entity)</v>
      </c>
      <c r="G13" t="str">
        <f>Gear!B823</f>
        <v>Copper Breastplate: Body Set Piece; +2 Defense +10% Lightning Resistance.</v>
      </c>
      <c r="H13" t="str">
        <f>Gear!B825</f>
        <v>Steel Plate: Body Set Piece; +5 Defense; 20% Bleed Resistance; -20% Lightning Resistance; +2 Strength; -2 Dexterity.</v>
      </c>
      <c r="I13" t="str">
        <f>Gear!B828</f>
        <v>Legionares Lorica Segmentata: Body Set Piece +40 Health; +3 Defense; +1 Dispersion; +20% Bleed Resistance; +10% Deflection.</v>
      </c>
      <c r="J13" t="str">
        <v>Copper Breastplate: Body Set Piece; +2 Defense +10% Lightning Resistance.</v>
      </c>
      <c r="K13" t="str">
        <v>Demonskin Coat: Body Set Piece; +50 Health; +10% Fire resistance.</v>
      </c>
      <c r="L13" t="str">
        <v>Legionaires Manica: Arms Set Piece; +3 Defense; +3 Dispersion; Active: (≈) Selfdestruct; Counter; Block Target Strike Completely.</v>
      </c>
      <c r="M13" t="str">
        <f>Gear!B195</f>
        <v>**Insert**</v>
      </c>
      <c r="N13" t="str">
        <f>Gear!B122</f>
        <v>**Insert**</v>
      </c>
      <c r="O13" t="str">
        <f>Gear!B123</f>
        <v>Morning Star: One-handed Melee Mace; 8-10 Physical Damage; On Hit: 50% Chance to cause an explosion for 10 Solar Damage.</v>
      </c>
      <c r="P13" t="str">
        <v>Used Whip: One-handed Half-Ranged Whip; 3 Physical Damage; On Hit: 5 Wind Damage.</v>
      </c>
      <c r="Q13" t="str">
        <v>Poisoned Knife: One-handed Melee Knife; 4-6 Physical Damage; Composite: 50% chance to Strike with your other Knife On Basic Attack; On Hit: 50% Chance to Inflict 6 Poison Damage per Tick over 2 Turns.</v>
      </c>
      <c r="R13" t="str">
        <v>Rasonian Hamtax: One-handed Melee Warhammer; 10 Physical Damage; On Hit: Reduce Targets Defense by 4 Until End of Combat.</v>
      </c>
      <c r="S13" t="str">
        <f>Gear!B584</f>
        <v>**Insert**</v>
      </c>
      <c r="U13" t="str">
        <f>Gear!B69</f>
        <v>**Insert**</v>
      </c>
      <c r="V13" t="str">
        <v>Nightriders Choice: Two-handed Melee Glaive; 4-26 Physical Damage; Passive: +1 Critical Multiplier; Active: (≈) Basic Attack Target with +1 Crit Multiplier. (1/Combat)</v>
      </c>
    </row>
    <row r="14" spans="1:30">
      <c r="A14" t="str">
        <f>Gear!B232</f>
        <v>Wooden Bat: One-handed Melee Club; 6-9 Physical Damage.</v>
      </c>
      <c r="B14" t="str">
        <f>Gear!B234</f>
        <v>Chunk of Meat: One-handed Melee Club; 8 Physical Damage; Active: (≈) Take a bite out of your Ham to Restore 10 Health but decrease Base Damage by 2; If Base Damage reaches 0 Selfdestruct.</v>
      </c>
      <c r="C14" t="str">
        <f>Gear!B237</f>
        <v>Soulwooden Baton: One-handed Melee Club; 10 Physical Damage; On Hit: 10 Magic Damage.</v>
      </c>
      <c r="D14" t="str">
        <v>Rusty Glaive: Two-handed Melee Glaive; 4-16 Physical Damage.</v>
      </c>
      <c r="E14" t="str">
        <v>Poisoned Knife: One-handed Melee Knife; 4-6 Physical Damage; Composite: 50% chance to Strike with your other Knife On Basic Attack; On Hit: 50% Chance to Inflict 6 Poison Damage per Tick over 2 Turns.</v>
      </c>
      <c r="F14" t="str">
        <v>Twinglaive: Two-handed Melee Glaive; 10-26 Physical Damage; On Basic Attack 50% Chance to Strike Again.</v>
      </c>
      <c r="G14" t="str">
        <f>Gear!B842</f>
        <v>Boar Belt: Body Piece; Unlocks 3 Inventory Slots.</v>
      </c>
      <c r="H14" t="str">
        <f>Gear!B844</f>
        <v>Demonskin Coat: Body Set Piece; +50 Health; +10% Fire resistance.</v>
      </c>
      <c r="I14" t="str">
        <f>Gear!B847</f>
        <v>Captain's Coat: Chest Set Piece; +4 Defense; +4 Dexterity; Passive: Your first two Basic Attacks in Combat scales with an extra 1 Dexterity.</v>
      </c>
      <c r="J14" t="str">
        <v>Boar Belt: Body Piece; Unlocks 3 Inventory Slots.</v>
      </c>
      <c r="K14" t="str">
        <v>Cowards Robe: Body Piece; +2 Mobility; +10% Wind Resistance.</v>
      </c>
      <c r="L14" t="str">
        <v>Shadow Wraps: Duality Arms/Hands Piece; +1 Defense; +30% Dark Resistance; +3 Power; +3 Dexterity; Active: (≈) Selfdestruct; Reduce Everyone elses Hex Vision by one for the next Day.</v>
      </c>
      <c r="M14" t="str">
        <f>Gear!B232</f>
        <v>Wooden Bat: One-handed Melee Club; 6-9 Physical Damage.</v>
      </c>
      <c r="N14" t="str">
        <f>Gear!B158</f>
        <v>**Insert**</v>
      </c>
      <c r="O14" t="str">
        <f>Gear!B124</f>
        <v>**Insert**</v>
      </c>
      <c r="P14" t="str">
        <v>Wooden Hand Crossbow: One-handed Ranged Crossbow; 10 Physical Damage; 1 Capacity.</v>
      </c>
      <c r="Q14" t="str">
        <v>Sharpened Shiv: One-handed Melee Knife; 5-7 Physical Damage; Composite: 70% chance to Strike with your other Knife On Basic Attack.</v>
      </c>
      <c r="R14" t="str">
        <v>Soulwooden Baton: One-handed Melee Club; 10 Physical Damage; On Hit: 10 Magic Damage.</v>
      </c>
      <c r="S14" t="str">
        <f>Gear!B600</f>
        <v>Mana-Tech Guard; +8 Dispersion; +100 Mana; -5 Defense; -5 Basic Attack Damage; Passive: Absorbs 20% of Damage from Projectiles and converts it in to Mana.</v>
      </c>
      <c r="U14" t="str">
        <f>Gear!B104</f>
        <v>Charcoal Slasher: Two-handed Melee Axe; 12-15 Physical Damage; On Hit: 50% chance Burn Target for 5 Fire Damage Per Tick over 5 Turns.</v>
      </c>
      <c r="V14" t="str">
        <v>Winged Halberd: Two-handed Melee Halberd; 17 Physical Damage; On Hit: 7 Light Damage; Active: (≈) Flash; Toggle; Use the Weapons secondary Edge when Striking converting the On Hit Damage type of this weapon to Bleed Damage.</v>
      </c>
    </row>
    <row r="15" spans="1:30">
      <c r="A15" t="str">
        <f>Gear!B251</f>
        <v>Good ol' Club: Two-handed Melee Club; 11 Physical Damage.</v>
      </c>
      <c r="B15" t="str">
        <f>Gear!B253</f>
        <v>Porcupine: Two-handed Melee Club; 12 Physical Damage; On Hit: Decrease Target Defense by 1 Until End of Combat.</v>
      </c>
      <c r="C15" t="str">
        <f>Gear!B256</f>
        <v>The Old Blunt: Two-handed Melee Club; 20 Physical Damage; Active: (≈) Defense Crackdown: Smash Target in Melee Range for 10 Physical Damage reducing their Defense by 50% Until End of Combat. (1/Entity)</v>
      </c>
      <c r="D15" t="str">
        <v>Dull Halberd: Two-handed Melee Halberd; 10 Physical Damage.</v>
      </c>
      <c r="E15" t="str">
        <v>Battle Whip: One-handed Half-Ranged Whip; 10 Physical Damage.</v>
      </c>
      <c r="F15" t="str">
        <v>Winged Halberd: Two-handed Melee Halberd; 17 Physical Damage; On Hit: 7 Light Damage; Active: (≈) Flash; Toggle; Use the Weapons secondary Edge when Striking converting the On Hit Damage type of this weapon to Bleed Damage.</v>
      </c>
      <c r="G15" t="str">
        <f>Gear!B861</f>
        <v>Magic tainted Clothes: Body Piece; +1 Dispersion; +2 Power.</v>
      </c>
      <c r="H15" t="str">
        <f>Gear!B863</f>
        <v>Cowards Robe: Body Piece; +2 Mobility; +10% Wind Resistance.</v>
      </c>
      <c r="I15" t="str">
        <f>Gear!B866</f>
        <v>Morphic Kimono: Body Piece; Passive: Upon Killing a Boss or Higher Transform this into a Random Legendary Body Piece.</v>
      </c>
      <c r="J15" t="str">
        <v>Magic tainted Clothes: Body Piece; +1 Dispersion; +2 Power.</v>
      </c>
      <c r="K15" t="str">
        <v>Fortitudes Embracers: Arms Piece; +20% Fortitude.</v>
      </c>
      <c r="L15" t="str">
        <v>Octoband: Arms Piece; +8 Dexterity/Power.</v>
      </c>
      <c r="M15" t="str">
        <f>Gear!B233</f>
        <v>**Insert**</v>
      </c>
      <c r="N15" t="str">
        <f>Gear!B159</f>
        <v>Chain and Ball: One-handed Melee Flail; 8-10 Physical Damage.</v>
      </c>
      <c r="O15" t="str">
        <f>Gear!B125</f>
        <v>**Insert**</v>
      </c>
      <c r="P15" t="str">
        <v>Rusty Hand Cannon: One-handed Ranged Pistol; Set Piece; 7-9 Physical Damage; 1 Ammo Capacity.</v>
      </c>
      <c r="Q15" t="str">
        <v>Sickle: One-handed Melee Knife; 7 Physical Damage; On Hit: 7 Bleed Damage.</v>
      </c>
      <c r="R15" t="str">
        <v>Dagger of Fatality: One-handed Melee Knife; 5-10 Magic Damage; Active: (≈) Place the knife on adjacent Tile; The knife will start spinning and strike a random Target on your Hex each Turn for 10 Fatal Damage.</v>
      </c>
      <c r="S15" t="str">
        <f>Gear!B601</f>
        <v>The High Guard: Off Hand Shield; +1 Might; Blocks 30% of all Physical Damage; +5 Defense; +5 Dispersion; -5 Basic Attack Damage; -5 Power.</v>
      </c>
      <c r="U15" t="str">
        <f>Gear!B105</f>
        <v>Butcher's Cleaver: Two-handed Melee Axe; 10 Physical; 20% Chance to Dismember Target on Crit.</v>
      </c>
      <c r="V15" t="str">
        <v>Crop-Chop Harvester: Two-handed Melee Scythe; 14-22 Physical Damage; Active : Explore a Hex at half cost. (2/Day)</v>
      </c>
    </row>
    <row r="16" spans="1:30">
      <c r="A16" t="str">
        <f>Gear!B270</f>
        <v>Rusty Glaive: Two-handed Melee Glaive; 4-16 Physical Damage.</v>
      </c>
      <c r="B16" t="str">
        <f>Gear!B272</f>
        <v>Weightless Razor: Two-handed Melee Glaive; 15-20 Physical Damage; Passive: It can not Crit.</v>
      </c>
      <c r="C16" t="str">
        <f>Gear!B275</f>
        <v>Twinglaive: Two-handed Melee Glaive; 10-26 Physical Damage; On Basic Attack 50% Chance to Strike Again.</v>
      </c>
      <c r="D16" t="str">
        <v>Rusty knife: One-handed Melee Knife; Set Piece; 4-5 Physical Damage; Composite: 40% chance to Strike with your other Knife On Basic Attack.</v>
      </c>
      <c r="E16" t="str">
        <v>Recurve Bow: Two-handed Ranged Bow; 7-9 Physical Damage; 1 Hex Range; On Hit: 30% chance to ignore Defense.</v>
      </c>
      <c r="F16" t="str">
        <v>Dagger of Fatality: One-handed Melee Knife; 5-10 Magic Damage; Active: (≈) Place the knife on adjacent Tile; The knife will start spinning and strike a random Target on your Hex each Turn for 10 Fatal Damage.</v>
      </c>
      <c r="G16" t="str">
        <f>Gear!B880</f>
        <v>Copper Armguard: Arms Set Piece; +2 Defense; +10% Lightning Resistance.</v>
      </c>
      <c r="H16" t="str">
        <f>Gear!B882</f>
        <v>**Insert**</v>
      </c>
      <c r="I16" t="str">
        <f>Gear!B885</f>
        <v>Legionaires Manica: Arms Set Piece; +3 Defense; +3 Dispersion; Active: (≈) Selfdestruct; Counter; Block Target Strike Completely.</v>
      </c>
      <c r="J16" t="str">
        <v>Copper Armguard: Arms Set Piece; +2 Defense; +10% Lightning Resistance.</v>
      </c>
      <c r="K16" t="str">
        <v>Insulators: Arms Piece; +3 Dispersion; +2 Power; +20% Lightning Resistance.</v>
      </c>
      <c r="L16" t="str">
        <v>Raging Gauntlet: Hand Piece; +1 Defense; +1 Dispersion; Active: (≈) [Requires Combat] Empowers your next Non-Crit Basic Attack that lands to be a Critical hit. (1/Combat)</v>
      </c>
      <c r="M16" t="str">
        <f>Gear!B308</f>
        <v>Rusty knife: One-handed Melee Knife; Set Piece; 4-5 Physical Damage; Composite: 40% chance to Strike with your other Knife On Basic Attack.</v>
      </c>
      <c r="N16" t="str">
        <f>Gear!B160</f>
        <v>**Insert**</v>
      </c>
      <c r="O16" t="str">
        <f>Gear!B126</f>
        <v>**Insert**</v>
      </c>
      <c r="P16" t="str">
        <v>Flingspark: One-handed Ranged Wand; 5 Magic Damage; +1 Power.</v>
      </c>
      <c r="Q16" t="str">
        <v>Battle Whip: One-handed Half-Ranged Whip; 10 Physical Damage.</v>
      </c>
      <c r="R16" t="str">
        <v>Rebound Blade: One-handed Melee Knife; 6-9 Physical Damage; Composite: 50% Chance to do another Basic Attack on landed Basic Attack and 50% chance to Strike with your other Knife On Basic Attack.</v>
      </c>
      <c r="S16" t="str">
        <f>Gear!B602</f>
        <v>Forts Door: Off Hand Shield; Blocks 30% of all Physical Damage and 30% of all Magic Damage.</v>
      </c>
      <c r="U16" t="str">
        <f>Gear!B106</f>
        <v>**Insert**</v>
      </c>
      <c r="V16" t="str">
        <v>Necros: Two-handed Melee Scythe; 12-20 Physical Damage; Active: (^) Summon a 25 Health and 10 Physical Damage Melee Basic Attack Skeleton Minion to aid you until end of Combat. (1/Combat)</v>
      </c>
    </row>
    <row r="17" spans="1:22">
      <c r="A17" t="str">
        <f>Gear!B289</f>
        <v>Dull Halberd: Two-handed Melee Halberd; 10 Physical Damage.</v>
      </c>
      <c r="B17" t="str">
        <f>Gear!B291</f>
        <v>Bardiche: Two-handed Melee Halberd; 16 Physical Damage.</v>
      </c>
      <c r="C17" t="str">
        <f>Gear!B294</f>
        <v>Winged Halberd: Two-handed Melee Halberd; 17 Physical Damage; On Hit: 7 Light Damage; Active: (≈) Flash; Toggle; Use the Weapons secondary Edge when Striking converting the On Hit Damage type of this weapon to Bleed Damage.</v>
      </c>
      <c r="D17" t="str">
        <v>Peasant's Scythe: Two-handed Melee Scythe; 10-12 Physical Damage.</v>
      </c>
      <c r="E17" t="str">
        <v>Steady Crossbow: Two-handed Ranged Crossbow; 15-17 Physical Damage; 1 Ammo Capacity; Precise.</v>
      </c>
      <c r="F17" t="str">
        <v>Crop-Chop Harvester: Two-handed Melee Scythe; 14-22 Physical Damage; Active : Explore a Hex at half cost. (2/Day)</v>
      </c>
      <c r="G17" t="str">
        <f>Gear!B899</f>
        <v>**Insert**</v>
      </c>
      <c r="H17" t="str">
        <f>Gear!B901</f>
        <v>Fortitudes Embracers: Arms Piece; +20% Fortitude.</v>
      </c>
      <c r="I17" t="str">
        <f>Gear!B904</f>
        <v>**Insert**</v>
      </c>
      <c r="J17" t="str">
        <v>Ragged Sleeves: Arms Piece; +2 Dispersion; +1 Power.</v>
      </c>
      <c r="K17" t="str">
        <v>Sharp Armbands: Arms Piece; +2 Defense; +4 Dexterity.</v>
      </c>
      <c r="L17" t="str">
        <v>Captains Hook: Hand Set Piece; Requires Amputated Hand Slot; +4 Defense; +20% Bleed Resistance; Active: (&gt;) Flash; Deal 15 Physical Damage and Hook Target 1 Tile closer to you. (2/Combat)</v>
      </c>
      <c r="M17" t="str">
        <f>Gear!B309</f>
        <v>Rusty Shiv: One-handed Melee Knife; Set Piece; 2-4 Physical Damage; Composite: 60% chance to Strike with your other Knife On Basic Attack.</v>
      </c>
      <c r="N17" t="str">
        <f>Gear!B196</f>
        <v>Warpick: One-handed Melee Warhammer; 9 Physical Damage; Passive: This Weapon counts as an Impact.</v>
      </c>
      <c r="O17" t="str">
        <f>Gear!B161</f>
        <v>**Insert**</v>
      </c>
      <c r="P17" t="str">
        <v>Manaspark: One-handed Ranged Wand; 5 Magic Damage; Passive: You may consume 10 Mana to Basic Attack at double Base Damage.</v>
      </c>
      <c r="Q17" t="str">
        <v xml:space="preserve">Red Whip: One-handed Half-Ranged Whip; 4 Physical Damage; 8 Fire Damage on Hit.  </v>
      </c>
      <c r="R17" t="str">
        <v>Forward Fang: One-handed Melee Knife; 13 Physical Damage; Composite: Your Basic Attack has +0.5 Crit Multiplier.</v>
      </c>
      <c r="S17" t="str">
        <f>Gear!B603</f>
        <v>**Insert**</v>
      </c>
      <c r="U17" t="str">
        <f>Gear!B107</f>
        <v>**Insert**</v>
      </c>
      <c r="V17" t="str">
        <v>Scouter: Two-handed Ranged Bow; 14-16 Physical Damage; 1 Hex Range; Active: (&gt;) Transform an Arrow into a 1 Hex Vision Ward and shoot it in 1 Hex Range. (1/Day)</v>
      </c>
    </row>
    <row r="18" spans="1:22">
      <c r="A18" t="str">
        <f>Gear!B308</f>
        <v>Rusty knife: One-handed Melee Knife; Set Piece; 4-5 Physical Damage; Composite: 40% chance to Strike with your other Knife On Basic Attack.</v>
      </c>
      <c r="B18" t="str">
        <f>Gear!B310</f>
        <v>Poisoned Knife: One-handed Melee Knife; 4-6 Physical Damage; Composite: 50% chance to Strike with your other Knife On Basic Attack; On Hit: 50% Chance to Inflict 6 Poison Damage per Tick over 2 Turns.</v>
      </c>
      <c r="C18" t="str">
        <f>Gear!B313</f>
        <v>Dagger of Fatality: One-handed Melee Knife; 5-10 Magic Damage; Active: (≈) Place the knife on adjacent Tile; The knife will start spinning and strike a random Target on your Hex each Turn for 10 Fatal Damage.</v>
      </c>
      <c r="D18" t="str">
        <v>Used Whip: One-handed Half-Ranged Whip; 3 Physical Damage; On Hit: 5 Wind Damage.</v>
      </c>
      <c r="E18" t="str">
        <v>Crack breakpistol: One-handed Ranged Pistol; 7-8 Physical Damage; 4 Ammo Capacity.</v>
      </c>
      <c r="F18" t="str">
        <v>Whipping Belt: One-handed Melee Whip; Passive: 2 Physical Damage; On Hit: 20 Terror Damage.</v>
      </c>
      <c r="G18" t="str">
        <f>Gear!B918</f>
        <v>Ragged Sleeves: Arms Piece; +2 Dispersion; +1 Power.</v>
      </c>
      <c r="H18" t="str">
        <f>Gear!B920</f>
        <v>Insulators: Arms Piece; +3 Dispersion; +2 Power; +20% Lightning Resistance.</v>
      </c>
      <c r="I18" t="str">
        <f>Gear!B923</f>
        <v>Shadow Wraps: Duality Arms/Hands Piece; +1 Defense; +30% Dark Resistance; +3 Power; +3 Dexterity; Active: (≈) Selfdestruct; Reduce Everyone elses Hex Vision by one for the next Day.</v>
      </c>
      <c r="J18" t="str">
        <v>Stolen Leatherband: Arms Piece; +1 Defense; +2 Dexterity.</v>
      </c>
      <c r="K18" t="str">
        <v>Steel Gauntlet: Hand Set Piece; +4 Defense; +1 Strength; +10 Bleed Resistance; -10% Lightning Resistance.</v>
      </c>
      <c r="L18" t="str">
        <v>Shadow Wraps: Duality Arms/Hand Piece; +1 Defense; +30% Dark Resistance; +3 Power; +3 Dexterity; Active: (≈) Selfdestruct; Reduce Everyone elses Hex Vision by one for the next Day.</v>
      </c>
      <c r="M18" t="str">
        <f>Gear!B346</f>
        <v>Used Whip: One-handed Half-Ranged Whip; 3 Physical Damage; On Hit: 5 Wind Damage.</v>
      </c>
      <c r="N18" t="str">
        <f>Gear!B197</f>
        <v>**Insert**</v>
      </c>
      <c r="O18" t="str">
        <f>Gear!B162</f>
        <v>Scorpion: One-handed Melee Flail; 10 Physical Damage; Passive: Critical Multiplier of this Weapon is Set to 1, instead Critical Rolls on Basic Attacks inflict 40 Poison Damage On Hit.</v>
      </c>
      <c r="P18" t="str">
        <v>Apprentices Orb: One-handed Ranged Orb; 6 Magic Damage.</v>
      </c>
      <c r="Q18" t="str">
        <v>Short-Range Arbest: One-handed Ranged Crossbow;  10-12 Physical Damage; 1 Ammo Capacity.</v>
      </c>
      <c r="R18" t="str">
        <v>Whipping Belt: One-handed Melee Whip; Passive: 2 Physical Damage; On Hit: 20 Terror Damage.</v>
      </c>
      <c r="U18" t="s">
        <v>10807</v>
      </c>
      <c r="V18" t="str">
        <v>Arcane Bow: Two-handed Ranged Bow; 18 Magic Damage; 1 Hex Range.</v>
      </c>
    </row>
    <row r="19" spans="1:22">
      <c r="A19" t="str">
        <f>Gear!B327</f>
        <v>Peasant's Scythe: Two-handed Melee Scythe; 10-12 Physical Damage.</v>
      </c>
      <c r="B19" t="str">
        <f>Gear!B329</f>
        <v>**Insert**</v>
      </c>
      <c r="C19" t="str">
        <f>Gear!B332</f>
        <v>Crop-Chop Harvester: Two-handed Melee Scythe; 14-22 Physical Damage; Active : Explore a Hex at half cost. (2/Day)</v>
      </c>
      <c r="D19" t="str">
        <v>Short Bow: Two-handed Ranged Bow; 9 Physical Damage.</v>
      </c>
      <c r="E19" t="str">
        <v>Mechanical Puncturer: Two-handed Ranged Rifle; 13-16 Physical Damage; 1 Capacity.</v>
      </c>
      <c r="F19" t="str">
        <v>Scouter: Two-handed Ranged Bow; 14-16 Physical Damage; 1 Hex Range; Active: (&gt;) Transform an Arrow into a 1 Hex Vision Ward and shoot it in 1 Hex Range. (1/Day)</v>
      </c>
      <c r="G19" t="str">
        <f>Gear!B937</f>
        <v>Stolen Leatherband: Arms Piece; +1 Defense; +2 Dexterity.</v>
      </c>
      <c r="H19" t="str">
        <f>Gear!B939</f>
        <v>Sharp Armbands: Arms Piece; +2 Defense; +4 Dexterity.</v>
      </c>
      <c r="I19" t="str">
        <f>Gear!B942</f>
        <v>Octoband: Arms Piece; +8 Dexterity/Power.</v>
      </c>
      <c r="J19" t="str">
        <v>Rusty Gauntlet: Hand Set Piece; +1 Defense; +2 Strength.</v>
      </c>
      <c r="K19" t="str">
        <v>Sandard Issued Handguards: Hand Piece; +3 Defense; +2 Dispersion.</v>
      </c>
      <c r="L19" t="str">
        <v>Metal Shin: Leg Piece; +5 Defense; +3 Strength; Passive: Your Legs can not be Dismembered, Instead you will take 25 Bleed Damage(Instead of the 50) upon the effect Triggering on your Leg.</v>
      </c>
      <c r="M19" t="str">
        <f>Gear!B347</f>
        <v>**Insert**</v>
      </c>
      <c r="N19" t="str">
        <f>Gear!B198</f>
        <v>**Insert**</v>
      </c>
      <c r="O19" t="str">
        <f>Gear!B163</f>
        <v>**Insert**</v>
      </c>
      <c r="Q19" t="str">
        <v>Crack breakpistol: One-handed Ranged Pistol; 7-8 Physical Damage; 4 Ammo Capacity.</v>
      </c>
      <c r="R19" t="str">
        <v>Spiked Whip: One-handed Half-Ranged Whip; 12 Physical Damage; On Hit: 50% chance to Bleed Target for 5 Bleeding Damage Per Tick over 3 Turns.</v>
      </c>
      <c r="U19" t="str">
        <f>Gear!B124</f>
        <v>**Insert**</v>
      </c>
      <c r="V19" t="str">
        <v>The Doubletap: Two-handed Ranged Crossbow; 12 Physical Damage; 2 Ammo Capacity; Passive: Basic Attacks Trigger Twice.</v>
      </c>
    </row>
    <row r="20" spans="1:22">
      <c r="A20" t="str">
        <f>Gear!B346</f>
        <v>Used Whip: One-handed Half-Ranged Whip; 3 Physical Damage; On Hit: 5 Wind Damage.</v>
      </c>
      <c r="B20" t="str">
        <f>Gear!B348</f>
        <v>Battle Whip: One-handed Half-Ranged Whip; 10 Physical Damage.</v>
      </c>
      <c r="C20" t="str">
        <f>Gear!B351</f>
        <v>Whipping Belt: One-handed Melee Whip; Passive: 2 Physical Damage; On Hit: 20 Terror Damage.</v>
      </c>
      <c r="D20" t="str">
        <v>Wooden Hand Crossbow: One-handed Ranged Crossbow; 10 Physical Damage; 1 Capacity.</v>
      </c>
      <c r="E20" t="str">
        <v>Blistering Staff: Two-handed Ranged Staff; 6-8 Magic damage; +2 Strength; +20% Fire Resistance.</v>
      </c>
      <c r="F20" t="str">
        <v>Toxic Repeater: One-handed Ranged Crossbow; 10-12 Physical Damage; 2 Ammo Capacity; 4 Poison Damage on Hit; On Hit: Slow for 1 Turn.</v>
      </c>
      <c r="G20" t="str">
        <f>Gear!B956</f>
        <v>Rusty Gauntlet: Hand Set Piece; +1 Defense; +2 Strength.</v>
      </c>
      <c r="H20" t="str">
        <f>Gear!B958</f>
        <v>Steel Gauntlet: Hand Set Piece; +4 Defense; +1 Strength; +10 Bleed Resistance; -10% Lightning Resistance.</v>
      </c>
      <c r="I20" t="str">
        <f>Gear!B961</f>
        <v>Raging Gauntlet: Hand Piece; +1 Defense; +1 Dispersion; Active: (≈) [Requires Combat] Empowers your next Non-Crit Basic Attack that lands to be a Critical hit. (1/Combat)</v>
      </c>
      <c r="J20" t="str">
        <v>Damaged Handguards: Hand Piece; +1 Defense; +15 Health.</v>
      </c>
      <c r="K20" t="str">
        <v>Silk Gloves: Hand Set Piece; +50 Health.</v>
      </c>
      <c r="L20" t="str">
        <v>Captains Pantaloons: Leg Set Piece; +25 Health; +1 Defense; +2 Dexterity; Passive: Your Main Hand Gun/Rifle/Crossbow has 50% chance to Reload after Basic Attack.</v>
      </c>
      <c r="M20" t="str">
        <f>Gear!B384</f>
        <v>Wooden Hand Crossbow: One-handed Ranged Crossbow; 10 Physical Damage; 1 Capacity.</v>
      </c>
      <c r="N20" t="str">
        <f>Gear!B234</f>
        <v>Chunk of Meat: One-handed Melee Club; 8 Physical Damage; Active: (≈) Take a bite out of your Ham to Restore 10 Health but decrease Base Damage by 2; If Base Damage reaches 0 Selfdestruct.</v>
      </c>
      <c r="O20" t="str">
        <f>Gear!B164</f>
        <v>Kusari-gama: One-handed Half-Ranged Flail; 15 Physical Damage; Passive: This weapon counts as Sharp.</v>
      </c>
      <c r="Q20" t="str">
        <v>Golden Flintlock Pistol: One-handed Ranged Pistol; 8-9 Physical Damage; 2 Ammo Capacity.</v>
      </c>
      <c r="R20" t="str">
        <v>Toxic Repeater: One-handed Ranged Crossbow; 10-12 Physical Damage; 2 Ammo Capacity; 4 Poison Damage on Hit; On Hit: Slow for 1 Turn.</v>
      </c>
      <c r="U20" t="str">
        <f>Gear!B125</f>
        <v>**Insert**</v>
      </c>
      <c r="V20" t="str">
        <v>Clear-Sight Rifle: Two-handed Ranged Rifle; 14-18 Physical Damage; 1 Ammo Capacity; 1 Hex Range; Active: (&gt;) Basic Attack Target; If it lands Reveal their Equipped Gear. (1/Combat)</v>
      </c>
    </row>
    <row r="21" spans="1:22">
      <c r="A21" t="str">
        <f>Gear!B365</f>
        <v>Short Bow: Two-handed Ranged Bow; 9 Physical Damage.</v>
      </c>
      <c r="B21" t="str">
        <f>Gear!B367</f>
        <v>Recurve Bow: Two-handed Ranged Bow; 7-9 Physical Damage; 1 Hex Range; On Hit: 30% chance to ignore Defense.</v>
      </c>
      <c r="C21" t="str">
        <f>Gear!B370</f>
        <v>Scouter: Two-handed Ranged Bow; 14-16 Physical Damage; 1 Hex Range; Active: (&gt;) Transform an Arrow into a 1 Hex Vision Ward and shoot it in 1 Hex Range. (1/Day)</v>
      </c>
      <c r="D21" t="str">
        <v>Wooden Crossbow: Two-handed Ranged Crossbow; 12-16 Physical Damage; 1 Capacity.</v>
      </c>
      <c r="E21" t="str">
        <v>Crooked Scepter: Two-handed Ranged Scepter; 8-10 Magic Damage; +50 Mana.</v>
      </c>
      <c r="F21" t="str">
        <v>Pistolinho: One-handed Ranged Pistol; 10 Physical Damage; 3 Ammo Capacity. Active: (&gt;) Ayy Caramba! Fire Remaining Loaded Pellets with 30% Total Damage Penalty.</v>
      </c>
      <c r="G21" t="str">
        <f>Gear!B975</f>
        <v>Damaged Handguards: Hand Piece; +1 Defense; +15 Health.</v>
      </c>
      <c r="H21" t="str">
        <f>Gear!B977</f>
        <v>Sandard Issued Handguards: Hand Piece; +3 Defense; +2 Dispersion.</v>
      </c>
      <c r="I21" t="str">
        <f>Gear!B980</f>
        <v>Captains Hook: Hand Set Piece; Requires Amputated Hand Slot; +4 Defense; +20% Bleed Resistance; Active: (&gt;) Flash; Deal 15 Physical Damage and Hook Target 1 Tile closer to you. (2/Combat)</v>
      </c>
      <c r="J21" t="str">
        <v xml:space="preserve">Leather Gloves: Hand Set Piece; 1 Defense; +2 Dexterity. </v>
      </c>
      <c r="K21" t="str">
        <v>Gland Twisters: Hand Piece; +1 Defense; +1 Dispersion; +1 Power; +1 Dexterity; +20% Bleed Resistance; +20% Wind Resistance.</v>
      </c>
      <c r="L21" t="str">
        <v>Lady's Leggings: Leg Piece; +2 Defense; +2 Power; +25 Health; +1 Mobility; +1 Wisdom.</v>
      </c>
      <c r="M21" t="str">
        <f>Gear!B385</f>
        <v>**Insert**</v>
      </c>
      <c r="N21" t="str">
        <f>Gear!B235</f>
        <v>Steel Tonfa: One-handed Melee Club; +3 Defense; 7 Physical Damage; Passive: If you have two Steel Tonfas equipped double their base Stats.</v>
      </c>
      <c r="O21" s="896" t="str">
        <f>Gear!B199</f>
        <v>Rasonian Hamtax: One-handed Melee Warhammer; 10 Physical Damage; On Hit: Reduce Targets Defense by 4 Until End of Combat.</v>
      </c>
      <c r="Q21" t="str">
        <v>Moonwand: One-handed Ranged Wand; 4-7 Magic Damage; +2 Power; +20 Mana.</v>
      </c>
      <c r="R21" t="str">
        <v>Pistolinho: One-handed Ranged Pistol; 10 Physical Damage; 3 Ammo Capacity. Active: (&gt;) Ayy Caramba! Fire Remaining Loaded Pellets with 30% Total Damage Penalty.</v>
      </c>
      <c r="U21" t="str">
        <f>Gear!B126</f>
        <v>**Insert**</v>
      </c>
      <c r="V21" t="str">
        <v>Mana-Tech Reloader: Two-handed Ranged Rifle; 10-14 Magic Damage; 1 Capacity; On Hit: 10 Lightning Damage; Passive: This Weapon does not Consume its Pellet when Shooting. instead it Shoots copies of it which Consume 5 Mana per Shot; Does not need to be Reloaded but Pellets can be swapped.</v>
      </c>
    </row>
    <row r="22" spans="1:22">
      <c r="A22" t="str">
        <f>Gear!B384</f>
        <v>Wooden Hand Crossbow: One-handed Ranged Crossbow; 10 Physical Damage; 1 Capacity.</v>
      </c>
      <c r="B22" t="str">
        <f>Gear!B386</f>
        <v>**Insert**</v>
      </c>
      <c r="C22" t="str">
        <f>Gear!B389</f>
        <v>Toxic Repeater: One-handed Ranged Crossbow; 10-12 Physical Damage; 2 Ammo Capacity; 4 Poison Damage on Hit; On Hit: Slow for 1 Turn.</v>
      </c>
      <c r="D22" t="str">
        <v>Rusty Hand Cannon: One-handed Ranged Pistol; Set Piece; 7-9 Physical Damage; 1 Ammo Capacity.</v>
      </c>
      <c r="E22" t="str">
        <v>Moonwand: One-handed Ranged Wand; 4-7 Magic Damage; +2 Power; +20 Mana.</v>
      </c>
      <c r="F22" t="str">
        <v>Clear-Sight Rifle: Two-handed Ranged Rifle; 14-18 Physical Damage; 1 Ammo Capacity; 1 Hex Range; Active: (&gt;) Basic Attack Target; If it lands Reveal their Equipped Gear. (1/Combat)</v>
      </c>
      <c r="G22" t="str">
        <f>Gear!B994</f>
        <v xml:space="preserve">Leather Gloves: Hand Set Piece; 1 Defense; +2 Dexterity. </v>
      </c>
      <c r="H22" t="str">
        <f>Gear!B996</f>
        <v>Silk Gloves: Hand Set Piece; +50 Health.</v>
      </c>
      <c r="I22" t="str">
        <f>Gear!B999</f>
        <v>**Insert**</v>
      </c>
      <c r="J22" t="str">
        <v>Ragged Bandages: Hand Piece; +25 Health.</v>
      </c>
      <c r="K22" t="str">
        <v>Northern Cuisses: Leg Piece; +3 Defense; +2 Strength.</v>
      </c>
      <c r="L22" t="str">
        <v>Damascan Sabatons: Feet Piece; +5 Defense; +5 Strength; Passive: Player no longer takes Damage while Traversing or Resting on Permafrost or Scorch Hexes.</v>
      </c>
      <c r="M22" t="str">
        <f>Gear!B422</f>
        <v>Rusty Hand Cannon: One-handed Ranged Pistol; Set Piece; 7-9 Physical Damage; 1 Ammo Capacity.</v>
      </c>
      <c r="N22" t="str">
        <f>Gear!B236</f>
        <v>**Insert**</v>
      </c>
      <c r="O22" t="str">
        <f>Gear!B200</f>
        <v>**Insert**</v>
      </c>
      <c r="Q22" t="str">
        <v>Lightwand: One-handed Ranged Wand; 4-8 Light Damage; +2 Power.</v>
      </c>
      <c r="R22" t="str">
        <v>El Capitan: One-handed Ranged Pistol; Set Piece; 22-28 Unscallable Fire Damage; 1 Capacity.</v>
      </c>
      <c r="U22" t="str">
        <f>Gear!B142</f>
        <v>**Insert**</v>
      </c>
      <c r="V22" t="str">
        <v>The Bayonet Fixed Flintlock: Two-handed Ranged Rifle; 16 Physical Damage; 1 Ammo Capacity; 1 Hex Range. Passive: Counts as a Sharp Weapon as well and can be used as a melee melee Weapon for 15 Physical Damage scaling with Strength.</v>
      </c>
    </row>
    <row r="23" spans="1:22">
      <c r="A23" t="str">
        <f>Gear!B403</f>
        <v>Wooden Crossbow: Two-handed Ranged Crossbow; 12-16 Physical Damage; 1 Capacity.</v>
      </c>
      <c r="B23" t="str">
        <f>Gear!B405</f>
        <v>Steady Crossbow: Two-handed Ranged Crossbow; 15-17 Physical Damage; 1 Ammo Capacity; Precise.</v>
      </c>
      <c r="C23" t="str">
        <f>Gear!B408</f>
        <v>**Insert**</v>
      </c>
      <c r="D23" t="str">
        <v>Rusty Blunderbuss: Two-handed Ranged Rifle; Set Piece; 11 Physical Damage; 1 Capacity.</v>
      </c>
      <c r="E23" t="str">
        <v>Forfrian Orb: One-handed Ranged Orb; 8 Frost Damage.</v>
      </c>
      <c r="F23" t="str">
        <v>Lava Drinker: Two-handed Melee Staff; 15 Unscallable Fire Damage; +4 Power; Active: (≈) Transform Lava Hex in Hex Vision into Scorched Hex and Restore 25 Health. (3/Day)</v>
      </c>
      <c r="G23" t="str">
        <f>Gear!B1013</f>
        <v>Ragged Bandages: Hand Piece; +25 Health.</v>
      </c>
      <c r="H23" t="str">
        <f>Gear!B1015</f>
        <v>Gland Twisters: Hand Piece; +1 Defense; +1 Dispersion; +1 Power; +1 Dexterity; +20% Bleed Resistance; +20% Wind Resistance.</v>
      </c>
      <c r="I23" t="str">
        <f>Gear!B1018</f>
        <v>Shadow Wraps: Duality Arms/Hand Piece; +1 Defense; +30% Dark Resistance; +3 Power; +3 Dexterity; Active: (≈) Selfdestruct; Reduce Everyone elses Hex Vision by one for the next Day.</v>
      </c>
      <c r="J23" t="str">
        <v>Tarnished Cuisses: Leg Piece; +2 Defense; +1 Strength.</v>
      </c>
      <c r="K23" t="str">
        <v>Steel Faulds: Leg Set Piece; +4 Defense; +1 Strength; +10% Bleed Resistance; -10% Lightning Resistance.</v>
      </c>
      <c r="L23" t="str">
        <v>Heavy Greaves: Feet Piece; +5 Defense; +5 Dispersion; +5 Strength; -2 Mobility.</v>
      </c>
      <c r="M23" t="str">
        <f>Gear!B423</f>
        <v>**Insert**</v>
      </c>
      <c r="N23" t="str">
        <f>Gear!B310</f>
        <v>Poisoned Knife: One-handed Melee Knife; 4-6 Physical Damage; Composite: 50% chance to Strike with your other Knife On Basic Attack; On Hit: 50% Chance to Inflict 6 Poison Damage per Tick over 2 Turns.</v>
      </c>
      <c r="O23" t="str">
        <f>Gear!B201</f>
        <v>**Insert**</v>
      </c>
      <c r="Q23" t="str">
        <v>Forfrian Orb: One-handed Ranged Orb; 8 Frost Damage.</v>
      </c>
      <c r="R23" t="str">
        <v>Flavored Magic Cane: One-handed Ranged Wand; 8-16 Magic Damage; Active: (≈) Lick Wand. 50% chance to restore 50 Mana or otherwise Lose 25 health (1/Day)</v>
      </c>
      <c r="U23" t="str">
        <f>Gear!B143</f>
        <v>Greater Morning Star: Two-handed Melee Mace; 10-15 Physical Damage; On Hit: 50% Chance to cause an explosion for 20 Solar Damage.</v>
      </c>
      <c r="V23" t="str">
        <v>Lava Drinker: Two-handed Melee Staff; 15 Unscallable Fire Damage; +4 Power; Active: (≈) Transform Lava Hex in Hex Vision into Scorched Hex and Restore 25 Health. (3/Day)</v>
      </c>
    </row>
    <row r="24" spans="1:22">
      <c r="A24" t="str">
        <f>Gear!B422</f>
        <v>Rusty Hand Cannon: One-handed Ranged Pistol; Set Piece; 7-9 Physical Damage; 1 Ammo Capacity.</v>
      </c>
      <c r="B24" t="str">
        <f>Gear!B424</f>
        <v>Crack breakpistol: One-handed Ranged Pistol; 7-8 Physical Damage; 4 Ammo Capacity.</v>
      </c>
      <c r="C24" t="str">
        <f>Gear!B427</f>
        <v>Pistolinho: One-handed Ranged Pistol; 10 Physical Damage; 3 Ammo Capacity. Active: (&gt;) Ayy Caramba! Fire Remaining Loaded Pellets with 30% Total Damage Penalty.</v>
      </c>
      <c r="D24" t="str">
        <v>Lightly Bent Staff: Two-handed Melee Staff; 4 Physical Damage; +4 Power; +25 Mana.</v>
      </c>
      <c r="E24" t="str">
        <v>Circular Spade: One-handed Melee Sword; 7-10 Physical Damage; 50% chance to cause bleed for 3 Bleed Damage Per Tick Over 2 Turns.</v>
      </c>
      <c r="F24" t="str">
        <v>Mana Wood Scepter: Two-handed Ranged Scepter; 1 Magic Damage; 150 Mana; Active: (≈) Your Next 3 Basic Attacks this Combat Regenerate 20 Mana on Hit. (1/Day)</v>
      </c>
      <c r="G24" t="str">
        <f>Gear!B1032</f>
        <v>Tarnished Cuisses: Leg Piece; +2 Defense; +1 Strength.</v>
      </c>
      <c r="H24" t="str">
        <f>Gear!B1034</f>
        <v>Northern Cuisses: Leg Piece; +3 Defense; +2 Strength.</v>
      </c>
      <c r="I24" t="str">
        <f>Gear!B1037</f>
        <v>Metal Shin: Leg Piece; +5 Defense; +3 Strength; Passive: Your Legs can not be Dismembered, Instead you will take 25 Bleed Damage(Instead of the 50) upon the effect Triggering on your Leg.</v>
      </c>
      <c r="J24" t="str">
        <v>Copper Faulds: Leg Set Piece; +2 Defense; +10% Lightning Resistance.</v>
      </c>
      <c r="K24" t="str">
        <v>Demonskin Pants: Leg Set Piece; +25 Health; Passive: Successfully Dodging a Melee Attack Enchances your next Basic Attack with 20 Fire Damage On Hit.</v>
      </c>
      <c r="L24" t="str">
        <v>Captains Pegleg: Feet Set Piece; [Requires an Amputated Leg Slot]; +1 Stamina; +5 Defense; -1 Mobilty; Active: (&gt;) Fire a pellet out of your Amputated Leg dealing 40 Blast damage. (1/Combat)</v>
      </c>
      <c r="M24" t="str">
        <f>Gear!B498</f>
        <v>Flingspark: One-handed Ranged Wand; 5 Magic Damage; +1 Power.</v>
      </c>
      <c r="N24" t="str">
        <f>Gear!B311</f>
        <v>Sharpened Shiv: One-handed Melee Knife; 5-7 Physical Damage; Composite: 70% chance to Strike with your other Knife On Basic Attack.</v>
      </c>
      <c r="O24" t="str">
        <f>Gear!B202</f>
        <v>**Insert**</v>
      </c>
      <c r="Q24" t="str">
        <v>Kablom: One-handed Ranged Orb; 8 Magic Damage; Active: (&gt;) Selfdestruct; Throw the Orb at Target causing it to explode 25 Arcane Damage.</v>
      </c>
      <c r="R24" t="str">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U24" t="str">
        <f>Gear!B144</f>
        <v>**Insert**</v>
      </c>
      <c r="V24" t="str">
        <v>Fractured Sky: Two-handed Ranged Staff; Unscalable 10 Wind Damage; +6 Power; +50 Mana; Active: (&gt;) Launch a powerful torrent at Target dealing 20 Wind Damage and inflicting Chilled for 2 Turns. (1/Combat)</v>
      </c>
    </row>
    <row r="25" spans="1:22">
      <c r="A25" t="str">
        <f>Gear!B441</f>
        <v>Rusty Blunderbuss: Two-handed Ranged Rifle; Set Piece; 11 Physical Damage; 1 Capacity.</v>
      </c>
      <c r="B25" t="str">
        <f>Gear!B443</f>
        <v>Mechanical Puncturer: Two-handed Ranged Rifle; 13-16 Physical Damage; 1 Capacity.</v>
      </c>
      <c r="C25" t="str">
        <f>Gear!B446</f>
        <v>Clear-Sight Rifle: Two-handed Ranged Rifle; 14-18 Physical Damage; 1 Ammo Capacity; 1 Hex Range; Active: (&gt;) Basic Attack Target; If it lands Reveal their Equipped Gear. (1/Combat)</v>
      </c>
      <c r="D25" t="str">
        <v>Elderwood Scepter: Two-handed Ranged Scepter; 5-8 Magic Damage; +2 Power.</v>
      </c>
      <c r="E25" t="str">
        <v>Executioners Blade: Two-handed Melee Sword; 10-12 Physical Damage; +0.5 Crit multiplier.</v>
      </c>
      <c r="F25" t="str">
        <v>Flavored Magic Cane: One-handed Ranged Wand; 8-16 Magic Damage; Active: (≈) Lick Wand. 50% chance to restore 50 Mana or otherwise Lose 25 health (1/Day)</v>
      </c>
      <c r="G25" t="str">
        <f>Gear!B1051</f>
        <v>Copper Faulds: Leg Set Piece; +2 Defense; +10% Lightning Resistance.</v>
      </c>
      <c r="H25" t="str">
        <f>Gear!B1053</f>
        <v>Steel Faulds: Leg Set Piece; +4 Defense; +1 Strength; +10% Bleed Resistance; -10% Lightning Resistance.</v>
      </c>
      <c r="I25" t="str">
        <f>Gear!B1056</f>
        <v>**Insert**</v>
      </c>
      <c r="J25" t="str">
        <v>Leather Pants: Leg Set Piece; +15 Health; +1 Dexterity.</v>
      </c>
      <c r="K25" t="str">
        <v>Leatherworked Leggings: Leg Piece; +20% Poison Resistance; +2 Defense; +2 Dexterity.</v>
      </c>
      <c r="L25" t="str">
        <v>White Obisidian Risers: Feet Piece; +4 Defense; +4 Power; +1 Wisdom; +20% Light Resistance.</v>
      </c>
      <c r="M25" t="str">
        <f>Gear!B499</f>
        <v>Manaspark: One-handed Ranged Wand; 5 Magic Damage; Passive: You may consume 10 Mana to Basic Attack at double Base Damage.</v>
      </c>
      <c r="N25" t="str">
        <f>Gear!B312</f>
        <v>Sickle: One-handed Melee Knife; 7 Physical Damage; On Hit: 7 Bleed Damage.</v>
      </c>
      <c r="O25" t="str">
        <f>Gear!B237</f>
        <v>Soulwooden Baton: One-handed Melee Club; 10 Physical Damage; On Hit: 10 Magic Damage.</v>
      </c>
      <c r="Q25" t="str">
        <v>Hellblazer: One-handed Ranged Orb; 12 Fire Damage; Passive: If Off-handed it transfers 100% of its Base Damage to Main-Hand as On Hit instead of 50%.</v>
      </c>
      <c r="R25" t="str">
        <v>Verdant Vengence: One-handed Ranged Orb; 10 Poison Damage; Passive: [Requires Combat] This Weapons Base Damage is doubled if you were the first one to take Damage this Combat out of all Entities; Active: (≈) Take 20 Poison Damage and Double this Weapons Base Damage. (1/Combat)</v>
      </c>
      <c r="U25" t="str">
        <f>Gear!B145</f>
        <v>**Insert**</v>
      </c>
      <c r="V25" t="str">
        <v>Mana Wood Scepter: Two-handed Ranged Scepter; 1 Magic Damage; 150 Mana; Active: (≈) Your Next 3 Basic Attacks this Combat Regenerate 20 Mana on Hit. (1/Day)</v>
      </c>
    </row>
    <row r="26" spans="1:22">
      <c r="A26" t="str">
        <f>Gear!B460</f>
        <v>Lightly Bent Staff: Two-handed Melee Staff; 4 Physical Damage; +4 Power; +25 Mana.</v>
      </c>
      <c r="B26" t="str">
        <f>Gear!B462</f>
        <v>Blistering Staff: Two-handed Ranged Staff; 6-8 Magic damage; +2 Strength; +20% Fire Resistance.</v>
      </c>
      <c r="C26" t="str">
        <f>Gear!B465</f>
        <v>Lava Drinker: Two-handed Melee Staff; 15 Unscallable Fire Damage; +4 Power; Active: (≈) Transform Lava Hex in Hex Vision into Scorched Hex and Restore 25 Health. (3/Day)</v>
      </c>
      <c r="D26" t="str">
        <v>Flingspark: One-handed Ranged Wand; 5 Magic Damage; +1 Power.</v>
      </c>
      <c r="E26" t="str">
        <v>Full Metal Spear: One-handed Melee Spear; 10 Physical Damage; Flexible; Passive: If Two-Handed Strikes Ignore 50% of Targets Defense.</v>
      </c>
      <c r="F26" t="str">
        <v>Hellblazer: One-handed Ranged Orb; 12 Fire Damage; Passive: If Off-handed it transfers 100% of its Base Damage to Main-Hand as On Hit instead of 50%.</v>
      </c>
      <c r="G26" t="str">
        <f>Gear!B1070</f>
        <v>Leather Pants: Leg Set Piece; +15 Health; +1 Dexterity.</v>
      </c>
      <c r="H26" t="str">
        <f>Gear!B1072</f>
        <v>Demonskin Pants: Leg Set Piece; +25 Health; Passive: Successfully Dodging a Melee Attack Enchances your next Basic Attack with 20 Fire Damage On Hit.</v>
      </c>
      <c r="I26" t="str">
        <f>Gear!B1075</f>
        <v>Captains Pantaloons: Leg Set Piece; +25 Health; +1 Defense; +2 Dexterity; Passive: Your Main Hand Gun/Rifle/Crossbow has 50% chance to Reload after Basic Attack.</v>
      </c>
      <c r="J26" t="str">
        <v>Magic Tainted Leggings; Leg Piecce; +2 Dispersion; +1 Power.</v>
      </c>
      <c r="K26" t="str">
        <v>Steel Treads: Feet Set Piece; +4 Defense; +1 Strength; +10% Bleed Resistance; -10% Lightning Resistance.</v>
      </c>
      <c r="L26" t="str">
        <v>Magic Quiver: Ammunition Slot Quiver; Provides Arrows for the use of Bows and Crossbows; Passive: Your Bows and Crossbows have their Total Damage converted to Magic; If it was already Magic it becomes Arcane Instead.</v>
      </c>
      <c r="M26" t="str">
        <f>Gear!B517</f>
        <v>Apprentices Orb: One-handed Ranged Orb; 6 Magic Damage.</v>
      </c>
      <c r="N26" t="str">
        <f>Gear!B348</f>
        <v>Battle Whip: One-handed Half-Ranged Whip; 10 Physical Damage.</v>
      </c>
      <c r="O26" t="str">
        <f>Gear!B238</f>
        <v>**Insert**</v>
      </c>
      <c r="U26" t="str">
        <f>Gear!B180</f>
        <v>Militants Heavy Flail: Two-handed Melee Flail; 12-20 Physical Damage; Active: (≈) [1 Preparation Stack] Strike with Double this weapons Base Damage and with +2 Roll Modifier.</v>
      </c>
      <c r="V26" t="str">
        <v>Draining Scepter: Two-handed Ranged Scepter; 7-10 Bleed Damage; Passive: 50% Lifedrain on Basic Attacks.</v>
      </c>
    </row>
    <row r="27" spans="1:22">
      <c r="A27" t="str">
        <f>Gear!B479</f>
        <v>Elderwood Scepter: Two-handed Ranged Scepter; 5-8 Magic Damage; +2 Power.</v>
      </c>
      <c r="B27" t="str">
        <f>Gear!B481</f>
        <v>Crooked Scepter: Two-handed Ranged Scepter; 8-10 Magic Damage; +50 Mana.</v>
      </c>
      <c r="C27" t="str">
        <f>Gear!B484</f>
        <v>Mana Wood Scepter: Two-handed Ranged Scepter; 1 Magic Damage; 150 Mana; Active: (≈) Your Next 3 Basic Attacks this Combat Regenerate 20 Mana on Hit. (1/Day)</v>
      </c>
      <c r="D27" t="str">
        <v>Apprentices Orb: One-handed Ranged Orb; 6 Magic Damage.</v>
      </c>
      <c r="E27" t="str">
        <v xml:space="preserve">Spiked Pole: Two-Handed Melee Spear; 9-13 Physical Damage; Active: (≈) Can be used to jump over Target Tile landing on the one next to it in the same cardinal direction; Can be Used while Rooted. </v>
      </c>
      <c r="F27" t="str">
        <v>Blood Viper: One-handed Melee Sword; Set Piece; 7 Physical Damage; 7 Bleed Damage On Hit; Passive: 25% Lifedrain on all Physical and Bleed Damage dealt by this Weapon.</v>
      </c>
      <c r="G27" t="str">
        <f>Gear!B1089</f>
        <v>Magic Tainted Leggings; Leg Piecce; +2 Dispersion; +1 Power.</v>
      </c>
      <c r="H27" t="str">
        <f>Gear!B1091</f>
        <v>Leatherworked Leggings: Leg Piece; +20% Poison Resistance; +2 Defense; +2 Dexterity.</v>
      </c>
      <c r="I27" t="str">
        <f>Gear!B1094</f>
        <v>Lady's Leggings: Leg Piece; +2 Defense; +2 Power; +25 Health; +1 Mobility; +1 Wisdom.</v>
      </c>
      <c r="J27" t="str">
        <v>Rusted Sabatons: Feet Piece; +2 Defense; +10% Fire Resistance; +10% Earth Resistance; -10% Lightning Resistance.</v>
      </c>
      <c r="K27" t="str">
        <v>Footsoldiers Greaves: Feet Piece; +3 Defense; +2 Dispersion.</v>
      </c>
      <c r="L27" t="str">
        <v>Blackpowder Box: Ammunition Slot Pouch; Provides Pellets for the use of Guns and Rifles; Passive: Fired Pellets Deal 10 Wind Damage on Hit.</v>
      </c>
      <c r="M27" t="str">
        <f>Gear!B518</f>
        <v>**Insert**</v>
      </c>
      <c r="N27" t="str">
        <f>Gear!B349</f>
        <v xml:space="preserve">Red Whip: One-handed Half-Ranged Whip; 4 Physical Damage; 8 Fire Damage on Hit.  </v>
      </c>
      <c r="O27" t="str">
        <f>Gear!B239</f>
        <v>**Insert**</v>
      </c>
      <c r="U27" t="str">
        <f>Gear!B181</f>
        <v>**Insert**</v>
      </c>
      <c r="V27" t="str">
        <v>Scepto Mundo: Two-handed Ranged Scepter; 14-20 Magic Damage; +4 Power; Active: (≈) Randomly reveals 7 Hexes in a circle on the Map for 1 Day. (1/Day)</v>
      </c>
    </row>
    <row r="28" spans="1:22">
      <c r="A28" t="str">
        <f>Gear!B498</f>
        <v>Flingspark: One-handed Ranged Wand; 5 Magic Damage; +1 Power.</v>
      </c>
      <c r="B28" t="str">
        <f>Gear!B500</f>
        <v>Moonwand: One-handed Ranged Wand; 4-7 Magic Damage; +2 Power; +20 Mana.</v>
      </c>
      <c r="C28" t="str">
        <f>Gear!B503</f>
        <v>Flavored Magic Cane: One-handed Ranged Wand; 8-16 Magic Damage; Active: (≈) Lick Wand. 50% chance to restore 50 Mana or otherwise Lose 25 health (1/Day)</v>
      </c>
      <c r="D28" t="str">
        <v>Rusty Sword: One-handed Melee Sword; Set Piece; 5-7 Physical Damage.</v>
      </c>
      <c r="E28" t="str">
        <v>Bloody Axe: One-handed Melee Axe; 5-8 Physical Damage; On Hit: 2 Bleed Damage, Add +2 Bleed Damage to this On Hit until End of Combat.</v>
      </c>
      <c r="F28" t="str">
        <v>Ice Kings Revenge: Two-handed Melee Sword; 13-16 Physical Damage; On Hit: 5 Frost Damage &amp; 50% chance to inflict Frostbite status for 5 Frost damage per 2 turns.</v>
      </c>
      <c r="G28" t="str">
        <f>Gear!B1108</f>
        <v>Rusted Sabatons: Feet Piece; +2 Defense; +10% Fire Resistance; +10% Earth Resistance; -10% Lightning Resistance.</v>
      </c>
      <c r="H28" t="str">
        <f>Gear!B1110</f>
        <v>Steel Treads: Feet Set Piece; +4 Defense; +1 Strength; +10% Bleed Resistance; -10% Lightning Resistance.</v>
      </c>
      <c r="I28" t="str">
        <f>Gear!B1113</f>
        <v>Damascan Sabatons: Feet Piece; +5 Defense; +5 Strength; Passive: Player no longer takes Damage while Traversing or Resting on Permafrost or Scorch Hexes.</v>
      </c>
      <c r="J28" t="str">
        <v>Damaged Greaves: Feet Piece; +2 Defense; +1 Strength.</v>
      </c>
      <c r="K28" t="str">
        <v xml:space="preserve">Demonskin Boots: Feet Set Piece; +40 Health; +20% Fire Resistance. </v>
      </c>
      <c r="L28" t="str">
        <v>Deflectorium Sallet: Head Piece; +50 Health; +20% Deflection.</v>
      </c>
      <c r="M28" t="s">
        <v>2676</v>
      </c>
      <c r="N28" t="str">
        <f>Gear!B350</f>
        <v>**Insert**</v>
      </c>
      <c r="O28" t="str">
        <f>Gear!B240</f>
        <v>**Insert**</v>
      </c>
      <c r="U28" t="str">
        <f>Gear!B182</f>
        <v>**Insert**</v>
      </c>
    </row>
    <row r="29" spans="1:22">
      <c r="A29" t="str">
        <f>Gear!B517</f>
        <v>Apprentices Orb: One-handed Ranged Orb; 6 Magic Damage.</v>
      </c>
      <c r="B29" t="str">
        <f>Gear!B519</f>
        <v>Forfrian Orb: One-handed Ranged Orb; 8 Frost Damage.</v>
      </c>
      <c r="C29" t="str">
        <f>Gear!B522</f>
        <v>Hellblazer: One-handed Ranged Orb; 12 Fire Damage; Passive: If Off-handed it transfers 100% of its Base Damage to Main-Hand as On Hit instead of 50%.</v>
      </c>
      <c r="D29" t="str">
        <v>Broadsword: Two-handed Melee Sword; 10-12 Physical Damage.</v>
      </c>
      <c r="E29" t="str">
        <v>Battle Axe: Two-handed Melee Axe; 16 Physical Damage.</v>
      </c>
      <c r="F29" t="str">
        <v>Dark Sparrow: One-handed Melee Spear; Flexible; 7 Physical Damage; On Hit: 6 Dark Damage; Active: (&gt;) Selfdestruct; Throw the Spear into the sky. at the start of your next Turn the Spear will hit Target dealing 30 Dark Damage.</v>
      </c>
      <c r="G29" t="str">
        <f>Gear!B1127</f>
        <v>Damaged Greaves: Feet Piece; +2 Defense; +1 Strength.</v>
      </c>
      <c r="H29" t="str">
        <f>Gear!B1129</f>
        <v>Footsoldiers Greaves: Feet Piece; +3 Defense; +2 Dispersion.</v>
      </c>
      <c r="I29" t="str">
        <f>Gear!B1132</f>
        <v>Heavy Greaves: Feet Piece; +5 Defense; +5 Dispersion; +5 Strength; -2 Mobility.</v>
      </c>
      <c r="J29" t="str">
        <v>Leather Boots: Feet Set Piece; +1 Defense; +30% Earth Resistance.</v>
      </c>
      <c r="K29" t="str">
        <v>Bambus Sandals: Feet Piece; +1 Defense; +2 Dispersion; +2 Power.</v>
      </c>
      <c r="L29" t="str">
        <v>Hoarder's Crown: Head Set Piece; Passive: Gold Looted while wearing this Crown is Doubled; Passive: Selfdestruct upon Unequipping it.</v>
      </c>
      <c r="M29" t="s">
        <v>2676</v>
      </c>
      <c r="N29" t="str">
        <f>Gear!B386</f>
        <v>**Insert**</v>
      </c>
      <c r="O29" t="str">
        <f>Gear!B313</f>
        <v>Dagger of Fatality: One-handed Melee Knife; 5-10 Magic Damage; Active: (≈) Place the knife on adjacent Tile; The knife will start spinning and strike a random Target on your Hex each Turn for 10 Fatal Damage.</v>
      </c>
      <c r="U29" t="str">
        <f>Gear!B183</f>
        <v>**Insert**</v>
      </c>
    </row>
    <row r="30" spans="1:22">
      <c r="A30" t="str">
        <f>Gear!B5</f>
        <v>Rusty Sword: One-handed Melee Sword; Set Piece; 5-7 Physical Damage.</v>
      </c>
      <c r="B30" t="str">
        <f>Gear!B7</f>
        <v>Circular Spade: One-handed Melee Sword; 7-10 Physical Damage; 50% chance to cause bleed for 3 Bleed Damage Per Tick Over 2 Turns.</v>
      </c>
      <c r="C30" t="str">
        <f>Gear!B10</f>
        <v>Blood Viper: One-handed Melee Sword; Set Piece; 7 Physical Damage; 7 Bleed Damage On Hit; Passive: 25% Lifedrain on all Physical and Bleed Damage dealt by this Weapon.</v>
      </c>
      <c r="D30" s="927" t="str">
        <v>Wooden Spike: Two-handed Melee Spear; 9 Physical Damage; + 0.5 Critical Multiplier.</v>
      </c>
      <c r="E30" s="927" t="str">
        <v>Trick Pick: One-handed Melee Mace; 7-8 Physical Damage; Passive: +0.5 Critical Multiplier.</v>
      </c>
      <c r="F30" s="927" t="str">
        <v>Crescent Edge: One-handed Melee Axe; 7-12 Physical Damage; On Hit: Drain 10 Mana.</v>
      </c>
      <c r="G30" t="str">
        <f>Gear!B1146</f>
        <v>Leather Boots: Feet Set Piece; +1 Defense; +30% Earth Resistance.</v>
      </c>
      <c r="H30" t="str">
        <f>Gear!B1148</f>
        <v xml:space="preserve">Demonskin Boots: Feet Set Piece; +40 Health; +20% Fire Resistance. </v>
      </c>
      <c r="I30" t="str">
        <f>Gear!B1151</f>
        <v>Captains Pegleg: Feet Set Piece; [Requires an Amputated Leg Slot]; +1 Stamina; +5 Defense; -1 Mobilty; Active: (&gt;) Fire a pellet out of your Amputated Leg dealing 40 Blast damage. (1/Combat)</v>
      </c>
      <c r="J30" t="str">
        <v>Basic Sandals: Feet Piece; +1 Mobility</v>
      </c>
      <c r="K30" t="str">
        <v>Fire Quiver: Ammunition Slot Quiver; Provides Arrows for the use of Bows and Crossbows; Passive: Fired Arrows Deal 5 Fire Damage on Hit.</v>
      </c>
      <c r="L30" t="str">
        <v>Dragonskin Regalia: Head Piece; +2 Defense; +70 Health; +2 Power.</v>
      </c>
      <c r="M30" t="s">
        <v>2676</v>
      </c>
      <c r="N30" t="str">
        <f>Gear!B387</f>
        <v>Short-Range Arbest: One-handed Ranged Crossbow;  10-12 Physical Damage; 1 Ammo Capacity.</v>
      </c>
      <c r="O30" t="str">
        <f>Gear!B314</f>
        <v>Rebound Blade: One-handed Melee Knife; 6-9 Physical Damage; Composite: 50% Chance to do another Basic Attack on landed Basic Attack and 50% chance to Strike with your other Knife On Basic Attack.</v>
      </c>
      <c r="U30" t="s">
        <v>10807</v>
      </c>
    </row>
    <row r="31" spans="1:22">
      <c r="A31" t="str">
        <f>Gear!B24</f>
        <v>Broadsword: Two-handed Melee Sword; 10-12 Physical Damage.</v>
      </c>
      <c r="B31" t="str">
        <f>Gear!B26</f>
        <v>Executioners Blade: Two-handed Melee Sword; 10-12 Physical Damage; +0.5 Crit multiplier.</v>
      </c>
      <c r="C31" t="str">
        <f>Gear!B29</f>
        <v>Ice Kings Revenge: Two-handed Melee Sword; 13-16 Physical Damage; On Hit: 5 Frost Damage &amp; 50% chance to inflict Frostbite status for 5 Frost damage per 2 turns.</v>
      </c>
      <c r="D31" t="str">
        <v>Rusty Axe: One-handed Melee Axe; 5-6 Physical Damage; + 1 Strength.</v>
      </c>
      <c r="E31" t="str">
        <v>Chain and Ball: One-handed Melee Flail; 8-10 Physical Damage.</v>
      </c>
      <c r="F31" t="str">
        <v>Butcher's Cleaver: Two-handed Melee Axe; 10 Physical; 20% Chance to Dismember Target on Crit.</v>
      </c>
      <c r="G31" t="str">
        <f>Gear!B1165</f>
        <v>Basic Sandals: Feet Piece; +1 Mobility</v>
      </c>
      <c r="H31" t="str">
        <f>Gear!B1167</f>
        <v>Bambus Sandals: Feet Piece; +1 Defense; +2 Dispersion; +2 Power.</v>
      </c>
      <c r="I31" t="str">
        <f>Gear!B1170</f>
        <v>White Obisidian Risers: Feet Piece; +4 Defense; +4 Power; +1 Wisdom; +20% Light Resistance.</v>
      </c>
      <c r="J31" t="str">
        <v>Copper Helm: Head Set Piece; +2 Defense; +10% Lightning Resistance.</v>
      </c>
      <c r="K31" t="str">
        <v>Poison-Filled Sack: Ammunition Slot Pouch; Provides Pellets for the use of Guns and Rifles; Passive: Fired Pellets Deal 5 Poison Damage on Hit.</v>
      </c>
      <c r="L31" t="str">
        <v>Sun Hat: Head Piece; +3 Dispersion; +3 Power; +25 Mana; +30% Fire Resistance; Active: (&gt;) Blind Target for 2 Turns. (1/Combat)</v>
      </c>
      <c r="M31" t="s">
        <v>2676</v>
      </c>
      <c r="N31" t="str">
        <f>Gear!B388</f>
        <v>**Insert**</v>
      </c>
      <c r="O31" t="str">
        <f>Gear!B315</f>
        <v>Forward Fang: One-handed Melee Knife; 13 Physical Damage; Composite: Your Basic Attack has +0.5 Crit Multiplier.</v>
      </c>
      <c r="U31" t="str">
        <f>Gear!B200</f>
        <v>**Insert**</v>
      </c>
    </row>
    <row r="32" spans="1:22">
      <c r="A32" t="str">
        <f>Gear!B43</f>
        <v>**Insert**</v>
      </c>
      <c r="B32" t="str">
        <f>Gear!B45</f>
        <v>Full Metal Spear: One-handed Melee Spear; 10 Physical Damage; Flexible; Passive: If Two-Handed Strikes Ignore 50% of Targets Defense.</v>
      </c>
      <c r="C32" t="str">
        <f>Gear!B48</f>
        <v>Dark Sparrow: One-handed Melee Spear; Flexible; 7 Physical Damage; On Hit: 6 Dark Damage; Active: (&gt;) Selfdestruct; Throw the Spear into the sky. at the start of your next Turn the Spear will hit Target dealing 30 Dark Damage.</v>
      </c>
      <c r="D32" t="str">
        <v>Worn-out Heavy Mace: Two-handed Melee Mace; Set Piece; 9-11 Physical Damage.</v>
      </c>
      <c r="E32" t="str">
        <v>Bomb on a Stick: Two-handed Melee Flail; 20 Blast Damage; On Hit: Selfdestruct.</v>
      </c>
      <c r="F32" t="str">
        <v>Greater Morning Star: Two-handed Melee Mace; 10-15 Physical Damage; On Hit: 50% Chance to cause an explosion for 20 Solar Damage.</v>
      </c>
      <c r="G32" t="str">
        <f>Gear!B615</f>
        <v>**Insert**</v>
      </c>
      <c r="H32" t="str">
        <f>Gear!B617</f>
        <v>Fire Quiver: Ammunition Slot Quiver; Provides Arrows for the use of Bows and Crossbows; Passive: Fired Arrows Deal 5 Fire Damage on Hit.</v>
      </c>
      <c r="I32" t="str">
        <f>Gear!B620</f>
        <v>Magic Quiver: Ammunition Slot Quiver; Provides Arrows for the use of Bows and Crossbows; Passive: Your Bows and Crossbows have their Total Damage converted to Magic; If it was already Magic it becomes Arcane Instead.</v>
      </c>
      <c r="J32" t="str">
        <v xml:space="preserve">Leather Cap: Head Set Piece; +1 Defense; +2 Dexterity; </v>
      </c>
      <c r="K32" t="str">
        <v>Silver Armet: Head Piece; +1 Defense; +10% Elemental Resistance.</v>
      </c>
      <c r="L32" t="str">
        <v>Sturdy Shoulder Pads: Shoulder Piece; +2 Defense; +20% Elemental Resistance.</v>
      </c>
      <c r="M32" t="s">
        <v>2676</v>
      </c>
      <c r="N32" t="str">
        <f>Gear!B424</f>
        <v>Crack breakpistol: One-handed Ranged Pistol; 7-8 Physical Damage; 4 Ammo Capacity.</v>
      </c>
      <c r="O32" t="str">
        <f>Gear!B316</f>
        <v>**Insert**</v>
      </c>
      <c r="U32" t="str">
        <f>Gear!B201</f>
        <v>**Insert**</v>
      </c>
    </row>
    <row r="33" spans="1:21">
      <c r="A33" t="str">
        <f>Gear!B62</f>
        <v>Wooden Spike: Two-handed Melee Spear; 9 Physical Damage; + 0.5 Critical Multiplier.</v>
      </c>
      <c r="B33" t="str">
        <f>Gear!B64</f>
        <v xml:space="preserve">Spiked Pole: Two-Handed Melee Spear; 9-13 Physical Damage; Active: (≈) Can be used to jump over Target Tile landing on the one next to it in the same cardinal direction; Can be Used while Rooted. </v>
      </c>
      <c r="C33" t="str">
        <f>Gear!B67</f>
        <v>**Insert**</v>
      </c>
      <c r="D33" t="str">
        <v>Chipped Hammer: Two-handed Melee Warhammer; 10 Physical Damage.</v>
      </c>
      <c r="E33" t="str">
        <v>Runehammer: Two-handed Melee Warhammer; 9 Physical Damage; On Hit: 5 Earth Damage &amp; 20% chance to Stun Target for 1 Turn.</v>
      </c>
      <c r="F33" t="str">
        <v>Scorpion: One-handed Melee Flail; 10 Physical Damage; Passive: Critical Multiplier of this Weapon is Set to 1, instead Critical Rolls on Basic Attacks inflict 40 Poison Damage On Hit.</v>
      </c>
      <c r="G33" t="str">
        <f>Gear!B634</f>
        <v>**Insert**</v>
      </c>
      <c r="H33" t="str">
        <f>Gear!B636</f>
        <v>Poison-Filled Sack: Ammunition Slot Pouch; Provides Pellets for the use of Guns and Rifles; Passive: Fired Pellets Deal 5 Poison Damage on Hit.</v>
      </c>
      <c r="I33" t="str">
        <f>Gear!B639</f>
        <v>Blackpowder Box: Ammunition Slot Pouch; Provides Pellets for the use of Guns and Rifles; Passive: Fired Pellets Deal 10 Wind Damage on Hit.</v>
      </c>
      <c r="J33" t="str">
        <v>Cool Hat: Head Piece; +20% Frost Resistance; +2 Power.</v>
      </c>
      <c r="K33" t="str">
        <v>Runic Headband: Head Piece; +4 Dispersion; +2 Power.</v>
      </c>
      <c r="L33" t="str">
        <v>Librarian Ornatium: Shoulder Piece; +2 Wisdom.</v>
      </c>
      <c r="M33" t="s">
        <v>2676</v>
      </c>
      <c r="N33" t="str">
        <f>Gear!B425</f>
        <v>Golden Flintlock Pistol: One-handed Ranged Pistol; 8-9 Physical Damage; 2 Ammo Capacity.</v>
      </c>
      <c r="O33" t="str">
        <f>Gear!B351</f>
        <v>Whipping Belt: One-handed Melee Whip; Passive: 2 Physical Damage; On Hit: 20 Terror Damage.</v>
      </c>
      <c r="U33" t="str">
        <f>Gear!B202</f>
        <v>**Insert**</v>
      </c>
    </row>
    <row r="34" spans="1:21">
      <c r="A34" t="str">
        <f>Gear!B81</f>
        <v>Rusty Axe: One-handed Melee Axe; 5-6 Physical Damage; + 1 Strength.</v>
      </c>
      <c r="B34" t="str">
        <f>Gear!B83</f>
        <v>Bloody Axe: One-handed Melee Axe; 5-8 Physical Damage; On Hit: 2 Bleed Damage, Add +2 Bleed Damage to this On Hit until End of Combat.</v>
      </c>
      <c r="C34" t="str">
        <f>Gear!B86</f>
        <v>Crescent Edge: One-handed Melee Axe; 7-12 Physical Damage; On Hit: Drain 10 Mana.</v>
      </c>
      <c r="D34" t="str">
        <v>Rusty Shiv: One-handed Melee Knife; Set Piece; 2-4 Physical Damage; Composite: 60% chance to Strike with your other Knife On Basic Attack.</v>
      </c>
      <c r="E34" t="str">
        <v>Steel Tonfa: One-handed Melee Club; +3 Defense; 7 Physical Damage; Passive: If you have two Steel Tonfas equipped double their base Stats.</v>
      </c>
      <c r="F34" t="str">
        <v>Bright Blunder: Two-handed Melee Warhammer; 15 Physical Damage; On Hit: 10 Light Damage.</v>
      </c>
      <c r="G34" t="str">
        <f>Gear!B653</f>
        <v>Copper Helm: Head Set Piece; +2 Defense; +10% Lightning Resistance.</v>
      </c>
      <c r="H34" t="str">
        <f>Gear!B655</f>
        <v>Silver Armet: Head Piece; +1 Defense; +10% Elemental Resistance.</v>
      </c>
      <c r="I34" t="str">
        <f>Gear!B658</f>
        <v>Deflectorium Sallet: Head Piece; +50 Health; +20% Deflection.</v>
      </c>
      <c r="J34" t="str">
        <v>Tin Plate: Body Piece; +1 Defense; +2 Strength.</v>
      </c>
      <c r="K34" t="str">
        <v>Silk Cap: Head Set Piece; +50 Health.</v>
      </c>
      <c r="L34" t="str">
        <v>Titanium Chainmail: Body Piece; +2 Defense; +2 Dispersion; Passive: You take 30% Less Damage from Basic Attacks.</v>
      </c>
      <c r="M34" t="s">
        <v>2676</v>
      </c>
      <c r="N34" t="str">
        <f>Gear!B426</f>
        <v>**Insert**</v>
      </c>
      <c r="O34" t="str">
        <f>Gear!B352</f>
        <v>Spiked Whip: One-handed Half-Ranged Whip; 12 Physical Damage; On Hit: 50% chance to Bleed Target for 5 Bleeding Damage Per Tick over 3 Turns.</v>
      </c>
      <c r="U34" t="str">
        <f>Gear!B218</f>
        <v>Mana-Tech Hammer: Two-handed Melee Warhammer; 10-14 Physical Damage; On Hit: 10 Manadrain.</v>
      </c>
    </row>
    <row r="35" spans="1:21">
      <c r="A35" t="str">
        <f>Gear!B100</f>
        <v>**Insert**</v>
      </c>
      <c r="B35" t="str">
        <f>Gear!B102</f>
        <v>Battle Axe: Two-handed Melee Axe; 16 Physical Damage.</v>
      </c>
      <c r="C35" t="str">
        <f>Gear!B105</f>
        <v>Butcher's Cleaver: Two-handed Melee Axe; 10 Physical; 20% Chance to Dismember Target on Crit.</v>
      </c>
      <c r="D35" t="str">
        <v>Plain Bow: Two-handed Ranged Bow; 6-12 Physical Damage.</v>
      </c>
      <c r="E35" t="str">
        <v>Greatclub: Two-handed Melee Club; 15 Physical Damage.</v>
      </c>
      <c r="F35" t="str">
        <v>Nightriders Choice: Two-handed Melee Glaive; 4-26 Physical Damage; Passive: +1 Critical Multiplier; Active: (≈) Basic Attack Target with +1 Crit Multiplier. (1/Combat)</v>
      </c>
      <c r="G35" t="str">
        <f>Gear!B672</f>
        <v>**Insert**</v>
      </c>
      <c r="H35" t="str">
        <f>Gear!B674</f>
        <v>Runic Headband: Head Piece; +4 Dispersion; +2 Power.</v>
      </c>
      <c r="I35" t="str">
        <f>Gear!B677</f>
        <v>Hoarder's Crown: Head Set Piece; Passive: Gold Looted while wearing this Crown is Doubled; Passive: Selfdestruct upon Unequipping it.</v>
      </c>
      <c r="J35" t="str">
        <v>Peasant's Cloth: Body Piece; +1 Defense; +2 Dexterity.</v>
      </c>
      <c r="K35" t="str">
        <v>Missing Hat: Head Piece; Passive: You lost your Hat. you are permanently Enraged.</v>
      </c>
      <c r="L35" t="str">
        <v>War Knight Plate: Body Piece; +4 Defense; +40 Health; +2 Strength; -1 Mobility; Passive: 30% chance to half incoming Physical Damage.</v>
      </c>
      <c r="M35" t="s">
        <v>2676</v>
      </c>
      <c r="N35" t="str">
        <f>Gear!B500</f>
        <v>Moonwand: One-handed Ranged Wand; 4-7 Magic Damage; +2 Power; +20 Mana.</v>
      </c>
      <c r="O35" t="str">
        <f>Gear!B353</f>
        <v>**Insert**</v>
      </c>
      <c r="U35" t="str">
        <f>Gear!B219</f>
        <v>Bright Blunder: Two-handed Melee Warhammer; 15 Physical Damage; On Hit: 10 Light Damage.</v>
      </c>
    </row>
    <row r="36" spans="1:21">
      <c r="A36" t="str">
        <f>Gear!B119</f>
        <v>**Insert**</v>
      </c>
      <c r="B36" t="str">
        <f>Gear!B121</f>
        <v>Trick Pick: One-handed Melee Mace; 7-8 Physical Damage; Passive: +0.5 Critical Multiplier.</v>
      </c>
      <c r="C36" t="str">
        <f>Gear!B124</f>
        <v>**Insert**</v>
      </c>
      <c r="D36" t="str">
        <v>Dustgrain Scepter: Two-handed Ranged Scepter; 9 Magic Damage.</v>
      </c>
      <c r="E36" t="str">
        <v>Poled Slasher: Two-handed Melee Glaive; 8-20 Physical Damage.</v>
      </c>
      <c r="F36" t="str">
        <v>Rebound Blade: One-handed Melee Knife; 6-9 Physical Damage; Composite: 50% Chance to do another Basic Attack on landed Basic Attack and 50% chance to Strike with your other Knife On Basic Attack.</v>
      </c>
      <c r="G36" t="str">
        <f>Gear!B691</f>
        <v xml:space="preserve">Leather Cap: Head Set Piece; +1 Defense; +2 Dexterity; </v>
      </c>
      <c r="H36" t="str">
        <f>Gear!B693</f>
        <v>Silk Cap: Head Set Piece; +50 Health.</v>
      </c>
      <c r="I36" t="str">
        <f>Gear!B696</f>
        <v>Dragonskin Regalia: Head Piece; +2 Defense; +70 Health; +2 Power.</v>
      </c>
      <c r="J36" t="str">
        <v>Ragged Gown: Body Piece; +2 Dispersion; +1 Power.</v>
      </c>
      <c r="K36" t="str">
        <v>Mighty Shoulders: Shoulder Piece; +2 Might; -1 Mobility; +1 Strength.</v>
      </c>
      <c r="L36" t="str">
        <v>Bloodcraft Gambeson: Body Piece; +4 Defense; +4 Dexterity; Passive: [Requires Weapon in Off-Hand] 10% chance to Strike/Shoot again with your Off-Hand on Basic Attack.</v>
      </c>
      <c r="M36" t="s">
        <v>2676</v>
      </c>
      <c r="N36" t="str">
        <f>Gear!B501</f>
        <v>Lightwand: One-handed Ranged Wand; 4-8 Light Damage; +2 Power.</v>
      </c>
      <c r="O36" t="str">
        <f>Gear!B354</f>
        <v>**Insert**</v>
      </c>
      <c r="U36" t="str">
        <f>Gear!B220</f>
        <v>**Insert**</v>
      </c>
    </row>
    <row r="37" spans="1:21">
      <c r="A37" t="str">
        <f>Gear!B138</f>
        <v>Worn-out Heavy Mace: Two-handed Melee Mace; Set Piece; 9-11 Physical Damage.</v>
      </c>
      <c r="B37" t="str">
        <f>Gear!B140</f>
        <v>**Insert**</v>
      </c>
      <c r="C37" t="str">
        <f>Gear!B143</f>
        <v>Greater Morning Star: Two-handed Melee Mace; 10-15 Physical Damage; On Hit: 50% Chance to cause an explosion for 20 Solar Damage.</v>
      </c>
      <c r="D37" t="str">
        <v>Manaspark: One-handed Ranged Wand; 5 Magic Damage; Passive: You may consume 10 Mana to Basic Attack at double Base Damage.</v>
      </c>
      <c r="E37" t="str">
        <v>Standard Pole-axe: Two-handed Melee Halberd; 11 Physical Damage; Active: (≈) Counter; Stagger yourself for 1 Turn; Basic Attack Target in Melee Range. (1/Combat)</v>
      </c>
      <c r="F37" t="str">
        <v>Necros: Two-handed Melee Scythe; 12-20 Physical Damage; Active: (^) Summon a 25 Health and 10 Physical Damage Melee Basic Attack Skeleton Minion to aid you until end of Combat. (1/Combat)</v>
      </c>
      <c r="G37" t="str">
        <f>Gear!B710</f>
        <v>Cool Hat: Head Piece; +20% Frost Resistance; +2 Power.</v>
      </c>
      <c r="H37" t="str">
        <f>Gear!B712</f>
        <v>Missing Hat: Head Piece; Passive: You lost your Hat. you are permanently Enraged.</v>
      </c>
      <c r="I37" t="str">
        <f>Gear!B715</f>
        <v>Sun Hat: Head Piece; +3 Dispersion; +3 Power; +25 Mana; +30% Fire Resistance; Active: (&gt;) Blind Target for 2 Turns. (1/Combat)</v>
      </c>
      <c r="J37" t="str">
        <v xml:space="preserve">Rusty Bracer: Arms Set Piece; +3 Defense; +10% Fire Resistance; -20% Lightning Resistance. </v>
      </c>
      <c r="K37" t="str">
        <v>Overguardians: Shoulder Piece; +20% Fortitude; +1 Defense; +1 Dispersion.</v>
      </c>
      <c r="L37" t="str">
        <v>Hoarder's Rags: Body Set Piece; Passive: Whenever you Loot Gear, Gain 1 Ore or Fabric at Random of Rarity equal to the Highest Looted Gear. (2/Day); Selfdestructs upon Unequipping it.</v>
      </c>
      <c r="M37" t="s">
        <v>2676</v>
      </c>
      <c r="N37" t="str">
        <f>Gear!B502</f>
        <v>**Insert**</v>
      </c>
      <c r="O37" t="str">
        <f>Gear!B389</f>
        <v>Toxic Repeater: One-handed Ranged Crossbow; 10-12 Physical Damage; 2 Ammo Capacity; 4 Poison Damage on Hit; On Hit: Slow for 1 Turn.</v>
      </c>
      <c r="U37" t="str">
        <f>Gear!B221</f>
        <v>**Insert**</v>
      </c>
    </row>
    <row r="38" spans="1:21">
      <c r="A38" t="str">
        <f>Gear!B157</f>
        <v>**Insert**</v>
      </c>
      <c r="B38" t="str">
        <f>Gear!B159</f>
        <v>Chain and Ball: One-handed Melee Flail; 8-10 Physical Damage.</v>
      </c>
      <c r="C38" t="str">
        <f>Gear!B162</f>
        <v>Scorpion: One-handed Melee Flail; 10 Physical Damage; Passive: Critical Multiplier of this Weapon is Set to 1, instead Critical Rolls on Basic Attacks inflict 40 Poison Damage On Hit.</v>
      </c>
      <c r="E38" t="str">
        <v>Sharpened Shiv: One-handed Melee Knife; 5-7 Physical Damage; Composite: 70% chance to Strike with your other Knife On Basic Attack.</v>
      </c>
      <c r="F38" t="str">
        <v>Spiked Whip: One-handed Half-Ranged Whip; 12 Physical Damage; On Hit: 50% chance to Bleed Target for 5 Bleeding Damage Per Tick over 3 Turns.</v>
      </c>
      <c r="G38" t="str">
        <f>Gear!B729</f>
        <v>**Insert**</v>
      </c>
      <c r="H38" t="str">
        <f>Gear!B731</f>
        <v>Mighty Shoulders: Shoulder Piece; +2 Might; -1 Mobility; +1 Strength.</v>
      </c>
      <c r="I38" t="str">
        <f>Gear!B734</f>
        <v>Sturdy Shoulder Pads: Shoulder Piece; +2 Defense; +20% Elemental Resistance.</v>
      </c>
      <c r="J38" t="str">
        <v>Second-Hand: Hand Piece; +15 Health; +1 Dexterity.</v>
      </c>
      <c r="K38" t="str">
        <v>Golden Ringmail: Body Piece; +2 Defense; +2 Dispersion; +30% Bleed Resistance.</v>
      </c>
      <c r="L38" t="str">
        <v>Stone Wristguard: Arms Piece; +5 Defense; +2 Strength; +20% Fire Resistance; +20% Earth Resistance; +20% Wind Resistance; +20% Bleed Resistance.</v>
      </c>
      <c r="M38" t="s">
        <v>2676</v>
      </c>
      <c r="N38" t="str">
        <f>Gear!B519</f>
        <v>Forfrian Orb: One-handed Ranged Orb; 8 Frost Damage.</v>
      </c>
      <c r="O38" t="str">
        <f>Gear!B390</f>
        <v>**Insert**</v>
      </c>
      <c r="U38" t="str">
        <f>Gear!B256</f>
        <v>The Old Blunt: Two-handed Melee Club; 20 Physical Damage; Active: (≈) Defense Crackdown: Smash Target in Melee Range for 10 Physical Damage reducing their Defense by 50% Until End of Combat. (1/Entity)</v>
      </c>
    </row>
    <row r="39" spans="1:21">
      <c r="A39" t="str">
        <f>Gear!B176</f>
        <v>**Insert**</v>
      </c>
      <c r="B39" t="str">
        <f>Gear!B178</f>
        <v>Bomb on a Stick: Two-handed Melee Flail; 20 Blast Damage; On Hit: Selfdestruct.</v>
      </c>
      <c r="C39" t="str">
        <f>Gear!B181</f>
        <v>**Insert**</v>
      </c>
      <c r="E39" t="str">
        <v>Sand Sweeper: Two-handed Melee Scythe; 10-16 Physical Damage; Active: (≈) Transforms current Hex into a Desert Hex.</v>
      </c>
      <c r="F39" t="str">
        <v>Arcane Bow: Two-handed Ranged Bow; 18 Magic Damage; 1 Hex Range.</v>
      </c>
      <c r="G39" t="str">
        <f>Gear!B748</f>
        <v>**Insert**</v>
      </c>
      <c r="H39" t="str">
        <f>Gear!B750</f>
        <v>Overguardians: Shoulder Piece; +20% Fortitude; +1 Defense; +1 Dispersion.</v>
      </c>
      <c r="I39" t="str">
        <f>Gear!B753</f>
        <v>**Insert**</v>
      </c>
      <c r="J39" t="str">
        <v>Magic Tainted Wraps: Hand Piece; +2 Power; +10 Health.</v>
      </c>
      <c r="K39" t="str">
        <v>Battle Armor: Body Piece; +5 Defense; +50 Health; 30% Bleed Resistance; -20% Lightning Resistance; -3 Dexterity; -2 Mobility.</v>
      </c>
      <c r="L39" t="str">
        <v>Pair of Gems: Arms Piece; +5 Dispersion; +2 Power; Active: (≈) Gain 8 Power Until End of Combat. (1/Day)</v>
      </c>
      <c r="M39" t="s">
        <v>2676</v>
      </c>
      <c r="N39" t="str">
        <f>Gear!B520</f>
        <v>Kablom: One-handed Ranged Orb; 8 Magic Damage; Active: (&gt;) Selfdestruct; Throw the Orb at Target causing it to explode 25 Arcane Damage.</v>
      </c>
      <c r="O39" t="str">
        <f>Gear!B391</f>
        <v>**Insert**</v>
      </c>
      <c r="U39" t="str">
        <f>Gear!B257</f>
        <v>**Insert**</v>
      </c>
    </row>
    <row r="40" spans="1:21">
      <c r="A40" t="str">
        <f>Gear!B195</f>
        <v>**Insert**</v>
      </c>
      <c r="B40" t="str">
        <f>Gear!B197</f>
        <v>**Insert**</v>
      </c>
      <c r="C40" t="str">
        <f>Gear!B200</f>
        <v>**Insert**</v>
      </c>
      <c r="E40" t="str">
        <v xml:space="preserve">Red Whip: One-handed Half-Ranged Whip; 4 Physical Damage; 8 Fire Damage on Hit.  </v>
      </c>
      <c r="F40" t="str">
        <v>El Capitan: One-handed Ranged Pistol; Set Piece; 22-28 Unscallable Fire Damage; 1 Capacity.</v>
      </c>
      <c r="G40" t="str">
        <f>Gear!B767</f>
        <v>**Insert**</v>
      </c>
      <c r="H40" t="str">
        <f>Gear!B769</f>
        <v>**Insert**</v>
      </c>
      <c r="I40" t="str">
        <f>Gear!B772</f>
        <v>**Insert**</v>
      </c>
      <c r="J40" t="str">
        <v>Ring of Fire: Ring Piece; +40% Fire Resistance.</v>
      </c>
      <c r="K40" t="str">
        <v>Leather Tunic: Body Set Piece; +2 Defense; +15 Health; +2 Dexterity.</v>
      </c>
      <c r="L40" t="str">
        <v>Knuckle Breakers: Hand Piece; +1 Might; +1 Defense; +1 Strength; Passive: Unarmed Basic Attacks Gain +0.5 Strength Scaling.</v>
      </c>
      <c r="M40" t="s">
        <v>2676</v>
      </c>
      <c r="N40" t="str">
        <f>Gear!B521</f>
        <v>**Insert**</v>
      </c>
      <c r="O40" t="str">
        <f>Gear!B392</f>
        <v>**Insert**</v>
      </c>
      <c r="U40" t="str">
        <f>Gear!B258</f>
        <v>**Insert**</v>
      </c>
    </row>
    <row r="41" spans="1:21">
      <c r="A41" t="str">
        <f>Gear!B214</f>
        <v>Chipped Hammer: Two-handed Melee Warhammer; 10 Physical Damage.</v>
      </c>
      <c r="B41" t="str">
        <f>Gear!B216</f>
        <v>Runehammer: Two-handed Melee Warhammer; 9 Physical Damage; On Hit: 5 Earth Damage &amp; 20% chance to Stun Target for 1 Turn.</v>
      </c>
      <c r="C41" t="str">
        <f>Gear!B219</f>
        <v>Bright Blunder: Two-handed Melee Warhammer; 15 Physical Damage; On Hit: 10 Light Damage.</v>
      </c>
      <c r="E41" t="str">
        <v>Long Bow: Two-handed Ranged Bow; 9-11 Physical Damage; 1 Hex Range.</v>
      </c>
      <c r="F41" t="str">
        <v>Mana-Tech Reloader: Two-handed Ranged Rifle; 10-14 Magic Damage; 1 Capacity; On Hit: 10 Lightning Damage; Passive: This Weapon does not Consume its Pellet when Shooting. instead it Shoots copies of it which Consume 5 Mana per Shot; Does not need to be Reloaded but Pellets can be swapped.</v>
      </c>
      <c r="G41" t="str">
        <f>Gear!B786</f>
        <v>**Insert**</v>
      </c>
      <c r="H41" t="str">
        <f>Gear!B788</f>
        <v>**Insert**</v>
      </c>
      <c r="I41" t="str">
        <f>Gear!B791</f>
        <v>Librarian Ornatium: Shoulder Piece; +2 Wisdom.</v>
      </c>
      <c r="J41" t="str">
        <v xml:space="preserve">Ring of Frost: Ring Set Piece; +40% Frost Resistance. </v>
      </c>
      <c r="K41" t="str">
        <v>Mana Infused Robes: Body Piece; +50 Mana.</v>
      </c>
      <c r="L41" t="str">
        <v>Crystal Gloves: Hand Set Piece; +50 Mana; +2 Dispersion; +3 Power; +20% Frost Resistance.</v>
      </c>
      <c r="M41" t="s">
        <v>2676</v>
      </c>
      <c r="N41" t="str">
        <f>Gear!B522</f>
        <v>Hellblazer: One-handed Ranged Orb; 12 Fire Damage; Passive: If Off-handed it transfers 100% of its Base Damage to Main-Hand as On Hit instead of 50%.</v>
      </c>
      <c r="O41" t="str">
        <f>Gear!B427</f>
        <v>Pistolinho: One-handed Ranged Pistol; 10 Physical Damage; 3 Ammo Capacity. Active: (&gt;) Ayy Caramba! Fire Remaining Loaded Pellets with 30% Total Damage Penalty.</v>
      </c>
      <c r="U41" t="str">
        <f>Gear!B259</f>
        <v>**Insert**</v>
      </c>
    </row>
    <row r="42" spans="1:21">
      <c r="A42" t="str">
        <f>Gear!B233</f>
        <v>**Insert**</v>
      </c>
      <c r="B42" t="str">
        <f>Gear!B235</f>
        <v>Steel Tonfa: One-handed Melee Club; +3 Defense; 7 Physical Damage; Passive: If you have two Steel Tonfas equipped double their base Stats.</v>
      </c>
      <c r="C42" t="str">
        <f>Gear!B238</f>
        <v>**Insert**</v>
      </c>
      <c r="E42" t="str">
        <v>Short-Range Arbest: One-handed Ranged Crossbow;  10-12 Physical Damage; 1 Ammo Capacity.</v>
      </c>
      <c r="F42" t="str">
        <v>Fractured Sky: Two-handed Ranged Staff; Unscalable 10 Wind Damage; +6 Power; +50 Mana; Active: (&gt;) Launch a powerful torrent at Target dealing 20 Wind Damage and inflicting Chilled for 2 Turns. (1/Combat)</v>
      </c>
      <c r="G42" t="str">
        <f>Gear!B805</f>
        <v>**Insert**</v>
      </c>
      <c r="H42" t="str">
        <f>Gear!B807</f>
        <v>Golden Ringmail: Body Piece; +2 Defense; +2 Dispersion; +30% Bleed Resistance.</v>
      </c>
      <c r="I42" t="str">
        <f>Gear!B810</f>
        <v>Titanium Chainmail: Body Piece; +2 Defense; +2 Dispersion; Passive: You take 30% Less Damage from Basic Attacks.</v>
      </c>
      <c r="J42" t="str">
        <v>Ring of Dark: Ring Piece; +40% Dark Resistance.</v>
      </c>
      <c r="K42" t="str">
        <v>Resistant Ketoh: Arms Piece; +2 Defense; +20% Fire Resistance; +20% Frost Resistance; +20% Lightning Resistance.</v>
      </c>
      <c r="L42" t="str">
        <v>Guardians Breeches: Leg Piece; +4 Defense; +30 Health; Active: (≈) Counter; Reflex: Block 25 Damage. (1/Day)</v>
      </c>
      <c r="M42" t="s">
        <v>2676</v>
      </c>
      <c r="O42" t="str">
        <f>Gear!B428</f>
        <v>El Capitan: One-handed Ranged Pistol; Set Piece; 22-28 Unscallable Fire Damage; 1 Capacity.</v>
      </c>
      <c r="U42" t="str">
        <f>Gear!B275</f>
        <v>Twinglaive: Two-handed Melee Glaive; 10-26 Physical Damage; On Basic Attack 50% Chance to Strike Again.</v>
      </c>
    </row>
    <row r="43" spans="1:21">
      <c r="A43" t="str">
        <f>Gear!B252</f>
        <v>**Insert**</v>
      </c>
      <c r="B43" t="str">
        <f>Gear!B254</f>
        <v>Greatclub: Two-handed Melee Club; 15 Physical Damage.</v>
      </c>
      <c r="C43" t="str">
        <f>Gear!B257</f>
        <v>**Insert**</v>
      </c>
      <c r="E43" t="str">
        <v>Golden Flintlock Pistol: One-handed Ranged Pistol; 8-9 Physical Damage; 2 Ammo Capacity.</v>
      </c>
      <c r="F43" t="str">
        <v>Draining Scepter: Two-handed Ranged Scepter; 7-10 Bleed Damage; Passive: 50% Lifedrain on Basic Attacks.</v>
      </c>
      <c r="G43" t="str">
        <f>Gear!B824</f>
        <v>Tin Plate: Body Piece; +1 Defense; +2 Strength.</v>
      </c>
      <c r="H43" t="str">
        <f>Gear!B826</f>
        <v>Battle Armor: Body Piece; +5 Defense; +50 Health; 30% Bleed Resistance; -20% Lightning Resistance; -3 Dexterity; -2 Mobility.</v>
      </c>
      <c r="I43" t="str">
        <f>Gear!B829</f>
        <v>War Knight Plate: Body Piece; +4 Defense; +40 Health; +2 Strength; -1 Mobility; Passive: 30% chance to half incoming Physical Damage.</v>
      </c>
      <c r="J43" t="str">
        <v>Ring of Light: Ring Piece; +40% Light Resistance.</v>
      </c>
      <c r="K43" t="str">
        <v>Chained Lightsteel Bracelets: Arms Piece; +2 Defense; +4 Strength.</v>
      </c>
      <c r="L43" t="str">
        <v>Slippery Skirt: Leg Piece; +3 Power; +1 Dispersion; +1 Mobility; +20% Deflection.</v>
      </c>
      <c r="M43" t="s">
        <v>2676</v>
      </c>
      <c r="O43" t="str">
        <f>Gear!B429</f>
        <v>**Insert**</v>
      </c>
      <c r="U43" t="str">
        <f>Gear!B276</f>
        <v>Nightriders Choice: Two-handed Melee Glaive; 4-26 Physical Damage; Passive: +1 Critical Multiplier; Active: (≈) Basic Attack Target with +1 Crit Multiplier. (1/Combat)</v>
      </c>
    </row>
    <row r="44" spans="1:21">
      <c r="A44" t="str">
        <f>Gear!B271</f>
        <v>**Insert**</v>
      </c>
      <c r="B44" t="str">
        <f>Gear!B273</f>
        <v>Poled Slasher: Two-handed Melee Glaive; 8-20 Physical Damage.</v>
      </c>
      <c r="C44" t="str">
        <f>Gear!B276</f>
        <v>Nightriders Choice: Two-handed Melee Glaive; 4-26 Physical Damage; Passive: +1 Critical Multiplier; Active: (≈) Basic Attack Target with +1 Crit Multiplier. (1/Combat)</v>
      </c>
      <c r="E44" t="str">
        <v>Ferguson Rifle: Two-handed Ranged Rifle; 10 Physical Damage; 1 Ammo Capacity; Passive: Instantly Reloads on basic Attack.</v>
      </c>
      <c r="F44" t="str">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G44" t="str">
        <f>Gear!B843</f>
        <v>Peasant's Cloth: Body Piece; +1 Defense; +2 Dexterity.</v>
      </c>
      <c r="H44" t="str">
        <f>Gear!B845</f>
        <v>Leather Tunic: Body Set Piece; +2 Defense; +15 Health; +2 Dexterity.</v>
      </c>
      <c r="I44" t="str">
        <f>Gear!B848</f>
        <v>Bloodcraft Gambeson: Body Piece; +4 Defense; +4 Dexterity; Passive: [Requires Weapon in Off-Hand] 10% chance to Strike/Shoot again with your Off-Hand on Basic Attack.</v>
      </c>
      <c r="J44" t="str">
        <v>Ring of Wind: Ring Piece; +40% Wind Resistance.</v>
      </c>
      <c r="K44" t="str">
        <v>Mystic Sleeves: Arms Piece; +1 Wisdom; +20 Mana.</v>
      </c>
      <c r="L44" t="str">
        <v>Kickback Slacks: Leg Piece; +2 Dexterity; Passive: When hit by a Melee Attack there is a 30% chance to kick the attacker for 18(+100% Dexterity) Physical Damage.</v>
      </c>
      <c r="M44" t="s">
        <v>2676</v>
      </c>
      <c r="O44" t="str">
        <f>Gear!B430</f>
        <v>**Insert**</v>
      </c>
      <c r="U44" t="str">
        <f>Gear!B277</f>
        <v>**Insert**</v>
      </c>
    </row>
    <row r="45" spans="1:21">
      <c r="A45" t="str">
        <f>Gear!B290</f>
        <v>**Insert**</v>
      </c>
      <c r="B45" t="str">
        <f>Gear!B292</f>
        <v>Standard Pole-axe: Two-handed Melee Halberd; 11 Physical Damage; Active: (≈) Counter; Stagger yourself for 1 Turn; Basic Attack Target in Melee Range. (1/Combat)</v>
      </c>
      <c r="C45" t="str">
        <f>Gear!B295</f>
        <v>**Insert**</v>
      </c>
      <c r="E45" t="str">
        <v>Living Staff: Two-handed Melee Staff; 5 Earth Damage; +5 Power; +50 Mana.</v>
      </c>
      <c r="F45" t="str">
        <v>Short Heatsword: One-handed Melee Sword; 5 Physical Damage; On Hit: 15 Fire Damage.</v>
      </c>
      <c r="G45" t="str">
        <f>Gear!B862</f>
        <v>Ragged Gown: Body Piece; +2 Dispersion; +1 Power.</v>
      </c>
      <c r="H45" t="str">
        <f>Gear!B864</f>
        <v>Mana Infused Robes: Body Piece; +50 Mana.</v>
      </c>
      <c r="I45" t="str">
        <f>Gear!B867</f>
        <v>Hoarder's Rags: Body Set Piece; Passive: Whenever you Loot Gear, Gain 1 Ore or Fabric at Random of Rarity equal to the Highest Looted Gear. (2/Day); Selfdestructs upon Unequipping it.</v>
      </c>
      <c r="J45" t="str">
        <v>Ring of Earth: Ring Piece; +40% Earth Resistance.</v>
      </c>
      <c r="K45" t="str">
        <v>Silver Gauntlet: Hand Set Piece; +1 Defense; +10% Elemental Resistance.</v>
      </c>
      <c r="L45" t="str">
        <v>Midnight Treads: Feet Piece; +4 Defense; 2 Dispersion; +20% Fire Resistance; +20% Frost Resistance; +20% Poison Resistance; Passive: Costs 1 less stamina to cross Desert Hexes.</v>
      </c>
      <c r="M45" t="s">
        <v>2676</v>
      </c>
      <c r="O45" t="str">
        <f>Gear!B503</f>
        <v>Flavored Magic Cane: One-handed Ranged Wand; 8-16 Magic Damage; Active: (≈) Lick Wand. 50% chance to restore 50 Mana or otherwise Lose 25 health (1/Day)</v>
      </c>
      <c r="U45" t="str">
        <f>Gear!B278</f>
        <v>**Insert**</v>
      </c>
    </row>
    <row r="46" spans="1:21">
      <c r="A46" t="str">
        <f>Gear!B309</f>
        <v>Rusty Shiv: One-handed Melee Knife; Set Piece; 2-4 Physical Damage; Composite: 60% chance to Strike with your other Knife On Basic Attack.</v>
      </c>
      <c r="B46" t="str">
        <f>Gear!B311</f>
        <v>Sharpened Shiv: One-handed Melee Knife; 5-7 Physical Damage; Composite: 70% chance to Strike with your other Knife On Basic Attack.</v>
      </c>
      <c r="C46" t="str">
        <f>Gear!B314</f>
        <v>Rebound Blade: One-handed Melee Knife; 6-9 Physical Damage; Composite: 50% Chance to do another Basic Attack on landed Basic Attack and 50% chance to Strike with your other Knife On Basic Attack.</v>
      </c>
      <c r="E46" t="str">
        <v>Frostform Scepter: Two-handed Ranged Scepter; Set Piece; 9 Frost Damage; On Hit: 20% chance to Frostbite Target for 5 Damage Per Tick over 4 Turns.</v>
      </c>
      <c r="F46" t="str">
        <v>Forward Fang: One-handed Melee Knife; 13 Physical Damage; Composite: Your Basic Attack has +0.5 Crit Multiplier.</v>
      </c>
      <c r="G46" t="str">
        <f>Gear!B881</f>
        <v>**Insert**</v>
      </c>
      <c r="H46" t="str">
        <f>Gear!B883</f>
        <v>Resistant Ketoh: Arms Piece; +2 Defense; +20% Fire Resistance; +20% Frost Resistance; +20% Lightning Resistance.</v>
      </c>
      <c r="I46" t="str">
        <f>Gear!B886</f>
        <v>Stone Wristguard: Arms Piece; +5 Defense; +2 Strength; +20% Fire Resistance; +20% Earth Resistance; +20% Wind Resistance; +20% Bleed Resistance.</v>
      </c>
      <c r="J46" t="str">
        <v>Ring of Bleed: Ring Piece; +40% Bleed Resistance.</v>
      </c>
      <c r="K46" t="str">
        <v>Demonskin Gloves: Hand Set Piece; +15 Health; On Hit: 5 Fire Damage.</v>
      </c>
      <c r="L46" t="str">
        <v>Crystal Boots: Feet Set Piece: +50 Mana; +4 Dispersion; +20% Frost Resistance; Passive: While on Crystal Tiles you have Regeneration Condition.</v>
      </c>
      <c r="M46" t="s">
        <v>2676</v>
      </c>
      <c r="O46" t="str">
        <f>Gear!B504</f>
        <v>**Insert**</v>
      </c>
      <c r="U46" t="str">
        <f>Gear!B294</f>
        <v>Winged Halberd: Two-handed Melee Halberd; 17 Physical Damage; On Hit: 7 Light Damage; Active: (≈) Flash; Toggle; Use the Weapons secondary Edge when Striking converting the On Hit Damage type of this weapon to Bleed Damage.</v>
      </c>
    </row>
    <row r="47" spans="1:21">
      <c r="A47" t="str">
        <f>Gear!B328</f>
        <v>**Insert**</v>
      </c>
      <c r="B47" t="str">
        <f>Gear!B330</f>
        <v>Sand Sweeper: Two-handed Melee Scythe; 10-16 Physical Damage; Active: (≈) Transforms current Hex into a Desert Hex.</v>
      </c>
      <c r="C47" t="str">
        <f>Gear!B333</f>
        <v>Necros: Two-handed Melee Scythe; 12-20 Physical Damage; Active: (^) Summon a 25 Health and 10 Physical Damage Melee Basic Attack Skeleton Minion to aid you until end of Combat. (1/Combat)</v>
      </c>
      <c r="E47" t="str">
        <v>Lightwand: One-handed Ranged Wand; 4-8 Light Damage; +2 Power.</v>
      </c>
      <c r="F47" t="str">
        <v>The Doubletap: Two-handed Ranged Crossbow; 12 Physical Damage; 2 Ammo Capacity; Passive: Basic Attacks Trigger Twice.</v>
      </c>
      <c r="G47" t="str">
        <f>Gear!B900</f>
        <v xml:space="preserve">Rusty Bracer: Arms Set Piece; +3 Defense; +10% Fire Resistance; -20% Lightning Resistance. </v>
      </c>
      <c r="H47" t="str">
        <f>Gear!B902</f>
        <v>Chained Lightsteel Bracelets: Arms Piece; +2 Defense; +4 Strength.</v>
      </c>
      <c r="I47" t="str">
        <f>Gear!B905</f>
        <v>Pair of Gems: Arms Piece; +5 Dispersion; +2 Power; Active: (≈) Gain 8 Power Until End of Combat. (1/Day)</v>
      </c>
      <c r="J47" t="str">
        <v>Ring of Poison: Ring Piece; +40% Poison Resistance.</v>
      </c>
      <c r="K47" t="str">
        <v>Silver Faulds: Leg Set Piece; +1 Defense; +10% Elemental Resistance.</v>
      </c>
      <c r="L47" t="str">
        <v>Charged Pouch: Ammunition Slot Pouch; Provides Pellets for the use of Guns and Rifles; Passive: Fired Pellets Deal 10 Lightning Damage on Hit.</v>
      </c>
      <c r="M47" t="s">
        <v>2676</v>
      </c>
      <c r="O47" t="str">
        <f>Gear!B505</f>
        <v>**Insert**</v>
      </c>
      <c r="U47" t="str">
        <f>Gear!B295</f>
        <v>**Insert**</v>
      </c>
    </row>
    <row r="48" spans="1:21">
      <c r="A48" t="str">
        <f>Gear!B347</f>
        <v>**Insert**</v>
      </c>
      <c r="B48" t="str">
        <f>Gear!B349</f>
        <v xml:space="preserve">Red Whip: One-handed Half-Ranged Whip; 4 Physical Damage; 8 Fire Damage on Hit.  </v>
      </c>
      <c r="C48" t="str">
        <f>Gear!B352</f>
        <v>Spiked Whip: One-handed Half-Ranged Whip; 12 Physical Damage; On Hit: 50% chance to Bleed Target for 5 Bleeding Damage Per Tick over 3 Turns.</v>
      </c>
      <c r="E48" t="str">
        <v>Kablom: One-handed Ranged Orb; 8 Magic Damage; Active: (&gt;) Selfdestruct; Throw the Orb at Target causing it to explode 25 Arcane Damage.</v>
      </c>
      <c r="F48" t="str">
        <v>The Bayonet Fixed Flintlock: Two-handed Ranged Rifle; 16 Physical Damage; 1 Ammo Capacity; 1 Hex Range. Passive: Counts as a Sharp Weapon as well and can be used as a melee melee Weapon for 15 Physical Damage scaling with Strength.</v>
      </c>
      <c r="G48" t="str">
        <f>Gear!B919</f>
        <v>**Insert**</v>
      </c>
      <c r="H48" t="str">
        <f>Gear!B921</f>
        <v>Mystic Sleeves: Arms Piece; +1 Wisdom; +20 Mana.</v>
      </c>
      <c r="I48" t="str">
        <f>Gear!B924</f>
        <v>**Insert**</v>
      </c>
      <c r="J48" t="str">
        <v>Ring of Lightning: Ring Piece; +40% Lightning Resistance.</v>
      </c>
      <c r="K48" t="str">
        <v xml:space="preserve">Silk Shorts: Leg Set Piece; + 50 Health. </v>
      </c>
      <c r="L48" t="str">
        <v>Farsight Monocle: Head Piece; +1 Hex Vision.</v>
      </c>
      <c r="M48" t="s">
        <v>2676</v>
      </c>
      <c r="O48" t="str">
        <f>Gear!B506</f>
        <v>**Insert**</v>
      </c>
      <c r="U48" t="str">
        <f>Gear!B296</f>
        <v>**Insert**</v>
      </c>
    </row>
    <row r="49" spans="1:21">
      <c r="A49" t="str">
        <f>Gear!B366</f>
        <v>Plain Bow: Two-handed Ranged Bow; 6-12 Physical Damage.</v>
      </c>
      <c r="B49" t="str">
        <f>Gear!B368</f>
        <v>Long Bow: Two-handed Ranged Bow; 9-11 Physical Damage; 1 Hex Range.</v>
      </c>
      <c r="C49" t="str">
        <f>Gear!B371</f>
        <v>Arcane Bow: Two-handed Ranged Bow; 18 Magic Damage; 1 Hex Range.</v>
      </c>
      <c r="E49" t="str">
        <v>Katana: Two-handed Melee Sword; 10 Physical Damage; Passive: This Weapon has +5 Base Damage if Target you are Attacking has 5 or less Defense and another +5 Base Damage if Targets Defense is 0 or lower.</v>
      </c>
      <c r="F49" t="str">
        <v>Scepto Mundo: Two-handed Ranged Scepter; 14-20 Magic Damage; +4 Power; Active: (≈) Randomly reveals 7 Hexes in a circle on the Map for 1 Day. (1/Day)</v>
      </c>
      <c r="G49" t="str">
        <f>Gear!B938</f>
        <v>**Insert**</v>
      </c>
      <c r="H49" t="str">
        <f>Gear!B940</f>
        <v>**Insert**</v>
      </c>
      <c r="I49" t="str">
        <f>Gear!B943</f>
        <v>**Insert**</v>
      </c>
      <c r="J49" t="str">
        <v>Featherfall Ring: Ring Piece; Immune to Fall Damage</v>
      </c>
      <c r="K49" t="str">
        <v>Spidersilk Stockings: Leg Piece; +10% Poison Resistance, +10% Chance to inflict Poison On Hit for 5 Poison Damage per Tick Over 2 Turn; Active: (o) Spin a Web; Slow all other Entities on Hex for 3 Turns. (1/Day)</v>
      </c>
      <c r="L49" t="str">
        <v>Mir Watchers Spaulders: Shoulder Piece; +8 Defense; +40 Health; -1 Mobility.</v>
      </c>
      <c r="M49" t="s">
        <v>2676</v>
      </c>
      <c r="O49" t="str">
        <f>Gear!B523</f>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U49" t="str">
        <f>Gear!B297</f>
        <v>**Insert**</v>
      </c>
    </row>
    <row r="50" spans="1:21">
      <c r="A50" t="str">
        <f>Gear!B385</f>
        <v>**Insert**</v>
      </c>
      <c r="B50" t="str">
        <f>Gear!B387</f>
        <v>Short-Range Arbest: One-handed Ranged Crossbow;  10-12 Physical Damage; 1 Ammo Capacity.</v>
      </c>
      <c r="C50" t="str">
        <f>Gear!B390</f>
        <v>**Insert**</v>
      </c>
      <c r="E50" t="str">
        <v>Deadly Bozdogan: Two-handed Melee Mace; 9-13 Physical Damage; On Crit: 10 Bleed Damage.</v>
      </c>
      <c r="F50" t="str">
        <v>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v>
      </c>
      <c r="G50" t="str">
        <f>Gear!B957</f>
        <v>**Insert**</v>
      </c>
      <c r="H50" t="str">
        <f>Gear!B959</f>
        <v>Silver Gauntlet: Hand Set Piece; +1 Defense; +10% Elemental Resistance.</v>
      </c>
      <c r="I50" t="str">
        <f>Gear!B962</f>
        <v>Knuckle Breakers: Hand Piece; +1 Might; +1 Defense; +1 Strength; Passive: Unarmed Basic Attacks Gain +0.5 Strength Scaling.</v>
      </c>
      <c r="J50" t="str">
        <v>Lucky Charm: Necklace Piece; Active: (≈) Selfdestruct; Instant; Reroll Target Nat 1 Roll from a D20.</v>
      </c>
      <c r="K50" t="str">
        <v>Silver Treads: Feet Set Piece; +1 Defense; +10% Elemental Resistance.</v>
      </c>
      <c r="L50" t="str">
        <v>Windmakers Metal: Body Piece; +2 Might; +2 Defense; +20 Health; -1 Mobility; +20% Wind Resistance.</v>
      </c>
      <c r="M50" t="s">
        <v>2676</v>
      </c>
      <c r="O50" t="str">
        <f>Gear!B524</f>
        <v>**Insert**</v>
      </c>
      <c r="U50" t="str">
        <f>Gear!B332</f>
        <v>Crop-Chop Harvester: Two-handed Melee Scythe; 14-22 Physical Damage; Active : Explore a Hex at half cost. (2/Day)</v>
      </c>
    </row>
    <row r="51" spans="1:21">
      <c r="A51" t="str">
        <f>Gear!B404</f>
        <v>**Insert**</v>
      </c>
      <c r="B51" t="str">
        <f>Gear!B406</f>
        <v>**Insert**</v>
      </c>
      <c r="C51" t="str">
        <f>Gear!B409</f>
        <v>**Insert**</v>
      </c>
      <c r="E51" t="str">
        <v>Sickle: One-handed Melee Knife; 7 Physical Damage; On Hit: 7 Bleed Damage.</v>
      </c>
      <c r="F51" t="str">
        <v>Kusari-gama: One-handed Half-Ranged Flail; 15 Physical Damage; Passive: This weapon counts as Sharp.</v>
      </c>
      <c r="G51" t="str">
        <f>Gear!B976</f>
        <v>**Insert**</v>
      </c>
      <c r="H51" t="str">
        <f>Gear!B978</f>
        <v>**Insert**</v>
      </c>
      <c r="I51" t="str">
        <f>Gear!B981</f>
        <v>**Insert**</v>
      </c>
      <c r="K51" t="str">
        <v>Flash Footwear: Feet Piece; +2 Defense; +30% Lightning Resistance; +2 Dexterity.</v>
      </c>
      <c r="L51" t="str">
        <v>The Elaborate Lie: Body Piece; +2 Defense; +30% Dark Resistance; +6 Power; Passive: You will appear to have an extra 200 Health to other Entities.</v>
      </c>
      <c r="M51" t="s">
        <v>2676</v>
      </c>
      <c r="O51" t="str">
        <f>Gear!B525</f>
        <v>**Insert**</v>
      </c>
      <c r="U51" t="str">
        <f>Gear!B333</f>
        <v>Necros: Two-handed Melee Scythe; 12-20 Physical Damage; Active: (^) Summon a 25 Health and 10 Physical Damage Melee Basic Attack Skeleton Minion to aid you until end of Combat. (1/Combat)</v>
      </c>
    </row>
    <row r="52" spans="1:21">
      <c r="A52" t="str">
        <f>Gear!B423</f>
        <v>**Insert**</v>
      </c>
      <c r="B52" t="str">
        <f>Gear!B425</f>
        <v>Golden Flintlock Pistol: One-handed Ranged Pistol; 8-9 Physical Damage; 2 Ammo Capacity.</v>
      </c>
      <c r="C52" t="str">
        <f>Gear!B428</f>
        <v>El Capitan: One-handed Ranged Pistol; Set Piece; 22-28 Unscallable Fire Damage; 1 Capacity.</v>
      </c>
      <c r="G52" t="str">
        <f>Gear!B995</f>
        <v>Second-Hand: Hand Piece; +15 Health; +1 Dexterity.</v>
      </c>
      <c r="H52" t="str">
        <f>Gear!B997</f>
        <v>Demonskin Gloves: Hand Set Piece; +15 Health; On Hit: 5 Fire Damage.</v>
      </c>
      <c r="I52" t="str">
        <f>Gear!B1000</f>
        <v>Crystal Gloves: Hand Set Piece; +50 Mana; +2 Dispersion; +3 Power; +20% Frost Resistance.</v>
      </c>
      <c r="K52" t="str">
        <v>Golden Barbute: Head Piece; + 2 Defense; + 3 Strength; +10% Poison Resistance; +10% Light Resistance.</v>
      </c>
      <c r="L52" t="str">
        <v>Insanity Vestment: Body Piece; +50 Mana; Passive: Your Damaging Non-Ultimate Spells have 50% Chance to deal Double Damage.</v>
      </c>
      <c r="M52" t="s">
        <v>2676</v>
      </c>
      <c r="O52" t="str">
        <f>Gear!B526</f>
        <v>Verdant Vengence: One-handed Ranged Orb; 10 Poison Damage; Passive: [Requires Combat] This Weapons Base Damage is doubled if you were the first one to take Damage this Combat out of all Entities; Active: (≈) Take 20 Poison Damage and Double this Weapons Base Damage. (1/Combat)</v>
      </c>
      <c r="U52" t="str">
        <f>Gear!B334</f>
        <v>**Insert**</v>
      </c>
    </row>
    <row r="53" spans="1:21">
      <c r="A53" t="str">
        <f>Gear!B442</f>
        <v>**Insert**</v>
      </c>
      <c r="B53" t="str">
        <f>Gear!B444</f>
        <v>Ferguson Rifle: Two-handed Ranged Rifle; 10 Physical Damage; 1 Ammo Capacity; Passive: Instantly Reloads on basic Attack.</v>
      </c>
      <c r="C53" t="str">
        <f>Gear!B447</f>
        <v>Mana-Tech Reloader: Two-handed Ranged Rifle; 10-14 Magic Damage; 1 Capacity; On Hit: 10 Lightning Damage; Passive: This Weapon does not Consume its Pellet when Shooting. instead it Shoots copies of it which Consume 5 Mana per Shot; Does not need to be Reloaded but Pellets can be swapped.</v>
      </c>
      <c r="G53" t="str">
        <f>Gear!B1014</f>
        <v>Magic Tainted Wraps: Hand Piece; +2 Power; +10 Health.</v>
      </c>
      <c r="H53" t="str">
        <f>Gear!B1016</f>
        <v>**Insert**</v>
      </c>
      <c r="I53" t="str">
        <f>Gear!B1019</f>
        <v>**Insert**</v>
      </c>
      <c r="K53" t="str">
        <v>Hunters Vest: Body Piece; +3 Defense; +3 Dexterity.</v>
      </c>
      <c r="L53" t="str">
        <v>Hoarder's Gloves: Hand Set Piece; Passive: Double the amount of Loot you recieve from Exploring Hexes (2/Day);  Passive: Selfdestruct upon Unequipping it.</v>
      </c>
      <c r="M53" t="s">
        <v>2676</v>
      </c>
      <c r="U53" t="str">
        <f>Gear!B335</f>
        <v>**Insert**</v>
      </c>
    </row>
    <row r="54" spans="1:21">
      <c r="A54" t="str">
        <f>Gear!B461</f>
        <v>**Insert**</v>
      </c>
      <c r="B54" t="str">
        <f>Gear!B463</f>
        <v>Living Staff: Two-handed Melee Staff; 5 Earth Damage; +5 Power; +50 Mana.</v>
      </c>
      <c r="C54" t="str">
        <f>Gear!B466</f>
        <v>Fractured Sky: Two-handed Ranged Staff; Unscalable 10 Wind Damage; +6 Power; +50 Mana; Active: (&gt;) Launch a powerful torrent at Target dealing 20 Wind Damage and inflicting Chilled for 2 Turns. (1/Combat)</v>
      </c>
      <c r="G54" t="str">
        <f>Gear!B1033</f>
        <v>**Insert**</v>
      </c>
      <c r="H54" t="str">
        <f>Gear!B1035</f>
        <v>**Insert**</v>
      </c>
      <c r="I54" t="str">
        <f>Gear!B1038</f>
        <v>**Insert**</v>
      </c>
      <c r="K54" t="str">
        <v>Bracers of Muscle: Arms Piece; +3 Might; -70% Bleed Resistance.</v>
      </c>
      <c r="L54" t="str">
        <v>Pair of Manakillers: Hand Piece: +20 Mana; Passive: Strikes Drain 10 Mana on Hit.</v>
      </c>
      <c r="M54" t="s">
        <v>2676</v>
      </c>
      <c r="U54" t="str">
        <f>Gear!B370</f>
        <v>Scouter: Two-handed Ranged Bow; 14-16 Physical Damage; 1 Hex Range; Active: (&gt;) Transform an Arrow into a 1 Hex Vision Ward and shoot it in 1 Hex Range. (1/Day)</v>
      </c>
    </row>
    <row r="55" spans="1:21">
      <c r="A55" t="str">
        <f>Gear!B480</f>
        <v>Dustgrain Scepter: Two-handed Ranged Scepter; 9 Magic Damage.</v>
      </c>
      <c r="B55" t="str">
        <f>Gear!B482</f>
        <v>Frostform Scepter: Two-handed Ranged Scepter; Set Piece; 9 Frost Damage; On Hit: 20% chance to Frostbite Target for 5 Damage Per Tick over 4 Turns.</v>
      </c>
      <c r="C55" t="str">
        <f>Gear!B485</f>
        <v>Draining Scepter: Two-handed Ranged Scepter; 7-10 Bleed Damage; Passive: 50% Lifedrain on Basic Attacks.</v>
      </c>
      <c r="G55" t="str">
        <f>Gear!B1052</f>
        <v>**Insert**</v>
      </c>
      <c r="H55" t="str">
        <f>Gear!B1054</f>
        <v>Silver Faulds: Leg Set Piece; +1 Defense; +10% Elemental Resistance.</v>
      </c>
      <c r="I55" t="str">
        <f>Gear!B1057</f>
        <v>Guardians Breeches: Leg Piece; +4 Defense; +30 Health; Active: (≈) Counter; Reflex: Block 25 Damage. (1/Day)</v>
      </c>
      <c r="K55" t="str">
        <v>Runners Armbands: Arms Piece; +1 Mobility; Passive: If you Flee Combat you gain +1 Mobility until End of Day.</v>
      </c>
      <c r="L55" t="str">
        <v>Stone Trousers of the Fool: Leg Piece; -40 Mana; -2 Dexterity; -2 Power; -2 Wisdom; -2 Mobility; +4 Strength; +4 Defense; +40 Health; +4 Might.</v>
      </c>
      <c r="M55" t="s">
        <v>2676</v>
      </c>
      <c r="U55" t="str">
        <f>Gear!B371</f>
        <v>Arcane Bow: Two-handed Ranged Bow; 18 Magic Damage; 1 Hex Range.</v>
      </c>
    </row>
    <row r="56" spans="1:21">
      <c r="A56" t="str">
        <f>Gear!B499</f>
        <v>Manaspark: One-handed Ranged Wand; 5 Magic Damage; Passive: You may consume 10 Mana to Basic Attack at double Base Damage.</v>
      </c>
      <c r="B56" t="str">
        <f>Gear!B501</f>
        <v>Lightwand: One-handed Ranged Wand; 4-8 Light Damage; +2 Power.</v>
      </c>
      <c r="C56" t="str">
        <f>Gear!B504</f>
        <v>**Insert**</v>
      </c>
      <c r="G56" t="str">
        <f>Gear!B1071</f>
        <v>**Insert**</v>
      </c>
      <c r="H56" t="str">
        <f>Gear!B1073</f>
        <v xml:space="preserve">Silk Shorts: Leg Set Piece; + 50 Health. </v>
      </c>
      <c r="I56" t="str">
        <f>Gear!B1076</f>
        <v>Slippery Skirt: Leg Piece; +3 Power; +1 Dispersion; +1 Mobility; +20% Deflection.</v>
      </c>
      <c r="K56" t="str">
        <v>Frost Gloves: Hand Set Piece; +2 Defense; +40% Frost Resistance; +2 Power.</v>
      </c>
      <c r="L56" t="str">
        <v>Crystal Protectors: Leg Set Piece; +50 Mana; +3 Dispersion; +10% Deflection.</v>
      </c>
      <c r="M56" t="s">
        <v>2676</v>
      </c>
      <c r="U56" t="str">
        <f>Gear!B372</f>
        <v>**Insert**</v>
      </c>
    </row>
    <row r="57" spans="1:21">
      <c r="A57" t="str">
        <f>Gear!B518</f>
        <v>**Insert**</v>
      </c>
      <c r="B57" t="str">
        <f>Gear!B520</f>
        <v>Kablom: One-handed Ranged Orb; 8 Magic Damage; Active: (&gt;) Selfdestruct; Throw the Orb at Target causing it to explode 25 Arcane Damage.</v>
      </c>
      <c r="C57" t="str">
        <f>Gear!B523</f>
        <v>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v>
      </c>
      <c r="G57" t="str">
        <f>Gear!B1090</f>
        <v>**Insert**</v>
      </c>
      <c r="H57" t="str">
        <f>Gear!B1092</f>
        <v>Spidersilk Stockings: Leg Piece; +10% Poison Resistance, +10% Chance to inflict Poison On Hit for 5 Poison Damage per Tick Over 2 Turn; Active: (o) Spin a Web; Slow all other Entities on Hex for 3 Turns. (1/Day)</v>
      </c>
      <c r="I57" t="str">
        <f>Gear!B1095</f>
        <v>Kickback Slacks: Leg Piece; +2 Dexterity; Passive: When hit by a Melee Attack there is a 30% chance to kick the attacker for 18(+100% Dexterity) Physical Damage.</v>
      </c>
      <c r="K57" t="str">
        <v>Weavers Straw Pants: Leg piece; +10 Defense; Passive: At start of each Day this Gear will lose 1 defense but give you 100 Gold; Selfdestruct upon unequipping.</v>
      </c>
      <c r="L57" t="str">
        <v>Fatale's Skirt: Leg Piece; +2 Dispersion; +2 Mobility; Active: (≈) [Requires your prior Action to be a Strike] Flash; Strike target for 10 Physical Damage, If this deals more than 1 Damage then the target becomes Poisoned for 10 Poison Damage per Tick Over 2 turns.</v>
      </c>
      <c r="M57" t="s">
        <v>2676</v>
      </c>
      <c r="U57" t="str">
        <f>Gear!B373</f>
        <v>**Insert**</v>
      </c>
    </row>
    <row r="58" spans="1:21">
      <c r="A58" s="927"/>
      <c r="B58" t="str">
        <f>Gear!B8</f>
        <v>**Insert**</v>
      </c>
      <c r="C58" t="str">
        <f>Gear!B11</f>
        <v>Short Heatsword: One-handed Melee Sword; 5 Physical Damage; On Hit: 15 Fire Damage.</v>
      </c>
      <c r="D58" s="927"/>
      <c r="E58" s="927"/>
      <c r="F58" s="927"/>
      <c r="G58" t="str">
        <f>Gear!B1109</f>
        <v>**Insert**</v>
      </c>
      <c r="H58" t="str">
        <f>Gear!B1111</f>
        <v>Silver Treads: Feet Set Piece; +1 Defense; +10% Elemental Resistance.</v>
      </c>
      <c r="I58" t="str">
        <f>Gear!B1114</f>
        <v>Midnight Treads: Feet Piece; +4 Defense; 2 Dispersion; +20% Fire Resistance; +20% Frost Resistance; +20% Poison Resistance; Passive: Costs 1 less stamina to cross Desert Hexes.</v>
      </c>
      <c r="K58" t="str">
        <v>Armored Tabis: Feet Piece; +4 Defense; +10% Fire Resistance; +10% Frost Resistance.</v>
      </c>
      <c r="L58" t="str">
        <v>Speedio's: Leg Piece; Passive: Gain +2 Stamina, Selfdestruct in 3 Days or when Unequipped.</v>
      </c>
      <c r="M58" t="s">
        <v>2676</v>
      </c>
      <c r="U58" t="str">
        <f>Gear!B408</f>
        <v>**Insert**</v>
      </c>
    </row>
    <row r="59" spans="1:21">
      <c r="B59" t="str">
        <f>Gear!B27</f>
        <v>Katana: Two-handed Melee Sword; 10 Physical Damage; Passive: This Weapon has +5 Base Damage if Target you are Attacking has 5 or less Defense and another +5 Base Damage if Targets Defense is 0 or lower.</v>
      </c>
      <c r="C59" t="str">
        <f>Gear!B30</f>
        <v>**Insert**</v>
      </c>
      <c r="G59" t="str">
        <f>Gear!B1128</f>
        <v>**Insert**</v>
      </c>
      <c r="H59" t="str">
        <f>Gear!B1130</f>
        <v>**Insert**</v>
      </c>
      <c r="I59" t="str">
        <f>Gear!B1133</f>
        <v>**Insert**</v>
      </c>
      <c r="K59" t="str">
        <v>Lavawear: Feet Piece; +1 Defense; +40% Fire Resistance; Passive: Can Traverse Lava Hexes.</v>
      </c>
      <c r="L59" t="str">
        <v>Hoarder's Boots: Feet Set Piece; Passive: Selfdestruct upon Unequipping it; Active: (≈) Restore 1 Stamina for every 1000 Gold you own. (1/Day)</v>
      </c>
      <c r="M59" t="s">
        <v>2676</v>
      </c>
      <c r="U59" t="str">
        <f>Gear!B409</f>
        <v>**Insert**</v>
      </c>
    </row>
    <row r="60" spans="1:21">
      <c r="B60" t="str">
        <f>Gear!B46</f>
        <v>**Insert**</v>
      </c>
      <c r="C60" t="str">
        <f>Gear!B49</f>
        <v>**Insert**</v>
      </c>
      <c r="G60" t="str">
        <f>Gear!B1147</f>
        <v>**Insert**</v>
      </c>
      <c r="H60" t="str">
        <f>Gear!B1149</f>
        <v>Flash Footwear: Feet Piece; +2 Defense; +30% Lightning Resistance; +2 Dexterity.</v>
      </c>
      <c r="I60" t="str">
        <f>Gear!B1152</f>
        <v>Crystal Boots: Feet Set Piece: +50 Mana; +4 Dispersion; +20% Frost Resistance; Passive: While on Crystal Tiles you have Regeneration Condition.</v>
      </c>
      <c r="K60" t="str">
        <v>Ring of Dexterity: Ring Piece; +6 Dexterity.</v>
      </c>
      <c r="L60" t="str">
        <v>Circlet of Thunder: Head Pieve; +20% Lightning Resistance; +20% Fortitude; +2 Dispersion.</v>
      </c>
      <c r="M60" t="s">
        <v>2676</v>
      </c>
      <c r="U60" t="str">
        <f>Gear!B410</f>
        <v>The Doubletap: Two-handed Ranged Crossbow; 12 Physical Damage; 2 Ammo Capacity; Passive: Basic Attacks Trigger Twice.</v>
      </c>
    </row>
    <row r="61" spans="1:21">
      <c r="B61" t="str">
        <f>Gear!B65</f>
        <v>**Insert**</v>
      </c>
      <c r="C61" t="str">
        <f>Gear!B68</f>
        <v>**Insert**</v>
      </c>
      <c r="G61" t="str">
        <f>Gear!B1166</f>
        <v>**Insert**</v>
      </c>
      <c r="H61" t="str">
        <f>Gear!B1168</f>
        <v>**Insert**</v>
      </c>
      <c r="I61" t="str">
        <f>Gear!B1171</f>
        <v>**Insert**</v>
      </c>
      <c r="K61" t="str">
        <v>Ring of Power: Ring Piece; +6 Power.</v>
      </c>
      <c r="L61" t="str">
        <v>Tough Deflectors: Shoulder Piece; +2 Defense; +20% Deflection; Passive: For every Deflection trigger gain 2 Defense until End of Combat.</v>
      </c>
      <c r="M61" t="s">
        <v>2676</v>
      </c>
      <c r="U61" t="str">
        <f>Gear!B411</f>
        <v>**Insert**</v>
      </c>
    </row>
    <row r="62" spans="1:21">
      <c r="B62" t="str">
        <f>Gear!B84</f>
        <v>**Insert**</v>
      </c>
      <c r="C62" t="str">
        <f>Gear!B87</f>
        <v>**Insert**</v>
      </c>
      <c r="G62" t="str">
        <f>Gear!B1186</f>
        <v>Ring of Fire: Ring Piece; +40% Fire Resistance.</v>
      </c>
      <c r="H62" t="str">
        <f>Gear!B618</f>
        <v>**Insert**</v>
      </c>
      <c r="I62" t="str">
        <f>Gear!B621</f>
        <v>**Insert**</v>
      </c>
      <c r="K62" t="str">
        <v>Ring of Strength: Ring Piece; +6 Strength.</v>
      </c>
      <c r="L62" t="str">
        <v>Waterfall Collar: Shoulder Piece; +4 Power; +3 Dispersion; +20% Frost Resistance; Passive: You may Rest(not swim) in a Water Hex.</v>
      </c>
      <c r="M62" t="s">
        <v>2676</v>
      </c>
      <c r="U62" t="str">
        <f>Gear!B446</f>
        <v>Clear-Sight Rifle: Two-handed Ranged Rifle; 14-18 Physical Damage; 1 Ammo Capacity; 1 Hex Range; Active: (&gt;) Basic Attack Target; If it lands Reveal their Equipped Gear. (1/Combat)</v>
      </c>
    </row>
    <row r="63" spans="1:21">
      <c r="B63" t="str">
        <f>Gear!B103</f>
        <v>**Insert**</v>
      </c>
      <c r="C63" t="str">
        <f>Gear!B106</f>
        <v>**Insert**</v>
      </c>
      <c r="G63" t="str">
        <f>Gear!B1187</f>
        <v xml:space="preserve">Ring of Frost: Ring Set Piece; +40% Frost Resistance. </v>
      </c>
      <c r="H63" t="str">
        <f>Gear!B637</f>
        <v>**Insert**</v>
      </c>
      <c r="I63" t="str">
        <f>Gear!B640</f>
        <v>Charged Pouch: Ammunition Slot Pouch; Provides Pellets for the use of Guns and Rifles; Passive: Fired Pellets Deal 10 Lightning Damage on Hit.</v>
      </c>
      <c r="K63" t="str">
        <v>Blue Tear Ring: Ring Piece; Gain Resilient when below 25% Max Health.</v>
      </c>
      <c r="L63" t="str">
        <v>Oldmaesters Duds: Body Piece; +2 Wisdom; +4 Power; -2 Strength; -2 Dexterity.</v>
      </c>
      <c r="M63" t="s">
        <v>2676</v>
      </c>
      <c r="U63" t="str">
        <f>Gear!B447</f>
        <v>Mana-Tech Reloader: Two-handed Ranged Rifle; 10-14 Magic Damage; 1 Capacity; On Hit: 10 Lightning Damage; Passive: This Weapon does not Consume its Pellet when Shooting. instead it Shoots copies of it which Consume 5 Mana per Shot; Does not need to be Reloaded but Pellets can be swapped.</v>
      </c>
    </row>
    <row r="64" spans="1:21">
      <c r="B64" t="str">
        <f>Gear!B122</f>
        <v>**Insert**</v>
      </c>
      <c r="C64" t="str">
        <f>Gear!B125</f>
        <v>**Insert**</v>
      </c>
      <c r="G64" t="str">
        <f>Gear!B1188</f>
        <v>Ring of Dark: Ring Piece; +40% Dark Resistance.</v>
      </c>
      <c r="H64" t="str">
        <f>Gear!B656</f>
        <v>Golden Barbute: Head Piece; + 2 Defense; + 3 Strength; +10% Poison Resistance; +10% Light Resistance.</v>
      </c>
      <c r="I64" t="str">
        <f>Gear!B659</f>
        <v>**Insert**</v>
      </c>
      <c r="K64" t="str">
        <v>Red Tear Ring: Ring Piece; Gain Surged when below 25% Max Health.</v>
      </c>
      <c r="L64" t="str">
        <v>Glacialwear: Feet Piece; +2 Defense; +20% Frost Resistance; +1 Stamina; Passive: Can Traverse Water Hexes.</v>
      </c>
      <c r="M64" t="s">
        <v>2676</v>
      </c>
      <c r="U64" t="str">
        <f>Gear!B448</f>
        <v>The Bayonet Fixed Flintlock: Two-handed Ranged Rifle; 16 Physical Damage; 1 Ammo Capacity; 1 Hex Range. Passive: Counts as a Sharp Weapon as well and can be used as a melee melee Weapon for 15 Physical Damage scaling with Strength.</v>
      </c>
    </row>
    <row r="65" spans="2:21">
      <c r="B65" t="str">
        <f>Gear!B141</f>
        <v>Deadly Bozdogan: Two-handed Melee Mace; 9-13 Physical Damage; On Crit: 10 Bleed Damage.</v>
      </c>
      <c r="C65" t="str">
        <f>Gear!B144</f>
        <v>**Insert**</v>
      </c>
      <c r="G65" t="str">
        <f>Gear!B1189</f>
        <v>Ring of Light: Ring Piece; +40% Light Resistance.</v>
      </c>
      <c r="H65" t="str">
        <f>Gear!B675</f>
        <v>**Insert**</v>
      </c>
      <c r="I65" t="str">
        <f>Gear!B678</f>
        <v>Farsight Monocle: Head Piece; +1 Hex Vision.</v>
      </c>
      <c r="K65" t="str">
        <v>Dragonscale Ring: Ring Piece; Active: (≈) Gain 8 Defense until End of Combat. (1/Combat)</v>
      </c>
      <c r="L65" t="str">
        <v>Ring of Pure Balance: Ring Piece; +1 Attribute of your Choice; Active: (≈) Average out your Max Health and Max Mana which becomes your new Max Health and Max Mana. (E.g. 100 Hp and 50 Mana -&gt; 75 HP and 75 mana)</v>
      </c>
      <c r="M65" t="s">
        <v>2676</v>
      </c>
      <c r="U65" t="str">
        <f>Gear!B449</f>
        <v>**Insert**</v>
      </c>
    </row>
    <row r="66" spans="2:21">
      <c r="B66" t="str">
        <f>Gear!B160</f>
        <v>**Insert**</v>
      </c>
      <c r="C66" t="str">
        <f>Gear!B163</f>
        <v>**Insert**</v>
      </c>
      <c r="G66" t="str">
        <f>Gear!B1190</f>
        <v>Ring of Wind: Ring Piece; +40% Wind Resistance.</v>
      </c>
      <c r="H66" t="str">
        <f>Gear!B694</f>
        <v>**Insert**</v>
      </c>
      <c r="I66" t="str">
        <f>Gear!B697</f>
        <v>**Insert**</v>
      </c>
      <c r="K66" t="str">
        <v>Mountain Ring: Ring Piece; +50 Health.</v>
      </c>
      <c r="L66" t="str">
        <v>Ring of Solomon's Mines: Ring Piece; Active: (≈) Roll d2, if 1 Gain 500 Gold, if 2 Lose 25 Health. (1/Day)</v>
      </c>
      <c r="M66" t="s">
        <v>2676</v>
      </c>
      <c r="U66" t="str">
        <f>Gear!B465</f>
        <v>Lava Drinker: Two-handed Melee Staff; 15 Unscallable Fire Damage; +4 Power; Active: (≈) Transform Lava Hex in Hex Vision into Scorched Hex and Restore 25 Health. (3/Day)</v>
      </c>
    </row>
    <row r="67" spans="2:21">
      <c r="B67" t="str">
        <f>Gear!B179</f>
        <v>**Insert**</v>
      </c>
      <c r="C67" t="str">
        <f>Gear!B182</f>
        <v>**Insert**</v>
      </c>
      <c r="G67" t="str">
        <f>Gear!B1191</f>
        <v>Ring of Earth: Ring Piece; +40% Earth Resistance.</v>
      </c>
      <c r="H67" t="str">
        <f>Gear!B713</f>
        <v>**Insert**</v>
      </c>
      <c r="I67" t="str">
        <f>Gear!B716</f>
        <v>**Insert**</v>
      </c>
      <c r="K67" t="str">
        <v>Raven Ring: Ring Piece; +1 Hex Range on Ranged Weapons.</v>
      </c>
      <c r="L67" t="str">
        <v>Cowards Ring: Ring Set Piece; +3 Mobility.</v>
      </c>
      <c r="M67" t="s">
        <v>2676</v>
      </c>
      <c r="U67" t="str">
        <f>Gear!B466</f>
        <v>Fractured Sky: Two-handed Ranged Staff; Unscalable 10 Wind Damage; +6 Power; +50 Mana; Active: (&gt;) Launch a powerful torrent at Target dealing 20 Wind Damage and inflicting Chilled for 2 Turns. (1/Combat)</v>
      </c>
    </row>
    <row r="68" spans="2:21">
      <c r="B68" t="str">
        <f>Gear!B198</f>
        <v>**Insert**</v>
      </c>
      <c r="C68" t="str">
        <f>Gear!B201</f>
        <v>**Insert**</v>
      </c>
      <c r="G68" t="str">
        <f>Gear!B1192</f>
        <v>Ring of Bleed: Ring Piece; +40% Bleed Resistance.</v>
      </c>
      <c r="H68" t="str">
        <f>Gear!B732</f>
        <v>**Insert**</v>
      </c>
      <c r="I68" t="str">
        <f>Gear!B735</f>
        <v>**Insert**</v>
      </c>
      <c r="K68" t="str">
        <v>Silver Ring: Ring Set Piece; +20% Damage to Demons; Divine, Undead and Faeries.</v>
      </c>
      <c r="L68" t="str">
        <v>Hornet Ring: Ring Piece; +1 Critical Multiplier.</v>
      </c>
      <c r="M68" t="s">
        <v>2676</v>
      </c>
      <c r="U68" t="str">
        <f>Gear!B467</f>
        <v>**Insert**</v>
      </c>
    </row>
    <row r="69" spans="2:21">
      <c r="B69" t="str">
        <f>Gear!B217</f>
        <v>**Insert**</v>
      </c>
      <c r="C69" t="str">
        <f>Gear!B220</f>
        <v>**Insert**</v>
      </c>
      <c r="G69" t="str">
        <f>Gear!B1193</f>
        <v>Ring of Poison: Ring Piece; +40% Poison Resistance.</v>
      </c>
      <c r="H69" t="str">
        <f>Gear!B751</f>
        <v>**Insert**</v>
      </c>
      <c r="I69" t="str">
        <f>Gear!B754</f>
        <v>Mir Watchers Spaulders: Shoulder Piece; +8 Defense; +40 Health; -1 Mobility.</v>
      </c>
      <c r="K69" t="str">
        <v>The Amethyst(Stone Amulet): Necklace Piece; +2 Dispersion; +40% Dark Resistance. If you Control all 5 Stone(Diamond; Amethyst. Topaz. Ruby And Sapphire) Amulets. Combine them into the Elemental Fury.</v>
      </c>
      <c r="L69" t="str">
        <v>Skyfall Ring: Ring Piece; +5 Earth Damage on Hit; Active: Powerplay; (&gt;) Calls down a meteorite to strike at a target for 50 Earth Damage.</v>
      </c>
      <c r="M69" t="s">
        <v>2676</v>
      </c>
      <c r="U69" t="str">
        <f>Gear!B468</f>
        <v>**Insert**</v>
      </c>
    </row>
    <row r="70" spans="2:21">
      <c r="B70" t="str">
        <f>Gear!B236</f>
        <v>**Insert**</v>
      </c>
      <c r="C70" t="str">
        <f>Gear!B239</f>
        <v>**Insert**</v>
      </c>
      <c r="G70" t="str">
        <f>Gear!B1194</f>
        <v>Ring of Lightning: Ring Piece; +40% Lightning Resistance.</v>
      </c>
      <c r="H70" t="str">
        <f>Gear!B770</f>
        <v>**Insert**</v>
      </c>
      <c r="I70" t="str">
        <f>Gear!B773</f>
        <v>**Insert**</v>
      </c>
      <c r="K70" t="str">
        <v>The Topaz(Stone Amulet): Necklace Piece; +2 Dispersion; +40% Wind Resistance. If you Control all 5 Stone(Diamond; Amethyst. Topaz. Ruby And Sapphire) Amulets. Combine them into the Elemental Fury.</v>
      </c>
      <c r="L70" t="str">
        <v xml:space="preserve">Search of Death: Ring Piece; +25 Health +25 Mana; Active: (≈) Point the Direction of the closest Boss. </v>
      </c>
      <c r="M70" t="s">
        <v>2676</v>
      </c>
      <c r="U70" t="str">
        <f>Gear!B484</f>
        <v>Mana Wood Scepter: Two-handed Ranged Scepter; 1 Magic Damage; 150 Mana; Active: (≈) Your Next 3 Basic Attacks this Combat Regenerate 20 Mana on Hit. (1/Day)</v>
      </c>
    </row>
    <row r="71" spans="2:21">
      <c r="B71" t="str">
        <f>Gear!B255</f>
        <v>**Insert**</v>
      </c>
      <c r="C71" t="str">
        <f>Gear!B258</f>
        <v>**Insert**</v>
      </c>
      <c r="G71" t="str">
        <f>Gear!B1195</f>
        <v>Featherfall Ring: Ring Piece; Immune to Fall Damage</v>
      </c>
      <c r="H71" t="str">
        <f>Gear!B789</f>
        <v>**Insert**</v>
      </c>
      <c r="I71" t="str">
        <f>Gear!B792</f>
        <v>**Insert**</v>
      </c>
      <c r="K71" t="str">
        <v>The Ruby(Stone Amulet): Necklace Piece; +2 Dispersion; +40% Fire Resistance. If you Control all 5 Stone (Diamond; Amethyst. Topaz. Ruby And Sapphire) Amulets. Combine them into the Elemental Fury.</v>
      </c>
      <c r="L71" t="str">
        <v>Ring of Endurance: Ring Piece; +1 Stamina; +1 Mobility; +40% Poison Resistance.</v>
      </c>
      <c r="M71" t="s">
        <v>2676</v>
      </c>
      <c r="U71" t="str">
        <f>Gear!B485</f>
        <v>Draining Scepter: Two-handed Ranged Scepter; 7-10 Bleed Damage; Passive: 50% Lifedrain on Basic Attacks.</v>
      </c>
    </row>
    <row r="72" spans="2:21">
      <c r="B72" t="str">
        <f>Gear!B274</f>
        <v>**Insert**</v>
      </c>
      <c r="C72" t="str">
        <f>Gear!B277</f>
        <v>**Insert**</v>
      </c>
      <c r="G72" t="str">
        <f>Gear!B1231</f>
        <v>Lucky Charm: Necklace Piece; Active: (≈) Selfdestruct; Instant; Reroll Target Nat 1 Roll from a D20.</v>
      </c>
      <c r="H72" t="str">
        <f>Gear!B808</f>
        <v>**Insert**</v>
      </c>
      <c r="I72" t="str">
        <f>Gear!B811</f>
        <v>**Insert**</v>
      </c>
      <c r="K72" t="str">
        <v>The Sapphire(Stone Amulet): Necklace Piece; +2 Dispersion; +40% Frost Resistance. If you Control all 5 Stone(Diamond; Amethyst. Topaz. Ruby And Sapphire) Amulets. Combine them into the Elemental Fury.</v>
      </c>
      <c r="L72" t="str">
        <v>Spell-Eater: Necklace Piece; Active: (+) Selfdestruct; Counter; Eat Target Spell Targeting you.</v>
      </c>
      <c r="M72" t="s">
        <v>2676</v>
      </c>
      <c r="U72" t="str">
        <f>Gear!B486</f>
        <v>Scepto Mundo: Two-handed Ranged Scepter; 14-20 Magic Damage; +4 Power; Active: (≈) Randomly reveals 7 Hexes in a circle on the Map for 1 Day. (1/Day)</v>
      </c>
    </row>
    <row r="73" spans="2:21">
      <c r="B73" t="str">
        <f>Gear!B293</f>
        <v>**Insert**</v>
      </c>
      <c r="C73" t="str">
        <f>Gear!B296</f>
        <v>**Insert**</v>
      </c>
      <c r="H73" t="str">
        <f>Gear!B827</f>
        <v>**Insert**</v>
      </c>
      <c r="I73" t="str">
        <f>Gear!B830</f>
        <v>Windmakers Metal: Body Piece; +2 Might; +2 Defense; +20 Health; -1 Mobility; +20% Wind Resistance.</v>
      </c>
      <c r="K73" t="str">
        <v>The Diamond(Stone Amulet): Necklace Piece; +2 Dispersion; +40% Light Resistance. If you Control all 5 Stone(Diamond; Amethyst. Topaz. Ruby And Sapphire) Amulets. Combine them into the Elemental Fury.</v>
      </c>
      <c r="L73" t="str">
        <v>Locket of the Dryad: Necklace Piece; +50 Mana; Passive: Gain +5 on your Roll when Entering Forests.</v>
      </c>
      <c r="M73" t="s">
        <v>2676</v>
      </c>
      <c r="U73" t="str">
        <f>Gear!B487</f>
        <v>**Insert**</v>
      </c>
    </row>
    <row r="74" spans="2:21">
      <c r="B74" t="str">
        <f>Gear!B312</f>
        <v>Sickle: One-handed Melee Knife; 7 Physical Damage; On Hit: 7 Bleed Damage.</v>
      </c>
      <c r="C74" t="str">
        <f>Gear!B315</f>
        <v>Forward Fang: One-handed Melee Knife; 13 Physical Damage; Composite: Your Basic Attack has +0.5 Crit Multiplier.</v>
      </c>
      <c r="H74" t="str">
        <f>Gear!B846</f>
        <v>Hunters Vest: Body Piece; +3 Defense; +3 Dexterity.</v>
      </c>
      <c r="I74" t="str">
        <f>Gear!B849</f>
        <v>The Elaborate Lie: Body Piece; +2 Defense; +30% Dark Resistance; +6 Power; Passive: You will appear to have an extra 200 Health to other Entities.</v>
      </c>
      <c r="K74" t="str">
        <v>Jewel of the Sands: Necklace Piece; +2 Dexterity; +2 Power; +20% Wind Resistance; Passive: Desserts no longer slow your movement down. (Traversing them takes 1 stamina)</v>
      </c>
      <c r="L74" t="str">
        <v>Necklace of the Rebelious One: Necklace Piece; +3 Strength; Passive: You will always be first to take Action in Combat. (Overrides Heavy)</v>
      </c>
      <c r="M74" t="s">
        <v>2676</v>
      </c>
    </row>
    <row r="75" spans="2:21">
      <c r="B75" t="str">
        <f>Gear!B331</f>
        <v>**Insert**</v>
      </c>
      <c r="C75" t="str">
        <f>Gear!B334</f>
        <v>**Insert**</v>
      </c>
      <c r="H75" t="str">
        <f>Gear!B865</f>
        <v>**Insert**</v>
      </c>
      <c r="I75" t="str">
        <f>Gear!B868</f>
        <v>Insanity Vestment: Body Piece; +50 Mana; Passive: Your Damaging Non-Ultimate Spells have 50% Chance to deal Double Damage.</v>
      </c>
      <c r="K75" t="str">
        <v>Silver Amulet: Necklace Set Piece; +1 Dispersion; 10% Elemental Resistance.</v>
      </c>
      <c r="L75" t="str">
        <v>Necklace of the Devout Believer: Necklace Piece; +1 Faith; Active: (≈) Selfdestruct; Place the Necklace onto the ground; The Necklace breaks but the current Hex will Function like a Shrine until End of Day.</v>
      </c>
      <c r="M75" t="s">
        <v>2676</v>
      </c>
    </row>
    <row r="76" spans="2:21">
      <c r="B76" t="str">
        <f>Gear!B350</f>
        <v>**Insert**</v>
      </c>
      <c r="C76" t="str">
        <f>Gear!B353</f>
        <v>**Insert**</v>
      </c>
      <c r="H76" t="str">
        <f>Gear!B884</f>
        <v>**Insert**</v>
      </c>
      <c r="I76" t="str">
        <f>Gear!B887</f>
        <v>**Insert**</v>
      </c>
      <c r="K76" t="str">
        <v>Necklace of Wisdom: Necklace Piece; +2 Wisdom.</v>
      </c>
      <c r="L76" t="str">
        <v>Ravens Eye: Necklace Piece; +1 Hex Vision.</v>
      </c>
      <c r="M76" t="s">
        <v>2676</v>
      </c>
    </row>
    <row r="77" spans="2:21">
      <c r="B77" t="str">
        <f>Gear!B369</f>
        <v>**Insert**</v>
      </c>
      <c r="C77" t="str">
        <f>Gear!B372</f>
        <v>**Insert**</v>
      </c>
      <c r="H77" t="str">
        <f>Gear!B903</f>
        <v>Bracers of Muscle: Arms Piece; +3 Might; -70% Bleed Resistance.</v>
      </c>
      <c r="I77" t="str">
        <f>Gear!B906</f>
        <v>**Insert**</v>
      </c>
      <c r="K77" t="str">
        <v>Necklace of Might: Necklace Piece; +2 Might.</v>
      </c>
      <c r="L77" t="str">
        <v>Bonetooth Necklace: Necklace Piece; Active: (≈) [1 Use] Tells how many Hexes away and The Direction of the closest Hero; Passive: Upon Killing an Entity the Active gains 1 Use.</v>
      </c>
      <c r="M77" t="s">
        <v>2676</v>
      </c>
    </row>
    <row r="78" spans="2:21">
      <c r="B78" t="str">
        <f>Gear!B388</f>
        <v>**Insert**</v>
      </c>
      <c r="C78" t="str">
        <f>Gear!B391</f>
        <v>**Insert**</v>
      </c>
      <c r="H78" t="str">
        <f>Gear!B922</f>
        <v>**Insert**</v>
      </c>
      <c r="I78" t="str">
        <f>Gear!B925</f>
        <v>**Insert**</v>
      </c>
      <c r="K78" t="str">
        <v>Necklace of Mobility: Necklace Piece; +2 Mobility.</v>
      </c>
      <c r="M78" t="s">
        <v>2676</v>
      </c>
    </row>
    <row r="79" spans="2:21">
      <c r="B79" t="str">
        <f>Gear!B407</f>
        <v>**Insert**</v>
      </c>
      <c r="C79" t="str">
        <f>Gear!B410</f>
        <v>The Doubletap: Two-handed Ranged Crossbow; 12 Physical Damage; 2 Ammo Capacity; Passive: Basic Attacks Trigger Twice.</v>
      </c>
      <c r="H79" t="str">
        <f>Gear!B941</f>
        <v>Runners Armbands: Arms Piece; +1 Mobility; Passive: If you Flee Combat you gain +1 Mobility until End of Day.</v>
      </c>
      <c r="I79" t="str">
        <f>Gear!B944</f>
        <v>**Insert**</v>
      </c>
      <c r="M79" t="s">
        <v>2676</v>
      </c>
    </row>
    <row r="80" spans="2:21">
      <c r="B80" t="str">
        <f>Gear!B426</f>
        <v>**Insert**</v>
      </c>
      <c r="C80" t="str">
        <f>Gear!B429</f>
        <v>**Insert**</v>
      </c>
      <c r="H80" t="str">
        <f>Gear!B960</f>
        <v>**Insert**</v>
      </c>
      <c r="I80" t="str">
        <f>Gear!B963</f>
        <v>**Insert**</v>
      </c>
      <c r="M80" t="s">
        <v>2676</v>
      </c>
    </row>
    <row r="81" spans="2:13">
      <c r="B81" t="str">
        <f>Gear!B445</f>
        <v>**Insert**</v>
      </c>
      <c r="C81" t="str">
        <f>Gear!B448</f>
        <v>The Bayonet Fixed Flintlock: Two-handed Ranged Rifle; 16 Physical Damage; 1 Ammo Capacity; 1 Hex Range. Passive: Counts as a Sharp Weapon as well and can be used as a melee melee Weapon for 15 Physical Damage scaling with Strength.</v>
      </c>
      <c r="H81" t="str">
        <f>Gear!B979</f>
        <v>**Insert**</v>
      </c>
      <c r="I81" t="str">
        <f>Gear!B982</f>
        <v>**Insert**</v>
      </c>
      <c r="M81" t="s">
        <v>2676</v>
      </c>
    </row>
    <row r="82" spans="2:13">
      <c r="B82" t="str">
        <f>Gear!B464</f>
        <v>**Insert**</v>
      </c>
      <c r="C82" t="str">
        <f>Gear!B467</f>
        <v>**Insert**</v>
      </c>
      <c r="H82" t="str">
        <f>Gear!B998</f>
        <v>Frost Gloves: Hand Set Piece; +2 Defense; +40% Frost Resistance; +2 Power.</v>
      </c>
      <c r="I82" t="str">
        <f>Gear!B1001</f>
        <v>Hoarder's Gloves: Hand Set Piece; Passive: Double the amount of Loot you recieve from Exploring Hexes (2/Day);  Passive: Selfdestruct upon Unequipping it.</v>
      </c>
      <c r="M82" t="s">
        <v>2676</v>
      </c>
    </row>
    <row r="83" spans="2:13">
      <c r="B83" t="str">
        <f>Gear!B483</f>
        <v>**Insert**</v>
      </c>
      <c r="C83" t="str">
        <f>Gear!B486</f>
        <v>Scepto Mundo: Two-handed Ranged Scepter; 14-20 Magic Damage; +4 Power; Active: (≈) Randomly reveals 7 Hexes in a circle on the Map for 1 Day. (1/Day)</v>
      </c>
      <c r="H83" t="str">
        <f>Gear!B1017</f>
        <v>**Insert**</v>
      </c>
      <c r="I83" t="str">
        <f>Gear!B1020</f>
        <v>Pair of Manakillers: Hand Piece: +20 Mana; Passive: Strikes Drain 10 Mana on Hit.</v>
      </c>
    </row>
    <row r="84" spans="2:13">
      <c r="B84" t="str">
        <f>Gear!B502</f>
        <v>**Insert**</v>
      </c>
      <c r="C84" t="str">
        <f>Gear!B505</f>
        <v>**Insert**</v>
      </c>
      <c r="H84" t="str">
        <f>Gear!B1036</f>
        <v>**Insert**</v>
      </c>
      <c r="I84" t="str">
        <f>Gear!B1039</f>
        <v>Stone Trousers of the Fool: Leg Piece; -40 Mana; -2 Dexterity; -2 Power; -2 Wisdom; -2 Mobility; +4 Strength; +4 Defense; +40 Health; +4 Might.</v>
      </c>
    </row>
    <row r="85" spans="2:13">
      <c r="B85" t="str">
        <f>Gear!B521</f>
        <v>**Insert**</v>
      </c>
      <c r="C85" t="str">
        <f>Gear!B524</f>
        <v>**Insert**</v>
      </c>
      <c r="H85" t="str">
        <f>Gear!B1055</f>
        <v>**Insert**</v>
      </c>
      <c r="I85" t="str">
        <f>Gear!B1058</f>
        <v>Crystal Protectors: Leg Set Piece; +50 Mana; +3 Dispersion; +10% Deflection.</v>
      </c>
    </row>
    <row r="86" spans="2:13">
      <c r="C86" t="str">
        <f>Gear!B12</f>
        <v>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v>
      </c>
      <c r="H86" t="str">
        <f>Gear!B1074</f>
        <v>Weavers Straw Pants: Leg piece; +10 Defense; Passive: At start of each Day this Gear will lose 1 defense but give you 100 Gold; Selfdestruct upon unequipping.</v>
      </c>
      <c r="I86" t="str">
        <f>Gear!B1077</f>
        <v>Fatale's Skirt: Leg Piece; +2 Dispersion; +2 Mobility; Active: (≈) [Requires your prior Action to be a Strike] Flash; Strike target for 10 Physical Damage, If this deals more than 1 Damage then the target becomes Poisoned for 10 Poison Damage per Tick Over 2 turns.</v>
      </c>
    </row>
    <row r="87" spans="2:13">
      <c r="C87" t="str">
        <f>Gear!B31</f>
        <v>**Insert**</v>
      </c>
      <c r="H87" t="str">
        <f>Gear!B1093</f>
        <v>**Insert**</v>
      </c>
      <c r="I87" t="str">
        <f>Gear!B1096</f>
        <v>Speedio's: Leg Piece; Passive: Gain +2 Stamina, Selfdestruct in 3 Days or when Unequipped.</v>
      </c>
    </row>
    <row r="88" spans="2:13">
      <c r="C88" t="str">
        <f>Gear!B50</f>
        <v>**Insert**</v>
      </c>
      <c r="H88" t="str">
        <f>Gear!B1112</f>
        <v>Armored Tabis: Feet Piece; +4 Defense; +10% Fire Resistance; +10% Frost Resistance.</v>
      </c>
      <c r="I88" t="str">
        <f>Gear!B1115</f>
        <v>**Insert**</v>
      </c>
    </row>
    <row r="89" spans="2:13">
      <c r="C89" t="str">
        <f>Gear!B69</f>
        <v>**Insert**</v>
      </c>
      <c r="H89" t="str">
        <f>Gear!B1131</f>
        <v>**Insert**</v>
      </c>
      <c r="I89" t="str">
        <f>Gear!B1134</f>
        <v>**Insert**</v>
      </c>
    </row>
    <row r="90" spans="2:13">
      <c r="C90" t="str">
        <f>Gear!B88</f>
        <v>**Insert**</v>
      </c>
      <c r="H90" t="str">
        <f>Gear!B1150</f>
        <v>Lavawear: Feet Piece; +1 Defense; +40% Fire Resistance; Passive: Can Traverse Lava Hexes.</v>
      </c>
      <c r="I90" t="str">
        <f>Gear!B1153</f>
        <v>Hoarder's Boots: Feet Set Piece; Passive: Selfdestruct upon Unequipping it; Active: (≈) Restore 1 Stamina for every 1000 Gold you own. (1/Day)</v>
      </c>
    </row>
    <row r="91" spans="2:13">
      <c r="C91" t="str">
        <f>Gear!B107</f>
        <v>**Insert**</v>
      </c>
      <c r="H91" t="str">
        <f>Gear!B1169</f>
        <v>**Insert**</v>
      </c>
      <c r="I91" t="str">
        <f>Gear!B1172</f>
        <v>**Insert**</v>
      </c>
    </row>
    <row r="92" spans="2:13">
      <c r="C92" t="str">
        <f>Gear!B126</f>
        <v>**Insert**</v>
      </c>
      <c r="H92" t="str">
        <f>Gear!B1196</f>
        <v>Ring of Dexterity: Ring Piece; +6 Dexterity.</v>
      </c>
      <c r="I92" t="str">
        <f>Gear!B622</f>
        <v>**Insert**</v>
      </c>
    </row>
    <row r="93" spans="2:13">
      <c r="C93" t="str">
        <f>Gear!B145</f>
        <v>**Insert**</v>
      </c>
      <c r="H93" t="str">
        <f>Gear!B1197</f>
        <v>Ring of Power: Ring Piece; +6 Power.</v>
      </c>
      <c r="I93" t="str">
        <f>Gear!B641</f>
        <v>**Insert**</v>
      </c>
    </row>
    <row r="94" spans="2:13">
      <c r="C94" t="str">
        <f>Gear!B164</f>
        <v>Kusari-gama: One-handed Half-Ranged Flail; 15 Physical Damage; Passive: This weapon counts as Sharp.</v>
      </c>
      <c r="H94" t="str">
        <f>Gear!B1198</f>
        <v>Ring of Strength: Ring Piece; +6 Strength.</v>
      </c>
      <c r="I94" t="str">
        <f>Gear!B660</f>
        <v>**Insert**</v>
      </c>
    </row>
    <row r="95" spans="2:13">
      <c r="C95" t="str">
        <f>Gear!B183</f>
        <v>**Insert**</v>
      </c>
      <c r="H95" t="str">
        <f>Gear!B1199</f>
        <v>Blue Tear Ring: Ring Piece; Gain Resilient when below 25% Max Health.</v>
      </c>
      <c r="I95" t="str">
        <f>Gear!B679</f>
        <v>Circlet of Thunder: Head Pieve; +20% Lightning Resistance; +20% Fortitude; +2 Dispersion.</v>
      </c>
    </row>
    <row r="96" spans="2:13">
      <c r="C96" t="str">
        <f>Gear!B202</f>
        <v>**Insert**</v>
      </c>
      <c r="H96" t="str">
        <f>Gear!B1200</f>
        <v>Red Tear Ring: Ring Piece; Gain Surged when below 25% Max Health.</v>
      </c>
      <c r="I96" t="str">
        <f>Gear!B698</f>
        <v>**Insert**</v>
      </c>
    </row>
    <row r="97" spans="3:9">
      <c r="C97" t="str">
        <f>Gear!B221</f>
        <v>**Insert**</v>
      </c>
      <c r="H97" t="str">
        <f>Gear!B1201</f>
        <v>Dragonscale Ring: Ring Piece; Active: (≈) Gain 8 Defense until End of Combat. (1/Combat)</v>
      </c>
      <c r="I97" t="str">
        <f>Gear!B717</f>
        <v>**Insert**</v>
      </c>
    </row>
    <row r="98" spans="3:9">
      <c r="C98" t="str">
        <f>Gear!B240</f>
        <v>**Insert**</v>
      </c>
      <c r="H98" t="str">
        <f>Gear!B1202</f>
        <v>Mountain Ring: Ring Piece; +50 Health.</v>
      </c>
      <c r="I98" t="str">
        <f>Gear!B736</f>
        <v>**Insert**</v>
      </c>
    </row>
    <row r="99" spans="3:9">
      <c r="C99" t="str">
        <f>Gear!B259</f>
        <v>**Insert**</v>
      </c>
      <c r="H99" t="str">
        <f>Gear!B1203</f>
        <v>Raven Ring: Ring Piece; +1 Hex Range on Ranged Weapons.</v>
      </c>
      <c r="I99" t="str">
        <f>Gear!B755</f>
        <v>Tough Deflectors: Shoulder Piece; +2 Defense; +20% Deflection; Passive: For every Deflection trigger gain 2 Defense until End of Combat.</v>
      </c>
    </row>
    <row r="100" spans="3:9">
      <c r="C100" t="str">
        <f>Gear!B278</f>
        <v>**Insert**</v>
      </c>
      <c r="H100" t="str">
        <f>Gear!B1204</f>
        <v>Silver Ring: Ring Set Piece; +20% Damage to Demons; Divine, Undead and Faeries.</v>
      </c>
      <c r="I100" t="str">
        <f>Gear!B774</f>
        <v>**Insert**</v>
      </c>
    </row>
    <row r="101" spans="3:9">
      <c r="C101" t="str">
        <f>Gear!B297</f>
        <v>**Insert**</v>
      </c>
      <c r="H101" t="str">
        <f>Gear!B1205</f>
        <v>**Insert**</v>
      </c>
      <c r="I101" t="str">
        <f>Gear!B793</f>
        <v>Waterfall Collar: Shoulder Piece; +4 Power; +3 Dispersion; +20% Frost Resistance; Passive: You may Rest(not swim) in a Water Hex.</v>
      </c>
    </row>
    <row r="102" spans="3:9">
      <c r="C102" t="str">
        <f>Gear!B316</f>
        <v>**Insert**</v>
      </c>
      <c r="H102" t="str">
        <f>Gear!B1232</f>
        <v>The Amethyst(Stone Amulet): Necklace Piece; +2 Dispersion; +40% Dark Resistance. If you Control all 5 Stone(Diamond; Amethyst. Topaz. Ruby And Sapphire) Amulets. Combine them into the Elemental Fury.</v>
      </c>
      <c r="I102" t="str">
        <f>Gear!B812</f>
        <v>**Insert**</v>
      </c>
    </row>
    <row r="103" spans="3:9">
      <c r="C103" t="str">
        <f>Gear!B335</f>
        <v>**Insert**</v>
      </c>
      <c r="H103" t="str">
        <f>Gear!B1233</f>
        <v>The Topaz(Stone Amulet): Necklace Piece; +2 Dispersion; +40% Wind Resistance. If you Control all 5 Stone(Diamond; Amethyst. Topaz. Ruby And Sapphire) Amulets. Combine them into the Elemental Fury.</v>
      </c>
      <c r="I103" t="str">
        <f>Gear!B831</f>
        <v>**Insert**</v>
      </c>
    </row>
    <row r="104" spans="3:9">
      <c r="C104" t="str">
        <f>Gear!B354</f>
        <v>**Insert**</v>
      </c>
      <c r="H104" t="str">
        <f>Gear!B1234</f>
        <v>The Ruby(Stone Amulet): Necklace Piece; +2 Dispersion; +40% Fire Resistance. If you Control all 5 Stone (Diamond; Amethyst. Topaz. Ruby And Sapphire) Amulets. Combine them into the Elemental Fury.</v>
      </c>
      <c r="I104" t="str">
        <f>Gear!B850</f>
        <v>**Insert**</v>
      </c>
    </row>
    <row r="105" spans="3:9">
      <c r="C105" t="str">
        <f>Gear!B373</f>
        <v>**Insert**</v>
      </c>
      <c r="H105" t="str">
        <f>Gear!B1235</f>
        <v>The Sapphire(Stone Amulet): Necklace Piece; +2 Dispersion; +40% Frost Resistance. If you Control all 5 Stone(Diamond; Amethyst. Topaz. Ruby And Sapphire) Amulets. Combine them into the Elemental Fury.</v>
      </c>
      <c r="I105" t="str">
        <f>Gear!B869</f>
        <v>Oldmaesters Duds: Body Piece; +2 Wisdom; +4 Power; -2 Strength; -2 Dexterity.</v>
      </c>
    </row>
    <row r="106" spans="3:9">
      <c r="C106" t="str">
        <f>Gear!B392</f>
        <v>**Insert**</v>
      </c>
      <c r="H106" t="str">
        <f>Gear!B1236</f>
        <v>The Diamond(Stone Amulet): Necklace Piece; +2 Dispersion; +40% Light Resistance. If you Control all 5 Stone(Diamond; Amethyst. Topaz. Ruby And Sapphire) Amulets. Combine them into the Elemental Fury.</v>
      </c>
      <c r="I106" t="str">
        <f>Gear!B888</f>
        <v>**Insert**</v>
      </c>
    </row>
    <row r="107" spans="3:9">
      <c r="C107" t="str">
        <f>Gear!B411</f>
        <v>**Insert**</v>
      </c>
      <c r="H107" t="str">
        <f>Gear!B1237</f>
        <v>Jewel of the Sands: Necklace Piece; +2 Dexterity; +2 Power; +20% Wind Resistance; Passive: Desserts no longer slow your movement down. (Traversing them takes 1 stamina)</v>
      </c>
      <c r="I107" t="str">
        <f>Gear!B907</f>
        <v>**Insert**</v>
      </c>
    </row>
    <row r="108" spans="3:9">
      <c r="C108" t="str">
        <f>Gear!B430</f>
        <v>**Insert**</v>
      </c>
      <c r="H108" t="str">
        <f>Gear!B1238</f>
        <v>Silver Amulet: Necklace Set Piece; +1 Dispersion; 10% Elemental Resistance.</v>
      </c>
      <c r="I108" t="str">
        <f>Gear!B926</f>
        <v>**Insert**</v>
      </c>
    </row>
    <row r="109" spans="3:9">
      <c r="C109" t="str">
        <f>Gear!B449</f>
        <v>**Insert**</v>
      </c>
      <c r="H109" t="str">
        <f>Gear!B1239</f>
        <v>Necklace of Wisdom: Necklace Piece; +2 Wisdom.</v>
      </c>
      <c r="I109" t="str">
        <f>Gear!B945</f>
        <v>**Insert**</v>
      </c>
    </row>
    <row r="110" spans="3:9">
      <c r="C110" t="str">
        <f>Gear!B468</f>
        <v>**Insert**</v>
      </c>
      <c r="H110" t="str">
        <f>Gear!B1240</f>
        <v>Necklace of Might: Necklace Piece; +2 Might.</v>
      </c>
      <c r="I110" t="str">
        <f>Gear!B964</f>
        <v>**Insert**</v>
      </c>
    </row>
    <row r="111" spans="3:9">
      <c r="C111" t="str">
        <f>Gear!B487</f>
        <v>**Insert**</v>
      </c>
      <c r="H111" t="str">
        <f>Gear!B1241</f>
        <v>Necklace of Mobility: Necklace Piece; +2 Mobility.</v>
      </c>
      <c r="I111" t="str">
        <f>Gear!B983</f>
        <v>**Insert**</v>
      </c>
    </row>
    <row r="112" spans="3:9">
      <c r="C112" t="str">
        <f>Gear!B506</f>
        <v>**Insert**</v>
      </c>
      <c r="I112" t="str">
        <f>Gear!B1002</f>
        <v>**Insert**</v>
      </c>
    </row>
    <row r="113" spans="3:9">
      <c r="C113" t="str">
        <f>Gear!B525</f>
        <v>**Insert**</v>
      </c>
      <c r="I113" t="str">
        <f>Gear!B1021</f>
        <v>**Insert**</v>
      </c>
    </row>
    <row r="114" spans="3:9">
      <c r="I114" t="str">
        <f>Gear!B1040</f>
        <v>**Insert**</v>
      </c>
    </row>
    <row r="115" spans="3:9">
      <c r="I115" t="str">
        <f>Gear!B1059</f>
        <v>**Insert**</v>
      </c>
    </row>
    <row r="116" spans="3:9">
      <c r="I116" t="str">
        <f>Gear!B1078</f>
        <v>**Insert**</v>
      </c>
    </row>
    <row r="117" spans="3:9">
      <c r="I117" t="str">
        <f>Gear!B1097</f>
        <v>**Insert**</v>
      </c>
    </row>
    <row r="118" spans="3:9">
      <c r="I118" t="str">
        <f>Gear!B1116</f>
        <v>**Insert**</v>
      </c>
    </row>
    <row r="119" spans="3:9">
      <c r="I119" t="str">
        <f>Gear!B1135</f>
        <v>**Insert**</v>
      </c>
    </row>
    <row r="120" spans="3:9">
      <c r="I120" t="str">
        <f>Gear!B1154</f>
        <v>Glacialwear: Feet Piece; +2 Defense; +20% Frost Resistance; +1 Stamina; Passive: Can Traverse Water Hexes.</v>
      </c>
    </row>
    <row r="121" spans="3:9">
      <c r="I121" t="str">
        <f>Gear!B1173</f>
        <v>**Insert**</v>
      </c>
    </row>
    <row r="122" spans="3:9">
      <c r="I122" t="str">
        <f>Gear!B1206</f>
        <v>Ring of Pure Balance: Ring Piece; +1 Attribute of your Choice; Active: (≈) Average out your Max Health and Max Mana which becomes your new Max Health and Max Mana. (E.g. 100 Hp and 50 Mana -&gt; 75 HP and 75 mana)</v>
      </c>
    </row>
    <row r="123" spans="3:9">
      <c r="I123" t="str">
        <f>Gear!B1207</f>
        <v>Ring of Solomon's Mines: Ring Piece; Active: (≈) Roll d2, if 1 Gain 500 Gold, if 2 Lose 25 Health. (1/Day)</v>
      </c>
    </row>
    <row r="124" spans="3:9">
      <c r="I124" t="str">
        <f>Gear!B1208</f>
        <v>Cowards Ring: Ring Set Piece; +3 Mobility.</v>
      </c>
    </row>
    <row r="125" spans="3:9">
      <c r="I125" t="str">
        <f>Gear!B1209</f>
        <v>Hornet Ring: Ring Piece; +1 Critical Multiplier.</v>
      </c>
    </row>
    <row r="126" spans="3:9">
      <c r="I126" t="str">
        <f>Gear!B1210</f>
        <v>Skyfall Ring: Ring Piece; +5 Earth Damage on Hit; Active: Powerplay; (&gt;) Calls down a meteorite to strike at a target for 50 Earth Damage.</v>
      </c>
    </row>
    <row r="127" spans="3:9">
      <c r="I127" t="str">
        <f>Gear!B1211</f>
        <v xml:space="preserve">Search of Death: Ring Piece; +25 Health +25 Mana; Active: (≈) Point the Direction of the closest Boss. </v>
      </c>
    </row>
    <row r="128" spans="3:9">
      <c r="I128" t="str">
        <f>Gear!B1212</f>
        <v>Ring of Endurance: Ring Piece; +1 Stamina; +1 Mobility; +40% Poison Resistance.</v>
      </c>
    </row>
    <row r="129" spans="9:9">
      <c r="I129" t="str">
        <f>Gear!B1242</f>
        <v>Spell-Eater: Necklace Piece; Active: (+) Selfdestruct; Counter; Eat Target Spell Targeting you.</v>
      </c>
    </row>
    <row r="130" spans="9:9">
      <c r="I130" t="str">
        <f>Gear!B1243</f>
        <v>Locket of the Dryad: Necklace Piece; +50 Mana; Passive: Gain +5 on your Roll when Entering Forests.</v>
      </c>
    </row>
    <row r="131" spans="9:9">
      <c r="I131" t="str">
        <f>Gear!B1244</f>
        <v>Necklace of the Rebelious One: Necklace Piece; +3 Strength; Passive: You will always be first to take Action in Combat. (Overrides Heavy)</v>
      </c>
    </row>
    <row r="132" spans="9:9">
      <c r="I132" t="str">
        <f>Gear!B1245</f>
        <v>Necklace of the Devout Believer: Necklace Piece; +1 Faith; Active: (≈) Selfdestruct; Place the Necklace onto the ground; The Necklace breaks but the current Hex will Function like a Shrine until End of Day.</v>
      </c>
    </row>
    <row r="133" spans="9:9">
      <c r="I133" t="str">
        <f>Gear!B1246</f>
        <v>Ravens Eye: Necklace Piece; +1 Hex Vision.</v>
      </c>
    </row>
    <row r="134" spans="9:9">
      <c r="I134" t="str">
        <f>Gear!B1247</f>
        <v>Bonetooth Necklace: Necklace Piece; Active: (≈) [1 Use] Tells how many Hexes away and The Direction of the closest Hero; Passive: Upon Killing an Entity the Active gains 1 Use.</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D3ACE8"/>
  </sheetPr>
  <dimension ref="A1:G322"/>
  <sheetViews>
    <sheetView topLeftCell="A106" workbookViewId="0">
      <selection activeCell="A140" sqref="A140"/>
    </sheetView>
  </sheetViews>
  <sheetFormatPr defaultRowHeight="13.5"/>
  <cols>
    <col min="1" max="1" width="120.5" customWidth="1"/>
    <col min="2" max="2" width="98" customWidth="1"/>
    <col min="3" max="3" width="67.75" customWidth="1"/>
    <col min="4" max="4" width="65.625" customWidth="1"/>
    <col min="5" max="6" width="90.125" customWidth="1"/>
    <col min="7" max="7" width="129.125" customWidth="1"/>
  </cols>
  <sheetData>
    <row r="1" spans="1:7" ht="14.25" customHeight="1">
      <c r="A1" s="1500" t="s">
        <v>12281</v>
      </c>
      <c r="B1" s="1500"/>
      <c r="C1" s="1500"/>
      <c r="D1" s="1500"/>
      <c r="E1" s="1500"/>
      <c r="F1" s="1500"/>
      <c r="G1" s="1500"/>
    </row>
    <row r="2" spans="1:7" ht="16.5" customHeight="1">
      <c r="A2" s="1500"/>
      <c r="B2" s="1500"/>
      <c r="C2" s="1500"/>
      <c r="D2" s="1500"/>
      <c r="E2" s="1500"/>
      <c r="F2" s="1500"/>
      <c r="G2" s="1500"/>
    </row>
    <row r="3" spans="1:7" ht="16.5" customHeight="1">
      <c r="A3" s="1500"/>
      <c r="B3" s="1500"/>
      <c r="C3" s="1500"/>
      <c r="D3" s="1500"/>
      <c r="E3" s="1500"/>
      <c r="F3" s="1500"/>
      <c r="G3" s="1500"/>
    </row>
    <row r="4" spans="1:7" ht="16.5" customHeight="1">
      <c r="A4" s="1500"/>
      <c r="B4" s="1500"/>
      <c r="C4" s="1500"/>
      <c r="D4" s="1500"/>
      <c r="E4" s="1500"/>
      <c r="F4" s="1500"/>
      <c r="G4" s="1500"/>
    </row>
    <row r="5" spans="1:7" ht="16.5" customHeight="1">
      <c r="A5" s="1500"/>
      <c r="B5" s="1500"/>
      <c r="C5" s="1500"/>
      <c r="D5" s="1500"/>
      <c r="E5" s="1500"/>
      <c r="F5" s="1500"/>
      <c r="G5" s="1500"/>
    </row>
    <row r="6" spans="1:7" ht="16.5" customHeight="1">
      <c r="A6" s="1500"/>
      <c r="B6" s="1500"/>
      <c r="C6" s="1500"/>
      <c r="D6" s="1500"/>
      <c r="E6" s="1500"/>
      <c r="F6" s="1500"/>
      <c r="G6" s="1500"/>
    </row>
    <row r="7" spans="1:7" ht="14.25" customHeight="1">
      <c r="A7" s="1500"/>
      <c r="B7" s="1500"/>
      <c r="C7" s="1500"/>
      <c r="D7" s="1500"/>
      <c r="E7" s="1500"/>
      <c r="F7" s="1500"/>
      <c r="G7" s="1500"/>
    </row>
    <row r="8" spans="1:7" ht="18.75">
      <c r="A8" s="328" t="s">
        <v>12282</v>
      </c>
      <c r="B8" s="331" t="s">
        <v>12283</v>
      </c>
      <c r="C8" s="332" t="s">
        <v>12284</v>
      </c>
      <c r="D8" s="332" t="s">
        <v>12285</v>
      </c>
      <c r="E8" s="332" t="s">
        <v>12286</v>
      </c>
      <c r="F8" s="332" t="s">
        <v>12287</v>
      </c>
      <c r="G8" s="377" t="s">
        <v>12288</v>
      </c>
    </row>
    <row r="9" spans="1:7" ht="15">
      <c r="A9" s="28" t="s">
        <v>12289</v>
      </c>
      <c r="B9" s="28" t="s">
        <v>12290</v>
      </c>
      <c r="C9" s="28" t="s">
        <v>12291</v>
      </c>
      <c r="D9" s="28" t="s">
        <v>12289</v>
      </c>
      <c r="E9" s="28" t="s">
        <v>12289</v>
      </c>
      <c r="F9" s="28" t="s">
        <v>12289</v>
      </c>
      <c r="G9" s="28" t="s">
        <v>12289</v>
      </c>
    </row>
    <row r="10" spans="1:7" ht="15">
      <c r="A10" s="28" t="s">
        <v>12292</v>
      </c>
      <c r="B10" s="28" t="s">
        <v>12293</v>
      </c>
      <c r="C10" s="28" t="s">
        <v>12294</v>
      </c>
      <c r="D10" s="28" t="s">
        <v>12295</v>
      </c>
      <c r="E10" s="28" t="s">
        <v>12296</v>
      </c>
      <c r="F10" s="28" t="s">
        <v>12297</v>
      </c>
      <c r="G10" s="28" t="s">
        <v>12298</v>
      </c>
    </row>
    <row r="11" spans="1:7" ht="15">
      <c r="A11" s="28" t="s">
        <v>12299</v>
      </c>
      <c r="B11" s="28" t="s">
        <v>12300</v>
      </c>
      <c r="C11" s="28" t="s">
        <v>12301</v>
      </c>
      <c r="D11" s="28" t="s">
        <v>12302</v>
      </c>
      <c r="E11" s="28" t="s">
        <v>12303</v>
      </c>
      <c r="F11" s="28" t="s">
        <v>12304</v>
      </c>
      <c r="G11" s="28" t="s">
        <v>12305</v>
      </c>
    </row>
    <row r="12" spans="1:7" ht="15">
      <c r="A12" s="322" t="s">
        <v>12306</v>
      </c>
      <c r="B12" s="322" t="s">
        <v>12307</v>
      </c>
      <c r="C12" s="322" t="s">
        <v>12306</v>
      </c>
      <c r="D12" s="322" t="s">
        <v>12306</v>
      </c>
      <c r="E12" s="322" t="s">
        <v>12306</v>
      </c>
      <c r="F12" s="322" t="s">
        <v>12306</v>
      </c>
      <c r="G12" s="322" t="s">
        <v>12308</v>
      </c>
    </row>
    <row r="13" spans="1:7" ht="15">
      <c r="A13" s="323" t="s">
        <v>12309</v>
      </c>
      <c r="B13" s="323" t="s">
        <v>12310</v>
      </c>
      <c r="C13" s="323" t="s">
        <v>12309</v>
      </c>
      <c r="D13" s="323" t="s">
        <v>12309</v>
      </c>
      <c r="E13" s="323" t="s">
        <v>12309</v>
      </c>
      <c r="F13" s="323" t="s">
        <v>12309</v>
      </c>
      <c r="G13" s="323" t="s">
        <v>12311</v>
      </c>
    </row>
    <row r="14" spans="1:7" ht="15">
      <c r="A14" s="325" t="s">
        <v>12312</v>
      </c>
      <c r="B14" s="325" t="s">
        <v>12312</v>
      </c>
      <c r="C14" s="325" t="s">
        <v>12312</v>
      </c>
      <c r="D14" s="325" t="s">
        <v>12312</v>
      </c>
      <c r="E14" s="325" t="s">
        <v>12312</v>
      </c>
      <c r="F14" s="325" t="s">
        <v>12312</v>
      </c>
      <c r="G14" s="325" t="s">
        <v>12312</v>
      </c>
    </row>
    <row r="15" spans="1:7" ht="15">
      <c r="A15" s="324" t="s">
        <v>12313</v>
      </c>
      <c r="B15" s="324" t="s">
        <v>12314</v>
      </c>
      <c r="C15" s="324" t="s">
        <v>12313</v>
      </c>
      <c r="D15" s="324" t="s">
        <v>12313</v>
      </c>
      <c r="E15" s="324" t="s">
        <v>12313</v>
      </c>
      <c r="F15" s="324" t="s">
        <v>12313</v>
      </c>
      <c r="G15" s="324" t="s">
        <v>12313</v>
      </c>
    </row>
    <row r="16" spans="1:7" ht="15">
      <c r="A16" s="317" t="s">
        <v>12315</v>
      </c>
      <c r="B16" s="317" t="s">
        <v>12316</v>
      </c>
      <c r="C16" s="317" t="s">
        <v>12315</v>
      </c>
      <c r="D16" s="317" t="s">
        <v>12315</v>
      </c>
      <c r="E16" s="317" t="s">
        <v>12315</v>
      </c>
      <c r="F16" s="317" t="s">
        <v>12315</v>
      </c>
      <c r="G16" s="317" t="s">
        <v>12317</v>
      </c>
    </row>
    <row r="17" spans="1:7" ht="15">
      <c r="A17" s="85" t="s">
        <v>12318</v>
      </c>
      <c r="B17" s="85" t="s">
        <v>12319</v>
      </c>
      <c r="C17" s="85" t="s">
        <v>12318</v>
      </c>
      <c r="D17" s="85" t="s">
        <v>12318</v>
      </c>
      <c r="E17" s="85" t="s">
        <v>12318</v>
      </c>
      <c r="F17" s="85" t="s">
        <v>12318</v>
      </c>
      <c r="G17" s="85" t="s">
        <v>12319</v>
      </c>
    </row>
    <row r="18" spans="1:7" ht="16.5" customHeight="1">
      <c r="A18" s="215" t="s">
        <v>12320</v>
      </c>
      <c r="B18" s="215" t="s">
        <v>12321</v>
      </c>
      <c r="C18" s="215" t="s">
        <v>12320</v>
      </c>
      <c r="D18" s="215" t="s">
        <v>12320</v>
      </c>
      <c r="E18" s="215" t="s">
        <v>12320</v>
      </c>
      <c r="F18" s="215" t="s">
        <v>12320</v>
      </c>
      <c r="G18" s="215" t="s">
        <v>12322</v>
      </c>
    </row>
    <row r="19" spans="1:7" ht="16.5" customHeight="1">
      <c r="A19" s="318" t="s">
        <v>12323</v>
      </c>
      <c r="B19" s="318" t="s">
        <v>12324</v>
      </c>
      <c r="C19" s="318" t="s">
        <v>12323</v>
      </c>
      <c r="D19" s="318" t="s">
        <v>12323</v>
      </c>
      <c r="E19" s="318" t="s">
        <v>12323</v>
      </c>
      <c r="F19" s="318" t="s">
        <v>12323</v>
      </c>
      <c r="G19" s="318" t="s">
        <v>12325</v>
      </c>
    </row>
    <row r="20" spans="1:7" ht="15">
      <c r="A20" s="704" t="s">
        <v>12326</v>
      </c>
      <c r="B20" s="704" t="s">
        <v>12326</v>
      </c>
      <c r="C20" s="704" t="s">
        <v>12326</v>
      </c>
      <c r="D20" s="704" t="s">
        <v>12326</v>
      </c>
      <c r="E20" s="704" t="s">
        <v>12326</v>
      </c>
      <c r="F20" s="704" t="s">
        <v>12326</v>
      </c>
      <c r="G20" s="704" t="s">
        <v>12327</v>
      </c>
    </row>
    <row r="21" spans="1:7" ht="15">
      <c r="A21" s="319" t="s">
        <v>12328</v>
      </c>
      <c r="B21" s="319" t="s">
        <v>12329</v>
      </c>
      <c r="C21" s="319" t="s">
        <v>12328</v>
      </c>
      <c r="D21" s="319" t="s">
        <v>12328</v>
      </c>
      <c r="E21" s="319" t="s">
        <v>12328</v>
      </c>
      <c r="F21" s="319" t="s">
        <v>12328</v>
      </c>
      <c r="G21" s="319" t="s">
        <v>12328</v>
      </c>
    </row>
    <row r="22" spans="1:7" ht="15">
      <c r="A22" s="320" t="s">
        <v>12330</v>
      </c>
      <c r="B22" s="320" t="s">
        <v>12331</v>
      </c>
      <c r="C22" s="320" t="s">
        <v>12330</v>
      </c>
      <c r="D22" s="320" t="s">
        <v>12330</v>
      </c>
      <c r="E22" s="320" t="s">
        <v>12330</v>
      </c>
      <c r="F22" s="320" t="s">
        <v>12330</v>
      </c>
      <c r="G22" s="320" t="s">
        <v>12332</v>
      </c>
    </row>
    <row r="23" spans="1:7" ht="15">
      <c r="A23" s="80" t="s">
        <v>12333</v>
      </c>
      <c r="B23" s="80" t="s">
        <v>12334</v>
      </c>
      <c r="C23" s="80" t="s">
        <v>12333</v>
      </c>
      <c r="D23" s="80" t="s">
        <v>12333</v>
      </c>
      <c r="E23" s="80" t="s">
        <v>12333</v>
      </c>
      <c r="F23" s="80" t="s">
        <v>12333</v>
      </c>
      <c r="G23" s="80" t="s">
        <v>12335</v>
      </c>
    </row>
    <row r="24" spans="1:7" ht="15">
      <c r="A24" s="316" t="s">
        <v>12336</v>
      </c>
      <c r="B24" s="316" t="s">
        <v>12337</v>
      </c>
      <c r="C24" s="316" t="s">
        <v>12336</v>
      </c>
      <c r="D24" s="316" t="s">
        <v>12336</v>
      </c>
      <c r="E24" s="316" t="s">
        <v>12336</v>
      </c>
      <c r="F24" s="316" t="s">
        <v>12336</v>
      </c>
      <c r="G24" s="316" t="s">
        <v>12338</v>
      </c>
    </row>
    <row r="25" spans="1:7" ht="15">
      <c r="A25" s="326" t="s">
        <v>12339</v>
      </c>
      <c r="B25" s="326" t="s">
        <v>12340</v>
      </c>
      <c r="C25" s="326" t="s">
        <v>12341</v>
      </c>
      <c r="D25" s="326" t="s">
        <v>12341</v>
      </c>
      <c r="E25" s="326" t="s">
        <v>12341</v>
      </c>
      <c r="F25" s="326" t="s">
        <v>12341</v>
      </c>
      <c r="G25" s="326" t="s">
        <v>12339</v>
      </c>
    </row>
    <row r="26" spans="1:7" ht="15">
      <c r="A26" s="85" t="s">
        <v>12342</v>
      </c>
      <c r="B26" s="85" t="s">
        <v>12343</v>
      </c>
      <c r="C26" s="85" t="s">
        <v>12344</v>
      </c>
      <c r="D26" s="85" t="s">
        <v>12344</v>
      </c>
      <c r="E26" s="85" t="s">
        <v>12344</v>
      </c>
      <c r="F26" s="85" t="s">
        <v>12344</v>
      </c>
      <c r="G26" s="85" t="s">
        <v>12345</v>
      </c>
    </row>
    <row r="27" spans="1:7" ht="15">
      <c r="A27" s="321" t="s">
        <v>12346</v>
      </c>
      <c r="B27" s="321" t="s">
        <v>12347</v>
      </c>
      <c r="C27" s="321" t="s">
        <v>12346</v>
      </c>
      <c r="D27" s="321" t="s">
        <v>12346</v>
      </c>
      <c r="E27" s="321" t="s">
        <v>12346</v>
      </c>
      <c r="F27" s="321" t="s">
        <v>12346</v>
      </c>
      <c r="G27" s="321" t="s">
        <v>12346</v>
      </c>
    </row>
    <row r="28" spans="1:7" ht="15">
      <c r="A28" s="333" t="s">
        <v>12348</v>
      </c>
      <c r="B28" s="333" t="s">
        <v>12348</v>
      </c>
      <c r="C28" s="333" t="s">
        <v>12348</v>
      </c>
      <c r="D28" s="333" t="s">
        <v>12348</v>
      </c>
      <c r="E28" s="333" t="s">
        <v>12348</v>
      </c>
      <c r="F28" s="333" t="s">
        <v>12348</v>
      </c>
      <c r="G28" s="333" t="s">
        <v>12349</v>
      </c>
    </row>
    <row r="29" spans="1:7" ht="16.5" customHeight="1">
      <c r="A29" s="327" t="s">
        <v>12350</v>
      </c>
      <c r="B29" s="327" t="s">
        <v>12351</v>
      </c>
      <c r="C29" s="327" t="s">
        <v>12350</v>
      </c>
      <c r="D29" s="327" t="s">
        <v>12350</v>
      </c>
      <c r="E29" s="327" t="s">
        <v>12350</v>
      </c>
      <c r="F29" s="327" t="s">
        <v>12350</v>
      </c>
      <c r="G29" s="327" t="s">
        <v>12352</v>
      </c>
    </row>
    <row r="30" spans="1:7" ht="16.5" customHeight="1">
      <c r="A30" s="34" t="s">
        <v>12353</v>
      </c>
      <c r="B30" s="34" t="s">
        <v>12353</v>
      </c>
      <c r="C30" s="34" t="s">
        <v>12353</v>
      </c>
      <c r="D30" s="34" t="s">
        <v>12353</v>
      </c>
      <c r="E30" s="34" t="s">
        <v>12353</v>
      </c>
      <c r="F30" s="34" t="s">
        <v>12353</v>
      </c>
      <c r="G30" s="34" t="s">
        <v>12353</v>
      </c>
    </row>
    <row r="31" spans="1:7" ht="16.5" customHeight="1">
      <c r="A31" s="33" t="s">
        <v>12354</v>
      </c>
      <c r="B31" s="33" t="s">
        <v>12355</v>
      </c>
      <c r="C31" s="33" t="s">
        <v>12356</v>
      </c>
      <c r="D31" s="33" t="s">
        <v>12356</v>
      </c>
      <c r="E31" s="33" t="s">
        <v>12356</v>
      </c>
      <c r="F31" s="33" t="s">
        <v>12356</v>
      </c>
      <c r="G31" s="33" t="s">
        <v>12354</v>
      </c>
    </row>
    <row r="32" spans="1:7" ht="16.5" customHeight="1">
      <c r="A32" s="33" t="s">
        <v>12357</v>
      </c>
      <c r="B32" s="33" t="s">
        <v>12358</v>
      </c>
      <c r="C32" s="33" t="s">
        <v>12357</v>
      </c>
      <c r="D32" s="33" t="s">
        <v>12357</v>
      </c>
      <c r="E32" s="33" t="s">
        <v>12357</v>
      </c>
      <c r="F32" s="33" t="s">
        <v>12357</v>
      </c>
      <c r="G32" s="33" t="s">
        <v>12358</v>
      </c>
    </row>
    <row r="33" spans="1:7" ht="16.5" customHeight="1">
      <c r="A33" s="16" t="s">
        <v>12359</v>
      </c>
      <c r="B33" s="16" t="s">
        <v>12359</v>
      </c>
      <c r="C33" s="16" t="s">
        <v>2599</v>
      </c>
      <c r="D33" s="16" t="s">
        <v>12359</v>
      </c>
      <c r="E33" s="16" t="s">
        <v>12359</v>
      </c>
      <c r="F33" s="16" t="s">
        <v>12359</v>
      </c>
      <c r="G33" s="16" t="s">
        <v>12359</v>
      </c>
    </row>
    <row r="34" spans="1:7" ht="16.5" customHeight="1">
      <c r="A34" s="15" t="s">
        <v>12360</v>
      </c>
      <c r="B34" s="15" t="s">
        <v>12361</v>
      </c>
      <c r="C34" s="15" t="s">
        <v>12360</v>
      </c>
      <c r="D34" s="15" t="s">
        <v>12360</v>
      </c>
      <c r="E34" s="15" t="s">
        <v>12360</v>
      </c>
      <c r="F34" s="15" t="s">
        <v>12360</v>
      </c>
      <c r="G34" s="15" t="s">
        <v>12362</v>
      </c>
    </row>
    <row r="35" spans="1:7" ht="16.5" customHeight="1">
      <c r="A35" s="15" t="s">
        <v>12363</v>
      </c>
      <c r="B35" s="15" t="s">
        <v>12364</v>
      </c>
      <c r="C35" s="15" t="s">
        <v>12365</v>
      </c>
      <c r="D35" s="15" t="s">
        <v>12365</v>
      </c>
      <c r="E35" s="15" t="s">
        <v>12365</v>
      </c>
      <c r="F35" s="15" t="s">
        <v>12365</v>
      </c>
      <c r="G35" s="15" t="s">
        <v>12366</v>
      </c>
    </row>
    <row r="36" spans="1:7" ht="16.5" customHeight="1">
      <c r="A36" s="15" t="s">
        <v>12367</v>
      </c>
      <c r="B36" s="15" t="s">
        <v>12368</v>
      </c>
      <c r="C36" s="15" t="s">
        <v>12367</v>
      </c>
      <c r="D36" s="15" t="s">
        <v>12367</v>
      </c>
      <c r="E36" s="15" t="s">
        <v>12367</v>
      </c>
      <c r="F36" s="15" t="s">
        <v>12367</v>
      </c>
      <c r="G36" s="15" t="s">
        <v>12369</v>
      </c>
    </row>
    <row r="37" spans="1:7" ht="16.5" customHeight="1">
      <c r="A37" s="15" t="s">
        <v>12370</v>
      </c>
      <c r="B37" s="15" t="s">
        <v>12371</v>
      </c>
      <c r="C37" s="15" t="s">
        <v>12370</v>
      </c>
      <c r="D37" s="15" t="s">
        <v>12370</v>
      </c>
      <c r="E37" s="15" t="s">
        <v>12370</v>
      </c>
      <c r="F37" s="15" t="s">
        <v>12370</v>
      </c>
      <c r="G37" s="15" t="s">
        <v>12372</v>
      </c>
    </row>
    <row r="38" spans="1:7" ht="16.5" customHeight="1">
      <c r="A38" s="15" t="s">
        <v>12373</v>
      </c>
      <c r="B38" s="15" t="s">
        <v>12374</v>
      </c>
      <c r="C38" s="15" t="s">
        <v>12373</v>
      </c>
      <c r="D38" s="15" t="s">
        <v>12373</v>
      </c>
      <c r="E38" s="15" t="s">
        <v>12373</v>
      </c>
      <c r="F38" s="15" t="s">
        <v>12373</v>
      </c>
      <c r="G38" s="15" t="s">
        <v>12375</v>
      </c>
    </row>
    <row r="39" spans="1:7" ht="16.5" customHeight="1">
      <c r="A39" s="33" t="s">
        <v>12376</v>
      </c>
      <c r="B39" s="33" t="s">
        <v>12376</v>
      </c>
      <c r="C39" s="33" t="s">
        <v>12376</v>
      </c>
      <c r="D39" s="33" t="s">
        <v>12376</v>
      </c>
      <c r="E39" s="33" t="s">
        <v>12376</v>
      </c>
      <c r="F39" s="33" t="s">
        <v>12376</v>
      </c>
      <c r="G39" s="33" t="s">
        <v>12377</v>
      </c>
    </row>
    <row r="40" spans="1:7" ht="16.5" customHeight="1">
      <c r="A40" s="33" t="s">
        <v>12378</v>
      </c>
      <c r="B40" s="33" t="s">
        <v>12378</v>
      </c>
      <c r="C40" s="33" t="s">
        <v>12378</v>
      </c>
      <c r="D40" s="33" t="s">
        <v>12378</v>
      </c>
      <c r="E40" s="33" t="s">
        <v>12378</v>
      </c>
      <c r="F40" s="33" t="s">
        <v>12378</v>
      </c>
      <c r="G40" s="33" t="s">
        <v>12378</v>
      </c>
    </row>
    <row r="41" spans="1:7" ht="15">
      <c r="A41" s="33" t="s">
        <v>12379</v>
      </c>
      <c r="B41" s="33" t="s">
        <v>12379</v>
      </c>
      <c r="C41" s="33" t="s">
        <v>12379</v>
      </c>
      <c r="D41" s="33" t="s">
        <v>12379</v>
      </c>
      <c r="E41" s="33" t="s">
        <v>12379</v>
      </c>
      <c r="F41" s="33" t="s">
        <v>12379</v>
      </c>
      <c r="G41" s="33" t="s">
        <v>12379</v>
      </c>
    </row>
    <row r="42" spans="1:7" ht="15">
      <c r="A42" s="33" t="s">
        <v>12380</v>
      </c>
      <c r="B42" s="33" t="s">
        <v>12380</v>
      </c>
      <c r="C42" s="33" t="s">
        <v>12380</v>
      </c>
      <c r="D42" s="33" t="s">
        <v>12380</v>
      </c>
      <c r="E42" s="33" t="s">
        <v>12380</v>
      </c>
      <c r="F42" s="33" t="s">
        <v>12380</v>
      </c>
      <c r="G42" s="33" t="s">
        <v>12380</v>
      </c>
    </row>
    <row r="43" spans="1:7" ht="15">
      <c r="A43" s="33" t="s">
        <v>12381</v>
      </c>
      <c r="B43" s="33" t="s">
        <v>12381</v>
      </c>
      <c r="C43" s="33" t="s">
        <v>12381</v>
      </c>
      <c r="D43" s="33" t="s">
        <v>12381</v>
      </c>
      <c r="E43" s="33" t="s">
        <v>12381</v>
      </c>
      <c r="F43" s="33" t="s">
        <v>12381</v>
      </c>
      <c r="G43" s="33" t="s">
        <v>12381</v>
      </c>
    </row>
    <row r="44" spans="1:7" ht="15">
      <c r="A44" s="33" t="s">
        <v>12382</v>
      </c>
      <c r="B44" s="33" t="s">
        <v>12382</v>
      </c>
      <c r="C44" s="33" t="s">
        <v>12382</v>
      </c>
      <c r="D44" s="33" t="s">
        <v>12382</v>
      </c>
      <c r="E44" s="33" t="s">
        <v>12382</v>
      </c>
      <c r="F44" s="33" t="s">
        <v>12382</v>
      </c>
      <c r="G44" s="33" t="s">
        <v>12382</v>
      </c>
    </row>
    <row r="45" spans="1:7" ht="15">
      <c r="A45" s="33" t="s">
        <v>12383</v>
      </c>
      <c r="B45" s="33" t="s">
        <v>12383</v>
      </c>
      <c r="C45" s="33" t="s">
        <v>12383</v>
      </c>
      <c r="D45" s="33" t="s">
        <v>12383</v>
      </c>
      <c r="E45" s="33" t="s">
        <v>12383</v>
      </c>
      <c r="F45" s="33" t="s">
        <v>12383</v>
      </c>
      <c r="G45" s="33" t="s">
        <v>12383</v>
      </c>
    </row>
    <row r="46" spans="1:7" ht="15">
      <c r="A46" s="33" t="s">
        <v>12384</v>
      </c>
      <c r="B46" s="33" t="s">
        <v>12384</v>
      </c>
      <c r="C46" s="33" t="s">
        <v>12384</v>
      </c>
      <c r="D46" s="33" t="s">
        <v>12384</v>
      </c>
      <c r="E46" s="33" t="s">
        <v>12384</v>
      </c>
      <c r="F46" s="33" t="s">
        <v>12384</v>
      </c>
      <c r="G46" s="33" t="s">
        <v>12384</v>
      </c>
    </row>
    <row r="47" spans="1:7" ht="15">
      <c r="A47" s="33" t="s">
        <v>12385</v>
      </c>
      <c r="B47" s="33" t="s">
        <v>12385</v>
      </c>
      <c r="C47" s="33" t="s">
        <v>12385</v>
      </c>
      <c r="D47" s="33" t="s">
        <v>12385</v>
      </c>
      <c r="E47" s="33" t="s">
        <v>12385</v>
      </c>
      <c r="F47" s="33" t="s">
        <v>12385</v>
      </c>
      <c r="G47" s="33" t="s">
        <v>12385</v>
      </c>
    </row>
    <row r="48" spans="1:7" ht="15">
      <c r="A48" s="33" t="s">
        <v>12386</v>
      </c>
      <c r="B48" s="33" t="s">
        <v>12386</v>
      </c>
      <c r="C48" s="33" t="s">
        <v>12386</v>
      </c>
      <c r="D48" s="33" t="s">
        <v>12386</v>
      </c>
      <c r="E48" s="33" t="s">
        <v>12386</v>
      </c>
      <c r="F48" s="33" t="s">
        <v>12386</v>
      </c>
      <c r="G48" s="33" t="s">
        <v>12386</v>
      </c>
    </row>
    <row r="49" spans="1:7" ht="15">
      <c r="A49" s="33" t="s">
        <v>12387</v>
      </c>
      <c r="B49" s="33" t="s">
        <v>12387</v>
      </c>
      <c r="C49" s="33" t="s">
        <v>12387</v>
      </c>
      <c r="D49" s="33" t="s">
        <v>12387</v>
      </c>
      <c r="E49" s="33" t="s">
        <v>12387</v>
      </c>
      <c r="F49" s="33" t="s">
        <v>12387</v>
      </c>
      <c r="G49" s="33" t="s">
        <v>12387</v>
      </c>
    </row>
    <row r="50" spans="1:7" ht="15">
      <c r="A50" s="33" t="s">
        <v>12388</v>
      </c>
      <c r="B50" s="33" t="s">
        <v>12388</v>
      </c>
      <c r="C50" s="33" t="s">
        <v>12388</v>
      </c>
      <c r="D50" s="33" t="s">
        <v>12388</v>
      </c>
      <c r="E50" s="33" t="s">
        <v>12388</v>
      </c>
      <c r="F50" s="33" t="s">
        <v>12388</v>
      </c>
      <c r="G50" s="33" t="s">
        <v>12388</v>
      </c>
    </row>
    <row r="51" spans="1:7" ht="15">
      <c r="A51" s="33" t="s">
        <v>12389</v>
      </c>
      <c r="B51" s="33" t="s">
        <v>12389</v>
      </c>
      <c r="C51" s="33" t="s">
        <v>12390</v>
      </c>
      <c r="D51" s="33" t="s">
        <v>12390</v>
      </c>
      <c r="E51" s="33" t="s">
        <v>12390</v>
      </c>
      <c r="F51" s="33" t="s">
        <v>12390</v>
      </c>
      <c r="G51" s="33" t="s">
        <v>12390</v>
      </c>
    </row>
    <row r="52" spans="1:7" ht="18.75">
      <c r="A52" s="329" t="s">
        <v>12391</v>
      </c>
      <c r="B52" s="330" t="s">
        <v>12392</v>
      </c>
      <c r="C52" s="332" t="s">
        <v>12393</v>
      </c>
      <c r="D52" s="332" t="s">
        <v>12394</v>
      </c>
    </row>
    <row r="53" spans="1:7" ht="15">
      <c r="A53" s="28" t="s">
        <v>12289</v>
      </c>
      <c r="B53" s="28" t="s">
        <v>12290</v>
      </c>
      <c r="C53" s="28" t="s">
        <v>12395</v>
      </c>
      <c r="D53" s="28" t="s">
        <v>12289</v>
      </c>
    </row>
    <row r="54" spans="1:7" ht="15">
      <c r="A54" s="28" t="s">
        <v>12396</v>
      </c>
      <c r="B54" s="28" t="s">
        <v>12397</v>
      </c>
      <c r="C54" s="28" t="s">
        <v>12292</v>
      </c>
      <c r="D54" s="28" t="s">
        <v>12398</v>
      </c>
    </row>
    <row r="55" spans="1:7" ht="15">
      <c r="A55" s="28" t="s">
        <v>12399</v>
      </c>
      <c r="B55" s="28" t="s">
        <v>12400</v>
      </c>
      <c r="C55" s="28" t="s">
        <v>12399</v>
      </c>
      <c r="D55" s="28" t="s">
        <v>12399</v>
      </c>
    </row>
    <row r="56" spans="1:7" ht="15">
      <c r="A56" s="322" t="s">
        <v>12308</v>
      </c>
      <c r="B56" s="322" t="s">
        <v>12401</v>
      </c>
      <c r="C56" s="322" t="s">
        <v>12306</v>
      </c>
      <c r="D56" s="322" t="s">
        <v>12402</v>
      </c>
    </row>
    <row r="57" spans="1:7" ht="15">
      <c r="A57" s="323" t="s">
        <v>12309</v>
      </c>
      <c r="B57" s="323" t="s">
        <v>12403</v>
      </c>
      <c r="C57" s="323" t="s">
        <v>12309</v>
      </c>
      <c r="D57" s="323" t="s">
        <v>12404</v>
      </c>
    </row>
    <row r="58" spans="1:7" ht="15">
      <c r="A58" s="325" t="s">
        <v>12312</v>
      </c>
      <c r="B58" s="325" t="s">
        <v>12405</v>
      </c>
      <c r="C58" s="325" t="s">
        <v>12312</v>
      </c>
      <c r="D58" s="325" t="s">
        <v>12312</v>
      </c>
    </row>
    <row r="59" spans="1:7" ht="15">
      <c r="A59" s="324" t="s">
        <v>12313</v>
      </c>
      <c r="B59" s="324" t="s">
        <v>12406</v>
      </c>
      <c r="C59" s="324" t="s">
        <v>12313</v>
      </c>
      <c r="D59" s="324" t="s">
        <v>12313</v>
      </c>
    </row>
    <row r="60" spans="1:7" ht="15">
      <c r="A60" s="317" t="s">
        <v>12317</v>
      </c>
      <c r="B60" s="317" t="s">
        <v>12407</v>
      </c>
      <c r="C60" s="317" t="s">
        <v>12315</v>
      </c>
      <c r="D60" s="317" t="s">
        <v>12408</v>
      </c>
    </row>
    <row r="61" spans="1:7" ht="15">
      <c r="A61" s="85" t="s">
        <v>12409</v>
      </c>
      <c r="B61" s="85" t="s">
        <v>12319</v>
      </c>
      <c r="C61" s="85" t="s">
        <v>12318</v>
      </c>
      <c r="D61" s="85" t="s">
        <v>12410</v>
      </c>
    </row>
    <row r="62" spans="1:7" ht="15">
      <c r="A62" s="215" t="s">
        <v>12411</v>
      </c>
      <c r="B62" s="215" t="s">
        <v>12412</v>
      </c>
      <c r="C62" s="215" t="s">
        <v>12320</v>
      </c>
      <c r="D62" s="215" t="s">
        <v>12413</v>
      </c>
    </row>
    <row r="63" spans="1:7" ht="15">
      <c r="A63" s="318" t="s">
        <v>12414</v>
      </c>
      <c r="B63" s="318" t="s">
        <v>12414</v>
      </c>
      <c r="C63" s="318" t="s">
        <v>12323</v>
      </c>
      <c r="D63" s="318" t="s">
        <v>12415</v>
      </c>
    </row>
    <row r="64" spans="1:7" ht="15">
      <c r="A64" s="704" t="s">
        <v>12416</v>
      </c>
      <c r="B64" s="704" t="s">
        <v>12416</v>
      </c>
      <c r="C64" s="704" t="s">
        <v>12326</v>
      </c>
      <c r="D64" s="704" t="s">
        <v>12417</v>
      </c>
    </row>
    <row r="65" spans="1:4" ht="15">
      <c r="A65" s="319" t="s">
        <v>12328</v>
      </c>
      <c r="B65" s="319" t="s">
        <v>12418</v>
      </c>
      <c r="C65" s="319" t="s">
        <v>12328</v>
      </c>
      <c r="D65" s="319" t="s">
        <v>12419</v>
      </c>
    </row>
    <row r="66" spans="1:4" ht="15">
      <c r="A66" s="320" t="s">
        <v>12420</v>
      </c>
      <c r="B66" s="320" t="s">
        <v>12421</v>
      </c>
      <c r="C66" s="320" t="s">
        <v>12330</v>
      </c>
      <c r="D66" s="320" t="s">
        <v>12420</v>
      </c>
    </row>
    <row r="67" spans="1:4" ht="15">
      <c r="A67" s="80" t="s">
        <v>12422</v>
      </c>
      <c r="B67" s="80" t="s">
        <v>12423</v>
      </c>
      <c r="C67" s="80" t="s">
        <v>12333</v>
      </c>
      <c r="D67" s="80" t="s">
        <v>12335</v>
      </c>
    </row>
    <row r="68" spans="1:4" ht="15">
      <c r="A68" s="316" t="s">
        <v>12424</v>
      </c>
      <c r="B68" s="316" t="s">
        <v>12425</v>
      </c>
      <c r="C68" s="316" t="s">
        <v>12336</v>
      </c>
      <c r="D68" s="316" t="s">
        <v>12338</v>
      </c>
    </row>
    <row r="69" spans="1:4" ht="15">
      <c r="A69" s="326" t="s">
        <v>12340</v>
      </c>
      <c r="B69" s="326" t="s">
        <v>12426</v>
      </c>
      <c r="C69" s="326" t="s">
        <v>12341</v>
      </c>
      <c r="D69" s="326" t="s">
        <v>12341</v>
      </c>
    </row>
    <row r="70" spans="1:4" ht="15">
      <c r="A70" s="85" t="s">
        <v>12344</v>
      </c>
      <c r="B70" s="85" t="s">
        <v>12427</v>
      </c>
      <c r="C70" s="85" t="s">
        <v>12344</v>
      </c>
      <c r="D70" s="85" t="s">
        <v>12344</v>
      </c>
    </row>
    <row r="71" spans="1:4" ht="15">
      <c r="A71" s="321" t="s">
        <v>12428</v>
      </c>
      <c r="B71" s="321" t="s">
        <v>12429</v>
      </c>
      <c r="C71" s="321" t="s">
        <v>12346</v>
      </c>
      <c r="D71" s="321" t="s">
        <v>12346</v>
      </c>
    </row>
    <row r="72" spans="1:4" ht="15">
      <c r="A72" s="333" t="s">
        <v>12348</v>
      </c>
      <c r="B72" s="333" t="s">
        <v>12430</v>
      </c>
      <c r="C72" s="333" t="s">
        <v>12348</v>
      </c>
      <c r="D72" s="333" t="s">
        <v>12431</v>
      </c>
    </row>
    <row r="73" spans="1:4" ht="15">
      <c r="A73" s="327" t="s">
        <v>12432</v>
      </c>
      <c r="B73" s="327" t="s">
        <v>12433</v>
      </c>
      <c r="C73" s="327" t="s">
        <v>12350</v>
      </c>
      <c r="D73" s="327" t="s">
        <v>12434</v>
      </c>
    </row>
    <row r="74" spans="1:4" ht="15">
      <c r="A74" s="34" t="s">
        <v>12353</v>
      </c>
      <c r="B74" s="34" t="s">
        <v>12435</v>
      </c>
      <c r="C74" s="34" t="s">
        <v>12353</v>
      </c>
      <c r="D74" s="34" t="s">
        <v>12353</v>
      </c>
    </row>
    <row r="75" spans="1:4" ht="15">
      <c r="A75" s="33" t="s">
        <v>12356</v>
      </c>
      <c r="B75" s="33" t="s">
        <v>12354</v>
      </c>
      <c r="C75" s="33" t="s">
        <v>12356</v>
      </c>
      <c r="D75" s="33" t="s">
        <v>12356</v>
      </c>
    </row>
    <row r="76" spans="1:4" ht="15">
      <c r="A76" s="16" t="s">
        <v>12359</v>
      </c>
      <c r="B76" s="16" t="s">
        <v>12359</v>
      </c>
      <c r="C76" s="16" t="s">
        <v>12359</v>
      </c>
      <c r="D76" s="16" t="s">
        <v>12359</v>
      </c>
    </row>
    <row r="77" spans="1:4" ht="15">
      <c r="A77" s="15" t="s">
        <v>12436</v>
      </c>
      <c r="B77" s="15" t="s">
        <v>12437</v>
      </c>
      <c r="C77" s="15" t="s">
        <v>12360</v>
      </c>
      <c r="D77" s="15" t="s">
        <v>12438</v>
      </c>
    </row>
    <row r="78" spans="1:4" ht="15">
      <c r="A78" s="15" t="s">
        <v>12439</v>
      </c>
      <c r="B78" s="15" t="s">
        <v>12440</v>
      </c>
      <c r="C78" s="15" t="s">
        <v>12365</v>
      </c>
      <c r="D78" s="15" t="s">
        <v>12441</v>
      </c>
    </row>
    <row r="79" spans="1:4" ht="15">
      <c r="A79" s="15" t="s">
        <v>12442</v>
      </c>
      <c r="B79" s="15" t="s">
        <v>12443</v>
      </c>
      <c r="C79" s="15" t="s">
        <v>12367</v>
      </c>
      <c r="D79" s="15" t="s">
        <v>12444</v>
      </c>
    </row>
    <row r="80" spans="1:4" ht="30">
      <c r="A80" s="1074" t="s">
        <v>12445</v>
      </c>
      <c r="B80" s="15" t="s">
        <v>12446</v>
      </c>
      <c r="C80" s="15" t="s">
        <v>12370</v>
      </c>
      <c r="D80" s="15" t="s">
        <v>12447</v>
      </c>
    </row>
    <row r="81" spans="1:7" ht="30">
      <c r="A81" s="1074" t="s">
        <v>12448</v>
      </c>
      <c r="B81" s="15" t="s">
        <v>12449</v>
      </c>
      <c r="C81" s="15" t="s">
        <v>12373</v>
      </c>
      <c r="D81" s="15" t="s">
        <v>12450</v>
      </c>
    </row>
    <row r="82" spans="1:7" ht="15">
      <c r="A82" s="33" t="s">
        <v>12376</v>
      </c>
      <c r="B82" s="33" t="s">
        <v>12376</v>
      </c>
      <c r="C82" s="33" t="s">
        <v>12376</v>
      </c>
      <c r="D82" s="33" t="s">
        <v>12376</v>
      </c>
    </row>
    <row r="83" spans="1:7" ht="15">
      <c r="A83" s="33" t="s">
        <v>12378</v>
      </c>
      <c r="B83" s="33" t="s">
        <v>12378</v>
      </c>
      <c r="C83" s="33" t="s">
        <v>12378</v>
      </c>
      <c r="D83" s="33" t="s">
        <v>12378</v>
      </c>
    </row>
    <row r="84" spans="1:7" ht="15">
      <c r="A84" s="33" t="s">
        <v>12379</v>
      </c>
      <c r="B84" s="33" t="s">
        <v>12379</v>
      </c>
      <c r="C84" s="33" t="s">
        <v>12379</v>
      </c>
      <c r="D84" s="33" t="s">
        <v>12379</v>
      </c>
    </row>
    <row r="85" spans="1:7" ht="15">
      <c r="A85" s="33" t="s">
        <v>12380</v>
      </c>
      <c r="B85" s="33" t="s">
        <v>12380</v>
      </c>
      <c r="C85" s="33" t="s">
        <v>12380</v>
      </c>
      <c r="D85" s="33" t="s">
        <v>12380</v>
      </c>
    </row>
    <row r="86" spans="1:7" ht="15">
      <c r="A86" s="33" t="s">
        <v>12381</v>
      </c>
      <c r="B86" s="33" t="s">
        <v>12381</v>
      </c>
      <c r="C86" s="33" t="s">
        <v>12381</v>
      </c>
      <c r="D86" s="33" t="s">
        <v>12381</v>
      </c>
    </row>
    <row r="87" spans="1:7" ht="15">
      <c r="A87" s="33" t="s">
        <v>12382</v>
      </c>
      <c r="B87" s="33" t="s">
        <v>12382</v>
      </c>
      <c r="C87" s="33" t="s">
        <v>12382</v>
      </c>
      <c r="D87" s="33" t="s">
        <v>12382</v>
      </c>
    </row>
    <row r="88" spans="1:7" ht="15">
      <c r="A88" s="33" t="s">
        <v>12383</v>
      </c>
      <c r="B88" s="33" t="s">
        <v>12383</v>
      </c>
      <c r="C88" s="33" t="s">
        <v>12383</v>
      </c>
      <c r="D88" s="33" t="s">
        <v>12383</v>
      </c>
    </row>
    <row r="89" spans="1:7" ht="15">
      <c r="A89" s="33" t="s">
        <v>12384</v>
      </c>
      <c r="B89" s="33" t="s">
        <v>12384</v>
      </c>
      <c r="C89" s="33" t="s">
        <v>12384</v>
      </c>
      <c r="D89" s="33" t="s">
        <v>12384</v>
      </c>
    </row>
    <row r="90" spans="1:7" ht="15">
      <c r="A90" s="33" t="s">
        <v>12385</v>
      </c>
      <c r="B90" s="33" t="s">
        <v>12385</v>
      </c>
      <c r="C90" s="33" t="s">
        <v>12385</v>
      </c>
      <c r="D90" s="33" t="s">
        <v>12385</v>
      </c>
    </row>
    <row r="91" spans="1:7" ht="15">
      <c r="A91" s="33" t="s">
        <v>12386</v>
      </c>
      <c r="B91" s="33" t="s">
        <v>12386</v>
      </c>
      <c r="C91" s="33" t="s">
        <v>12386</v>
      </c>
      <c r="D91" s="33" t="s">
        <v>12386</v>
      </c>
    </row>
    <row r="92" spans="1:7" ht="15">
      <c r="A92" s="33" t="s">
        <v>12387</v>
      </c>
      <c r="B92" s="33" t="s">
        <v>12387</v>
      </c>
      <c r="C92" s="33" t="s">
        <v>12387</v>
      </c>
      <c r="D92" s="33" t="s">
        <v>12387</v>
      </c>
    </row>
    <row r="93" spans="1:7" ht="15">
      <c r="A93" s="33" t="s">
        <v>12388</v>
      </c>
      <c r="B93" s="33" t="s">
        <v>12388</v>
      </c>
      <c r="C93" s="33" t="s">
        <v>12388</v>
      </c>
      <c r="D93" s="33" t="s">
        <v>12388</v>
      </c>
    </row>
    <row r="94" spans="1:7" ht="15">
      <c r="A94" s="33" t="s">
        <v>12451</v>
      </c>
      <c r="B94" s="33" t="s">
        <v>12451</v>
      </c>
      <c r="C94" s="33" t="s">
        <v>12451</v>
      </c>
      <c r="D94" s="33" t="s">
        <v>12451</v>
      </c>
    </row>
    <row r="95" spans="1:7">
      <c r="A95" s="1501" t="s">
        <v>12452</v>
      </c>
      <c r="B95" s="1501"/>
      <c r="C95" s="1501"/>
      <c r="D95" s="1501"/>
      <c r="E95" s="1501"/>
      <c r="F95" s="1501"/>
      <c r="G95" s="1501"/>
    </row>
    <row r="96" spans="1:7">
      <c r="A96" s="1501"/>
      <c r="B96" s="1501"/>
      <c r="C96" s="1501"/>
      <c r="D96" s="1501"/>
      <c r="E96" s="1501"/>
      <c r="F96" s="1501"/>
      <c r="G96" s="1501"/>
    </row>
    <row r="97" spans="1:7">
      <c r="A97" s="1501"/>
      <c r="B97" s="1501"/>
      <c r="C97" s="1501"/>
      <c r="D97" s="1501"/>
      <c r="E97" s="1501"/>
      <c r="F97" s="1501"/>
      <c r="G97" s="1501"/>
    </row>
    <row r="98" spans="1:7">
      <c r="A98" s="1501"/>
      <c r="B98" s="1501"/>
      <c r="C98" s="1501"/>
      <c r="D98" s="1501"/>
      <c r="E98" s="1501"/>
      <c r="F98" s="1501"/>
      <c r="G98" s="1501"/>
    </row>
    <row r="99" spans="1:7">
      <c r="A99" s="1501"/>
      <c r="B99" s="1501"/>
      <c r="C99" s="1501"/>
      <c r="D99" s="1501"/>
      <c r="E99" s="1501"/>
      <c r="F99" s="1501"/>
      <c r="G99" s="1501"/>
    </row>
    <row r="100" spans="1:7">
      <c r="A100" s="1501"/>
      <c r="B100" s="1501"/>
      <c r="C100" s="1501"/>
      <c r="D100" s="1501"/>
      <c r="E100" s="1501"/>
      <c r="F100" s="1501"/>
      <c r="G100" s="1501"/>
    </row>
    <row r="101" spans="1:7">
      <c r="A101" s="1501"/>
      <c r="B101" s="1501"/>
      <c r="C101" s="1501"/>
      <c r="D101" s="1501"/>
      <c r="E101" s="1501"/>
      <c r="F101" s="1501"/>
      <c r="G101" s="1501"/>
    </row>
    <row r="102" spans="1:7" ht="18.75">
      <c r="A102" s="330" t="s">
        <v>12453</v>
      </c>
      <c r="B102" s="330" t="s">
        <v>12454</v>
      </c>
      <c r="C102" s="330" t="s">
        <v>12455</v>
      </c>
      <c r="D102" s="330" t="s">
        <v>12456</v>
      </c>
      <c r="E102" s="330" t="s">
        <v>12457</v>
      </c>
      <c r="F102" s="330" t="s">
        <v>12458</v>
      </c>
      <c r="G102" s="330" t="s">
        <v>12459</v>
      </c>
    </row>
    <row r="103" spans="1:7" ht="15">
      <c r="A103" s="28" t="s">
        <v>12460</v>
      </c>
      <c r="B103" s="28" t="s">
        <v>12460</v>
      </c>
      <c r="C103" s="28" t="s">
        <v>12460</v>
      </c>
      <c r="D103" s="28" t="s">
        <v>12460</v>
      </c>
      <c r="E103" s="28" t="s">
        <v>12460</v>
      </c>
      <c r="F103" s="28" t="s">
        <v>12460</v>
      </c>
      <c r="G103" s="28" t="s">
        <v>12460</v>
      </c>
    </row>
    <row r="104" spans="1:7" ht="15">
      <c r="A104" s="28" t="s">
        <v>12461</v>
      </c>
      <c r="B104" s="28" t="s">
        <v>12461</v>
      </c>
      <c r="C104" s="28" t="s">
        <v>12461</v>
      </c>
      <c r="D104" s="28" t="s">
        <v>12461</v>
      </c>
      <c r="E104" s="28" t="s">
        <v>12461</v>
      </c>
      <c r="F104" s="28" t="s">
        <v>12461</v>
      </c>
      <c r="G104" s="28" t="s">
        <v>12461</v>
      </c>
    </row>
    <row r="105" spans="1:7" ht="15">
      <c r="A105" s="28" t="s">
        <v>12399</v>
      </c>
      <c r="B105" s="28" t="s">
        <v>12399</v>
      </c>
      <c r="C105" s="28" t="s">
        <v>12399</v>
      </c>
      <c r="D105" s="28" t="s">
        <v>12399</v>
      </c>
      <c r="E105" s="28" t="s">
        <v>12399</v>
      </c>
      <c r="F105" s="28" t="s">
        <v>12399</v>
      </c>
      <c r="G105" s="28" t="s">
        <v>12399</v>
      </c>
    </row>
    <row r="106" spans="1:7" ht="15">
      <c r="A106" s="322" t="s">
        <v>12462</v>
      </c>
      <c r="B106" s="322" t="s">
        <v>12462</v>
      </c>
      <c r="C106" s="322" t="s">
        <v>12463</v>
      </c>
      <c r="D106" s="322" t="s">
        <v>12462</v>
      </c>
      <c r="E106" s="322" t="s">
        <v>12462</v>
      </c>
      <c r="F106" s="322" t="s">
        <v>12462</v>
      </c>
      <c r="G106" s="322" t="s">
        <v>12462</v>
      </c>
    </row>
    <row r="107" spans="1:7" ht="15">
      <c r="A107" s="323" t="s">
        <v>12464</v>
      </c>
      <c r="B107" s="323" t="s">
        <v>12464</v>
      </c>
      <c r="C107" s="323" t="s">
        <v>12465</v>
      </c>
      <c r="D107" s="323" t="s">
        <v>12464</v>
      </c>
      <c r="E107" s="323" t="s">
        <v>12464</v>
      </c>
      <c r="F107" s="323" t="s">
        <v>12464</v>
      </c>
      <c r="G107" s="323" t="s">
        <v>12464</v>
      </c>
    </row>
    <row r="108" spans="1:7" ht="15">
      <c r="A108" s="325" t="s">
        <v>12466</v>
      </c>
      <c r="B108" s="325" t="s">
        <v>12466</v>
      </c>
      <c r="C108" s="325" t="s">
        <v>12467</v>
      </c>
      <c r="D108" s="325" t="s">
        <v>12466</v>
      </c>
      <c r="E108" s="325" t="s">
        <v>12466</v>
      </c>
      <c r="F108" s="325" t="s">
        <v>12466</v>
      </c>
      <c r="G108" s="325" t="s">
        <v>12466</v>
      </c>
    </row>
    <row r="109" spans="1:7" ht="15">
      <c r="A109" s="324" t="s">
        <v>12468</v>
      </c>
      <c r="B109" s="324" t="s">
        <v>12468</v>
      </c>
      <c r="C109" s="324" t="s">
        <v>12469</v>
      </c>
      <c r="D109" s="324" t="s">
        <v>12468</v>
      </c>
      <c r="E109" s="324" t="s">
        <v>12468</v>
      </c>
      <c r="F109" s="324" t="s">
        <v>12468</v>
      </c>
      <c r="G109" s="324" t="s">
        <v>12468</v>
      </c>
    </row>
    <row r="110" spans="1:7" ht="15">
      <c r="A110" s="317" t="s">
        <v>12470</v>
      </c>
      <c r="B110" s="317" t="s">
        <v>12470</v>
      </c>
      <c r="C110" s="317" t="s">
        <v>12470</v>
      </c>
      <c r="D110" s="317" t="s">
        <v>12470</v>
      </c>
      <c r="E110" s="317" t="s">
        <v>12470</v>
      </c>
      <c r="F110" s="317" t="s">
        <v>12470</v>
      </c>
      <c r="G110" s="317" t="s">
        <v>12470</v>
      </c>
    </row>
    <row r="111" spans="1:7" ht="15">
      <c r="A111" s="85" t="s">
        <v>12409</v>
      </c>
      <c r="B111" s="85" t="s">
        <v>12409</v>
      </c>
      <c r="C111" s="85" t="s">
        <v>12409</v>
      </c>
      <c r="D111" s="85" t="s">
        <v>12409</v>
      </c>
      <c r="E111" s="85" t="s">
        <v>12409</v>
      </c>
      <c r="F111" s="85" t="s">
        <v>12409</v>
      </c>
      <c r="G111" s="85" t="s">
        <v>12409</v>
      </c>
    </row>
    <row r="112" spans="1:7" ht="15">
      <c r="A112" s="215" t="s">
        <v>12320</v>
      </c>
      <c r="B112" s="215" t="s">
        <v>12320</v>
      </c>
      <c r="C112" s="215" t="s">
        <v>12320</v>
      </c>
      <c r="D112" s="215" t="s">
        <v>12320</v>
      </c>
      <c r="E112" s="215" t="s">
        <v>12320</v>
      </c>
      <c r="F112" s="215" t="s">
        <v>12320</v>
      </c>
      <c r="G112" s="215" t="s">
        <v>12320</v>
      </c>
    </row>
    <row r="113" spans="1:7" ht="15">
      <c r="A113" s="318" t="s">
        <v>12471</v>
      </c>
      <c r="B113" s="318" t="s">
        <v>12471</v>
      </c>
      <c r="C113" s="318" t="s">
        <v>12472</v>
      </c>
      <c r="D113" s="318" t="s">
        <v>12471</v>
      </c>
      <c r="E113" s="318" t="s">
        <v>12471</v>
      </c>
      <c r="F113" s="318" t="s">
        <v>12471</v>
      </c>
      <c r="G113" s="318" t="s">
        <v>12471</v>
      </c>
    </row>
    <row r="114" spans="1:7" ht="15">
      <c r="A114" s="704" t="s">
        <v>12473</v>
      </c>
      <c r="B114" s="704" t="s">
        <v>12473</v>
      </c>
      <c r="C114" s="704" t="s">
        <v>12474</v>
      </c>
      <c r="D114" s="704" t="s">
        <v>12473</v>
      </c>
      <c r="E114" s="704" t="s">
        <v>12473</v>
      </c>
      <c r="F114" s="704" t="s">
        <v>12473</v>
      </c>
      <c r="G114" s="704" t="s">
        <v>12473</v>
      </c>
    </row>
    <row r="115" spans="1:7" ht="15">
      <c r="A115" s="319" t="s">
        <v>12475</v>
      </c>
      <c r="B115" s="319" t="s">
        <v>12475</v>
      </c>
      <c r="C115" s="319" t="s">
        <v>12476</v>
      </c>
      <c r="D115" s="319" t="s">
        <v>12475</v>
      </c>
      <c r="E115" s="319" t="s">
        <v>12475</v>
      </c>
      <c r="F115" s="319" t="s">
        <v>12475</v>
      </c>
      <c r="G115" s="319" t="s">
        <v>12475</v>
      </c>
    </row>
    <row r="116" spans="1:7" ht="15">
      <c r="A116" s="320" t="s">
        <v>12477</v>
      </c>
      <c r="B116" s="320" t="s">
        <v>12477</v>
      </c>
      <c r="C116" s="320" t="s">
        <v>12478</v>
      </c>
      <c r="D116" s="320" t="s">
        <v>12477</v>
      </c>
      <c r="E116" s="320" t="s">
        <v>12477</v>
      </c>
      <c r="F116" s="320" t="s">
        <v>12477</v>
      </c>
      <c r="G116" s="320" t="s">
        <v>12477</v>
      </c>
    </row>
    <row r="117" spans="1:7" ht="15">
      <c r="A117" s="80" t="s">
        <v>12479</v>
      </c>
      <c r="B117" s="80" t="s">
        <v>12479</v>
      </c>
      <c r="C117" s="80" t="s">
        <v>12480</v>
      </c>
      <c r="D117" s="80" t="s">
        <v>12479</v>
      </c>
      <c r="E117" s="80" t="s">
        <v>12479</v>
      </c>
      <c r="F117" s="80" t="s">
        <v>12479</v>
      </c>
      <c r="G117" s="80" t="s">
        <v>12479</v>
      </c>
    </row>
    <row r="118" spans="1:7" ht="15">
      <c r="A118" s="316" t="s">
        <v>12481</v>
      </c>
      <c r="B118" s="316" t="s">
        <v>12481</v>
      </c>
      <c r="C118" s="316" t="s">
        <v>12482</v>
      </c>
      <c r="D118" s="316" t="s">
        <v>12481</v>
      </c>
      <c r="E118" s="316" t="s">
        <v>12481</v>
      </c>
      <c r="F118" s="316" t="s">
        <v>12481</v>
      </c>
      <c r="G118" s="316" t="s">
        <v>12481</v>
      </c>
    </row>
    <row r="119" spans="1:7" ht="15">
      <c r="A119" s="326" t="s">
        <v>12483</v>
      </c>
      <c r="B119" s="326" t="s">
        <v>12483</v>
      </c>
      <c r="C119" s="326" t="s">
        <v>12484</v>
      </c>
      <c r="D119" s="326" t="s">
        <v>12483</v>
      </c>
      <c r="E119" s="326" t="s">
        <v>12483</v>
      </c>
      <c r="F119" s="326" t="s">
        <v>12483</v>
      </c>
      <c r="G119" s="326" t="s">
        <v>12483</v>
      </c>
    </row>
    <row r="120" spans="1:7" ht="15">
      <c r="A120" s="85" t="s">
        <v>12485</v>
      </c>
      <c r="B120" s="85" t="s">
        <v>12485</v>
      </c>
      <c r="C120" s="85" t="s">
        <v>12486</v>
      </c>
      <c r="D120" s="85" t="s">
        <v>12485</v>
      </c>
      <c r="E120" s="85" t="s">
        <v>12485</v>
      </c>
      <c r="F120" s="85" t="s">
        <v>12485</v>
      </c>
      <c r="G120" s="85" t="s">
        <v>12485</v>
      </c>
    </row>
    <row r="121" spans="1:7" ht="15">
      <c r="A121" s="321" t="s">
        <v>12347</v>
      </c>
      <c r="B121" s="321" t="s">
        <v>12347</v>
      </c>
      <c r="C121" s="321" t="s">
        <v>12487</v>
      </c>
      <c r="D121" s="321" t="s">
        <v>12347</v>
      </c>
      <c r="E121" s="321" t="s">
        <v>12347</v>
      </c>
      <c r="F121" s="321" t="s">
        <v>12347</v>
      </c>
      <c r="G121" s="321" t="s">
        <v>12347</v>
      </c>
    </row>
    <row r="122" spans="1:7" ht="15">
      <c r="A122" s="333" t="s">
        <v>12488</v>
      </c>
      <c r="B122" s="333" t="s">
        <v>12488</v>
      </c>
      <c r="C122" s="333" t="s">
        <v>12489</v>
      </c>
      <c r="D122" s="333" t="s">
        <v>12488</v>
      </c>
      <c r="E122" s="333" t="s">
        <v>12488</v>
      </c>
      <c r="F122" s="333" t="s">
        <v>12488</v>
      </c>
      <c r="G122" s="333" t="s">
        <v>12488</v>
      </c>
    </row>
    <row r="123" spans="1:7" ht="15">
      <c r="A123" s="327" t="s">
        <v>12490</v>
      </c>
      <c r="B123" s="327" t="s">
        <v>12490</v>
      </c>
      <c r="C123" s="327" t="s">
        <v>12491</v>
      </c>
      <c r="D123" s="327" t="s">
        <v>12490</v>
      </c>
      <c r="E123" s="327" t="s">
        <v>12490</v>
      </c>
      <c r="F123" s="327" t="s">
        <v>12490</v>
      </c>
      <c r="G123" s="327" t="s">
        <v>12490</v>
      </c>
    </row>
    <row r="124" spans="1:7" ht="15">
      <c r="A124" s="34" t="s">
        <v>12492</v>
      </c>
      <c r="B124" s="34" t="s">
        <v>12492</v>
      </c>
      <c r="C124" s="34" t="s">
        <v>12493</v>
      </c>
      <c r="D124" s="34" t="s">
        <v>12492</v>
      </c>
      <c r="E124" s="34" t="s">
        <v>12492</v>
      </c>
      <c r="F124" s="34" t="s">
        <v>12492</v>
      </c>
      <c r="G124" s="34" t="s">
        <v>12492</v>
      </c>
    </row>
    <row r="125" spans="1:7" ht="15">
      <c r="A125" s="33" t="s">
        <v>12355</v>
      </c>
      <c r="B125" s="33" t="s">
        <v>12355</v>
      </c>
      <c r="C125" s="33" t="s">
        <v>12494</v>
      </c>
      <c r="D125" s="33" t="s">
        <v>12355</v>
      </c>
      <c r="E125" s="33" t="s">
        <v>12355</v>
      </c>
      <c r="F125" s="33" t="s">
        <v>12355</v>
      </c>
      <c r="G125" s="33" t="s">
        <v>12355</v>
      </c>
    </row>
    <row r="126" spans="1:7" ht="15">
      <c r="A126" s="16" t="s">
        <v>12359</v>
      </c>
      <c r="B126" s="16" t="s">
        <v>12359</v>
      </c>
      <c r="C126" s="16" t="s">
        <v>12495</v>
      </c>
      <c r="D126" s="16" t="s">
        <v>12359</v>
      </c>
      <c r="E126" s="16" t="s">
        <v>12359</v>
      </c>
      <c r="F126" s="16" t="s">
        <v>12359</v>
      </c>
      <c r="G126" s="16" t="s">
        <v>12359</v>
      </c>
    </row>
    <row r="127" spans="1:7" ht="15">
      <c r="A127" s="15" t="s">
        <v>12496</v>
      </c>
      <c r="B127" s="15" t="s">
        <v>12496</v>
      </c>
      <c r="C127" s="15" t="s">
        <v>1123</v>
      </c>
      <c r="D127" s="15" t="s">
        <v>12496</v>
      </c>
      <c r="E127" s="15" t="s">
        <v>12496</v>
      </c>
      <c r="F127" s="15" t="s">
        <v>12496</v>
      </c>
      <c r="G127" s="15" t="s">
        <v>12496</v>
      </c>
    </row>
    <row r="128" spans="1:7" ht="30">
      <c r="A128" s="1074" t="s">
        <v>12497</v>
      </c>
      <c r="B128" s="1074" t="s">
        <v>12497</v>
      </c>
      <c r="C128" s="15" t="s">
        <v>1123</v>
      </c>
      <c r="D128" s="15" t="s">
        <v>12497</v>
      </c>
      <c r="E128" s="15" t="s">
        <v>12497</v>
      </c>
      <c r="F128" s="15" t="s">
        <v>12497</v>
      </c>
      <c r="G128" s="15" t="s">
        <v>12497</v>
      </c>
    </row>
    <row r="129" spans="1:7" ht="15">
      <c r="A129" s="15" t="s">
        <v>12498</v>
      </c>
      <c r="B129" s="15" t="s">
        <v>12498</v>
      </c>
      <c r="C129" s="15" t="s">
        <v>1123</v>
      </c>
      <c r="D129" s="15" t="s">
        <v>12498</v>
      </c>
      <c r="E129" s="15" t="s">
        <v>12498</v>
      </c>
      <c r="F129" s="15" t="s">
        <v>12498</v>
      </c>
      <c r="G129" s="15" t="s">
        <v>12498</v>
      </c>
    </row>
    <row r="130" spans="1:7" ht="30">
      <c r="A130" s="1074" t="s">
        <v>12499</v>
      </c>
      <c r="B130" s="15" t="s">
        <v>12499</v>
      </c>
      <c r="C130" s="15" t="s">
        <v>1123</v>
      </c>
      <c r="D130" s="15" t="s">
        <v>12499</v>
      </c>
      <c r="E130" s="15" t="s">
        <v>12499</v>
      </c>
      <c r="F130" s="15" t="s">
        <v>12499</v>
      </c>
      <c r="G130" s="15" t="s">
        <v>12499</v>
      </c>
    </row>
    <row r="131" spans="1:7" ht="30">
      <c r="A131" s="1074" t="s">
        <v>12500</v>
      </c>
      <c r="B131" s="15" t="s">
        <v>12500</v>
      </c>
      <c r="C131" s="15" t="s">
        <v>1123</v>
      </c>
      <c r="D131" s="15" t="s">
        <v>12500</v>
      </c>
      <c r="E131" s="15" t="s">
        <v>12500</v>
      </c>
      <c r="F131" s="15" t="s">
        <v>12500</v>
      </c>
      <c r="G131" s="15" t="s">
        <v>12500</v>
      </c>
    </row>
    <row r="132" spans="1:7" ht="18" customHeight="1">
      <c r="A132" s="33" t="s">
        <v>12501</v>
      </c>
      <c r="B132" s="33" t="s">
        <v>12501</v>
      </c>
      <c r="C132" s="33" t="s">
        <v>12501</v>
      </c>
      <c r="D132" s="33" t="s">
        <v>12501</v>
      </c>
      <c r="E132" s="33" t="s">
        <v>12501</v>
      </c>
      <c r="F132" s="33" t="s">
        <v>12501</v>
      </c>
      <c r="G132" s="33" t="s">
        <v>12501</v>
      </c>
    </row>
    <row r="133" spans="1:7" ht="15">
      <c r="A133" s="33" t="s">
        <v>12378</v>
      </c>
      <c r="B133" s="33" t="s">
        <v>12378</v>
      </c>
      <c r="C133" s="33" t="s">
        <v>12378</v>
      </c>
      <c r="D133" s="33" t="s">
        <v>12378</v>
      </c>
      <c r="E133" s="33" t="s">
        <v>12378</v>
      </c>
      <c r="F133" s="33" t="s">
        <v>12378</v>
      </c>
      <c r="G133" s="33" t="s">
        <v>12378</v>
      </c>
    </row>
    <row r="134" spans="1:7" ht="15">
      <c r="A134" s="33" t="s">
        <v>12379</v>
      </c>
      <c r="B134" s="33" t="s">
        <v>12379</v>
      </c>
      <c r="C134" s="33" t="s">
        <v>12379</v>
      </c>
      <c r="D134" s="33" t="s">
        <v>12379</v>
      </c>
      <c r="E134" s="33" t="s">
        <v>12379</v>
      </c>
      <c r="F134" s="33" t="s">
        <v>12379</v>
      </c>
      <c r="G134" s="33" t="s">
        <v>12379</v>
      </c>
    </row>
    <row r="135" spans="1:7" ht="16.5" customHeight="1">
      <c r="A135" s="33" t="s">
        <v>12502</v>
      </c>
      <c r="B135" s="33" t="s">
        <v>12502</v>
      </c>
      <c r="C135" s="33" t="s">
        <v>12380</v>
      </c>
      <c r="D135" s="33" t="s">
        <v>12502</v>
      </c>
      <c r="E135" s="33" t="s">
        <v>12502</v>
      </c>
      <c r="F135" s="33" t="s">
        <v>12502</v>
      </c>
      <c r="G135" s="33" t="s">
        <v>12502</v>
      </c>
    </row>
    <row r="136" spans="1:7" ht="15">
      <c r="A136" s="33" t="s">
        <v>12381</v>
      </c>
      <c r="B136" s="33" t="s">
        <v>12381</v>
      </c>
      <c r="C136" s="33" t="s">
        <v>12381</v>
      </c>
      <c r="D136" s="33" t="s">
        <v>12381</v>
      </c>
      <c r="E136" s="33" t="s">
        <v>12381</v>
      </c>
      <c r="F136" s="33" t="s">
        <v>12381</v>
      </c>
      <c r="G136" s="33" t="s">
        <v>12381</v>
      </c>
    </row>
    <row r="137" spans="1:7" ht="15">
      <c r="A137" s="33" t="s">
        <v>12382</v>
      </c>
      <c r="B137" s="33" t="s">
        <v>12382</v>
      </c>
      <c r="C137" s="33" t="s">
        <v>12382</v>
      </c>
      <c r="D137" s="33" t="s">
        <v>12382</v>
      </c>
      <c r="E137" s="33" t="s">
        <v>12382</v>
      </c>
      <c r="F137" s="33" t="s">
        <v>12382</v>
      </c>
      <c r="G137" s="33" t="s">
        <v>12382</v>
      </c>
    </row>
    <row r="138" spans="1:7" ht="15">
      <c r="A138" s="33" t="s">
        <v>12383</v>
      </c>
      <c r="B138" s="33" t="s">
        <v>12383</v>
      </c>
      <c r="C138" s="33" t="s">
        <v>12383</v>
      </c>
      <c r="D138" s="33" t="s">
        <v>12383</v>
      </c>
      <c r="E138" s="33" t="s">
        <v>12383</v>
      </c>
      <c r="F138" s="33" t="s">
        <v>12383</v>
      </c>
      <c r="G138" s="33" t="s">
        <v>12383</v>
      </c>
    </row>
    <row r="139" spans="1:7" ht="15">
      <c r="A139" s="33" t="s">
        <v>12384</v>
      </c>
      <c r="B139" s="33" t="s">
        <v>12384</v>
      </c>
      <c r="C139" s="33" t="s">
        <v>12384</v>
      </c>
      <c r="D139" s="33" t="s">
        <v>12384</v>
      </c>
      <c r="E139" s="33" t="s">
        <v>12384</v>
      </c>
      <c r="F139" s="33" t="s">
        <v>12384</v>
      </c>
      <c r="G139" s="33" t="s">
        <v>12384</v>
      </c>
    </row>
    <row r="140" spans="1:7" ht="15">
      <c r="A140" s="33" t="s">
        <v>12385</v>
      </c>
      <c r="B140" s="33" t="s">
        <v>12385</v>
      </c>
      <c r="C140" s="33" t="s">
        <v>12385</v>
      </c>
      <c r="D140" s="33" t="s">
        <v>12385</v>
      </c>
      <c r="E140" s="33" t="s">
        <v>12385</v>
      </c>
      <c r="F140" s="33" t="s">
        <v>12385</v>
      </c>
      <c r="G140" s="33" t="s">
        <v>12385</v>
      </c>
    </row>
    <row r="141" spans="1:7" ht="15">
      <c r="A141" s="33" t="s">
        <v>12386</v>
      </c>
      <c r="B141" s="33" t="s">
        <v>12386</v>
      </c>
      <c r="C141" s="33" t="s">
        <v>12386</v>
      </c>
      <c r="D141" s="33" t="s">
        <v>12386</v>
      </c>
      <c r="E141" s="33" t="s">
        <v>12386</v>
      </c>
      <c r="F141" s="33" t="s">
        <v>12386</v>
      </c>
      <c r="G141" s="33" t="s">
        <v>12386</v>
      </c>
    </row>
    <row r="142" spans="1:7" ht="16.5" customHeight="1">
      <c r="A142" s="33" t="s">
        <v>12503</v>
      </c>
      <c r="B142" s="33" t="s">
        <v>12504</v>
      </c>
      <c r="C142" s="33" t="s">
        <v>12387</v>
      </c>
      <c r="D142" s="33" t="s">
        <v>12504</v>
      </c>
      <c r="E142" s="33" t="s">
        <v>12504</v>
      </c>
      <c r="F142" s="33" t="s">
        <v>12504</v>
      </c>
      <c r="G142" s="33" t="s">
        <v>12504</v>
      </c>
    </row>
    <row r="143" spans="1:7" ht="15">
      <c r="A143" s="33" t="s">
        <v>12388</v>
      </c>
      <c r="B143" s="33" t="s">
        <v>12388</v>
      </c>
      <c r="C143" s="33" t="s">
        <v>12388</v>
      </c>
      <c r="D143" s="33" t="s">
        <v>12388</v>
      </c>
      <c r="E143" s="33" t="s">
        <v>12388</v>
      </c>
      <c r="F143" s="33" t="s">
        <v>12388</v>
      </c>
      <c r="G143" s="33" t="s">
        <v>12388</v>
      </c>
    </row>
    <row r="144" spans="1:7" ht="15">
      <c r="A144" s="33" t="s">
        <v>12451</v>
      </c>
      <c r="B144" s="33" t="s">
        <v>12451</v>
      </c>
      <c r="C144" s="33" t="s">
        <v>12451</v>
      </c>
      <c r="D144" s="33" t="s">
        <v>12451</v>
      </c>
      <c r="E144" s="33" t="s">
        <v>12451</v>
      </c>
      <c r="F144" s="33" t="s">
        <v>12451</v>
      </c>
      <c r="G144" s="33" t="s">
        <v>12451</v>
      </c>
    </row>
    <row r="145" spans="1:7">
      <c r="A145" s="1502" t="s">
        <v>12505</v>
      </c>
      <c r="B145" s="1502"/>
      <c r="C145" s="1502"/>
      <c r="D145" s="1502"/>
      <c r="E145" s="1502"/>
      <c r="F145" s="1502"/>
      <c r="G145" s="1502"/>
    </row>
    <row r="146" spans="1:7">
      <c r="A146" s="1502"/>
      <c r="B146" s="1502"/>
      <c r="C146" s="1502"/>
      <c r="D146" s="1502"/>
      <c r="E146" s="1502"/>
      <c r="F146" s="1502"/>
      <c r="G146" s="1502"/>
    </row>
    <row r="147" spans="1:7">
      <c r="A147" s="1502"/>
      <c r="B147" s="1502"/>
      <c r="C147" s="1502"/>
      <c r="D147" s="1502"/>
      <c r="E147" s="1502"/>
      <c r="F147" s="1502"/>
      <c r="G147" s="1502"/>
    </row>
    <row r="148" spans="1:7">
      <c r="A148" s="1502"/>
      <c r="B148" s="1502"/>
      <c r="C148" s="1502"/>
      <c r="D148" s="1502"/>
      <c r="E148" s="1502"/>
      <c r="F148" s="1502"/>
      <c r="G148" s="1502"/>
    </row>
    <row r="149" spans="1:7">
      <c r="A149" s="1502"/>
      <c r="B149" s="1502"/>
      <c r="C149" s="1502"/>
      <c r="D149" s="1502"/>
      <c r="E149" s="1502"/>
      <c r="F149" s="1502"/>
      <c r="G149" s="1502"/>
    </row>
    <row r="150" spans="1:7">
      <c r="A150" s="1502"/>
      <c r="B150" s="1502"/>
      <c r="C150" s="1502"/>
      <c r="D150" s="1502"/>
      <c r="E150" s="1502"/>
      <c r="F150" s="1502"/>
      <c r="G150" s="1502"/>
    </row>
    <row r="151" spans="1:7">
      <c r="A151" s="1502"/>
      <c r="B151" s="1502"/>
      <c r="C151" s="1502"/>
      <c r="D151" s="1502"/>
      <c r="E151" s="1502"/>
      <c r="F151" s="1502"/>
      <c r="G151" s="1502"/>
    </row>
    <row r="152" spans="1:7" ht="18.75">
      <c r="A152" s="334" t="s">
        <v>12506</v>
      </c>
      <c r="B152" s="334" t="s">
        <v>12507</v>
      </c>
      <c r="C152" s="334" t="s">
        <v>12508</v>
      </c>
    </row>
    <row r="153" spans="1:7" ht="15">
      <c r="A153" s="28" t="s">
        <v>12509</v>
      </c>
      <c r="B153" s="28" t="s">
        <v>12510</v>
      </c>
      <c r="C153" s="28" t="s">
        <v>12509</v>
      </c>
    </row>
    <row r="154" spans="1:7" ht="15">
      <c r="A154" s="28" t="s">
        <v>12461</v>
      </c>
      <c r="B154" s="28" t="s">
        <v>12461</v>
      </c>
      <c r="C154" s="28" t="s">
        <v>12461</v>
      </c>
    </row>
    <row r="155" spans="1:7" ht="15">
      <c r="A155" s="28" t="s">
        <v>12399</v>
      </c>
      <c r="B155" s="28" t="s">
        <v>12399</v>
      </c>
      <c r="C155" s="28" t="s">
        <v>12399</v>
      </c>
    </row>
    <row r="156" spans="1:7" ht="15">
      <c r="A156" s="322" t="s">
        <v>12511</v>
      </c>
      <c r="B156" s="322" t="s">
        <v>12512</v>
      </c>
      <c r="C156" s="322" t="s">
        <v>12511</v>
      </c>
    </row>
    <row r="157" spans="1:7" ht="15">
      <c r="A157" s="323" t="s">
        <v>12513</v>
      </c>
      <c r="B157" s="323" t="s">
        <v>12514</v>
      </c>
      <c r="C157" s="323" t="s">
        <v>12513</v>
      </c>
    </row>
    <row r="158" spans="1:7" ht="15">
      <c r="A158" s="325" t="s">
        <v>12466</v>
      </c>
      <c r="B158" s="325" t="s">
        <v>12312</v>
      </c>
      <c r="C158" s="325" t="s">
        <v>12515</v>
      </c>
    </row>
    <row r="159" spans="1:7" ht="15">
      <c r="A159" s="324" t="s">
        <v>12468</v>
      </c>
      <c r="B159" s="324" t="s">
        <v>12468</v>
      </c>
      <c r="C159" s="324" t="s">
        <v>12516</v>
      </c>
    </row>
    <row r="160" spans="1:7" ht="15">
      <c r="A160" s="317" t="s">
        <v>12517</v>
      </c>
      <c r="B160" s="317" t="s">
        <v>12518</v>
      </c>
      <c r="C160" s="317" t="s">
        <v>12519</v>
      </c>
    </row>
    <row r="161" spans="1:3" ht="15">
      <c r="A161" s="85" t="s">
        <v>12520</v>
      </c>
      <c r="B161" s="85" t="s">
        <v>12521</v>
      </c>
      <c r="C161" s="85" t="s">
        <v>12522</v>
      </c>
    </row>
    <row r="162" spans="1:3" ht="15">
      <c r="A162" s="215" t="s">
        <v>12523</v>
      </c>
      <c r="B162" s="215" t="s">
        <v>12524</v>
      </c>
      <c r="C162" s="215" t="s">
        <v>12322</v>
      </c>
    </row>
    <row r="163" spans="1:3" ht="15">
      <c r="A163" s="318" t="s">
        <v>12525</v>
      </c>
      <c r="B163" s="318" t="s">
        <v>12526</v>
      </c>
      <c r="C163" s="318" t="s">
        <v>12325</v>
      </c>
    </row>
    <row r="164" spans="1:3" ht="15">
      <c r="A164" s="704" t="s">
        <v>12527</v>
      </c>
      <c r="B164" s="704" t="s">
        <v>12528</v>
      </c>
      <c r="C164" s="704" t="s">
        <v>12327</v>
      </c>
    </row>
    <row r="165" spans="1:3" ht="15">
      <c r="A165" s="319" t="s">
        <v>12529</v>
      </c>
      <c r="B165" s="319" t="s">
        <v>12530</v>
      </c>
      <c r="C165" s="319" t="s">
        <v>12531</v>
      </c>
    </row>
    <row r="166" spans="1:3" ht="15">
      <c r="A166" s="320" t="s">
        <v>12532</v>
      </c>
      <c r="B166" s="320" t="s">
        <v>12533</v>
      </c>
      <c r="C166" s="320" t="s">
        <v>12534</v>
      </c>
    </row>
    <row r="167" spans="1:3" ht="15">
      <c r="A167" s="80" t="s">
        <v>12535</v>
      </c>
      <c r="B167" s="80" t="s">
        <v>12536</v>
      </c>
      <c r="C167" s="80" t="s">
        <v>12423</v>
      </c>
    </row>
    <row r="168" spans="1:3" ht="15">
      <c r="A168" s="316" t="s">
        <v>12537</v>
      </c>
      <c r="B168" s="316" t="s">
        <v>12538</v>
      </c>
      <c r="C168" s="316" t="s">
        <v>12425</v>
      </c>
    </row>
    <row r="169" spans="1:3" ht="15">
      <c r="A169" s="326" t="s">
        <v>12539</v>
      </c>
      <c r="B169" s="326" t="s">
        <v>12341</v>
      </c>
      <c r="C169" s="326" t="s">
        <v>12341</v>
      </c>
    </row>
    <row r="170" spans="1:3" ht="15">
      <c r="A170" s="85" t="s">
        <v>12485</v>
      </c>
      <c r="B170" s="85" t="s">
        <v>12344</v>
      </c>
      <c r="C170" s="85" t="s">
        <v>12540</v>
      </c>
    </row>
    <row r="171" spans="1:3" ht="15">
      <c r="A171" s="321" t="s">
        <v>12541</v>
      </c>
      <c r="B171" s="321" t="s">
        <v>12542</v>
      </c>
      <c r="C171" s="321" t="s">
        <v>12543</v>
      </c>
    </row>
    <row r="172" spans="1:3" ht="15">
      <c r="A172" s="333" t="s">
        <v>12349</v>
      </c>
      <c r="B172" s="333" t="s">
        <v>12348</v>
      </c>
      <c r="C172" s="333" t="s">
        <v>12431</v>
      </c>
    </row>
    <row r="173" spans="1:3" ht="15">
      <c r="A173" s="327" t="s">
        <v>12544</v>
      </c>
      <c r="B173" s="327" t="s">
        <v>12545</v>
      </c>
      <c r="C173" s="327" t="s">
        <v>12546</v>
      </c>
    </row>
    <row r="174" spans="1:3" ht="15">
      <c r="A174" s="34" t="s">
        <v>12547</v>
      </c>
      <c r="B174" s="34" t="s">
        <v>12547</v>
      </c>
      <c r="C174" s="34" t="s">
        <v>12547</v>
      </c>
    </row>
    <row r="175" spans="1:3" ht="15">
      <c r="A175" s="33" t="s">
        <v>12354</v>
      </c>
      <c r="B175" s="33" t="s">
        <v>12354</v>
      </c>
      <c r="C175" s="33" t="s">
        <v>12354</v>
      </c>
    </row>
    <row r="176" spans="1:3" ht="15">
      <c r="A176" s="16" t="s">
        <v>12359</v>
      </c>
      <c r="B176" s="16" t="s">
        <v>12359</v>
      </c>
      <c r="C176" s="16" t="s">
        <v>12359</v>
      </c>
    </row>
    <row r="177" spans="1:3" ht="30">
      <c r="A177" s="327" t="s">
        <v>12548</v>
      </c>
      <c r="B177" s="327" t="s">
        <v>12549</v>
      </c>
      <c r="C177" s="327" t="s">
        <v>12550</v>
      </c>
    </row>
    <row r="178" spans="1:3" ht="15">
      <c r="A178" s="327" t="s">
        <v>12551</v>
      </c>
      <c r="B178" s="327" t="s">
        <v>12552</v>
      </c>
      <c r="C178" s="327" t="s">
        <v>12553</v>
      </c>
    </row>
    <row r="179" spans="1:3" ht="30">
      <c r="A179" s="327" t="s">
        <v>12554</v>
      </c>
      <c r="B179" s="327" t="s">
        <v>12555</v>
      </c>
      <c r="C179" s="327" t="s">
        <v>12556</v>
      </c>
    </row>
    <row r="180" spans="1:3" ht="30">
      <c r="A180" s="327" t="s">
        <v>12557</v>
      </c>
      <c r="B180" s="327" t="s">
        <v>12558</v>
      </c>
      <c r="C180" s="327" t="s">
        <v>12559</v>
      </c>
    </row>
    <row r="181" spans="1:3" ht="45">
      <c r="A181" s="327" t="s">
        <v>12560</v>
      </c>
      <c r="B181" s="327" t="s">
        <v>12561</v>
      </c>
      <c r="C181" s="327" t="s">
        <v>12562</v>
      </c>
    </row>
    <row r="194" ht="16.5" customHeight="1"/>
    <row r="293" spans="1:1" ht="18.75">
      <c r="A293" s="334" t="s">
        <v>12563</v>
      </c>
    </row>
    <row r="294" spans="1:1" ht="15">
      <c r="A294" s="28" t="s">
        <v>12509</v>
      </c>
    </row>
    <row r="295" spans="1:1" ht="15">
      <c r="A295" s="28" t="s">
        <v>12461</v>
      </c>
    </row>
    <row r="296" spans="1:1" ht="15">
      <c r="A296" s="28" t="s">
        <v>12399</v>
      </c>
    </row>
    <row r="297" spans="1:1" ht="15">
      <c r="A297" s="322" t="s">
        <v>12564</v>
      </c>
    </row>
    <row r="298" spans="1:1" ht="15">
      <c r="A298" s="323" t="s">
        <v>12513</v>
      </c>
    </row>
    <row r="299" spans="1:1" ht="15">
      <c r="A299" s="325" t="s">
        <v>12565</v>
      </c>
    </row>
    <row r="300" spans="1:1" ht="15">
      <c r="A300" s="324" t="s">
        <v>12566</v>
      </c>
    </row>
    <row r="301" spans="1:1" ht="15">
      <c r="A301" s="317" t="s">
        <v>12517</v>
      </c>
    </row>
    <row r="302" spans="1:1" ht="15">
      <c r="A302" s="85" t="s">
        <v>12520</v>
      </c>
    </row>
    <row r="303" spans="1:1" ht="15">
      <c r="A303" s="215" t="s">
        <v>12523</v>
      </c>
    </row>
    <row r="304" spans="1:1" ht="15">
      <c r="A304" s="318" t="s">
        <v>12525</v>
      </c>
    </row>
    <row r="305" spans="1:1" ht="15">
      <c r="A305" s="704" t="s">
        <v>12527</v>
      </c>
    </row>
    <row r="306" spans="1:1" ht="15">
      <c r="A306" s="319" t="s">
        <v>12529</v>
      </c>
    </row>
    <row r="307" spans="1:1" ht="15">
      <c r="A307" s="320" t="s">
        <v>12532</v>
      </c>
    </row>
    <row r="308" spans="1:1" ht="15">
      <c r="A308" s="80" t="s">
        <v>12535</v>
      </c>
    </row>
    <row r="309" spans="1:1" ht="15">
      <c r="A309" s="316" t="s">
        <v>12537</v>
      </c>
    </row>
    <row r="310" spans="1:1" ht="15">
      <c r="A310" s="326" t="s">
        <v>12539</v>
      </c>
    </row>
    <row r="311" spans="1:1" ht="15">
      <c r="A311" s="85" t="s">
        <v>12485</v>
      </c>
    </row>
    <row r="312" spans="1:1" ht="15">
      <c r="A312" s="321" t="s">
        <v>12541</v>
      </c>
    </row>
    <row r="313" spans="1:1" ht="15">
      <c r="A313" s="333" t="s">
        <v>12349</v>
      </c>
    </row>
    <row r="314" spans="1:1" ht="15">
      <c r="A314" s="327" t="s">
        <v>12567</v>
      </c>
    </row>
    <row r="315" spans="1:1" ht="15">
      <c r="A315" s="34" t="s">
        <v>12547</v>
      </c>
    </row>
    <row r="316" spans="1:1" ht="15">
      <c r="A316" s="33" t="s">
        <v>12354</v>
      </c>
    </row>
    <row r="317" spans="1:1" ht="15">
      <c r="A317" s="16" t="s">
        <v>12359</v>
      </c>
    </row>
    <row r="318" spans="1:1" ht="30">
      <c r="A318" s="327" t="s">
        <v>12548</v>
      </c>
    </row>
    <row r="319" spans="1:1" ht="15">
      <c r="A319" s="327" t="s">
        <v>12568</v>
      </c>
    </row>
    <row r="320" spans="1:1" ht="15">
      <c r="A320" s="327" t="s">
        <v>12554</v>
      </c>
    </row>
    <row r="321" spans="1:1" ht="15">
      <c r="A321" s="327" t="s">
        <v>12557</v>
      </c>
    </row>
    <row r="322" spans="1:1" ht="30">
      <c r="A322" s="327" t="s">
        <v>12560</v>
      </c>
    </row>
  </sheetData>
  <mergeCells count="3">
    <mergeCell ref="A1:G7"/>
    <mergeCell ref="A95:G101"/>
    <mergeCell ref="A145:G15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D3ACE8"/>
  </sheetPr>
  <dimension ref="A1:D86"/>
  <sheetViews>
    <sheetView workbookViewId="0">
      <selection activeCell="A26" sqref="A26"/>
    </sheetView>
  </sheetViews>
  <sheetFormatPr defaultColWidth="9" defaultRowHeight="13.5"/>
  <cols>
    <col min="1" max="1" width="192" style="1182" customWidth="1"/>
    <col min="2" max="2" width="212" style="1182" customWidth="1"/>
    <col min="3" max="3" width="208.5" style="1182" bestFit="1" customWidth="1"/>
    <col min="4" max="4" width="155.875" style="1182" bestFit="1" customWidth="1"/>
    <col min="5" max="16384" width="9" style="1182"/>
  </cols>
  <sheetData>
    <row r="1" spans="1:4" ht="18">
      <c r="A1" s="900" t="s">
        <v>12569</v>
      </c>
      <c r="B1" s="1184" t="s">
        <v>12570</v>
      </c>
      <c r="C1" s="1183" t="s">
        <v>12571</v>
      </c>
      <c r="D1" s="901" t="s">
        <v>12572</v>
      </c>
    </row>
    <row r="2" spans="1:4" ht="14.25" customHeight="1">
      <c r="A2" s="261" t="s">
        <v>12573</v>
      </c>
      <c r="B2" s="1077" t="s">
        <v>12574</v>
      </c>
      <c r="C2" s="261" t="s">
        <v>12575</v>
      </c>
      <c r="D2" s="261" t="s">
        <v>12576</v>
      </c>
    </row>
    <row r="3" spans="1:4" ht="15.75">
      <c r="A3" s="261" t="s">
        <v>12577</v>
      </c>
      <c r="B3" s="1077" t="s">
        <v>12578</v>
      </c>
      <c r="C3" s="261" t="s">
        <v>12579</v>
      </c>
      <c r="D3" s="261" t="s">
        <v>12580</v>
      </c>
    </row>
    <row r="4" spans="1:4" ht="15.75">
      <c r="A4" s="261" t="s">
        <v>12581</v>
      </c>
      <c r="B4" s="261" t="s">
        <v>12582</v>
      </c>
      <c r="C4" s="261" t="s">
        <v>12583</v>
      </c>
      <c r="D4" s="261" t="s">
        <v>12584</v>
      </c>
    </row>
    <row r="5" spans="1:4" ht="15.75">
      <c r="A5" s="261" t="s">
        <v>12585</v>
      </c>
      <c r="B5" s="261" t="s">
        <v>12586</v>
      </c>
      <c r="C5" s="261" t="s">
        <v>12587</v>
      </c>
      <c r="D5" s="261" t="s">
        <v>12588</v>
      </c>
    </row>
    <row r="6" spans="1:4" ht="15.75">
      <c r="A6" s="261" t="s">
        <v>12589</v>
      </c>
      <c r="B6" s="261" t="s">
        <v>12590</v>
      </c>
      <c r="C6" s="261" t="s">
        <v>12591</v>
      </c>
      <c r="D6" s="261" t="s">
        <v>12592</v>
      </c>
    </row>
    <row r="7" spans="1:4" ht="15.75">
      <c r="A7" s="261" t="s">
        <v>12593</v>
      </c>
      <c r="B7" s="261" t="s">
        <v>12594</v>
      </c>
      <c r="C7" s="261" t="s">
        <v>12595</v>
      </c>
      <c r="D7" s="261" t="s">
        <v>12596</v>
      </c>
    </row>
    <row r="8" spans="1:4" ht="15.75">
      <c r="A8" s="261" t="s">
        <v>12597</v>
      </c>
      <c r="B8" s="1077" t="s">
        <v>12598</v>
      </c>
      <c r="C8" s="261" t="s">
        <v>12599</v>
      </c>
      <c r="D8" s="261" t="s">
        <v>12600</v>
      </c>
    </row>
    <row r="9" spans="1:4" ht="15.75">
      <c r="A9" s="261" t="s">
        <v>12601</v>
      </c>
      <c r="B9" s="261" t="s">
        <v>12602</v>
      </c>
      <c r="C9" s="261" t="s">
        <v>12603</v>
      </c>
      <c r="D9" s="261" t="s">
        <v>12604</v>
      </c>
    </row>
    <row r="10" spans="1:4" ht="15.75">
      <c r="A10" s="261" t="s">
        <v>12605</v>
      </c>
      <c r="B10" s="261" t="s">
        <v>12606</v>
      </c>
      <c r="C10" s="261" t="s">
        <v>12607</v>
      </c>
      <c r="D10" s="261" t="s">
        <v>12608</v>
      </c>
    </row>
    <row r="11" spans="1:4" ht="15.75">
      <c r="A11" s="261" t="s">
        <v>12609</v>
      </c>
      <c r="B11" s="261" t="s">
        <v>12610</v>
      </c>
      <c r="C11" s="261" t="s">
        <v>12611</v>
      </c>
      <c r="D11" s="261" t="s">
        <v>12612</v>
      </c>
    </row>
    <row r="12" spans="1:4" ht="15.75">
      <c r="A12" s="261" t="s">
        <v>12613</v>
      </c>
      <c r="B12" s="261" t="s">
        <v>12614</v>
      </c>
      <c r="C12" s="261" t="s">
        <v>12615</v>
      </c>
      <c r="D12" s="261" t="s">
        <v>12616</v>
      </c>
    </row>
    <row r="13" spans="1:4" ht="30">
      <c r="A13" s="261" t="s">
        <v>12617</v>
      </c>
      <c r="B13" s="1077" t="s">
        <v>12618</v>
      </c>
      <c r="C13" s="261" t="s">
        <v>12619</v>
      </c>
      <c r="D13" s="261" t="s">
        <v>12620</v>
      </c>
    </row>
    <row r="14" spans="1:4" ht="15.75">
      <c r="A14" s="261" t="s">
        <v>12621</v>
      </c>
      <c r="B14" s="261" t="s">
        <v>12622</v>
      </c>
      <c r="C14" s="261" t="s">
        <v>12623</v>
      </c>
      <c r="D14" s="261" t="s">
        <v>12624</v>
      </c>
    </row>
    <row r="15" spans="1:4" ht="15.75">
      <c r="A15" s="261" t="s">
        <v>12625</v>
      </c>
      <c r="B15" s="1308"/>
      <c r="C15" s="261" t="s">
        <v>12626</v>
      </c>
      <c r="D15" s="261" t="s">
        <v>12627</v>
      </c>
    </row>
    <row r="16" spans="1:4" ht="15.75">
      <c r="A16" s="261" t="s">
        <v>12628</v>
      </c>
      <c r="B16" s="1308"/>
      <c r="C16" s="261" t="s">
        <v>12629</v>
      </c>
      <c r="D16" s="261" t="s">
        <v>12630</v>
      </c>
    </row>
    <row r="17" spans="1:4" ht="15.75">
      <c r="A17" s="261" t="s">
        <v>12631</v>
      </c>
      <c r="B17" s="1308"/>
      <c r="C17" s="261" t="s">
        <v>12632</v>
      </c>
      <c r="D17" s="261" t="s">
        <v>12633</v>
      </c>
    </row>
    <row r="18" spans="1:4" ht="15.75">
      <c r="A18" s="261" t="s">
        <v>12634</v>
      </c>
      <c r="B18" s="1308"/>
      <c r="C18" s="261" t="s">
        <v>12635</v>
      </c>
      <c r="D18" s="261" t="s">
        <v>12636</v>
      </c>
    </row>
    <row r="19" spans="1:4" ht="15.75">
      <c r="A19" s="261" t="s">
        <v>12637</v>
      </c>
      <c r="B19" s="1308"/>
      <c r="C19" s="261" t="s">
        <v>12638</v>
      </c>
      <c r="D19" s="261" t="s">
        <v>12639</v>
      </c>
    </row>
    <row r="20" spans="1:4" ht="15.75">
      <c r="A20" s="261" t="s">
        <v>12640</v>
      </c>
      <c r="B20" s="1308"/>
      <c r="C20" s="261" t="s">
        <v>12641</v>
      </c>
      <c r="D20" s="261" t="s">
        <v>12642</v>
      </c>
    </row>
    <row r="21" spans="1:4" ht="15.75">
      <c r="A21" s="261" t="s">
        <v>12643</v>
      </c>
      <c r="B21" s="1308"/>
      <c r="C21" s="261" t="s">
        <v>12644</v>
      </c>
      <c r="D21" s="261" t="s">
        <v>12645</v>
      </c>
    </row>
    <row r="22" spans="1:4" ht="15.75">
      <c r="A22" s="261" t="s">
        <v>12646</v>
      </c>
      <c r="B22" s="1308"/>
      <c r="C22" s="261" t="s">
        <v>12647</v>
      </c>
      <c r="D22" s="261" t="s">
        <v>12648</v>
      </c>
    </row>
    <row r="23" spans="1:4" ht="15.75">
      <c r="A23" s="261" t="s">
        <v>12649</v>
      </c>
      <c r="B23" s="1308"/>
      <c r="C23" s="261" t="s">
        <v>12650</v>
      </c>
      <c r="D23" s="261" t="s">
        <v>12651</v>
      </c>
    </row>
    <row r="24" spans="1:4" ht="15.75">
      <c r="A24" s="261" t="s">
        <v>12652</v>
      </c>
      <c r="B24" s="1308"/>
      <c r="C24" s="261" t="s">
        <v>12653</v>
      </c>
      <c r="D24" s="261" t="s">
        <v>12654</v>
      </c>
    </row>
    <row r="25" spans="1:4" ht="15.75">
      <c r="A25" s="261" t="s">
        <v>12655</v>
      </c>
      <c r="B25" s="1308"/>
      <c r="C25" s="261" t="s">
        <v>12656</v>
      </c>
      <c r="D25" s="261" t="s">
        <v>12657</v>
      </c>
    </row>
    <row r="26" spans="1:4" ht="15.75">
      <c r="A26" s="261" t="s">
        <v>12658</v>
      </c>
      <c r="B26" s="1308"/>
      <c r="C26" s="261" t="s">
        <v>12659</v>
      </c>
      <c r="D26" s="261" t="s">
        <v>12660</v>
      </c>
    </row>
    <row r="27" spans="1:4" ht="15.75">
      <c r="A27" s="261" t="s">
        <v>12661</v>
      </c>
      <c r="B27" s="1308"/>
      <c r="C27" s="1077" t="s">
        <v>12662</v>
      </c>
      <c r="D27" s="261" t="s">
        <v>12663</v>
      </c>
    </row>
    <row r="28" spans="1:4" ht="15.75">
      <c r="A28" s="261" t="s">
        <v>12664</v>
      </c>
      <c r="B28" s="1308"/>
      <c r="C28" s="261" t="s">
        <v>12665</v>
      </c>
      <c r="D28" s="261" t="s">
        <v>12666</v>
      </c>
    </row>
    <row r="29" spans="1:4" ht="15.75">
      <c r="A29" s="261" t="s">
        <v>12667</v>
      </c>
      <c r="B29" s="1308"/>
      <c r="C29" s="261" t="s">
        <v>12668</v>
      </c>
      <c r="D29" s="261" t="s">
        <v>12669</v>
      </c>
    </row>
    <row r="30" spans="1:4" ht="15.75">
      <c r="A30" s="261" t="s">
        <v>12670</v>
      </c>
      <c r="B30" s="1308"/>
      <c r="C30" s="261" t="s">
        <v>12671</v>
      </c>
      <c r="D30" s="261" t="s">
        <v>12672</v>
      </c>
    </row>
    <row r="31" spans="1:4" ht="30">
      <c r="A31" s="1308"/>
      <c r="B31" s="1308"/>
      <c r="C31" s="1153" t="s">
        <v>12673</v>
      </c>
      <c r="D31" s="261" t="s">
        <v>12674</v>
      </c>
    </row>
    <row r="32" spans="1:4" ht="15.75">
      <c r="A32" s="1308"/>
      <c r="B32" s="1308"/>
      <c r="C32" s="261" t="s">
        <v>12675</v>
      </c>
      <c r="D32" s="261" t="s">
        <v>12676</v>
      </c>
    </row>
    <row r="33" spans="1:4" ht="30">
      <c r="A33" s="1308"/>
      <c r="B33" s="1308"/>
      <c r="C33" s="1077" t="s">
        <v>12677</v>
      </c>
      <c r="D33" s="261" t="s">
        <v>12678</v>
      </c>
    </row>
    <row r="34" spans="1:4" ht="15.75">
      <c r="A34" s="1308"/>
      <c r="B34" s="1308"/>
      <c r="C34" s="261" t="s">
        <v>12679</v>
      </c>
      <c r="D34" s="261" t="s">
        <v>12680</v>
      </c>
    </row>
    <row r="35" spans="1:4" ht="15.75">
      <c r="A35" s="1308"/>
      <c r="B35" s="1308"/>
      <c r="C35" s="261" t="s">
        <v>12681</v>
      </c>
      <c r="D35" s="261" t="s">
        <v>12682</v>
      </c>
    </row>
    <row r="36" spans="1:4" ht="15.75">
      <c r="A36" s="1308"/>
      <c r="B36" s="1308"/>
      <c r="C36" s="261" t="s">
        <v>12683</v>
      </c>
      <c r="D36" s="261" t="s">
        <v>12684</v>
      </c>
    </row>
    <row r="37" spans="1:4" ht="15.75">
      <c r="A37" s="1308"/>
      <c r="B37" s="1308"/>
      <c r="C37" s="261" t="s">
        <v>12685</v>
      </c>
      <c r="D37" s="261" t="s">
        <v>12686</v>
      </c>
    </row>
    <row r="38" spans="1:4" ht="15.75">
      <c r="A38" s="1308"/>
      <c r="B38" s="1308"/>
      <c r="C38" s="261" t="s">
        <v>12687</v>
      </c>
      <c r="D38" s="261" t="s">
        <v>12688</v>
      </c>
    </row>
    <row r="39" spans="1:4" ht="15.75">
      <c r="A39" s="1308"/>
      <c r="B39" s="1308"/>
      <c r="C39" s="261" t="s">
        <v>12689</v>
      </c>
      <c r="D39" s="261" t="s">
        <v>12690</v>
      </c>
    </row>
    <row r="40" spans="1:4" ht="15.75">
      <c r="A40" s="1308"/>
      <c r="B40" s="1308"/>
      <c r="C40" s="261" t="s">
        <v>12691</v>
      </c>
      <c r="D40" s="261" t="s">
        <v>12692</v>
      </c>
    </row>
    <row r="41" spans="1:4" ht="15.75">
      <c r="A41" s="1308"/>
      <c r="B41" s="1308"/>
      <c r="C41" s="261" t="s">
        <v>12693</v>
      </c>
      <c r="D41" s="261" t="s">
        <v>12694</v>
      </c>
    </row>
    <row r="42" spans="1:4" ht="15.75">
      <c r="A42" s="1308"/>
      <c r="B42" s="1308"/>
      <c r="C42" s="1308"/>
      <c r="D42" s="261" t="s">
        <v>12695</v>
      </c>
    </row>
    <row r="43" spans="1:4" ht="15.75">
      <c r="A43" s="1308"/>
      <c r="B43" s="1308"/>
      <c r="C43" s="1308"/>
      <c r="D43" s="261" t="s">
        <v>12696</v>
      </c>
    </row>
    <row r="44" spans="1:4" ht="15.75">
      <c r="A44" s="1308"/>
      <c r="B44" s="1308"/>
      <c r="C44" s="1308"/>
      <c r="D44" s="261" t="s">
        <v>12697</v>
      </c>
    </row>
    <row r="45" spans="1:4" ht="15.75">
      <c r="A45" s="1308"/>
      <c r="B45" s="1308"/>
      <c r="C45" s="1308"/>
      <c r="D45" s="261" t="s">
        <v>12698</v>
      </c>
    </row>
    <row r="46" spans="1:4" ht="15.75">
      <c r="A46" s="1308"/>
      <c r="B46" s="1308"/>
      <c r="C46" s="1308"/>
      <c r="D46" s="261" t="s">
        <v>12699</v>
      </c>
    </row>
    <row r="47" spans="1:4" ht="30">
      <c r="A47" s="1308"/>
      <c r="B47" s="1308"/>
      <c r="C47" s="1308"/>
      <c r="D47" s="1077" t="s">
        <v>12700</v>
      </c>
    </row>
    <row r="48" spans="1:4" ht="15">
      <c r="A48" s="1308"/>
      <c r="B48" s="1308"/>
      <c r="C48" s="1308"/>
      <c r="D48" s="1077" t="s">
        <v>12701</v>
      </c>
    </row>
    <row r="49" spans="1:4" ht="15.75">
      <c r="A49" s="1308"/>
      <c r="B49" s="1308"/>
      <c r="C49" s="1308"/>
      <c r="D49" s="261" t="s">
        <v>12702</v>
      </c>
    </row>
    <row r="50" spans="1:4" ht="15.75">
      <c r="A50" s="1308"/>
      <c r="B50" s="1308"/>
      <c r="C50" s="1308"/>
      <c r="D50" s="261" t="s">
        <v>12703</v>
      </c>
    </row>
    <row r="51" spans="1:4" ht="15">
      <c r="A51" s="1308"/>
      <c r="B51" s="1308"/>
      <c r="C51" s="1308"/>
      <c r="D51" s="1077" t="s">
        <v>12704</v>
      </c>
    </row>
    <row r="52" spans="1:4" ht="15">
      <c r="A52" s="1308"/>
      <c r="B52" s="1308"/>
      <c r="C52" s="1308"/>
      <c r="D52" s="1077" t="s">
        <v>12705</v>
      </c>
    </row>
    <row r="53" spans="1:4" ht="15">
      <c r="A53" s="1308"/>
      <c r="B53" s="1308"/>
      <c r="C53" s="1308"/>
      <c r="D53" s="1077" t="s">
        <v>12706</v>
      </c>
    </row>
    <row r="54" spans="1:4" ht="14.25">
      <c r="A54" s="1308"/>
      <c r="B54" s="1308"/>
      <c r="C54" s="1308"/>
      <c r="D54" s="1308"/>
    </row>
    <row r="55" spans="1:4" ht="14.25">
      <c r="A55" s="1308"/>
      <c r="B55" s="1308"/>
      <c r="C55" s="1308"/>
      <c r="D55" s="1308"/>
    </row>
    <row r="56" spans="1:4" ht="14.25">
      <c r="A56" s="1308"/>
      <c r="B56" s="1308"/>
      <c r="C56" s="1308"/>
      <c r="D56" s="1308"/>
    </row>
    <row r="57" spans="1:4" ht="14.25">
      <c r="A57" s="1308"/>
      <c r="B57" s="1308"/>
      <c r="C57" s="1308"/>
      <c r="D57" s="1308"/>
    </row>
    <row r="58" spans="1:4" ht="14.25">
      <c r="A58" s="1308"/>
      <c r="B58" s="1308"/>
      <c r="C58" s="1308"/>
      <c r="D58" s="1308"/>
    </row>
    <row r="59" spans="1:4" ht="14.25">
      <c r="A59" s="1308"/>
      <c r="B59" s="1308"/>
      <c r="C59" s="1308"/>
      <c r="D59" s="1308"/>
    </row>
    <row r="60" spans="1:4" ht="14.25">
      <c r="A60" s="1308"/>
      <c r="B60" s="1308"/>
      <c r="C60" s="1308"/>
      <c r="D60" s="1308"/>
    </row>
    <row r="61" spans="1:4" ht="14.25">
      <c r="A61" s="1308"/>
      <c r="B61" s="1308"/>
      <c r="C61" s="1308"/>
      <c r="D61" s="1308"/>
    </row>
    <row r="62" spans="1:4" ht="14.25">
      <c r="A62" s="1308"/>
      <c r="B62" s="1308"/>
      <c r="C62" s="1308"/>
      <c r="D62" s="1308"/>
    </row>
    <row r="63" spans="1:4" ht="14.25">
      <c r="A63" s="1308"/>
      <c r="B63" s="1308"/>
      <c r="C63" s="1308"/>
      <c r="D63" s="1308"/>
    </row>
    <row r="64" spans="1:4" ht="14.25">
      <c r="A64" s="1308"/>
      <c r="B64" s="1308"/>
      <c r="C64" s="1308"/>
      <c r="D64" s="1308"/>
    </row>
    <row r="65" spans="1:2" ht="14.25">
      <c r="A65" s="1308"/>
      <c r="B65" s="1308"/>
    </row>
    <row r="66" spans="1:2" ht="14.25">
      <c r="A66" s="1308"/>
      <c r="B66" s="1308"/>
    </row>
    <row r="67" spans="1:2" ht="14.25">
      <c r="A67" s="1308"/>
      <c r="B67" s="1308"/>
    </row>
    <row r="68" spans="1:2" ht="14.25">
      <c r="A68" s="1308"/>
      <c r="B68" s="1308"/>
    </row>
    <row r="69" spans="1:2" ht="14.25">
      <c r="A69" s="1308"/>
      <c r="B69" s="1308"/>
    </row>
    <row r="70" spans="1:2" ht="14.25">
      <c r="A70" s="1308"/>
      <c r="B70" s="1308"/>
    </row>
    <row r="71" spans="1:2" ht="14.25">
      <c r="A71" s="1308"/>
      <c r="B71" s="1308"/>
    </row>
    <row r="72" spans="1:2" ht="14.25">
      <c r="A72" s="1308"/>
      <c r="B72" s="1308"/>
    </row>
    <row r="73" spans="1:2" ht="14.25">
      <c r="A73" s="1308"/>
      <c r="B73" s="1308"/>
    </row>
    <row r="74" spans="1:2" ht="14.25">
      <c r="A74" s="1308"/>
      <c r="B74" s="1308"/>
    </row>
    <row r="75" spans="1:2" ht="14.25">
      <c r="A75" s="1308"/>
      <c r="B75" s="1308"/>
    </row>
    <row r="76" spans="1:2" ht="14.25">
      <c r="A76" s="1308"/>
      <c r="B76" s="1308"/>
    </row>
    <row r="77" spans="1:2" ht="14.25">
      <c r="A77" s="1308"/>
      <c r="B77" s="1308"/>
    </row>
    <row r="78" spans="1:2" ht="14.25">
      <c r="A78" s="1308"/>
      <c r="B78" s="1308"/>
    </row>
    <row r="79" spans="1:2">
      <c r="A79" s="1308"/>
      <c r="B79" s="1308"/>
    </row>
    <row r="80" spans="1:2">
      <c r="A80" s="1308"/>
      <c r="B80" s="1308"/>
    </row>
    <row r="81" spans="1:2">
      <c r="A81" s="1308"/>
      <c r="B81" s="1308"/>
    </row>
    <row r="82" spans="1:2">
      <c r="A82" s="1308"/>
      <c r="B82" s="1308"/>
    </row>
    <row r="83" spans="1:2">
      <c r="A83" s="1308"/>
      <c r="B83" s="1308"/>
    </row>
    <row r="84" spans="1:2">
      <c r="A84" s="1308"/>
      <c r="B84" s="1308"/>
    </row>
    <row r="85" spans="1:2">
      <c r="A85" s="1308"/>
      <c r="B85" s="1308"/>
    </row>
    <row r="86" spans="1:2">
      <c r="A86" s="1308"/>
      <c r="B86" s="1308"/>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D3ACE8"/>
  </sheetPr>
  <dimension ref="A1:D62"/>
  <sheetViews>
    <sheetView workbookViewId="0">
      <selection activeCell="D38" sqref="D38"/>
    </sheetView>
  </sheetViews>
  <sheetFormatPr defaultRowHeight="13.5"/>
  <cols>
    <col min="1" max="1" width="46.875" customWidth="1"/>
    <col min="2" max="2" width="77.625" customWidth="1"/>
    <col min="3" max="3" width="48.25" style="315" customWidth="1"/>
    <col min="4" max="4" width="56.5" customWidth="1"/>
  </cols>
  <sheetData>
    <row r="1" spans="1:4">
      <c r="B1" t="s">
        <v>12707</v>
      </c>
    </row>
    <row r="2" spans="1:4">
      <c r="A2" s="1100" t="s">
        <v>2743</v>
      </c>
      <c r="B2" s="1101" t="s">
        <v>9198</v>
      </c>
      <c r="C2" s="1101" t="s">
        <v>9199</v>
      </c>
      <c r="D2" t="s">
        <v>12708</v>
      </c>
    </row>
    <row r="3" spans="1:4">
      <c r="A3" s="1102" t="s">
        <v>9200</v>
      </c>
      <c r="B3" s="1103" t="s">
        <v>9201</v>
      </c>
      <c r="C3" s="1104" t="s">
        <v>9202</v>
      </c>
      <c r="D3" s="258" t="s">
        <v>12709</v>
      </c>
    </row>
    <row r="4" spans="1:4">
      <c r="A4" s="1105" t="s">
        <v>9203</v>
      </c>
      <c r="B4" s="1106" t="s">
        <v>9204</v>
      </c>
      <c r="C4" s="1107" t="s">
        <v>9205</v>
      </c>
      <c r="D4" s="256" t="s">
        <v>12710</v>
      </c>
    </row>
    <row r="5" spans="1:4">
      <c r="A5" s="1105" t="s">
        <v>9206</v>
      </c>
      <c r="B5" s="1106" t="s">
        <v>9207</v>
      </c>
      <c r="C5" s="1107" t="s">
        <v>9208</v>
      </c>
      <c r="D5" s="257" t="s">
        <v>12711</v>
      </c>
    </row>
    <row r="6" spans="1:4">
      <c r="A6" s="1105" t="s">
        <v>9209</v>
      </c>
      <c r="B6" s="1106" t="s">
        <v>9210</v>
      </c>
      <c r="C6" s="1107" t="s">
        <v>9211</v>
      </c>
    </row>
    <row r="7" spans="1:4">
      <c r="A7" s="1105" t="s">
        <v>9212</v>
      </c>
      <c r="B7" s="1106" t="s">
        <v>9213</v>
      </c>
      <c r="C7" s="1107" t="s">
        <v>9214</v>
      </c>
    </row>
    <row r="8" spans="1:4">
      <c r="A8" s="1105" t="s">
        <v>9215</v>
      </c>
      <c r="B8" s="1106" t="s">
        <v>9216</v>
      </c>
      <c r="C8" s="1107" t="s">
        <v>9217</v>
      </c>
    </row>
    <row r="9" spans="1:4">
      <c r="A9" s="1105" t="s">
        <v>9218</v>
      </c>
      <c r="B9" s="1106" t="s">
        <v>9219</v>
      </c>
      <c r="C9" s="1107" t="s">
        <v>9220</v>
      </c>
    </row>
    <row r="10" spans="1:4">
      <c r="A10" s="1105" t="s">
        <v>9221</v>
      </c>
      <c r="B10" s="1106" t="s">
        <v>9222</v>
      </c>
      <c r="C10" s="1107" t="s">
        <v>9223</v>
      </c>
    </row>
    <row r="11" spans="1:4">
      <c r="A11" s="1105" t="s">
        <v>9224</v>
      </c>
      <c r="B11" s="1106" t="s">
        <v>9225</v>
      </c>
      <c r="C11" s="1107" t="s">
        <v>9226</v>
      </c>
    </row>
    <row r="12" spans="1:4">
      <c r="A12" s="1105" t="s">
        <v>9227</v>
      </c>
      <c r="B12" s="1106" t="s">
        <v>9228</v>
      </c>
      <c r="C12" s="1107" t="s">
        <v>1246</v>
      </c>
    </row>
    <row r="13" spans="1:4">
      <c r="A13" s="1105" t="s">
        <v>9229</v>
      </c>
      <c r="B13" s="1106" t="s">
        <v>9230</v>
      </c>
      <c r="C13" s="1107" t="s">
        <v>9231</v>
      </c>
    </row>
    <row r="14" spans="1:4">
      <c r="A14" s="1105" t="s">
        <v>9232</v>
      </c>
      <c r="B14" s="1106" t="s">
        <v>9233</v>
      </c>
      <c r="C14" s="1107" t="s">
        <v>9234</v>
      </c>
    </row>
    <row r="15" spans="1:4">
      <c r="A15" s="1105" t="s">
        <v>9235</v>
      </c>
      <c r="B15" s="1106" t="s">
        <v>9236</v>
      </c>
      <c r="C15" s="1107" t="s">
        <v>9237</v>
      </c>
    </row>
    <row r="16" spans="1:4">
      <c r="A16" s="1105" t="s">
        <v>9238</v>
      </c>
      <c r="B16" s="1106" t="s">
        <v>9239</v>
      </c>
      <c r="C16" s="1107" t="s">
        <v>9240</v>
      </c>
    </row>
    <row r="17" spans="1:3">
      <c r="A17" s="1105" t="s">
        <v>9241</v>
      </c>
      <c r="B17" s="1106" t="s">
        <v>9242</v>
      </c>
      <c r="C17" s="1107" t="s">
        <v>9223</v>
      </c>
    </row>
    <row r="18" spans="1:3">
      <c r="A18" s="1105" t="s">
        <v>9243</v>
      </c>
      <c r="B18" s="1106" t="s">
        <v>9244</v>
      </c>
      <c r="C18" s="1107" t="s">
        <v>9220</v>
      </c>
    </row>
    <row r="19" spans="1:3">
      <c r="A19" s="1105" t="s">
        <v>9245</v>
      </c>
      <c r="B19" s="1106" t="s">
        <v>9246</v>
      </c>
      <c r="C19" s="1107" t="s">
        <v>9247</v>
      </c>
    </row>
    <row r="20" spans="1:3">
      <c r="A20" s="1105" t="s">
        <v>9248</v>
      </c>
      <c r="B20" s="1106" t="s">
        <v>9249</v>
      </c>
      <c r="C20" s="1107" t="s">
        <v>9250</v>
      </c>
    </row>
    <row r="21" spans="1:3">
      <c r="A21" s="1105" t="s">
        <v>9251</v>
      </c>
      <c r="B21" s="1106" t="s">
        <v>9252</v>
      </c>
      <c r="C21" s="1107" t="s">
        <v>9253</v>
      </c>
    </row>
    <row r="22" spans="1:3">
      <c r="A22" s="1108" t="s">
        <v>9254</v>
      </c>
      <c r="B22" s="1109" t="s">
        <v>9255</v>
      </c>
      <c r="C22" s="1110" t="s">
        <v>9223</v>
      </c>
    </row>
    <row r="23" spans="1:3">
      <c r="A23" s="1111" t="s">
        <v>9256</v>
      </c>
      <c r="B23" s="1112" t="s">
        <v>9257</v>
      </c>
      <c r="C23" s="1113" t="s">
        <v>9258</v>
      </c>
    </row>
    <row r="24" spans="1:3">
      <c r="A24" s="1114" t="s">
        <v>9259</v>
      </c>
      <c r="B24" s="1115" t="s">
        <v>9260</v>
      </c>
      <c r="C24" s="1116" t="s">
        <v>9261</v>
      </c>
    </row>
    <row r="25" spans="1:3">
      <c r="A25" s="1114" t="s">
        <v>9262</v>
      </c>
      <c r="B25" s="1115" t="s">
        <v>9263</v>
      </c>
      <c r="C25" s="1116" t="s">
        <v>9264</v>
      </c>
    </row>
    <row r="26" spans="1:3">
      <c r="A26" s="1114" t="s">
        <v>9265</v>
      </c>
      <c r="B26" s="1115" t="s">
        <v>9266</v>
      </c>
      <c r="C26" s="1116" t="s">
        <v>9267</v>
      </c>
    </row>
    <row r="27" spans="1:3">
      <c r="A27" s="1114" t="s">
        <v>9268</v>
      </c>
      <c r="B27" s="1115" t="s">
        <v>9269</v>
      </c>
      <c r="C27" s="1116" t="s">
        <v>9270</v>
      </c>
    </row>
    <row r="28" spans="1:3">
      <c r="A28" s="1114" t="s">
        <v>9271</v>
      </c>
      <c r="B28" s="1115" t="s">
        <v>9272</v>
      </c>
      <c r="C28" s="1116" t="s">
        <v>9273</v>
      </c>
    </row>
    <row r="29" spans="1:3">
      <c r="A29" s="1114" t="s">
        <v>9274</v>
      </c>
      <c r="B29" s="1115" t="s">
        <v>9275</v>
      </c>
      <c r="C29" s="1116" t="s">
        <v>9276</v>
      </c>
    </row>
    <row r="30" spans="1:3">
      <c r="A30" s="1114" t="s">
        <v>9277</v>
      </c>
      <c r="B30" s="1115" t="s">
        <v>9278</v>
      </c>
      <c r="C30" s="1116" t="s">
        <v>9279</v>
      </c>
    </row>
    <row r="31" spans="1:3">
      <c r="A31" s="1114" t="s">
        <v>9281</v>
      </c>
      <c r="B31" s="1115" t="s">
        <v>9282</v>
      </c>
      <c r="C31" s="1116" t="s">
        <v>9283</v>
      </c>
    </row>
    <row r="32" spans="1:3">
      <c r="A32" s="1114" t="s">
        <v>9284</v>
      </c>
      <c r="B32" s="1115" t="s">
        <v>9285</v>
      </c>
      <c r="C32" s="1116" t="s">
        <v>9286</v>
      </c>
    </row>
    <row r="33" spans="1:3">
      <c r="A33" s="1114" t="s">
        <v>9287</v>
      </c>
      <c r="B33" s="1115" t="s">
        <v>9288</v>
      </c>
      <c r="C33" s="1116" t="s">
        <v>9289</v>
      </c>
    </row>
    <row r="34" spans="1:3">
      <c r="A34" s="1114" t="s">
        <v>9290</v>
      </c>
      <c r="B34" s="1115" t="s">
        <v>9291</v>
      </c>
      <c r="C34" s="1116" t="s">
        <v>9292</v>
      </c>
    </row>
    <row r="35" spans="1:3">
      <c r="A35" s="1114" t="s">
        <v>9293</v>
      </c>
      <c r="B35" s="1115" t="s">
        <v>9294</v>
      </c>
      <c r="C35" s="1116" t="s">
        <v>9295</v>
      </c>
    </row>
    <row r="36" spans="1:3">
      <c r="A36" s="1114" t="s">
        <v>9296</v>
      </c>
      <c r="B36" s="1115" t="s">
        <v>9297</v>
      </c>
      <c r="C36" s="1116" t="s">
        <v>9298</v>
      </c>
    </row>
    <row r="37" spans="1:3">
      <c r="A37" s="1114" t="s">
        <v>9299</v>
      </c>
      <c r="B37" s="1115" t="s">
        <v>9300</v>
      </c>
      <c r="C37" s="1116" t="s">
        <v>9301</v>
      </c>
    </row>
    <row r="38" spans="1:3" ht="16.5" customHeight="1">
      <c r="A38" s="1114" t="s">
        <v>9302</v>
      </c>
      <c r="B38" s="1117" t="s">
        <v>9303</v>
      </c>
      <c r="C38" s="1116" t="s">
        <v>9304</v>
      </c>
    </row>
    <row r="39" spans="1:3">
      <c r="A39" s="1114" t="s">
        <v>9305</v>
      </c>
      <c r="B39" s="1115" t="s">
        <v>9306</v>
      </c>
      <c r="C39" s="1116" t="s">
        <v>9307</v>
      </c>
    </row>
    <row r="40" spans="1:3">
      <c r="A40" s="1114" t="s">
        <v>9308</v>
      </c>
      <c r="B40" s="1115" t="s">
        <v>9309</v>
      </c>
      <c r="C40" s="1116" t="s">
        <v>9310</v>
      </c>
    </row>
    <row r="41" spans="1:3">
      <c r="A41" s="1114" t="s">
        <v>9311</v>
      </c>
      <c r="B41" s="1115" t="s">
        <v>9312</v>
      </c>
      <c r="C41" s="1116" t="s">
        <v>9258</v>
      </c>
    </row>
    <row r="42" spans="1:3">
      <c r="A42" s="1118" t="s">
        <v>9313</v>
      </c>
      <c r="B42" s="1119" t="s">
        <v>9314</v>
      </c>
      <c r="C42" s="1120" t="s">
        <v>9270</v>
      </c>
    </row>
    <row r="43" spans="1:3">
      <c r="A43" s="1121" t="s">
        <v>9315</v>
      </c>
      <c r="B43" s="1122" t="s">
        <v>9316</v>
      </c>
      <c r="C43" s="1123" t="s">
        <v>9317</v>
      </c>
    </row>
    <row r="44" spans="1:3">
      <c r="A44" s="1124" t="s">
        <v>9318</v>
      </c>
      <c r="B44" s="1125" t="s">
        <v>9319</v>
      </c>
      <c r="C44" s="1126" t="s">
        <v>9320</v>
      </c>
    </row>
    <row r="45" spans="1:3">
      <c r="A45" s="1124" t="s">
        <v>9321</v>
      </c>
      <c r="B45" s="1125" t="s">
        <v>9322</v>
      </c>
      <c r="C45" s="1126" t="s">
        <v>9323</v>
      </c>
    </row>
    <row r="46" spans="1:3" ht="15" customHeight="1">
      <c r="A46" s="1124" t="s">
        <v>9324</v>
      </c>
      <c r="B46" s="1127" t="s">
        <v>9325</v>
      </c>
      <c r="C46" s="1126" t="s">
        <v>9326</v>
      </c>
    </row>
    <row r="47" spans="1:3">
      <c r="A47" s="1124" t="s">
        <v>9327</v>
      </c>
      <c r="B47" s="1125" t="s">
        <v>9328</v>
      </c>
      <c r="C47" s="1126" t="s">
        <v>9329</v>
      </c>
    </row>
    <row r="48" spans="1:3">
      <c r="A48" s="1124" t="s">
        <v>9330</v>
      </c>
      <c r="B48" s="1125" t="s">
        <v>9331</v>
      </c>
      <c r="C48" s="1126" t="s">
        <v>9332</v>
      </c>
    </row>
    <row r="49" spans="1:3">
      <c r="A49" s="1124" t="s">
        <v>9333</v>
      </c>
      <c r="B49" s="1125" t="s">
        <v>9334</v>
      </c>
      <c r="C49" s="1126" t="s">
        <v>9335</v>
      </c>
    </row>
    <row r="50" spans="1:3">
      <c r="A50" s="1124" t="s">
        <v>9336</v>
      </c>
      <c r="B50" s="1125" t="s">
        <v>9337</v>
      </c>
      <c r="C50" s="1126" t="s">
        <v>9338</v>
      </c>
    </row>
    <row r="51" spans="1:3">
      <c r="A51" s="1124" t="s">
        <v>9339</v>
      </c>
      <c r="B51" s="1127" t="s">
        <v>12712</v>
      </c>
      <c r="C51" s="1126" t="s">
        <v>9341</v>
      </c>
    </row>
    <row r="52" spans="1:3">
      <c r="A52" s="1124" t="s">
        <v>9342</v>
      </c>
      <c r="B52" s="1125" t="s">
        <v>9343</v>
      </c>
      <c r="C52" s="1126" t="s">
        <v>9344</v>
      </c>
    </row>
    <row r="53" spans="1:3">
      <c r="A53" s="1124" t="s">
        <v>9345</v>
      </c>
      <c r="B53" s="1125" t="s">
        <v>9346</v>
      </c>
      <c r="C53" s="1126" t="s">
        <v>9347</v>
      </c>
    </row>
    <row r="54" spans="1:3">
      <c r="A54" s="1124" t="s">
        <v>9348</v>
      </c>
      <c r="B54" s="1125" t="s">
        <v>9349</v>
      </c>
      <c r="C54" s="1126" t="s">
        <v>9350</v>
      </c>
    </row>
    <row r="55" spans="1:3">
      <c r="A55" s="1124" t="s">
        <v>9351</v>
      </c>
      <c r="B55" s="1125" t="s">
        <v>9352</v>
      </c>
      <c r="C55" s="1126" t="s">
        <v>9353</v>
      </c>
    </row>
    <row r="56" spans="1:3">
      <c r="A56" s="1124" t="s">
        <v>9354</v>
      </c>
      <c r="B56" s="1125" t="s">
        <v>9355</v>
      </c>
      <c r="C56" s="1126" t="s">
        <v>9353</v>
      </c>
    </row>
    <row r="57" spans="1:3">
      <c r="A57" s="1124" t="s">
        <v>9356</v>
      </c>
      <c r="B57" s="1125" t="s">
        <v>9357</v>
      </c>
      <c r="C57" s="1126" t="s">
        <v>9358</v>
      </c>
    </row>
    <row r="58" spans="1:3">
      <c r="A58" s="1124" t="s">
        <v>9359</v>
      </c>
      <c r="B58" s="1125" t="s">
        <v>9360</v>
      </c>
      <c r="C58" s="1126" t="s">
        <v>9361</v>
      </c>
    </row>
    <row r="59" spans="1:3">
      <c r="A59" s="1124" t="s">
        <v>9362</v>
      </c>
      <c r="B59" s="1125" t="s">
        <v>9363</v>
      </c>
      <c r="C59" s="1126" t="s">
        <v>9364</v>
      </c>
    </row>
    <row r="60" spans="1:3">
      <c r="A60" s="1124" t="s">
        <v>9365</v>
      </c>
      <c r="B60" s="1125" t="s">
        <v>9366</v>
      </c>
      <c r="C60" s="1126" t="s">
        <v>9367</v>
      </c>
    </row>
    <row r="61" spans="1:3">
      <c r="A61" s="1124" t="s">
        <v>9368</v>
      </c>
      <c r="B61" s="1125" t="s">
        <v>9369</v>
      </c>
      <c r="C61" s="1126" t="s">
        <v>9370</v>
      </c>
    </row>
    <row r="62" spans="1:3">
      <c r="A62" s="1128" t="s">
        <v>9371</v>
      </c>
      <c r="B62" s="1129" t="s">
        <v>9372</v>
      </c>
      <c r="C62" s="1130" t="s">
        <v>9373</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11DF9-4E14-46C2-8368-560C4C7C6D76}">
  <sheetPr>
    <tabColor rgb="FFBBEB2D"/>
  </sheetPr>
  <dimension ref="A1:AT191"/>
  <sheetViews>
    <sheetView workbookViewId="0">
      <selection activeCell="U26" sqref="U26"/>
    </sheetView>
  </sheetViews>
  <sheetFormatPr defaultColWidth="9" defaultRowHeight="14.25" customHeight="1"/>
  <cols>
    <col min="1" max="1" width="12.875" style="1" customWidth="1"/>
    <col min="2" max="2" width="18.875" style="1" customWidth="1"/>
    <col min="3" max="3" width="19.25" style="1" customWidth="1"/>
    <col min="4" max="5" width="11.875" customWidth="1"/>
    <col min="6" max="6" width="20.375" customWidth="1"/>
    <col min="7" max="13" width="18.375" customWidth="1"/>
    <col min="14" max="14" width="8.25" customWidth="1"/>
    <col min="15" max="15" width="18.375" customWidth="1"/>
    <col min="16" max="16" width="20" customWidth="1"/>
    <col min="17" max="17" width="3.125" customWidth="1"/>
    <col min="18" max="18" width="20.125" customWidth="1"/>
    <col min="19" max="19" width="21.875" customWidth="1"/>
    <col min="20" max="20" width="3.125" customWidth="1"/>
    <col min="21" max="21" width="23.875" customWidth="1"/>
    <col min="22" max="22" width="19.5" customWidth="1"/>
    <col min="23" max="23" width="14.75" customWidth="1"/>
    <col min="26" max="26" width="24.125" customWidth="1"/>
  </cols>
  <sheetData>
    <row r="1" spans="1:22" ht="27.75" customHeight="1">
      <c r="A1" s="1555" t="s">
        <v>12713</v>
      </c>
      <c r="B1" s="1555"/>
      <c r="C1" s="1555"/>
      <c r="D1" s="1555"/>
      <c r="E1" s="1555"/>
      <c r="F1" s="1555"/>
      <c r="G1" s="1555"/>
      <c r="H1" s="1555"/>
      <c r="I1" s="1555"/>
      <c r="J1" s="1555"/>
      <c r="K1" s="1555"/>
      <c r="L1" s="1555"/>
      <c r="M1" s="1555"/>
      <c r="N1" s="1555"/>
      <c r="O1" s="796" t="s">
        <v>1416</v>
      </c>
      <c r="P1" s="798" t="s">
        <v>12714</v>
      </c>
      <c r="Q1" s="798"/>
      <c r="R1" s="796" t="s">
        <v>1416</v>
      </c>
      <c r="S1" s="798" t="s">
        <v>12714</v>
      </c>
      <c r="T1" s="717"/>
      <c r="U1" s="796" t="s">
        <v>1416</v>
      </c>
      <c r="V1" s="798" t="s">
        <v>12714</v>
      </c>
    </row>
    <row r="2" spans="1:22" ht="21" customHeight="1">
      <c r="A2" s="1555"/>
      <c r="B2" s="1555"/>
      <c r="C2" s="1555"/>
      <c r="D2" s="1555"/>
      <c r="E2" s="1555"/>
      <c r="F2" s="1555"/>
      <c r="G2" s="1555"/>
      <c r="H2" s="1555"/>
      <c r="I2" s="1555"/>
      <c r="J2" s="1555"/>
      <c r="K2" s="1555"/>
      <c r="L2" s="1555"/>
      <c r="M2" s="1555"/>
      <c r="N2" s="1555"/>
      <c r="O2" s="1548" t="s">
        <v>217</v>
      </c>
      <c r="P2" s="804" t="s">
        <v>218</v>
      </c>
      <c r="Q2" s="715"/>
      <c r="R2" s="1513" t="s">
        <v>306</v>
      </c>
      <c r="S2" s="805" t="s">
        <v>307</v>
      </c>
      <c r="T2" s="716"/>
      <c r="U2" s="1010" t="s">
        <v>363</v>
      </c>
      <c r="V2" s="801" t="s">
        <v>364</v>
      </c>
    </row>
    <row r="3" spans="1:22" ht="21" customHeight="1">
      <c r="A3" s="1396"/>
      <c r="B3" s="1396"/>
      <c r="C3" s="1397"/>
      <c r="D3" s="1551" t="s">
        <v>2</v>
      </c>
      <c r="E3" s="1552"/>
      <c r="F3" s="809" t="s">
        <v>3</v>
      </c>
      <c r="G3" s="1583" t="s">
        <v>12715</v>
      </c>
      <c r="H3" s="1583"/>
      <c r="I3" s="1583"/>
      <c r="J3" s="1583"/>
      <c r="K3" s="1583"/>
      <c r="L3" s="1583"/>
      <c r="M3" s="1583"/>
      <c r="N3" s="792"/>
      <c r="O3" s="1549"/>
      <c r="P3" s="804" t="s">
        <v>221</v>
      </c>
      <c r="Q3" s="715"/>
      <c r="R3" s="1514"/>
      <c r="S3" s="805" t="s">
        <v>309</v>
      </c>
      <c r="T3" s="716"/>
      <c r="U3" s="1011"/>
      <c r="V3" s="801" t="s">
        <v>366</v>
      </c>
    </row>
    <row r="4" spans="1:22" ht="21" customHeight="1">
      <c r="A4" s="717"/>
      <c r="B4" s="717"/>
      <c r="C4" s="388"/>
      <c r="D4" s="795" t="s">
        <v>1470</v>
      </c>
      <c r="E4" s="795" t="s">
        <v>1403</v>
      </c>
      <c r="F4" s="392" t="s">
        <v>8</v>
      </c>
      <c r="G4" s="390" t="s">
        <v>9</v>
      </c>
      <c r="H4" s="390" t="s">
        <v>10</v>
      </c>
      <c r="I4" s="390" t="s">
        <v>11</v>
      </c>
      <c r="J4" s="390" t="s">
        <v>12</v>
      </c>
      <c r="K4" s="711"/>
      <c r="L4" s="711"/>
      <c r="M4" s="711"/>
      <c r="N4" s="793"/>
      <c r="O4" s="1550"/>
      <c r="P4" s="1324" t="s">
        <v>223</v>
      </c>
      <c r="Q4" s="715"/>
      <c r="R4" s="1524"/>
      <c r="S4" s="806" t="s">
        <v>311</v>
      </c>
      <c r="T4" s="716"/>
      <c r="U4" s="1012"/>
      <c r="V4" s="801" t="s">
        <v>368</v>
      </c>
    </row>
    <row r="5" spans="1:22" ht="21" customHeight="1">
      <c r="A5" s="717"/>
      <c r="B5" s="717"/>
      <c r="C5" s="813"/>
      <c r="D5" s="795" t="s">
        <v>1472</v>
      </c>
      <c r="E5" s="795" t="s">
        <v>1473</v>
      </c>
      <c r="F5" s="392" t="s">
        <v>15</v>
      </c>
      <c r="G5" s="390" t="s">
        <v>16</v>
      </c>
      <c r="H5" s="390" t="s">
        <v>17</v>
      </c>
      <c r="I5" s="390" t="s">
        <v>18</v>
      </c>
      <c r="J5" s="390" t="s">
        <v>19</v>
      </c>
      <c r="K5" s="390" t="s">
        <v>20</v>
      </c>
      <c r="L5" s="390" t="s">
        <v>21</v>
      </c>
      <c r="M5" s="711"/>
      <c r="N5" s="388"/>
      <c r="O5" s="1543" t="s">
        <v>225</v>
      </c>
      <c r="P5" s="804" t="s">
        <v>226</v>
      </c>
      <c r="Q5" s="715"/>
      <c r="R5" s="1513" t="s">
        <v>314</v>
      </c>
      <c r="S5" s="805" t="s">
        <v>79</v>
      </c>
      <c r="T5" s="716"/>
      <c r="U5" s="1013" t="s">
        <v>371</v>
      </c>
      <c r="V5" s="801" t="s">
        <v>372</v>
      </c>
    </row>
    <row r="6" spans="1:22" ht="21" customHeight="1">
      <c r="A6" s="717"/>
      <c r="B6" s="717"/>
      <c r="C6" s="716"/>
      <c r="D6" s="795" t="s">
        <v>1475</v>
      </c>
      <c r="E6" s="795" t="s">
        <v>1473</v>
      </c>
      <c r="F6" s="392" t="s">
        <v>23</v>
      </c>
      <c r="G6" s="390" t="s">
        <v>24</v>
      </c>
      <c r="H6" s="390" t="s">
        <v>25</v>
      </c>
      <c r="I6" s="390" t="s">
        <v>26</v>
      </c>
      <c r="J6" s="390" t="s">
        <v>27</v>
      </c>
      <c r="K6" s="390" t="s">
        <v>28</v>
      </c>
      <c r="L6" s="390" t="s">
        <v>29</v>
      </c>
      <c r="M6" s="711"/>
      <c r="N6" s="388"/>
      <c r="O6" s="1504"/>
      <c r="P6" s="804" t="s">
        <v>228</v>
      </c>
      <c r="Q6" s="715"/>
      <c r="R6" s="1514"/>
      <c r="S6" s="805" t="s">
        <v>316</v>
      </c>
      <c r="T6" s="716"/>
      <c r="U6" s="1014"/>
      <c r="V6" s="801" t="s">
        <v>374</v>
      </c>
    </row>
    <row r="7" spans="1:22" ht="21" customHeight="1">
      <c r="A7" s="717"/>
      <c r="B7" s="717"/>
      <c r="C7" s="716"/>
      <c r="D7" s="795" t="s">
        <v>1403</v>
      </c>
      <c r="E7" s="795" t="s">
        <v>1470</v>
      </c>
      <c r="F7" s="392" t="s">
        <v>30</v>
      </c>
      <c r="G7" s="390" t="s">
        <v>31</v>
      </c>
      <c r="H7" s="390" t="s">
        <v>32</v>
      </c>
      <c r="I7" s="390" t="s">
        <v>33</v>
      </c>
      <c r="J7" s="711"/>
      <c r="K7" s="711"/>
      <c r="L7" s="711"/>
      <c r="M7" s="711"/>
      <c r="N7" s="715"/>
      <c r="O7" s="1505"/>
      <c r="P7" s="1324" t="s">
        <v>230</v>
      </c>
      <c r="Q7" s="715"/>
      <c r="R7" s="1524"/>
      <c r="S7" s="806" t="s">
        <v>318</v>
      </c>
      <c r="T7" s="716"/>
      <c r="U7" s="1015"/>
      <c r="V7" s="801" t="s">
        <v>376</v>
      </c>
    </row>
    <row r="8" spans="1:22" ht="21" customHeight="1">
      <c r="A8" s="717"/>
      <c r="B8" s="717"/>
      <c r="C8" s="716"/>
      <c r="D8" s="795" t="s">
        <v>1473</v>
      </c>
      <c r="E8" s="795" t="s">
        <v>1478</v>
      </c>
      <c r="F8" s="392" t="s">
        <v>35</v>
      </c>
      <c r="G8" s="390" t="s">
        <v>36</v>
      </c>
      <c r="H8" s="390" t="s">
        <v>37</v>
      </c>
      <c r="I8" s="390" t="s">
        <v>38</v>
      </c>
      <c r="J8" s="390" t="s">
        <v>39</v>
      </c>
      <c r="K8" s="390" t="s">
        <v>40</v>
      </c>
      <c r="L8" s="711"/>
      <c r="M8" s="711"/>
      <c r="N8" s="715"/>
      <c r="O8" s="1503" t="s">
        <v>232</v>
      </c>
      <c r="P8" s="804" t="s">
        <v>233</v>
      </c>
      <c r="Q8" s="715"/>
      <c r="R8" s="1513" t="s">
        <v>320</v>
      </c>
      <c r="S8" s="805" t="s">
        <v>321</v>
      </c>
      <c r="T8" s="716"/>
      <c r="U8" s="1013" t="s">
        <v>378</v>
      </c>
      <c r="V8" s="801" t="s">
        <v>379</v>
      </c>
    </row>
    <row r="9" spans="1:22" ht="21" customHeight="1">
      <c r="A9" s="717"/>
      <c r="B9" s="717"/>
      <c r="C9" s="716"/>
      <c r="D9" s="795" t="s">
        <v>1475</v>
      </c>
      <c r="E9" s="795" t="s">
        <v>1478</v>
      </c>
      <c r="F9" s="392" t="s">
        <v>41</v>
      </c>
      <c r="G9" s="390" t="s">
        <v>42</v>
      </c>
      <c r="H9" s="390" t="s">
        <v>43</v>
      </c>
      <c r="I9" s="390" t="s">
        <v>44</v>
      </c>
      <c r="J9" s="711"/>
      <c r="K9" s="711"/>
      <c r="L9" s="711"/>
      <c r="M9" s="711"/>
      <c r="N9" s="715"/>
      <c r="O9" s="1504"/>
      <c r="P9" s="804" t="s">
        <v>235</v>
      </c>
      <c r="Q9" s="715"/>
      <c r="R9" s="1514"/>
      <c r="S9" s="805" t="s">
        <v>323</v>
      </c>
      <c r="T9" s="716"/>
      <c r="U9" s="1014"/>
      <c r="V9" s="801" t="s">
        <v>381</v>
      </c>
    </row>
    <row r="10" spans="1:22" ht="21" customHeight="1">
      <c r="A10" s="717"/>
      <c r="B10" s="775" t="s">
        <v>1461</v>
      </c>
      <c r="C10" s="388"/>
      <c r="D10" s="795" t="s">
        <v>1470</v>
      </c>
      <c r="E10" s="795" t="s">
        <v>1403</v>
      </c>
      <c r="F10" s="392" t="s">
        <v>46</v>
      </c>
      <c r="G10" s="390" t="s">
        <v>47</v>
      </c>
      <c r="H10" s="390" t="s">
        <v>48</v>
      </c>
      <c r="I10" s="390" t="s">
        <v>49</v>
      </c>
      <c r="J10" s="390" t="s">
        <v>50</v>
      </c>
      <c r="K10" s="711"/>
      <c r="L10" s="711"/>
      <c r="M10" s="711"/>
      <c r="N10" s="715"/>
      <c r="O10" s="1505"/>
      <c r="P10" s="1324" t="s">
        <v>237</v>
      </c>
      <c r="Q10" s="715"/>
      <c r="R10" s="1524"/>
      <c r="S10" s="806" t="s">
        <v>325</v>
      </c>
      <c r="T10" s="716"/>
      <c r="U10" s="1015"/>
      <c r="V10" s="801" t="s">
        <v>383</v>
      </c>
    </row>
    <row r="11" spans="1:22" ht="21" customHeight="1">
      <c r="A11" s="717"/>
      <c r="B11" s="811" t="s">
        <v>12716</v>
      </c>
      <c r="C11" s="388"/>
      <c r="D11" s="795" t="s">
        <v>1470</v>
      </c>
      <c r="E11" s="795" t="s">
        <v>1473</v>
      </c>
      <c r="F11" s="392" t="s">
        <v>51</v>
      </c>
      <c r="G11" s="390" t="s">
        <v>52</v>
      </c>
      <c r="H11" s="390" t="s">
        <v>53</v>
      </c>
      <c r="I11" s="390" t="s">
        <v>54</v>
      </c>
      <c r="J11" s="390" t="s">
        <v>55</v>
      </c>
      <c r="K11" s="390" t="s">
        <v>56</v>
      </c>
      <c r="L11" s="711"/>
      <c r="M11" s="711"/>
      <c r="N11" s="715"/>
      <c r="O11" s="1503" t="s">
        <v>239</v>
      </c>
      <c r="P11" s="804" t="s">
        <v>240</v>
      </c>
      <c r="Q11" s="715"/>
      <c r="R11" s="1513" t="s">
        <v>327</v>
      </c>
      <c r="S11" s="805" t="s">
        <v>328</v>
      </c>
      <c r="T11" s="716"/>
      <c r="U11" s="1013" t="s">
        <v>385</v>
      </c>
      <c r="V11" s="801" t="s">
        <v>386</v>
      </c>
    </row>
    <row r="12" spans="1:22" ht="21" customHeight="1">
      <c r="A12" s="717"/>
      <c r="B12" s="770"/>
      <c r="C12" s="388"/>
      <c r="D12" s="795" t="s">
        <v>1478</v>
      </c>
      <c r="E12" s="795" t="s">
        <v>1470</v>
      </c>
      <c r="F12" s="392" t="s">
        <v>57</v>
      </c>
      <c r="G12" s="390" t="s">
        <v>58</v>
      </c>
      <c r="H12" s="390" t="s">
        <v>59</v>
      </c>
      <c r="I12" s="390" t="s">
        <v>60</v>
      </c>
      <c r="J12" s="390" t="s">
        <v>61</v>
      </c>
      <c r="K12" s="711"/>
      <c r="L12" s="711"/>
      <c r="M12" s="711"/>
      <c r="N12" s="715"/>
      <c r="O12" s="1504"/>
      <c r="P12" s="804" t="s">
        <v>242</v>
      </c>
      <c r="Q12" s="715"/>
      <c r="R12" s="1514"/>
      <c r="S12" s="807" t="s">
        <v>330</v>
      </c>
      <c r="T12" s="716"/>
      <c r="U12" s="1014"/>
      <c r="V12" s="801" t="s">
        <v>388</v>
      </c>
    </row>
    <row r="13" spans="1:22" ht="21" customHeight="1">
      <c r="A13" s="715"/>
      <c r="B13" s="715"/>
      <c r="C13" s="388"/>
      <c r="D13" s="795" t="s">
        <v>1473</v>
      </c>
      <c r="E13" s="795" t="s">
        <v>1475</v>
      </c>
      <c r="F13" s="392" t="s">
        <v>63</v>
      </c>
      <c r="G13" s="390" t="s">
        <v>64</v>
      </c>
      <c r="H13" s="390" t="s">
        <v>65</v>
      </c>
      <c r="I13" s="390" t="s">
        <v>66</v>
      </c>
      <c r="J13" s="711"/>
      <c r="K13" s="711"/>
      <c r="L13" s="711"/>
      <c r="M13" s="711"/>
      <c r="N13" s="715"/>
      <c r="O13" s="1505"/>
      <c r="P13" s="1324" t="s">
        <v>244</v>
      </c>
      <c r="Q13" s="715"/>
      <c r="R13" s="1514"/>
      <c r="S13" s="807" t="s">
        <v>332</v>
      </c>
      <c r="T13" s="716"/>
      <c r="U13" s="1015"/>
      <c r="V13" s="801" t="s">
        <v>390</v>
      </c>
    </row>
    <row r="14" spans="1:22" ht="21" customHeight="1">
      <c r="A14" s="715"/>
      <c r="B14" s="715"/>
      <c r="C14" s="388"/>
      <c r="D14" s="795" t="s">
        <v>1403</v>
      </c>
      <c r="E14" s="795" t="s">
        <v>1470</v>
      </c>
      <c r="F14" s="392" t="s">
        <v>68</v>
      </c>
      <c r="G14" s="390" t="s">
        <v>69</v>
      </c>
      <c r="H14" s="390" t="s">
        <v>70</v>
      </c>
      <c r="I14" s="390" t="s">
        <v>71</v>
      </c>
      <c r="J14" s="390" t="s">
        <v>72</v>
      </c>
      <c r="K14" s="390" t="s">
        <v>73</v>
      </c>
      <c r="L14" s="711"/>
      <c r="M14" s="711"/>
      <c r="N14" s="715"/>
      <c r="O14" s="1503" t="s">
        <v>246</v>
      </c>
      <c r="P14" s="804" t="s">
        <v>247</v>
      </c>
      <c r="Q14" s="715"/>
      <c r="R14" s="1507" t="s">
        <v>422</v>
      </c>
      <c r="S14" s="797" t="s">
        <v>423</v>
      </c>
      <c r="T14" s="716"/>
      <c r="U14" s="1518" t="s">
        <v>392</v>
      </c>
      <c r="V14" s="802" t="s">
        <v>393</v>
      </c>
    </row>
    <row r="15" spans="1:22" ht="21" customHeight="1">
      <c r="A15" s="715"/>
      <c r="B15" s="715"/>
      <c r="C15" s="388"/>
      <c r="D15" s="795" t="s">
        <v>1470</v>
      </c>
      <c r="E15" s="795" t="s">
        <v>1478</v>
      </c>
      <c r="F15" s="392" t="s">
        <v>75</v>
      </c>
      <c r="G15" s="390" t="s">
        <v>76</v>
      </c>
      <c r="H15" s="390" t="s">
        <v>77</v>
      </c>
      <c r="I15" s="390" t="s">
        <v>78</v>
      </c>
      <c r="J15" s="390" t="s">
        <v>79</v>
      </c>
      <c r="K15" s="390" t="s">
        <v>80</v>
      </c>
      <c r="L15" s="711"/>
      <c r="M15" s="711"/>
      <c r="N15" s="715"/>
      <c r="O15" s="1504"/>
      <c r="P15" s="804" t="s">
        <v>249</v>
      </c>
      <c r="Q15" s="715"/>
      <c r="R15" s="1508"/>
      <c r="S15" s="803" t="s">
        <v>425</v>
      </c>
      <c r="T15" s="716"/>
      <c r="U15" s="1519"/>
      <c r="V15" s="802" t="s">
        <v>395</v>
      </c>
    </row>
    <row r="16" spans="1:22" ht="21" customHeight="1">
      <c r="A16" s="715"/>
      <c r="B16" s="715"/>
      <c r="C16" s="388"/>
      <c r="D16" s="795" t="s">
        <v>1475</v>
      </c>
      <c r="E16" s="795" t="s">
        <v>1473</v>
      </c>
      <c r="F16" s="392" t="s">
        <v>82</v>
      </c>
      <c r="G16" s="390" t="s">
        <v>83</v>
      </c>
      <c r="H16" s="390" t="s">
        <v>84</v>
      </c>
      <c r="I16" s="390" t="s">
        <v>85</v>
      </c>
      <c r="J16" s="390" t="s">
        <v>86</v>
      </c>
      <c r="K16" s="390" t="s">
        <v>87</v>
      </c>
      <c r="L16" s="390" t="s">
        <v>88</v>
      </c>
      <c r="M16" s="711"/>
      <c r="N16" s="715"/>
      <c r="O16" s="1504"/>
      <c r="P16" s="1324" t="s">
        <v>251</v>
      </c>
      <c r="Q16" s="715"/>
      <c r="R16" s="1509"/>
      <c r="S16" s="803" t="s">
        <v>427</v>
      </c>
      <c r="T16" s="716"/>
      <c r="U16" s="1520"/>
      <c r="V16" s="802" t="s">
        <v>397</v>
      </c>
    </row>
    <row r="17" spans="1:24" ht="21" customHeight="1">
      <c r="A17" s="715"/>
      <c r="B17" s="715"/>
      <c r="C17" s="388"/>
      <c r="D17" s="795" t="s">
        <v>1478</v>
      </c>
      <c r="E17" s="795" t="s">
        <v>1472</v>
      </c>
      <c r="F17" s="392" t="s">
        <v>90</v>
      </c>
      <c r="G17" s="390" t="s">
        <v>91</v>
      </c>
      <c r="H17" s="390" t="s">
        <v>92</v>
      </c>
      <c r="I17" s="390" t="s">
        <v>93</v>
      </c>
      <c r="J17" s="390" t="s">
        <v>94</v>
      </c>
      <c r="K17" s="390" t="s">
        <v>95</v>
      </c>
      <c r="L17" s="390" t="s">
        <v>96</v>
      </c>
      <c r="M17" s="390" t="s">
        <v>97</v>
      </c>
      <c r="N17" s="715"/>
      <c r="O17" s="1506" t="s">
        <v>254</v>
      </c>
      <c r="P17" s="804" t="s">
        <v>255</v>
      </c>
      <c r="Q17" s="715"/>
      <c r="R17" s="1507" t="s">
        <v>430</v>
      </c>
      <c r="S17" s="803" t="s">
        <v>431</v>
      </c>
      <c r="T17" s="716"/>
      <c r="U17" s="1518" t="s">
        <v>400</v>
      </c>
      <c r="V17" s="802" t="s">
        <v>401</v>
      </c>
    </row>
    <row r="18" spans="1:24" ht="21" customHeight="1">
      <c r="A18" s="715"/>
      <c r="B18" s="715"/>
      <c r="C18" s="388"/>
      <c r="D18" s="795" t="s">
        <v>1470</v>
      </c>
      <c r="E18" s="795" t="s">
        <v>1403</v>
      </c>
      <c r="F18" s="392" t="s">
        <v>99</v>
      </c>
      <c r="G18" s="390" t="s">
        <v>1483</v>
      </c>
      <c r="H18" s="390" t="s">
        <v>1484</v>
      </c>
      <c r="I18" s="390" t="s">
        <v>1485</v>
      </c>
      <c r="J18" s="390" t="s">
        <v>87</v>
      </c>
      <c r="K18" s="390" t="s">
        <v>102</v>
      </c>
      <c r="L18" s="390" t="s">
        <v>103</v>
      </c>
      <c r="M18" s="711"/>
      <c r="N18" s="715"/>
      <c r="O18" s="1504"/>
      <c r="P18" s="804" t="s">
        <v>258</v>
      </c>
      <c r="Q18" s="715"/>
      <c r="R18" s="1508"/>
      <c r="S18" s="803" t="s">
        <v>433</v>
      </c>
      <c r="T18" s="716"/>
      <c r="U18" s="1519"/>
      <c r="V18" s="802" t="s">
        <v>403</v>
      </c>
    </row>
    <row r="19" spans="1:24" ht="21" customHeight="1">
      <c r="A19" s="715"/>
      <c r="B19" s="715"/>
      <c r="C19" s="388"/>
      <c r="D19" s="795" t="s">
        <v>1470</v>
      </c>
      <c r="E19" s="795" t="s">
        <v>1478</v>
      </c>
      <c r="F19" s="392" t="s">
        <v>106</v>
      </c>
      <c r="G19" s="390" t="s">
        <v>107</v>
      </c>
      <c r="H19" s="390" t="s">
        <v>108</v>
      </c>
      <c r="I19" s="390" t="s">
        <v>109</v>
      </c>
      <c r="J19" s="390" t="s">
        <v>110</v>
      </c>
      <c r="K19" s="711"/>
      <c r="L19" s="711"/>
      <c r="M19" s="711"/>
      <c r="N19" s="715"/>
      <c r="O19" s="1505"/>
      <c r="P19" s="1324" t="s">
        <v>260</v>
      </c>
      <c r="Q19" s="715"/>
      <c r="R19" s="1509"/>
      <c r="S19" s="803" t="s">
        <v>435</v>
      </c>
      <c r="T19" s="716"/>
      <c r="U19" s="1520"/>
      <c r="V19" s="802" t="s">
        <v>405</v>
      </c>
    </row>
    <row r="20" spans="1:24" ht="21" customHeight="1">
      <c r="A20" s="715"/>
      <c r="B20" s="715"/>
      <c r="C20" s="388"/>
      <c r="D20" s="795" t="s">
        <v>1473</v>
      </c>
      <c r="E20" s="795" t="s">
        <v>1475</v>
      </c>
      <c r="F20" s="392" t="s">
        <v>112</v>
      </c>
      <c r="G20" s="390" t="s">
        <v>113</v>
      </c>
      <c r="H20" s="390" t="s">
        <v>115</v>
      </c>
      <c r="I20" s="390" t="s">
        <v>114</v>
      </c>
      <c r="J20" s="390" t="s">
        <v>116</v>
      </c>
      <c r="K20" s="711"/>
      <c r="L20" s="711"/>
      <c r="M20" s="711"/>
      <c r="N20" s="715"/>
      <c r="O20" s="1503" t="s">
        <v>262</v>
      </c>
      <c r="P20" s="804" t="s">
        <v>263</v>
      </c>
      <c r="Q20" s="715"/>
      <c r="R20" s="1507" t="s">
        <v>437</v>
      </c>
      <c r="S20" s="803" t="s">
        <v>438</v>
      </c>
      <c r="T20" s="716"/>
      <c r="U20" s="1518" t="s">
        <v>407</v>
      </c>
      <c r="V20" s="802" t="s">
        <v>408</v>
      </c>
    </row>
    <row r="21" spans="1:24" ht="21" customHeight="1">
      <c r="A21" s="715"/>
      <c r="B21" s="715"/>
      <c r="C21" s="388"/>
      <c r="D21" s="795" t="s">
        <v>1475</v>
      </c>
      <c r="E21" s="795" t="s">
        <v>1403</v>
      </c>
      <c r="F21" s="392" t="s">
        <v>119</v>
      </c>
      <c r="G21" s="390" t="s">
        <v>120</v>
      </c>
      <c r="H21" s="390" t="s">
        <v>121</v>
      </c>
      <c r="I21" s="391" t="s">
        <v>122</v>
      </c>
      <c r="J21" s="391" t="s">
        <v>123</v>
      </c>
      <c r="K21" s="710" t="s">
        <v>124</v>
      </c>
      <c r="L21" s="391" t="s">
        <v>125</v>
      </c>
      <c r="M21" s="711"/>
      <c r="N21" s="715"/>
      <c r="O21" s="1504"/>
      <c r="P21" s="804" t="s">
        <v>265</v>
      </c>
      <c r="Q21" s="715"/>
      <c r="R21" s="1508"/>
      <c r="S21" s="803" t="s">
        <v>440</v>
      </c>
      <c r="T21" s="716"/>
      <c r="U21" s="1519"/>
      <c r="V21" s="802" t="s">
        <v>410</v>
      </c>
    </row>
    <row r="22" spans="1:24" ht="21" customHeight="1">
      <c r="A22" s="715"/>
      <c r="B22" s="715"/>
      <c r="C22" s="715"/>
      <c r="D22" s="795" t="s">
        <v>1475</v>
      </c>
      <c r="E22" s="795" t="s">
        <v>1473</v>
      </c>
      <c r="F22" s="392" t="s">
        <v>127</v>
      </c>
      <c r="G22" s="390" t="s">
        <v>1486</v>
      </c>
      <c r="H22" s="391" t="s">
        <v>129</v>
      </c>
      <c r="I22" s="391" t="s">
        <v>130</v>
      </c>
      <c r="J22" s="391" t="s">
        <v>131</v>
      </c>
      <c r="K22" s="711"/>
      <c r="L22" s="711"/>
      <c r="M22" s="711"/>
      <c r="N22" s="715"/>
      <c r="O22" s="1505"/>
      <c r="P22" s="1324" t="s">
        <v>267</v>
      </c>
      <c r="Q22" s="715"/>
      <c r="R22" s="1509"/>
      <c r="S22" s="803" t="s">
        <v>443</v>
      </c>
      <c r="T22" s="716"/>
      <c r="U22" s="1520"/>
      <c r="V22" s="802" t="s">
        <v>412</v>
      </c>
    </row>
    <row r="23" spans="1:24" ht="21" customHeight="1">
      <c r="A23" s="715"/>
      <c r="B23" s="715"/>
      <c r="C23" s="715"/>
      <c r="D23" s="795" t="s">
        <v>1475</v>
      </c>
      <c r="E23" s="795" t="s">
        <v>1473</v>
      </c>
      <c r="F23" s="392" t="s">
        <v>133</v>
      </c>
      <c r="G23" s="390" t="s">
        <v>134</v>
      </c>
      <c r="H23" s="391" t="s">
        <v>135</v>
      </c>
      <c r="I23" s="710" t="s">
        <v>136</v>
      </c>
      <c r="J23" s="391" t="s">
        <v>138</v>
      </c>
      <c r="K23" s="711"/>
      <c r="L23" s="711"/>
      <c r="M23" s="711"/>
      <c r="N23" s="715"/>
      <c r="O23" s="1503" t="s">
        <v>269</v>
      </c>
      <c r="P23" s="804" t="s">
        <v>270</v>
      </c>
      <c r="Q23" s="715"/>
      <c r="R23" s="1510" t="s">
        <v>445</v>
      </c>
      <c r="S23" s="803" t="s">
        <v>446</v>
      </c>
      <c r="T23" s="716"/>
      <c r="U23" s="1518" t="s">
        <v>414</v>
      </c>
      <c r="V23" s="802" t="s">
        <v>415</v>
      </c>
    </row>
    <row r="24" spans="1:24" ht="21" customHeight="1">
      <c r="A24" s="715"/>
      <c r="B24" s="715"/>
      <c r="C24" s="715"/>
      <c r="D24" s="795" t="s">
        <v>1472</v>
      </c>
      <c r="E24" s="795" t="s">
        <v>1473</v>
      </c>
      <c r="F24" s="392" t="s">
        <v>137</v>
      </c>
      <c r="G24" s="710" t="s">
        <v>195</v>
      </c>
      <c r="H24" s="390" t="s">
        <v>1487</v>
      </c>
      <c r="I24" s="710" t="s">
        <v>1488</v>
      </c>
      <c r="J24" s="711"/>
      <c r="K24" s="711"/>
      <c r="L24" s="711"/>
      <c r="M24" s="711"/>
      <c r="N24" s="715"/>
      <c r="O24" s="1504"/>
      <c r="P24" s="804" t="s">
        <v>273</v>
      </c>
      <c r="Q24" s="715"/>
      <c r="R24" s="1511"/>
      <c r="S24" s="799" t="s">
        <v>448</v>
      </c>
      <c r="T24" s="716"/>
      <c r="U24" s="1519"/>
      <c r="V24" s="802" t="s">
        <v>418</v>
      </c>
    </row>
    <row r="25" spans="1:24" ht="21" customHeight="1">
      <c r="A25" s="717"/>
      <c r="B25" s="717"/>
      <c r="C25" s="717"/>
      <c r="D25" s="795" t="s">
        <v>1475</v>
      </c>
      <c r="E25" s="795" t="s">
        <v>1470</v>
      </c>
      <c r="F25" s="392" t="s">
        <v>140</v>
      </c>
      <c r="G25" s="710" t="s">
        <v>141</v>
      </c>
      <c r="H25" s="390" t="s">
        <v>142</v>
      </c>
      <c r="I25" s="710" t="s">
        <v>1489</v>
      </c>
      <c r="J25" s="711"/>
      <c r="K25" s="711"/>
      <c r="L25" s="711"/>
      <c r="M25" s="711"/>
      <c r="N25" s="715"/>
      <c r="O25" s="1505"/>
      <c r="P25" s="1324" t="s">
        <v>275</v>
      </c>
      <c r="Q25" s="715"/>
      <c r="R25" s="1512"/>
      <c r="S25" s="799" t="s">
        <v>450</v>
      </c>
      <c r="T25" s="716"/>
      <c r="U25" s="1520"/>
      <c r="V25" s="802" t="s">
        <v>420</v>
      </c>
    </row>
    <row r="26" spans="1:24" ht="21" customHeight="1">
      <c r="A26" s="717"/>
      <c r="B26" s="717"/>
      <c r="C26" s="717"/>
      <c r="D26" s="795" t="s">
        <v>1475</v>
      </c>
      <c r="E26" s="795" t="s">
        <v>1470</v>
      </c>
      <c r="F26" s="392" t="s">
        <v>145</v>
      </c>
      <c r="G26" s="390" t="s">
        <v>146</v>
      </c>
      <c r="H26" s="710" t="s">
        <v>147</v>
      </c>
      <c r="I26" s="710" t="s">
        <v>148</v>
      </c>
      <c r="J26" s="710" t="s">
        <v>149</v>
      </c>
      <c r="K26" s="711"/>
      <c r="L26" s="711"/>
      <c r="M26" s="711"/>
      <c r="N26" s="717"/>
      <c r="O26" s="1503" t="s">
        <v>277</v>
      </c>
      <c r="P26" s="804" t="s">
        <v>278</v>
      </c>
      <c r="Q26" s="715"/>
      <c r="R26" s="1521" t="s">
        <v>334</v>
      </c>
      <c r="S26" s="800" t="s">
        <v>335</v>
      </c>
      <c r="T26" s="716"/>
      <c r="U26" s="1544" t="s">
        <v>1465</v>
      </c>
      <c r="V26" s="1545"/>
    </row>
    <row r="27" spans="1:24" ht="21" customHeight="1">
      <c r="A27" s="717"/>
      <c r="B27" s="717"/>
      <c r="C27" s="717"/>
      <c r="D27" s="795" t="s">
        <v>1472</v>
      </c>
      <c r="E27" s="795" t="s">
        <v>1470</v>
      </c>
      <c r="F27" s="392" t="s">
        <v>151</v>
      </c>
      <c r="G27" s="390" t="s">
        <v>152</v>
      </c>
      <c r="H27" s="391" t="s">
        <v>153</v>
      </c>
      <c r="I27" s="391" t="s">
        <v>154</v>
      </c>
      <c r="J27" s="711"/>
      <c r="K27" s="711"/>
      <c r="L27" s="711"/>
      <c r="M27" s="711"/>
      <c r="N27" s="717"/>
      <c r="O27" s="1504"/>
      <c r="P27" s="804" t="s">
        <v>280</v>
      </c>
      <c r="Q27" s="715"/>
      <c r="R27" s="1522"/>
      <c r="S27" s="800" t="s">
        <v>337</v>
      </c>
      <c r="T27" s="716"/>
      <c r="U27" s="1546"/>
      <c r="V27" s="1547"/>
    </row>
    <row r="28" spans="1:24" ht="21" customHeight="1">
      <c r="A28" s="717"/>
      <c r="B28" s="717"/>
      <c r="C28" s="717"/>
      <c r="D28" s="795" t="s">
        <v>1403</v>
      </c>
      <c r="E28" s="795" t="s">
        <v>1470</v>
      </c>
      <c r="F28" s="392" t="s">
        <v>1490</v>
      </c>
      <c r="G28" s="390" t="s">
        <v>157</v>
      </c>
      <c r="H28" s="391" t="s">
        <v>156</v>
      </c>
      <c r="I28" s="391" t="s">
        <v>159</v>
      </c>
      <c r="J28" s="391" t="s">
        <v>160</v>
      </c>
      <c r="K28" s="391" t="s">
        <v>161</v>
      </c>
      <c r="L28" s="395" t="s">
        <v>212</v>
      </c>
      <c r="M28" s="711"/>
      <c r="N28" s="717"/>
      <c r="O28" s="1505"/>
      <c r="P28" s="1324" t="s">
        <v>282</v>
      </c>
      <c r="Q28" s="715"/>
      <c r="R28" s="1523"/>
      <c r="S28" s="800" t="s">
        <v>339</v>
      </c>
      <c r="T28" s="716"/>
      <c r="U28" s="1546"/>
      <c r="V28" s="1547"/>
    </row>
    <row r="29" spans="1:24" ht="21" customHeight="1">
      <c r="A29" s="717"/>
      <c r="B29" s="717"/>
      <c r="C29" s="717"/>
      <c r="D29" s="795" t="s">
        <v>1470</v>
      </c>
      <c r="E29" s="795" t="s">
        <v>1478</v>
      </c>
      <c r="F29" s="392" t="s">
        <v>163</v>
      </c>
      <c r="G29" s="391" t="s">
        <v>164</v>
      </c>
      <c r="H29" s="390" t="s">
        <v>1491</v>
      </c>
      <c r="I29" s="391" t="s">
        <v>166</v>
      </c>
      <c r="J29" s="391" t="s">
        <v>167</v>
      </c>
      <c r="K29" s="391" t="s">
        <v>1492</v>
      </c>
      <c r="L29" s="711"/>
      <c r="M29" s="711"/>
      <c r="N29" s="717"/>
      <c r="O29" s="1503" t="s">
        <v>284</v>
      </c>
      <c r="P29" s="804" t="s">
        <v>285</v>
      </c>
      <c r="Q29" s="715"/>
      <c r="R29" s="1521" t="s">
        <v>143</v>
      </c>
      <c r="S29" s="800" t="s">
        <v>343</v>
      </c>
      <c r="T29" s="716"/>
      <c r="U29" s="1546"/>
      <c r="V29" s="1547"/>
    </row>
    <row r="30" spans="1:24" ht="21" customHeight="1">
      <c r="A30" s="717"/>
      <c r="B30" s="717"/>
      <c r="C30" s="717"/>
      <c r="D30" s="795" t="s">
        <v>1472</v>
      </c>
      <c r="E30" s="795" t="s">
        <v>1473</v>
      </c>
      <c r="F30" s="392" t="s">
        <v>169</v>
      </c>
      <c r="G30" s="390" t="s">
        <v>170</v>
      </c>
      <c r="H30" s="391" t="s">
        <v>171</v>
      </c>
      <c r="I30" s="710" t="s">
        <v>172</v>
      </c>
      <c r="J30" s="391" t="s">
        <v>173</v>
      </c>
      <c r="K30" s="711"/>
      <c r="L30" s="711"/>
      <c r="M30" s="711"/>
      <c r="N30" s="717"/>
      <c r="O30" s="1504"/>
      <c r="P30" s="804" t="s">
        <v>287</v>
      </c>
      <c r="Q30" s="715"/>
      <c r="R30" s="1553"/>
      <c r="S30" s="808" t="s">
        <v>345</v>
      </c>
      <c r="T30" s="716"/>
      <c r="U30" s="1546"/>
      <c r="V30" s="1547"/>
    </row>
    <row r="31" spans="1:24" ht="21" customHeight="1">
      <c r="A31" s="717"/>
      <c r="B31" s="717"/>
      <c r="C31" s="717"/>
      <c r="D31" s="795" t="s">
        <v>1470</v>
      </c>
      <c r="E31" s="795" t="s">
        <v>1403</v>
      </c>
      <c r="F31" s="392" t="s">
        <v>1493</v>
      </c>
      <c r="G31" s="391" t="s">
        <v>176</v>
      </c>
      <c r="H31" s="710" t="s">
        <v>1494</v>
      </c>
      <c r="I31" s="710" t="s">
        <v>179</v>
      </c>
      <c r="J31" s="711"/>
      <c r="K31" s="711"/>
      <c r="L31" s="711"/>
      <c r="M31" s="711"/>
      <c r="N31" s="717"/>
      <c r="O31" s="1505"/>
      <c r="P31" s="1324" t="s">
        <v>289</v>
      </c>
      <c r="Q31" s="715"/>
      <c r="R31" s="1554"/>
      <c r="S31" s="808" t="s">
        <v>347</v>
      </c>
      <c r="T31" s="716"/>
      <c r="U31" s="1546"/>
      <c r="V31" s="1547"/>
      <c r="X31" t="s">
        <v>1461</v>
      </c>
    </row>
    <row r="32" spans="1:24" ht="21" customHeight="1">
      <c r="A32" s="717"/>
      <c r="B32" s="717"/>
      <c r="C32" s="717"/>
      <c r="D32" s="795" t="s">
        <v>1403</v>
      </c>
      <c r="E32" s="795" t="s">
        <v>1475</v>
      </c>
      <c r="F32" s="392" t="s">
        <v>181</v>
      </c>
      <c r="G32" s="391" t="s">
        <v>182</v>
      </c>
      <c r="H32" s="391" t="s">
        <v>183</v>
      </c>
      <c r="I32" s="710" t="s">
        <v>184</v>
      </c>
      <c r="J32" s="391" t="s">
        <v>185</v>
      </c>
      <c r="K32" s="711"/>
      <c r="L32" s="711"/>
      <c r="M32" s="711"/>
      <c r="N32" s="717"/>
      <c r="O32" s="1503" t="s">
        <v>291</v>
      </c>
      <c r="P32" s="804" t="s">
        <v>292</v>
      </c>
      <c r="Q32" s="715"/>
      <c r="R32" s="1521" t="s">
        <v>349</v>
      </c>
      <c r="S32" s="800" t="s">
        <v>350</v>
      </c>
      <c r="T32" s="716"/>
      <c r="U32" s="1546"/>
      <c r="V32" s="1547"/>
    </row>
    <row r="33" spans="1:46" ht="21" customHeight="1">
      <c r="A33" s="717"/>
      <c r="B33" s="717"/>
      <c r="C33" s="717"/>
      <c r="D33" s="795" t="s">
        <v>1470</v>
      </c>
      <c r="E33" s="795" t="s">
        <v>1403</v>
      </c>
      <c r="F33" s="392" t="s">
        <v>186</v>
      </c>
      <c r="G33" s="391" t="s">
        <v>187</v>
      </c>
      <c r="H33" s="710" t="s">
        <v>188</v>
      </c>
      <c r="I33" s="710" t="s">
        <v>189</v>
      </c>
      <c r="J33" s="710" t="s">
        <v>190</v>
      </c>
      <c r="K33" s="711"/>
      <c r="L33" s="711"/>
      <c r="M33" s="711"/>
      <c r="N33" s="717"/>
      <c r="O33" s="1504"/>
      <c r="P33" s="804" t="s">
        <v>294</v>
      </c>
      <c r="Q33" s="715"/>
      <c r="R33" s="1522"/>
      <c r="S33" s="800" t="s">
        <v>352</v>
      </c>
      <c r="T33" s="716"/>
      <c r="U33" s="1546"/>
      <c r="V33" s="1547"/>
    </row>
    <row r="34" spans="1:46" ht="21" customHeight="1">
      <c r="A34" s="717"/>
      <c r="B34" s="717"/>
      <c r="C34" s="717"/>
      <c r="D34" s="795" t="s">
        <v>1473</v>
      </c>
      <c r="E34" s="795" t="s">
        <v>1475</v>
      </c>
      <c r="F34" s="392" t="s">
        <v>191</v>
      </c>
      <c r="G34" s="391" t="s">
        <v>192</v>
      </c>
      <c r="H34" s="390" t="s">
        <v>193</v>
      </c>
      <c r="I34" s="390" t="s">
        <v>194</v>
      </c>
      <c r="J34" s="391" t="s">
        <v>117</v>
      </c>
      <c r="K34" s="711"/>
      <c r="L34" s="711"/>
      <c r="M34" s="711"/>
      <c r="N34" s="717"/>
      <c r="O34" s="1505"/>
      <c r="P34" s="1324" t="s">
        <v>296</v>
      </c>
      <c r="Q34" s="715"/>
      <c r="R34" s="1523"/>
      <c r="S34" s="800" t="s">
        <v>354</v>
      </c>
      <c r="T34" s="716"/>
      <c r="U34" s="1546"/>
      <c r="V34" s="1547"/>
    </row>
    <row r="35" spans="1:46" ht="21" customHeight="1">
      <c r="A35" s="717"/>
      <c r="B35" s="717"/>
      <c r="C35" s="717"/>
      <c r="D35" s="795" t="s">
        <v>1472</v>
      </c>
      <c r="E35" s="795" t="s">
        <v>1473</v>
      </c>
      <c r="F35" s="392" t="s">
        <v>196</v>
      </c>
      <c r="G35" s="710" t="s">
        <v>197</v>
      </c>
      <c r="H35" s="390" t="s">
        <v>198</v>
      </c>
      <c r="I35" s="391" t="s">
        <v>199</v>
      </c>
      <c r="J35" s="391" t="s">
        <v>200</v>
      </c>
      <c r="K35" s="711"/>
      <c r="L35" s="711"/>
      <c r="M35" s="711"/>
      <c r="N35" s="717"/>
      <c r="O35" s="1503" t="s">
        <v>298</v>
      </c>
      <c r="P35" s="804" t="s">
        <v>299</v>
      </c>
      <c r="Q35" s="715"/>
      <c r="R35" s="1521" t="s">
        <v>356</v>
      </c>
      <c r="S35" s="800" t="s">
        <v>357</v>
      </c>
      <c r="T35" s="716"/>
      <c r="U35" s="1546"/>
      <c r="V35" s="1547"/>
    </row>
    <row r="36" spans="1:46" ht="21" customHeight="1">
      <c r="A36" s="717"/>
      <c r="B36" s="717"/>
      <c r="C36" s="717"/>
      <c r="D36" s="795" t="s">
        <v>1478</v>
      </c>
      <c r="E36" s="795" t="s">
        <v>1470</v>
      </c>
      <c r="F36" s="392" t="s">
        <v>201</v>
      </c>
      <c r="G36" s="391" t="s">
        <v>202</v>
      </c>
      <c r="H36" s="710" t="s">
        <v>203</v>
      </c>
      <c r="I36" s="710" t="s">
        <v>204</v>
      </c>
      <c r="J36" s="711"/>
      <c r="K36" s="711"/>
      <c r="L36" s="711"/>
      <c r="M36" s="711"/>
      <c r="N36" s="717"/>
      <c r="O36" s="1504"/>
      <c r="P36" s="804" t="s">
        <v>301</v>
      </c>
      <c r="Q36" s="715"/>
      <c r="R36" s="1522"/>
      <c r="S36" s="800" t="s">
        <v>359</v>
      </c>
      <c r="T36" s="716"/>
      <c r="U36" s="1546"/>
      <c r="V36" s="1547"/>
    </row>
    <row r="37" spans="1:46" ht="21" customHeight="1">
      <c r="A37" s="717"/>
      <c r="B37" s="717"/>
      <c r="C37" s="717"/>
      <c r="D37" s="795" t="s">
        <v>1475</v>
      </c>
      <c r="E37" s="795" t="s">
        <v>1473</v>
      </c>
      <c r="F37" s="392" t="s">
        <v>206</v>
      </c>
      <c r="G37" s="710" t="s">
        <v>207</v>
      </c>
      <c r="H37" s="391" t="s">
        <v>208</v>
      </c>
      <c r="I37" s="710" t="s">
        <v>209</v>
      </c>
      <c r="J37" s="711"/>
      <c r="K37" s="711"/>
      <c r="L37" s="711"/>
      <c r="M37" s="711"/>
      <c r="N37" s="717"/>
      <c r="O37" s="1504"/>
      <c r="P37" s="1324" t="s">
        <v>304</v>
      </c>
      <c r="Q37" s="715"/>
      <c r="R37" s="1523"/>
      <c r="S37" s="800" t="s">
        <v>361</v>
      </c>
      <c r="T37" s="716"/>
      <c r="U37" s="1546"/>
      <c r="V37" s="1547"/>
    </row>
    <row r="38" spans="1:46" ht="21" customHeight="1">
      <c r="A38" s="717"/>
      <c r="B38" s="717"/>
      <c r="C38" s="717"/>
      <c r="D38" s="795" t="s">
        <v>1475</v>
      </c>
      <c r="E38" s="795" t="s">
        <v>1478</v>
      </c>
      <c r="F38" s="392" t="s">
        <v>1495</v>
      </c>
      <c r="G38" s="710" t="s">
        <v>177</v>
      </c>
      <c r="H38" s="391" t="s">
        <v>178</v>
      </c>
      <c r="I38" s="710" t="s">
        <v>1496</v>
      </c>
      <c r="J38" s="711"/>
      <c r="K38" s="711"/>
      <c r="L38" s="711"/>
      <c r="M38" s="711"/>
      <c r="N38" s="717"/>
      <c r="O38" s="716"/>
      <c r="P38" s="716"/>
      <c r="Q38" s="716"/>
      <c r="R38" s="716"/>
      <c r="S38" s="716"/>
      <c r="T38" s="716"/>
      <c r="U38" s="716"/>
      <c r="V38" s="716"/>
      <c r="AP38" s="717"/>
      <c r="AQ38" s="717"/>
      <c r="AR38" s="717"/>
    </row>
    <row r="39" spans="1:46" ht="21" customHeight="1">
      <c r="A39" s="717"/>
      <c r="B39" s="717"/>
      <c r="C39" s="717"/>
      <c r="D39" s="795" t="s">
        <v>1475</v>
      </c>
      <c r="E39" s="795" t="s">
        <v>1478</v>
      </c>
      <c r="F39" s="392" t="s">
        <v>213</v>
      </c>
      <c r="G39" s="710" t="s">
        <v>214</v>
      </c>
      <c r="H39" s="395" t="s">
        <v>215</v>
      </c>
      <c r="I39" s="710" t="s">
        <v>216</v>
      </c>
      <c r="J39" s="711"/>
      <c r="K39" s="711"/>
      <c r="L39" s="711"/>
      <c r="M39" s="711"/>
      <c r="N39" s="717"/>
      <c r="O39" s="716"/>
      <c r="P39" s="716"/>
      <c r="Q39" s="716"/>
      <c r="R39" s="716"/>
      <c r="S39" s="716"/>
      <c r="T39" s="716"/>
      <c r="U39" s="716"/>
      <c r="V39" s="716"/>
      <c r="AP39" s="717"/>
      <c r="AQ39" s="717"/>
      <c r="AR39" s="717"/>
    </row>
    <row r="40" spans="1:46" ht="21" customHeight="1">
      <c r="A40" s="717"/>
      <c r="B40" s="717"/>
      <c r="C40" s="717"/>
      <c r="D40" s="717"/>
      <c r="E40" s="717"/>
      <c r="F40" s="717"/>
      <c r="G40" s="717"/>
      <c r="H40" s="717"/>
      <c r="I40" s="717"/>
      <c r="J40" s="717"/>
      <c r="K40" s="717"/>
      <c r="L40" s="716"/>
      <c r="M40" s="717"/>
      <c r="N40" s="717"/>
      <c r="O40" s="716"/>
      <c r="P40" s="716"/>
      <c r="Q40" s="716"/>
      <c r="R40" s="716"/>
      <c r="S40" s="716"/>
      <c r="T40" s="716"/>
      <c r="U40" s="716"/>
      <c r="V40" s="716"/>
      <c r="AP40" s="717"/>
      <c r="AQ40" s="717"/>
      <c r="AR40" s="717"/>
      <c r="AS40" s="717"/>
      <c r="AT40" s="717"/>
    </row>
    <row r="41" spans="1:46" ht="21" customHeight="1">
      <c r="A41" s="715"/>
      <c r="B41" s="715"/>
      <c r="C41" s="388"/>
      <c r="D41" s="388"/>
      <c r="E41" s="388"/>
      <c r="F41" s="388"/>
      <c r="G41" s="716"/>
      <c r="H41" s="716"/>
      <c r="I41" s="716"/>
      <c r="J41" s="716"/>
      <c r="K41" s="716"/>
      <c r="L41" s="717"/>
      <c r="M41" s="717"/>
      <c r="N41" s="717"/>
      <c r="O41" s="716"/>
      <c r="P41" s="716"/>
      <c r="Q41" s="716"/>
      <c r="R41" s="716"/>
      <c r="S41" s="716"/>
      <c r="T41" s="716"/>
      <c r="U41" s="716"/>
      <c r="V41" s="716"/>
      <c r="AP41" s="717"/>
      <c r="AQ41" s="775" t="s">
        <v>1461</v>
      </c>
      <c r="AR41" s="715"/>
      <c r="AS41" s="775" t="s">
        <v>1461</v>
      </c>
      <c r="AT41" s="717"/>
    </row>
    <row r="42" spans="1:46" ht="21" customHeight="1">
      <c r="A42" s="717"/>
      <c r="B42" s="717"/>
      <c r="C42" s="717"/>
      <c r="D42" s="715"/>
      <c r="E42" s="715"/>
      <c r="F42" s="715"/>
      <c r="G42" s="717"/>
      <c r="H42" s="717"/>
      <c r="I42" s="717"/>
      <c r="J42" s="717"/>
      <c r="K42" s="717"/>
      <c r="L42" s="717"/>
      <c r="M42" s="717"/>
      <c r="N42" s="717"/>
      <c r="O42" s="716"/>
      <c r="P42" s="716"/>
      <c r="Q42" s="716"/>
      <c r="R42" s="716"/>
      <c r="S42" s="716"/>
      <c r="T42" s="716"/>
      <c r="U42" s="716"/>
      <c r="V42" s="716"/>
      <c r="AP42" s="717"/>
      <c r="AQ42" s="790" t="s">
        <v>12717</v>
      </c>
      <c r="AR42" s="715"/>
      <c r="AS42" s="717"/>
      <c r="AT42" s="717"/>
    </row>
    <row r="43" spans="1:46" ht="21" customHeight="1">
      <c r="A43" s="715"/>
      <c r="B43" s="715"/>
      <c r="C43" s="388"/>
      <c r="D43" s="1580" t="s">
        <v>62</v>
      </c>
      <c r="E43" s="1581"/>
      <c r="F43" s="1581"/>
      <c r="G43" s="1581"/>
      <c r="H43" s="1581"/>
      <c r="I43" s="1581"/>
      <c r="J43" s="1581"/>
      <c r="K43" s="1582"/>
      <c r="L43" s="717"/>
      <c r="M43" s="717"/>
      <c r="N43" s="717"/>
      <c r="O43" s="716"/>
      <c r="P43" s="716"/>
      <c r="Q43" s="716"/>
      <c r="R43" s="716"/>
      <c r="S43" s="716"/>
      <c r="T43" s="716"/>
      <c r="U43" s="716"/>
      <c r="V43" s="716"/>
      <c r="AP43" s="717"/>
      <c r="AQ43" s="770"/>
      <c r="AR43" s="715"/>
      <c r="AS43" s="770"/>
      <c r="AT43" s="717"/>
    </row>
    <row r="44" spans="1:46" ht="21" customHeight="1">
      <c r="A44" s="715"/>
      <c r="B44" s="715"/>
      <c r="C44" s="388"/>
      <c r="D44" s="1577" t="s">
        <v>67</v>
      </c>
      <c r="E44" s="1578"/>
      <c r="F44" s="1578"/>
      <c r="G44" s="1578"/>
      <c r="H44" s="1578"/>
      <c r="I44" s="1578"/>
      <c r="J44" s="1578"/>
      <c r="K44" s="1579"/>
      <c r="L44" s="717"/>
      <c r="M44" s="717"/>
      <c r="N44" s="717"/>
      <c r="O44" s="716"/>
      <c r="P44" s="716"/>
      <c r="Q44" s="716"/>
      <c r="R44" s="716"/>
      <c r="S44" s="716"/>
      <c r="T44" s="716"/>
      <c r="U44" s="716"/>
      <c r="V44" s="716"/>
      <c r="AP44" s="715"/>
      <c r="AQ44" s="715"/>
      <c r="AR44" s="715"/>
      <c r="AS44" s="717"/>
      <c r="AT44" s="717"/>
    </row>
    <row r="45" spans="1:46" ht="21" customHeight="1">
      <c r="A45" s="715"/>
      <c r="B45" s="715"/>
      <c r="C45" s="388"/>
      <c r="D45" s="1574" t="s">
        <v>74</v>
      </c>
      <c r="E45" s="1575"/>
      <c r="F45" s="1575"/>
      <c r="G45" s="1575"/>
      <c r="H45" s="1575"/>
      <c r="I45" s="1575"/>
      <c r="J45" s="1575"/>
      <c r="K45" s="1576"/>
      <c r="L45" s="717"/>
      <c r="M45" s="717"/>
      <c r="N45" s="717"/>
      <c r="O45" s="716"/>
      <c r="P45" s="716"/>
      <c r="Q45" s="716"/>
      <c r="R45" s="716"/>
      <c r="S45" s="716"/>
      <c r="T45" s="716"/>
      <c r="U45" s="716"/>
      <c r="V45" s="716"/>
      <c r="AP45" s="715"/>
      <c r="AQ45" s="715"/>
      <c r="AR45" s="715"/>
    </row>
    <row r="46" spans="1:46" ht="21" customHeight="1">
      <c r="A46" s="715"/>
      <c r="B46" s="715"/>
      <c r="C46" s="388"/>
      <c r="D46" s="1571" t="s">
        <v>12718</v>
      </c>
      <c r="E46" s="1572"/>
      <c r="F46" s="1572"/>
      <c r="G46" s="1572"/>
      <c r="H46" s="1572"/>
      <c r="I46" s="1572"/>
      <c r="J46" s="1572"/>
      <c r="K46" s="1573"/>
      <c r="L46" s="717"/>
      <c r="M46" s="717"/>
      <c r="N46" s="717"/>
      <c r="O46" s="716"/>
      <c r="P46" s="716"/>
      <c r="Q46" s="716"/>
      <c r="R46" s="716"/>
      <c r="S46" s="716"/>
      <c r="T46" s="716"/>
      <c r="U46" s="716"/>
      <c r="V46" s="716"/>
      <c r="AP46" s="715"/>
      <c r="AQ46" s="715"/>
      <c r="AR46" s="715"/>
    </row>
    <row r="47" spans="1:46" ht="21" customHeight="1">
      <c r="A47" s="715"/>
      <c r="B47" s="715"/>
      <c r="C47" s="388"/>
      <c r="D47" s="1568" t="s">
        <v>89</v>
      </c>
      <c r="E47" s="1569"/>
      <c r="F47" s="1569"/>
      <c r="G47" s="1569"/>
      <c r="H47" s="1569"/>
      <c r="I47" s="1569"/>
      <c r="J47" s="1569"/>
      <c r="K47" s="1570"/>
      <c r="L47" s="717"/>
      <c r="M47" s="717"/>
      <c r="N47" s="717"/>
      <c r="O47" s="716"/>
      <c r="P47" s="716"/>
      <c r="Q47" s="716"/>
      <c r="R47" s="716"/>
      <c r="S47" s="716"/>
      <c r="T47" s="716"/>
      <c r="U47" s="716"/>
      <c r="V47" s="716"/>
      <c r="AP47" s="715"/>
      <c r="AQ47" s="715"/>
      <c r="AR47" s="715"/>
      <c r="AS47" s="717"/>
      <c r="AT47" s="717"/>
    </row>
    <row r="48" spans="1:46" ht="21" customHeight="1">
      <c r="A48" s="715"/>
      <c r="B48" s="715"/>
      <c r="C48" s="388"/>
      <c r="D48" s="1565" t="s">
        <v>98</v>
      </c>
      <c r="E48" s="1566"/>
      <c r="F48" s="1566"/>
      <c r="G48" s="1566"/>
      <c r="H48" s="1566"/>
      <c r="I48" s="1566"/>
      <c r="J48" s="1566"/>
      <c r="K48" s="1567"/>
      <c r="L48" s="717"/>
      <c r="M48" s="717"/>
      <c r="N48" s="717"/>
      <c r="O48" s="717"/>
      <c r="P48" s="717"/>
      <c r="Q48" s="717"/>
      <c r="R48" s="717"/>
      <c r="S48" s="717"/>
      <c r="T48" s="717"/>
      <c r="U48" s="717"/>
      <c r="V48" s="717"/>
      <c r="AP48" s="715"/>
      <c r="AQ48" s="789"/>
      <c r="AR48" s="715"/>
      <c r="AS48" s="775" t="s">
        <v>1461</v>
      </c>
      <c r="AT48" s="717"/>
    </row>
    <row r="49" spans="1:46" ht="21" customHeight="1">
      <c r="A49" s="715"/>
      <c r="B49" s="715"/>
      <c r="C49" s="388"/>
      <c r="D49" s="1562" t="s">
        <v>105</v>
      </c>
      <c r="E49" s="1563"/>
      <c r="F49" s="1563"/>
      <c r="G49" s="1563"/>
      <c r="H49" s="1563"/>
      <c r="I49" s="1563"/>
      <c r="J49" s="1563"/>
      <c r="K49" s="1564"/>
      <c r="L49" s="717"/>
      <c r="M49" s="717"/>
      <c r="N49" s="717"/>
      <c r="O49" s="717"/>
      <c r="P49" s="717"/>
      <c r="Q49" s="717"/>
      <c r="R49" s="717"/>
      <c r="S49" s="717"/>
      <c r="T49" s="717"/>
      <c r="U49" s="717"/>
      <c r="V49" s="717"/>
      <c r="AP49" s="715"/>
      <c r="AQ49" s="790" t="s">
        <v>12719</v>
      </c>
      <c r="AR49" s="715"/>
      <c r="AS49" s="717"/>
      <c r="AT49" s="717"/>
    </row>
    <row r="50" spans="1:46" ht="16.5" customHeight="1">
      <c r="A50" s="715"/>
      <c r="B50" s="810"/>
      <c r="C50" s="388"/>
      <c r="D50" s="1559" t="s">
        <v>12720</v>
      </c>
      <c r="E50" s="1560"/>
      <c r="F50" s="1560"/>
      <c r="G50" s="1560"/>
      <c r="H50" s="1560"/>
      <c r="I50" s="1560"/>
      <c r="J50" s="1560"/>
      <c r="K50" s="1561"/>
      <c r="L50" s="717"/>
      <c r="M50" s="717"/>
      <c r="N50" s="717"/>
      <c r="O50" s="717"/>
      <c r="P50" s="717"/>
      <c r="Q50" s="717"/>
      <c r="R50" s="717"/>
      <c r="S50" s="717"/>
      <c r="T50" s="717"/>
      <c r="U50" s="717"/>
      <c r="V50" s="717"/>
      <c r="AP50" s="715"/>
      <c r="AQ50" s="791"/>
      <c r="AR50" s="715"/>
      <c r="AS50" s="770"/>
      <c r="AT50" s="717"/>
    </row>
    <row r="51" spans="1:46" ht="16.5" customHeight="1">
      <c r="A51" s="715"/>
      <c r="B51" s="811" t="s">
        <v>12721</v>
      </c>
      <c r="C51" s="388"/>
      <c r="D51" s="1556" t="s">
        <v>126</v>
      </c>
      <c r="E51" s="1557"/>
      <c r="F51" s="1557"/>
      <c r="G51" s="1557"/>
      <c r="H51" s="1557"/>
      <c r="I51" s="1557"/>
      <c r="J51" s="1557"/>
      <c r="K51" s="1558"/>
      <c r="L51" s="717"/>
      <c r="M51" s="717"/>
      <c r="N51" s="717"/>
      <c r="O51" s="717"/>
      <c r="P51" s="717"/>
      <c r="Q51" s="717"/>
      <c r="R51" s="717"/>
      <c r="S51" s="717"/>
      <c r="T51" s="717"/>
      <c r="U51" s="717"/>
      <c r="V51" s="717"/>
      <c r="AP51" s="715"/>
      <c r="AQ51" s="715"/>
      <c r="AR51" s="715"/>
      <c r="AS51" s="717"/>
      <c r="AT51" s="717"/>
    </row>
    <row r="52" spans="1:46" ht="16.5" customHeight="1">
      <c r="A52" s="715"/>
      <c r="B52" s="812"/>
      <c r="C52" s="388"/>
      <c r="D52" s="1540" t="s">
        <v>12722</v>
      </c>
      <c r="E52" s="1541"/>
      <c r="F52" s="1541"/>
      <c r="G52" s="1541"/>
      <c r="H52" s="1541"/>
      <c r="I52" s="1541"/>
      <c r="J52" s="1541"/>
      <c r="K52" s="1542"/>
      <c r="L52" s="717"/>
      <c r="M52" s="717"/>
      <c r="N52" s="717"/>
      <c r="O52" s="717"/>
      <c r="P52" s="717"/>
      <c r="Q52" s="717"/>
      <c r="R52" s="717"/>
      <c r="S52" s="717"/>
      <c r="T52" s="717"/>
      <c r="U52" s="717"/>
      <c r="V52" s="717"/>
      <c r="AP52" s="794"/>
      <c r="AQ52" s="794"/>
      <c r="AR52" s="715"/>
    </row>
    <row r="53" spans="1:46" ht="16.5" customHeight="1">
      <c r="A53" s="715"/>
      <c r="B53" s="715"/>
      <c r="C53" s="388"/>
      <c r="D53" s="1537" t="s">
        <v>139</v>
      </c>
      <c r="E53" s="1538"/>
      <c r="F53" s="1538"/>
      <c r="G53" s="1538"/>
      <c r="H53" s="1538"/>
      <c r="I53" s="1538"/>
      <c r="J53" s="1538"/>
      <c r="K53" s="1539"/>
      <c r="L53" s="717"/>
      <c r="M53" s="717"/>
      <c r="N53" s="717"/>
      <c r="O53" s="717"/>
      <c r="P53" s="717"/>
      <c r="Q53" s="717"/>
      <c r="R53" s="717"/>
      <c r="S53" s="717"/>
      <c r="T53" s="717"/>
      <c r="U53" s="717"/>
      <c r="V53" s="717"/>
      <c r="AP53" s="794"/>
      <c r="AQ53" s="794"/>
      <c r="AR53" s="715"/>
    </row>
    <row r="54" spans="1:46" ht="16.5" customHeight="1">
      <c r="A54" s="715"/>
      <c r="B54" s="715"/>
      <c r="C54" s="388"/>
      <c r="D54" s="1534" t="s">
        <v>12723</v>
      </c>
      <c r="E54" s="1535"/>
      <c r="F54" s="1535"/>
      <c r="G54" s="1535"/>
      <c r="H54" s="1535"/>
      <c r="I54" s="1535"/>
      <c r="J54" s="1535"/>
      <c r="K54" s="1536"/>
      <c r="L54" s="717"/>
      <c r="M54" s="717"/>
      <c r="N54" s="717"/>
      <c r="O54" s="717"/>
      <c r="P54" s="717"/>
      <c r="Q54" s="717"/>
      <c r="R54" s="717"/>
      <c r="S54" s="717"/>
      <c r="T54" s="717"/>
      <c r="U54" s="717"/>
      <c r="V54" s="717"/>
      <c r="AP54" s="794"/>
      <c r="AQ54" s="794"/>
      <c r="AR54" s="715"/>
      <c r="AS54" s="717"/>
      <c r="AT54" s="717"/>
    </row>
    <row r="55" spans="1:46" ht="16.5" customHeight="1">
      <c r="A55" s="715"/>
      <c r="B55" s="715"/>
      <c r="C55" s="388"/>
      <c r="D55" s="1531" t="s">
        <v>155</v>
      </c>
      <c r="E55" s="1532"/>
      <c r="F55" s="1532"/>
      <c r="G55" s="1532"/>
      <c r="H55" s="1532"/>
      <c r="I55" s="1532"/>
      <c r="J55" s="1532"/>
      <c r="K55" s="1533"/>
      <c r="L55" s="717"/>
      <c r="M55" s="717"/>
      <c r="N55" s="717"/>
      <c r="O55" s="717"/>
      <c r="P55" s="717"/>
      <c r="Q55" s="717"/>
      <c r="R55" s="717"/>
      <c r="S55" s="717"/>
      <c r="T55" s="717"/>
      <c r="U55" s="717"/>
      <c r="V55" s="717"/>
      <c r="AP55" s="794"/>
      <c r="AQ55" s="789"/>
      <c r="AR55" s="715"/>
      <c r="AS55" s="775" t="s">
        <v>1461</v>
      </c>
      <c r="AT55" s="717"/>
    </row>
    <row r="56" spans="1:46" ht="16.5" customHeight="1">
      <c r="A56" s="715"/>
      <c r="B56" s="715"/>
      <c r="C56" s="388"/>
      <c r="D56" s="1528" t="s">
        <v>162</v>
      </c>
      <c r="E56" s="1529"/>
      <c r="F56" s="1529"/>
      <c r="G56" s="1529"/>
      <c r="H56" s="1529"/>
      <c r="I56" s="1529"/>
      <c r="J56" s="1529"/>
      <c r="K56" s="1530"/>
      <c r="L56" s="717"/>
      <c r="M56" s="717"/>
      <c r="N56" s="717"/>
      <c r="O56" s="717"/>
      <c r="P56" s="717"/>
      <c r="Q56" s="717"/>
      <c r="R56" s="717"/>
      <c r="S56" s="717"/>
      <c r="T56" s="717"/>
      <c r="U56" s="717"/>
      <c r="V56" s="717"/>
      <c r="AP56" s="794"/>
      <c r="AQ56" s="790" t="s">
        <v>12724</v>
      </c>
      <c r="AR56" s="715"/>
      <c r="AS56" s="717"/>
      <c r="AT56" s="717"/>
    </row>
    <row r="57" spans="1:46" ht="16.5" customHeight="1">
      <c r="A57" s="715"/>
      <c r="B57" s="715"/>
      <c r="C57" s="388"/>
      <c r="D57" s="1525" t="s">
        <v>168</v>
      </c>
      <c r="E57" s="1526"/>
      <c r="F57" s="1526"/>
      <c r="G57" s="1526"/>
      <c r="H57" s="1526"/>
      <c r="I57" s="1526"/>
      <c r="J57" s="1526"/>
      <c r="K57" s="1527"/>
      <c r="L57" s="717"/>
      <c r="M57" s="717"/>
      <c r="N57" s="717"/>
      <c r="O57" s="717"/>
      <c r="P57" s="717"/>
      <c r="Q57" s="717"/>
      <c r="R57" s="717"/>
      <c r="S57" s="717"/>
      <c r="T57" s="717"/>
      <c r="U57" s="717"/>
      <c r="V57" s="717"/>
      <c r="AP57" s="794"/>
      <c r="AQ57" s="791"/>
      <c r="AR57" s="715"/>
      <c r="AS57" s="770"/>
      <c r="AT57" s="717"/>
    </row>
    <row r="58" spans="1:46" ht="16.5" customHeight="1">
      <c r="A58" s="715"/>
      <c r="B58" s="715"/>
      <c r="C58" s="388"/>
      <c r="D58" s="1515" t="s">
        <v>12725</v>
      </c>
      <c r="E58" s="1516"/>
      <c r="F58" s="1516"/>
      <c r="G58" s="1516"/>
      <c r="H58" s="1516"/>
      <c r="I58" s="1516"/>
      <c r="J58" s="1516"/>
      <c r="K58" s="1517"/>
      <c r="L58" s="717"/>
      <c r="M58" s="717"/>
      <c r="N58" s="717"/>
      <c r="O58" s="717"/>
      <c r="P58" s="717"/>
      <c r="Q58" s="717"/>
      <c r="R58" s="717"/>
      <c r="S58" s="717"/>
      <c r="T58" s="717"/>
      <c r="U58" s="717"/>
      <c r="V58" s="717"/>
      <c r="AP58" s="717"/>
      <c r="AQ58" s="717"/>
      <c r="AR58" s="715"/>
      <c r="AS58" s="717"/>
      <c r="AT58" s="717"/>
    </row>
    <row r="59" spans="1:46" ht="16.5" customHeight="1">
      <c r="A59" s="717"/>
      <c r="B59" s="717"/>
      <c r="C59" s="717"/>
      <c r="D59" s="717"/>
      <c r="E59" s="717"/>
      <c r="F59" s="717"/>
      <c r="G59" s="717"/>
      <c r="H59" s="717"/>
      <c r="I59" s="717"/>
      <c r="J59" s="717"/>
      <c r="K59" s="717"/>
      <c r="L59" s="717"/>
      <c r="M59" s="717"/>
      <c r="N59" s="717"/>
      <c r="O59" s="717"/>
      <c r="P59" s="717"/>
      <c r="Q59" s="717"/>
      <c r="R59" s="717"/>
      <c r="S59" s="717"/>
      <c r="T59" s="717"/>
      <c r="U59" s="717"/>
      <c r="V59" s="717"/>
      <c r="AP59" s="715"/>
      <c r="AQ59" s="715"/>
      <c r="AR59" s="715"/>
    </row>
    <row r="60" spans="1:46" ht="16.5" customHeight="1">
      <c r="A60" s="717"/>
      <c r="B60" s="717"/>
      <c r="C60" s="717"/>
      <c r="D60" s="717"/>
      <c r="E60" s="717"/>
      <c r="F60" s="717"/>
      <c r="G60" s="717"/>
      <c r="H60" s="717"/>
      <c r="I60" s="717"/>
      <c r="J60" s="717"/>
      <c r="K60" s="717"/>
      <c r="L60" s="717"/>
      <c r="M60" s="717"/>
      <c r="N60" s="717"/>
      <c r="O60" s="717"/>
      <c r="P60" s="717"/>
      <c r="Q60" s="717"/>
      <c r="R60" s="717"/>
      <c r="S60" s="717"/>
      <c r="T60" s="717"/>
      <c r="U60" s="717"/>
      <c r="V60" s="717"/>
      <c r="AP60" s="715"/>
      <c r="AQ60" s="715"/>
      <c r="AR60" s="715"/>
    </row>
    <row r="61" spans="1:46" ht="16.5" customHeight="1">
      <c r="A61" s="717"/>
      <c r="B61" s="717"/>
      <c r="C61" s="717"/>
      <c r="D61" s="717"/>
      <c r="E61" s="717"/>
      <c r="F61" s="717"/>
      <c r="G61" s="717"/>
      <c r="H61" s="717"/>
      <c r="I61" s="717"/>
      <c r="J61" s="717"/>
      <c r="K61" s="717"/>
      <c r="L61" s="717"/>
      <c r="M61" s="717"/>
      <c r="N61" s="717"/>
      <c r="O61" s="717"/>
      <c r="P61" s="717"/>
      <c r="Q61" s="717"/>
      <c r="R61" s="717"/>
      <c r="S61" s="717"/>
      <c r="T61" s="717"/>
      <c r="U61" s="717"/>
      <c r="V61" s="717"/>
    </row>
    <row r="62" spans="1:46" ht="16.5" customHeight="1">
      <c r="A62" s="717"/>
      <c r="B62" s="717"/>
      <c r="C62" s="717"/>
      <c r="D62" s="717"/>
      <c r="E62" s="717"/>
      <c r="F62" s="717"/>
      <c r="G62" s="717"/>
      <c r="H62" s="717"/>
      <c r="I62" s="717"/>
      <c r="J62" s="717"/>
      <c r="K62" s="717"/>
      <c r="L62" s="717"/>
      <c r="M62" s="717"/>
      <c r="N62" s="717"/>
      <c r="O62" s="717"/>
      <c r="P62" s="717"/>
      <c r="Q62" s="717"/>
      <c r="R62" s="717"/>
      <c r="S62" s="717"/>
      <c r="T62" s="717"/>
      <c r="U62" s="717"/>
      <c r="V62" s="717"/>
    </row>
    <row r="63" spans="1:46" ht="16.5" customHeight="1">
      <c r="A63" s="717"/>
      <c r="B63" s="717"/>
      <c r="C63" s="717"/>
      <c r="D63" s="717"/>
      <c r="E63" s="717"/>
      <c r="F63" s="717"/>
      <c r="G63" s="717"/>
      <c r="H63" s="717"/>
      <c r="I63" s="717"/>
      <c r="J63" s="717"/>
      <c r="K63" s="717"/>
      <c r="L63" s="717"/>
      <c r="M63" s="717"/>
      <c r="N63" s="717"/>
      <c r="O63" s="717"/>
      <c r="P63" s="717"/>
      <c r="Q63" s="717"/>
      <c r="R63" s="717"/>
      <c r="S63" s="717"/>
      <c r="T63" s="717"/>
      <c r="U63" s="717"/>
      <c r="V63" s="717"/>
    </row>
    <row r="64" spans="1:46" ht="16.5" customHeight="1">
      <c r="A64" s="717"/>
      <c r="B64" s="717"/>
      <c r="C64" s="717"/>
      <c r="D64" s="717"/>
      <c r="E64" s="717"/>
      <c r="F64" s="717"/>
      <c r="G64" s="717"/>
      <c r="H64" s="717"/>
      <c r="I64" s="717"/>
      <c r="J64" s="717"/>
      <c r="K64" s="717"/>
      <c r="L64" s="717"/>
      <c r="M64" s="717"/>
      <c r="N64" s="717"/>
      <c r="O64" s="717"/>
      <c r="P64" s="717"/>
      <c r="Q64" s="717"/>
      <c r="R64" s="717"/>
      <c r="S64" s="717"/>
      <c r="T64" s="717"/>
      <c r="U64" s="717"/>
      <c r="V64" s="717"/>
    </row>
    <row r="65" spans="1:22" ht="16.5" customHeight="1">
      <c r="A65" s="717"/>
      <c r="B65" s="717"/>
      <c r="C65" s="717"/>
      <c r="D65" s="717"/>
      <c r="E65" s="717"/>
      <c r="F65" s="717"/>
      <c r="G65" s="717"/>
      <c r="H65" s="717"/>
      <c r="I65" s="717"/>
      <c r="J65" s="717"/>
      <c r="K65" s="717"/>
      <c r="L65" s="717"/>
      <c r="M65" s="717"/>
      <c r="N65" s="717"/>
      <c r="O65" s="717"/>
      <c r="P65" s="717"/>
      <c r="Q65" s="717"/>
      <c r="R65" s="717"/>
      <c r="S65" s="717"/>
      <c r="T65" s="717"/>
      <c r="U65" s="717"/>
      <c r="V65" s="717"/>
    </row>
    <row r="66" spans="1:22" ht="16.5" customHeight="1">
      <c r="A66" s="717"/>
      <c r="B66" s="717"/>
      <c r="C66" s="717"/>
      <c r="D66" s="717"/>
      <c r="E66" s="717"/>
      <c r="F66" s="717"/>
      <c r="G66" s="717"/>
      <c r="H66" s="717"/>
      <c r="I66" s="717"/>
      <c r="J66" s="717"/>
      <c r="K66" s="717"/>
      <c r="L66" s="717"/>
      <c r="M66" s="717"/>
      <c r="N66" s="717"/>
      <c r="O66" s="717"/>
      <c r="P66" s="717"/>
      <c r="Q66" s="717"/>
      <c r="R66" s="717"/>
      <c r="S66" s="717"/>
      <c r="T66" s="717"/>
      <c r="U66" s="717"/>
      <c r="V66" s="717"/>
    </row>
    <row r="67" spans="1:22" ht="16.5" customHeight="1">
      <c r="A67" s="717"/>
      <c r="B67" s="717"/>
      <c r="C67" s="717"/>
      <c r="D67" s="717"/>
      <c r="E67" s="717"/>
      <c r="F67" s="717"/>
      <c r="G67" s="717"/>
      <c r="H67" s="717"/>
      <c r="I67" s="717"/>
      <c r="J67" s="717"/>
      <c r="K67" s="717"/>
      <c r="L67" s="717"/>
      <c r="M67" s="717"/>
      <c r="N67" s="717"/>
      <c r="O67" s="717"/>
      <c r="P67" s="717"/>
      <c r="Q67" s="717"/>
      <c r="R67" s="717"/>
      <c r="S67" s="717"/>
      <c r="T67" s="717"/>
      <c r="U67" s="717"/>
      <c r="V67" s="717"/>
    </row>
    <row r="68" spans="1:22" ht="16.5" customHeight="1">
      <c r="A68" s="717"/>
      <c r="B68" s="717"/>
      <c r="C68" s="717"/>
      <c r="D68" s="717"/>
      <c r="E68" s="717"/>
      <c r="F68" s="717"/>
      <c r="G68" s="717"/>
      <c r="H68" s="717"/>
      <c r="I68" s="717"/>
      <c r="J68" s="717"/>
      <c r="K68" s="717"/>
      <c r="L68" s="717"/>
      <c r="M68" s="717"/>
      <c r="N68" s="717"/>
      <c r="O68" s="717"/>
      <c r="P68" s="717"/>
      <c r="Q68" s="717"/>
      <c r="R68" s="717"/>
      <c r="S68" s="717"/>
      <c r="T68" s="717"/>
      <c r="U68" s="717"/>
      <c r="V68" s="717"/>
    </row>
    <row r="69" spans="1:22" ht="16.5" customHeight="1">
      <c r="A69" s="717"/>
      <c r="B69" s="717"/>
      <c r="C69" s="717"/>
      <c r="D69" s="717"/>
      <c r="E69" s="717"/>
      <c r="F69" s="717"/>
      <c r="G69" s="717"/>
      <c r="H69" s="717"/>
      <c r="I69" s="717"/>
      <c r="J69" s="717"/>
      <c r="K69" s="717"/>
      <c r="L69" s="717"/>
      <c r="M69" s="717"/>
      <c r="N69" s="717"/>
      <c r="O69" s="717"/>
      <c r="P69" s="717"/>
      <c r="Q69" s="717"/>
      <c r="R69" s="717"/>
      <c r="S69" s="717"/>
      <c r="T69" s="717"/>
      <c r="U69" s="717"/>
      <c r="V69" s="717"/>
    </row>
    <row r="70" spans="1:22" ht="16.5" customHeight="1">
      <c r="A70" s="717"/>
      <c r="B70" s="717"/>
      <c r="C70" s="717"/>
      <c r="D70" s="717"/>
      <c r="E70" s="717"/>
      <c r="F70" s="717"/>
      <c r="G70" s="717"/>
      <c r="H70" s="717"/>
      <c r="I70" s="717"/>
      <c r="J70" s="717"/>
      <c r="K70" s="717"/>
      <c r="L70" s="717"/>
      <c r="M70" s="717"/>
      <c r="N70" s="717"/>
      <c r="O70" s="717"/>
      <c r="P70" s="717"/>
      <c r="Q70" s="717"/>
      <c r="R70" s="717"/>
      <c r="S70" s="717"/>
      <c r="T70" s="717"/>
      <c r="U70" s="717"/>
      <c r="V70" s="717"/>
    </row>
    <row r="71" spans="1:22" ht="16.5" customHeight="1">
      <c r="A71" s="717"/>
      <c r="B71" s="717"/>
      <c r="C71" s="717"/>
      <c r="D71" s="717"/>
      <c r="E71" s="717"/>
      <c r="F71" s="717"/>
      <c r="G71" s="717"/>
      <c r="H71" s="717"/>
      <c r="I71" s="717"/>
      <c r="J71" s="717"/>
      <c r="K71" s="717"/>
      <c r="L71" s="717"/>
      <c r="M71" s="717"/>
      <c r="N71" s="717"/>
      <c r="O71" s="717"/>
      <c r="P71" s="717"/>
      <c r="Q71" s="717"/>
      <c r="R71" s="717"/>
      <c r="S71" s="717"/>
      <c r="T71" s="717"/>
      <c r="U71" s="717"/>
      <c r="V71" s="717"/>
    </row>
    <row r="72" spans="1:22" ht="16.5" customHeight="1">
      <c r="A72" s="717"/>
      <c r="B72" s="717"/>
      <c r="C72" s="717"/>
      <c r="D72" s="717"/>
      <c r="E72" s="717"/>
      <c r="F72" s="717"/>
      <c r="G72" s="717"/>
      <c r="H72" s="717"/>
      <c r="I72" s="717"/>
      <c r="J72" s="717"/>
      <c r="K72" s="717"/>
      <c r="L72" s="717"/>
      <c r="M72" s="717"/>
      <c r="N72" s="717"/>
      <c r="O72" s="717"/>
      <c r="P72" s="717"/>
      <c r="Q72" s="717"/>
      <c r="R72" s="717"/>
      <c r="S72" s="717"/>
      <c r="T72" s="717"/>
      <c r="U72" s="717"/>
      <c r="V72" s="717"/>
    </row>
    <row r="73" spans="1:22" ht="16.5" customHeight="1">
      <c r="A73" s="717"/>
      <c r="B73" s="717"/>
      <c r="C73" s="717"/>
      <c r="D73" s="717"/>
      <c r="E73" s="717"/>
      <c r="F73" s="717"/>
      <c r="G73" s="717"/>
      <c r="H73" s="717"/>
      <c r="I73" s="717"/>
      <c r="J73" s="717"/>
      <c r="K73" s="717"/>
      <c r="L73" s="717"/>
      <c r="M73" s="717"/>
      <c r="N73" s="717"/>
      <c r="O73" s="717"/>
      <c r="P73" s="717"/>
      <c r="Q73" s="717"/>
      <c r="R73" s="717"/>
      <c r="S73" s="717"/>
      <c r="T73" s="717"/>
      <c r="U73" s="717"/>
      <c r="V73" s="717"/>
    </row>
    <row r="74" spans="1:22" ht="16.5" customHeight="1">
      <c r="A74" s="717"/>
      <c r="B74" s="717"/>
      <c r="C74" s="717"/>
      <c r="D74" s="717"/>
      <c r="E74" s="717"/>
      <c r="F74" s="717"/>
      <c r="G74" s="717"/>
      <c r="H74" s="717"/>
      <c r="I74" s="717"/>
      <c r="J74" s="717"/>
      <c r="K74" s="717"/>
      <c r="L74" s="717"/>
      <c r="M74" s="717"/>
      <c r="N74" s="717"/>
      <c r="O74" s="717"/>
      <c r="P74" s="717"/>
      <c r="Q74" s="717"/>
      <c r="R74" s="717"/>
      <c r="S74" s="717"/>
      <c r="T74" s="717"/>
      <c r="U74" s="717"/>
      <c r="V74" s="717"/>
    </row>
    <row r="75" spans="1:22" ht="16.5" customHeight="1">
      <c r="A75" s="717"/>
      <c r="B75" s="717"/>
      <c r="C75" s="717"/>
      <c r="D75" s="717"/>
      <c r="E75" s="717"/>
      <c r="F75" s="717"/>
      <c r="G75" s="717"/>
      <c r="H75" s="717"/>
      <c r="I75" s="717"/>
      <c r="J75" s="717"/>
      <c r="K75" s="717"/>
      <c r="L75" s="717"/>
      <c r="M75" s="717"/>
      <c r="N75" s="717"/>
      <c r="O75" s="717"/>
      <c r="P75" s="717"/>
      <c r="Q75" s="717"/>
      <c r="R75" s="717"/>
      <c r="S75" s="717"/>
      <c r="T75" s="717"/>
      <c r="U75" s="717"/>
      <c r="V75" s="717"/>
    </row>
    <row r="76" spans="1:22" ht="16.5" customHeight="1">
      <c r="A76" s="717"/>
      <c r="B76" s="717"/>
      <c r="C76" s="717"/>
      <c r="D76" s="717"/>
      <c r="E76" s="717"/>
      <c r="F76" s="717"/>
      <c r="G76" s="717"/>
      <c r="H76" s="717"/>
      <c r="I76" s="717"/>
      <c r="J76" s="717"/>
      <c r="K76" s="717"/>
      <c r="L76" s="717"/>
      <c r="M76" s="717"/>
      <c r="N76" s="717"/>
      <c r="O76" s="717"/>
      <c r="P76" s="717"/>
      <c r="Q76" s="717"/>
      <c r="R76" s="717"/>
      <c r="S76" s="717"/>
      <c r="T76" s="717"/>
      <c r="U76" s="717"/>
      <c r="V76" s="717"/>
    </row>
    <row r="77" spans="1:22" ht="16.5" customHeight="1">
      <c r="A77"/>
      <c r="B77"/>
      <c r="C77"/>
    </row>
    <row r="78" spans="1:22" ht="16.5" customHeight="1">
      <c r="A78"/>
      <c r="B78"/>
      <c r="C78"/>
    </row>
    <row r="79" spans="1:22" ht="16.5" customHeight="1">
      <c r="A79"/>
      <c r="B79"/>
      <c r="C79"/>
    </row>
    <row r="80" spans="1:22" ht="16.5" customHeight="1">
      <c r="A80"/>
      <c r="B80"/>
      <c r="C80"/>
    </row>
    <row r="81" customFormat="1" ht="16.5" customHeight="1"/>
    <row r="82" customFormat="1" ht="16.5" customHeight="1"/>
    <row r="83" customFormat="1" ht="16.5" customHeight="1"/>
    <row r="84" customFormat="1" ht="16.5" customHeight="1"/>
    <row r="85" customFormat="1" ht="16.5" customHeight="1"/>
    <row r="86" customFormat="1" ht="16.5" customHeight="1"/>
    <row r="87" customFormat="1" ht="16.5" customHeight="1"/>
    <row r="88" customFormat="1" ht="16.5" customHeight="1"/>
    <row r="89" customFormat="1" ht="16.5" customHeight="1"/>
    <row r="90" customFormat="1" ht="16.5" customHeight="1"/>
    <row r="91" customFormat="1" ht="16.5" customHeight="1"/>
    <row r="92" customFormat="1" ht="16.5" customHeight="1"/>
    <row r="93" customFormat="1" ht="16.5" customHeight="1"/>
    <row r="94" customFormat="1" ht="16.5" customHeight="1"/>
    <row r="95" customFormat="1" ht="16.5" customHeight="1"/>
    <row r="96" customFormat="1" ht="16.5" customHeight="1"/>
    <row r="97" customFormat="1" ht="16.5" customHeight="1"/>
    <row r="98" customFormat="1" ht="16.5" customHeight="1"/>
    <row r="99" customFormat="1" ht="16.5" customHeight="1"/>
    <row r="100" customFormat="1" ht="16.5" customHeight="1"/>
    <row r="101" customFormat="1" ht="16.5" customHeight="1"/>
    <row r="102" customFormat="1" ht="16.5" customHeight="1"/>
    <row r="103" customFormat="1" ht="23.25" customHeight="1"/>
    <row r="104" customFormat="1" ht="16.5" customHeight="1"/>
    <row r="105" customFormat="1" ht="19.5" customHeight="1"/>
    <row r="106" customFormat="1" ht="18" customHeight="1"/>
    <row r="107" customFormat="1" ht="19.5" customHeight="1"/>
    <row r="108" customFormat="1" ht="16.5" customHeight="1"/>
    <row r="109" customFormat="1" ht="16.5" customHeight="1"/>
    <row r="110" customFormat="1" ht="16.5" customHeight="1"/>
    <row r="111" customFormat="1" ht="16.5" customHeight="1"/>
    <row r="112" customFormat="1" ht="16.5" customHeight="1"/>
    <row r="113" spans="2:23" ht="16.5" customHeight="1">
      <c r="B113" s="1394"/>
      <c r="C113" s="1394"/>
      <c r="D113" s="1394"/>
      <c r="E113" s="1394"/>
      <c r="F113" s="1394"/>
      <c r="G113" s="1394"/>
      <c r="H113" s="1394"/>
      <c r="I113" s="1394"/>
      <c r="J113" s="1394"/>
      <c r="K113" s="1394"/>
      <c r="L113" s="1394"/>
    </row>
    <row r="114" spans="2:23" ht="15.75" customHeight="1">
      <c r="B114" s="1394"/>
      <c r="C114" s="1394"/>
      <c r="D114" s="1394"/>
      <c r="E114" s="1394"/>
      <c r="F114" s="1394"/>
      <c r="G114" s="1394"/>
      <c r="H114" s="1394"/>
      <c r="I114" s="1394"/>
      <c r="J114" s="1394"/>
      <c r="K114" s="1394"/>
      <c r="L114" s="1394"/>
    </row>
    <row r="115" spans="2:23" ht="15.75" customHeight="1">
      <c r="B115" s="1394"/>
      <c r="C115" s="1394"/>
      <c r="D115" s="1394"/>
      <c r="E115" s="1394"/>
      <c r="F115" s="1394"/>
      <c r="G115" s="1394"/>
      <c r="H115" s="1394"/>
      <c r="I115" s="1394"/>
      <c r="J115" s="1394"/>
      <c r="K115" s="1394"/>
      <c r="L115" s="1394"/>
      <c r="M115" s="1394"/>
      <c r="N115" s="1394"/>
      <c r="O115" s="1394"/>
      <c r="P115" s="1394"/>
      <c r="Q115" s="1394"/>
      <c r="R115" s="1394"/>
      <c r="S115" s="1394"/>
      <c r="T115" s="1394"/>
      <c r="U115" s="1394"/>
      <c r="V115" s="1394"/>
      <c r="W115" s="1394"/>
    </row>
    <row r="116" spans="2:23" ht="16.5" customHeight="1">
      <c r="B116" s="1394"/>
      <c r="C116" s="1394"/>
      <c r="D116" s="1394"/>
      <c r="E116" s="1394"/>
      <c r="F116" s="1394"/>
      <c r="G116" s="1394"/>
      <c r="H116" s="1394"/>
      <c r="I116" s="1394"/>
      <c r="J116" s="1394"/>
      <c r="K116" s="1394"/>
      <c r="L116" s="1394"/>
      <c r="M116" s="1394"/>
      <c r="N116" s="1394"/>
      <c r="O116" s="1394"/>
      <c r="P116" s="1394"/>
      <c r="Q116" s="1394"/>
      <c r="R116" s="1394"/>
      <c r="S116" s="1394"/>
      <c r="T116" s="1394"/>
      <c r="U116" s="1394"/>
      <c r="V116" s="1394"/>
      <c r="W116" s="1394"/>
    </row>
    <row r="117" spans="2:23" ht="16.5" customHeight="1">
      <c r="B117" s="1394"/>
      <c r="C117" s="1394"/>
      <c r="D117" s="1394"/>
      <c r="E117" s="1394"/>
      <c r="F117" s="1394"/>
      <c r="G117" s="1394"/>
      <c r="H117" s="1394"/>
      <c r="I117" s="1394"/>
      <c r="J117" s="1394"/>
      <c r="K117" s="1394"/>
      <c r="L117" s="1394"/>
      <c r="M117" s="1394"/>
      <c r="N117" s="1394"/>
      <c r="O117" s="1394"/>
      <c r="P117" s="1394"/>
      <c r="Q117" s="1394"/>
      <c r="R117" s="1394"/>
      <c r="S117" s="1394"/>
      <c r="T117" s="1394"/>
      <c r="U117" s="1394"/>
      <c r="V117" s="1394"/>
      <c r="W117" s="1394"/>
    </row>
    <row r="118" spans="2:23" ht="16.5" customHeight="1">
      <c r="B118" s="1394"/>
      <c r="C118" s="1394"/>
      <c r="D118" s="1394"/>
      <c r="E118" s="1394"/>
      <c r="F118" s="1394"/>
      <c r="G118" s="1394"/>
      <c r="H118" s="1394"/>
      <c r="I118" s="1394"/>
      <c r="J118" s="1394"/>
      <c r="K118" s="1394"/>
      <c r="L118" s="1394"/>
      <c r="M118" s="1394"/>
      <c r="N118" s="1394"/>
      <c r="O118" s="1394"/>
      <c r="P118" s="1394"/>
      <c r="Q118" s="1394"/>
      <c r="R118" s="1394"/>
      <c r="S118" s="1394"/>
      <c r="T118" s="1394"/>
      <c r="U118" s="1394"/>
      <c r="V118" s="1394"/>
      <c r="W118" s="1394"/>
    </row>
    <row r="119" spans="2:23" ht="16.5" customHeight="1">
      <c r="B119" s="1394"/>
      <c r="C119" s="1394"/>
      <c r="D119" s="1394"/>
      <c r="E119" s="1394"/>
      <c r="F119" s="1394"/>
      <c r="G119" s="1394"/>
      <c r="H119" s="1394"/>
      <c r="I119" s="1394"/>
      <c r="J119" s="1394"/>
      <c r="K119" s="1394"/>
      <c r="L119" s="1394"/>
      <c r="M119" s="1394"/>
      <c r="N119" s="1394"/>
      <c r="O119" s="1394"/>
      <c r="P119" s="1394"/>
      <c r="Q119" s="1394"/>
      <c r="R119" s="1394"/>
      <c r="S119" s="1394"/>
      <c r="T119" s="1394"/>
      <c r="U119" s="1394"/>
      <c r="V119" s="1394"/>
      <c r="W119" s="1394"/>
    </row>
    <row r="120" spans="2:23" ht="16.5" customHeight="1">
      <c r="B120" s="1394"/>
      <c r="C120" s="1394"/>
      <c r="D120" s="1394"/>
      <c r="E120" s="1394"/>
      <c r="F120" s="1394"/>
      <c r="G120" s="1394"/>
      <c r="H120" s="1394"/>
      <c r="I120" s="1394"/>
      <c r="J120" s="1394"/>
      <c r="K120" s="1394"/>
      <c r="L120" s="1394"/>
      <c r="M120" s="1394"/>
      <c r="N120" s="1394"/>
      <c r="O120" s="1394"/>
      <c r="P120" s="1394"/>
      <c r="Q120" s="1394"/>
      <c r="R120" s="1394"/>
      <c r="S120" s="1394"/>
      <c r="T120" s="1394"/>
      <c r="U120" s="1394"/>
      <c r="V120" s="1394"/>
      <c r="W120" s="1394"/>
    </row>
    <row r="121" spans="2:23" ht="16.5" customHeight="1">
      <c r="B121" s="1394"/>
      <c r="C121" s="1394"/>
      <c r="D121" s="1394"/>
      <c r="E121" s="1394"/>
      <c r="F121" s="1394"/>
      <c r="G121" s="1394"/>
      <c r="H121" s="1394"/>
      <c r="I121" s="1394"/>
      <c r="J121" s="1394"/>
      <c r="K121" s="1394"/>
      <c r="L121" s="1394"/>
      <c r="M121" s="1394"/>
      <c r="N121" s="1394"/>
      <c r="O121" s="1394"/>
      <c r="P121" s="1394"/>
      <c r="Q121" s="1394"/>
      <c r="R121" s="1394"/>
      <c r="S121" s="1394"/>
      <c r="T121" s="1394"/>
      <c r="U121" s="1394"/>
      <c r="V121" s="1394"/>
      <c r="W121" s="1394"/>
    </row>
    <row r="122" spans="2:23" ht="16.5" customHeight="1">
      <c r="B122" s="1394"/>
      <c r="C122" s="1394"/>
      <c r="D122" s="1394"/>
      <c r="E122" s="1394"/>
      <c r="F122" s="1394"/>
      <c r="G122" s="1394"/>
      <c r="H122" s="1394"/>
      <c r="I122" s="1394"/>
      <c r="J122" s="1394"/>
      <c r="K122" s="1394"/>
      <c r="L122" s="1394"/>
      <c r="M122" s="1394"/>
      <c r="N122" s="1394"/>
      <c r="O122" s="1394"/>
      <c r="P122" s="1394"/>
      <c r="Q122" s="1394"/>
      <c r="R122" s="1394"/>
      <c r="S122" s="1394"/>
      <c r="T122" s="1394"/>
      <c r="U122" s="1394"/>
      <c r="V122" s="1394"/>
      <c r="W122" s="1394"/>
    </row>
    <row r="123" spans="2:23" ht="16.5" customHeight="1">
      <c r="B123" s="1394"/>
      <c r="C123" s="1394"/>
      <c r="D123" s="1394"/>
      <c r="E123" s="1394"/>
      <c r="F123" s="1394"/>
      <c r="G123" s="1394"/>
      <c r="H123" s="1394"/>
      <c r="I123" s="1394"/>
      <c r="J123" s="1394"/>
      <c r="K123" s="1394"/>
      <c r="L123" s="1394"/>
      <c r="M123" s="1394"/>
      <c r="N123" s="1394"/>
      <c r="O123" s="1394"/>
      <c r="P123" s="1394"/>
      <c r="Q123" s="1394"/>
      <c r="R123" s="1394"/>
      <c r="S123" s="1394"/>
      <c r="T123" s="1394"/>
      <c r="U123" s="1394"/>
      <c r="V123" s="1394"/>
      <c r="W123" s="1394"/>
    </row>
    <row r="124" spans="2:23" ht="16.5" customHeight="1">
      <c r="B124" s="1394"/>
      <c r="C124" s="1394"/>
      <c r="D124" s="1394"/>
      <c r="E124" s="1394"/>
      <c r="F124" s="1394"/>
      <c r="G124" s="1394"/>
      <c r="H124" s="1394"/>
      <c r="I124" s="1394"/>
      <c r="J124" s="1394"/>
      <c r="K124" s="1394"/>
      <c r="L124" s="1394"/>
      <c r="M124" s="1394"/>
      <c r="N124" s="1394"/>
      <c r="O124" s="1394"/>
      <c r="P124" s="1394"/>
      <c r="Q124" s="1394"/>
      <c r="R124" s="1394"/>
      <c r="S124" s="1394"/>
      <c r="T124" s="1394"/>
      <c r="U124" s="1394"/>
      <c r="V124" s="1394"/>
      <c r="W124" s="1394"/>
    </row>
    <row r="125" spans="2:23" ht="16.5" customHeight="1">
      <c r="B125" s="1394"/>
      <c r="C125" s="1394"/>
      <c r="D125" s="1394"/>
      <c r="E125" s="1394"/>
      <c r="F125" s="1394"/>
      <c r="G125" s="1394"/>
      <c r="H125" s="1394"/>
      <c r="I125" s="1394"/>
      <c r="J125" s="1394"/>
      <c r="K125" s="1394"/>
      <c r="L125" s="1394"/>
      <c r="M125" s="1394"/>
      <c r="N125" s="1394"/>
      <c r="O125" s="1394"/>
      <c r="P125" s="1394"/>
      <c r="Q125" s="1394"/>
      <c r="R125" s="1394"/>
      <c r="S125" s="1394"/>
      <c r="T125" s="1394"/>
      <c r="U125" s="1394"/>
      <c r="V125" s="1394"/>
      <c r="W125" s="1394"/>
    </row>
    <row r="126" spans="2:23" ht="23.25" customHeight="1">
      <c r="B126" s="1394"/>
      <c r="C126" s="1394"/>
      <c r="D126" s="1394"/>
      <c r="E126" s="1394"/>
      <c r="F126" s="1394"/>
      <c r="G126" s="1394"/>
      <c r="H126" s="1394"/>
      <c r="I126" s="1394"/>
      <c r="J126" s="1394"/>
      <c r="K126" s="1394"/>
      <c r="L126" s="1394"/>
      <c r="M126" s="1394"/>
      <c r="N126" s="1394"/>
      <c r="O126" s="1394"/>
      <c r="P126" s="1394"/>
      <c r="Q126" s="1394"/>
      <c r="R126" s="1394"/>
      <c r="S126" s="1394"/>
      <c r="T126" s="1394"/>
      <c r="U126" s="1394"/>
      <c r="V126" s="1394"/>
      <c r="W126" s="1394"/>
    </row>
    <row r="127" spans="2:23" ht="23.25" customHeight="1">
      <c r="B127" s="1394"/>
      <c r="C127" s="1394"/>
      <c r="D127" s="1394"/>
      <c r="E127" s="1394"/>
      <c r="F127" s="1394"/>
      <c r="G127" s="1394"/>
      <c r="H127" s="1394"/>
      <c r="I127" s="1394"/>
      <c r="J127" s="1394"/>
      <c r="K127" s="1394"/>
      <c r="L127" s="1394"/>
      <c r="M127" s="1394"/>
      <c r="N127" s="1394"/>
      <c r="O127" s="1394"/>
      <c r="P127" s="1394"/>
      <c r="Q127" s="1394"/>
      <c r="R127" s="1394"/>
      <c r="S127" s="1394"/>
      <c r="T127" s="1394"/>
      <c r="U127" s="1394"/>
      <c r="V127" s="1394"/>
      <c r="W127" s="1394"/>
    </row>
    <row r="128" spans="2:23" ht="23.25" customHeight="1">
      <c r="B128" s="1394"/>
      <c r="C128" s="1394"/>
      <c r="D128" s="1394"/>
      <c r="E128" s="1394"/>
      <c r="F128" s="1394"/>
      <c r="G128" s="1394"/>
      <c r="H128" s="1394"/>
      <c r="I128" s="1394"/>
      <c r="J128" s="1394"/>
      <c r="K128" s="1394"/>
      <c r="L128" s="1394"/>
      <c r="M128" s="1394"/>
      <c r="N128" s="1394"/>
      <c r="O128" s="1394"/>
      <c r="P128" s="1394"/>
      <c r="Q128" s="1394"/>
      <c r="R128" s="1394"/>
      <c r="S128" s="1394"/>
      <c r="T128" s="1394"/>
      <c r="U128" s="1394"/>
      <c r="V128" s="1394"/>
      <c r="W128" s="1394"/>
    </row>
    <row r="129" spans="1:24" ht="23.25" customHeight="1">
      <c r="B129" s="1394"/>
      <c r="C129" s="1394"/>
      <c r="D129" s="1394"/>
      <c r="E129" s="1394"/>
      <c r="F129" s="1394"/>
      <c r="G129" s="1394"/>
      <c r="H129" s="1394"/>
      <c r="I129" s="1394"/>
      <c r="J129" s="1394"/>
      <c r="K129" s="1394"/>
      <c r="L129" s="1394"/>
      <c r="M129" s="1394"/>
      <c r="N129" s="1394"/>
      <c r="O129" s="1394"/>
      <c r="P129" s="1394"/>
      <c r="Q129" s="1394"/>
      <c r="R129" s="1394"/>
      <c r="S129" s="1394"/>
      <c r="T129" s="1394"/>
      <c r="U129" s="1394"/>
      <c r="V129" s="1394"/>
      <c r="W129" s="1394"/>
    </row>
    <row r="130" spans="1:24" ht="23.25" customHeight="1">
      <c r="B130" s="1394"/>
      <c r="C130" s="1394"/>
      <c r="D130" s="1394"/>
      <c r="E130" s="1394"/>
      <c r="F130" s="1394"/>
      <c r="G130" s="1394"/>
      <c r="H130" s="1394"/>
      <c r="I130" s="1394"/>
      <c r="J130" s="1394"/>
      <c r="K130" s="1394"/>
      <c r="L130" s="1394"/>
      <c r="M130" s="1394"/>
      <c r="N130" s="1394"/>
      <c r="O130" s="1394"/>
      <c r="P130" s="1394"/>
      <c r="Q130" s="1394"/>
      <c r="R130" s="1394"/>
      <c r="S130" s="1394"/>
      <c r="T130" s="1394"/>
      <c r="U130" s="1394"/>
      <c r="V130" s="1394"/>
      <c r="W130" s="1394"/>
    </row>
    <row r="131" spans="1:24" ht="23.25" customHeight="1">
      <c r="B131" s="1394"/>
      <c r="C131" s="1394"/>
      <c r="D131" s="1394"/>
      <c r="E131" s="1394"/>
      <c r="F131" s="1394"/>
      <c r="G131" s="1394"/>
      <c r="H131" s="1394"/>
      <c r="I131" s="1394"/>
      <c r="J131" s="1394"/>
      <c r="K131" s="1394"/>
      <c r="L131" s="1394"/>
      <c r="M131" s="1394"/>
      <c r="N131" s="1394"/>
      <c r="O131" s="1394"/>
      <c r="P131" s="1394"/>
      <c r="Q131" s="1394"/>
      <c r="R131" s="1394"/>
      <c r="S131" s="1394"/>
      <c r="T131" s="1394"/>
      <c r="U131" s="1394"/>
      <c r="V131" s="1394"/>
      <c r="W131" s="1394"/>
    </row>
    <row r="132" spans="1:24" ht="16.5" customHeight="1">
      <c r="B132" s="1394"/>
      <c r="C132" s="1394"/>
      <c r="D132" s="1394"/>
      <c r="E132" s="1394"/>
      <c r="F132" s="1394"/>
      <c r="G132" s="1394"/>
      <c r="H132" s="1394"/>
      <c r="I132" s="1394"/>
      <c r="J132" s="1394"/>
      <c r="K132" s="1394"/>
      <c r="L132" s="1394"/>
      <c r="M132" s="1394"/>
      <c r="N132" s="1394"/>
      <c r="O132" s="1394"/>
      <c r="P132" s="1394"/>
      <c r="Q132" s="1394"/>
      <c r="R132" s="1394"/>
      <c r="S132" s="1394"/>
      <c r="T132" s="1394"/>
      <c r="U132" s="1394"/>
      <c r="V132" s="1394"/>
      <c r="W132" s="1394"/>
    </row>
    <row r="133" spans="1:24" ht="16.5" customHeight="1">
      <c r="B133" s="1394"/>
      <c r="C133" s="1394"/>
      <c r="D133" s="1394"/>
      <c r="E133" s="1394"/>
      <c r="F133" s="1394"/>
      <c r="G133" s="1394"/>
      <c r="H133" s="1394"/>
      <c r="I133" s="1394"/>
      <c r="J133" s="1394"/>
      <c r="K133" s="1394"/>
      <c r="L133" s="1394"/>
      <c r="M133" s="1394"/>
      <c r="N133" s="1394"/>
      <c r="O133" s="1394"/>
      <c r="P133" s="1394"/>
      <c r="Q133" s="1394"/>
      <c r="R133" s="1394"/>
      <c r="S133" s="1394"/>
      <c r="T133" s="1394"/>
      <c r="U133" s="1394"/>
      <c r="V133" s="1394"/>
      <c r="W133" s="1394"/>
    </row>
    <row r="134" spans="1:24" ht="16.5" customHeight="1">
      <c r="B134" s="1394"/>
      <c r="C134" s="1394"/>
      <c r="D134" s="1394"/>
      <c r="E134" s="1394"/>
      <c r="F134" s="1394"/>
      <c r="G134" s="1394"/>
      <c r="H134" s="1394"/>
      <c r="I134" s="1394"/>
      <c r="J134" s="1394"/>
      <c r="K134" s="1394"/>
      <c r="L134" s="1394"/>
      <c r="M134" s="1394"/>
      <c r="N134" s="1394"/>
      <c r="O134" s="1394"/>
      <c r="P134" s="1394"/>
      <c r="Q134" s="1394"/>
      <c r="R134" s="1394"/>
      <c r="S134" s="1394"/>
      <c r="T134" s="1394"/>
      <c r="U134" s="1394"/>
      <c r="V134" s="1394"/>
      <c r="W134" s="1394"/>
    </row>
    <row r="135" spans="1:24" ht="16.5" customHeight="1">
      <c r="B135" s="1394"/>
      <c r="C135" s="1394"/>
      <c r="D135" s="1394"/>
      <c r="E135" s="1394"/>
      <c r="F135" s="1394"/>
      <c r="G135" s="1394"/>
      <c r="H135" s="1394"/>
      <c r="I135" s="1394"/>
      <c r="J135" s="1394"/>
      <c r="K135" s="1394"/>
      <c r="L135" s="1394"/>
      <c r="M135" s="1394"/>
      <c r="N135" s="1394"/>
      <c r="O135" s="1394"/>
      <c r="P135" s="1394"/>
      <c r="Q135" s="1394"/>
      <c r="R135" s="1394"/>
      <c r="S135" s="1394"/>
      <c r="T135" s="1394"/>
      <c r="U135" s="1394"/>
      <c r="V135" s="1394"/>
      <c r="W135" s="1394"/>
    </row>
    <row r="136" spans="1:24" ht="16.5" customHeight="1">
      <c r="B136" s="1394"/>
      <c r="C136" s="1394"/>
      <c r="D136" s="1394"/>
      <c r="E136" s="1394"/>
      <c r="F136" s="1394"/>
      <c r="G136" s="1394"/>
      <c r="H136" s="1394"/>
      <c r="I136" s="1394"/>
      <c r="J136" s="1394"/>
      <c r="K136" s="1394"/>
      <c r="L136" s="1394"/>
      <c r="M136" s="1394"/>
      <c r="N136" s="1394"/>
      <c r="O136" s="1394"/>
      <c r="P136" s="1394"/>
      <c r="Q136" s="1394"/>
      <c r="R136" s="1394"/>
      <c r="S136" s="1394"/>
      <c r="T136" s="1394"/>
      <c r="U136" s="1394"/>
      <c r="V136" s="1394"/>
      <c r="W136" s="1394"/>
    </row>
    <row r="137" spans="1:24" ht="16.5" customHeight="1">
      <c r="B137" s="1394"/>
      <c r="C137" s="1394"/>
      <c r="D137" s="1394"/>
      <c r="E137" s="1394"/>
      <c r="F137" s="1394"/>
      <c r="G137" s="1394"/>
      <c r="H137" s="1394"/>
      <c r="I137" s="1394"/>
      <c r="J137" s="1394"/>
      <c r="K137" s="1394"/>
      <c r="L137" s="1394"/>
      <c r="M137" s="1394"/>
      <c r="N137" s="1394"/>
      <c r="O137" s="1394"/>
      <c r="P137" s="1394"/>
      <c r="Q137" s="1394"/>
      <c r="R137" s="1394"/>
      <c r="S137" s="1394"/>
      <c r="T137" s="1394"/>
      <c r="U137" s="1394"/>
      <c r="V137" s="1394"/>
      <c r="W137" s="1394"/>
    </row>
    <row r="138" spans="1:24" ht="16.5" customHeight="1">
      <c r="B138" s="1394"/>
      <c r="C138" s="1394"/>
      <c r="D138" s="1394"/>
      <c r="E138" s="1394"/>
      <c r="F138" s="1394"/>
      <c r="G138" s="1394"/>
      <c r="H138" s="1394"/>
      <c r="I138" s="1394"/>
      <c r="J138" s="1394"/>
      <c r="K138" s="1394"/>
      <c r="L138" s="1394"/>
      <c r="M138" s="1394"/>
      <c r="N138" s="1394"/>
      <c r="O138" s="1394"/>
      <c r="P138" s="1394"/>
      <c r="Q138" s="1394"/>
      <c r="R138" s="1394"/>
      <c r="S138" s="1394"/>
      <c r="T138" s="1394"/>
      <c r="U138" s="1394"/>
      <c r="V138" s="1394"/>
      <c r="W138" s="1394"/>
    </row>
    <row r="139" spans="1:24" ht="16.5" customHeight="1">
      <c r="B139" s="1394"/>
      <c r="C139" s="1394"/>
      <c r="D139" s="1394"/>
      <c r="E139" s="1394"/>
      <c r="F139" s="1394"/>
      <c r="G139" s="1394"/>
      <c r="H139" s="1394"/>
      <c r="I139" s="1394"/>
      <c r="J139" s="1394"/>
      <c r="K139" s="1394"/>
      <c r="L139" s="1394"/>
      <c r="M139" s="1394"/>
      <c r="N139" s="1394"/>
      <c r="O139" s="1394"/>
      <c r="P139" s="1394"/>
      <c r="Q139" s="1394"/>
      <c r="R139" s="1394"/>
      <c r="S139" s="1394"/>
      <c r="T139" s="1394"/>
      <c r="U139" s="1394"/>
      <c r="V139" s="1394"/>
      <c r="W139" s="1394"/>
    </row>
    <row r="140" spans="1:24" ht="16.5" customHeight="1">
      <c r="B140" s="1394"/>
      <c r="C140" s="1394"/>
      <c r="D140" s="1394"/>
      <c r="E140" s="1394"/>
      <c r="F140" s="1394"/>
      <c r="G140" s="1394"/>
      <c r="H140" s="1394"/>
      <c r="I140" s="1394"/>
      <c r="J140" s="1394"/>
      <c r="K140" s="1394"/>
      <c r="L140" s="1394"/>
      <c r="M140" s="1394"/>
      <c r="N140" s="1394"/>
      <c r="O140" s="1394"/>
      <c r="P140" s="1394"/>
      <c r="Q140" s="1394"/>
      <c r="R140" s="1394"/>
      <c r="S140" s="1394"/>
      <c r="T140" s="1394"/>
      <c r="U140" s="1394"/>
      <c r="V140" s="1394"/>
      <c r="W140" s="1394"/>
    </row>
    <row r="141" spans="1:24" ht="17.25">
      <c r="A141" s="514"/>
      <c r="B141" s="1394"/>
      <c r="C141" s="1394"/>
      <c r="D141" s="1394"/>
      <c r="E141" s="1394"/>
      <c r="F141" s="1394"/>
      <c r="G141" s="1394"/>
      <c r="H141" s="1394"/>
      <c r="I141" s="1394"/>
      <c r="J141" s="1394"/>
      <c r="K141" s="1394"/>
      <c r="L141" s="1394"/>
      <c r="M141" s="1298"/>
      <c r="N141" s="1298"/>
      <c r="O141" s="1298"/>
    </row>
    <row r="142" spans="1:24" ht="16.5" customHeight="1">
      <c r="A142" s="514"/>
      <c r="B142" s="1394"/>
      <c r="C142" s="1394"/>
      <c r="D142" s="1394"/>
      <c r="E142" s="1394"/>
      <c r="F142" s="1394"/>
      <c r="G142" s="1394"/>
      <c r="H142" s="1394"/>
      <c r="I142" s="1394"/>
      <c r="J142" s="1394"/>
      <c r="K142" s="1394"/>
      <c r="L142" s="1394"/>
      <c r="M142" s="1298"/>
      <c r="N142" s="1298"/>
      <c r="O142" s="1298"/>
      <c r="P142" s="1"/>
      <c r="Q142" s="1"/>
      <c r="R142" s="1"/>
      <c r="S142" s="1"/>
      <c r="T142" s="1"/>
      <c r="U142" s="1"/>
      <c r="V142" s="1"/>
      <c r="W142" s="1"/>
    </row>
    <row r="143" spans="1:24" ht="16.5" customHeight="1">
      <c r="A143" s="514"/>
      <c r="B143" s="1394"/>
      <c r="C143" s="1394"/>
      <c r="D143" s="1394"/>
      <c r="E143" s="1394"/>
      <c r="F143" s="1394"/>
      <c r="G143" s="1394"/>
      <c r="H143" s="1394"/>
      <c r="I143" s="1394"/>
      <c r="J143" s="1394"/>
      <c r="K143" s="1394"/>
      <c r="L143" s="1394"/>
      <c r="M143" s="1298"/>
      <c r="N143" s="1298"/>
      <c r="O143" s="1298"/>
      <c r="X143" s="1"/>
    </row>
    <row r="144" spans="1:24" ht="16.5" customHeight="1">
      <c r="A144" s="514"/>
      <c r="B144" s="1394"/>
      <c r="C144" s="1394"/>
      <c r="D144" s="1394"/>
      <c r="E144" s="1394"/>
      <c r="F144" s="1394"/>
      <c r="G144" s="1394"/>
      <c r="H144" s="1394"/>
      <c r="I144" s="1394"/>
      <c r="J144" s="1394"/>
      <c r="K144" s="1394"/>
      <c r="L144" s="1394"/>
      <c r="M144" s="1298"/>
      <c r="N144" s="1298"/>
      <c r="O144" s="1298"/>
    </row>
    <row r="145" spans="1:15" ht="16.5" customHeight="1">
      <c r="A145" s="514"/>
      <c r="B145" s="1394"/>
      <c r="C145" s="1394"/>
      <c r="D145" s="1394"/>
      <c r="E145" s="1394"/>
      <c r="F145" s="1394"/>
      <c r="G145" s="1394"/>
      <c r="H145" s="1394"/>
      <c r="I145" s="1394"/>
      <c r="J145" s="1394"/>
      <c r="K145" s="1394"/>
      <c r="L145" s="1394"/>
      <c r="M145" s="1298"/>
      <c r="N145" s="1298"/>
      <c r="O145" s="1298"/>
    </row>
    <row r="146" spans="1:15" ht="16.5" customHeight="1">
      <c r="A146" s="514"/>
      <c r="B146" s="1394"/>
      <c r="C146" s="1394"/>
      <c r="D146" s="1394"/>
      <c r="E146" s="1394"/>
      <c r="F146" s="1394"/>
      <c r="G146" s="1394"/>
      <c r="H146" s="1394"/>
      <c r="I146" s="1394"/>
      <c r="J146" s="1394"/>
      <c r="K146" s="1394"/>
      <c r="L146" s="1394"/>
      <c r="M146" s="1298"/>
      <c r="N146" s="1298"/>
      <c r="O146" s="1298"/>
    </row>
    <row r="147" spans="1:15" ht="16.5" customHeight="1">
      <c r="A147" s="514"/>
      <c r="B147" s="1394"/>
      <c r="C147" s="1394"/>
      <c r="D147" s="1394"/>
      <c r="E147" s="1394"/>
      <c r="F147" s="1394"/>
      <c r="G147" s="1394"/>
      <c r="H147" s="1394"/>
      <c r="I147" s="1394"/>
      <c r="J147" s="1394"/>
      <c r="K147" s="1394"/>
      <c r="L147" s="1394"/>
      <c r="M147" s="1298"/>
      <c r="N147" s="1298"/>
      <c r="O147" s="1298"/>
    </row>
    <row r="148" spans="1:15" ht="16.5" customHeight="1">
      <c r="A148" s="514"/>
      <c r="B148" s="1394"/>
      <c r="C148" s="1394"/>
      <c r="D148" s="1394"/>
      <c r="E148" s="1394"/>
      <c r="F148" s="1394"/>
      <c r="G148" s="1394"/>
      <c r="H148" s="1394"/>
      <c r="I148" s="1394"/>
      <c r="J148" s="1394"/>
      <c r="K148" s="1394"/>
      <c r="L148" s="1394"/>
      <c r="M148" s="1298"/>
      <c r="N148" s="1298"/>
      <c r="O148" s="1298"/>
    </row>
    <row r="149" spans="1:15" ht="16.5" customHeight="1">
      <c r="A149" s="514"/>
      <c r="B149" s="1394"/>
      <c r="C149" s="1394"/>
      <c r="D149" s="1394"/>
      <c r="E149" s="1394"/>
      <c r="F149" s="1394"/>
      <c r="G149" s="1394"/>
      <c r="H149" s="1394"/>
      <c r="I149" s="1394"/>
      <c r="J149" s="1394"/>
      <c r="K149" s="1394"/>
      <c r="L149" s="1394"/>
      <c r="M149" s="1298"/>
      <c r="N149" s="1298"/>
      <c r="O149" s="1298"/>
    </row>
    <row r="150" spans="1:15" ht="16.5" customHeight="1">
      <c r="A150" s="514"/>
      <c r="B150" s="1394"/>
      <c r="C150" s="1394"/>
      <c r="D150" s="1394"/>
      <c r="E150" s="1394"/>
      <c r="F150" s="1394"/>
      <c r="G150" s="1394"/>
      <c r="H150" s="1394"/>
      <c r="I150" s="1394"/>
      <c r="J150" s="1394"/>
      <c r="K150" s="1394"/>
      <c r="L150" s="1394"/>
      <c r="M150" s="7"/>
      <c r="N150" s="7"/>
      <c r="O150" s="7"/>
    </row>
    <row r="151" spans="1:15" ht="16.5" customHeight="1">
      <c r="A151" s="514"/>
      <c r="B151" s="1394"/>
      <c r="C151" s="1394"/>
      <c r="D151" s="1394"/>
      <c r="E151" s="1394"/>
      <c r="F151" s="1394"/>
      <c r="G151" s="1394"/>
      <c r="H151" s="1394"/>
      <c r="I151" s="1394"/>
      <c r="J151" s="1394"/>
      <c r="K151" s="1394"/>
      <c r="L151" s="1394"/>
      <c r="M151" s="7"/>
      <c r="N151" s="7"/>
      <c r="O151" s="7"/>
    </row>
    <row r="152" spans="1:15" ht="16.5" customHeight="1">
      <c r="A152" s="514"/>
      <c r="B152" s="1394"/>
      <c r="C152" s="1394"/>
      <c r="D152" s="1394"/>
      <c r="E152" s="1394"/>
      <c r="F152" s="1394"/>
      <c r="G152" s="1394"/>
      <c r="H152" s="1394"/>
      <c r="I152" s="1394"/>
      <c r="J152" s="1394"/>
      <c r="K152" s="1394"/>
      <c r="L152" s="1394"/>
      <c r="M152" s="7"/>
      <c r="N152" s="7"/>
      <c r="O152" s="7"/>
    </row>
    <row r="153" spans="1:15" ht="16.5" customHeight="1">
      <c r="A153" s="514"/>
      <c r="B153" s="1394"/>
      <c r="C153" s="1394"/>
      <c r="D153" s="1394"/>
      <c r="E153" s="1394"/>
      <c r="F153" s="1394"/>
      <c r="G153" s="1394"/>
      <c r="H153" s="1394"/>
      <c r="I153" s="1394"/>
      <c r="J153" s="1394"/>
      <c r="K153" s="1394"/>
      <c r="L153" s="1394"/>
      <c r="M153" s="7"/>
      <c r="N153" s="7"/>
      <c r="O153" s="7"/>
    </row>
    <row r="154" spans="1:15" ht="16.5" customHeight="1">
      <c r="A154" s="514"/>
      <c r="B154" s="1394"/>
      <c r="C154" s="1394"/>
      <c r="D154" s="1394"/>
      <c r="E154" s="1394"/>
      <c r="F154" s="1394"/>
      <c r="G154" s="1394"/>
      <c r="H154" s="1394"/>
      <c r="I154" s="1394"/>
      <c r="J154" s="1394"/>
      <c r="K154" s="1394"/>
      <c r="L154" s="1394"/>
      <c r="M154" s="7"/>
      <c r="N154" s="7"/>
      <c r="O154" s="7"/>
    </row>
    <row r="155" spans="1:15" ht="16.5" customHeight="1">
      <c r="A155" s="514"/>
      <c r="B155" s="1394"/>
      <c r="C155" s="1394"/>
      <c r="D155" s="1394"/>
      <c r="E155" s="1394"/>
      <c r="F155" s="1394"/>
      <c r="G155" s="1394"/>
      <c r="H155" s="1394"/>
      <c r="I155" s="1394"/>
      <c r="J155" s="1394"/>
      <c r="K155" s="1394"/>
      <c r="L155" s="1394"/>
      <c r="M155" s="1298"/>
      <c r="N155" s="1298"/>
      <c r="O155" s="1298"/>
    </row>
    <row r="156" spans="1:15" ht="16.5" customHeight="1">
      <c r="A156" s="514"/>
      <c r="B156" s="1394"/>
      <c r="C156" s="1394"/>
      <c r="D156" s="1394"/>
      <c r="E156" s="1394"/>
      <c r="F156" s="1394"/>
      <c r="G156" s="1394"/>
      <c r="H156" s="1394"/>
      <c r="I156" s="1394"/>
      <c r="J156" s="1394"/>
      <c r="K156" s="1394"/>
      <c r="L156" s="1394"/>
      <c r="M156" s="1298"/>
      <c r="N156" s="1298"/>
      <c r="O156" s="1298"/>
    </row>
    <row r="157" spans="1:15" ht="16.5" customHeight="1">
      <c r="A157" s="514"/>
      <c r="B157" s="1394"/>
      <c r="C157" s="1394"/>
      <c r="D157" s="1394"/>
      <c r="E157" s="1394"/>
      <c r="F157" s="1394"/>
      <c r="G157" s="1394"/>
      <c r="H157" s="1394"/>
      <c r="I157" s="1394"/>
      <c r="J157" s="1394"/>
      <c r="K157" s="1394"/>
      <c r="L157" s="1394"/>
      <c r="M157" s="1298"/>
      <c r="N157" s="1298"/>
      <c r="O157" s="1298"/>
    </row>
    <row r="158" spans="1:15" ht="16.5" customHeight="1">
      <c r="A158" s="514"/>
      <c r="B158" s="1394"/>
      <c r="C158" s="1394"/>
      <c r="D158" s="1394"/>
      <c r="E158" s="1394"/>
      <c r="F158" s="1394"/>
      <c r="G158" s="1394"/>
      <c r="H158" s="1394"/>
      <c r="I158" s="1394"/>
      <c r="J158" s="1394"/>
      <c r="K158" s="1394"/>
      <c r="L158" s="1394"/>
      <c r="M158" s="1298"/>
      <c r="N158" s="1298"/>
      <c r="O158" s="1298"/>
    </row>
    <row r="159" spans="1:15" ht="16.5" customHeight="1">
      <c r="A159" s="514"/>
      <c r="B159" s="1394"/>
      <c r="C159" s="1394"/>
      <c r="D159" s="1394"/>
      <c r="E159" s="1394"/>
      <c r="F159" s="1394"/>
      <c r="G159" s="1394"/>
      <c r="H159" s="1394"/>
      <c r="I159" s="1394"/>
      <c r="J159" s="1394"/>
      <c r="K159" s="1394"/>
      <c r="L159" s="1394"/>
      <c r="M159" s="1298"/>
      <c r="N159" s="1298"/>
      <c r="O159" s="1298"/>
    </row>
    <row r="160" spans="1:15" ht="16.5" customHeight="1">
      <c r="A160" s="514"/>
      <c r="B160" s="1394"/>
      <c r="C160" s="1394"/>
      <c r="D160" s="1394"/>
      <c r="E160" s="1394"/>
      <c r="F160" s="1394"/>
      <c r="G160" s="1394"/>
      <c r="H160" s="1394"/>
      <c r="I160" s="1394"/>
      <c r="J160" s="1394"/>
      <c r="K160" s="1394"/>
      <c r="L160" s="1394"/>
      <c r="M160" s="1298"/>
      <c r="N160" s="1298"/>
      <c r="O160" s="1298"/>
    </row>
    <row r="161" spans="1:15" ht="16.5" customHeight="1">
      <c r="A161" s="514"/>
      <c r="B161" s="1394"/>
      <c r="C161" s="1394"/>
      <c r="D161" s="1394"/>
      <c r="E161" s="1394"/>
      <c r="F161" s="1394"/>
      <c r="G161" s="1394"/>
      <c r="H161" s="1394"/>
      <c r="I161" s="1394"/>
      <c r="J161" s="1394"/>
      <c r="K161" s="1394"/>
      <c r="L161" s="1394"/>
      <c r="M161" s="1298"/>
      <c r="N161" s="1298"/>
      <c r="O161" s="1298"/>
    </row>
    <row r="162" spans="1:15" ht="16.5" customHeight="1">
      <c r="A162" s="514"/>
      <c r="B162" s="1394"/>
      <c r="C162" s="1394"/>
      <c r="D162" s="1394"/>
      <c r="E162" s="1394"/>
      <c r="F162" s="1394"/>
      <c r="G162" s="1394"/>
      <c r="H162" s="1394"/>
      <c r="I162" s="1394"/>
      <c r="J162" s="1394"/>
      <c r="K162" s="1394"/>
      <c r="L162" s="1394"/>
      <c r="M162" s="1298"/>
      <c r="N162" s="1298"/>
      <c r="O162" s="1298"/>
    </row>
    <row r="163" spans="1:15" ht="16.5" customHeight="1">
      <c r="A163" s="514"/>
      <c r="B163" s="1394"/>
      <c r="C163" s="1394"/>
      <c r="D163" s="1394"/>
      <c r="E163" s="1394"/>
      <c r="F163" s="1394"/>
      <c r="G163" s="1394"/>
      <c r="H163" s="1394"/>
      <c r="I163" s="1394"/>
      <c r="J163" s="1394"/>
      <c r="K163" s="1394"/>
      <c r="L163" s="1394"/>
      <c r="M163" s="1298"/>
      <c r="N163" s="1298"/>
      <c r="O163" s="1298"/>
    </row>
    <row r="164" spans="1:15" ht="16.5" customHeight="1">
      <c r="A164" s="514"/>
      <c r="B164" s="1394"/>
      <c r="C164" s="1394"/>
      <c r="D164" s="1394"/>
      <c r="E164" s="1394"/>
      <c r="F164" s="1394"/>
      <c r="G164" s="1394"/>
      <c r="H164" s="1394"/>
      <c r="I164" s="1394"/>
      <c r="J164" s="1394"/>
      <c r="K164" s="1394"/>
      <c r="L164" s="1394"/>
      <c r="M164" s="1298"/>
      <c r="N164" s="1298"/>
      <c r="O164" s="1298"/>
    </row>
    <row r="165" spans="1:15" ht="16.5" customHeight="1">
      <c r="A165" s="514"/>
      <c r="B165" s="1394"/>
      <c r="C165" s="1394"/>
      <c r="D165" s="1394"/>
      <c r="E165" s="1394"/>
      <c r="F165" s="1394"/>
      <c r="G165" s="1394"/>
      <c r="H165" s="1394"/>
      <c r="I165" s="1394"/>
      <c r="J165" s="1394"/>
      <c r="K165" s="1394"/>
      <c r="L165" s="1394"/>
      <c r="M165" s="1298"/>
      <c r="N165" s="1298"/>
      <c r="O165" s="1298"/>
    </row>
    <row r="166" spans="1:15" ht="16.5" customHeight="1">
      <c r="A166" s="514"/>
      <c r="B166" s="1394"/>
      <c r="C166" s="1394"/>
      <c r="D166" s="1394"/>
      <c r="E166" s="1394"/>
      <c r="F166" s="1394"/>
      <c r="G166" s="1394"/>
      <c r="H166" s="1394"/>
      <c r="I166" s="1394"/>
      <c r="J166" s="1394"/>
      <c r="K166" s="1394"/>
      <c r="L166" s="1394"/>
      <c r="M166" s="1298"/>
      <c r="N166" s="1298"/>
      <c r="O166" s="1298"/>
    </row>
    <row r="167" spans="1:15" ht="16.5" customHeight="1">
      <c r="A167" s="514"/>
      <c r="B167" s="1394"/>
      <c r="C167" s="1394"/>
      <c r="D167" s="1394"/>
      <c r="E167" s="1394"/>
      <c r="F167" s="1394"/>
      <c r="G167" s="1394"/>
      <c r="H167" s="1394"/>
      <c r="I167" s="1394"/>
      <c r="J167" s="1394"/>
      <c r="K167" s="1394"/>
      <c r="L167" s="1394"/>
      <c r="M167" s="1298"/>
      <c r="N167" s="1298"/>
      <c r="O167" s="1298"/>
    </row>
    <row r="168" spans="1:15" ht="16.5" customHeight="1">
      <c r="A168" s="514"/>
      <c r="B168" s="1394"/>
      <c r="C168" s="1394"/>
      <c r="D168" s="1394"/>
      <c r="E168" s="1394"/>
      <c r="F168" s="1394"/>
      <c r="G168" s="1394"/>
      <c r="H168" s="1394"/>
      <c r="I168" s="1394"/>
      <c r="J168" s="1394"/>
      <c r="K168" s="1394"/>
      <c r="L168" s="1394"/>
      <c r="M168" s="1298"/>
      <c r="N168" s="1298"/>
      <c r="O168" s="1298"/>
    </row>
    <row r="169" spans="1:15" ht="16.5" customHeight="1">
      <c r="A169" s="514"/>
      <c r="B169" s="1394"/>
      <c r="C169" s="1394"/>
      <c r="D169" s="1394"/>
      <c r="E169" s="1394"/>
      <c r="F169" s="1394"/>
      <c r="G169" s="1394"/>
      <c r="H169" s="1394"/>
      <c r="I169" s="1394"/>
      <c r="J169" s="1394"/>
      <c r="K169" s="1394"/>
      <c r="L169" s="1394"/>
      <c r="M169" s="1298"/>
      <c r="N169" s="1298"/>
      <c r="O169" s="1298"/>
    </row>
    <row r="170" spans="1:15" ht="16.5" customHeight="1">
      <c r="A170" s="514"/>
      <c r="B170" s="1394"/>
      <c r="C170" s="1394"/>
      <c r="D170" s="1394"/>
      <c r="E170" s="1394"/>
      <c r="F170" s="1394"/>
      <c r="G170" s="1394"/>
      <c r="H170" s="1394"/>
      <c r="I170" s="1394"/>
      <c r="J170" s="1394"/>
      <c r="K170" s="1394"/>
      <c r="L170" s="1394"/>
      <c r="M170" s="1298"/>
      <c r="N170" s="1298"/>
      <c r="O170" s="1298"/>
    </row>
    <row r="171" spans="1:15" ht="16.5" customHeight="1">
      <c r="A171" s="514"/>
      <c r="B171" s="1394"/>
      <c r="C171" s="1394"/>
      <c r="D171" s="1394"/>
      <c r="E171" s="1394"/>
      <c r="F171" s="1394"/>
      <c r="G171" s="1394"/>
      <c r="H171" s="1394"/>
      <c r="I171" s="1394"/>
      <c r="J171" s="1394"/>
      <c r="K171" s="1394"/>
      <c r="L171" s="1394"/>
      <c r="M171" s="1298"/>
      <c r="N171" s="1298"/>
      <c r="O171" s="1298"/>
    </row>
    <row r="172" spans="1:15" ht="16.5" customHeight="1">
      <c r="A172" s="514"/>
      <c r="B172" s="1394"/>
      <c r="C172" s="1394"/>
      <c r="D172" s="1394"/>
      <c r="E172" s="1394"/>
      <c r="F172" s="1394"/>
      <c r="G172" s="1394"/>
      <c r="H172" s="1394"/>
      <c r="I172" s="1394"/>
      <c r="J172" s="1394"/>
      <c r="K172" s="1394"/>
      <c r="L172" s="1394"/>
      <c r="M172" s="1298"/>
      <c r="N172" s="1298"/>
      <c r="O172" s="1298"/>
    </row>
    <row r="173" spans="1:15" ht="16.5" customHeight="1">
      <c r="A173" s="514"/>
      <c r="B173" s="1394"/>
      <c r="C173" s="1394"/>
      <c r="D173" s="1394"/>
      <c r="E173" s="1394"/>
      <c r="F173" s="1394"/>
      <c r="G173" s="1394"/>
      <c r="H173" s="1394"/>
      <c r="I173" s="1394"/>
      <c r="J173" s="1394"/>
      <c r="K173" s="1394"/>
      <c r="L173" s="1394"/>
      <c r="M173" s="1298"/>
      <c r="N173" s="1298"/>
      <c r="O173" s="1298"/>
    </row>
    <row r="174" spans="1:15" ht="16.5" customHeight="1">
      <c r="A174" s="514"/>
      <c r="B174" s="1394"/>
      <c r="C174" s="1394"/>
      <c r="D174" s="1394"/>
      <c r="E174" s="1394"/>
      <c r="F174" s="1394"/>
      <c r="G174" s="1394"/>
      <c r="H174" s="1394"/>
      <c r="I174" s="1394"/>
      <c r="J174" s="1394"/>
      <c r="K174" s="1394"/>
      <c r="L174" s="1394"/>
      <c r="M174" s="1298"/>
      <c r="N174" s="1298"/>
      <c r="O174" s="1298"/>
    </row>
    <row r="175" spans="1:15" ht="16.5" customHeight="1">
      <c r="A175" s="514"/>
      <c r="B175" s="1394"/>
      <c r="C175" s="1394"/>
      <c r="D175" s="1394"/>
      <c r="E175" s="1394"/>
      <c r="F175" s="1394"/>
      <c r="G175" s="1394"/>
      <c r="H175" s="1394"/>
      <c r="I175" s="1394"/>
      <c r="J175" s="1394"/>
      <c r="K175" s="1394"/>
      <c r="L175" s="1394"/>
      <c r="M175" s="1298"/>
      <c r="N175" s="1298"/>
      <c r="O175" s="1298"/>
    </row>
    <row r="176" spans="1:15" ht="16.5" customHeight="1">
      <c r="A176" s="514"/>
      <c r="B176" s="1394"/>
      <c r="C176" s="1394"/>
      <c r="D176" s="1394"/>
      <c r="E176" s="1394"/>
      <c r="F176" s="1394"/>
      <c r="G176" s="1394"/>
      <c r="H176" s="1394"/>
      <c r="I176" s="1394"/>
      <c r="J176" s="1394"/>
      <c r="K176" s="1394"/>
      <c r="L176" s="1394"/>
      <c r="M176" s="1298"/>
      <c r="N176" s="1298"/>
      <c r="O176" s="1298"/>
    </row>
    <row r="177" spans="1:17" ht="16.5" customHeight="1">
      <c r="A177" s="514"/>
      <c r="B177" s="1394"/>
      <c r="C177" s="1394"/>
      <c r="D177" s="1394"/>
      <c r="E177" s="1394"/>
      <c r="F177" s="1394"/>
      <c r="G177" s="1394"/>
      <c r="H177" s="1394"/>
      <c r="I177" s="1394"/>
      <c r="J177" s="1394"/>
      <c r="K177" s="1394"/>
      <c r="L177" s="1394"/>
      <c r="M177" s="1298"/>
      <c r="N177" s="1298"/>
      <c r="O177" s="1298"/>
    </row>
    <row r="178" spans="1:17" ht="16.5" customHeight="1">
      <c r="A178" s="514"/>
      <c r="B178" s="1394"/>
      <c r="C178" s="1394"/>
      <c r="D178" s="1394"/>
      <c r="E178" s="1394"/>
      <c r="F178" s="1394"/>
      <c r="G178" s="1394"/>
      <c r="H178" s="1394"/>
      <c r="I178" s="1394"/>
      <c r="J178" s="1394"/>
      <c r="K178" s="1394"/>
      <c r="L178" s="1394"/>
      <c r="M178" s="1298"/>
      <c r="N178" s="1298"/>
      <c r="O178" s="1298"/>
    </row>
    <row r="179" spans="1:17" ht="16.5" customHeight="1">
      <c r="A179" s="514"/>
      <c r="B179" s="1394"/>
      <c r="C179" s="1394"/>
      <c r="D179" s="1394"/>
      <c r="E179" s="1394"/>
      <c r="F179" s="1394"/>
      <c r="G179" s="1394"/>
      <c r="H179" s="1394"/>
      <c r="I179" s="1394"/>
      <c r="J179" s="1394"/>
      <c r="K179" s="1394"/>
      <c r="L179" s="1394"/>
      <c r="M179" s="1298"/>
      <c r="N179" s="1298"/>
      <c r="O179" s="1298"/>
    </row>
    <row r="180" spans="1:17" ht="16.5" customHeight="1">
      <c r="A180" s="514"/>
      <c r="B180" s="1394"/>
      <c r="C180" s="1394"/>
      <c r="D180" s="1394"/>
      <c r="E180" s="1394"/>
      <c r="F180" s="1394"/>
      <c r="G180" s="1394"/>
      <c r="H180" s="1394"/>
      <c r="I180" s="1394"/>
      <c r="J180" s="1394"/>
      <c r="K180" s="1394"/>
      <c r="L180" s="1394"/>
      <c r="M180" s="1298"/>
      <c r="N180" s="1298"/>
      <c r="O180" s="1298"/>
    </row>
    <row r="181" spans="1:17" ht="16.5" customHeight="1">
      <c r="A181" s="514"/>
      <c r="B181" s="1394"/>
      <c r="C181" s="1394"/>
      <c r="D181" s="1394"/>
      <c r="E181" s="1394"/>
      <c r="F181" s="1394"/>
      <c r="G181" s="1394"/>
      <c r="H181" s="1394"/>
      <c r="I181" s="1394"/>
      <c r="J181" s="1394"/>
      <c r="K181" s="1394"/>
      <c r="L181" s="1394"/>
      <c r="M181" s="1298"/>
      <c r="N181" s="1298"/>
      <c r="O181" s="1298"/>
    </row>
    <row r="182" spans="1:17" ht="16.5" customHeight="1">
      <c r="A182" s="514"/>
      <c r="B182" s="1394"/>
      <c r="C182" s="1394"/>
      <c r="D182" s="1394"/>
      <c r="E182" s="1394"/>
      <c r="F182" s="1394"/>
      <c r="G182" s="1394"/>
      <c r="H182" s="1394"/>
      <c r="I182" s="1394"/>
      <c r="J182" s="1394"/>
      <c r="K182" s="1394"/>
      <c r="L182" s="1394"/>
      <c r="M182" s="1298"/>
      <c r="N182" s="1298"/>
      <c r="O182" s="1298"/>
    </row>
    <row r="183" spans="1:17" ht="16.5" customHeight="1">
      <c r="A183" s="514"/>
      <c r="B183" s="1394"/>
      <c r="C183" s="1394"/>
      <c r="D183" s="1394"/>
      <c r="E183" s="1394"/>
      <c r="F183" s="1394"/>
      <c r="G183" s="1394"/>
      <c r="H183" s="1394"/>
      <c r="I183" s="1394"/>
      <c r="J183" s="1394"/>
      <c r="K183" s="1394"/>
      <c r="L183" s="1394"/>
      <c r="M183" s="1298"/>
      <c r="N183" s="1298"/>
      <c r="O183" s="1298"/>
    </row>
    <row r="184" spans="1:17" ht="16.5" customHeight="1">
      <c r="A184" s="514"/>
      <c r="B184" s="1394"/>
      <c r="C184" s="1394"/>
      <c r="D184" s="1394"/>
      <c r="E184" s="1394"/>
      <c r="F184" s="1394"/>
      <c r="G184" s="1394"/>
      <c r="H184" s="1394"/>
      <c r="I184" s="1394"/>
      <c r="J184" s="1394"/>
      <c r="K184" s="1394"/>
      <c r="L184" s="1394"/>
      <c r="M184" s="1298"/>
      <c r="N184" s="1298"/>
      <c r="O184" s="1298"/>
    </row>
    <row r="185" spans="1:17" ht="16.5" customHeight="1">
      <c r="A185" s="514"/>
      <c r="B185" s="1394"/>
      <c r="C185" s="1394"/>
      <c r="D185" s="1394"/>
      <c r="E185" s="1394"/>
      <c r="F185" s="1394"/>
      <c r="G185" s="1394"/>
      <c r="H185" s="1394"/>
      <c r="I185" s="1394"/>
      <c r="J185" s="1394"/>
      <c r="K185" s="1394"/>
      <c r="L185" s="1394"/>
      <c r="M185" s="1298"/>
      <c r="N185" s="1298"/>
      <c r="O185" s="1298"/>
    </row>
    <row r="186" spans="1:17" ht="16.5" customHeight="1">
      <c r="A186" s="514"/>
      <c r="B186" s="1394"/>
      <c r="C186" s="1394"/>
      <c r="D186" s="1394"/>
      <c r="E186" s="1394"/>
      <c r="F186" s="1394"/>
      <c r="G186" s="1394"/>
      <c r="H186" s="1394"/>
      <c r="I186" s="1394"/>
      <c r="J186" s="1394"/>
      <c r="K186" s="1394"/>
      <c r="L186" s="1394"/>
      <c r="M186" s="1298"/>
      <c r="N186" s="1298"/>
      <c r="O186" s="1298"/>
    </row>
    <row r="187" spans="1:17" ht="16.5" customHeight="1">
      <c r="A187" s="514"/>
      <c r="B187" s="1394"/>
      <c r="C187" s="1394"/>
      <c r="D187" s="1394"/>
      <c r="E187" s="1394"/>
      <c r="F187" s="1394"/>
      <c r="G187" s="1394"/>
      <c r="H187" s="1394"/>
      <c r="I187" s="1394"/>
      <c r="J187" s="1394"/>
      <c r="K187" s="1394"/>
      <c r="L187" s="1394"/>
      <c r="M187" s="1298"/>
      <c r="N187" s="1298"/>
      <c r="O187" s="1298"/>
    </row>
    <row r="188" spans="1:17" ht="16.5" customHeight="1">
      <c r="A188" s="514"/>
      <c r="B188" s="1394"/>
      <c r="C188" s="1394"/>
      <c r="D188" s="1394"/>
      <c r="E188" s="1394"/>
      <c r="F188" s="1394"/>
      <c r="G188" s="1394"/>
      <c r="H188" s="1394"/>
      <c r="I188" s="1394"/>
      <c r="J188" s="1394"/>
      <c r="K188" s="1394"/>
      <c r="L188" s="1394"/>
      <c r="M188" s="1298"/>
      <c r="N188" s="1298"/>
      <c r="O188" s="1298"/>
    </row>
    <row r="189" spans="1:17" ht="16.5" customHeight="1">
      <c r="A189" s="514"/>
      <c r="B189" s="1394"/>
      <c r="C189" s="1394"/>
      <c r="D189" s="1394"/>
      <c r="E189" s="1394"/>
      <c r="F189" s="1394"/>
      <c r="G189" s="1394"/>
      <c r="H189" s="1394"/>
      <c r="I189" s="1394"/>
      <c r="J189" s="1394"/>
      <c r="K189" s="1394"/>
      <c r="L189" s="1394"/>
      <c r="M189" s="1298"/>
      <c r="N189" s="1298"/>
      <c r="O189" s="1298"/>
    </row>
    <row r="190" spans="1:17" ht="16.5" customHeight="1">
      <c r="A190" s="514"/>
      <c r="B190" s="1394"/>
      <c r="C190" s="1394"/>
      <c r="D190" s="1394"/>
      <c r="E190" s="1394"/>
      <c r="F190" s="1394"/>
      <c r="G190" s="1394"/>
      <c r="H190" s="1394"/>
      <c r="I190" s="1394"/>
      <c r="J190" s="1394"/>
      <c r="K190" s="1394"/>
      <c r="L190" s="1394"/>
      <c r="M190" s="1298"/>
      <c r="N190" s="1298"/>
      <c r="O190" s="1298"/>
    </row>
    <row r="191" spans="1:17" ht="16.5" customHeight="1">
      <c r="A191" s="514"/>
      <c r="B191" s="1394"/>
      <c r="C191" s="1394"/>
      <c r="D191" s="1394"/>
      <c r="E191" s="1394"/>
      <c r="F191" s="1394"/>
      <c r="G191" s="1394"/>
      <c r="H191" s="1394"/>
      <c r="I191" s="1394"/>
      <c r="J191" s="1394"/>
      <c r="K191" s="1394"/>
      <c r="L191" s="1394"/>
      <c r="M191" s="1298"/>
      <c r="N191" s="1298"/>
      <c r="O191" s="1298"/>
      <c r="P191" s="7"/>
      <c r="Q191" s="7"/>
    </row>
  </sheetData>
  <mergeCells count="154">
    <mergeCell ref="R29:R31"/>
    <mergeCell ref="R32:R34"/>
    <mergeCell ref="R35:R37"/>
    <mergeCell ref="U14:U16"/>
    <mergeCell ref="A1:N2"/>
    <mergeCell ref="D51:K51"/>
    <mergeCell ref="D50:K50"/>
    <mergeCell ref="D49:K49"/>
    <mergeCell ref="D48:K48"/>
    <mergeCell ref="D47:K47"/>
    <mergeCell ref="D46:K46"/>
    <mergeCell ref="D45:K45"/>
    <mergeCell ref="D44:K44"/>
    <mergeCell ref="D43:K43"/>
    <mergeCell ref="A3:C3"/>
    <mergeCell ref="G3:M3"/>
    <mergeCell ref="B139:L139"/>
    <mergeCell ref="M139:W139"/>
    <mergeCell ref="B140:L140"/>
    <mergeCell ref="M140:W140"/>
    <mergeCell ref="O2:O4"/>
    <mergeCell ref="D3:E3"/>
    <mergeCell ref="B134:L134"/>
    <mergeCell ref="M134:W134"/>
    <mergeCell ref="B135:L135"/>
    <mergeCell ref="M135:W135"/>
    <mergeCell ref="B136:L136"/>
    <mergeCell ref="M136:W136"/>
    <mergeCell ref="B137:L137"/>
    <mergeCell ref="M137:W137"/>
    <mergeCell ref="B138:L138"/>
    <mergeCell ref="M138:W138"/>
    <mergeCell ref="B129:L129"/>
    <mergeCell ref="M129:W129"/>
    <mergeCell ref="B130:L130"/>
    <mergeCell ref="M130:W130"/>
    <mergeCell ref="B131:L131"/>
    <mergeCell ref="M131:W131"/>
    <mergeCell ref="B132:L132"/>
    <mergeCell ref="B122:L122"/>
    <mergeCell ref="B133:L133"/>
    <mergeCell ref="M133:W133"/>
    <mergeCell ref="B124:L124"/>
    <mergeCell ref="M124:W124"/>
    <mergeCell ref="B125:L125"/>
    <mergeCell ref="M125:W125"/>
    <mergeCell ref="B126:L126"/>
    <mergeCell ref="M126:W126"/>
    <mergeCell ref="B127:L127"/>
    <mergeCell ref="M127:W127"/>
    <mergeCell ref="B128:L128"/>
    <mergeCell ref="M128:W128"/>
    <mergeCell ref="M121:W121"/>
    <mergeCell ref="M122:W122"/>
    <mergeCell ref="B123:L123"/>
    <mergeCell ref="R2:R4"/>
    <mergeCell ref="R5:R7"/>
    <mergeCell ref="D57:K57"/>
    <mergeCell ref="D56:K56"/>
    <mergeCell ref="D55:K55"/>
    <mergeCell ref="D54:K54"/>
    <mergeCell ref="D53:K53"/>
    <mergeCell ref="D52:K52"/>
    <mergeCell ref="O23:O25"/>
    <mergeCell ref="R8:R10"/>
    <mergeCell ref="O26:O28"/>
    <mergeCell ref="O29:O31"/>
    <mergeCell ref="O32:O34"/>
    <mergeCell ref="O35:O37"/>
    <mergeCell ref="O5:O7"/>
    <mergeCell ref="B117:L117"/>
    <mergeCell ref="M117:W117"/>
    <mergeCell ref="B115:L115"/>
    <mergeCell ref="M115:W115"/>
    <mergeCell ref="B113:L113"/>
    <mergeCell ref="U26:V37"/>
    <mergeCell ref="B114:L114"/>
    <mergeCell ref="B120:L120"/>
    <mergeCell ref="O8:O10"/>
    <mergeCell ref="O11:O13"/>
    <mergeCell ref="O14:O16"/>
    <mergeCell ref="O17:O19"/>
    <mergeCell ref="O20:O22"/>
    <mergeCell ref="B118:L118"/>
    <mergeCell ref="M118:W118"/>
    <mergeCell ref="B119:L119"/>
    <mergeCell ref="M119:W119"/>
    <mergeCell ref="M120:W120"/>
    <mergeCell ref="R20:R22"/>
    <mergeCell ref="R23:R25"/>
    <mergeCell ref="R11:R13"/>
    <mergeCell ref="R14:R16"/>
    <mergeCell ref="R17:R19"/>
    <mergeCell ref="B116:L116"/>
    <mergeCell ref="M116:W116"/>
    <mergeCell ref="D58:K58"/>
    <mergeCell ref="U17:U19"/>
    <mergeCell ref="U20:U22"/>
    <mergeCell ref="U23:U25"/>
    <mergeCell ref="R26:R28"/>
    <mergeCell ref="M123:W123"/>
    <mergeCell ref="M132:W132"/>
    <mergeCell ref="B164:L164"/>
    <mergeCell ref="B165:L165"/>
    <mergeCell ref="B166:L166"/>
    <mergeCell ref="B167:L167"/>
    <mergeCell ref="B121:L121"/>
    <mergeCell ref="B155:L155"/>
    <mergeCell ref="B156:L156"/>
    <mergeCell ref="B157:L157"/>
    <mergeCell ref="B146:L146"/>
    <mergeCell ref="B147:L147"/>
    <mergeCell ref="B148:L148"/>
    <mergeCell ref="B149:L149"/>
    <mergeCell ref="B150:L150"/>
    <mergeCell ref="B151:L151"/>
    <mergeCell ref="B141:L141"/>
    <mergeCell ref="B142:L142"/>
    <mergeCell ref="B143:L143"/>
    <mergeCell ref="B144:L144"/>
    <mergeCell ref="B145:L145"/>
    <mergeCell ref="B152:L152"/>
    <mergeCell ref="B153:L153"/>
    <mergeCell ref="B154:L154"/>
    <mergeCell ref="B168:L168"/>
    <mergeCell ref="B169:L169"/>
    <mergeCell ref="B158:L158"/>
    <mergeCell ref="B159:L159"/>
    <mergeCell ref="B160:L160"/>
    <mergeCell ref="B161:L161"/>
    <mergeCell ref="B162:L162"/>
    <mergeCell ref="B163:L163"/>
    <mergeCell ref="B176:L176"/>
    <mergeCell ref="B177:L177"/>
    <mergeCell ref="B178:L178"/>
    <mergeCell ref="B179:L179"/>
    <mergeCell ref="B180:L180"/>
    <mergeCell ref="B181:L181"/>
    <mergeCell ref="B170:L170"/>
    <mergeCell ref="B171:L171"/>
    <mergeCell ref="B172:L172"/>
    <mergeCell ref="B173:L173"/>
    <mergeCell ref="B174:L174"/>
    <mergeCell ref="B175:L175"/>
    <mergeCell ref="B188:L188"/>
    <mergeCell ref="B189:L189"/>
    <mergeCell ref="B190:L190"/>
    <mergeCell ref="B191:L191"/>
    <mergeCell ref="B182:L182"/>
    <mergeCell ref="B183:L183"/>
    <mergeCell ref="B184:L184"/>
    <mergeCell ref="B185:L185"/>
    <mergeCell ref="B186:L186"/>
    <mergeCell ref="B187:L187"/>
  </mergeCells>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4DA3E-C0D4-493D-A336-F3896F760BE7}">
  <dimension ref="A1:T92"/>
  <sheetViews>
    <sheetView workbookViewId="0">
      <selection activeCell="N44" sqref="N44"/>
    </sheetView>
  </sheetViews>
  <sheetFormatPr defaultRowHeight="13.5"/>
  <cols>
    <col min="4" max="4" width="15.125" customWidth="1"/>
    <col min="11" max="12" width="27.625" customWidth="1"/>
    <col min="13" max="13" width="38.625" customWidth="1"/>
    <col min="14" max="17" width="27.625" customWidth="1"/>
    <col min="18" max="18" width="32.125" customWidth="1"/>
    <col min="19" max="20" width="108" customWidth="1"/>
  </cols>
  <sheetData>
    <row r="1" spans="1:20">
      <c r="A1" s="1584" t="s">
        <v>12726</v>
      </c>
      <c r="B1" s="1584"/>
      <c r="C1" s="1584"/>
      <c r="D1" s="1584"/>
      <c r="E1" s="1584"/>
      <c r="F1" s="1584"/>
      <c r="G1" s="1584"/>
      <c r="J1" s="113"/>
      <c r="K1" s="970" t="s">
        <v>12727</v>
      </c>
      <c r="L1" s="970" t="s">
        <v>12728</v>
      </c>
      <c r="M1" s="970" t="s">
        <v>12729</v>
      </c>
      <c r="N1" s="969" t="s">
        <v>12730</v>
      </c>
      <c r="O1" s="970" t="s">
        <v>12731</v>
      </c>
      <c r="P1" s="970" t="s">
        <v>12732</v>
      </c>
      <c r="Q1" s="970" t="s">
        <v>12733</v>
      </c>
      <c r="R1" s="970" t="s">
        <v>12734</v>
      </c>
      <c r="S1" s="970" t="s">
        <v>12735</v>
      </c>
      <c r="T1" s="970" t="s">
        <v>12736</v>
      </c>
    </row>
    <row r="2" spans="1:20">
      <c r="A2" s="1584"/>
      <c r="B2" s="1584"/>
      <c r="C2" s="1584"/>
      <c r="D2" s="1584"/>
      <c r="E2" s="1584"/>
      <c r="F2" s="1584"/>
      <c r="G2" s="1584"/>
      <c r="J2" s="113"/>
      <c r="K2" s="971" t="s">
        <v>12737</v>
      </c>
      <c r="L2" s="971" t="s">
        <v>12738</v>
      </c>
      <c r="M2" s="978" t="s">
        <v>753</v>
      </c>
      <c r="N2" s="976" t="s">
        <v>12739</v>
      </c>
      <c r="O2" s="978" t="s">
        <v>12740</v>
      </c>
      <c r="P2" s="973" t="s">
        <v>12741</v>
      </c>
      <c r="Q2" s="973">
        <v>1</v>
      </c>
      <c r="R2" s="978" t="s">
        <v>12740</v>
      </c>
      <c r="S2" s="971" t="s">
        <v>12742</v>
      </c>
      <c r="T2" s="971" t="s">
        <v>12743</v>
      </c>
    </row>
    <row r="3" spans="1:20">
      <c r="A3" s="1584"/>
      <c r="B3" s="1584"/>
      <c r="C3" s="1584"/>
      <c r="D3" s="1584"/>
      <c r="E3" s="1584"/>
      <c r="F3" s="1584"/>
      <c r="G3" s="1584"/>
      <c r="J3" s="113"/>
      <c r="K3" s="971" t="s">
        <v>12744</v>
      </c>
      <c r="L3" s="971" t="s">
        <v>12745</v>
      </c>
      <c r="M3" s="979" t="s">
        <v>715</v>
      </c>
      <c r="N3" s="974" t="s">
        <v>12746</v>
      </c>
      <c r="O3" s="978" t="s">
        <v>12747</v>
      </c>
      <c r="P3" s="973" t="s">
        <v>12748</v>
      </c>
      <c r="Q3" s="973">
        <v>2</v>
      </c>
      <c r="R3" s="978" t="s">
        <v>12747</v>
      </c>
      <c r="S3" s="971" t="s">
        <v>12749</v>
      </c>
      <c r="T3" s="971" t="s">
        <v>12750</v>
      </c>
    </row>
    <row r="4" spans="1:20">
      <c r="A4" s="1584"/>
      <c r="B4" s="1584"/>
      <c r="C4" s="1584"/>
      <c r="D4" s="1584"/>
      <c r="E4" s="1584"/>
      <c r="F4" s="1584"/>
      <c r="G4" s="1584"/>
      <c r="J4" s="113"/>
      <c r="K4" s="971" t="s">
        <v>12751</v>
      </c>
      <c r="L4" s="971" t="s">
        <v>12752</v>
      </c>
      <c r="M4" s="979" t="s">
        <v>705</v>
      </c>
      <c r="N4" s="974" t="s">
        <v>12753</v>
      </c>
      <c r="O4" s="978" t="s">
        <v>12754</v>
      </c>
      <c r="P4" s="973" t="s">
        <v>12755</v>
      </c>
      <c r="Q4" s="973">
        <v>3</v>
      </c>
      <c r="R4" s="978" t="s">
        <v>12754</v>
      </c>
      <c r="S4" s="971" t="s">
        <v>12756</v>
      </c>
      <c r="T4" s="971" t="s">
        <v>12757</v>
      </c>
    </row>
    <row r="5" spans="1:20">
      <c r="A5" s="1584"/>
      <c r="B5" s="1584"/>
      <c r="C5" s="1584"/>
      <c r="D5" s="1584"/>
      <c r="E5" s="1584"/>
      <c r="F5" s="1584"/>
      <c r="G5" s="1584"/>
      <c r="J5" s="113"/>
      <c r="K5" s="971" t="s">
        <v>12758</v>
      </c>
      <c r="L5" s="971" t="s">
        <v>12759</v>
      </c>
      <c r="M5" s="979" t="s">
        <v>717</v>
      </c>
      <c r="N5" s="974" t="s">
        <v>12760</v>
      </c>
      <c r="O5" s="978" t="s">
        <v>12761</v>
      </c>
      <c r="P5" s="973" t="s">
        <v>12762</v>
      </c>
      <c r="Q5" s="973">
        <v>4</v>
      </c>
      <c r="R5" s="978" t="s">
        <v>12761</v>
      </c>
      <c r="S5" s="971" t="s">
        <v>12763</v>
      </c>
      <c r="T5" s="971" t="s">
        <v>12764</v>
      </c>
    </row>
    <row r="6" spans="1:20">
      <c r="J6" s="113"/>
      <c r="K6" s="971" t="s">
        <v>12765</v>
      </c>
      <c r="L6" s="971" t="s">
        <v>12766</v>
      </c>
      <c r="M6" s="979" t="s">
        <v>711</v>
      </c>
      <c r="N6" s="974" t="s">
        <v>12767</v>
      </c>
      <c r="O6" s="978" t="s">
        <v>12768</v>
      </c>
      <c r="P6" s="973" t="s">
        <v>12769</v>
      </c>
      <c r="Q6" s="973">
        <v>5</v>
      </c>
      <c r="R6" s="978" t="s">
        <v>12768</v>
      </c>
      <c r="S6" s="971" t="s">
        <v>12770</v>
      </c>
      <c r="T6" s="971" t="s">
        <v>12771</v>
      </c>
    </row>
    <row r="7" spans="1:20">
      <c r="J7" s="113"/>
      <c r="K7" s="971" t="s">
        <v>12772</v>
      </c>
      <c r="L7" s="971" t="s">
        <v>12773</v>
      </c>
      <c r="M7" s="979" t="s">
        <v>713</v>
      </c>
      <c r="N7" s="974" t="s">
        <v>1513</v>
      </c>
      <c r="O7" s="978" t="s">
        <v>12774</v>
      </c>
      <c r="P7" s="973" t="s">
        <v>12775</v>
      </c>
      <c r="Q7" s="973">
        <v>6</v>
      </c>
      <c r="R7" s="978" t="s">
        <v>12774</v>
      </c>
      <c r="S7" s="971" t="s">
        <v>12776</v>
      </c>
      <c r="T7" s="971" t="s">
        <v>12777</v>
      </c>
    </row>
    <row r="8" spans="1:20">
      <c r="J8" s="113"/>
      <c r="K8" s="971" t="s">
        <v>12778</v>
      </c>
      <c r="L8" s="971" t="s">
        <v>12779</v>
      </c>
      <c r="M8" s="979" t="s">
        <v>703</v>
      </c>
      <c r="N8" s="974" t="s">
        <v>12780</v>
      </c>
      <c r="O8" s="978" t="s">
        <v>12781</v>
      </c>
      <c r="P8" s="973" t="s">
        <v>12782</v>
      </c>
      <c r="Q8" s="973">
        <v>7</v>
      </c>
      <c r="R8" s="978" t="s">
        <v>12781</v>
      </c>
      <c r="S8" s="971" t="s">
        <v>12783</v>
      </c>
      <c r="T8" s="971" t="s">
        <v>12784</v>
      </c>
    </row>
    <row r="9" spans="1:20" ht="15" customHeight="1">
      <c r="J9" s="113"/>
      <c r="K9" s="971" t="s">
        <v>12785</v>
      </c>
      <c r="L9" s="971" t="s">
        <v>12786</v>
      </c>
      <c r="M9" s="979" t="s">
        <v>12787</v>
      </c>
      <c r="N9" s="974" t="s">
        <v>12788</v>
      </c>
      <c r="O9" s="978" t="s">
        <v>12789</v>
      </c>
      <c r="P9" s="973" t="s">
        <v>12790</v>
      </c>
      <c r="Q9" s="973">
        <v>8</v>
      </c>
      <c r="R9" s="978" t="s">
        <v>12789</v>
      </c>
      <c r="S9" s="971" t="s">
        <v>12791</v>
      </c>
      <c r="T9" s="971" t="s">
        <v>12792</v>
      </c>
    </row>
    <row r="10" spans="1:20">
      <c r="J10" s="113"/>
      <c r="K10" s="971" t="s">
        <v>12793</v>
      </c>
      <c r="L10" s="971" t="s">
        <v>12794</v>
      </c>
      <c r="M10" s="979" t="s">
        <v>12795</v>
      </c>
      <c r="N10" s="974" t="s">
        <v>12796</v>
      </c>
      <c r="O10" s="978" t="s">
        <v>12797</v>
      </c>
      <c r="P10" s="973" t="s">
        <v>12798</v>
      </c>
      <c r="Q10" s="973">
        <v>9</v>
      </c>
      <c r="R10" s="978" t="s">
        <v>12797</v>
      </c>
      <c r="S10" s="971" t="s">
        <v>12799</v>
      </c>
      <c r="T10" s="971" t="s">
        <v>12800</v>
      </c>
    </row>
    <row r="11" spans="1:20">
      <c r="J11" s="113"/>
      <c r="K11" s="971" t="s">
        <v>12801</v>
      </c>
      <c r="L11" s="971" t="s">
        <v>12802</v>
      </c>
      <c r="M11" s="979" t="s">
        <v>12803</v>
      </c>
      <c r="N11" s="974" t="s">
        <v>12804</v>
      </c>
      <c r="O11" s="978" t="s">
        <v>12805</v>
      </c>
      <c r="P11" s="973" t="s">
        <v>12806</v>
      </c>
      <c r="Q11" s="973">
        <v>10</v>
      </c>
      <c r="R11" s="978" t="s">
        <v>12805</v>
      </c>
      <c r="S11" s="971" t="s">
        <v>12807</v>
      </c>
      <c r="T11" s="971" t="s">
        <v>12808</v>
      </c>
    </row>
    <row r="12" spans="1:20">
      <c r="J12" s="113"/>
      <c r="K12" s="971" t="s">
        <v>12809</v>
      </c>
      <c r="L12" s="971" t="s">
        <v>12810</v>
      </c>
      <c r="M12" s="979" t="s">
        <v>12811</v>
      </c>
      <c r="N12" s="974" t="s">
        <v>12812</v>
      </c>
      <c r="O12" s="978" t="s">
        <v>12813</v>
      </c>
      <c r="P12" s="973" t="s">
        <v>12814</v>
      </c>
      <c r="Q12" s="973">
        <v>11</v>
      </c>
      <c r="R12" s="978" t="s">
        <v>12813</v>
      </c>
      <c r="S12" s="971" t="s">
        <v>12815</v>
      </c>
      <c r="T12" s="971" t="s">
        <v>12816</v>
      </c>
    </row>
    <row r="13" spans="1:20">
      <c r="J13" s="113"/>
      <c r="K13" s="971" t="s">
        <v>12817</v>
      </c>
      <c r="L13" s="971" t="s">
        <v>12818</v>
      </c>
      <c r="M13" s="979" t="s">
        <v>12819</v>
      </c>
      <c r="N13" s="974" t="s">
        <v>1524</v>
      </c>
      <c r="O13" s="978" t="s">
        <v>12820</v>
      </c>
      <c r="P13" s="973" t="s">
        <v>12821</v>
      </c>
      <c r="Q13" s="973">
        <v>12</v>
      </c>
      <c r="R13" s="978" t="s">
        <v>12820</v>
      </c>
      <c r="S13" s="971" t="s">
        <v>12822</v>
      </c>
      <c r="T13" s="971" t="s">
        <v>12823</v>
      </c>
    </row>
    <row r="14" spans="1:20">
      <c r="J14" s="113"/>
      <c r="K14" s="971" t="s">
        <v>12824</v>
      </c>
      <c r="L14" s="971" t="s">
        <v>12825</v>
      </c>
      <c r="M14" s="979" t="s">
        <v>12826</v>
      </c>
      <c r="N14" s="974" t="s">
        <v>12827</v>
      </c>
      <c r="O14" s="978" t="s">
        <v>12828</v>
      </c>
      <c r="P14" s="973" t="s">
        <v>12829</v>
      </c>
      <c r="Q14" s="973">
        <v>13</v>
      </c>
      <c r="R14" s="978" t="s">
        <v>12830</v>
      </c>
      <c r="S14" s="971" t="s">
        <v>12831</v>
      </c>
      <c r="T14" s="971" t="s">
        <v>12832</v>
      </c>
    </row>
    <row r="15" spans="1:20">
      <c r="J15" s="113"/>
      <c r="K15" s="971" t="s">
        <v>12833</v>
      </c>
      <c r="L15" s="971" t="s">
        <v>12834</v>
      </c>
      <c r="M15" s="979" t="s">
        <v>12835</v>
      </c>
      <c r="N15" s="974" t="s">
        <v>12836</v>
      </c>
      <c r="O15" s="978" t="s">
        <v>12837</v>
      </c>
      <c r="P15" s="973" t="s">
        <v>12838</v>
      </c>
      <c r="Q15" s="973">
        <v>14</v>
      </c>
      <c r="R15" s="978" t="s">
        <v>12839</v>
      </c>
      <c r="S15" s="971" t="s">
        <v>12840</v>
      </c>
      <c r="T15" s="971" t="s">
        <v>12841</v>
      </c>
    </row>
    <row r="16" spans="1:20">
      <c r="J16" s="113"/>
      <c r="K16" s="971" t="s">
        <v>12842</v>
      </c>
      <c r="L16" s="971" t="s">
        <v>12843</v>
      </c>
      <c r="M16" s="979" t="s">
        <v>12844</v>
      </c>
      <c r="N16" s="974" t="s">
        <v>12845</v>
      </c>
      <c r="O16" s="978" t="s">
        <v>12846</v>
      </c>
      <c r="P16" s="973" t="s">
        <v>12847</v>
      </c>
      <c r="Q16" s="973">
        <v>15</v>
      </c>
      <c r="R16" s="978" t="s">
        <v>12848</v>
      </c>
      <c r="S16" s="971" t="s">
        <v>12849</v>
      </c>
      <c r="T16" s="971" t="s">
        <v>12850</v>
      </c>
    </row>
    <row r="17" spans="4:20" ht="14.25" customHeight="1">
      <c r="J17" s="113"/>
      <c r="K17" s="971" t="s">
        <v>12851</v>
      </c>
      <c r="L17" s="971" t="s">
        <v>12852</v>
      </c>
      <c r="M17" s="979" t="s">
        <v>12853</v>
      </c>
      <c r="N17" s="974" t="s">
        <v>12854</v>
      </c>
      <c r="O17" s="978" t="s">
        <v>12855</v>
      </c>
      <c r="P17" s="973" t="s">
        <v>12856</v>
      </c>
      <c r="Q17" s="973">
        <v>16</v>
      </c>
      <c r="R17" s="978" t="s">
        <v>12857</v>
      </c>
      <c r="S17" s="971" t="s">
        <v>12858</v>
      </c>
      <c r="T17" s="971" t="s">
        <v>12859</v>
      </c>
    </row>
    <row r="18" spans="4:20">
      <c r="J18" s="113"/>
      <c r="K18" s="971" t="s">
        <v>12860</v>
      </c>
      <c r="L18" s="971" t="s">
        <v>12861</v>
      </c>
      <c r="M18" s="979" t="s">
        <v>12862</v>
      </c>
      <c r="N18" s="974" t="s">
        <v>12863</v>
      </c>
      <c r="O18" s="978" t="s">
        <v>12864</v>
      </c>
      <c r="P18" s="971" t="s">
        <v>12865</v>
      </c>
      <c r="Q18" s="973">
        <v>17</v>
      </c>
      <c r="R18" s="978" t="s">
        <v>12866</v>
      </c>
      <c r="S18" s="971" t="s">
        <v>12867</v>
      </c>
      <c r="T18" s="971" t="s">
        <v>12868</v>
      </c>
    </row>
    <row r="19" spans="4:20">
      <c r="J19" s="113"/>
      <c r="K19" s="971" t="s">
        <v>12869</v>
      </c>
      <c r="L19" s="971" t="s">
        <v>12870</v>
      </c>
      <c r="M19" s="979" t="s">
        <v>12871</v>
      </c>
      <c r="N19" s="974" t="s">
        <v>12872</v>
      </c>
      <c r="O19" s="978" t="s">
        <v>12873</v>
      </c>
      <c r="P19" s="971" t="s">
        <v>12874</v>
      </c>
      <c r="Q19" s="973">
        <v>18</v>
      </c>
      <c r="R19" s="978" t="s">
        <v>12875</v>
      </c>
      <c r="S19" s="971" t="s">
        <v>12876</v>
      </c>
      <c r="T19" s="971" t="s">
        <v>12877</v>
      </c>
    </row>
    <row r="20" spans="4:20">
      <c r="J20" s="113"/>
      <c r="K20" s="971" t="s">
        <v>12878</v>
      </c>
      <c r="L20" s="971" t="s">
        <v>12879</v>
      </c>
      <c r="M20" s="979" t="s">
        <v>12880</v>
      </c>
      <c r="N20" s="974" t="s">
        <v>12881</v>
      </c>
      <c r="O20" s="978" t="s">
        <v>12882</v>
      </c>
      <c r="P20" s="971" t="s">
        <v>12883</v>
      </c>
      <c r="Q20" s="973">
        <v>19</v>
      </c>
      <c r="R20" s="978" t="s">
        <v>12884</v>
      </c>
      <c r="S20" s="971" t="s">
        <v>12885</v>
      </c>
      <c r="T20" s="971" t="s">
        <v>12886</v>
      </c>
    </row>
    <row r="21" spans="4:20">
      <c r="J21" s="113"/>
      <c r="K21" s="972" t="s">
        <v>12887</v>
      </c>
      <c r="L21" s="972" t="s">
        <v>12888</v>
      </c>
      <c r="M21" s="825" t="s">
        <v>12889</v>
      </c>
      <c r="N21" s="977" t="s">
        <v>12890</v>
      </c>
      <c r="O21" s="975" t="s">
        <v>12891</v>
      </c>
      <c r="P21" s="972" t="s">
        <v>12892</v>
      </c>
      <c r="Q21" s="972">
        <v>20</v>
      </c>
      <c r="R21" s="972" t="s">
        <v>12882</v>
      </c>
      <c r="S21" s="972" t="s">
        <v>12893</v>
      </c>
      <c r="T21" s="972" t="s">
        <v>12894</v>
      </c>
    </row>
    <row r="22" spans="4:20">
      <c r="K22" s="113"/>
      <c r="L22" s="113"/>
      <c r="N22" s="113"/>
      <c r="O22" s="113"/>
      <c r="P22" s="113"/>
      <c r="Q22" s="113"/>
      <c r="R22" s="113"/>
      <c r="S22" s="113"/>
    </row>
    <row r="24" spans="4:20" ht="20.25">
      <c r="D24" s="1066" t="str" cm="1">
        <f t="array" aca="1" ref="D24" ca="1">"Acterosa " &amp; INDEX(K$2:K$21, RANDBETWEEN(1, 20)) &amp; ": " &amp; INDEX(L$2:L$21, RANDBETWEEN(1, 20)) &amp; "; " &amp; INDEX(M$2:M$21, RANDBETWEEN(1, 20)) &amp; "; " &amp; INDEX(N$2:N$21, RANDBETWEEN(1, 20)) &amp; " " &amp; INDEX(O$2:O$21, RANDBETWEEN(1, 20)) &amp; "; " &amp; INDEX(P$2:P$21, RANDBETWEEN(1, 20)) &amp; "; On Hit: " &amp; INDEX(Q$2:Q$21, RANDBETWEEN(1, 20)) &amp; " " &amp; INDEX(R$2:R$21, RANDBETWEEN(1, 20)) &amp; "; " &amp; INDEX(S$2:S$21, RANDBETWEEN(1, 20)) &amp; "; " &amp; INDEX(T$2:T$21, RANDBETWEEN(1, 20))</f>
        <v>Acterosa Letertria: Two-Handed Melee Warhammer; Flash; Blitz; 16-18 Fatal Damage; +1.5 Power/Dexterity Scaling; On Hit: 10 Holy Damage; Passive: Your Abilities deal 25% More Damage; Active: (≈) Dodge Target Non-Ultimate Strike, Alteration or Projectile. (1/Day)</v>
      </c>
    </row>
    <row r="41" spans="17:18" ht="14.25">
      <c r="Q41" s="26"/>
      <c r="R41" s="26"/>
    </row>
    <row r="42" spans="17:18" ht="14.25">
      <c r="Q42" s="26"/>
      <c r="R42" s="26"/>
    </row>
    <row r="43" spans="17:18" ht="14.25">
      <c r="Q43" s="26"/>
      <c r="R43" s="26"/>
    </row>
    <row r="44" spans="17:18" ht="14.25">
      <c r="Q44" s="26"/>
      <c r="R44" s="26"/>
    </row>
    <row r="45" spans="17:18" ht="14.25">
      <c r="Q45" s="26"/>
      <c r="R45" s="26"/>
    </row>
    <row r="46" spans="17:18" ht="14.25">
      <c r="Q46" s="26"/>
      <c r="R46" s="26"/>
    </row>
    <row r="47" spans="17:18" ht="14.25">
      <c r="Q47" s="26"/>
      <c r="R47" s="26"/>
    </row>
    <row r="48" spans="17:18" ht="14.25">
      <c r="Q48" s="26"/>
      <c r="R48" s="26"/>
    </row>
    <row r="49" spans="18:18" ht="14.25">
      <c r="R49" s="7"/>
    </row>
    <row r="50" spans="18:18" ht="14.25">
      <c r="R50" s="7"/>
    </row>
    <row r="51" spans="18:18" ht="14.25">
      <c r="R51" s="7"/>
    </row>
    <row r="52" spans="18:18" ht="14.25">
      <c r="R52" s="7"/>
    </row>
    <row r="53" spans="18:18" ht="14.25">
      <c r="R53" s="7"/>
    </row>
    <row r="54" spans="18:18" ht="14.25">
      <c r="R54" s="7"/>
    </row>
    <row r="55" spans="18:18" ht="14.25">
      <c r="R55" s="7"/>
    </row>
    <row r="56" spans="18:18" ht="14.25">
      <c r="R56" s="7"/>
    </row>
    <row r="57" spans="18:18" ht="14.25">
      <c r="R57" s="7"/>
    </row>
    <row r="58" spans="18:18" ht="14.25">
      <c r="R58" s="7"/>
    </row>
    <row r="59" spans="18:18" ht="14.25">
      <c r="R59" s="7"/>
    </row>
    <row r="60" spans="18:18" ht="14.25">
      <c r="R60" s="7"/>
    </row>
    <row r="61" spans="18:18" ht="14.25">
      <c r="R61" s="7"/>
    </row>
    <row r="62" spans="18:18" ht="14.25">
      <c r="R62" s="7"/>
    </row>
    <row r="63" spans="18:18" ht="14.25">
      <c r="R63" s="7"/>
    </row>
    <row r="64" spans="18:18" ht="14.25">
      <c r="R64" s="7"/>
    </row>
    <row r="65" spans="18:18" ht="14.25">
      <c r="R65" s="7"/>
    </row>
    <row r="66" spans="18:18" ht="14.25">
      <c r="R66" s="7"/>
    </row>
    <row r="67" spans="18:18" ht="14.25">
      <c r="R67" s="7"/>
    </row>
    <row r="68" spans="18:18" ht="14.25">
      <c r="R68" s="7"/>
    </row>
    <row r="69" spans="18:18" ht="14.25">
      <c r="R69" s="7"/>
    </row>
    <row r="70" spans="18:18" ht="14.25">
      <c r="R70" s="7"/>
    </row>
    <row r="71" spans="18:18" ht="14.25">
      <c r="R71" s="7"/>
    </row>
    <row r="72" spans="18:18" ht="14.25">
      <c r="R72" s="7"/>
    </row>
    <row r="73" spans="18:18" ht="14.25">
      <c r="R73" s="7"/>
    </row>
    <row r="74" spans="18:18" ht="14.25">
      <c r="R74" s="7"/>
    </row>
    <row r="75" spans="18:18" ht="14.25">
      <c r="R75" s="7"/>
    </row>
    <row r="76" spans="18:18" ht="14.25">
      <c r="R76" s="7"/>
    </row>
    <row r="77" spans="18:18" ht="14.25">
      <c r="R77" s="7"/>
    </row>
    <row r="78" spans="18:18" ht="14.25">
      <c r="R78" s="7"/>
    </row>
    <row r="79" spans="18:18" ht="14.25">
      <c r="R79" s="7"/>
    </row>
    <row r="80" spans="18:18" ht="14.25">
      <c r="R80" s="7"/>
    </row>
    <row r="81" spans="18:18" ht="14.25">
      <c r="R81" s="7"/>
    </row>
    <row r="82" spans="18:18" ht="14.25">
      <c r="R82" s="7"/>
    </row>
    <row r="83" spans="18:18" ht="14.25">
      <c r="R83" s="7"/>
    </row>
    <row r="84" spans="18:18" ht="14.25">
      <c r="R84" s="7"/>
    </row>
    <row r="85" spans="18:18" ht="14.25">
      <c r="R85" s="7"/>
    </row>
    <row r="86" spans="18:18" ht="14.25">
      <c r="R86" s="7"/>
    </row>
    <row r="87" spans="18:18" ht="14.25">
      <c r="R87" s="7"/>
    </row>
    <row r="88" spans="18:18" ht="14.25">
      <c r="R88" s="7"/>
    </row>
    <row r="89" spans="18:18" ht="14.25">
      <c r="R89" s="7"/>
    </row>
    <row r="90" spans="18:18" ht="14.25">
      <c r="R90" s="7"/>
    </row>
    <row r="91" spans="18:18" ht="14.25">
      <c r="R91" s="7"/>
    </row>
    <row r="92" spans="18:18" ht="14.25">
      <c r="R92" s="7"/>
    </row>
  </sheetData>
  <mergeCells count="1">
    <mergeCell ref="A1:G5"/>
  </mergeCells>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B62A2-02BE-4DDA-9EED-C88ED7D18603}">
  <dimension ref="A1:R138"/>
  <sheetViews>
    <sheetView workbookViewId="0">
      <selection activeCell="E40" sqref="E40"/>
    </sheetView>
  </sheetViews>
  <sheetFormatPr defaultRowHeight="13.5"/>
  <cols>
    <col min="1" max="1" width="43.875" customWidth="1"/>
    <col min="2" max="2" width="35.625" customWidth="1"/>
    <col min="3" max="3" width="40.875" customWidth="1"/>
    <col min="4" max="4" width="21.125" customWidth="1"/>
    <col min="5" max="10" width="34.125" customWidth="1"/>
    <col min="11" max="11" width="18.125" customWidth="1"/>
    <col min="12" max="12" width="29.75" bestFit="1" customWidth="1"/>
    <col min="13" max="13" width="25.875" bestFit="1" customWidth="1"/>
    <col min="14" max="14" width="25.875" customWidth="1"/>
    <col min="15" max="15" width="18.75" customWidth="1"/>
    <col min="16" max="16" width="15.875" customWidth="1"/>
    <col min="17" max="17" width="40.125" customWidth="1"/>
  </cols>
  <sheetData>
    <row r="1" spans="1:18" ht="15">
      <c r="A1" s="1155" t="s">
        <v>12895</v>
      </c>
      <c r="B1" s="1156" t="s">
        <v>12896</v>
      </c>
      <c r="C1" s="1157" t="s">
        <v>12897</v>
      </c>
      <c r="O1" s="120"/>
      <c r="P1" s="119"/>
      <c r="Q1" s="119"/>
      <c r="R1" s="118"/>
    </row>
    <row r="2" spans="1:18" ht="15">
      <c r="A2" s="1158">
        <v>0.5</v>
      </c>
      <c r="B2" s="1159">
        <v>10</v>
      </c>
      <c r="C2" s="1160">
        <v>20</v>
      </c>
      <c r="O2" s="119"/>
      <c r="P2" s="119"/>
      <c r="Q2" s="119"/>
      <c r="R2" s="118"/>
    </row>
    <row r="3" spans="1:18" ht="15">
      <c r="O3" s="119"/>
      <c r="P3" s="119"/>
      <c r="Q3" s="119"/>
      <c r="R3" s="118"/>
    </row>
    <row r="4" spans="1:18" ht="15">
      <c r="A4" t="s">
        <v>12898</v>
      </c>
      <c r="B4" cm="1">
        <f t="array" ref="B4">$B$2:$B$2*$A$2:$A$2</f>
        <v>5</v>
      </c>
      <c r="O4" s="119"/>
      <c r="P4" s="119"/>
      <c r="Q4" s="119"/>
      <c r="R4" s="118"/>
    </row>
    <row r="5" spans="1:18" ht="15">
      <c r="O5" s="119"/>
      <c r="P5" s="119"/>
      <c r="Q5" s="119"/>
      <c r="R5" s="118"/>
    </row>
    <row r="6" spans="1:18" ht="15">
      <c r="O6" s="119"/>
      <c r="P6" s="119"/>
      <c r="Q6" s="119"/>
      <c r="R6" s="118"/>
    </row>
    <row r="7" spans="1:18" ht="30">
      <c r="A7" t="s">
        <v>1113</v>
      </c>
      <c r="B7" t="s">
        <v>1115</v>
      </c>
      <c r="C7" t="s">
        <v>12899</v>
      </c>
      <c r="D7" t="s">
        <v>12900</v>
      </c>
      <c r="E7" t="s">
        <v>12901</v>
      </c>
      <c r="F7" t="s">
        <v>12902</v>
      </c>
      <c r="G7" t="s">
        <v>12903</v>
      </c>
      <c r="H7" s="1162" t="s">
        <v>12904</v>
      </c>
      <c r="I7" s="1162" t="s">
        <v>12905</v>
      </c>
      <c r="J7" s="1162" t="s">
        <v>12906</v>
      </c>
      <c r="K7" s="1162" t="s">
        <v>12907</v>
      </c>
      <c r="L7" s="263" t="s">
        <v>12908</v>
      </c>
      <c r="M7" s="1165" t="s">
        <v>12909</v>
      </c>
      <c r="N7" s="1167" t="s">
        <v>12910</v>
      </c>
      <c r="O7" s="1169" t="s">
        <v>12911</v>
      </c>
      <c r="P7" s="1171" t="s">
        <v>12912</v>
      </c>
      <c r="Q7" s="119"/>
      <c r="R7" s="118"/>
    </row>
    <row r="8" spans="1:18" ht="15">
      <c r="A8" t="s">
        <v>1120</v>
      </c>
      <c r="B8" s="119">
        <v>2</v>
      </c>
      <c r="C8">
        <v>0</v>
      </c>
      <c r="D8" s="119">
        <v>1.5</v>
      </c>
      <c r="E8" s="118" t="s">
        <v>220</v>
      </c>
      <c r="F8" s="1161">
        <f>$B$2*B8+$B$4*C8</f>
        <v>20</v>
      </c>
      <c r="G8" s="1161">
        <f>$C$2+F8+20</f>
        <v>60</v>
      </c>
      <c r="H8" s="1163">
        <f>(15-E8)*G8/20</f>
        <v>36</v>
      </c>
      <c r="I8" s="1164">
        <f>4*G8*D8/20</f>
        <v>18</v>
      </c>
      <c r="J8" s="1164">
        <f>G8*(D8+1)/20</f>
        <v>7.5</v>
      </c>
      <c r="K8" s="1164">
        <f>SUM(H8:J8)</f>
        <v>61.5</v>
      </c>
      <c r="L8" s="360">
        <f>SUM(H30:J30)</f>
        <v>64.5</v>
      </c>
      <c r="M8" s="1166">
        <f>SUM(H52:J52)</f>
        <v>69</v>
      </c>
      <c r="N8" s="1168">
        <f>SUM(H74:J74)</f>
        <v>66.625</v>
      </c>
      <c r="O8" s="1170">
        <f>SUM(H96:J96)</f>
        <v>69.875</v>
      </c>
      <c r="P8" s="1172">
        <f>SUM(H118:J118)</f>
        <v>79.625</v>
      </c>
      <c r="Q8" s="815" t="s">
        <v>1120</v>
      </c>
      <c r="R8" s="118"/>
    </row>
    <row r="9" spans="1:18" ht="15">
      <c r="A9" s="1071" t="s">
        <v>1125</v>
      </c>
      <c r="B9" s="119">
        <v>1</v>
      </c>
      <c r="C9">
        <v>1</v>
      </c>
      <c r="D9" s="119">
        <v>2</v>
      </c>
      <c r="E9" s="118" t="s">
        <v>417</v>
      </c>
      <c r="F9" s="1161">
        <f t="shared" ref="F9:F28" si="0">$B$2*B9+$B$4*C9</f>
        <v>15</v>
      </c>
      <c r="G9" s="1161">
        <f t="shared" ref="G9:G28" si="1">$C$2+F9</f>
        <v>35</v>
      </c>
      <c r="H9" s="358">
        <f t="shared" ref="H9:H28" si="2">(15-E9)*G9/20</f>
        <v>17.5</v>
      </c>
      <c r="I9" s="358">
        <f t="shared" ref="I9:I28" si="3">4*G9*D9/20</f>
        <v>14</v>
      </c>
      <c r="J9" s="358">
        <f t="shared" ref="J9:J28" si="4">G9*(D9+1)/20</f>
        <v>5.25</v>
      </c>
      <c r="K9" s="358">
        <f t="shared" ref="K9:K28" si="5">SUM(H9:J9)</f>
        <v>36.75</v>
      </c>
      <c r="L9" s="360">
        <f t="shared" ref="L9:L28" si="6">SUM(H31:J31)</f>
        <v>40.25</v>
      </c>
      <c r="M9" s="1175">
        <f t="shared" ref="M9:M28" si="7">SUM(H53:J53)</f>
        <v>42</v>
      </c>
      <c r="N9" s="1176">
        <f t="shared" ref="N9:N28" si="8">SUM(H75:J75)</f>
        <v>42</v>
      </c>
      <c r="O9" s="1177">
        <f t="shared" ref="O9:O28" si="9">SUM(H97:J97)</f>
        <v>46</v>
      </c>
      <c r="P9" s="1172">
        <f t="shared" ref="P9:P28" si="10">SUM(H119:J119)</f>
        <v>52</v>
      </c>
      <c r="Q9" s="1178" t="s">
        <v>1125</v>
      </c>
      <c r="R9" s="118"/>
    </row>
    <row r="10" spans="1:18" ht="15">
      <c r="A10" s="1071" t="s">
        <v>1131</v>
      </c>
      <c r="B10" s="119">
        <v>1</v>
      </c>
      <c r="C10">
        <v>1</v>
      </c>
      <c r="D10" s="119">
        <v>2</v>
      </c>
      <c r="E10" s="118" t="s">
        <v>417</v>
      </c>
      <c r="F10" s="1161">
        <f t="shared" si="0"/>
        <v>15</v>
      </c>
      <c r="G10" s="1161">
        <f t="shared" si="1"/>
        <v>35</v>
      </c>
      <c r="H10" s="358">
        <f t="shared" si="2"/>
        <v>17.5</v>
      </c>
      <c r="I10" s="358">
        <f t="shared" si="3"/>
        <v>14</v>
      </c>
      <c r="J10" s="358">
        <f t="shared" si="4"/>
        <v>5.25</v>
      </c>
      <c r="K10" s="358">
        <f t="shared" si="5"/>
        <v>36.75</v>
      </c>
      <c r="L10" s="360">
        <f t="shared" si="6"/>
        <v>40.25</v>
      </c>
      <c r="M10" s="1175">
        <f t="shared" si="7"/>
        <v>42</v>
      </c>
      <c r="N10" s="1176">
        <f t="shared" si="8"/>
        <v>42</v>
      </c>
      <c r="O10" s="1177">
        <f t="shared" si="9"/>
        <v>46</v>
      </c>
      <c r="P10" s="1172">
        <f t="shared" si="10"/>
        <v>52</v>
      </c>
      <c r="Q10" s="1178" t="s">
        <v>1131</v>
      </c>
      <c r="R10" s="118"/>
    </row>
    <row r="11" spans="1:18" ht="15">
      <c r="A11" s="1071" t="s">
        <v>1134</v>
      </c>
      <c r="B11" s="119">
        <v>1</v>
      </c>
      <c r="C11">
        <v>0</v>
      </c>
      <c r="D11" s="119">
        <v>2.5</v>
      </c>
      <c r="E11" s="118" t="s">
        <v>417</v>
      </c>
      <c r="F11" s="1161">
        <f t="shared" si="0"/>
        <v>10</v>
      </c>
      <c r="G11" s="1161">
        <f t="shared" si="1"/>
        <v>30</v>
      </c>
      <c r="H11" s="358">
        <f t="shared" si="2"/>
        <v>15</v>
      </c>
      <c r="I11" s="358">
        <f t="shared" si="3"/>
        <v>15</v>
      </c>
      <c r="J11" s="358">
        <f t="shared" si="4"/>
        <v>5.25</v>
      </c>
      <c r="K11" s="358">
        <f t="shared" si="5"/>
        <v>35.25</v>
      </c>
      <c r="L11" s="360">
        <f t="shared" si="6"/>
        <v>39.75</v>
      </c>
      <c r="M11" s="1175">
        <f t="shared" si="7"/>
        <v>40.5</v>
      </c>
      <c r="N11" s="1176">
        <f t="shared" si="8"/>
        <v>41.125</v>
      </c>
      <c r="O11" s="1177">
        <f t="shared" si="9"/>
        <v>46.375</v>
      </c>
      <c r="P11" s="1172">
        <f t="shared" si="10"/>
        <v>51.625</v>
      </c>
      <c r="Q11" s="1178" t="s">
        <v>1134</v>
      </c>
      <c r="R11" s="118"/>
    </row>
    <row r="12" spans="1:18" ht="15">
      <c r="A12" s="1071" t="s">
        <v>1137</v>
      </c>
      <c r="B12" s="119">
        <v>2</v>
      </c>
      <c r="C12">
        <v>0</v>
      </c>
      <c r="D12" s="119">
        <v>1</v>
      </c>
      <c r="E12" s="118" t="s">
        <v>341</v>
      </c>
      <c r="F12" s="1161">
        <f t="shared" si="0"/>
        <v>20</v>
      </c>
      <c r="G12" s="1161">
        <f t="shared" si="1"/>
        <v>40</v>
      </c>
      <c r="H12" s="358">
        <f>(15-E12)*G12/20</f>
        <v>28</v>
      </c>
      <c r="I12" s="358">
        <f t="shared" si="3"/>
        <v>8</v>
      </c>
      <c r="J12" s="358">
        <f t="shared" si="4"/>
        <v>4</v>
      </c>
      <c r="K12" s="358">
        <f t="shared" si="5"/>
        <v>40</v>
      </c>
      <c r="L12" s="360">
        <f t="shared" si="6"/>
        <v>40</v>
      </c>
      <c r="M12" s="1175">
        <f t="shared" si="7"/>
        <v>42</v>
      </c>
      <c r="N12" s="1176">
        <f t="shared" si="8"/>
        <v>45</v>
      </c>
      <c r="O12" s="1177">
        <f t="shared" si="9"/>
        <v>45</v>
      </c>
      <c r="P12" s="1172">
        <f t="shared" si="10"/>
        <v>49.5</v>
      </c>
      <c r="Q12" s="1178" t="s">
        <v>1137</v>
      </c>
      <c r="R12" s="118"/>
    </row>
    <row r="13" spans="1:18" ht="15">
      <c r="A13" s="1071" t="s">
        <v>1141</v>
      </c>
      <c r="B13" s="119">
        <v>1.5</v>
      </c>
      <c r="C13">
        <v>0</v>
      </c>
      <c r="D13" s="119">
        <v>2</v>
      </c>
      <c r="E13" s="118" t="s">
        <v>417</v>
      </c>
      <c r="F13" s="1161">
        <f t="shared" si="0"/>
        <v>15</v>
      </c>
      <c r="G13" s="1161">
        <f t="shared" si="1"/>
        <v>35</v>
      </c>
      <c r="H13" s="358">
        <f t="shared" si="2"/>
        <v>17.5</v>
      </c>
      <c r="I13" s="358">
        <f t="shared" si="3"/>
        <v>14</v>
      </c>
      <c r="J13" s="358">
        <f t="shared" si="4"/>
        <v>5.25</v>
      </c>
      <c r="K13" s="358">
        <f t="shared" si="5"/>
        <v>36.75</v>
      </c>
      <c r="L13" s="360">
        <f t="shared" si="6"/>
        <v>40.25</v>
      </c>
      <c r="M13" s="1175">
        <f t="shared" si="7"/>
        <v>42</v>
      </c>
      <c r="N13" s="1176">
        <f t="shared" si="8"/>
        <v>42</v>
      </c>
      <c r="O13" s="1177">
        <f t="shared" si="9"/>
        <v>46</v>
      </c>
      <c r="P13" s="1172">
        <f t="shared" si="10"/>
        <v>52</v>
      </c>
      <c r="Q13" s="1178" t="s">
        <v>1141</v>
      </c>
      <c r="R13" s="118"/>
    </row>
    <row r="14" spans="1:18" ht="15">
      <c r="A14" s="1071" t="s">
        <v>1145</v>
      </c>
      <c r="B14" s="119">
        <v>1</v>
      </c>
      <c r="C14">
        <v>0</v>
      </c>
      <c r="D14" s="119">
        <v>2.5</v>
      </c>
      <c r="E14" s="118" t="s">
        <v>1509</v>
      </c>
      <c r="F14" s="1161">
        <f t="shared" si="0"/>
        <v>10</v>
      </c>
      <c r="G14" s="1161">
        <f t="shared" si="1"/>
        <v>30</v>
      </c>
      <c r="H14" s="358">
        <f t="shared" si="2"/>
        <v>12</v>
      </c>
      <c r="I14" s="358">
        <f t="shared" si="3"/>
        <v>15</v>
      </c>
      <c r="J14" s="358">
        <f t="shared" si="4"/>
        <v>5.25</v>
      </c>
      <c r="K14" s="358">
        <f t="shared" si="5"/>
        <v>32.25</v>
      </c>
      <c r="L14" s="360">
        <f t="shared" si="6"/>
        <v>36.75</v>
      </c>
      <c r="M14" s="1175">
        <f t="shared" si="7"/>
        <v>37.5</v>
      </c>
      <c r="N14" s="1176">
        <f t="shared" si="8"/>
        <v>37.625</v>
      </c>
      <c r="O14" s="1177">
        <f t="shared" si="9"/>
        <v>42.875</v>
      </c>
      <c r="P14" s="1172">
        <f t="shared" si="10"/>
        <v>48.125</v>
      </c>
      <c r="Q14" s="1178" t="s">
        <v>1145</v>
      </c>
      <c r="R14" s="118"/>
    </row>
    <row r="15" spans="1:18" ht="15">
      <c r="A15" s="1071" t="s">
        <v>1149</v>
      </c>
      <c r="B15" s="119">
        <v>1.5</v>
      </c>
      <c r="C15">
        <v>0</v>
      </c>
      <c r="D15" s="119">
        <v>1.5</v>
      </c>
      <c r="E15" s="118" t="s">
        <v>220</v>
      </c>
      <c r="F15" s="1161">
        <f t="shared" si="0"/>
        <v>15</v>
      </c>
      <c r="G15" s="1161">
        <f t="shared" si="1"/>
        <v>35</v>
      </c>
      <c r="H15" s="358">
        <f t="shared" si="2"/>
        <v>21</v>
      </c>
      <c r="I15" s="358">
        <f t="shared" si="3"/>
        <v>10.5</v>
      </c>
      <c r="J15" s="358">
        <f t="shared" si="4"/>
        <v>4.375</v>
      </c>
      <c r="K15" s="358">
        <f t="shared" si="5"/>
        <v>35.875</v>
      </c>
      <c r="L15" s="360">
        <f t="shared" si="6"/>
        <v>37.625</v>
      </c>
      <c r="M15" s="1175">
        <f t="shared" si="7"/>
        <v>40.25</v>
      </c>
      <c r="N15" s="1176">
        <f t="shared" si="8"/>
        <v>41</v>
      </c>
      <c r="O15" s="1177">
        <f t="shared" si="9"/>
        <v>43</v>
      </c>
      <c r="P15" s="1172">
        <f t="shared" si="10"/>
        <v>49</v>
      </c>
      <c r="Q15" s="1178" t="s">
        <v>1149</v>
      </c>
      <c r="R15" s="118"/>
    </row>
    <row r="16" spans="1:18" ht="15">
      <c r="A16" s="1068" t="s">
        <v>1152</v>
      </c>
      <c r="B16" s="119">
        <v>1</v>
      </c>
      <c r="C16">
        <v>0</v>
      </c>
      <c r="D16" s="119">
        <v>3</v>
      </c>
      <c r="E16" s="118" t="s">
        <v>1509</v>
      </c>
      <c r="F16" s="1161">
        <f t="shared" si="0"/>
        <v>10</v>
      </c>
      <c r="G16" s="1161">
        <f t="shared" si="1"/>
        <v>30</v>
      </c>
      <c r="H16" s="358">
        <f t="shared" si="2"/>
        <v>12</v>
      </c>
      <c r="I16" s="358">
        <f t="shared" si="3"/>
        <v>18</v>
      </c>
      <c r="J16" s="358">
        <f t="shared" si="4"/>
        <v>6</v>
      </c>
      <c r="K16" s="358">
        <f t="shared" si="5"/>
        <v>36</v>
      </c>
      <c r="L16" s="360">
        <f t="shared" si="6"/>
        <v>42</v>
      </c>
      <c r="M16" s="1175">
        <f t="shared" si="7"/>
        <v>42</v>
      </c>
      <c r="N16" s="1176">
        <f t="shared" si="8"/>
        <v>42</v>
      </c>
      <c r="O16" s="1177">
        <f t="shared" si="9"/>
        <v>49</v>
      </c>
      <c r="P16" s="1172">
        <f t="shared" si="10"/>
        <v>54.25</v>
      </c>
      <c r="Q16" s="1179" t="s">
        <v>1152</v>
      </c>
      <c r="R16" s="118"/>
    </row>
    <row r="17" spans="1:18" ht="15">
      <c r="A17" s="1068" t="s">
        <v>1154</v>
      </c>
      <c r="B17" s="119">
        <v>1.5</v>
      </c>
      <c r="C17">
        <v>0</v>
      </c>
      <c r="D17" s="119">
        <v>2.5</v>
      </c>
      <c r="E17" s="118" t="s">
        <v>1509</v>
      </c>
      <c r="F17" s="1161">
        <f t="shared" si="0"/>
        <v>15</v>
      </c>
      <c r="G17" s="1161">
        <f t="shared" si="1"/>
        <v>35</v>
      </c>
      <c r="H17" s="358">
        <f t="shared" si="2"/>
        <v>14</v>
      </c>
      <c r="I17" s="358">
        <f t="shared" si="3"/>
        <v>17.5</v>
      </c>
      <c r="J17" s="358">
        <f t="shared" si="4"/>
        <v>6.125</v>
      </c>
      <c r="K17" s="358">
        <f t="shared" si="5"/>
        <v>37.625</v>
      </c>
      <c r="L17" s="360">
        <f t="shared" si="6"/>
        <v>42.875</v>
      </c>
      <c r="M17" s="1175">
        <f t="shared" si="7"/>
        <v>43.75</v>
      </c>
      <c r="N17" s="1176">
        <f t="shared" si="8"/>
        <v>43</v>
      </c>
      <c r="O17" s="1177">
        <f t="shared" si="9"/>
        <v>49</v>
      </c>
      <c r="P17" s="1172">
        <f t="shared" si="10"/>
        <v>55</v>
      </c>
      <c r="Q17" s="1179" t="s">
        <v>1154</v>
      </c>
      <c r="R17" s="118"/>
    </row>
    <row r="18" spans="1:18" ht="15">
      <c r="A18" s="1069" t="s">
        <v>1156</v>
      </c>
      <c r="B18" s="119">
        <v>1</v>
      </c>
      <c r="C18">
        <v>0</v>
      </c>
      <c r="D18" s="119">
        <v>2.5</v>
      </c>
      <c r="E18" s="118" t="s">
        <v>417</v>
      </c>
      <c r="F18" s="1161">
        <f t="shared" si="0"/>
        <v>10</v>
      </c>
      <c r="G18" s="1161">
        <f t="shared" si="1"/>
        <v>30</v>
      </c>
      <c r="H18" s="358">
        <f t="shared" si="2"/>
        <v>15</v>
      </c>
      <c r="I18" s="358">
        <f t="shared" si="3"/>
        <v>15</v>
      </c>
      <c r="J18" s="358">
        <f t="shared" si="4"/>
        <v>5.25</v>
      </c>
      <c r="K18" s="358">
        <f t="shared" si="5"/>
        <v>35.25</v>
      </c>
      <c r="L18" s="360">
        <f t="shared" si="6"/>
        <v>39.75</v>
      </c>
      <c r="M18" s="1175">
        <f t="shared" si="7"/>
        <v>40.5</v>
      </c>
      <c r="N18" s="1176">
        <f t="shared" si="8"/>
        <v>41.125</v>
      </c>
      <c r="O18" s="1177">
        <f t="shared" si="9"/>
        <v>46.375</v>
      </c>
      <c r="P18" s="1172">
        <f t="shared" si="10"/>
        <v>51.625</v>
      </c>
      <c r="Q18" s="1180" t="s">
        <v>1156</v>
      </c>
      <c r="R18" s="118"/>
    </row>
    <row r="19" spans="1:18" ht="15">
      <c r="A19" s="1069" t="s">
        <v>1157</v>
      </c>
      <c r="B19" s="119">
        <v>1.5</v>
      </c>
      <c r="C19">
        <v>0</v>
      </c>
      <c r="D19" s="119">
        <v>2</v>
      </c>
      <c r="E19" s="118" t="s">
        <v>417</v>
      </c>
      <c r="F19" s="1161">
        <f t="shared" si="0"/>
        <v>15</v>
      </c>
      <c r="G19" s="1161">
        <f t="shared" si="1"/>
        <v>35</v>
      </c>
      <c r="H19" s="358">
        <f t="shared" si="2"/>
        <v>17.5</v>
      </c>
      <c r="I19" s="358">
        <f t="shared" si="3"/>
        <v>14</v>
      </c>
      <c r="J19" s="358">
        <f t="shared" si="4"/>
        <v>5.25</v>
      </c>
      <c r="K19" s="358">
        <f t="shared" si="5"/>
        <v>36.75</v>
      </c>
      <c r="L19" s="360">
        <f t="shared" si="6"/>
        <v>40.25</v>
      </c>
      <c r="M19" s="1175">
        <f t="shared" si="7"/>
        <v>42</v>
      </c>
      <c r="N19" s="1176">
        <f t="shared" si="8"/>
        <v>42</v>
      </c>
      <c r="O19" s="1177">
        <f t="shared" si="9"/>
        <v>46</v>
      </c>
      <c r="P19" s="1172">
        <f t="shared" si="10"/>
        <v>52</v>
      </c>
      <c r="Q19" s="1180" t="s">
        <v>1157</v>
      </c>
      <c r="R19" s="118"/>
    </row>
    <row r="20" spans="1:18" ht="15">
      <c r="A20" s="1068" t="s">
        <v>1158</v>
      </c>
      <c r="B20" s="119">
        <v>1</v>
      </c>
      <c r="C20">
        <v>0</v>
      </c>
      <c r="D20" s="119">
        <v>2</v>
      </c>
      <c r="E20" s="118" t="s">
        <v>417</v>
      </c>
      <c r="F20" s="1161">
        <f t="shared" si="0"/>
        <v>10</v>
      </c>
      <c r="G20" s="1161">
        <f t="shared" si="1"/>
        <v>30</v>
      </c>
      <c r="H20" s="358">
        <f t="shared" si="2"/>
        <v>15</v>
      </c>
      <c r="I20" s="358">
        <f t="shared" si="3"/>
        <v>12</v>
      </c>
      <c r="J20" s="358">
        <f t="shared" si="4"/>
        <v>4.5</v>
      </c>
      <c r="K20" s="358">
        <f t="shared" si="5"/>
        <v>31.5</v>
      </c>
      <c r="L20" s="360">
        <f t="shared" si="6"/>
        <v>34.5</v>
      </c>
      <c r="M20" s="1175">
        <f t="shared" si="7"/>
        <v>36</v>
      </c>
      <c r="N20" s="1176">
        <f t="shared" si="8"/>
        <v>36.75</v>
      </c>
      <c r="O20" s="1177">
        <f t="shared" si="9"/>
        <v>40.25</v>
      </c>
      <c r="P20" s="1172">
        <f t="shared" si="10"/>
        <v>45.5</v>
      </c>
      <c r="Q20" s="1179" t="s">
        <v>1158</v>
      </c>
      <c r="R20" s="118"/>
    </row>
    <row r="21" spans="1:18" ht="15">
      <c r="A21" s="1070" t="s">
        <v>1161</v>
      </c>
      <c r="B21" s="119">
        <v>1</v>
      </c>
      <c r="C21">
        <v>0</v>
      </c>
      <c r="D21" s="119">
        <v>2</v>
      </c>
      <c r="E21" s="118" t="s">
        <v>417</v>
      </c>
      <c r="F21" s="1161">
        <f t="shared" si="0"/>
        <v>10</v>
      </c>
      <c r="G21" s="1161">
        <f t="shared" si="1"/>
        <v>30</v>
      </c>
      <c r="H21" s="358">
        <f t="shared" si="2"/>
        <v>15</v>
      </c>
      <c r="I21" s="358">
        <f t="shared" si="3"/>
        <v>12</v>
      </c>
      <c r="J21" s="358">
        <f t="shared" si="4"/>
        <v>4.5</v>
      </c>
      <c r="K21" s="358">
        <f t="shared" si="5"/>
        <v>31.5</v>
      </c>
      <c r="L21" s="360">
        <f t="shared" si="6"/>
        <v>34.5</v>
      </c>
      <c r="M21" s="1175">
        <f t="shared" si="7"/>
        <v>36</v>
      </c>
      <c r="N21" s="1176">
        <f t="shared" si="8"/>
        <v>36.75</v>
      </c>
      <c r="O21" s="1177">
        <f t="shared" si="9"/>
        <v>40.25</v>
      </c>
      <c r="P21" s="1172">
        <f t="shared" si="10"/>
        <v>45.5</v>
      </c>
      <c r="Q21" s="1181" t="s">
        <v>1161</v>
      </c>
      <c r="R21" s="118"/>
    </row>
    <row r="22" spans="1:18" ht="15">
      <c r="A22" s="1070" t="s">
        <v>1163</v>
      </c>
      <c r="B22" s="119">
        <v>1</v>
      </c>
      <c r="C22">
        <v>0</v>
      </c>
      <c r="D22" s="119">
        <v>2</v>
      </c>
      <c r="E22" s="118" t="s">
        <v>417</v>
      </c>
      <c r="F22" s="1161">
        <f t="shared" si="0"/>
        <v>10</v>
      </c>
      <c r="G22" s="1161">
        <f t="shared" si="1"/>
        <v>30</v>
      </c>
      <c r="H22" s="358">
        <f t="shared" si="2"/>
        <v>15</v>
      </c>
      <c r="I22" s="358">
        <f t="shared" si="3"/>
        <v>12</v>
      </c>
      <c r="J22" s="358">
        <f t="shared" si="4"/>
        <v>4.5</v>
      </c>
      <c r="K22" s="358">
        <f t="shared" si="5"/>
        <v>31.5</v>
      </c>
      <c r="L22" s="360">
        <f t="shared" si="6"/>
        <v>34.5</v>
      </c>
      <c r="M22" s="1175">
        <f t="shared" si="7"/>
        <v>36</v>
      </c>
      <c r="N22" s="1176">
        <f t="shared" si="8"/>
        <v>36.75</v>
      </c>
      <c r="O22" s="1177">
        <f t="shared" si="9"/>
        <v>40.25</v>
      </c>
      <c r="P22" s="1172">
        <f t="shared" si="10"/>
        <v>45.5</v>
      </c>
      <c r="Q22" s="1181" t="s">
        <v>1163</v>
      </c>
    </row>
    <row r="23" spans="1:18" ht="15">
      <c r="A23" s="1070" t="s">
        <v>1166</v>
      </c>
      <c r="B23" s="119">
        <v>1.5</v>
      </c>
      <c r="C23">
        <v>0</v>
      </c>
      <c r="D23" s="119">
        <v>2</v>
      </c>
      <c r="E23" s="118" t="s">
        <v>417</v>
      </c>
      <c r="F23" s="1161">
        <f t="shared" si="0"/>
        <v>15</v>
      </c>
      <c r="G23" s="1161">
        <f t="shared" si="1"/>
        <v>35</v>
      </c>
      <c r="H23" s="358">
        <f t="shared" si="2"/>
        <v>17.5</v>
      </c>
      <c r="I23" s="358">
        <f t="shared" si="3"/>
        <v>14</v>
      </c>
      <c r="J23" s="358">
        <f t="shared" si="4"/>
        <v>5.25</v>
      </c>
      <c r="K23" s="358">
        <f t="shared" si="5"/>
        <v>36.75</v>
      </c>
      <c r="L23" s="360">
        <f t="shared" si="6"/>
        <v>40.25</v>
      </c>
      <c r="M23" s="1175">
        <f t="shared" si="7"/>
        <v>42</v>
      </c>
      <c r="N23" s="1176">
        <f t="shared" si="8"/>
        <v>42</v>
      </c>
      <c r="O23" s="1177">
        <f t="shared" si="9"/>
        <v>46</v>
      </c>
      <c r="P23" s="1172">
        <f t="shared" si="10"/>
        <v>52</v>
      </c>
      <c r="Q23" s="1181" t="s">
        <v>1166</v>
      </c>
    </row>
    <row r="24" spans="1:18" ht="15">
      <c r="A24" s="1070" t="s">
        <v>1168</v>
      </c>
      <c r="B24" s="119">
        <v>1</v>
      </c>
      <c r="C24">
        <v>0</v>
      </c>
      <c r="D24" s="119">
        <v>2.5</v>
      </c>
      <c r="E24" s="118" t="s">
        <v>417</v>
      </c>
      <c r="F24" s="1161">
        <f t="shared" si="0"/>
        <v>10</v>
      </c>
      <c r="G24" s="1161">
        <f t="shared" si="1"/>
        <v>30</v>
      </c>
      <c r="H24" s="358">
        <f t="shared" si="2"/>
        <v>15</v>
      </c>
      <c r="I24" s="358">
        <f t="shared" si="3"/>
        <v>15</v>
      </c>
      <c r="J24" s="358">
        <f t="shared" si="4"/>
        <v>5.25</v>
      </c>
      <c r="K24" s="358">
        <f t="shared" si="5"/>
        <v>35.25</v>
      </c>
      <c r="L24" s="360">
        <f t="shared" si="6"/>
        <v>39.75</v>
      </c>
      <c r="M24" s="1175">
        <f t="shared" si="7"/>
        <v>40.5</v>
      </c>
      <c r="N24" s="1176">
        <f t="shared" si="8"/>
        <v>41.125</v>
      </c>
      <c r="O24" s="1177">
        <f t="shared" si="9"/>
        <v>46.375</v>
      </c>
      <c r="P24" s="1172">
        <f t="shared" si="10"/>
        <v>51.625</v>
      </c>
      <c r="Q24" s="1181" t="s">
        <v>1168</v>
      </c>
    </row>
    <row r="25" spans="1:18" ht="15">
      <c r="A25" s="1070" t="s">
        <v>1170</v>
      </c>
      <c r="B25" s="119">
        <v>1</v>
      </c>
      <c r="C25">
        <v>0</v>
      </c>
      <c r="D25" s="119">
        <v>1.5</v>
      </c>
      <c r="E25" s="118" t="s">
        <v>417</v>
      </c>
      <c r="F25" s="1161">
        <f t="shared" si="0"/>
        <v>10</v>
      </c>
      <c r="G25" s="1161">
        <f t="shared" si="1"/>
        <v>30</v>
      </c>
      <c r="H25" s="358">
        <f t="shared" si="2"/>
        <v>15</v>
      </c>
      <c r="I25" s="358">
        <f t="shared" si="3"/>
        <v>9</v>
      </c>
      <c r="J25" s="358">
        <f t="shared" si="4"/>
        <v>3.75</v>
      </c>
      <c r="K25" s="358">
        <f t="shared" si="5"/>
        <v>27.75</v>
      </c>
      <c r="L25" s="360">
        <f t="shared" si="6"/>
        <v>29.25</v>
      </c>
      <c r="M25" s="1175">
        <f t="shared" si="7"/>
        <v>31.5</v>
      </c>
      <c r="N25" s="1176">
        <f t="shared" si="8"/>
        <v>32.375</v>
      </c>
      <c r="O25" s="1177">
        <f t="shared" si="9"/>
        <v>34.125</v>
      </c>
      <c r="P25" s="1172">
        <f t="shared" si="10"/>
        <v>39.375</v>
      </c>
      <c r="Q25" s="1181" t="s">
        <v>1170</v>
      </c>
    </row>
    <row r="26" spans="1:18" ht="15">
      <c r="A26" s="1070" t="s">
        <v>1174</v>
      </c>
      <c r="B26" s="119">
        <v>1</v>
      </c>
      <c r="C26">
        <v>0</v>
      </c>
      <c r="D26" s="119">
        <v>2</v>
      </c>
      <c r="E26" s="118" t="s">
        <v>1509</v>
      </c>
      <c r="F26" s="1161">
        <f t="shared" si="0"/>
        <v>10</v>
      </c>
      <c r="G26" s="1161">
        <f t="shared" si="1"/>
        <v>30</v>
      </c>
      <c r="H26" s="358">
        <f t="shared" si="2"/>
        <v>12</v>
      </c>
      <c r="I26" s="358">
        <f t="shared" si="3"/>
        <v>12</v>
      </c>
      <c r="J26" s="358">
        <f t="shared" si="4"/>
        <v>4.5</v>
      </c>
      <c r="K26" s="358">
        <f t="shared" si="5"/>
        <v>28.5</v>
      </c>
      <c r="L26" s="360">
        <f t="shared" si="6"/>
        <v>31.5</v>
      </c>
      <c r="M26" s="1175">
        <f t="shared" si="7"/>
        <v>33</v>
      </c>
      <c r="N26" s="1176">
        <f t="shared" si="8"/>
        <v>33.25</v>
      </c>
      <c r="O26" s="1177">
        <f t="shared" si="9"/>
        <v>36.75</v>
      </c>
      <c r="P26" s="1172">
        <f t="shared" si="10"/>
        <v>42</v>
      </c>
      <c r="Q26" s="1181" t="s">
        <v>1174</v>
      </c>
    </row>
    <row r="27" spans="1:18" ht="15">
      <c r="A27" s="1070" t="s">
        <v>1176</v>
      </c>
      <c r="B27" s="119">
        <v>1</v>
      </c>
      <c r="C27">
        <v>0</v>
      </c>
      <c r="D27" s="119">
        <v>1</v>
      </c>
      <c r="E27" s="118" t="s">
        <v>417</v>
      </c>
      <c r="F27" s="1161">
        <f t="shared" si="0"/>
        <v>10</v>
      </c>
      <c r="G27" s="1161">
        <f t="shared" si="1"/>
        <v>30</v>
      </c>
      <c r="H27" s="358">
        <f t="shared" si="2"/>
        <v>15</v>
      </c>
      <c r="I27" s="358">
        <f t="shared" si="3"/>
        <v>6</v>
      </c>
      <c r="J27" s="358">
        <f t="shared" si="4"/>
        <v>3</v>
      </c>
      <c r="K27" s="358">
        <f t="shared" si="5"/>
        <v>24</v>
      </c>
      <c r="L27" s="360">
        <f t="shared" si="6"/>
        <v>24</v>
      </c>
      <c r="M27" s="1175">
        <f t="shared" si="7"/>
        <v>27</v>
      </c>
      <c r="N27" s="1176">
        <f t="shared" si="8"/>
        <v>28</v>
      </c>
      <c r="O27" s="1177">
        <f t="shared" si="9"/>
        <v>28</v>
      </c>
      <c r="P27" s="1172">
        <f t="shared" si="10"/>
        <v>33.25</v>
      </c>
      <c r="Q27" s="1181" t="s">
        <v>1176</v>
      </c>
    </row>
    <row r="28" spans="1:18" ht="15">
      <c r="A28" s="1070" t="s">
        <v>1179</v>
      </c>
      <c r="B28" s="119">
        <v>1.5</v>
      </c>
      <c r="C28">
        <v>0</v>
      </c>
      <c r="D28" s="119">
        <v>1</v>
      </c>
      <c r="E28" s="118" t="s">
        <v>220</v>
      </c>
      <c r="F28" s="1161">
        <f t="shared" si="0"/>
        <v>15</v>
      </c>
      <c r="G28" s="1161">
        <f t="shared" si="1"/>
        <v>35</v>
      </c>
      <c r="H28" s="358">
        <f t="shared" si="2"/>
        <v>21</v>
      </c>
      <c r="I28" s="358">
        <f t="shared" si="3"/>
        <v>7</v>
      </c>
      <c r="J28" s="358">
        <f t="shared" si="4"/>
        <v>3.5</v>
      </c>
      <c r="K28" s="358">
        <f t="shared" si="5"/>
        <v>31.5</v>
      </c>
      <c r="L28" s="360">
        <f t="shared" si="6"/>
        <v>31.5</v>
      </c>
      <c r="M28" s="1175">
        <f t="shared" si="7"/>
        <v>35</v>
      </c>
      <c r="N28" s="1176">
        <f t="shared" si="8"/>
        <v>36</v>
      </c>
      <c r="O28" s="1177">
        <f t="shared" si="9"/>
        <v>36</v>
      </c>
      <c r="P28" s="1172">
        <f t="shared" si="10"/>
        <v>42</v>
      </c>
      <c r="Q28" s="1181" t="s">
        <v>1179</v>
      </c>
    </row>
    <row r="29" spans="1:18">
      <c r="H29" t="s">
        <v>12913</v>
      </c>
      <c r="I29" t="s">
        <v>12914</v>
      </c>
      <c r="J29" t="s">
        <v>12915</v>
      </c>
    </row>
    <row r="30" spans="1:18">
      <c r="G30" t="s">
        <v>1120</v>
      </c>
      <c r="H30" s="263">
        <f>(13-E8)*G8/20</f>
        <v>30</v>
      </c>
      <c r="I30" s="263">
        <f>6*G8*D8/20</f>
        <v>27</v>
      </c>
      <c r="J30" s="263">
        <f>G8*(D8+1)/20</f>
        <v>7.5</v>
      </c>
    </row>
    <row r="31" spans="1:18" ht="14.25">
      <c r="G31" s="1071" t="s">
        <v>1125</v>
      </c>
      <c r="H31" s="263">
        <f t="shared" ref="H31:H50" si="11">(13-E9)*G9/20</f>
        <v>14</v>
      </c>
      <c r="I31" s="263">
        <f t="shared" ref="I31:I50" si="12">6*G9*D9/20</f>
        <v>21</v>
      </c>
      <c r="J31" s="263">
        <f t="shared" ref="J31:J50" si="13">G9*(D9+1)/20</f>
        <v>5.25</v>
      </c>
    </row>
    <row r="32" spans="1:18" ht="14.25">
      <c r="G32" s="1071" t="s">
        <v>1131</v>
      </c>
      <c r="H32" s="263">
        <f t="shared" si="11"/>
        <v>14</v>
      </c>
      <c r="I32" s="263">
        <f t="shared" si="12"/>
        <v>21</v>
      </c>
      <c r="J32" s="263">
        <f t="shared" si="13"/>
        <v>5.25</v>
      </c>
    </row>
    <row r="33" spans="5:10" ht="14.25">
      <c r="G33" s="1071" t="s">
        <v>1134</v>
      </c>
      <c r="H33" s="263">
        <f t="shared" si="11"/>
        <v>12</v>
      </c>
      <c r="I33" s="263">
        <f t="shared" si="12"/>
        <v>22.5</v>
      </c>
      <c r="J33" s="263">
        <f t="shared" si="13"/>
        <v>5.25</v>
      </c>
    </row>
    <row r="34" spans="5:10" ht="14.25">
      <c r="E34" s="81"/>
      <c r="G34" s="1071" t="s">
        <v>1137</v>
      </c>
      <c r="H34" s="263">
        <f t="shared" si="11"/>
        <v>24</v>
      </c>
      <c r="I34" s="263">
        <f t="shared" si="12"/>
        <v>12</v>
      </c>
      <c r="J34" s="263">
        <f t="shared" si="13"/>
        <v>4</v>
      </c>
    </row>
    <row r="35" spans="5:10" ht="14.25">
      <c r="G35" s="1071" t="s">
        <v>1141</v>
      </c>
      <c r="H35" s="263">
        <f t="shared" si="11"/>
        <v>14</v>
      </c>
      <c r="I35" s="263">
        <f t="shared" si="12"/>
        <v>21</v>
      </c>
      <c r="J35" s="263">
        <f t="shared" si="13"/>
        <v>5.25</v>
      </c>
    </row>
    <row r="36" spans="5:10" ht="14.25">
      <c r="G36" s="1071" t="s">
        <v>1145</v>
      </c>
      <c r="H36" s="263">
        <f t="shared" si="11"/>
        <v>9</v>
      </c>
      <c r="I36" s="263">
        <f t="shared" si="12"/>
        <v>22.5</v>
      </c>
      <c r="J36" s="263">
        <f t="shared" si="13"/>
        <v>5.25</v>
      </c>
    </row>
    <row r="37" spans="5:10" ht="14.25">
      <c r="G37" s="1071" t="s">
        <v>1149</v>
      </c>
      <c r="H37" s="263">
        <f t="shared" si="11"/>
        <v>17.5</v>
      </c>
      <c r="I37" s="263">
        <f t="shared" si="12"/>
        <v>15.75</v>
      </c>
      <c r="J37" s="263">
        <f t="shared" si="13"/>
        <v>4.375</v>
      </c>
    </row>
    <row r="38" spans="5:10" ht="14.25">
      <c r="G38" s="1068" t="s">
        <v>1152</v>
      </c>
      <c r="H38" s="263">
        <f t="shared" si="11"/>
        <v>9</v>
      </c>
      <c r="I38" s="263">
        <f t="shared" si="12"/>
        <v>27</v>
      </c>
      <c r="J38" s="263">
        <f t="shared" si="13"/>
        <v>6</v>
      </c>
    </row>
    <row r="39" spans="5:10" ht="14.25">
      <c r="G39" s="1068" t="s">
        <v>1154</v>
      </c>
      <c r="H39" s="263">
        <f t="shared" si="11"/>
        <v>10.5</v>
      </c>
      <c r="I39" s="263">
        <f>6*G17*D17/20</f>
        <v>26.25</v>
      </c>
      <c r="J39" s="263">
        <f t="shared" si="13"/>
        <v>6.125</v>
      </c>
    </row>
    <row r="40" spans="5:10" ht="14.25">
      <c r="G40" s="1069" t="s">
        <v>1156</v>
      </c>
      <c r="H40" s="263">
        <f t="shared" si="11"/>
        <v>12</v>
      </c>
      <c r="I40" s="263">
        <f t="shared" si="12"/>
        <v>22.5</v>
      </c>
      <c r="J40" s="263">
        <f t="shared" si="13"/>
        <v>5.25</v>
      </c>
    </row>
    <row r="41" spans="5:10" ht="14.25">
      <c r="G41" s="1069" t="s">
        <v>1157</v>
      </c>
      <c r="H41" s="263">
        <f t="shared" si="11"/>
        <v>14</v>
      </c>
      <c r="I41" s="263">
        <f t="shared" si="12"/>
        <v>21</v>
      </c>
      <c r="J41" s="263">
        <f t="shared" si="13"/>
        <v>5.25</v>
      </c>
    </row>
    <row r="42" spans="5:10" ht="14.25">
      <c r="G42" s="1068" t="s">
        <v>1158</v>
      </c>
      <c r="H42" s="263">
        <f t="shared" si="11"/>
        <v>12</v>
      </c>
      <c r="I42" s="263">
        <f t="shared" si="12"/>
        <v>18</v>
      </c>
      <c r="J42" s="263">
        <f t="shared" si="13"/>
        <v>4.5</v>
      </c>
    </row>
    <row r="43" spans="5:10" ht="14.25">
      <c r="G43" s="1070" t="s">
        <v>1161</v>
      </c>
      <c r="H43" s="263">
        <f t="shared" si="11"/>
        <v>12</v>
      </c>
      <c r="I43" s="263">
        <f t="shared" si="12"/>
        <v>18</v>
      </c>
      <c r="J43" s="263">
        <f t="shared" si="13"/>
        <v>4.5</v>
      </c>
    </row>
    <row r="44" spans="5:10" ht="14.25">
      <c r="G44" s="1070" t="s">
        <v>1163</v>
      </c>
      <c r="H44" s="263">
        <f t="shared" si="11"/>
        <v>12</v>
      </c>
      <c r="I44" s="263">
        <f t="shared" si="12"/>
        <v>18</v>
      </c>
      <c r="J44" s="263">
        <f t="shared" si="13"/>
        <v>4.5</v>
      </c>
    </row>
    <row r="45" spans="5:10" ht="14.25">
      <c r="G45" s="1070" t="s">
        <v>1166</v>
      </c>
      <c r="H45" s="263">
        <f t="shared" si="11"/>
        <v>14</v>
      </c>
      <c r="I45" s="263">
        <f t="shared" si="12"/>
        <v>21</v>
      </c>
      <c r="J45" s="263">
        <f t="shared" si="13"/>
        <v>5.25</v>
      </c>
    </row>
    <row r="46" spans="5:10" ht="14.25">
      <c r="G46" s="1070" t="s">
        <v>1168</v>
      </c>
      <c r="H46" s="263">
        <f t="shared" si="11"/>
        <v>12</v>
      </c>
      <c r="I46" s="263">
        <f t="shared" si="12"/>
        <v>22.5</v>
      </c>
      <c r="J46" s="263">
        <f t="shared" si="13"/>
        <v>5.25</v>
      </c>
    </row>
    <row r="47" spans="5:10" ht="14.25">
      <c r="G47" s="1070" t="s">
        <v>1170</v>
      </c>
      <c r="H47" s="263">
        <f t="shared" si="11"/>
        <v>12</v>
      </c>
      <c r="I47" s="263">
        <f t="shared" si="12"/>
        <v>13.5</v>
      </c>
      <c r="J47" s="263">
        <f t="shared" si="13"/>
        <v>3.75</v>
      </c>
    </row>
    <row r="48" spans="5:10" ht="14.25">
      <c r="G48" s="1070" t="s">
        <v>1174</v>
      </c>
      <c r="H48" s="263">
        <f t="shared" si="11"/>
        <v>9</v>
      </c>
      <c r="I48" s="263">
        <f t="shared" si="12"/>
        <v>18</v>
      </c>
      <c r="J48" s="263">
        <f t="shared" si="13"/>
        <v>4.5</v>
      </c>
    </row>
    <row r="49" spans="7:14" ht="14.25">
      <c r="G49" s="1070" t="s">
        <v>1176</v>
      </c>
      <c r="H49" s="263">
        <f t="shared" si="11"/>
        <v>12</v>
      </c>
      <c r="I49" s="263">
        <f t="shared" si="12"/>
        <v>9</v>
      </c>
      <c r="J49" s="263">
        <f t="shared" si="13"/>
        <v>3</v>
      </c>
    </row>
    <row r="50" spans="7:14" ht="14.25">
      <c r="G50" s="1070" t="s">
        <v>1179</v>
      </c>
      <c r="H50" s="263">
        <f t="shared" si="11"/>
        <v>17.5</v>
      </c>
      <c r="I50" s="263">
        <f t="shared" si="12"/>
        <v>10.5</v>
      </c>
      <c r="J50" s="263">
        <f t="shared" si="13"/>
        <v>3.5</v>
      </c>
    </row>
    <row r="51" spans="7:14" ht="26.25">
      <c r="H51" t="s">
        <v>12916</v>
      </c>
      <c r="I51" t="s">
        <v>12917</v>
      </c>
      <c r="J51" t="s">
        <v>12918</v>
      </c>
      <c r="K51" s="241" t="s">
        <v>12919</v>
      </c>
      <c r="L51" t="s">
        <v>12920</v>
      </c>
    </row>
    <row r="52" spans="7:14">
      <c r="G52" t="s">
        <v>1120</v>
      </c>
      <c r="H52" s="1165">
        <f>(14-(E8-1))*G8/20</f>
        <v>36</v>
      </c>
      <c r="I52" s="1165">
        <f>4*G8*D8/20</f>
        <v>18</v>
      </c>
      <c r="J52" s="1165">
        <f>2*G8*(D8+1)/20</f>
        <v>15</v>
      </c>
    </row>
    <row r="53" spans="7:14" ht="14.25">
      <c r="G53" s="1071" t="s">
        <v>1125</v>
      </c>
      <c r="H53" s="1165">
        <f t="shared" ref="H53:H72" si="14">(14-(E9-1))*G9/20</f>
        <v>17.5</v>
      </c>
      <c r="I53" s="1165">
        <f>4*G9*D9/20</f>
        <v>14</v>
      </c>
      <c r="J53" s="1165">
        <f t="shared" ref="J53:J72" si="15">2*G9*(D9+1)/20</f>
        <v>10.5</v>
      </c>
    </row>
    <row r="54" spans="7:14" ht="14.25">
      <c r="G54" s="1071" t="s">
        <v>1131</v>
      </c>
      <c r="H54" s="1165">
        <f t="shared" si="14"/>
        <v>17.5</v>
      </c>
      <c r="I54" s="1165">
        <f>4*G10*D10/20</f>
        <v>14</v>
      </c>
      <c r="J54" s="1165">
        <f t="shared" si="15"/>
        <v>10.5</v>
      </c>
    </row>
    <row r="55" spans="7:14" ht="14.25">
      <c r="G55" s="1071" t="s">
        <v>1134</v>
      </c>
      <c r="H55" s="1165">
        <f t="shared" si="14"/>
        <v>15</v>
      </c>
      <c r="I55" s="1165">
        <f>4*G11*D11/20</f>
        <v>15</v>
      </c>
      <c r="J55" s="1165">
        <f t="shared" si="15"/>
        <v>10.5</v>
      </c>
    </row>
    <row r="56" spans="7:14" ht="14.25">
      <c r="G56" s="1071" t="s">
        <v>1137</v>
      </c>
      <c r="H56" s="1165">
        <f>(14-(E12))*G12/20</f>
        <v>26</v>
      </c>
      <c r="I56" s="1165">
        <f>4*G12*D12/20</f>
        <v>8</v>
      </c>
      <c r="J56" s="1165">
        <f t="shared" si="15"/>
        <v>8</v>
      </c>
    </row>
    <row r="57" spans="7:14" ht="14.25">
      <c r="G57" s="1071" t="s">
        <v>1141</v>
      </c>
      <c r="H57" s="1165">
        <f t="shared" si="14"/>
        <v>17.5</v>
      </c>
      <c r="I57" s="1165">
        <f>4*G13*D13/20</f>
        <v>14</v>
      </c>
      <c r="J57" s="1165">
        <f t="shared" si="15"/>
        <v>10.5</v>
      </c>
    </row>
    <row r="58" spans="7:14" ht="14.25">
      <c r="G58" s="1071" t="s">
        <v>1145</v>
      </c>
      <c r="H58" s="1165">
        <f t="shared" si="14"/>
        <v>12</v>
      </c>
      <c r="I58" s="1165">
        <f>4*G14*D14/20</f>
        <v>15</v>
      </c>
      <c r="J58" s="1165">
        <f t="shared" si="15"/>
        <v>10.5</v>
      </c>
    </row>
    <row r="59" spans="7:14" ht="14.25">
      <c r="G59" s="1071" t="s">
        <v>1149</v>
      </c>
      <c r="H59" s="1165">
        <f t="shared" si="14"/>
        <v>21</v>
      </c>
      <c r="I59" s="1165">
        <f>4*G15*D15/20</f>
        <v>10.5</v>
      </c>
      <c r="J59" s="1165">
        <f t="shared" si="15"/>
        <v>8.75</v>
      </c>
    </row>
    <row r="60" spans="7:14" ht="14.25">
      <c r="G60" s="1068" t="s">
        <v>1152</v>
      </c>
      <c r="H60" s="1263">
        <f>(14-(E16-1))*G16/20</f>
        <v>12</v>
      </c>
      <c r="I60" s="1165">
        <f>4*G16*D16/20</f>
        <v>18</v>
      </c>
      <c r="J60" s="1165">
        <f>2*G16*(D16+1)/20</f>
        <v>12</v>
      </c>
      <c r="K60" s="81">
        <f>(14-(E16+2))*G16/20</f>
        <v>7.5</v>
      </c>
      <c r="L60">
        <f>2*G16*D16/20</f>
        <v>9</v>
      </c>
      <c r="M60">
        <f>G16*(D16+1)/20</f>
        <v>6</v>
      </c>
      <c r="N60" s="81">
        <f>SUM(K60:M60)</f>
        <v>22.5</v>
      </c>
    </row>
    <row r="61" spans="7:14" ht="14.25">
      <c r="G61" s="1068" t="s">
        <v>1154</v>
      </c>
      <c r="H61" s="1165">
        <f t="shared" si="14"/>
        <v>14</v>
      </c>
      <c r="I61" s="1165">
        <f>4*G17*D17/20</f>
        <v>17.5</v>
      </c>
      <c r="J61" s="1165">
        <f t="shared" si="15"/>
        <v>12.25</v>
      </c>
    </row>
    <row r="62" spans="7:14" ht="14.25">
      <c r="G62" s="1069" t="s">
        <v>1156</v>
      </c>
      <c r="H62" s="1165">
        <f t="shared" si="14"/>
        <v>15</v>
      </c>
      <c r="I62" s="1165">
        <f>4*G18*D18/20</f>
        <v>15</v>
      </c>
      <c r="J62" s="1165">
        <f t="shared" si="15"/>
        <v>10.5</v>
      </c>
    </row>
    <row r="63" spans="7:14" ht="14.25">
      <c r="G63" s="1069" t="s">
        <v>1157</v>
      </c>
      <c r="H63" s="1165">
        <f t="shared" si="14"/>
        <v>17.5</v>
      </c>
      <c r="I63" s="1165">
        <f>4*G19*D19/20</f>
        <v>14</v>
      </c>
      <c r="J63" s="1165">
        <f t="shared" si="15"/>
        <v>10.5</v>
      </c>
    </row>
    <row r="64" spans="7:14" ht="14.25">
      <c r="G64" s="1068" t="s">
        <v>1158</v>
      </c>
      <c r="H64" s="1165">
        <f t="shared" si="14"/>
        <v>15</v>
      </c>
      <c r="I64" s="1165">
        <f>4*G20*D20/20</f>
        <v>12</v>
      </c>
      <c r="J64" s="1165">
        <f t="shared" si="15"/>
        <v>9</v>
      </c>
    </row>
    <row r="65" spans="7:10" ht="14.25">
      <c r="G65" s="1070" t="s">
        <v>1161</v>
      </c>
      <c r="H65" s="1165">
        <f t="shared" si="14"/>
        <v>15</v>
      </c>
      <c r="I65" s="1165">
        <f>4*G21*D21/20</f>
        <v>12</v>
      </c>
      <c r="J65" s="1165">
        <f t="shared" si="15"/>
        <v>9</v>
      </c>
    </row>
    <row r="66" spans="7:10" ht="14.25">
      <c r="G66" s="1070" t="s">
        <v>1163</v>
      </c>
      <c r="H66" s="1165">
        <f t="shared" si="14"/>
        <v>15</v>
      </c>
      <c r="I66" s="1165">
        <f>4*G22*D22/20</f>
        <v>12</v>
      </c>
      <c r="J66" s="1165">
        <f t="shared" si="15"/>
        <v>9</v>
      </c>
    </row>
    <row r="67" spans="7:10" ht="14.25">
      <c r="G67" s="1070" t="s">
        <v>1166</v>
      </c>
      <c r="H67" s="1165">
        <f t="shared" si="14"/>
        <v>17.5</v>
      </c>
      <c r="I67" s="1165">
        <f>4*G23*D23/20</f>
        <v>14</v>
      </c>
      <c r="J67" s="1165">
        <f t="shared" si="15"/>
        <v>10.5</v>
      </c>
    </row>
    <row r="68" spans="7:10" ht="14.25">
      <c r="G68" s="1070" t="s">
        <v>1168</v>
      </c>
      <c r="H68" s="1165">
        <f t="shared" si="14"/>
        <v>15</v>
      </c>
      <c r="I68" s="1165">
        <f>4*G24*D24/20</f>
        <v>15</v>
      </c>
      <c r="J68" s="1165">
        <f t="shared" si="15"/>
        <v>10.5</v>
      </c>
    </row>
    <row r="69" spans="7:10" ht="14.25">
      <c r="G69" s="1070" t="s">
        <v>1170</v>
      </c>
      <c r="H69" s="1165">
        <f t="shared" si="14"/>
        <v>15</v>
      </c>
      <c r="I69" s="1165">
        <f>4*G25*D25/20</f>
        <v>9</v>
      </c>
      <c r="J69" s="1165">
        <f t="shared" si="15"/>
        <v>7.5</v>
      </c>
    </row>
    <row r="70" spans="7:10" ht="14.25">
      <c r="G70" s="1070" t="s">
        <v>1174</v>
      </c>
      <c r="H70" s="1165">
        <f t="shared" si="14"/>
        <v>12</v>
      </c>
      <c r="I70" s="1165">
        <f>4*G26*D26/20</f>
        <v>12</v>
      </c>
      <c r="J70" s="1165">
        <f t="shared" si="15"/>
        <v>9</v>
      </c>
    </row>
    <row r="71" spans="7:10" ht="14.25">
      <c r="G71" s="1070" t="s">
        <v>1176</v>
      </c>
      <c r="H71" s="1165">
        <f t="shared" si="14"/>
        <v>15</v>
      </c>
      <c r="I71" s="1165">
        <f>4*G27*D27/20</f>
        <v>6</v>
      </c>
      <c r="J71" s="1165">
        <f t="shared" si="15"/>
        <v>6</v>
      </c>
    </row>
    <row r="72" spans="7:10" ht="14.25">
      <c r="G72" s="1070" t="s">
        <v>1179</v>
      </c>
      <c r="H72" s="1165">
        <f t="shared" si="14"/>
        <v>21</v>
      </c>
      <c r="I72" s="1165">
        <f>4*G28*D28/20</f>
        <v>7</v>
      </c>
      <c r="J72" s="1165">
        <f t="shared" si="15"/>
        <v>7</v>
      </c>
    </row>
    <row r="73" spans="7:10">
      <c r="H73" t="s">
        <v>12921</v>
      </c>
      <c r="I73" t="s">
        <v>12922</v>
      </c>
      <c r="J73" t="s">
        <v>12923</v>
      </c>
    </row>
    <row r="74" spans="7:10">
      <c r="G74" t="s">
        <v>1120</v>
      </c>
      <c r="H74" s="1167">
        <f>(15-E8)*(G8+5)/20</f>
        <v>39</v>
      </c>
      <c r="I74" s="1167">
        <f>4*(G8+5)*D8/20</f>
        <v>19.5</v>
      </c>
      <c r="J74" s="1167">
        <f>(G8+5)*(D8+1)/20</f>
        <v>8.125</v>
      </c>
    </row>
    <row r="75" spans="7:10" ht="14.25">
      <c r="G75" s="1071" t="s">
        <v>1125</v>
      </c>
      <c r="H75" s="1167">
        <f t="shared" ref="H75:H94" si="16">(15-E9)*(G9+5)/20</f>
        <v>20</v>
      </c>
      <c r="I75" s="1167">
        <f t="shared" ref="I75:I94" si="17">4*(G9+5)*D9/20</f>
        <v>16</v>
      </c>
      <c r="J75" s="1167">
        <f t="shared" ref="J75:J94" si="18">(G9+5)*(D9+1)/20</f>
        <v>6</v>
      </c>
    </row>
    <row r="76" spans="7:10" ht="14.25">
      <c r="G76" s="1071" t="s">
        <v>1131</v>
      </c>
      <c r="H76" s="1167">
        <f t="shared" si="16"/>
        <v>20</v>
      </c>
      <c r="I76" s="1167">
        <f t="shared" si="17"/>
        <v>16</v>
      </c>
      <c r="J76" s="1167">
        <f t="shared" si="18"/>
        <v>6</v>
      </c>
    </row>
    <row r="77" spans="7:10" ht="14.25">
      <c r="G77" s="1071" t="s">
        <v>1134</v>
      </c>
      <c r="H77" s="1167">
        <f t="shared" si="16"/>
        <v>17.5</v>
      </c>
      <c r="I77" s="1167">
        <f t="shared" si="17"/>
        <v>17.5</v>
      </c>
      <c r="J77" s="1167">
        <f t="shared" si="18"/>
        <v>6.125</v>
      </c>
    </row>
    <row r="78" spans="7:10" ht="14.25">
      <c r="G78" s="1071" t="s">
        <v>1137</v>
      </c>
      <c r="H78" s="1167">
        <f t="shared" si="16"/>
        <v>31.5</v>
      </c>
      <c r="I78" s="1167">
        <f t="shared" si="17"/>
        <v>9</v>
      </c>
      <c r="J78" s="1167">
        <f t="shared" si="18"/>
        <v>4.5</v>
      </c>
    </row>
    <row r="79" spans="7:10" ht="14.25">
      <c r="G79" s="1071" t="s">
        <v>1141</v>
      </c>
      <c r="H79" s="1167">
        <f t="shared" si="16"/>
        <v>20</v>
      </c>
      <c r="I79" s="1167">
        <f t="shared" si="17"/>
        <v>16</v>
      </c>
      <c r="J79" s="1167">
        <f t="shared" si="18"/>
        <v>6</v>
      </c>
    </row>
    <row r="80" spans="7:10" ht="14.25">
      <c r="G80" s="1071" t="s">
        <v>1145</v>
      </c>
      <c r="H80" s="1167">
        <f t="shared" si="16"/>
        <v>14</v>
      </c>
      <c r="I80" s="1167">
        <f t="shared" si="17"/>
        <v>17.5</v>
      </c>
      <c r="J80" s="1167">
        <f t="shared" si="18"/>
        <v>6.125</v>
      </c>
    </row>
    <row r="81" spans="7:10" ht="14.25">
      <c r="G81" s="1071" t="s">
        <v>1149</v>
      </c>
      <c r="H81" s="1167">
        <f t="shared" si="16"/>
        <v>24</v>
      </c>
      <c r="I81" s="1167">
        <f t="shared" si="17"/>
        <v>12</v>
      </c>
      <c r="J81" s="1167">
        <f t="shared" si="18"/>
        <v>5</v>
      </c>
    </row>
    <row r="82" spans="7:10" ht="14.25">
      <c r="G82" s="1068" t="s">
        <v>1152</v>
      </c>
      <c r="H82" s="1167">
        <f t="shared" si="16"/>
        <v>14</v>
      </c>
      <c r="I82" s="1167">
        <f t="shared" si="17"/>
        <v>21</v>
      </c>
      <c r="J82" s="1167">
        <f t="shared" si="18"/>
        <v>7</v>
      </c>
    </row>
    <row r="83" spans="7:10" ht="14.25">
      <c r="G83" s="1068" t="s">
        <v>1154</v>
      </c>
      <c r="H83" s="1167">
        <f t="shared" si="16"/>
        <v>16</v>
      </c>
      <c r="I83" s="1167">
        <f t="shared" si="17"/>
        <v>20</v>
      </c>
      <c r="J83" s="1167">
        <f t="shared" si="18"/>
        <v>7</v>
      </c>
    </row>
    <row r="84" spans="7:10" ht="14.25">
      <c r="G84" s="1069" t="s">
        <v>1156</v>
      </c>
      <c r="H84" s="1167">
        <f t="shared" si="16"/>
        <v>17.5</v>
      </c>
      <c r="I84" s="1167">
        <f t="shared" si="17"/>
        <v>17.5</v>
      </c>
      <c r="J84" s="1167">
        <f t="shared" si="18"/>
        <v>6.125</v>
      </c>
    </row>
    <row r="85" spans="7:10" ht="14.25">
      <c r="G85" s="1069" t="s">
        <v>1157</v>
      </c>
      <c r="H85" s="1167">
        <f t="shared" si="16"/>
        <v>20</v>
      </c>
      <c r="I85" s="1167">
        <f t="shared" si="17"/>
        <v>16</v>
      </c>
      <c r="J85" s="1167">
        <f t="shared" si="18"/>
        <v>6</v>
      </c>
    </row>
    <row r="86" spans="7:10" ht="14.25">
      <c r="G86" s="1068" t="s">
        <v>1158</v>
      </c>
      <c r="H86" s="1167">
        <f t="shared" si="16"/>
        <v>17.5</v>
      </c>
      <c r="I86" s="1167">
        <f t="shared" si="17"/>
        <v>14</v>
      </c>
      <c r="J86" s="1167">
        <f t="shared" si="18"/>
        <v>5.25</v>
      </c>
    </row>
    <row r="87" spans="7:10" ht="14.25">
      <c r="G87" s="1070" t="s">
        <v>1161</v>
      </c>
      <c r="H87" s="1167">
        <f t="shared" si="16"/>
        <v>17.5</v>
      </c>
      <c r="I87" s="1167">
        <f t="shared" si="17"/>
        <v>14</v>
      </c>
      <c r="J87" s="1167">
        <f t="shared" si="18"/>
        <v>5.25</v>
      </c>
    </row>
    <row r="88" spans="7:10" ht="14.25">
      <c r="G88" s="1070" t="s">
        <v>1163</v>
      </c>
      <c r="H88" s="1167">
        <f t="shared" si="16"/>
        <v>17.5</v>
      </c>
      <c r="I88" s="1167">
        <f t="shared" si="17"/>
        <v>14</v>
      </c>
      <c r="J88" s="1167">
        <f t="shared" si="18"/>
        <v>5.25</v>
      </c>
    </row>
    <row r="89" spans="7:10" ht="14.25">
      <c r="G89" s="1070" t="s">
        <v>1166</v>
      </c>
      <c r="H89" s="1167">
        <f t="shared" si="16"/>
        <v>20</v>
      </c>
      <c r="I89" s="1167">
        <f t="shared" si="17"/>
        <v>16</v>
      </c>
      <c r="J89" s="1167">
        <f t="shared" si="18"/>
        <v>6</v>
      </c>
    </row>
    <row r="90" spans="7:10" ht="14.25">
      <c r="G90" s="1070" t="s">
        <v>1168</v>
      </c>
      <c r="H90" s="1167">
        <f t="shared" si="16"/>
        <v>17.5</v>
      </c>
      <c r="I90" s="1167">
        <f t="shared" si="17"/>
        <v>17.5</v>
      </c>
      <c r="J90" s="1167">
        <f t="shared" si="18"/>
        <v>6.125</v>
      </c>
    </row>
    <row r="91" spans="7:10" ht="14.25">
      <c r="G91" s="1070" t="s">
        <v>1170</v>
      </c>
      <c r="H91" s="1167">
        <f t="shared" si="16"/>
        <v>17.5</v>
      </c>
      <c r="I91" s="1167">
        <f t="shared" si="17"/>
        <v>10.5</v>
      </c>
      <c r="J91" s="1167">
        <f t="shared" si="18"/>
        <v>4.375</v>
      </c>
    </row>
    <row r="92" spans="7:10" ht="14.25">
      <c r="G92" s="1070" t="s">
        <v>1174</v>
      </c>
      <c r="H92" s="1167">
        <f t="shared" si="16"/>
        <v>14</v>
      </c>
      <c r="I92" s="1167">
        <f t="shared" si="17"/>
        <v>14</v>
      </c>
      <c r="J92" s="1167">
        <f t="shared" si="18"/>
        <v>5.25</v>
      </c>
    </row>
    <row r="93" spans="7:10" ht="14.25">
      <c r="G93" s="1070" t="s">
        <v>1176</v>
      </c>
      <c r="H93" s="1167">
        <f t="shared" si="16"/>
        <v>17.5</v>
      </c>
      <c r="I93" s="1167">
        <f t="shared" si="17"/>
        <v>7</v>
      </c>
      <c r="J93" s="1167">
        <f t="shared" si="18"/>
        <v>3.5</v>
      </c>
    </row>
    <row r="94" spans="7:10" ht="14.25">
      <c r="G94" s="1070" t="s">
        <v>1179</v>
      </c>
      <c r="H94" s="1167">
        <f t="shared" si="16"/>
        <v>24</v>
      </c>
      <c r="I94" s="1167">
        <f t="shared" si="17"/>
        <v>8</v>
      </c>
      <c r="J94" s="1167">
        <f t="shared" si="18"/>
        <v>4</v>
      </c>
    </row>
    <row r="95" spans="7:10">
      <c r="H95" t="s">
        <v>12924</v>
      </c>
      <c r="I95" t="s">
        <v>12925</v>
      </c>
      <c r="J95" t="s">
        <v>12926</v>
      </c>
    </row>
    <row r="96" spans="7:10">
      <c r="G96" t="s">
        <v>1120</v>
      </c>
      <c r="H96" s="1174">
        <f>(13-E8)*(G8+5)/20</f>
        <v>32.5</v>
      </c>
      <c r="I96" s="1174">
        <f>6*(G8+5)*D8/20</f>
        <v>29.25</v>
      </c>
      <c r="J96" s="1174">
        <f>(G8+5)*(D8+1)/20</f>
        <v>8.125</v>
      </c>
    </row>
    <row r="97" spans="7:10" ht="14.25">
      <c r="G97" s="1071" t="s">
        <v>1125</v>
      </c>
      <c r="H97" s="1174">
        <f t="shared" ref="H97:H116" si="19">(13-E9)*(G9+5)/20</f>
        <v>16</v>
      </c>
      <c r="I97" s="1174">
        <f t="shared" ref="I97:I116" si="20">6*(G9+5)*D9/20</f>
        <v>24</v>
      </c>
      <c r="J97" s="1174">
        <f t="shared" ref="J97:J116" si="21">(G9+5)*(D9+1)/20</f>
        <v>6</v>
      </c>
    </row>
    <row r="98" spans="7:10" ht="14.25">
      <c r="G98" s="1071" t="s">
        <v>1131</v>
      </c>
      <c r="H98" s="1174">
        <f t="shared" si="19"/>
        <v>16</v>
      </c>
      <c r="I98" s="1174">
        <f t="shared" si="20"/>
        <v>24</v>
      </c>
      <c r="J98" s="1174">
        <f t="shared" si="21"/>
        <v>6</v>
      </c>
    </row>
    <row r="99" spans="7:10" ht="14.25">
      <c r="G99" s="1071" t="s">
        <v>1134</v>
      </c>
      <c r="H99" s="1174">
        <f t="shared" si="19"/>
        <v>14</v>
      </c>
      <c r="I99" s="1174">
        <f t="shared" si="20"/>
        <v>26.25</v>
      </c>
      <c r="J99" s="1174">
        <f t="shared" si="21"/>
        <v>6.125</v>
      </c>
    </row>
    <row r="100" spans="7:10" ht="14.25">
      <c r="G100" s="1071" t="s">
        <v>1137</v>
      </c>
      <c r="H100" s="1174">
        <f t="shared" si="19"/>
        <v>27</v>
      </c>
      <c r="I100" s="1174">
        <f t="shared" si="20"/>
        <v>13.5</v>
      </c>
      <c r="J100" s="1174">
        <f t="shared" si="21"/>
        <v>4.5</v>
      </c>
    </row>
    <row r="101" spans="7:10" ht="14.25">
      <c r="G101" s="1071" t="s">
        <v>1141</v>
      </c>
      <c r="H101" s="1174">
        <f t="shared" si="19"/>
        <v>16</v>
      </c>
      <c r="I101" s="1174">
        <f t="shared" si="20"/>
        <v>24</v>
      </c>
      <c r="J101" s="1174">
        <f t="shared" si="21"/>
        <v>6</v>
      </c>
    </row>
    <row r="102" spans="7:10" ht="14.25">
      <c r="G102" s="1071" t="s">
        <v>1145</v>
      </c>
      <c r="H102" s="1174">
        <f t="shared" si="19"/>
        <v>10.5</v>
      </c>
      <c r="I102" s="1174">
        <f t="shared" si="20"/>
        <v>26.25</v>
      </c>
      <c r="J102" s="1174">
        <f t="shared" si="21"/>
        <v>6.125</v>
      </c>
    </row>
    <row r="103" spans="7:10" ht="14.25">
      <c r="G103" s="1071" t="s">
        <v>1149</v>
      </c>
      <c r="H103" s="1174">
        <f t="shared" si="19"/>
        <v>20</v>
      </c>
      <c r="I103" s="1174">
        <f t="shared" si="20"/>
        <v>18</v>
      </c>
      <c r="J103" s="1174">
        <f t="shared" si="21"/>
        <v>5</v>
      </c>
    </row>
    <row r="104" spans="7:10" ht="14.25">
      <c r="G104" s="1068" t="s">
        <v>1152</v>
      </c>
      <c r="H104" s="1174">
        <f t="shared" si="19"/>
        <v>10.5</v>
      </c>
      <c r="I104" s="1174">
        <f t="shared" si="20"/>
        <v>31.5</v>
      </c>
      <c r="J104" s="1174">
        <f t="shared" si="21"/>
        <v>7</v>
      </c>
    </row>
    <row r="105" spans="7:10" ht="14.25">
      <c r="G105" s="1068" t="s">
        <v>1154</v>
      </c>
      <c r="H105" s="1174">
        <f t="shared" si="19"/>
        <v>12</v>
      </c>
      <c r="I105" s="1174">
        <f t="shared" si="20"/>
        <v>30</v>
      </c>
      <c r="J105" s="1174">
        <f t="shared" si="21"/>
        <v>7</v>
      </c>
    </row>
    <row r="106" spans="7:10" ht="14.25">
      <c r="G106" s="1069" t="s">
        <v>1156</v>
      </c>
      <c r="H106" s="1174">
        <f t="shared" si="19"/>
        <v>14</v>
      </c>
      <c r="I106" s="1174">
        <f t="shared" si="20"/>
        <v>26.25</v>
      </c>
      <c r="J106" s="1174">
        <f t="shared" si="21"/>
        <v>6.125</v>
      </c>
    </row>
    <row r="107" spans="7:10" ht="14.25">
      <c r="G107" s="1069" t="s">
        <v>1157</v>
      </c>
      <c r="H107" s="1174">
        <f t="shared" si="19"/>
        <v>16</v>
      </c>
      <c r="I107" s="1174">
        <f t="shared" si="20"/>
        <v>24</v>
      </c>
      <c r="J107" s="1174">
        <f t="shared" si="21"/>
        <v>6</v>
      </c>
    </row>
    <row r="108" spans="7:10" ht="14.25">
      <c r="G108" s="1068" t="s">
        <v>1158</v>
      </c>
      <c r="H108" s="1174">
        <f t="shared" si="19"/>
        <v>14</v>
      </c>
      <c r="I108" s="1174">
        <f t="shared" si="20"/>
        <v>21</v>
      </c>
      <c r="J108" s="1174">
        <f t="shared" si="21"/>
        <v>5.25</v>
      </c>
    </row>
    <row r="109" spans="7:10" ht="14.25">
      <c r="G109" s="1070" t="s">
        <v>1161</v>
      </c>
      <c r="H109" s="1174">
        <f t="shared" si="19"/>
        <v>14</v>
      </c>
      <c r="I109" s="1174">
        <f t="shared" si="20"/>
        <v>21</v>
      </c>
      <c r="J109" s="1174">
        <f t="shared" si="21"/>
        <v>5.25</v>
      </c>
    </row>
    <row r="110" spans="7:10" ht="14.25">
      <c r="G110" s="1070" t="s">
        <v>1163</v>
      </c>
      <c r="H110" s="1174">
        <f t="shared" si="19"/>
        <v>14</v>
      </c>
      <c r="I110" s="1174">
        <f t="shared" si="20"/>
        <v>21</v>
      </c>
      <c r="J110" s="1174">
        <f t="shared" si="21"/>
        <v>5.25</v>
      </c>
    </row>
    <row r="111" spans="7:10" ht="14.25">
      <c r="G111" s="1070" t="s">
        <v>1166</v>
      </c>
      <c r="H111" s="1174">
        <f t="shared" si="19"/>
        <v>16</v>
      </c>
      <c r="I111" s="1174">
        <f t="shared" si="20"/>
        <v>24</v>
      </c>
      <c r="J111" s="1174">
        <f t="shared" si="21"/>
        <v>6</v>
      </c>
    </row>
    <row r="112" spans="7:10" ht="14.25">
      <c r="G112" s="1070" t="s">
        <v>1168</v>
      </c>
      <c r="H112" s="1174">
        <f t="shared" si="19"/>
        <v>14</v>
      </c>
      <c r="I112" s="1174">
        <f t="shared" si="20"/>
        <v>26.25</v>
      </c>
      <c r="J112" s="1174">
        <f t="shared" si="21"/>
        <v>6.125</v>
      </c>
    </row>
    <row r="113" spans="7:10" ht="14.25">
      <c r="G113" s="1070" t="s">
        <v>1170</v>
      </c>
      <c r="H113" s="1174">
        <f t="shared" si="19"/>
        <v>14</v>
      </c>
      <c r="I113" s="1174">
        <f t="shared" si="20"/>
        <v>15.75</v>
      </c>
      <c r="J113" s="1174">
        <f t="shared" si="21"/>
        <v>4.375</v>
      </c>
    </row>
    <row r="114" spans="7:10" ht="14.25">
      <c r="G114" s="1070" t="s">
        <v>1174</v>
      </c>
      <c r="H114" s="1174">
        <f t="shared" si="19"/>
        <v>10.5</v>
      </c>
      <c r="I114" s="1174">
        <f t="shared" si="20"/>
        <v>21</v>
      </c>
      <c r="J114" s="1174">
        <f t="shared" si="21"/>
        <v>5.25</v>
      </c>
    </row>
    <row r="115" spans="7:10" ht="14.25">
      <c r="G115" s="1070" t="s">
        <v>1176</v>
      </c>
      <c r="H115" s="1174">
        <f t="shared" si="19"/>
        <v>14</v>
      </c>
      <c r="I115" s="1174">
        <f t="shared" si="20"/>
        <v>10.5</v>
      </c>
      <c r="J115" s="1174">
        <f t="shared" si="21"/>
        <v>3.5</v>
      </c>
    </row>
    <row r="116" spans="7:10" ht="14.25">
      <c r="G116" s="1070" t="s">
        <v>1179</v>
      </c>
      <c r="H116" s="1174">
        <f t="shared" si="19"/>
        <v>20</v>
      </c>
      <c r="I116" s="1174">
        <f t="shared" si="20"/>
        <v>12</v>
      </c>
      <c r="J116" s="1174">
        <f t="shared" si="21"/>
        <v>4</v>
      </c>
    </row>
    <row r="117" spans="7:10">
      <c r="H117" t="s">
        <v>12927</v>
      </c>
      <c r="I117" t="s">
        <v>12928</v>
      </c>
      <c r="J117" t="s">
        <v>12929</v>
      </c>
    </row>
    <row r="118" spans="7:10">
      <c r="G118" t="s">
        <v>1120</v>
      </c>
      <c r="H118" s="1173">
        <f>(14-(E8-1))*(G8+5)/20</f>
        <v>39</v>
      </c>
      <c r="I118" s="1173">
        <f>5*(G8+5)*D8/20</f>
        <v>24.375</v>
      </c>
      <c r="J118" s="1173">
        <f>2*(G8+5)*(D8+1)/20</f>
        <v>16.25</v>
      </c>
    </row>
    <row r="119" spans="7:10" ht="14.25">
      <c r="G119" s="1071" t="s">
        <v>1125</v>
      </c>
      <c r="H119" s="1173">
        <f t="shared" ref="H119:H138" si="22">(14-(E9-1))*(G9+5)/20</f>
        <v>20</v>
      </c>
      <c r="I119" s="1173">
        <f t="shared" ref="I119:I138" si="23">5*(G9+5)*D9/20</f>
        <v>20</v>
      </c>
      <c r="J119" s="1173">
        <f t="shared" ref="J119:J138" si="24">2*(G9+5)*(D9+1)/20</f>
        <v>12</v>
      </c>
    </row>
    <row r="120" spans="7:10" ht="14.25">
      <c r="G120" s="1071" t="s">
        <v>1131</v>
      </c>
      <c r="H120" s="1173">
        <f t="shared" si="22"/>
        <v>20</v>
      </c>
      <c r="I120" s="1173">
        <f t="shared" si="23"/>
        <v>20</v>
      </c>
      <c r="J120" s="1173">
        <f t="shared" si="24"/>
        <v>12</v>
      </c>
    </row>
    <row r="121" spans="7:10" ht="14.25">
      <c r="G121" s="1071" t="s">
        <v>1134</v>
      </c>
      <c r="H121" s="1173">
        <f t="shared" si="22"/>
        <v>17.5</v>
      </c>
      <c r="I121" s="1173">
        <f t="shared" si="23"/>
        <v>21.875</v>
      </c>
      <c r="J121" s="1173">
        <f t="shared" si="24"/>
        <v>12.25</v>
      </c>
    </row>
    <row r="122" spans="7:10" ht="14.25">
      <c r="G122" s="1071" t="s">
        <v>1137</v>
      </c>
      <c r="H122" s="1173">
        <f>(14-(E12))*(G12+5)/20</f>
        <v>29.25</v>
      </c>
      <c r="I122" s="1173">
        <f t="shared" si="23"/>
        <v>11.25</v>
      </c>
      <c r="J122" s="1173">
        <f t="shared" si="24"/>
        <v>9</v>
      </c>
    </row>
    <row r="123" spans="7:10" ht="14.25">
      <c r="G123" s="1071" t="s">
        <v>1141</v>
      </c>
      <c r="H123" s="1173">
        <f t="shared" si="22"/>
        <v>20</v>
      </c>
      <c r="I123" s="1173">
        <f t="shared" si="23"/>
        <v>20</v>
      </c>
      <c r="J123" s="1173">
        <f t="shared" si="24"/>
        <v>12</v>
      </c>
    </row>
    <row r="124" spans="7:10" ht="14.25">
      <c r="G124" s="1071" t="s">
        <v>1145</v>
      </c>
      <c r="H124" s="1173">
        <f t="shared" si="22"/>
        <v>14</v>
      </c>
      <c r="I124" s="1173">
        <f t="shared" si="23"/>
        <v>21.875</v>
      </c>
      <c r="J124" s="1173">
        <f t="shared" si="24"/>
        <v>12.25</v>
      </c>
    </row>
    <row r="125" spans="7:10" ht="14.25">
      <c r="G125" s="1071" t="s">
        <v>1149</v>
      </c>
      <c r="H125" s="1173">
        <f t="shared" si="22"/>
        <v>24</v>
      </c>
      <c r="I125" s="1173">
        <f t="shared" si="23"/>
        <v>15</v>
      </c>
      <c r="J125" s="1173">
        <f t="shared" si="24"/>
        <v>10</v>
      </c>
    </row>
    <row r="126" spans="7:10" ht="14.25">
      <c r="G126" s="1068" t="s">
        <v>1152</v>
      </c>
      <c r="H126" s="1173">
        <f t="shared" si="22"/>
        <v>14</v>
      </c>
      <c r="I126" s="1173">
        <f t="shared" si="23"/>
        <v>26.25</v>
      </c>
      <c r="J126" s="1173">
        <f t="shared" si="24"/>
        <v>14</v>
      </c>
    </row>
    <row r="127" spans="7:10" ht="14.25">
      <c r="G127" s="1068" t="s">
        <v>1154</v>
      </c>
      <c r="H127" s="1173">
        <f t="shared" si="22"/>
        <v>16</v>
      </c>
      <c r="I127" s="1173">
        <f t="shared" si="23"/>
        <v>25</v>
      </c>
      <c r="J127" s="1173">
        <f t="shared" si="24"/>
        <v>14</v>
      </c>
    </row>
    <row r="128" spans="7:10" ht="14.25">
      <c r="G128" s="1069" t="s">
        <v>1156</v>
      </c>
      <c r="H128" s="1173">
        <f t="shared" si="22"/>
        <v>17.5</v>
      </c>
      <c r="I128" s="1173">
        <f t="shared" si="23"/>
        <v>21.875</v>
      </c>
      <c r="J128" s="1173">
        <f t="shared" si="24"/>
        <v>12.25</v>
      </c>
    </row>
    <row r="129" spans="7:10" ht="14.25">
      <c r="G129" s="1069" t="s">
        <v>1157</v>
      </c>
      <c r="H129" s="1173">
        <f t="shared" si="22"/>
        <v>20</v>
      </c>
      <c r="I129" s="1173">
        <f t="shared" si="23"/>
        <v>20</v>
      </c>
      <c r="J129" s="1173">
        <f t="shared" si="24"/>
        <v>12</v>
      </c>
    </row>
    <row r="130" spans="7:10" ht="14.25">
      <c r="G130" s="1068" t="s">
        <v>1158</v>
      </c>
      <c r="H130" s="1173">
        <f t="shared" si="22"/>
        <v>17.5</v>
      </c>
      <c r="I130" s="1173">
        <f t="shared" si="23"/>
        <v>17.5</v>
      </c>
      <c r="J130" s="1173">
        <f t="shared" si="24"/>
        <v>10.5</v>
      </c>
    </row>
    <row r="131" spans="7:10" ht="14.25">
      <c r="G131" s="1070" t="s">
        <v>1161</v>
      </c>
      <c r="H131" s="1173">
        <f t="shared" si="22"/>
        <v>17.5</v>
      </c>
      <c r="I131" s="1173">
        <f t="shared" si="23"/>
        <v>17.5</v>
      </c>
      <c r="J131" s="1173">
        <f t="shared" si="24"/>
        <v>10.5</v>
      </c>
    </row>
    <row r="132" spans="7:10" ht="14.25">
      <c r="G132" s="1070" t="s">
        <v>1163</v>
      </c>
      <c r="H132" s="1173">
        <f t="shared" si="22"/>
        <v>17.5</v>
      </c>
      <c r="I132" s="1173">
        <f t="shared" si="23"/>
        <v>17.5</v>
      </c>
      <c r="J132" s="1173">
        <f t="shared" si="24"/>
        <v>10.5</v>
      </c>
    </row>
    <row r="133" spans="7:10" ht="14.25">
      <c r="G133" s="1070" t="s">
        <v>1166</v>
      </c>
      <c r="H133" s="1173">
        <f t="shared" si="22"/>
        <v>20</v>
      </c>
      <c r="I133" s="1173">
        <f t="shared" si="23"/>
        <v>20</v>
      </c>
      <c r="J133" s="1173">
        <f t="shared" si="24"/>
        <v>12</v>
      </c>
    </row>
    <row r="134" spans="7:10" ht="14.25">
      <c r="G134" s="1070" t="s">
        <v>1168</v>
      </c>
      <c r="H134" s="1173">
        <f t="shared" si="22"/>
        <v>17.5</v>
      </c>
      <c r="I134" s="1173">
        <f t="shared" si="23"/>
        <v>21.875</v>
      </c>
      <c r="J134" s="1173">
        <f t="shared" si="24"/>
        <v>12.25</v>
      </c>
    </row>
    <row r="135" spans="7:10" ht="14.25">
      <c r="G135" s="1070" t="s">
        <v>1170</v>
      </c>
      <c r="H135" s="1173">
        <f t="shared" si="22"/>
        <v>17.5</v>
      </c>
      <c r="I135" s="1173">
        <f t="shared" si="23"/>
        <v>13.125</v>
      </c>
      <c r="J135" s="1173">
        <f t="shared" si="24"/>
        <v>8.75</v>
      </c>
    </row>
    <row r="136" spans="7:10" ht="14.25">
      <c r="G136" s="1070" t="s">
        <v>1174</v>
      </c>
      <c r="H136" s="1173">
        <f t="shared" si="22"/>
        <v>14</v>
      </c>
      <c r="I136" s="1173">
        <f t="shared" si="23"/>
        <v>17.5</v>
      </c>
      <c r="J136" s="1173">
        <f t="shared" si="24"/>
        <v>10.5</v>
      </c>
    </row>
    <row r="137" spans="7:10" ht="14.25">
      <c r="G137" s="1070" t="s">
        <v>1176</v>
      </c>
      <c r="H137" s="1173">
        <f t="shared" si="22"/>
        <v>17.5</v>
      </c>
      <c r="I137" s="1173">
        <f t="shared" si="23"/>
        <v>8.75</v>
      </c>
      <c r="J137" s="1173">
        <f t="shared" si="24"/>
        <v>7</v>
      </c>
    </row>
    <row r="138" spans="7:10" ht="14.25">
      <c r="G138" s="1070" t="s">
        <v>1179</v>
      </c>
      <c r="H138" s="1173">
        <f t="shared" si="22"/>
        <v>24</v>
      </c>
      <c r="I138" s="1173">
        <f t="shared" si="23"/>
        <v>10</v>
      </c>
      <c r="J138" s="1173">
        <f t="shared" si="24"/>
        <v>8</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39512-189A-43E1-83F9-6DD2D25B9B31}">
  <dimension ref="A1:AB67"/>
  <sheetViews>
    <sheetView workbookViewId="0">
      <selection activeCell="A2" sqref="A2:C2"/>
    </sheetView>
  </sheetViews>
  <sheetFormatPr defaultRowHeight="13.5"/>
  <cols>
    <col min="1" max="1" width="218" customWidth="1"/>
    <col min="2" max="2" width="8.75" customWidth="1"/>
    <col min="3" max="3" width="9.875" customWidth="1"/>
    <col min="4" max="4" width="13.125" customWidth="1"/>
    <col min="5" max="5" width="22.25" bestFit="1" customWidth="1"/>
    <col min="6" max="6" width="21.25" bestFit="1" customWidth="1"/>
    <col min="8" max="9" width="9" customWidth="1"/>
    <col min="10" max="10" width="23.75" customWidth="1"/>
    <col min="11" max="12" width="9" customWidth="1"/>
    <col min="13" max="13" width="17.25" customWidth="1"/>
    <col min="14" max="14" width="9" customWidth="1"/>
    <col min="15" max="15" width="16.875" customWidth="1"/>
    <col min="16" max="16" width="9" customWidth="1"/>
    <col min="17" max="17" width="22.125" customWidth="1"/>
    <col min="18" max="18" width="9" customWidth="1"/>
    <col min="19" max="19" width="14.5" customWidth="1"/>
    <col min="20" max="20" width="9" customWidth="1"/>
    <col min="21" max="21" width="20.625" bestFit="1" customWidth="1"/>
    <col min="22" max="22" width="10" bestFit="1" customWidth="1"/>
    <col min="28" max="28" width="17.375" bestFit="1" customWidth="1"/>
  </cols>
  <sheetData>
    <row r="1" spans="1:28" ht="62.25" customHeight="1">
      <c r="A1" s="1255" t="s">
        <v>12930</v>
      </c>
      <c r="B1" s="1262" t="s">
        <v>12931</v>
      </c>
      <c r="C1" s="1262" t="s">
        <v>12932</v>
      </c>
      <c r="D1" s="1256" t="s">
        <v>12933</v>
      </c>
      <c r="E1" s="1256" t="s">
        <v>12934</v>
      </c>
      <c r="F1" s="1256" t="s">
        <v>12935</v>
      </c>
      <c r="G1" s="1162"/>
      <c r="J1" t="s">
        <v>12936</v>
      </c>
      <c r="M1" t="s">
        <v>12937</v>
      </c>
      <c r="O1" t="s">
        <v>12938</v>
      </c>
      <c r="Q1" t="s">
        <v>12939</v>
      </c>
      <c r="S1" t="s">
        <v>12940</v>
      </c>
      <c r="U1" s="1258" t="s">
        <v>12933</v>
      </c>
      <c r="V1" s="1258" t="s">
        <v>12934</v>
      </c>
      <c r="W1" s="1258" t="s">
        <v>12941</v>
      </c>
      <c r="X1" s="1258"/>
      <c r="AB1" t="s">
        <v>12942</v>
      </c>
    </row>
    <row r="2" spans="1:28">
      <c r="A2" t="s">
        <v>3469</v>
      </c>
      <c r="B2">
        <v>255</v>
      </c>
      <c r="C2">
        <v>0</v>
      </c>
      <c r="D2" s="1162">
        <v>1</v>
      </c>
      <c r="E2" s="1162">
        <v>0</v>
      </c>
      <c r="F2" s="1162">
        <v>0</v>
      </c>
      <c r="G2" s="1162"/>
      <c r="H2">
        <f>1/20*E2</f>
        <v>0</v>
      </c>
      <c r="J2">
        <v>1</v>
      </c>
      <c r="K2">
        <v>50</v>
      </c>
      <c r="L2">
        <f>1/7*K2</f>
        <v>7.1428571428571423</v>
      </c>
      <c r="M2">
        <v>50</v>
      </c>
      <c r="N2">
        <f>1/7*M2</f>
        <v>7.1428571428571423</v>
      </c>
      <c r="O2">
        <v>100</v>
      </c>
      <c r="P2">
        <f>1/7*O2</f>
        <v>14.285714285714285</v>
      </c>
      <c r="Q2">
        <v>400</v>
      </c>
      <c r="R2">
        <f>1/7*Q2</f>
        <v>57.142857142857139</v>
      </c>
      <c r="S2">
        <v>1000</v>
      </c>
      <c r="T2">
        <f>1/5*S2</f>
        <v>200</v>
      </c>
      <c r="U2" s="1258">
        <v>1</v>
      </c>
      <c r="V2" s="1258">
        <v>0</v>
      </c>
      <c r="W2" s="1258">
        <v>0</v>
      </c>
      <c r="X2" s="1258">
        <f>1/20*V2</f>
        <v>0</v>
      </c>
      <c r="AB2">
        <v>1000</v>
      </c>
    </row>
    <row r="3" spans="1:28">
      <c r="A3" t="s">
        <v>12943</v>
      </c>
      <c r="B3">
        <v>727</v>
      </c>
      <c r="C3">
        <v>0</v>
      </c>
      <c r="D3" s="1162">
        <v>2</v>
      </c>
      <c r="E3" s="1162">
        <f>178</f>
        <v>178</v>
      </c>
      <c r="F3" s="1162">
        <v>0</v>
      </c>
      <c r="G3" s="1162"/>
      <c r="H3">
        <f t="shared" ref="H3:H21" si="0">1/20*E3</f>
        <v>8.9</v>
      </c>
      <c r="J3">
        <v>2</v>
      </c>
      <c r="K3">
        <v>200</v>
      </c>
      <c r="L3">
        <f t="shared" ref="L3:L8" si="1">1/7*K3</f>
        <v>28.571428571428569</v>
      </c>
      <c r="M3">
        <v>400</v>
      </c>
      <c r="N3">
        <f t="shared" ref="N3:N8" si="2">1/7*M3</f>
        <v>57.142857142857139</v>
      </c>
      <c r="O3">
        <v>600</v>
      </c>
      <c r="P3">
        <f t="shared" ref="P3:P8" si="3">1/7*O3</f>
        <v>85.714285714285708</v>
      </c>
      <c r="Q3">
        <v>1000</v>
      </c>
      <c r="R3">
        <f t="shared" ref="R3:R8" si="4">1/7*Q3</f>
        <v>142.85714285714286</v>
      </c>
      <c r="S3">
        <v>2000</v>
      </c>
      <c r="T3">
        <f t="shared" ref="T3:T6" si="5">1/5*S3</f>
        <v>400</v>
      </c>
      <c r="U3" s="1258">
        <v>2</v>
      </c>
      <c r="V3" s="1258">
        <v>50</v>
      </c>
      <c r="W3" s="1258">
        <v>0</v>
      </c>
      <c r="X3" s="1258">
        <f t="shared" ref="X3:X21" si="6">1/20*V3</f>
        <v>2.5</v>
      </c>
    </row>
    <row r="4" spans="1:28">
      <c r="A4" t="s">
        <v>12944</v>
      </c>
      <c r="B4">
        <v>270</v>
      </c>
      <c r="C4">
        <v>270</v>
      </c>
      <c r="D4" s="1162">
        <v>3</v>
      </c>
      <c r="E4" s="1162">
        <f>178</f>
        <v>178</v>
      </c>
      <c r="F4" s="1162">
        <v>0</v>
      </c>
      <c r="G4" s="1162"/>
      <c r="H4">
        <f t="shared" si="0"/>
        <v>8.9</v>
      </c>
      <c r="J4">
        <v>3</v>
      </c>
      <c r="K4">
        <v>100</v>
      </c>
      <c r="L4">
        <f t="shared" si="1"/>
        <v>14.285714285714285</v>
      </c>
      <c r="M4">
        <v>200</v>
      </c>
      <c r="N4">
        <f t="shared" si="2"/>
        <v>28.571428571428569</v>
      </c>
      <c r="O4">
        <v>400</v>
      </c>
      <c r="P4">
        <f t="shared" si="3"/>
        <v>57.142857142857139</v>
      </c>
      <c r="Q4">
        <v>1000</v>
      </c>
      <c r="R4">
        <f t="shared" si="4"/>
        <v>142.85714285714286</v>
      </c>
      <c r="S4">
        <v>1200</v>
      </c>
      <c r="T4">
        <f t="shared" si="5"/>
        <v>240</v>
      </c>
      <c r="U4" s="1258">
        <v>3</v>
      </c>
      <c r="V4" s="1258">
        <v>50</v>
      </c>
      <c r="W4" s="1258">
        <v>0</v>
      </c>
      <c r="X4" s="1258">
        <f t="shared" si="6"/>
        <v>2.5</v>
      </c>
    </row>
    <row r="5" spans="1:28">
      <c r="A5" t="s">
        <v>12945</v>
      </c>
      <c r="B5">
        <v>461</v>
      </c>
      <c r="C5">
        <v>125</v>
      </c>
      <c r="D5" s="1162">
        <v>4</v>
      </c>
      <c r="E5" s="1162">
        <f>178</f>
        <v>178</v>
      </c>
      <c r="F5" s="1162">
        <v>0</v>
      </c>
      <c r="G5" s="1162"/>
      <c r="H5">
        <f t="shared" si="0"/>
        <v>8.9</v>
      </c>
      <c r="J5">
        <v>4</v>
      </c>
      <c r="K5">
        <v>200</v>
      </c>
      <c r="L5">
        <f t="shared" si="1"/>
        <v>28.571428571428569</v>
      </c>
      <c r="M5">
        <v>400</v>
      </c>
      <c r="N5">
        <f t="shared" si="2"/>
        <v>57.142857142857139</v>
      </c>
      <c r="O5">
        <v>600</v>
      </c>
      <c r="P5">
        <f t="shared" si="3"/>
        <v>85.714285714285708</v>
      </c>
      <c r="Q5">
        <v>800</v>
      </c>
      <c r="R5">
        <f t="shared" si="4"/>
        <v>114.28571428571428</v>
      </c>
      <c r="S5">
        <v>1000</v>
      </c>
      <c r="T5">
        <f t="shared" si="5"/>
        <v>200</v>
      </c>
      <c r="U5" s="1258">
        <v>4</v>
      </c>
      <c r="V5" s="1258">
        <v>50</v>
      </c>
      <c r="W5" s="1258">
        <v>0</v>
      </c>
      <c r="X5" s="1258">
        <f t="shared" si="6"/>
        <v>2.5</v>
      </c>
    </row>
    <row r="6" spans="1:28">
      <c r="D6" s="1162">
        <v>5</v>
      </c>
      <c r="E6" s="1162">
        <f>178</f>
        <v>178</v>
      </c>
      <c r="F6" s="1162">
        <v>0</v>
      </c>
      <c r="G6" s="1162"/>
      <c r="H6">
        <f t="shared" si="0"/>
        <v>8.9</v>
      </c>
      <c r="J6">
        <v>5</v>
      </c>
      <c r="K6">
        <v>300</v>
      </c>
      <c r="L6">
        <f t="shared" si="1"/>
        <v>42.857142857142854</v>
      </c>
      <c r="M6">
        <v>600</v>
      </c>
      <c r="N6">
        <f t="shared" si="2"/>
        <v>85.714285714285708</v>
      </c>
      <c r="O6">
        <v>900</v>
      </c>
      <c r="P6">
        <f t="shared" si="3"/>
        <v>128.57142857142856</v>
      </c>
      <c r="Q6">
        <v>1200</v>
      </c>
      <c r="R6">
        <f t="shared" si="4"/>
        <v>171.42857142857142</v>
      </c>
      <c r="S6">
        <v>1000</v>
      </c>
      <c r="T6">
        <f t="shared" si="5"/>
        <v>200</v>
      </c>
      <c r="U6" s="1258">
        <v>5</v>
      </c>
      <c r="V6" s="1258">
        <v>50</v>
      </c>
      <c r="W6" s="1258">
        <v>0</v>
      </c>
      <c r="X6" s="1258">
        <f t="shared" si="6"/>
        <v>2.5</v>
      </c>
    </row>
    <row r="7" spans="1:28">
      <c r="D7" s="1162">
        <v>6</v>
      </c>
      <c r="E7" s="1162">
        <f t="shared" ref="E7:E9" si="7">250+178</f>
        <v>428</v>
      </c>
      <c r="F7" s="1162">
        <v>0</v>
      </c>
      <c r="G7" s="1162"/>
      <c r="H7">
        <f t="shared" si="0"/>
        <v>21.400000000000002</v>
      </c>
      <c r="J7">
        <v>6</v>
      </c>
      <c r="K7">
        <v>200</v>
      </c>
      <c r="L7">
        <f t="shared" si="1"/>
        <v>28.571428571428569</v>
      </c>
      <c r="M7">
        <v>400</v>
      </c>
      <c r="N7">
        <f t="shared" si="2"/>
        <v>57.142857142857139</v>
      </c>
      <c r="O7">
        <v>600</v>
      </c>
      <c r="P7">
        <f t="shared" si="3"/>
        <v>85.714285714285708</v>
      </c>
      <c r="Q7">
        <v>800</v>
      </c>
      <c r="R7">
        <f t="shared" si="4"/>
        <v>114.28571428571428</v>
      </c>
      <c r="U7" s="1258">
        <v>6</v>
      </c>
      <c r="V7" s="1258">
        <v>100</v>
      </c>
      <c r="W7" s="1258">
        <v>0</v>
      </c>
      <c r="X7" s="1258">
        <f t="shared" si="6"/>
        <v>5</v>
      </c>
    </row>
    <row r="8" spans="1:28">
      <c r="D8" s="1162">
        <v>7</v>
      </c>
      <c r="E8" s="1162">
        <f t="shared" si="7"/>
        <v>428</v>
      </c>
      <c r="F8" s="1162">
        <v>0</v>
      </c>
      <c r="G8" s="1162"/>
      <c r="H8">
        <f t="shared" si="0"/>
        <v>21.400000000000002</v>
      </c>
      <c r="J8">
        <v>7</v>
      </c>
      <c r="K8">
        <v>200</v>
      </c>
      <c r="L8">
        <f t="shared" si="1"/>
        <v>28.571428571428569</v>
      </c>
      <c r="M8">
        <v>400</v>
      </c>
      <c r="N8">
        <f t="shared" si="2"/>
        <v>57.142857142857139</v>
      </c>
      <c r="O8">
        <v>600</v>
      </c>
      <c r="P8">
        <f t="shared" si="3"/>
        <v>85.714285714285708</v>
      </c>
      <c r="Q8">
        <v>800</v>
      </c>
      <c r="R8">
        <f t="shared" si="4"/>
        <v>114.28571428571428</v>
      </c>
      <c r="U8" s="1258">
        <v>7</v>
      </c>
      <c r="V8" s="1258">
        <v>100</v>
      </c>
      <c r="W8" s="1258">
        <v>0</v>
      </c>
      <c r="X8" s="1258">
        <f t="shared" si="6"/>
        <v>5</v>
      </c>
    </row>
    <row r="9" spans="1:28">
      <c r="D9" s="1162">
        <v>8</v>
      </c>
      <c r="E9" s="1162">
        <f t="shared" si="7"/>
        <v>428</v>
      </c>
      <c r="F9" s="1162">
        <v>0</v>
      </c>
      <c r="G9" s="1162"/>
      <c r="H9">
        <f t="shared" si="0"/>
        <v>21.400000000000002</v>
      </c>
      <c r="L9" s="815">
        <f>SUM(L2:L8)</f>
        <v>178.57142857142856</v>
      </c>
      <c r="N9" s="815">
        <f>SUM(N2:N8)</f>
        <v>350</v>
      </c>
      <c r="P9" s="815">
        <f>SUM(P2:P8)</f>
        <v>542.85714285714278</v>
      </c>
      <c r="R9" s="815">
        <f>SUM(R2:R8)</f>
        <v>857.14285714285711</v>
      </c>
      <c r="T9" s="815">
        <f>SUM(T2:T8)</f>
        <v>1240</v>
      </c>
      <c r="U9" s="1258">
        <v>8</v>
      </c>
      <c r="V9" s="1258">
        <v>100</v>
      </c>
      <c r="W9" s="1258">
        <v>0</v>
      </c>
      <c r="X9" s="1258">
        <f t="shared" si="6"/>
        <v>5</v>
      </c>
    </row>
    <row r="10" spans="1:28">
      <c r="D10" s="1162">
        <v>9</v>
      </c>
      <c r="E10" s="1162">
        <f>250+178</f>
        <v>428</v>
      </c>
      <c r="F10" s="1162">
        <v>0</v>
      </c>
      <c r="G10" s="1162"/>
      <c r="H10">
        <f t="shared" si="0"/>
        <v>21.400000000000002</v>
      </c>
      <c r="U10" s="1258">
        <v>9</v>
      </c>
      <c r="V10" s="1258">
        <v>100</v>
      </c>
      <c r="W10" s="1258">
        <v>0</v>
      </c>
      <c r="X10" s="1258">
        <f t="shared" si="6"/>
        <v>5</v>
      </c>
    </row>
    <row r="11" spans="1:28">
      <c r="D11" s="1162">
        <v>10</v>
      </c>
      <c r="E11" s="1162">
        <f>500+350</f>
        <v>850</v>
      </c>
      <c r="F11" s="1162">
        <v>0</v>
      </c>
      <c r="G11" s="1162"/>
      <c r="H11">
        <f t="shared" si="0"/>
        <v>42.5</v>
      </c>
      <c r="J11" t="s">
        <v>12946</v>
      </c>
      <c r="K11">
        <v>250</v>
      </c>
      <c r="U11" s="1258">
        <v>10</v>
      </c>
      <c r="V11" s="1258">
        <v>250</v>
      </c>
      <c r="W11" s="1258">
        <v>0</v>
      </c>
      <c r="X11" s="1258">
        <f t="shared" si="6"/>
        <v>12.5</v>
      </c>
    </row>
    <row r="12" spans="1:28">
      <c r="D12" s="1162">
        <v>11</v>
      </c>
      <c r="E12" s="1162">
        <f t="shared" ref="E12:E15" si="8">500+350</f>
        <v>850</v>
      </c>
      <c r="F12" s="1162">
        <v>0</v>
      </c>
      <c r="G12" s="1162"/>
      <c r="H12">
        <f t="shared" si="0"/>
        <v>42.5</v>
      </c>
      <c r="J12" t="s">
        <v>12947</v>
      </c>
      <c r="K12">
        <v>500</v>
      </c>
      <c r="U12" s="1258">
        <v>11</v>
      </c>
      <c r="V12" s="1258">
        <v>250</v>
      </c>
      <c r="W12" s="1258">
        <v>0</v>
      </c>
      <c r="X12" s="1258">
        <f t="shared" si="6"/>
        <v>12.5</v>
      </c>
    </row>
    <row r="13" spans="1:28">
      <c r="D13" s="1162">
        <v>12</v>
      </c>
      <c r="E13" s="1162">
        <f t="shared" si="8"/>
        <v>850</v>
      </c>
      <c r="F13" s="1162">
        <v>0</v>
      </c>
      <c r="G13" s="1162"/>
      <c r="H13">
        <f t="shared" si="0"/>
        <v>42.5</v>
      </c>
      <c r="J13" t="s">
        <v>12948</v>
      </c>
      <c r="K13">
        <v>750</v>
      </c>
      <c r="U13" s="1258">
        <v>12</v>
      </c>
      <c r="V13" s="1258">
        <v>250</v>
      </c>
      <c r="W13" s="1258">
        <v>0</v>
      </c>
      <c r="X13" s="1258">
        <f t="shared" si="6"/>
        <v>12.5</v>
      </c>
    </row>
    <row r="14" spans="1:28">
      <c r="D14" s="1162">
        <v>13</v>
      </c>
      <c r="E14" s="1162">
        <f t="shared" si="8"/>
        <v>850</v>
      </c>
      <c r="F14" s="1162">
        <v>0</v>
      </c>
      <c r="G14" s="1162"/>
      <c r="H14">
        <f t="shared" si="0"/>
        <v>42.5</v>
      </c>
      <c r="J14" t="s">
        <v>12949</v>
      </c>
      <c r="K14">
        <v>1000</v>
      </c>
      <c r="U14" s="1258">
        <v>13</v>
      </c>
      <c r="V14" s="1258">
        <v>250</v>
      </c>
      <c r="W14" s="1258">
        <v>0</v>
      </c>
      <c r="X14" s="1258">
        <f t="shared" si="6"/>
        <v>12.5</v>
      </c>
    </row>
    <row r="15" spans="1:28">
      <c r="D15" s="1162">
        <v>14</v>
      </c>
      <c r="E15" s="1162">
        <f t="shared" si="8"/>
        <v>850</v>
      </c>
      <c r="F15" s="1162">
        <v>0</v>
      </c>
      <c r="G15" s="1162"/>
      <c r="H15">
        <f t="shared" si="0"/>
        <v>42.5</v>
      </c>
      <c r="J15" t="s">
        <v>12950</v>
      </c>
      <c r="K15">
        <v>2000</v>
      </c>
      <c r="U15" s="1258">
        <v>14</v>
      </c>
      <c r="V15" s="1258">
        <v>250</v>
      </c>
      <c r="W15" s="1258">
        <v>0</v>
      </c>
      <c r="X15" s="1258">
        <f t="shared" si="6"/>
        <v>12.5</v>
      </c>
    </row>
    <row r="16" spans="1:28">
      <c r="D16" s="1162">
        <v>15</v>
      </c>
      <c r="E16" s="1162">
        <f>500+350</f>
        <v>850</v>
      </c>
      <c r="F16" s="1162">
        <v>0</v>
      </c>
      <c r="G16" s="1162"/>
      <c r="H16">
        <f t="shared" si="0"/>
        <v>42.5</v>
      </c>
      <c r="U16" s="1258">
        <v>15</v>
      </c>
      <c r="V16" s="1258">
        <v>250</v>
      </c>
      <c r="W16" s="1258">
        <v>0</v>
      </c>
      <c r="X16" s="1258">
        <f t="shared" si="6"/>
        <v>12.5</v>
      </c>
    </row>
    <row r="17" spans="4:25">
      <c r="D17" s="1162">
        <v>16</v>
      </c>
      <c r="E17" s="1162">
        <f>750+542</f>
        <v>1292</v>
      </c>
      <c r="F17" s="1162">
        <v>0</v>
      </c>
      <c r="G17" s="1162"/>
      <c r="H17">
        <f t="shared" si="0"/>
        <v>64.600000000000009</v>
      </c>
      <c r="U17" s="1258">
        <v>16</v>
      </c>
      <c r="V17" s="1258">
        <v>500</v>
      </c>
      <c r="W17" s="1258">
        <v>0</v>
      </c>
      <c r="X17" s="1258">
        <f t="shared" si="6"/>
        <v>25</v>
      </c>
    </row>
    <row r="18" spans="4:25">
      <c r="D18" s="1162">
        <v>17</v>
      </c>
      <c r="E18" s="1162">
        <f t="shared" ref="E18:E20" si="9">750+542</f>
        <v>1292</v>
      </c>
      <c r="F18" s="1162">
        <v>0</v>
      </c>
      <c r="G18" s="1162"/>
      <c r="H18">
        <f t="shared" si="0"/>
        <v>64.600000000000009</v>
      </c>
      <c r="U18" s="1258">
        <v>17</v>
      </c>
      <c r="V18" s="1258">
        <v>500</v>
      </c>
      <c r="W18" s="1258">
        <v>0</v>
      </c>
      <c r="X18" s="1258">
        <f t="shared" si="6"/>
        <v>25</v>
      </c>
    </row>
    <row r="19" spans="4:25">
      <c r="D19" s="1162">
        <v>18</v>
      </c>
      <c r="E19" s="1162">
        <f t="shared" si="9"/>
        <v>1292</v>
      </c>
      <c r="F19" s="1162">
        <v>0</v>
      </c>
      <c r="G19" s="1162"/>
      <c r="H19">
        <f t="shared" si="0"/>
        <v>64.600000000000009</v>
      </c>
      <c r="U19" s="1258">
        <v>18</v>
      </c>
      <c r="V19" s="1258">
        <v>500</v>
      </c>
      <c r="W19" s="1258">
        <v>0</v>
      </c>
      <c r="X19" s="1258">
        <f t="shared" si="6"/>
        <v>25</v>
      </c>
    </row>
    <row r="20" spans="4:25">
      <c r="D20" s="1162">
        <v>19</v>
      </c>
      <c r="E20" s="1162">
        <f t="shared" si="9"/>
        <v>1292</v>
      </c>
      <c r="F20" s="1162">
        <v>0</v>
      </c>
      <c r="G20" s="1162"/>
      <c r="H20">
        <f t="shared" si="0"/>
        <v>64.600000000000009</v>
      </c>
      <c r="U20" s="1258">
        <v>19</v>
      </c>
      <c r="V20" s="1258">
        <v>500</v>
      </c>
      <c r="W20" s="1258">
        <v>0</v>
      </c>
      <c r="X20" s="1258">
        <f t="shared" si="6"/>
        <v>25</v>
      </c>
    </row>
    <row r="21" spans="4:25">
      <c r="D21" s="1162">
        <v>20</v>
      </c>
      <c r="E21" s="1162">
        <f>1000+857</f>
        <v>1857</v>
      </c>
      <c r="F21" s="1162">
        <v>0</v>
      </c>
      <c r="G21" s="1162"/>
      <c r="H21">
        <f t="shared" si="0"/>
        <v>92.850000000000009</v>
      </c>
      <c r="U21" s="1258">
        <v>20</v>
      </c>
      <c r="V21" s="1258">
        <v>1000</v>
      </c>
      <c r="W21" s="1258">
        <v>0</v>
      </c>
      <c r="X21" s="1258">
        <f t="shared" si="6"/>
        <v>50</v>
      </c>
    </row>
    <row r="22" spans="4:25" ht="26.25">
      <c r="D22" s="1257" t="s">
        <v>12951</v>
      </c>
      <c r="E22" s="815">
        <f>SUM(H2:H21)</f>
        <v>727.45000000000016</v>
      </c>
      <c r="F22" s="815">
        <v>0</v>
      </c>
      <c r="U22" s="815" t="s">
        <v>12952</v>
      </c>
      <c r="V22">
        <f>SUM(X2:X21)</f>
        <v>255</v>
      </c>
      <c r="W22">
        <v>0</v>
      </c>
    </row>
    <row r="24" spans="4:25">
      <c r="D24" s="1259" t="s">
        <v>12933</v>
      </c>
      <c r="E24" s="1259" t="s">
        <v>12934</v>
      </c>
      <c r="F24" s="1259" t="s">
        <v>12953</v>
      </c>
      <c r="G24" s="1259"/>
    </row>
    <row r="25" spans="4:25">
      <c r="D25" s="1259">
        <v>1</v>
      </c>
      <c r="E25" s="1259">
        <v>0</v>
      </c>
      <c r="F25" s="1259">
        <v>0</v>
      </c>
      <c r="G25" s="1259">
        <f>1/20*E25</f>
        <v>0</v>
      </c>
      <c r="U25">
        <v>1</v>
      </c>
      <c r="V25">
        <v>0</v>
      </c>
      <c r="W25">
        <v>0</v>
      </c>
      <c r="X25">
        <f>1/20*V25</f>
        <v>0</v>
      </c>
      <c r="Y25">
        <f>1/20*W25</f>
        <v>0</v>
      </c>
    </row>
    <row r="26" spans="4:25">
      <c r="D26" s="1259">
        <v>2</v>
      </c>
      <c r="E26" s="1259">
        <v>100</v>
      </c>
      <c r="F26" s="1259">
        <v>100</v>
      </c>
      <c r="G26" s="1259">
        <f t="shared" ref="G26:G44" si="10">1/20*E26</f>
        <v>5</v>
      </c>
      <c r="U26">
        <v>2</v>
      </c>
      <c r="V26">
        <v>1250</v>
      </c>
      <c r="W26">
        <v>400</v>
      </c>
      <c r="X26">
        <f t="shared" ref="X26:X44" si="11">1/20*V26</f>
        <v>62.5</v>
      </c>
      <c r="Y26">
        <f t="shared" ref="Y26:Y44" si="12">1/20*W26</f>
        <v>20</v>
      </c>
    </row>
    <row r="27" spans="4:25">
      <c r="D27" s="1259">
        <v>3</v>
      </c>
      <c r="E27" s="1259">
        <v>100</v>
      </c>
      <c r="F27" s="1259">
        <v>100</v>
      </c>
      <c r="G27" s="1259">
        <f t="shared" si="10"/>
        <v>5</v>
      </c>
      <c r="U27">
        <v>3</v>
      </c>
      <c r="V27">
        <v>1250</v>
      </c>
      <c r="W27">
        <v>400</v>
      </c>
      <c r="X27">
        <f t="shared" si="11"/>
        <v>62.5</v>
      </c>
      <c r="Y27">
        <f t="shared" si="12"/>
        <v>20</v>
      </c>
    </row>
    <row r="28" spans="4:25">
      <c r="D28" s="1259">
        <v>4</v>
      </c>
      <c r="E28" s="1259">
        <v>100</v>
      </c>
      <c r="F28" s="1259">
        <v>100</v>
      </c>
      <c r="G28" s="1259">
        <f t="shared" si="10"/>
        <v>5</v>
      </c>
      <c r="U28">
        <v>4</v>
      </c>
      <c r="V28">
        <v>1250</v>
      </c>
      <c r="W28">
        <v>400</v>
      </c>
      <c r="X28">
        <f t="shared" si="11"/>
        <v>62.5</v>
      </c>
      <c r="Y28">
        <f t="shared" si="12"/>
        <v>20</v>
      </c>
    </row>
    <row r="29" spans="4:25">
      <c r="D29" s="1259">
        <v>5</v>
      </c>
      <c r="E29" s="1259">
        <v>100</v>
      </c>
      <c r="F29" s="1259">
        <v>100</v>
      </c>
      <c r="G29" s="1259">
        <f t="shared" si="10"/>
        <v>5</v>
      </c>
      <c r="U29">
        <v>5</v>
      </c>
      <c r="V29">
        <v>1250</v>
      </c>
      <c r="W29">
        <v>400</v>
      </c>
      <c r="X29">
        <f t="shared" si="11"/>
        <v>62.5</v>
      </c>
      <c r="Y29">
        <f t="shared" si="12"/>
        <v>20</v>
      </c>
    </row>
    <row r="30" spans="4:25">
      <c r="D30" s="1259">
        <v>6</v>
      </c>
      <c r="E30" s="1259">
        <v>200</v>
      </c>
      <c r="F30" s="1259">
        <v>200</v>
      </c>
      <c r="G30" s="1259">
        <f t="shared" si="10"/>
        <v>10</v>
      </c>
      <c r="U30">
        <v>6</v>
      </c>
      <c r="V30">
        <v>1500</v>
      </c>
      <c r="W30">
        <v>600</v>
      </c>
      <c r="X30">
        <f t="shared" si="11"/>
        <v>75</v>
      </c>
      <c r="Y30">
        <f t="shared" si="12"/>
        <v>30</v>
      </c>
    </row>
    <row r="31" spans="4:25">
      <c r="D31" s="1259">
        <v>7</v>
      </c>
      <c r="E31" s="1259">
        <v>200</v>
      </c>
      <c r="F31" s="1259">
        <v>200</v>
      </c>
      <c r="G31" s="1259">
        <f t="shared" si="10"/>
        <v>10</v>
      </c>
      <c r="U31">
        <v>7</v>
      </c>
      <c r="V31">
        <v>1500</v>
      </c>
      <c r="W31">
        <v>600</v>
      </c>
      <c r="X31">
        <f t="shared" si="11"/>
        <v>75</v>
      </c>
      <c r="Y31">
        <f t="shared" si="12"/>
        <v>30</v>
      </c>
    </row>
    <row r="32" spans="4:25">
      <c r="D32" s="1259">
        <v>8</v>
      </c>
      <c r="E32" s="1259">
        <v>200</v>
      </c>
      <c r="F32" s="1259">
        <v>200</v>
      </c>
      <c r="G32" s="1259">
        <f t="shared" si="10"/>
        <v>10</v>
      </c>
      <c r="U32">
        <v>8</v>
      </c>
      <c r="V32">
        <v>1500</v>
      </c>
      <c r="W32">
        <v>600</v>
      </c>
      <c r="X32">
        <f t="shared" si="11"/>
        <v>75</v>
      </c>
      <c r="Y32">
        <f t="shared" si="12"/>
        <v>30</v>
      </c>
    </row>
    <row r="33" spans="4:25">
      <c r="D33" s="1259">
        <v>9</v>
      </c>
      <c r="E33" s="1259">
        <v>200</v>
      </c>
      <c r="F33" s="1259">
        <v>200</v>
      </c>
      <c r="G33" s="1259">
        <f t="shared" si="10"/>
        <v>10</v>
      </c>
      <c r="U33">
        <v>9</v>
      </c>
      <c r="V33">
        <v>1500</v>
      </c>
      <c r="W33">
        <v>600</v>
      </c>
      <c r="X33">
        <f t="shared" si="11"/>
        <v>75</v>
      </c>
      <c r="Y33">
        <f t="shared" si="12"/>
        <v>30</v>
      </c>
    </row>
    <row r="34" spans="4:25">
      <c r="D34" s="1259">
        <v>10</v>
      </c>
      <c r="E34" s="1259">
        <v>300</v>
      </c>
      <c r="F34" s="1259">
        <v>300</v>
      </c>
      <c r="G34" s="1259">
        <f t="shared" si="10"/>
        <v>15</v>
      </c>
      <c r="U34">
        <v>10</v>
      </c>
      <c r="V34">
        <v>1750</v>
      </c>
      <c r="W34">
        <v>800</v>
      </c>
      <c r="X34">
        <f t="shared" si="11"/>
        <v>87.5</v>
      </c>
      <c r="Y34">
        <f t="shared" si="12"/>
        <v>40</v>
      </c>
    </row>
    <row r="35" spans="4:25">
      <c r="D35" s="1259">
        <v>11</v>
      </c>
      <c r="E35" s="1259">
        <v>300</v>
      </c>
      <c r="F35" s="1259">
        <v>300</v>
      </c>
      <c r="G35" s="1259">
        <f t="shared" si="10"/>
        <v>15</v>
      </c>
      <c r="U35">
        <v>11</v>
      </c>
      <c r="V35">
        <v>1750</v>
      </c>
      <c r="W35">
        <v>800</v>
      </c>
      <c r="X35">
        <f t="shared" si="11"/>
        <v>87.5</v>
      </c>
      <c r="Y35">
        <f t="shared" si="12"/>
        <v>40</v>
      </c>
    </row>
    <row r="36" spans="4:25">
      <c r="D36" s="1259">
        <v>12</v>
      </c>
      <c r="E36" s="1259">
        <v>300</v>
      </c>
      <c r="F36" s="1259">
        <v>300</v>
      </c>
      <c r="G36" s="1259">
        <f t="shared" si="10"/>
        <v>15</v>
      </c>
      <c r="U36">
        <v>12</v>
      </c>
      <c r="V36">
        <v>1750</v>
      </c>
      <c r="W36">
        <v>800</v>
      </c>
      <c r="X36">
        <f t="shared" si="11"/>
        <v>87.5</v>
      </c>
      <c r="Y36">
        <f t="shared" si="12"/>
        <v>40</v>
      </c>
    </row>
    <row r="37" spans="4:25">
      <c r="D37" s="1259">
        <v>13</v>
      </c>
      <c r="E37" s="1259">
        <v>300</v>
      </c>
      <c r="F37" s="1259">
        <v>300</v>
      </c>
      <c r="G37" s="1259">
        <f t="shared" si="10"/>
        <v>15</v>
      </c>
      <c r="U37">
        <v>13</v>
      </c>
      <c r="V37">
        <v>1750</v>
      </c>
      <c r="W37">
        <v>800</v>
      </c>
      <c r="X37">
        <f t="shared" si="11"/>
        <v>87.5</v>
      </c>
      <c r="Y37">
        <f t="shared" si="12"/>
        <v>40</v>
      </c>
    </row>
    <row r="38" spans="4:25">
      <c r="D38" s="1259">
        <v>14</v>
      </c>
      <c r="E38" s="1259">
        <v>300</v>
      </c>
      <c r="F38" s="1259">
        <v>300</v>
      </c>
      <c r="G38" s="1259">
        <f t="shared" si="10"/>
        <v>15</v>
      </c>
      <c r="U38">
        <v>14</v>
      </c>
      <c r="V38">
        <v>1750</v>
      </c>
      <c r="W38">
        <v>800</v>
      </c>
      <c r="X38">
        <f t="shared" si="11"/>
        <v>87.5</v>
      </c>
      <c r="Y38">
        <f t="shared" si="12"/>
        <v>40</v>
      </c>
    </row>
    <row r="39" spans="4:25">
      <c r="D39" s="1259">
        <v>15</v>
      </c>
      <c r="E39" s="1259">
        <v>300</v>
      </c>
      <c r="F39" s="1259">
        <v>300</v>
      </c>
      <c r="G39" s="1259">
        <f t="shared" si="10"/>
        <v>15</v>
      </c>
      <c r="U39">
        <v>15</v>
      </c>
      <c r="V39">
        <v>1750</v>
      </c>
      <c r="W39">
        <v>800</v>
      </c>
      <c r="X39">
        <f t="shared" si="11"/>
        <v>87.5</v>
      </c>
      <c r="Y39">
        <f t="shared" si="12"/>
        <v>40</v>
      </c>
    </row>
    <row r="40" spans="4:25">
      <c r="D40" s="1259">
        <v>16</v>
      </c>
      <c r="E40" s="1259">
        <v>400</v>
      </c>
      <c r="F40" s="1259">
        <v>400</v>
      </c>
      <c r="G40" s="1259">
        <f t="shared" si="10"/>
        <v>20</v>
      </c>
      <c r="U40">
        <v>16</v>
      </c>
      <c r="V40">
        <v>2857</v>
      </c>
      <c r="W40">
        <v>1000</v>
      </c>
      <c r="X40">
        <f t="shared" si="11"/>
        <v>142.85</v>
      </c>
      <c r="Y40">
        <f t="shared" si="12"/>
        <v>50</v>
      </c>
    </row>
    <row r="41" spans="4:25">
      <c r="D41" s="1259">
        <v>17</v>
      </c>
      <c r="E41" s="1259">
        <v>400</v>
      </c>
      <c r="F41" s="1259">
        <v>400</v>
      </c>
      <c r="G41" s="1259">
        <f t="shared" si="10"/>
        <v>20</v>
      </c>
      <c r="U41">
        <v>17</v>
      </c>
      <c r="V41">
        <v>2857</v>
      </c>
      <c r="W41">
        <v>1000</v>
      </c>
      <c r="X41">
        <f t="shared" si="11"/>
        <v>142.85</v>
      </c>
      <c r="Y41">
        <f t="shared" si="12"/>
        <v>50</v>
      </c>
    </row>
    <row r="42" spans="4:25">
      <c r="D42" s="1259">
        <v>18</v>
      </c>
      <c r="E42" s="1259">
        <v>400</v>
      </c>
      <c r="F42" s="1259">
        <v>400</v>
      </c>
      <c r="G42" s="1259">
        <f t="shared" si="10"/>
        <v>20</v>
      </c>
      <c r="U42">
        <v>18</v>
      </c>
      <c r="V42">
        <v>2857</v>
      </c>
      <c r="W42">
        <v>1000</v>
      </c>
      <c r="X42">
        <f t="shared" si="11"/>
        <v>142.85</v>
      </c>
      <c r="Y42">
        <f t="shared" si="12"/>
        <v>50</v>
      </c>
    </row>
    <row r="43" spans="4:25">
      <c r="D43" s="1259">
        <v>19</v>
      </c>
      <c r="E43" s="1259">
        <v>400</v>
      </c>
      <c r="F43" s="1259">
        <v>400</v>
      </c>
      <c r="G43" s="1259">
        <f t="shared" si="10"/>
        <v>20</v>
      </c>
      <c r="U43">
        <v>19</v>
      </c>
      <c r="V43">
        <v>2857</v>
      </c>
      <c r="W43">
        <v>1000</v>
      </c>
      <c r="X43">
        <f t="shared" si="11"/>
        <v>142.85</v>
      </c>
      <c r="Y43">
        <f t="shared" si="12"/>
        <v>50</v>
      </c>
    </row>
    <row r="44" spans="4:25">
      <c r="D44" s="1259">
        <v>20</v>
      </c>
      <c r="E44" s="1259">
        <v>800</v>
      </c>
      <c r="F44" s="1259">
        <v>800</v>
      </c>
      <c r="G44" s="1259">
        <f t="shared" si="10"/>
        <v>40</v>
      </c>
      <c r="U44">
        <v>20</v>
      </c>
      <c r="V44">
        <v>4440</v>
      </c>
      <c r="W44">
        <v>1200</v>
      </c>
      <c r="X44">
        <f t="shared" si="11"/>
        <v>222</v>
      </c>
      <c r="Y44">
        <f t="shared" si="12"/>
        <v>60</v>
      </c>
    </row>
    <row r="45" spans="4:25" ht="39">
      <c r="D45" s="1260" t="s">
        <v>12954</v>
      </c>
      <c r="E45" s="1261">
        <f>SUM(G25:G44)</f>
        <v>270</v>
      </c>
      <c r="F45" s="1261">
        <f>E45</f>
        <v>270</v>
      </c>
      <c r="G45" s="1259"/>
      <c r="U45" s="815" t="s">
        <v>12955</v>
      </c>
      <c r="V45" s="815">
        <f>SUM(X25:X44)</f>
        <v>1868.3999999999996</v>
      </c>
      <c r="W45" s="815">
        <f>SUM(Y25:Y44)</f>
        <v>700</v>
      </c>
    </row>
    <row r="46" spans="4:25">
      <c r="D46" s="241"/>
    </row>
    <row r="47" spans="4:25">
      <c r="D47">
        <v>1</v>
      </c>
      <c r="E47">
        <v>0</v>
      </c>
      <c r="F47">
        <v>0</v>
      </c>
      <c r="G47">
        <f>1/20*E47</f>
        <v>0</v>
      </c>
      <c r="U47">
        <f>1/20*F47</f>
        <v>0</v>
      </c>
    </row>
    <row r="48" spans="4:25">
      <c r="D48">
        <v>2</v>
      </c>
      <c r="E48">
        <v>1000</v>
      </c>
      <c r="F48">
        <v>400</v>
      </c>
      <c r="G48">
        <f t="shared" ref="G48:G66" si="13">1/20*E48</f>
        <v>50</v>
      </c>
      <c r="U48">
        <f t="shared" ref="U48:U66" si="14">1/20*F48</f>
        <v>20</v>
      </c>
    </row>
    <row r="49" spans="4:21">
      <c r="D49">
        <v>3</v>
      </c>
      <c r="E49">
        <v>1000</v>
      </c>
      <c r="F49">
        <v>400</v>
      </c>
      <c r="G49">
        <f t="shared" si="13"/>
        <v>50</v>
      </c>
      <c r="U49">
        <f t="shared" si="14"/>
        <v>20</v>
      </c>
    </row>
    <row r="50" spans="4:21">
      <c r="D50">
        <v>4</v>
      </c>
      <c r="E50">
        <v>0</v>
      </c>
      <c r="F50">
        <v>0</v>
      </c>
      <c r="G50">
        <f t="shared" si="13"/>
        <v>0</v>
      </c>
      <c r="U50">
        <f t="shared" si="14"/>
        <v>0</v>
      </c>
    </row>
    <row r="51" spans="4:21">
      <c r="D51">
        <v>5</v>
      </c>
      <c r="E51">
        <v>0</v>
      </c>
      <c r="F51">
        <v>0</v>
      </c>
      <c r="G51">
        <f t="shared" si="13"/>
        <v>0</v>
      </c>
      <c r="U51">
        <f t="shared" si="14"/>
        <v>0</v>
      </c>
    </row>
    <row r="52" spans="4:21">
      <c r="D52">
        <v>6</v>
      </c>
      <c r="E52">
        <v>0</v>
      </c>
      <c r="F52">
        <v>0</v>
      </c>
      <c r="G52">
        <f t="shared" si="13"/>
        <v>0</v>
      </c>
      <c r="U52">
        <f t="shared" si="14"/>
        <v>0</v>
      </c>
    </row>
    <row r="53" spans="4:21">
      <c r="D53">
        <v>7</v>
      </c>
      <c r="E53">
        <v>0</v>
      </c>
      <c r="F53">
        <v>0</v>
      </c>
      <c r="G53">
        <f t="shared" si="13"/>
        <v>0</v>
      </c>
      <c r="U53">
        <f t="shared" si="14"/>
        <v>0</v>
      </c>
    </row>
    <row r="54" spans="4:21">
      <c r="D54">
        <v>8</v>
      </c>
      <c r="E54">
        <v>500</v>
      </c>
      <c r="F54">
        <v>100</v>
      </c>
      <c r="G54">
        <f t="shared" si="13"/>
        <v>25</v>
      </c>
      <c r="U54">
        <f t="shared" si="14"/>
        <v>5</v>
      </c>
    </row>
    <row r="55" spans="4:21">
      <c r="D55">
        <v>9</v>
      </c>
      <c r="E55">
        <v>500</v>
      </c>
      <c r="F55">
        <v>100</v>
      </c>
      <c r="G55">
        <f t="shared" si="13"/>
        <v>25</v>
      </c>
      <c r="U55">
        <f t="shared" si="14"/>
        <v>5</v>
      </c>
    </row>
    <row r="56" spans="4:21">
      <c r="D56">
        <v>10</v>
      </c>
      <c r="E56">
        <v>0</v>
      </c>
      <c r="F56">
        <v>0</v>
      </c>
      <c r="G56">
        <f t="shared" si="13"/>
        <v>0</v>
      </c>
      <c r="U56">
        <f t="shared" si="14"/>
        <v>0</v>
      </c>
    </row>
    <row r="57" spans="4:21">
      <c r="D57">
        <v>11</v>
      </c>
      <c r="E57">
        <v>255</v>
      </c>
      <c r="F57">
        <v>0</v>
      </c>
      <c r="G57">
        <f t="shared" si="13"/>
        <v>12.75</v>
      </c>
      <c r="U57">
        <f t="shared" si="14"/>
        <v>0</v>
      </c>
    </row>
    <row r="58" spans="4:21">
      <c r="D58">
        <v>12</v>
      </c>
      <c r="E58">
        <v>255</v>
      </c>
      <c r="F58">
        <v>0</v>
      </c>
      <c r="G58">
        <f t="shared" si="13"/>
        <v>12.75</v>
      </c>
      <c r="U58">
        <f t="shared" si="14"/>
        <v>0</v>
      </c>
    </row>
    <row r="59" spans="4:21">
      <c r="D59">
        <v>13</v>
      </c>
      <c r="E59">
        <v>727</v>
      </c>
      <c r="F59">
        <v>0</v>
      </c>
      <c r="G59">
        <f t="shared" si="13"/>
        <v>36.35</v>
      </c>
      <c r="U59">
        <f t="shared" si="14"/>
        <v>0</v>
      </c>
    </row>
    <row r="60" spans="4:21">
      <c r="D60">
        <v>14</v>
      </c>
      <c r="E60">
        <v>727</v>
      </c>
      <c r="F60">
        <v>0</v>
      </c>
      <c r="G60">
        <f t="shared" si="13"/>
        <v>36.35</v>
      </c>
      <c r="U60">
        <f t="shared" si="14"/>
        <v>0</v>
      </c>
    </row>
    <row r="61" spans="4:21">
      <c r="D61">
        <v>15</v>
      </c>
      <c r="E61">
        <v>727</v>
      </c>
      <c r="F61">
        <v>0</v>
      </c>
      <c r="G61">
        <f t="shared" si="13"/>
        <v>36.35</v>
      </c>
      <c r="U61">
        <f t="shared" si="14"/>
        <v>0</v>
      </c>
    </row>
    <row r="62" spans="4:21">
      <c r="D62">
        <v>16</v>
      </c>
      <c r="E62">
        <v>270</v>
      </c>
      <c r="F62">
        <v>270</v>
      </c>
      <c r="G62">
        <f t="shared" si="13"/>
        <v>13.5</v>
      </c>
      <c r="U62">
        <f t="shared" si="14"/>
        <v>13.5</v>
      </c>
    </row>
    <row r="63" spans="4:21">
      <c r="D63">
        <v>17</v>
      </c>
      <c r="E63">
        <v>270</v>
      </c>
      <c r="F63">
        <v>270</v>
      </c>
      <c r="G63">
        <f t="shared" si="13"/>
        <v>13.5</v>
      </c>
      <c r="U63">
        <f t="shared" si="14"/>
        <v>13.5</v>
      </c>
    </row>
    <row r="64" spans="4:21">
      <c r="D64">
        <v>18</v>
      </c>
      <c r="E64">
        <v>270</v>
      </c>
      <c r="F64">
        <v>270</v>
      </c>
      <c r="G64">
        <f t="shared" si="13"/>
        <v>13.5</v>
      </c>
      <c r="U64">
        <f t="shared" si="14"/>
        <v>13.5</v>
      </c>
    </row>
    <row r="65" spans="4:21">
      <c r="D65">
        <v>19</v>
      </c>
      <c r="E65">
        <v>857</v>
      </c>
      <c r="F65">
        <v>0</v>
      </c>
      <c r="G65">
        <f t="shared" si="13"/>
        <v>42.85</v>
      </c>
      <c r="U65">
        <f t="shared" si="14"/>
        <v>0</v>
      </c>
    </row>
    <row r="66" spans="4:21">
      <c r="D66">
        <v>20</v>
      </c>
      <c r="E66">
        <v>1868</v>
      </c>
      <c r="F66">
        <v>700</v>
      </c>
      <c r="G66">
        <f t="shared" si="13"/>
        <v>93.4</v>
      </c>
      <c r="U66">
        <f t="shared" si="14"/>
        <v>35</v>
      </c>
    </row>
    <row r="67" spans="4:21" ht="26.25">
      <c r="D67" s="241" t="s">
        <v>12956</v>
      </c>
      <c r="E67" s="815">
        <f>SUM(G47:G66)</f>
        <v>461.30000000000007</v>
      </c>
      <c r="F67" s="815">
        <f>SUM(U47:U66)</f>
        <v>125.5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8013-2040-4ACF-B875-CE942F8284AB}">
  <sheetPr>
    <tabColor rgb="FFFFFF00"/>
  </sheetPr>
  <dimension ref="A1:E10"/>
  <sheetViews>
    <sheetView workbookViewId="0">
      <selection activeCell="I34" sqref="I34"/>
    </sheetView>
  </sheetViews>
  <sheetFormatPr defaultRowHeight="14.25"/>
  <cols>
    <col min="1" max="1" width="35.375" customWidth="1"/>
    <col min="3" max="3" width="17.625" bestFit="1" customWidth="1"/>
    <col min="4" max="5" width="36" bestFit="1" customWidth="1"/>
  </cols>
  <sheetData>
    <row r="1" spans="1:5" ht="15">
      <c r="A1" s="1585" t="s">
        <v>12957</v>
      </c>
      <c r="B1" s="1585"/>
      <c r="C1" t="s">
        <v>12958</v>
      </c>
      <c r="D1" s="467" t="s">
        <v>12959</v>
      </c>
      <c r="E1" t="s">
        <v>12960</v>
      </c>
    </row>
    <row r="2" spans="1:5" ht="28.5">
      <c r="A2" s="241" t="s">
        <v>12961</v>
      </c>
      <c r="C2" t="s">
        <v>12962</v>
      </c>
      <c r="D2" s="1275">
        <v>0.25</v>
      </c>
      <c r="E2" s="1275">
        <f>D2</f>
        <v>0.25</v>
      </c>
    </row>
    <row r="3" spans="1:5">
      <c r="A3" t="str" cm="1">
        <f t="array" aca="1" ref="A3" ca="1">INDEX($C$2:$C$5,COUNTIF($E$2:$E$5,"&lt;="&amp;RAND())+1)</f>
        <v>Gun + Ammo Pouch</v>
      </c>
      <c r="C3" t="s">
        <v>12963</v>
      </c>
      <c r="D3" s="1275">
        <v>0.25</v>
      </c>
      <c r="E3" s="1275">
        <f>D3+E2</f>
        <v>0.5</v>
      </c>
    </row>
    <row r="4" spans="1:5">
      <c r="A4" t="s">
        <v>12964</v>
      </c>
      <c r="C4" t="s">
        <v>12965</v>
      </c>
      <c r="D4" s="1275">
        <v>0.25</v>
      </c>
      <c r="E4" s="1275">
        <f t="shared" ref="E4:E5" si="0">D4+E3</f>
        <v>0.75</v>
      </c>
    </row>
    <row r="5" spans="1:5">
      <c r="C5" t="s">
        <v>12966</v>
      </c>
      <c r="D5" s="1275">
        <v>0.25</v>
      </c>
      <c r="E5" s="1275">
        <f t="shared" si="0"/>
        <v>1</v>
      </c>
    </row>
    <row r="6" spans="1:5">
      <c r="C6" s="1586" t="s">
        <v>12967</v>
      </c>
      <c r="D6" s="1586"/>
      <c r="E6" s="1586"/>
    </row>
    <row r="7" spans="1:5" ht="21" customHeight="1">
      <c r="C7" t="s">
        <v>12962</v>
      </c>
      <c r="D7" s="241" t="s">
        <v>10948</v>
      </c>
      <c r="E7" s="241" t="s">
        <v>10947</v>
      </c>
    </row>
    <row r="8" spans="1:5">
      <c r="C8" t="s">
        <v>12963</v>
      </c>
    </row>
    <row r="9" spans="1:5">
      <c r="C9" t="s">
        <v>12965</v>
      </c>
    </row>
    <row r="10" spans="1:5">
      <c r="C10" t="s">
        <v>12966</v>
      </c>
    </row>
  </sheetData>
  <mergeCells count="2">
    <mergeCell ref="A1:B1"/>
    <mergeCell ref="C6:E6"/>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1145-D360-4BFE-949F-A3E8372E46D1}">
  <sheetPr>
    <tabColor rgb="FFE6FF82"/>
  </sheetPr>
  <dimension ref="A1:N144"/>
  <sheetViews>
    <sheetView topLeftCell="A56" workbookViewId="0">
      <selection activeCell="B90" sqref="B90"/>
    </sheetView>
  </sheetViews>
  <sheetFormatPr defaultRowHeight="13.5"/>
  <cols>
    <col min="1" max="1" width="15.875" customWidth="1"/>
    <col min="2" max="4" width="82.5" customWidth="1"/>
    <col min="5" max="7" width="93.625" bestFit="1" customWidth="1"/>
    <col min="8" max="10" width="89.125" bestFit="1" customWidth="1"/>
  </cols>
  <sheetData>
    <row r="1" spans="1:14">
      <c r="A1" s="1076">
        <v>45661</v>
      </c>
      <c r="B1" s="1592" t="s">
        <v>12968</v>
      </c>
      <c r="C1" s="1592"/>
      <c r="D1" s="1593"/>
      <c r="E1" s="1596" t="s">
        <v>12969</v>
      </c>
      <c r="F1" s="1597"/>
      <c r="G1" s="1597"/>
      <c r="H1" s="1215" t="s">
        <v>12970</v>
      </c>
      <c r="I1" s="1188" t="s">
        <v>12970</v>
      </c>
      <c r="J1" s="1188" t="s">
        <v>12970</v>
      </c>
    </row>
    <row r="2" spans="1:14">
      <c r="A2" t="s">
        <v>12971</v>
      </c>
      <c r="B2" s="1592" t="s">
        <v>1406</v>
      </c>
      <c r="C2" s="1592"/>
      <c r="D2" s="1593"/>
      <c r="E2" s="1596" t="s">
        <v>1405</v>
      </c>
      <c r="F2" s="1597"/>
      <c r="G2" s="1597"/>
      <c r="H2" s="1215" t="s">
        <v>1407</v>
      </c>
      <c r="I2" s="1188" t="s">
        <v>1407</v>
      </c>
      <c r="J2" s="1188" t="s">
        <v>1407</v>
      </c>
    </row>
    <row r="3" spans="1:14">
      <c r="A3" t="s">
        <v>12972</v>
      </c>
      <c r="B3" s="1594" t="s">
        <v>12973</v>
      </c>
      <c r="C3" s="1594"/>
      <c r="D3" s="1595"/>
      <c r="E3" s="1594" t="s">
        <v>12973</v>
      </c>
      <c r="F3" s="1594"/>
      <c r="G3" s="1595"/>
      <c r="H3" s="1201"/>
      <c r="I3" s="1200"/>
      <c r="J3" s="1200"/>
    </row>
    <row r="4" spans="1:14">
      <c r="A4" t="s">
        <v>12974</v>
      </c>
      <c r="B4" s="1326" t="s">
        <v>3511</v>
      </c>
      <c r="C4" s="1326" t="s">
        <v>3512</v>
      </c>
      <c r="D4" s="1327" t="s">
        <v>3513</v>
      </c>
      <c r="E4" s="1326" t="s">
        <v>3511</v>
      </c>
      <c r="F4" s="1326" t="s">
        <v>3512</v>
      </c>
      <c r="G4" s="1327" t="s">
        <v>3513</v>
      </c>
      <c r="H4" s="1201"/>
      <c r="I4" s="1200"/>
      <c r="J4" s="1200"/>
    </row>
    <row r="5" spans="1:14" ht="18" customHeight="1">
      <c r="A5" s="1591" t="s">
        <v>12975</v>
      </c>
      <c r="B5" s="1193" t="s">
        <v>12976</v>
      </c>
      <c r="C5" s="1193"/>
      <c r="D5" s="1208"/>
      <c r="E5" s="1202" t="s">
        <v>12977</v>
      </c>
      <c r="F5" s="1193"/>
      <c r="G5" s="1208"/>
      <c r="H5" s="1202" t="s">
        <v>12978</v>
      </c>
      <c r="I5" s="1193"/>
      <c r="J5" s="1193"/>
    </row>
    <row r="6" spans="1:14" ht="18" customHeight="1">
      <c r="A6" s="1591"/>
      <c r="B6" s="1193" t="s">
        <v>12979</v>
      </c>
      <c r="C6" s="1193"/>
      <c r="D6" s="1208"/>
      <c r="E6" s="1202" t="s">
        <v>12980</v>
      </c>
      <c r="F6" s="1193"/>
      <c r="G6" s="1208"/>
      <c r="H6" s="1202" t="s">
        <v>12981</v>
      </c>
      <c r="I6" s="1193"/>
      <c r="J6" s="1193"/>
    </row>
    <row r="7" spans="1:14" ht="18" customHeight="1">
      <c r="A7" s="1591"/>
      <c r="B7" s="1193" t="s">
        <v>12982</v>
      </c>
      <c r="C7" s="1193"/>
      <c r="D7" s="1208"/>
      <c r="E7" s="1202" t="s">
        <v>12983</v>
      </c>
      <c r="F7" s="1193"/>
      <c r="G7" s="1208"/>
      <c r="H7" s="1202" t="s">
        <v>12984</v>
      </c>
      <c r="I7" s="1193"/>
      <c r="J7" s="1193"/>
    </row>
    <row r="8" spans="1:14" ht="18" customHeight="1">
      <c r="A8" s="1591"/>
      <c r="B8" s="1193" t="s">
        <v>12985</v>
      </c>
      <c r="C8" s="1193"/>
      <c r="D8" s="1208"/>
      <c r="E8" s="1202" t="s">
        <v>12986</v>
      </c>
      <c r="F8" s="1193"/>
      <c r="G8" s="1208"/>
      <c r="H8" s="1202" t="s">
        <v>12987</v>
      </c>
      <c r="I8" s="1193"/>
      <c r="J8" s="1193"/>
    </row>
    <row r="9" spans="1:14" ht="18" customHeight="1">
      <c r="A9" s="1591"/>
      <c r="B9" s="1193" t="s">
        <v>12988</v>
      </c>
      <c r="C9" s="1193"/>
      <c r="D9" s="1208"/>
      <c r="E9" s="1202" t="s">
        <v>12989</v>
      </c>
      <c r="F9" s="1193"/>
      <c r="G9" s="1208"/>
      <c r="H9" s="1202" t="s">
        <v>12990</v>
      </c>
      <c r="I9" s="1193"/>
      <c r="J9" s="1193"/>
      <c r="N9" s="239" t="e">
        <f>(LEFT(A1,FIND("-",A1)-1)+MID(A1,FIND("-",A1)+1,LEN(A1)))/2</f>
        <v>#VALUE!</v>
      </c>
    </row>
    <row r="10" spans="1:14" ht="18" customHeight="1">
      <c r="A10" s="1591"/>
      <c r="B10" s="1193" t="s">
        <v>12991</v>
      </c>
      <c r="C10" s="1193"/>
      <c r="D10" s="1208"/>
      <c r="E10" s="1202" t="s">
        <v>12992</v>
      </c>
      <c r="F10" s="1193"/>
      <c r="G10" s="1208"/>
      <c r="H10" s="1202" t="s">
        <v>12993</v>
      </c>
      <c r="I10" s="1193"/>
      <c r="J10" s="1193"/>
    </row>
    <row r="11" spans="1:14" ht="18" customHeight="1">
      <c r="A11" s="1591"/>
      <c r="B11" s="1193" t="s">
        <v>12994</v>
      </c>
      <c r="C11" s="1193"/>
      <c r="D11" s="1208"/>
      <c r="E11" s="1202" t="s">
        <v>12995</v>
      </c>
      <c r="F11" s="1193"/>
      <c r="G11" s="1208"/>
      <c r="H11" s="1202" t="s">
        <v>12996</v>
      </c>
      <c r="I11" s="1193"/>
      <c r="J11" s="1193"/>
    </row>
    <row r="12" spans="1:14" ht="18" customHeight="1">
      <c r="A12" s="1591"/>
      <c r="B12" s="1193" t="s">
        <v>12997</v>
      </c>
      <c r="C12" s="1193"/>
      <c r="D12" s="1208"/>
      <c r="E12" s="1202" t="s">
        <v>12998</v>
      </c>
      <c r="F12" s="1193"/>
      <c r="G12" s="1208"/>
      <c r="H12" s="1202" t="s">
        <v>12999</v>
      </c>
      <c r="I12" s="1193"/>
      <c r="J12" s="1193"/>
    </row>
    <row r="13" spans="1:14" ht="18" customHeight="1">
      <c r="A13" s="1591"/>
      <c r="B13" s="1193" t="s">
        <v>13000</v>
      </c>
      <c r="C13" s="1193"/>
      <c r="D13" s="1208"/>
      <c r="E13" s="1202" t="s">
        <v>13001</v>
      </c>
      <c r="F13" s="1193"/>
      <c r="G13" s="1208"/>
      <c r="H13" s="1202" t="s">
        <v>13002</v>
      </c>
      <c r="I13" s="1193"/>
      <c r="J13" s="1193"/>
    </row>
    <row r="14" spans="1:14" ht="18" customHeight="1">
      <c r="A14" s="1591"/>
      <c r="B14" s="1193" t="s">
        <v>13003</v>
      </c>
      <c r="C14" s="1193"/>
      <c r="D14" s="1208"/>
      <c r="E14" s="1202" t="s">
        <v>13004</v>
      </c>
      <c r="F14" s="1193"/>
      <c r="G14" s="1208"/>
      <c r="H14" s="1202" t="s">
        <v>13005</v>
      </c>
      <c r="I14" s="1193"/>
      <c r="J14" s="1193"/>
    </row>
    <row r="15" spans="1:14" ht="18" customHeight="1">
      <c r="A15" s="1591"/>
      <c r="B15" s="1193" t="s">
        <v>13006</v>
      </c>
      <c r="C15" s="1193"/>
      <c r="D15" s="1208"/>
      <c r="E15" s="1202" t="s">
        <v>13007</v>
      </c>
      <c r="F15" s="1193"/>
      <c r="G15" s="1208"/>
      <c r="H15" s="1202" t="s">
        <v>13008</v>
      </c>
      <c r="I15" s="1193"/>
      <c r="J15" s="1193"/>
    </row>
    <row r="16" spans="1:14" ht="18" customHeight="1">
      <c r="A16" s="1591"/>
      <c r="B16" s="1193" t="s">
        <v>13009</v>
      </c>
      <c r="C16" s="1193"/>
      <c r="D16" s="1208"/>
      <c r="E16" s="1202" t="s">
        <v>13010</v>
      </c>
      <c r="F16" s="1193"/>
      <c r="G16" s="1208"/>
      <c r="H16" s="1202" t="s">
        <v>13011</v>
      </c>
      <c r="I16" s="1193"/>
      <c r="J16" s="1193"/>
    </row>
    <row r="17" spans="1:10" ht="18" customHeight="1">
      <c r="A17" s="1591"/>
      <c r="B17" s="1194" t="s">
        <v>2750</v>
      </c>
      <c r="C17" s="1194"/>
      <c r="D17" s="1209"/>
      <c r="E17" s="1202" t="s">
        <v>2723</v>
      </c>
      <c r="F17" s="1193"/>
      <c r="G17" s="1208"/>
      <c r="H17" s="1202" t="s">
        <v>13012</v>
      </c>
      <c r="I17" s="1193"/>
      <c r="J17" s="1193"/>
    </row>
    <row r="18" spans="1:10" ht="18" customHeight="1">
      <c r="A18" s="1591"/>
      <c r="B18" s="1193" t="s">
        <v>13013</v>
      </c>
      <c r="C18" s="1193"/>
      <c r="D18" s="1208"/>
      <c r="E18" s="1202" t="s">
        <v>13014</v>
      </c>
      <c r="F18" s="1193"/>
      <c r="G18" s="1208"/>
      <c r="H18" s="1202" t="s">
        <v>13015</v>
      </c>
      <c r="I18" s="1193"/>
      <c r="J18" s="1193"/>
    </row>
    <row r="19" spans="1:10" ht="18" customHeight="1">
      <c r="A19" s="1591"/>
      <c r="B19" s="1193" t="s">
        <v>13016</v>
      </c>
      <c r="C19" s="1193"/>
      <c r="D19" s="1208"/>
      <c r="E19" s="1202" t="s">
        <v>13017</v>
      </c>
      <c r="F19" s="1193"/>
      <c r="G19" s="1208"/>
      <c r="H19" s="1202" t="s">
        <v>13018</v>
      </c>
      <c r="I19" s="1193"/>
      <c r="J19" s="1193"/>
    </row>
    <row r="20" spans="1:10" ht="18" customHeight="1">
      <c r="A20" s="1591"/>
      <c r="B20" s="1193" t="s">
        <v>13019</v>
      </c>
      <c r="C20" s="1193"/>
      <c r="D20" s="1208"/>
      <c r="E20" s="1202" t="s">
        <v>13020</v>
      </c>
      <c r="F20" s="1193"/>
      <c r="G20" s="1208"/>
      <c r="H20" s="1202" t="s">
        <v>13021</v>
      </c>
      <c r="I20" s="1193"/>
      <c r="J20" s="1193"/>
    </row>
    <row r="21" spans="1:10" ht="18" customHeight="1">
      <c r="A21" s="1591"/>
      <c r="B21" s="1193" t="s">
        <v>13022</v>
      </c>
      <c r="C21" s="1193"/>
      <c r="D21" s="1208"/>
      <c r="E21" s="1202" t="s">
        <v>2736</v>
      </c>
      <c r="F21" s="1193"/>
      <c r="G21" s="1208"/>
      <c r="H21" s="1202" t="s">
        <v>13023</v>
      </c>
      <c r="I21" s="1193"/>
      <c r="J21" s="1193"/>
    </row>
    <row r="22" spans="1:10" ht="18" customHeight="1">
      <c r="A22" s="1591"/>
      <c r="B22" s="1194" t="s">
        <v>13024</v>
      </c>
      <c r="C22" s="1194"/>
      <c r="D22" s="1209"/>
      <c r="E22" s="1202" t="s">
        <v>13025</v>
      </c>
      <c r="F22" s="1193"/>
      <c r="G22" s="1208"/>
      <c r="H22" s="1216" t="s">
        <v>13026</v>
      </c>
      <c r="I22" s="1194"/>
      <c r="J22" s="1194"/>
    </row>
    <row r="23" spans="1:10" ht="18" customHeight="1">
      <c r="A23" s="1591"/>
      <c r="B23" s="1193" t="s">
        <v>13027</v>
      </c>
      <c r="C23" s="1193"/>
      <c r="D23" s="1208"/>
      <c r="E23" s="1202" t="s">
        <v>13028</v>
      </c>
      <c r="F23" s="1193"/>
      <c r="G23" s="1208"/>
      <c r="H23" s="1202" t="s">
        <v>13029</v>
      </c>
      <c r="I23" s="1193"/>
      <c r="J23" s="1193"/>
    </row>
    <row r="24" spans="1:10" ht="18" customHeight="1">
      <c r="A24" s="1591"/>
      <c r="B24" s="1194" t="s">
        <v>2690</v>
      </c>
      <c r="C24" s="1194"/>
      <c r="D24" s="1209"/>
      <c r="E24" s="1202" t="s">
        <v>13030</v>
      </c>
      <c r="F24" s="1193"/>
      <c r="G24" s="1208"/>
      <c r="H24" s="1202" t="s">
        <v>13031</v>
      </c>
      <c r="I24" s="1193"/>
      <c r="J24" s="1193"/>
    </row>
    <row r="25" spans="1:10" ht="18" customHeight="1">
      <c r="A25" s="1591"/>
      <c r="B25" s="1193" t="s">
        <v>13032</v>
      </c>
      <c r="C25" s="1193"/>
      <c r="D25" s="1208"/>
      <c r="E25" s="1202" t="s">
        <v>13033</v>
      </c>
      <c r="F25" s="1193"/>
      <c r="G25" s="1208"/>
      <c r="H25" s="1202" t="s">
        <v>13034</v>
      </c>
      <c r="I25" s="1193"/>
      <c r="J25" s="1193"/>
    </row>
    <row r="26" spans="1:10" ht="18" customHeight="1">
      <c r="A26" s="1591"/>
      <c r="B26" s="1193" t="s">
        <v>13035</v>
      </c>
      <c r="C26" s="1193"/>
      <c r="D26" s="1208"/>
      <c r="E26" s="1202" t="s">
        <v>13036</v>
      </c>
      <c r="F26" s="1193"/>
      <c r="G26" s="1208"/>
      <c r="H26" s="1202" t="s">
        <v>13037</v>
      </c>
      <c r="I26" s="1193"/>
      <c r="J26" s="1193"/>
    </row>
    <row r="27" spans="1:10" ht="18" customHeight="1">
      <c r="A27" s="1591"/>
      <c r="B27" s="1193" t="s">
        <v>13038</v>
      </c>
      <c r="C27" s="1193"/>
      <c r="D27" s="1208"/>
      <c r="E27" s="1202" t="s">
        <v>13039</v>
      </c>
      <c r="F27" s="1193"/>
      <c r="G27" s="1208"/>
      <c r="H27" s="1202" t="s">
        <v>13040</v>
      </c>
      <c r="I27" s="1193"/>
      <c r="J27" s="1193"/>
    </row>
    <row r="28" spans="1:10" ht="18" customHeight="1">
      <c r="A28" s="1591"/>
      <c r="B28" s="1193" t="s">
        <v>13041</v>
      </c>
      <c r="C28" s="1193"/>
      <c r="D28" s="1208"/>
      <c r="E28" s="1202" t="s">
        <v>13042</v>
      </c>
      <c r="F28" s="1193"/>
      <c r="G28" s="1208"/>
      <c r="H28" s="1202" t="s">
        <v>13043</v>
      </c>
      <c r="I28" s="1193"/>
      <c r="J28" s="1193"/>
    </row>
    <row r="29" spans="1:10" ht="18" customHeight="1">
      <c r="A29" s="1591"/>
      <c r="B29" s="1193" t="s">
        <v>13044</v>
      </c>
      <c r="C29" s="1193"/>
      <c r="D29" s="1208"/>
      <c r="E29" s="1202" t="s">
        <v>13045</v>
      </c>
      <c r="F29" s="1193"/>
      <c r="G29" s="1208"/>
      <c r="H29" s="1202" t="s">
        <v>13046</v>
      </c>
      <c r="I29" s="1193"/>
      <c r="J29" s="1193"/>
    </row>
    <row r="30" spans="1:10">
      <c r="A30" s="1590" t="s">
        <v>13047</v>
      </c>
      <c r="B30" s="1195" t="s">
        <v>13048</v>
      </c>
      <c r="C30" s="1195" t="s">
        <v>13049</v>
      </c>
      <c r="D30" s="1210" t="s">
        <v>13050</v>
      </c>
      <c r="E30" s="1203" t="s">
        <v>13051</v>
      </c>
      <c r="F30" s="1195" t="s">
        <v>13052</v>
      </c>
      <c r="G30" s="1210" t="s">
        <v>13053</v>
      </c>
      <c r="H30" s="1203" t="s">
        <v>13054</v>
      </c>
      <c r="I30" s="1195" t="s">
        <v>13055</v>
      </c>
      <c r="J30" s="1195" t="s">
        <v>13056</v>
      </c>
    </row>
    <row r="31" spans="1:10" ht="14.25" customHeight="1">
      <c r="A31" s="1590"/>
      <c r="B31" s="1195"/>
      <c r="C31" s="1195"/>
      <c r="D31" s="1210"/>
      <c r="E31" s="1203" t="s">
        <v>13057</v>
      </c>
      <c r="F31" s="1195" t="s">
        <v>13058</v>
      </c>
      <c r="G31" s="1210" t="s">
        <v>13059</v>
      </c>
      <c r="H31" s="1203"/>
      <c r="I31" s="1195"/>
      <c r="J31" s="1195"/>
    </row>
    <row r="32" spans="1:10">
      <c r="A32" s="1590"/>
      <c r="B32" s="1195" t="s">
        <v>13060</v>
      </c>
      <c r="C32" s="1195" t="s">
        <v>13061</v>
      </c>
      <c r="D32" s="1210" t="s">
        <v>13062</v>
      </c>
      <c r="E32" s="1203"/>
      <c r="F32" s="1195"/>
      <c r="G32" s="1210"/>
      <c r="H32" s="1203"/>
      <c r="I32" s="1195"/>
      <c r="J32" s="1195"/>
    </row>
    <row r="33" spans="1:10" ht="14.25" customHeight="1">
      <c r="A33" s="1590"/>
      <c r="B33" s="1195"/>
      <c r="C33" s="1195"/>
      <c r="D33" s="1210"/>
      <c r="E33" s="1203"/>
      <c r="F33" s="1195"/>
      <c r="G33" s="1210"/>
      <c r="H33" s="1203"/>
      <c r="I33" s="1195"/>
      <c r="J33" s="1195"/>
    </row>
    <row r="34" spans="1:10">
      <c r="A34" s="1590"/>
      <c r="B34" s="1195" t="s">
        <v>13063</v>
      </c>
      <c r="C34" s="1195" t="s">
        <v>13064</v>
      </c>
      <c r="D34" s="1195" t="s">
        <v>13065</v>
      </c>
      <c r="E34" s="1203"/>
      <c r="F34" s="1195"/>
      <c r="G34" s="1210"/>
      <c r="H34" s="1203"/>
      <c r="I34" s="1195"/>
      <c r="J34" s="1195"/>
    </row>
    <row r="35" spans="1:10">
      <c r="A35" s="1590"/>
      <c r="B35" s="1195"/>
      <c r="C35" s="1195"/>
      <c r="D35" s="1210"/>
      <c r="E35" s="1203"/>
      <c r="F35" s="1195"/>
      <c r="G35" s="1210"/>
      <c r="H35" s="1203"/>
      <c r="I35" s="1195"/>
      <c r="J35" s="1195"/>
    </row>
    <row r="36" spans="1:10" ht="14.25">
      <c r="A36" s="1590"/>
      <c r="B36" s="1195" t="s">
        <v>13066</v>
      </c>
      <c r="C36" s="1195" t="s">
        <v>13067</v>
      </c>
      <c r="D36" s="1195" t="s">
        <v>13068</v>
      </c>
      <c r="E36" s="1203"/>
      <c r="F36" s="1195"/>
      <c r="G36" s="1210"/>
      <c r="H36" s="1203"/>
      <c r="I36" s="1195"/>
      <c r="J36" s="1195"/>
    </row>
    <row r="37" spans="1:10">
      <c r="A37" s="1590"/>
      <c r="B37" s="1195" t="s">
        <v>13069</v>
      </c>
      <c r="C37" s="1195" t="s">
        <v>13070</v>
      </c>
      <c r="D37" s="1195" t="s">
        <v>13071</v>
      </c>
      <c r="E37" s="1203"/>
      <c r="F37" s="1195"/>
      <c r="G37" s="1210"/>
      <c r="H37" s="1203"/>
      <c r="I37" s="1195"/>
      <c r="J37" s="1195"/>
    </row>
    <row r="38" spans="1:10">
      <c r="A38" s="1590"/>
      <c r="B38" s="1195" t="s">
        <v>13072</v>
      </c>
      <c r="C38" s="1195"/>
      <c r="D38" s="1210"/>
      <c r="E38" s="1203"/>
      <c r="F38" s="1195"/>
      <c r="G38" s="1210"/>
      <c r="H38" s="1203"/>
      <c r="I38" s="1195"/>
      <c r="J38" s="1195"/>
    </row>
    <row r="39" spans="1:10">
      <c r="A39" s="1590"/>
      <c r="B39" s="1195" t="s">
        <v>13073</v>
      </c>
      <c r="C39" s="1195" t="s">
        <v>13074</v>
      </c>
      <c r="D39" s="1195" t="s">
        <v>13075</v>
      </c>
      <c r="E39" s="1203"/>
      <c r="F39" s="1195"/>
      <c r="G39" s="1210"/>
      <c r="H39" s="1203"/>
      <c r="I39" s="1195"/>
      <c r="J39" s="1195"/>
    </row>
    <row r="40" spans="1:10">
      <c r="A40" s="1590"/>
      <c r="B40" s="1195" t="s">
        <v>13076</v>
      </c>
      <c r="C40" s="1195" t="s">
        <v>13077</v>
      </c>
      <c r="D40" s="1195" t="s">
        <v>13078</v>
      </c>
      <c r="E40" s="1203"/>
      <c r="F40" s="1195"/>
      <c r="G40" s="1210"/>
      <c r="H40" s="1203"/>
      <c r="I40" s="1195"/>
      <c r="J40" s="1195"/>
    </row>
    <row r="41" spans="1:10">
      <c r="A41" s="1590"/>
      <c r="B41" s="1195"/>
      <c r="C41" s="1195"/>
      <c r="D41" s="1210"/>
      <c r="E41" s="1203"/>
      <c r="F41" s="1195"/>
      <c r="G41" s="1210"/>
      <c r="H41" s="1203"/>
      <c r="I41" s="1195"/>
      <c r="J41" s="1195"/>
    </row>
    <row r="42" spans="1:10" ht="28.5">
      <c r="A42" s="1590"/>
      <c r="B42" s="1282" t="s">
        <v>3071</v>
      </c>
      <c r="C42" s="1282" t="s">
        <v>13079</v>
      </c>
      <c r="D42" s="1282" t="s">
        <v>13080</v>
      </c>
      <c r="E42" s="1203"/>
      <c r="F42" s="1195"/>
      <c r="G42" s="1195"/>
      <c r="H42" s="1203"/>
      <c r="I42" s="1195"/>
      <c r="J42" s="1195"/>
    </row>
    <row r="43" spans="1:10">
      <c r="A43" s="1590"/>
      <c r="B43" s="1195" t="s">
        <v>13081</v>
      </c>
      <c r="C43" s="1195" t="s">
        <v>13082</v>
      </c>
      <c r="D43" s="1195" t="s">
        <v>13083</v>
      </c>
      <c r="E43" s="1203"/>
      <c r="F43" s="1195"/>
      <c r="G43" s="1195"/>
      <c r="H43" s="1203"/>
      <c r="I43" s="1195"/>
      <c r="J43" s="1195"/>
    </row>
    <row r="44" spans="1:10">
      <c r="A44" s="1590"/>
      <c r="B44" s="1195" t="s">
        <v>13084</v>
      </c>
      <c r="C44" s="1195" t="s">
        <v>13085</v>
      </c>
      <c r="D44" s="1210" t="s">
        <v>13086</v>
      </c>
      <c r="E44" s="1203" t="s">
        <v>13087</v>
      </c>
      <c r="F44" s="1195" t="s">
        <v>13088</v>
      </c>
      <c r="G44" s="1195" t="s">
        <v>13089</v>
      </c>
      <c r="H44" s="1203" t="s">
        <v>13090</v>
      </c>
      <c r="I44" s="1195" t="s">
        <v>13091</v>
      </c>
      <c r="J44" s="1195" t="s">
        <v>13092</v>
      </c>
    </row>
    <row r="45" spans="1:10" ht="14.25">
      <c r="A45" s="1590"/>
      <c r="B45" s="1195" t="s">
        <v>13093</v>
      </c>
      <c r="C45" s="1195" t="s">
        <v>13094</v>
      </c>
      <c r="D45" s="1195" t="s">
        <v>13095</v>
      </c>
      <c r="E45" s="1203" t="s">
        <v>13096</v>
      </c>
      <c r="F45" s="1195" t="s">
        <v>13097</v>
      </c>
      <c r="G45" s="1195" t="s">
        <v>13098</v>
      </c>
      <c r="H45" s="1203"/>
      <c r="I45" s="1195"/>
      <c r="J45" s="1195"/>
    </row>
    <row r="46" spans="1:10">
      <c r="A46" s="1590"/>
      <c r="B46" s="1195" t="s">
        <v>13099</v>
      </c>
      <c r="C46" s="1195" t="s">
        <v>13100</v>
      </c>
      <c r="D46" s="1195" t="s">
        <v>13101</v>
      </c>
      <c r="E46" s="1203"/>
      <c r="F46" s="1195"/>
      <c r="G46" s="1195"/>
      <c r="H46" s="1203"/>
      <c r="I46" s="1195"/>
      <c r="J46" s="1195"/>
    </row>
    <row r="47" spans="1:10">
      <c r="A47" s="1590"/>
      <c r="B47" s="1195" t="s">
        <v>13102</v>
      </c>
      <c r="C47" s="1195" t="s">
        <v>13103</v>
      </c>
      <c r="D47" s="1195" t="s">
        <v>13104</v>
      </c>
      <c r="E47" s="1203"/>
      <c r="F47" s="1195"/>
      <c r="G47" s="1195"/>
      <c r="H47" s="1203"/>
      <c r="I47" s="1195"/>
      <c r="J47" s="1195"/>
    </row>
    <row r="48" spans="1:10">
      <c r="A48" s="1590"/>
      <c r="B48" s="1195" t="s">
        <v>13105</v>
      </c>
      <c r="C48" s="1195" t="s">
        <v>13106</v>
      </c>
      <c r="D48" s="1195" t="s">
        <v>13107</v>
      </c>
      <c r="E48" s="1203"/>
      <c r="F48" s="1195"/>
      <c r="G48" s="1210"/>
      <c r="H48" s="1203"/>
      <c r="I48" s="1195"/>
      <c r="J48" s="1195"/>
    </row>
    <row r="49" spans="1:10">
      <c r="A49" s="1590"/>
      <c r="B49" s="1195" t="s">
        <v>13108</v>
      </c>
      <c r="C49" s="1195" t="s">
        <v>13109</v>
      </c>
      <c r="D49" s="1195" t="s">
        <v>13110</v>
      </c>
      <c r="E49" s="1203"/>
      <c r="F49" s="1195"/>
      <c r="G49" s="1210"/>
      <c r="H49" s="1203"/>
      <c r="I49" s="1195"/>
      <c r="J49" s="1195"/>
    </row>
    <row r="50" spans="1:10">
      <c r="A50" s="1590"/>
      <c r="B50" s="1195" t="s">
        <v>13111</v>
      </c>
      <c r="C50" s="1195" t="s">
        <v>13112</v>
      </c>
      <c r="D50" s="1195" t="s">
        <v>13113</v>
      </c>
      <c r="E50" s="1203"/>
      <c r="F50" s="1195"/>
      <c r="G50" s="1210"/>
      <c r="H50" s="1203"/>
      <c r="I50" s="1195"/>
      <c r="J50" s="1195"/>
    </row>
    <row r="51" spans="1:10">
      <c r="A51" s="1590"/>
      <c r="B51" s="1195" t="s">
        <v>13114</v>
      </c>
      <c r="C51" s="1195" t="s">
        <v>13115</v>
      </c>
      <c r="D51" s="1195" t="s">
        <v>13116</v>
      </c>
      <c r="E51" s="1203" t="s">
        <v>13117</v>
      </c>
      <c r="F51" s="1195" t="s">
        <v>13118</v>
      </c>
      <c r="G51" s="1195" t="s">
        <v>13119</v>
      </c>
      <c r="H51" s="1195" t="s">
        <v>13120</v>
      </c>
      <c r="I51" s="1195" t="s">
        <v>13121</v>
      </c>
      <c r="J51" s="1195" t="s">
        <v>13122</v>
      </c>
    </row>
    <row r="52" spans="1:10">
      <c r="A52" s="1590"/>
      <c r="B52" s="1195" t="s">
        <v>13123</v>
      </c>
      <c r="C52" s="1195" t="s">
        <v>13124</v>
      </c>
      <c r="D52" s="1195" t="s">
        <v>13125</v>
      </c>
      <c r="E52" s="1203" t="s">
        <v>13126</v>
      </c>
      <c r="F52" s="1195" t="s">
        <v>13127</v>
      </c>
      <c r="G52" s="1195" t="s">
        <v>13128</v>
      </c>
      <c r="H52" s="1195" t="s">
        <v>13129</v>
      </c>
      <c r="I52" s="1195" t="s">
        <v>13130</v>
      </c>
      <c r="J52" s="1195" t="s">
        <v>13131</v>
      </c>
    </row>
    <row r="53" spans="1:10">
      <c r="A53" s="1590"/>
      <c r="B53" s="1195" t="s">
        <v>13132</v>
      </c>
      <c r="C53" s="1195" t="s">
        <v>13133</v>
      </c>
      <c r="D53" s="1195" t="s">
        <v>13134</v>
      </c>
      <c r="E53" s="1203" t="s">
        <v>13135</v>
      </c>
      <c r="F53" s="1195" t="s">
        <v>13136</v>
      </c>
      <c r="G53" s="1195" t="s">
        <v>13137</v>
      </c>
      <c r="H53" s="1195" t="s">
        <v>13138</v>
      </c>
      <c r="I53" s="1195" t="s">
        <v>13139</v>
      </c>
      <c r="J53" s="1195" t="s">
        <v>13140</v>
      </c>
    </row>
    <row r="54" spans="1:10" ht="28.5">
      <c r="A54" s="1590"/>
      <c r="B54" s="1282" t="s">
        <v>13141</v>
      </c>
      <c r="C54" s="1282" t="s">
        <v>13142</v>
      </c>
      <c r="D54" s="1282" t="s">
        <v>13143</v>
      </c>
      <c r="E54" s="1203"/>
      <c r="F54" s="1195"/>
      <c r="G54" s="1210"/>
      <c r="H54" s="1203"/>
      <c r="I54" s="1195"/>
      <c r="J54" s="1195"/>
    </row>
    <row r="55" spans="1:10" ht="14.25" customHeight="1">
      <c r="A55" s="1589" t="s">
        <v>13144</v>
      </c>
      <c r="B55" s="1196" t="s">
        <v>13145</v>
      </c>
      <c r="C55" s="1196" t="s">
        <v>13146</v>
      </c>
      <c r="D55" s="1196" t="s">
        <v>13147</v>
      </c>
      <c r="E55" s="1204"/>
      <c r="F55" s="1196"/>
      <c r="G55" s="1211"/>
      <c r="H55" s="1204" t="s">
        <v>13148</v>
      </c>
      <c r="I55" s="1204" t="s">
        <v>13149</v>
      </c>
      <c r="J55" s="1204" t="s">
        <v>13150</v>
      </c>
    </row>
    <row r="56" spans="1:10">
      <c r="A56" s="1589"/>
      <c r="B56" s="1196" t="s">
        <v>13151</v>
      </c>
      <c r="C56" s="1196" t="s">
        <v>13152</v>
      </c>
      <c r="D56" s="1211" t="s">
        <v>13153</v>
      </c>
      <c r="E56" s="1204" t="s">
        <v>13154</v>
      </c>
      <c r="F56" s="1196" t="s">
        <v>13155</v>
      </c>
      <c r="G56" s="1211" t="s">
        <v>13156</v>
      </c>
      <c r="H56" s="1204" t="s">
        <v>13157</v>
      </c>
      <c r="I56" s="1196" t="s">
        <v>13158</v>
      </c>
      <c r="J56" s="1196" t="s">
        <v>13159</v>
      </c>
    </row>
    <row r="57" spans="1:10">
      <c r="A57" s="1589"/>
      <c r="B57" s="1196" t="s">
        <v>13160</v>
      </c>
      <c r="C57" s="1196" t="s">
        <v>13161</v>
      </c>
      <c r="D57" s="1196" t="s">
        <v>13162</v>
      </c>
      <c r="E57" s="1204"/>
      <c r="F57" s="1196"/>
      <c r="G57" s="1211"/>
      <c r="H57" s="1204"/>
      <c r="I57" s="1196"/>
      <c r="J57" s="1196"/>
    </row>
    <row r="58" spans="1:10">
      <c r="A58" s="1589"/>
      <c r="B58" s="1196" t="s">
        <v>13163</v>
      </c>
      <c r="C58" s="1196" t="s">
        <v>13164</v>
      </c>
      <c r="D58" s="1196" t="s">
        <v>13165</v>
      </c>
      <c r="E58" s="1204"/>
      <c r="F58" s="1196"/>
      <c r="G58" s="1211"/>
      <c r="H58" s="1204"/>
      <c r="I58" s="1196"/>
      <c r="J58" s="1196"/>
    </row>
    <row r="59" spans="1:10" ht="14.25" customHeight="1">
      <c r="A59" s="1589"/>
      <c r="B59" s="1196" t="s">
        <v>13166</v>
      </c>
      <c r="C59" s="1196" t="s">
        <v>13167</v>
      </c>
      <c r="D59" s="1196" t="s">
        <v>13168</v>
      </c>
      <c r="E59" s="1204"/>
      <c r="F59" s="1196"/>
      <c r="G59" s="1211"/>
      <c r="H59" s="1204"/>
      <c r="I59" s="1196"/>
      <c r="J59" s="1196"/>
    </row>
    <row r="60" spans="1:10">
      <c r="A60" s="1589"/>
      <c r="B60" s="1196" t="s">
        <v>13169</v>
      </c>
      <c r="C60" s="1196" t="s">
        <v>13170</v>
      </c>
      <c r="D60" s="1196" t="s">
        <v>13171</v>
      </c>
      <c r="E60" s="1204"/>
      <c r="F60" s="1196"/>
      <c r="G60" s="1211"/>
      <c r="H60" s="1204"/>
      <c r="I60" s="1196"/>
      <c r="J60" s="1196"/>
    </row>
    <row r="61" spans="1:10">
      <c r="A61" s="1589"/>
      <c r="B61" s="1196" t="s">
        <v>13172</v>
      </c>
      <c r="C61" s="1196" t="s">
        <v>13173</v>
      </c>
      <c r="D61" s="1196" t="s">
        <v>13174</v>
      </c>
      <c r="E61" s="1204"/>
      <c r="F61" s="1196"/>
      <c r="G61" s="1211"/>
      <c r="H61" s="1204"/>
      <c r="I61" s="1196"/>
      <c r="J61" s="1196"/>
    </row>
    <row r="62" spans="1:10">
      <c r="A62" s="1589"/>
      <c r="B62" s="1196" t="s">
        <v>13175</v>
      </c>
      <c r="C62" s="1196" t="s">
        <v>13176</v>
      </c>
      <c r="D62" s="1196" t="s">
        <v>13177</v>
      </c>
      <c r="E62" s="1204"/>
      <c r="F62" s="1196"/>
      <c r="G62" s="1211"/>
      <c r="H62" s="1204"/>
      <c r="I62" s="1196"/>
      <c r="J62" s="1196"/>
    </row>
    <row r="63" spans="1:10">
      <c r="A63" s="1589"/>
      <c r="B63" s="1196"/>
      <c r="C63" s="1196"/>
      <c r="D63" s="1211"/>
      <c r="E63" s="1204"/>
      <c r="F63" s="1196"/>
      <c r="G63" s="1211"/>
      <c r="H63" s="1204"/>
      <c r="I63" s="1196"/>
      <c r="J63" s="1196"/>
    </row>
    <row r="64" spans="1:10">
      <c r="A64" s="1589"/>
      <c r="B64" s="1196"/>
      <c r="C64" s="1196"/>
      <c r="D64" s="1211"/>
      <c r="E64" s="1204"/>
      <c r="F64" s="1196"/>
      <c r="G64" s="1211"/>
      <c r="H64" s="1204"/>
      <c r="I64" s="1196"/>
      <c r="J64" s="1196"/>
    </row>
    <row r="65" spans="1:10">
      <c r="A65" s="1589"/>
      <c r="B65" s="1196"/>
      <c r="C65" s="1196"/>
      <c r="D65" s="1211"/>
      <c r="E65" s="1204"/>
      <c r="F65" s="1196"/>
      <c r="G65" s="1211"/>
      <c r="H65" s="1204"/>
      <c r="I65" s="1196"/>
      <c r="J65" s="1196"/>
    </row>
    <row r="66" spans="1:10">
      <c r="A66" s="1589"/>
      <c r="B66" s="1196"/>
      <c r="C66" s="1196"/>
      <c r="D66" s="1211"/>
      <c r="E66" s="1204"/>
      <c r="F66" s="1196"/>
      <c r="G66" s="1211"/>
      <c r="H66" s="1204"/>
      <c r="I66" s="1196"/>
      <c r="J66" s="1196"/>
    </row>
    <row r="67" spans="1:10">
      <c r="A67" s="1589"/>
      <c r="B67" s="1196"/>
      <c r="C67" s="1196"/>
      <c r="D67" s="1211"/>
      <c r="E67" s="1204"/>
      <c r="F67" s="1196"/>
      <c r="G67" s="1211"/>
      <c r="H67" s="1204"/>
      <c r="I67" s="1196"/>
      <c r="J67" s="1196"/>
    </row>
    <row r="68" spans="1:10">
      <c r="A68" s="1589"/>
      <c r="B68" s="1196"/>
      <c r="C68" s="1196"/>
      <c r="D68" s="1211"/>
      <c r="E68" s="1204"/>
      <c r="F68" s="1196"/>
      <c r="G68" s="1211"/>
      <c r="H68" s="1204"/>
      <c r="I68" s="1196"/>
      <c r="J68" s="1196"/>
    </row>
    <row r="69" spans="1:10">
      <c r="A69" s="1589"/>
      <c r="B69" s="1196"/>
      <c r="C69" s="1196"/>
      <c r="D69" s="1211"/>
      <c r="E69" s="1204"/>
      <c r="F69" s="1196"/>
      <c r="G69" s="1211"/>
      <c r="H69" s="1204"/>
      <c r="I69" s="1196"/>
      <c r="J69" s="1196"/>
    </row>
    <row r="70" spans="1:10">
      <c r="A70" s="1589"/>
      <c r="B70" s="1196"/>
      <c r="C70" s="1196"/>
      <c r="D70" s="1211"/>
      <c r="E70" s="1204"/>
      <c r="F70" s="1196"/>
      <c r="G70" s="1211"/>
      <c r="H70" s="1204"/>
      <c r="I70" s="1196"/>
      <c r="J70" s="1196"/>
    </row>
    <row r="71" spans="1:10">
      <c r="A71" s="1589"/>
      <c r="B71" s="1196"/>
      <c r="C71" s="1196"/>
      <c r="D71" s="1211"/>
      <c r="E71" s="1204"/>
      <c r="F71" s="1196"/>
      <c r="G71" s="1211"/>
      <c r="H71" s="1204"/>
      <c r="I71" s="1196"/>
      <c r="J71" s="1196"/>
    </row>
    <row r="72" spans="1:10">
      <c r="A72" s="1589"/>
      <c r="B72" s="1196"/>
      <c r="C72" s="1196"/>
      <c r="D72" s="1211"/>
      <c r="E72" s="1204"/>
      <c r="F72" s="1196"/>
      <c r="G72" s="1211"/>
      <c r="H72" s="1204"/>
      <c r="I72" s="1196"/>
      <c r="J72" s="1196"/>
    </row>
    <row r="73" spans="1:10">
      <c r="A73" s="1589"/>
      <c r="B73" s="1196"/>
      <c r="C73" s="1196"/>
      <c r="D73" s="1211"/>
      <c r="E73" s="1204"/>
      <c r="F73" s="1196"/>
      <c r="G73" s="1211"/>
      <c r="H73" s="1204"/>
      <c r="I73" s="1196"/>
      <c r="J73" s="1196"/>
    </row>
    <row r="74" spans="1:10">
      <c r="A74" s="1589"/>
      <c r="B74" s="1196"/>
      <c r="C74" s="1196"/>
      <c r="D74" s="1211"/>
      <c r="E74" s="1204"/>
      <c r="F74" s="1196"/>
      <c r="G74" s="1211"/>
      <c r="H74" s="1204"/>
      <c r="I74" s="1196"/>
      <c r="J74" s="1196"/>
    </row>
    <row r="75" spans="1:10">
      <c r="A75" s="1589"/>
      <c r="B75" s="1196" t="s">
        <v>13178</v>
      </c>
      <c r="C75" s="1196" t="s">
        <v>13179</v>
      </c>
      <c r="D75" s="1196" t="s">
        <v>13180</v>
      </c>
      <c r="E75" s="1204"/>
      <c r="F75" s="1196"/>
      <c r="G75" s="1211"/>
      <c r="H75" s="1204"/>
      <c r="I75" s="1196"/>
      <c r="J75" s="1196"/>
    </row>
    <row r="76" spans="1:10">
      <c r="A76" s="1589"/>
      <c r="B76" s="1196" t="s">
        <v>13181</v>
      </c>
      <c r="C76" s="1196" t="s">
        <v>13182</v>
      </c>
      <c r="D76" s="1211" t="s">
        <v>13183</v>
      </c>
      <c r="E76" s="1204" t="s">
        <v>13184</v>
      </c>
      <c r="F76" s="1196" t="s">
        <v>13185</v>
      </c>
      <c r="G76" s="1211" t="s">
        <v>13186</v>
      </c>
      <c r="H76" s="1204" t="s">
        <v>13187</v>
      </c>
      <c r="I76" s="1196" t="s">
        <v>13188</v>
      </c>
      <c r="J76" s="1196" t="s">
        <v>13189</v>
      </c>
    </row>
    <row r="77" spans="1:10">
      <c r="A77" s="1589"/>
      <c r="B77" s="1196" t="s">
        <v>13190</v>
      </c>
      <c r="C77" s="1196" t="s">
        <v>13191</v>
      </c>
      <c r="D77" s="1211" t="s">
        <v>13192</v>
      </c>
      <c r="E77" s="1204" t="s">
        <v>13193</v>
      </c>
      <c r="F77" s="1196" t="s">
        <v>13194</v>
      </c>
      <c r="G77" s="1211" t="s">
        <v>13195</v>
      </c>
      <c r="H77" s="1204" t="s">
        <v>13196</v>
      </c>
      <c r="I77" s="1196" t="s">
        <v>13197</v>
      </c>
      <c r="J77" s="1196" t="s">
        <v>13198</v>
      </c>
    </row>
    <row r="78" spans="1:10">
      <c r="A78" s="1589"/>
      <c r="B78" s="1196" t="s">
        <v>13199</v>
      </c>
      <c r="C78" s="1196" t="s">
        <v>13200</v>
      </c>
      <c r="D78" s="1211" t="s">
        <v>13201</v>
      </c>
      <c r="E78" s="1204" t="s">
        <v>13202</v>
      </c>
      <c r="F78" s="1196" t="s">
        <v>13203</v>
      </c>
      <c r="G78" s="1211" t="s">
        <v>13204</v>
      </c>
      <c r="H78" s="1204" t="s">
        <v>13205</v>
      </c>
      <c r="I78" s="1196" t="s">
        <v>13206</v>
      </c>
      <c r="J78" s="1196" t="s">
        <v>13207</v>
      </c>
    </row>
    <row r="79" spans="1:10">
      <c r="A79" s="1589"/>
      <c r="B79" s="1196"/>
      <c r="C79" s="1196"/>
      <c r="D79" s="1211"/>
      <c r="E79" s="1204"/>
      <c r="F79" s="1196"/>
      <c r="G79" s="1211"/>
      <c r="H79" s="1204"/>
      <c r="I79" s="1196"/>
      <c r="J79" s="1196"/>
    </row>
    <row r="80" spans="1:10">
      <c r="A80" s="1588" t="s">
        <v>13208</v>
      </c>
      <c r="B80" s="1197" t="s">
        <v>13209</v>
      </c>
      <c r="C80" s="1197" t="s">
        <v>13210</v>
      </c>
      <c r="D80" s="1212" t="s">
        <v>13211</v>
      </c>
      <c r="E80" s="1205"/>
      <c r="F80" s="1197"/>
      <c r="G80" s="1212"/>
      <c r="H80" s="1205"/>
      <c r="I80" s="1197"/>
      <c r="J80" s="1197"/>
    </row>
    <row r="81" spans="1:10">
      <c r="A81" s="1588"/>
      <c r="B81" s="1197" t="s">
        <v>13212</v>
      </c>
      <c r="C81" s="1197" t="s">
        <v>13213</v>
      </c>
      <c r="D81" s="1197" t="s">
        <v>13214</v>
      </c>
      <c r="E81" s="1205"/>
      <c r="F81" s="1197"/>
      <c r="G81" s="1212"/>
      <c r="H81" s="1205"/>
      <c r="I81" s="1197"/>
      <c r="J81" s="1197"/>
    </row>
    <row r="82" spans="1:10">
      <c r="A82" s="1588"/>
      <c r="B82" s="1197" t="s">
        <v>13215</v>
      </c>
      <c r="C82" s="1197" t="s">
        <v>13216</v>
      </c>
      <c r="D82" s="1197" t="s">
        <v>13217</v>
      </c>
      <c r="E82" s="1205"/>
      <c r="F82" s="1205"/>
      <c r="G82" s="1205"/>
      <c r="H82" s="1205"/>
      <c r="I82" s="1197"/>
      <c r="J82" s="1197"/>
    </row>
    <row r="83" spans="1:10">
      <c r="A83" s="1588"/>
      <c r="B83" s="1197" t="s">
        <v>13218</v>
      </c>
      <c r="C83" s="1197" t="s">
        <v>13219</v>
      </c>
      <c r="D83" s="1197" t="s">
        <v>13220</v>
      </c>
      <c r="E83" s="1205"/>
      <c r="F83" s="1197"/>
      <c r="G83" s="1212"/>
      <c r="H83" s="1205"/>
      <c r="I83" s="1197"/>
      <c r="J83" s="1197"/>
    </row>
    <row r="84" spans="1:10">
      <c r="A84" s="1588"/>
      <c r="B84" s="1197" t="s">
        <v>13221</v>
      </c>
      <c r="C84" s="1197" t="s">
        <v>13222</v>
      </c>
      <c r="D84" s="1197" t="s">
        <v>13223</v>
      </c>
      <c r="E84" s="1205"/>
      <c r="F84" s="1197"/>
      <c r="G84" s="1212"/>
      <c r="H84" s="1205"/>
      <c r="I84" s="1197"/>
      <c r="J84" s="1197"/>
    </row>
    <row r="85" spans="1:10">
      <c r="A85" s="1588"/>
      <c r="B85" s="1197" t="s">
        <v>13224</v>
      </c>
      <c r="C85" s="1197" t="s">
        <v>13225</v>
      </c>
      <c r="D85" s="1197" t="s">
        <v>13226</v>
      </c>
      <c r="E85" s="1205"/>
      <c r="F85" s="1197"/>
      <c r="G85" s="1212"/>
      <c r="H85" s="1205"/>
      <c r="I85" s="1197"/>
      <c r="J85" s="1197"/>
    </row>
    <row r="86" spans="1:10">
      <c r="A86" s="1588"/>
      <c r="B86" s="1197" t="s">
        <v>13227</v>
      </c>
      <c r="C86" s="1197" t="s">
        <v>13228</v>
      </c>
      <c r="D86" s="1197" t="s">
        <v>13229</v>
      </c>
      <c r="E86" s="1205"/>
      <c r="F86" s="1197"/>
      <c r="G86" s="1212"/>
      <c r="H86" s="1205"/>
      <c r="I86" s="1197"/>
      <c r="J86" s="1197"/>
    </row>
    <row r="87" spans="1:10">
      <c r="A87" s="1588"/>
      <c r="B87" s="1197" t="s">
        <v>13230</v>
      </c>
      <c r="C87" s="1197" t="s">
        <v>13231</v>
      </c>
      <c r="D87" s="1197" t="s">
        <v>13232</v>
      </c>
      <c r="E87" s="1205"/>
      <c r="F87" s="1197"/>
      <c r="G87" s="1212"/>
      <c r="H87" s="1205" t="s">
        <v>13233</v>
      </c>
      <c r="I87" s="1197" t="s">
        <v>13234</v>
      </c>
      <c r="J87" s="1197" t="s">
        <v>13235</v>
      </c>
    </row>
    <row r="88" spans="1:10">
      <c r="A88" s="1588"/>
      <c r="B88" s="1197"/>
      <c r="C88" s="1197"/>
      <c r="D88" s="1212"/>
      <c r="E88" s="1205"/>
      <c r="F88" s="1197"/>
      <c r="G88" s="1212"/>
      <c r="H88" s="1205"/>
      <c r="I88" s="1197"/>
      <c r="J88" s="1197"/>
    </row>
    <row r="89" spans="1:10">
      <c r="A89" s="1588"/>
      <c r="B89" s="1197"/>
      <c r="C89" s="1197"/>
      <c r="D89" s="1212"/>
      <c r="E89" s="1205"/>
      <c r="F89" s="1197"/>
      <c r="G89" s="1212"/>
      <c r="H89" s="1205"/>
      <c r="I89" s="1197"/>
      <c r="J89" s="1197"/>
    </row>
    <row r="90" spans="1:10">
      <c r="A90" s="1588"/>
      <c r="B90" s="1197"/>
      <c r="C90" s="1197"/>
      <c r="D90" s="1212"/>
      <c r="E90" s="1205"/>
      <c r="F90" s="1197"/>
      <c r="G90" s="1212"/>
      <c r="H90" s="1205"/>
      <c r="I90" s="1197"/>
      <c r="J90" s="1197"/>
    </row>
    <row r="91" spans="1:10">
      <c r="A91" s="1588"/>
      <c r="B91" s="1197"/>
      <c r="C91" s="1197"/>
      <c r="D91" s="1212"/>
      <c r="E91" s="1205"/>
      <c r="F91" s="1197"/>
      <c r="G91" s="1212"/>
      <c r="H91" s="1205"/>
      <c r="I91" s="1197"/>
      <c r="J91" s="1197"/>
    </row>
    <row r="92" spans="1:10">
      <c r="A92" s="1588"/>
      <c r="B92" s="1197"/>
      <c r="C92" s="1197"/>
      <c r="D92" s="1212"/>
      <c r="E92" s="1205"/>
      <c r="F92" s="1197"/>
      <c r="G92" s="1212"/>
      <c r="H92" s="1205"/>
      <c r="I92" s="1197"/>
      <c r="J92" s="1197"/>
    </row>
    <row r="93" spans="1:10">
      <c r="A93" s="1588"/>
      <c r="B93" s="1197"/>
      <c r="C93" s="1197"/>
      <c r="D93" s="1212"/>
      <c r="E93" s="1205"/>
      <c r="F93" s="1197"/>
      <c r="G93" s="1212"/>
      <c r="H93" s="1205"/>
      <c r="I93" s="1197"/>
      <c r="J93" s="1197"/>
    </row>
    <row r="94" spans="1:10">
      <c r="A94" s="1588"/>
      <c r="B94" s="1197"/>
      <c r="C94" s="1197"/>
      <c r="D94" s="1212"/>
      <c r="E94" s="1205"/>
      <c r="F94" s="1197"/>
      <c r="G94" s="1212"/>
      <c r="H94" s="1205"/>
      <c r="I94" s="1197"/>
      <c r="J94" s="1197"/>
    </row>
    <row r="95" spans="1:10">
      <c r="A95" s="1588"/>
      <c r="B95" s="1198"/>
      <c r="C95" s="1198"/>
      <c r="D95" s="1213"/>
      <c r="E95" s="1206"/>
      <c r="F95" s="1198"/>
      <c r="G95" s="1213"/>
      <c r="H95" s="1206"/>
      <c r="I95" s="1198"/>
      <c r="J95" s="1198"/>
    </row>
    <row r="96" spans="1:10">
      <c r="A96" s="1588"/>
      <c r="B96" s="1198"/>
      <c r="C96" s="1198"/>
      <c r="D96" s="1213"/>
      <c r="E96" s="1206"/>
      <c r="F96" s="1198"/>
      <c r="G96" s="1213"/>
      <c r="H96" s="1206"/>
      <c r="I96" s="1198"/>
      <c r="J96" s="1198"/>
    </row>
    <row r="97" spans="1:10">
      <c r="A97" s="1588"/>
      <c r="B97" s="1198"/>
      <c r="C97" s="1198"/>
      <c r="D97" s="1213"/>
      <c r="E97" s="1206"/>
      <c r="F97" s="1198"/>
      <c r="G97" s="1213"/>
      <c r="H97" s="1206"/>
      <c r="I97" s="1198"/>
      <c r="J97" s="1198"/>
    </row>
    <row r="98" spans="1:10">
      <c r="A98" s="1588"/>
      <c r="B98" s="1198"/>
      <c r="C98" s="1198"/>
      <c r="D98" s="1213"/>
      <c r="E98" s="1206"/>
      <c r="F98" s="1198"/>
      <c r="G98" s="1213"/>
      <c r="H98" s="1206"/>
      <c r="I98" s="1198"/>
      <c r="J98" s="1198"/>
    </row>
    <row r="99" spans="1:10">
      <c r="A99" s="1588"/>
      <c r="B99" s="1198"/>
      <c r="C99" s="1198"/>
      <c r="D99" s="1213"/>
      <c r="E99" s="1206"/>
      <c r="F99" s="1198"/>
      <c r="G99" s="1213"/>
      <c r="H99" s="1206"/>
      <c r="I99" s="1198"/>
      <c r="J99" s="1198"/>
    </row>
    <row r="100" spans="1:10">
      <c r="A100" s="1588"/>
      <c r="B100" s="1198"/>
      <c r="C100" s="1198"/>
      <c r="D100" s="1213"/>
      <c r="E100" s="1206"/>
      <c r="F100" s="1198"/>
      <c r="G100" s="1213"/>
      <c r="H100" s="1206"/>
      <c r="I100" s="1198"/>
      <c r="J100" s="1198"/>
    </row>
    <row r="101" spans="1:10">
      <c r="A101" s="1588"/>
      <c r="B101" s="1198" t="s">
        <v>13236</v>
      </c>
      <c r="C101" s="1198" t="s">
        <v>13237</v>
      </c>
      <c r="D101" s="1213" t="s">
        <v>13238</v>
      </c>
      <c r="E101" s="1206" t="s">
        <v>13239</v>
      </c>
      <c r="F101" s="1198" t="s">
        <v>13240</v>
      </c>
      <c r="G101" s="1213" t="s">
        <v>13241</v>
      </c>
      <c r="H101" s="1206" t="s">
        <v>13242</v>
      </c>
      <c r="I101" s="1198" t="s">
        <v>13243</v>
      </c>
      <c r="J101" s="1198" t="s">
        <v>13244</v>
      </c>
    </row>
    <row r="102" spans="1:10">
      <c r="A102" s="1588"/>
      <c r="B102" s="1198" t="s">
        <v>13245</v>
      </c>
      <c r="C102" s="1198" t="s">
        <v>13246</v>
      </c>
      <c r="D102" s="1213" t="s">
        <v>13247</v>
      </c>
      <c r="E102" s="1206" t="s">
        <v>13248</v>
      </c>
      <c r="F102" s="1198" t="s">
        <v>13249</v>
      </c>
      <c r="G102" s="1213" t="s">
        <v>13250</v>
      </c>
      <c r="H102" s="1206" t="s">
        <v>13251</v>
      </c>
      <c r="I102" s="1198" t="s">
        <v>13252</v>
      </c>
      <c r="J102" s="1198" t="s">
        <v>13253</v>
      </c>
    </row>
    <row r="103" spans="1:10">
      <c r="A103" s="1588"/>
      <c r="B103" s="1198" t="s">
        <v>13254</v>
      </c>
      <c r="C103" s="1198" t="s">
        <v>13255</v>
      </c>
      <c r="D103" s="1213" t="s">
        <v>13256</v>
      </c>
      <c r="E103" s="1206" t="s">
        <v>13257</v>
      </c>
      <c r="F103" s="1198" t="s">
        <v>13258</v>
      </c>
      <c r="G103" s="1213" t="s">
        <v>13259</v>
      </c>
      <c r="H103" s="1206" t="s">
        <v>13260</v>
      </c>
      <c r="I103" s="1198" t="s">
        <v>13261</v>
      </c>
      <c r="J103" s="1198" t="s">
        <v>13262</v>
      </c>
    </row>
    <row r="104" spans="1:10">
      <c r="A104" s="1588"/>
      <c r="B104" s="1198"/>
      <c r="C104" s="1198"/>
      <c r="D104" s="1213"/>
      <c r="E104" s="1206"/>
      <c r="F104" s="1198"/>
      <c r="G104" s="1213"/>
      <c r="H104" s="1206"/>
      <c r="I104" s="1198"/>
      <c r="J104" s="1198"/>
    </row>
    <row r="105" spans="1:10">
      <c r="A105" s="1587" t="s">
        <v>13263</v>
      </c>
      <c r="B105" s="1199" t="s">
        <v>13264</v>
      </c>
      <c r="C105" s="1199" t="s">
        <v>13265</v>
      </c>
      <c r="D105" s="1199" t="s">
        <v>13266</v>
      </c>
      <c r="E105" s="1207" t="s">
        <v>13267</v>
      </c>
      <c r="F105" s="1207" t="s">
        <v>13268</v>
      </c>
      <c r="G105" s="1207" t="s">
        <v>13269</v>
      </c>
      <c r="H105" s="1207" t="s">
        <v>13270</v>
      </c>
      <c r="I105" s="1207" t="s">
        <v>13271</v>
      </c>
      <c r="J105" s="1207" t="s">
        <v>13272</v>
      </c>
    </row>
    <row r="106" spans="1:10">
      <c r="A106" s="1587"/>
      <c r="B106" s="1199" t="s">
        <v>13273</v>
      </c>
      <c r="C106" s="1199" t="s">
        <v>13274</v>
      </c>
      <c r="D106" s="1199" t="s">
        <v>13275</v>
      </c>
      <c r="E106" s="1207"/>
      <c r="F106" s="1199"/>
      <c r="G106" s="1214"/>
      <c r="H106" s="1207"/>
      <c r="I106" s="1199"/>
      <c r="J106" s="1199"/>
    </row>
    <row r="107" spans="1:10">
      <c r="A107" s="1587"/>
      <c r="B107" s="1199" t="s">
        <v>13276</v>
      </c>
      <c r="C107" s="1199" t="s">
        <v>13277</v>
      </c>
      <c r="D107" s="1199" t="s">
        <v>13278</v>
      </c>
      <c r="E107" s="1207"/>
      <c r="F107" s="1199"/>
      <c r="G107" s="1214"/>
      <c r="H107" s="1207"/>
      <c r="I107" s="1199"/>
      <c r="J107" s="1199"/>
    </row>
    <row r="108" spans="1:10">
      <c r="A108" s="1587"/>
      <c r="B108" s="1199" t="s">
        <v>13279</v>
      </c>
      <c r="C108" s="1199" t="s">
        <v>13280</v>
      </c>
      <c r="D108" s="1199" t="s">
        <v>13281</v>
      </c>
      <c r="E108" s="1207"/>
      <c r="F108" s="1199"/>
      <c r="G108" s="1214"/>
      <c r="H108" s="1207"/>
      <c r="I108" s="1199"/>
      <c r="J108" s="1199"/>
    </row>
    <row r="109" spans="1:10">
      <c r="A109" s="1587"/>
      <c r="B109" s="1199" t="s">
        <v>13282</v>
      </c>
      <c r="C109" s="1199" t="s">
        <v>13283</v>
      </c>
      <c r="D109" s="1199" t="s">
        <v>13284</v>
      </c>
      <c r="E109" s="1207"/>
      <c r="F109" s="1199"/>
      <c r="G109" s="1214"/>
      <c r="H109" s="1207"/>
      <c r="I109" s="1199"/>
      <c r="J109" s="1199"/>
    </row>
    <row r="110" spans="1:10">
      <c r="A110" s="1587"/>
      <c r="B110" s="1199"/>
      <c r="C110" s="1199"/>
      <c r="D110" s="1214"/>
      <c r="E110" s="1207"/>
      <c r="F110" s="1199"/>
      <c r="G110" s="1214"/>
      <c r="H110" s="1207"/>
      <c r="I110" s="1199"/>
      <c r="J110" s="1199"/>
    </row>
    <row r="111" spans="1:10">
      <c r="A111" s="1587"/>
      <c r="B111" s="1199"/>
      <c r="C111" s="1199"/>
      <c r="D111" s="1214"/>
      <c r="E111" s="1207"/>
      <c r="F111" s="1199"/>
      <c r="G111" s="1214"/>
      <c r="H111" s="1207"/>
      <c r="I111" s="1199"/>
      <c r="J111" s="1199"/>
    </row>
    <row r="112" spans="1:10">
      <c r="A112" s="1587"/>
      <c r="B112" s="1199"/>
      <c r="C112" s="1199"/>
      <c r="D112" s="1214"/>
      <c r="E112" s="1207"/>
      <c r="F112" s="1199"/>
      <c r="G112" s="1214"/>
      <c r="H112" s="1207"/>
      <c r="I112" s="1199"/>
      <c r="J112" s="1199"/>
    </row>
    <row r="113" spans="1:10">
      <c r="A113" s="1587"/>
      <c r="B113" s="1199"/>
      <c r="C113" s="1199"/>
      <c r="D113" s="1214"/>
      <c r="E113" s="1207"/>
      <c r="F113" s="1199"/>
      <c r="G113" s="1214"/>
      <c r="H113" s="1207"/>
      <c r="I113" s="1199"/>
      <c r="J113" s="1199"/>
    </row>
    <row r="114" spans="1:10">
      <c r="A114" s="1587"/>
      <c r="B114" s="1199"/>
      <c r="C114" s="1199"/>
      <c r="D114" s="1214"/>
      <c r="E114" s="1207"/>
      <c r="F114" s="1199"/>
      <c r="G114" s="1214"/>
      <c r="H114" s="1207"/>
      <c r="I114" s="1199"/>
      <c r="J114" s="1199"/>
    </row>
    <row r="115" spans="1:10">
      <c r="A115" s="1587"/>
      <c r="B115" s="1199"/>
      <c r="C115" s="1199"/>
      <c r="D115" s="1214"/>
      <c r="E115" s="1207"/>
      <c r="F115" s="1199"/>
      <c r="G115" s="1214"/>
      <c r="H115" s="1207"/>
      <c r="I115" s="1199"/>
      <c r="J115" s="1199"/>
    </row>
    <row r="116" spans="1:10">
      <c r="A116" s="1587"/>
      <c r="B116" s="1199"/>
      <c r="C116" s="1199"/>
      <c r="D116" s="1214"/>
      <c r="E116" s="1207"/>
      <c r="F116" s="1199"/>
      <c r="G116" s="1214"/>
      <c r="H116" s="1207"/>
      <c r="I116" s="1199"/>
      <c r="J116" s="1199"/>
    </row>
    <row r="117" spans="1:10">
      <c r="A117" s="1587"/>
      <c r="B117" s="1199"/>
      <c r="C117" s="1199"/>
      <c r="D117" s="1214"/>
      <c r="E117" s="1207"/>
      <c r="F117" s="1199"/>
      <c r="G117" s="1214"/>
      <c r="H117" s="1207"/>
      <c r="I117" s="1199"/>
      <c r="J117" s="1199"/>
    </row>
    <row r="118" spans="1:10">
      <c r="A118" s="1587"/>
      <c r="B118" s="1199"/>
      <c r="C118" s="1199"/>
      <c r="D118" s="1214"/>
      <c r="E118" s="1207"/>
      <c r="F118" s="1199"/>
      <c r="G118" s="1214"/>
      <c r="H118" s="1207"/>
      <c r="I118" s="1199"/>
      <c r="J118" s="1199"/>
    </row>
    <row r="119" spans="1:10">
      <c r="A119" s="1587"/>
      <c r="B119" s="1199"/>
      <c r="C119" s="1199"/>
      <c r="D119" s="1214"/>
      <c r="E119" s="1207"/>
      <c r="F119" s="1199"/>
      <c r="G119" s="1214"/>
      <c r="H119" s="1207"/>
      <c r="I119" s="1199"/>
      <c r="J119" s="1199"/>
    </row>
    <row r="120" spans="1:10">
      <c r="A120" s="1587"/>
      <c r="B120" s="1199"/>
      <c r="C120" s="1199"/>
      <c r="D120" s="1214"/>
      <c r="E120" s="1207"/>
      <c r="F120" s="1199"/>
      <c r="G120" s="1214"/>
      <c r="H120" s="1207"/>
      <c r="I120" s="1199"/>
      <c r="J120" s="1199"/>
    </row>
    <row r="121" spans="1:10">
      <c r="A121" s="1587"/>
      <c r="B121" s="1199"/>
      <c r="C121" s="1199"/>
      <c r="D121" s="1214"/>
      <c r="E121" s="1207"/>
      <c r="F121" s="1199"/>
      <c r="G121" s="1214"/>
      <c r="H121" s="1207"/>
      <c r="I121" s="1199"/>
      <c r="J121" s="1199"/>
    </row>
    <row r="122" spans="1:10">
      <c r="A122" s="1587"/>
      <c r="B122" s="1199"/>
      <c r="C122" s="1199"/>
      <c r="D122" s="1214"/>
      <c r="E122" s="1207"/>
      <c r="F122" s="1199"/>
      <c r="G122" s="1214"/>
      <c r="H122" s="1207"/>
      <c r="I122" s="1199"/>
      <c r="J122" s="1199"/>
    </row>
    <row r="123" spans="1:10">
      <c r="A123" s="1587"/>
      <c r="B123" s="1199"/>
      <c r="C123" s="1199"/>
      <c r="D123" s="1214"/>
      <c r="E123" s="1207"/>
      <c r="F123" s="1199"/>
      <c r="G123" s="1214"/>
      <c r="H123" s="1207"/>
      <c r="I123" s="1199"/>
      <c r="J123" s="1199"/>
    </row>
    <row r="124" spans="1:10">
      <c r="A124" s="1587"/>
      <c r="B124" s="1199"/>
      <c r="C124" s="1199"/>
      <c r="D124" s="1214"/>
      <c r="E124" s="1207"/>
      <c r="F124" s="1199"/>
      <c r="G124" s="1214"/>
      <c r="H124" s="1207"/>
      <c r="I124" s="1199"/>
      <c r="J124" s="1199"/>
    </row>
    <row r="125" spans="1:10">
      <c r="A125" s="1587"/>
      <c r="B125" s="1199"/>
      <c r="C125" s="1199"/>
      <c r="D125" s="1214"/>
      <c r="E125" s="1207"/>
      <c r="F125" s="1199"/>
      <c r="G125" s="1214"/>
      <c r="H125" s="1207"/>
      <c r="I125" s="1199"/>
      <c r="J125" s="1199"/>
    </row>
    <row r="126" spans="1:10">
      <c r="A126" s="1587"/>
      <c r="B126" s="1199" t="s">
        <v>13285</v>
      </c>
      <c r="C126" s="1199" t="s">
        <v>13286</v>
      </c>
      <c r="D126" s="1214" t="s">
        <v>13287</v>
      </c>
      <c r="E126" s="1207" t="s">
        <v>13288</v>
      </c>
      <c r="F126" s="1199" t="s">
        <v>13289</v>
      </c>
      <c r="G126" s="1214" t="s">
        <v>13290</v>
      </c>
      <c r="H126" s="1207" t="s">
        <v>13291</v>
      </c>
      <c r="I126" s="1199" t="s">
        <v>13292</v>
      </c>
      <c r="J126" s="1199" t="s">
        <v>13293</v>
      </c>
    </row>
    <row r="127" spans="1:10">
      <c r="A127" s="1587"/>
      <c r="B127" s="1199" t="s">
        <v>13294</v>
      </c>
      <c r="C127" s="1199" t="s">
        <v>13295</v>
      </c>
      <c r="D127" s="1214" t="s">
        <v>13296</v>
      </c>
      <c r="E127" s="1207" t="s">
        <v>13297</v>
      </c>
      <c r="F127" s="1199" t="s">
        <v>13298</v>
      </c>
      <c r="G127" s="1214" t="s">
        <v>13299</v>
      </c>
      <c r="H127" s="1207" t="s">
        <v>13300</v>
      </c>
      <c r="I127" s="1199" t="s">
        <v>13301</v>
      </c>
      <c r="J127" s="1199" t="s">
        <v>13302</v>
      </c>
    </row>
    <row r="128" spans="1:10">
      <c r="A128" s="1587"/>
      <c r="B128" s="1199" t="s">
        <v>13303</v>
      </c>
      <c r="C128" s="1199" t="s">
        <v>13304</v>
      </c>
      <c r="D128" s="1214" t="s">
        <v>13305</v>
      </c>
      <c r="E128" s="1207" t="s">
        <v>13306</v>
      </c>
      <c r="F128" s="1199" t="s">
        <v>13307</v>
      </c>
      <c r="G128" s="1214" t="s">
        <v>13308</v>
      </c>
      <c r="H128" s="1207" t="s">
        <v>13309</v>
      </c>
      <c r="I128" s="1199" t="s">
        <v>13310</v>
      </c>
      <c r="J128" s="1199" t="s">
        <v>13311</v>
      </c>
    </row>
    <row r="129" spans="1:10">
      <c r="A129" s="1587"/>
      <c r="B129" s="1199"/>
      <c r="C129" s="1199"/>
      <c r="D129" s="1214"/>
      <c r="E129" s="1207"/>
      <c r="F129" s="1199"/>
      <c r="G129" s="1214"/>
      <c r="H129" s="1207"/>
      <c r="I129" s="1199"/>
      <c r="J129" s="1199"/>
    </row>
    <row r="130" spans="1:10">
      <c r="A130" s="1189"/>
    </row>
    <row r="131" spans="1:10">
      <c r="A131" s="1189"/>
    </row>
    <row r="132" spans="1:10">
      <c r="A132" s="1189"/>
    </row>
    <row r="133" spans="1:10">
      <c r="A133" s="1189"/>
    </row>
    <row r="134" spans="1:10">
      <c r="A134" s="1189"/>
    </row>
    <row r="135" spans="1:10">
      <c r="A135" s="1189"/>
    </row>
    <row r="136" spans="1:10">
      <c r="A136" s="1189"/>
    </row>
    <row r="137" spans="1:10">
      <c r="A137" s="1189"/>
    </row>
    <row r="138" spans="1:10">
      <c r="A138" s="1189"/>
    </row>
    <row r="139" spans="1:10">
      <c r="A139" s="1189"/>
    </row>
    <row r="140" spans="1:10">
      <c r="A140" s="1189"/>
    </row>
    <row r="141" spans="1:10">
      <c r="A141" s="1189"/>
    </row>
    <row r="142" spans="1:10">
      <c r="A142" s="1189"/>
    </row>
    <row r="143" spans="1:10">
      <c r="A143" s="1189"/>
    </row>
    <row r="144" spans="1:10">
      <c r="A144" s="1189"/>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0294-CFAA-4755-A0DC-46B5C44E000A}">
  <dimension ref="A1:Q11"/>
  <sheetViews>
    <sheetView workbookViewId="0">
      <selection activeCell="J12" sqref="J12"/>
    </sheetView>
  </sheetViews>
  <sheetFormatPr defaultRowHeight="13.5"/>
  <cols>
    <col min="1" max="1" width="20.625" customWidth="1"/>
    <col min="10" max="10" width="11.125" bestFit="1" customWidth="1"/>
    <col min="11" max="11" width="9.5" bestFit="1" customWidth="1"/>
    <col min="12" max="12" width="11.75" bestFit="1" customWidth="1"/>
    <col min="13" max="13" width="11.625" bestFit="1" customWidth="1"/>
    <col min="14" max="14" width="9.625" bestFit="1" customWidth="1"/>
    <col min="15" max="15" width="9.375" bestFit="1" customWidth="1"/>
    <col min="16" max="16" width="9.875" bestFit="1" customWidth="1"/>
    <col min="24" max="24" width="18" bestFit="1" customWidth="1"/>
    <col min="25" max="25" width="12.5" customWidth="1"/>
    <col min="26" max="26" width="19.625" customWidth="1"/>
  </cols>
  <sheetData>
    <row r="1" spans="1:17">
      <c r="A1" t="s">
        <v>13312</v>
      </c>
      <c r="B1" s="240" t="s">
        <v>13313</v>
      </c>
      <c r="C1" s="240" t="s">
        <v>13314</v>
      </c>
      <c r="D1" s="240" t="s">
        <v>13315</v>
      </c>
      <c r="E1" s="240" t="s">
        <v>13316</v>
      </c>
      <c r="F1" s="240" t="s">
        <v>13317</v>
      </c>
      <c r="G1" s="240" t="s">
        <v>13318</v>
      </c>
      <c r="H1" s="240" t="s">
        <v>13319</v>
      </c>
      <c r="I1" s="240" t="s">
        <v>13320</v>
      </c>
      <c r="J1" s="240" t="s">
        <v>13321</v>
      </c>
      <c r="K1" s="240" t="s">
        <v>13322</v>
      </c>
      <c r="L1" s="240" t="s">
        <v>13323</v>
      </c>
      <c r="M1" s="240" t="s">
        <v>13324</v>
      </c>
      <c r="N1" s="240" t="s">
        <v>13325</v>
      </c>
      <c r="O1" s="240" t="s">
        <v>13326</v>
      </c>
      <c r="P1" s="240" t="s">
        <v>13327</v>
      </c>
      <c r="Q1" s="240" t="s">
        <v>13328</v>
      </c>
    </row>
    <row r="2" spans="1:17" ht="28.5">
      <c r="A2" s="241" t="s">
        <v>13329</v>
      </c>
      <c r="B2">
        <v>0</v>
      </c>
      <c r="C2">
        <v>2</v>
      </c>
      <c r="D2">
        <v>0</v>
      </c>
      <c r="E2">
        <v>0</v>
      </c>
      <c r="F2">
        <v>0</v>
      </c>
      <c r="G2">
        <v>0</v>
      </c>
      <c r="H2">
        <v>1</v>
      </c>
      <c r="I2">
        <v>1</v>
      </c>
      <c r="J2" t="s">
        <v>1666</v>
      </c>
      <c r="K2">
        <v>0</v>
      </c>
      <c r="L2">
        <v>0</v>
      </c>
      <c r="M2">
        <v>1</v>
      </c>
      <c r="N2">
        <v>1</v>
      </c>
      <c r="O2">
        <v>3</v>
      </c>
      <c r="P2">
        <v>0</v>
      </c>
      <c r="Q2">
        <v>1</v>
      </c>
    </row>
    <row r="3" spans="1:17">
      <c r="A3" t="s">
        <v>13330</v>
      </c>
      <c r="B3">
        <v>1</v>
      </c>
      <c r="C3">
        <v>2</v>
      </c>
      <c r="E3">
        <v>2</v>
      </c>
      <c r="F3">
        <v>1</v>
      </c>
      <c r="G3">
        <v>1</v>
      </c>
      <c r="H3">
        <v>2</v>
      </c>
      <c r="I3">
        <v>1</v>
      </c>
      <c r="J3" s="1219"/>
      <c r="K3" s="1219"/>
      <c r="L3" s="1219"/>
      <c r="M3" s="1219"/>
      <c r="N3" s="1219"/>
      <c r="O3" s="1219"/>
      <c r="P3" s="1219"/>
      <c r="Q3" s="1219"/>
    </row>
    <row r="4" spans="1:17" ht="15.75" customHeight="1">
      <c r="A4" s="1323" t="s">
        <v>13331</v>
      </c>
      <c r="B4">
        <v>0</v>
      </c>
      <c r="C4">
        <v>5</v>
      </c>
      <c r="D4">
        <v>0</v>
      </c>
      <c r="E4">
        <v>1</v>
      </c>
      <c r="F4">
        <v>0</v>
      </c>
      <c r="G4">
        <v>0</v>
      </c>
      <c r="H4">
        <v>2</v>
      </c>
      <c r="I4">
        <v>0</v>
      </c>
      <c r="J4" s="1219"/>
      <c r="K4" s="1219"/>
      <c r="L4" s="1219"/>
      <c r="M4" s="1219"/>
      <c r="N4" s="1219"/>
      <c r="O4" s="1219"/>
      <c r="P4" s="1219"/>
      <c r="Q4" s="1219"/>
    </row>
    <row r="5" spans="1:17">
      <c r="A5" t="s">
        <v>13332</v>
      </c>
      <c r="B5">
        <v>0</v>
      </c>
      <c r="C5">
        <v>1</v>
      </c>
      <c r="D5">
        <v>1</v>
      </c>
      <c r="E5">
        <v>1</v>
      </c>
      <c r="F5">
        <v>4</v>
      </c>
      <c r="G5">
        <v>1</v>
      </c>
      <c r="H5">
        <v>2</v>
      </c>
      <c r="I5">
        <v>0</v>
      </c>
      <c r="J5" s="1219"/>
      <c r="K5" s="1219"/>
      <c r="L5" s="1219"/>
      <c r="M5" s="1219"/>
      <c r="N5" s="1219"/>
      <c r="O5" s="1219"/>
      <c r="P5" s="1219"/>
      <c r="Q5" s="1219"/>
    </row>
    <row r="6" spans="1:17">
      <c r="A6" t="s">
        <v>13333</v>
      </c>
      <c r="B6">
        <v>1</v>
      </c>
      <c r="C6">
        <v>2</v>
      </c>
      <c r="D6">
        <v>0</v>
      </c>
      <c r="E6">
        <v>1</v>
      </c>
      <c r="F6">
        <v>3</v>
      </c>
      <c r="G6">
        <v>1</v>
      </c>
      <c r="H6">
        <v>0</v>
      </c>
      <c r="I6">
        <v>0</v>
      </c>
      <c r="J6" s="1219"/>
      <c r="K6" s="1219"/>
      <c r="L6" s="1219"/>
      <c r="M6" s="1219"/>
      <c r="N6" s="1219"/>
      <c r="O6" s="1219"/>
      <c r="P6" s="1219"/>
      <c r="Q6" s="1219"/>
    </row>
    <row r="7" spans="1:17" ht="26.25">
      <c r="A7" s="241" t="s">
        <v>13334</v>
      </c>
      <c r="B7">
        <v>3</v>
      </c>
      <c r="C7">
        <v>1</v>
      </c>
      <c r="D7">
        <v>0</v>
      </c>
      <c r="E7">
        <v>0</v>
      </c>
      <c r="F7">
        <v>0</v>
      </c>
      <c r="G7">
        <v>1</v>
      </c>
      <c r="H7">
        <v>2</v>
      </c>
      <c r="I7">
        <v>1</v>
      </c>
      <c r="J7" s="1219"/>
      <c r="K7" s="1219"/>
      <c r="L7" s="1219"/>
      <c r="M7" s="1219"/>
      <c r="N7" s="1219"/>
      <c r="O7" s="1219"/>
      <c r="P7" s="1219"/>
      <c r="Q7" s="1219"/>
    </row>
    <row r="8" spans="1:17">
      <c r="A8" t="s">
        <v>13335</v>
      </c>
      <c r="B8">
        <v>3</v>
      </c>
      <c r="C8">
        <v>3</v>
      </c>
      <c r="D8">
        <v>0</v>
      </c>
      <c r="E8">
        <v>2</v>
      </c>
      <c r="F8">
        <v>0</v>
      </c>
      <c r="G8">
        <v>0</v>
      </c>
      <c r="H8">
        <v>0</v>
      </c>
      <c r="I8">
        <v>0</v>
      </c>
      <c r="J8" s="1219"/>
      <c r="K8" s="1219"/>
      <c r="L8" s="1219"/>
      <c r="M8" s="1219"/>
      <c r="N8" s="1219"/>
      <c r="O8" s="1219"/>
      <c r="P8" s="1219"/>
      <c r="Q8" s="1219"/>
    </row>
    <row r="9" spans="1:17">
      <c r="A9" t="s">
        <v>13336</v>
      </c>
      <c r="B9">
        <v>2</v>
      </c>
      <c r="C9">
        <v>3</v>
      </c>
      <c r="D9">
        <v>0</v>
      </c>
      <c r="E9">
        <v>1</v>
      </c>
      <c r="F9">
        <v>0</v>
      </c>
      <c r="G9">
        <v>1</v>
      </c>
      <c r="H9" t="s">
        <v>1666</v>
      </c>
      <c r="I9">
        <v>1</v>
      </c>
      <c r="J9" s="1219"/>
      <c r="K9" s="1219"/>
      <c r="L9" s="1219"/>
      <c r="M9" s="1219"/>
      <c r="N9" s="1219"/>
      <c r="O9" s="1219"/>
      <c r="P9" s="1219"/>
      <c r="Q9" s="1219"/>
    </row>
    <row r="10" spans="1:17" ht="15">
      <c r="A10" s="815" t="s">
        <v>13337</v>
      </c>
      <c r="B10" s="1281">
        <f>SUM(B2:B9)</f>
        <v>10</v>
      </c>
      <c r="C10" s="1281">
        <f t="shared" ref="C10:Q10" si="0">SUM(C2:C9)</f>
        <v>19</v>
      </c>
      <c r="D10" s="1281">
        <f t="shared" si="0"/>
        <v>1</v>
      </c>
      <c r="E10" s="1281">
        <f t="shared" si="0"/>
        <v>8</v>
      </c>
      <c r="F10" s="1281">
        <f t="shared" si="0"/>
        <v>8</v>
      </c>
      <c r="G10" s="1281">
        <f t="shared" si="0"/>
        <v>5</v>
      </c>
      <c r="H10" s="1281">
        <f t="shared" si="0"/>
        <v>9</v>
      </c>
      <c r="I10" s="1281">
        <f t="shared" si="0"/>
        <v>4</v>
      </c>
      <c r="J10" s="1281">
        <f t="shared" si="0"/>
        <v>0</v>
      </c>
      <c r="K10" s="1281">
        <f t="shared" si="0"/>
        <v>0</v>
      </c>
      <c r="L10" s="1281">
        <f t="shared" si="0"/>
        <v>0</v>
      </c>
      <c r="M10" s="1281">
        <f t="shared" si="0"/>
        <v>1</v>
      </c>
      <c r="N10" s="1281">
        <f t="shared" si="0"/>
        <v>1</v>
      </c>
      <c r="O10" s="1281">
        <f t="shared" si="0"/>
        <v>3</v>
      </c>
      <c r="P10" s="1281">
        <f t="shared" si="0"/>
        <v>0</v>
      </c>
      <c r="Q10" s="1281">
        <f t="shared" si="0"/>
        <v>1</v>
      </c>
    </row>
    <row r="11" spans="1:17" ht="15">
      <c r="A11" s="815" t="s">
        <v>13338</v>
      </c>
      <c r="B11" s="871">
        <f>AVERAGE(B2:B9)</f>
        <v>1.25</v>
      </c>
      <c r="C11" s="871">
        <f t="shared" ref="C11:Q11" si="1">AVERAGE(C2:C9)</f>
        <v>2.375</v>
      </c>
      <c r="D11" s="871">
        <f t="shared" si="1"/>
        <v>0.14285714285714285</v>
      </c>
      <c r="E11" s="871">
        <f t="shared" si="1"/>
        <v>1</v>
      </c>
      <c r="F11" s="871">
        <f t="shared" si="1"/>
        <v>1</v>
      </c>
      <c r="G11" s="871">
        <f t="shared" si="1"/>
        <v>0.625</v>
      </c>
      <c r="H11" s="871">
        <f t="shared" si="1"/>
        <v>1.2857142857142858</v>
      </c>
      <c r="I11" s="871">
        <f t="shared" si="1"/>
        <v>0.5</v>
      </c>
      <c r="J11" s="871" t="e">
        <f>AVERAGE(J2:J9)</f>
        <v>#DIV/0!</v>
      </c>
      <c r="K11" s="871">
        <f t="shared" si="1"/>
        <v>0</v>
      </c>
      <c r="L11" s="871">
        <f t="shared" si="1"/>
        <v>0</v>
      </c>
      <c r="M11" s="871">
        <f t="shared" si="1"/>
        <v>1</v>
      </c>
      <c r="N11" s="871">
        <f t="shared" si="1"/>
        <v>1</v>
      </c>
      <c r="O11" s="871">
        <f t="shared" si="1"/>
        <v>3</v>
      </c>
      <c r="P11" s="871">
        <f t="shared" si="1"/>
        <v>0</v>
      </c>
      <c r="Q11" s="871">
        <f t="shared" si="1"/>
        <v>1</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8CBAD"/>
  </sheetPr>
  <dimension ref="A1:BC237"/>
  <sheetViews>
    <sheetView topLeftCell="AQ1" workbookViewId="0">
      <selection activeCell="BC23" sqref="BC23"/>
    </sheetView>
  </sheetViews>
  <sheetFormatPr defaultRowHeight="15" customHeight="1"/>
  <cols>
    <col min="1" max="1" width="27.75" customWidth="1"/>
    <col min="2" max="2" width="35.875" customWidth="1"/>
    <col min="3" max="3" width="14.875" customWidth="1"/>
    <col min="4" max="4" width="13" customWidth="1"/>
    <col min="5" max="5" width="19.125" customWidth="1"/>
    <col min="6" max="13" width="19.5" customWidth="1"/>
    <col min="14" max="14" width="13.625" customWidth="1"/>
    <col min="18" max="18" width="26.875" style="203" bestFit="1" customWidth="1"/>
    <col min="19" max="19" width="139.625" style="202" customWidth="1"/>
    <col min="20" max="20" width="25.625" customWidth="1"/>
    <col min="21" max="21" width="21.25" customWidth="1"/>
    <col min="22" max="22" width="21.125" customWidth="1"/>
    <col min="23" max="23" width="20" customWidth="1"/>
    <col min="25" max="26" width="12.875" customWidth="1"/>
    <col min="27" max="27" width="14.75" customWidth="1"/>
    <col min="28" max="28" width="12.875" customWidth="1"/>
    <col min="29" max="29" width="23" customWidth="1"/>
    <col min="30" max="30" width="18.25" customWidth="1"/>
    <col min="31" max="31" width="14.75" customWidth="1"/>
    <col min="34" max="34" width="13.5" customWidth="1"/>
    <col min="35" max="35" width="11.875" customWidth="1"/>
    <col min="36" max="36" width="14.375" customWidth="1"/>
    <col min="45" max="46" width="22.125" customWidth="1"/>
    <col min="48" max="48" width="14" customWidth="1"/>
    <col min="49" max="49" width="18.125" customWidth="1"/>
    <col min="51" max="51" width="15" customWidth="1"/>
    <col min="52" max="52" width="13.5" customWidth="1"/>
    <col min="53" max="53" width="13.25" customWidth="1"/>
    <col min="54" max="54" width="11.5" customWidth="1"/>
    <col min="55" max="55" width="20.625" customWidth="1"/>
  </cols>
  <sheetData>
    <row r="1" spans="1:55" ht="15" customHeight="1">
      <c r="A1" s="217" t="s">
        <v>13339</v>
      </c>
      <c r="C1" s="1452" t="s">
        <v>1467</v>
      </c>
      <c r="D1" s="1453"/>
      <c r="E1" s="389" t="s">
        <v>3</v>
      </c>
      <c r="F1" s="1402" t="s">
        <v>4</v>
      </c>
      <c r="G1" s="1403"/>
      <c r="H1" s="1403"/>
      <c r="I1" s="1403"/>
      <c r="J1" s="1403"/>
      <c r="K1" s="1403"/>
      <c r="L1" s="1403"/>
      <c r="M1" s="1403"/>
      <c r="N1" s="390" t="s">
        <v>1468</v>
      </c>
      <c r="R1" s="10" t="s">
        <v>13340</v>
      </c>
      <c r="S1"/>
      <c r="AS1" s="631" t="s">
        <v>1526</v>
      </c>
      <c r="AT1" s="677" t="s">
        <v>2388</v>
      </c>
      <c r="AU1" s="677" t="s">
        <v>2388</v>
      </c>
      <c r="AV1" s="677" t="s">
        <v>2388</v>
      </c>
      <c r="AX1" s="1601" t="s">
        <v>1987</v>
      </c>
      <c r="AY1" s="1602"/>
      <c r="AZ1" s="1603"/>
      <c r="BA1" s="1601" t="s">
        <v>1987</v>
      </c>
      <c r="BB1" s="1602"/>
      <c r="BC1" s="1603"/>
    </row>
    <row r="2" spans="1:55" ht="15" customHeight="1">
      <c r="A2" s="218" t="s">
        <v>13341</v>
      </c>
      <c r="B2" s="113"/>
      <c r="C2" s="850" t="s">
        <v>1470</v>
      </c>
      <c r="D2" s="382" t="s">
        <v>1403</v>
      </c>
      <c r="E2" s="392" t="s">
        <v>8</v>
      </c>
      <c r="F2" s="390" t="s">
        <v>9</v>
      </c>
      <c r="G2" s="390" t="s">
        <v>10</v>
      </c>
      <c r="H2" s="390" t="s">
        <v>11</v>
      </c>
      <c r="I2" s="390" t="s">
        <v>12</v>
      </c>
      <c r="J2" s="711"/>
      <c r="K2" s="711"/>
      <c r="L2" s="711"/>
      <c r="M2" s="711"/>
      <c r="N2" s="720" t="s">
        <v>1471</v>
      </c>
      <c r="R2" s="95"/>
      <c r="S2" s="307" t="s">
        <v>13342</v>
      </c>
      <c r="AS2" s="631" t="s">
        <v>1536</v>
      </c>
      <c r="AT2" s="525" t="s">
        <v>1502</v>
      </c>
      <c r="AU2" s="525" t="s">
        <v>1502</v>
      </c>
      <c r="AV2" s="525" t="s">
        <v>1502</v>
      </c>
      <c r="AX2" s="730" t="s">
        <v>1502</v>
      </c>
      <c r="AY2" s="750" t="s">
        <v>13343</v>
      </c>
      <c r="AZ2" s="728" t="s">
        <v>1508</v>
      </c>
      <c r="BA2" s="730" t="s">
        <v>1502</v>
      </c>
      <c r="BB2" s="750" t="s">
        <v>13343</v>
      </c>
      <c r="BC2" s="728" t="s">
        <v>1508</v>
      </c>
    </row>
    <row r="3" spans="1:55" ht="15" customHeight="1">
      <c r="A3" s="219" t="s">
        <v>13344</v>
      </c>
      <c r="B3" s="113"/>
      <c r="C3" s="387" t="s">
        <v>1472</v>
      </c>
      <c r="D3" s="383" t="s">
        <v>1473</v>
      </c>
      <c r="E3" s="392" t="s">
        <v>15</v>
      </c>
      <c r="F3" s="390" t="s">
        <v>16</v>
      </c>
      <c r="G3" s="390" t="s">
        <v>17</v>
      </c>
      <c r="H3" s="390" t="s">
        <v>18</v>
      </c>
      <c r="I3" s="390" t="s">
        <v>19</v>
      </c>
      <c r="J3" s="390" t="s">
        <v>20</v>
      </c>
      <c r="K3" s="390" t="s">
        <v>21</v>
      </c>
      <c r="L3" s="711"/>
      <c r="M3" s="711"/>
      <c r="R3" s="95" t="s">
        <v>3254</v>
      </c>
      <c r="S3" s="307" t="s">
        <v>13342</v>
      </c>
      <c r="AS3" s="631" t="s">
        <v>1537</v>
      </c>
      <c r="AT3" s="631" t="s">
        <v>1510</v>
      </c>
      <c r="AU3" s="631" t="s">
        <v>1510</v>
      </c>
      <c r="AV3" s="631" t="s">
        <v>1510</v>
      </c>
      <c r="AX3" s="732" t="s">
        <v>1045</v>
      </c>
      <c r="AY3" s="735" t="str">
        <f>AT4</f>
        <v>500/500</v>
      </c>
      <c r="AZ3" s="729" t="s">
        <v>12353</v>
      </c>
      <c r="BA3" s="732" t="s">
        <v>1045</v>
      </c>
      <c r="BB3" s="735">
        <f>AW4</f>
        <v>0</v>
      </c>
      <c r="BC3" s="729" t="s">
        <v>12353</v>
      </c>
    </row>
    <row r="4" spans="1:55" ht="15" customHeight="1">
      <c r="A4" s="220" t="s">
        <v>13345</v>
      </c>
      <c r="B4" s="113"/>
      <c r="C4" s="386" t="s">
        <v>1475</v>
      </c>
      <c r="D4" s="383" t="s">
        <v>1473</v>
      </c>
      <c r="E4" s="392" t="s">
        <v>23</v>
      </c>
      <c r="F4" s="390" t="s">
        <v>24</v>
      </c>
      <c r="G4" s="390" t="s">
        <v>25</v>
      </c>
      <c r="H4" s="390" t="s">
        <v>26</v>
      </c>
      <c r="I4" s="390" t="s">
        <v>27</v>
      </c>
      <c r="J4" s="390" t="s">
        <v>28</v>
      </c>
      <c r="K4" s="390" t="s">
        <v>29</v>
      </c>
      <c r="L4" s="711"/>
      <c r="M4" s="711"/>
      <c r="N4" s="721" t="s">
        <v>1476</v>
      </c>
      <c r="R4" s="95"/>
      <c r="S4" s="307" t="s">
        <v>13342</v>
      </c>
      <c r="AS4" s="650" t="s">
        <v>1045</v>
      </c>
      <c r="AT4" s="558" t="s">
        <v>2399</v>
      </c>
      <c r="AU4" s="558" t="s">
        <v>2399</v>
      </c>
      <c r="AV4" s="558" t="s">
        <v>2399</v>
      </c>
      <c r="AX4" s="733" t="s">
        <v>1417</v>
      </c>
      <c r="AY4" s="736" t="s">
        <v>1824</v>
      </c>
      <c r="AZ4" s="731" t="s">
        <v>12431</v>
      </c>
      <c r="BA4" s="733" t="s">
        <v>1417</v>
      </c>
      <c r="BB4" s="736" t="s">
        <v>1824</v>
      </c>
      <c r="BC4" s="731" t="s">
        <v>12431</v>
      </c>
    </row>
    <row r="5" spans="1:55" ht="15" customHeight="1">
      <c r="A5" s="221" t="s">
        <v>13346</v>
      </c>
      <c r="B5" s="113"/>
      <c r="C5" s="382" t="s">
        <v>1403</v>
      </c>
      <c r="D5" s="850" t="s">
        <v>1470</v>
      </c>
      <c r="E5" s="392" t="s">
        <v>30</v>
      </c>
      <c r="F5" s="390" t="s">
        <v>31</v>
      </c>
      <c r="G5" s="390" t="s">
        <v>32</v>
      </c>
      <c r="H5" s="390" t="s">
        <v>33</v>
      </c>
      <c r="I5" s="711"/>
      <c r="J5" s="711"/>
      <c r="K5" s="711"/>
      <c r="L5" s="711"/>
      <c r="M5" s="711"/>
      <c r="N5" s="233" t="s">
        <v>1477</v>
      </c>
      <c r="R5" s="23"/>
      <c r="S5" s="306" t="s">
        <v>13342</v>
      </c>
      <c r="AS5" s="652" t="s">
        <v>1539</v>
      </c>
      <c r="AT5" s="563" t="s">
        <v>1945</v>
      </c>
      <c r="AU5" s="563" t="s">
        <v>1945</v>
      </c>
      <c r="AV5" s="563" t="s">
        <v>1945</v>
      </c>
      <c r="AX5" s="734" t="s">
        <v>7</v>
      </c>
      <c r="AY5" s="737">
        <v>5</v>
      </c>
      <c r="AZ5" s="727" t="s">
        <v>12355</v>
      </c>
      <c r="BA5" s="734" t="s">
        <v>7</v>
      </c>
      <c r="BB5" s="737">
        <v>5</v>
      </c>
      <c r="BC5" s="727" t="s">
        <v>12355</v>
      </c>
    </row>
    <row r="6" spans="1:55" ht="15" customHeight="1">
      <c r="A6" s="222" t="s">
        <v>13347</v>
      </c>
      <c r="B6" s="113"/>
      <c r="C6" s="383" t="s">
        <v>1473</v>
      </c>
      <c r="D6" s="381" t="s">
        <v>1478</v>
      </c>
      <c r="E6" s="392" t="s">
        <v>35</v>
      </c>
      <c r="F6" s="390" t="s">
        <v>36</v>
      </c>
      <c r="G6" s="390" t="s">
        <v>37</v>
      </c>
      <c r="H6" s="390" t="s">
        <v>38</v>
      </c>
      <c r="I6" s="390" t="s">
        <v>39</v>
      </c>
      <c r="J6" s="390" t="s">
        <v>40</v>
      </c>
      <c r="K6" s="711"/>
      <c r="L6" s="711"/>
      <c r="M6" s="711"/>
      <c r="N6" s="843" t="s">
        <v>828</v>
      </c>
      <c r="R6" s="23" t="s">
        <v>1568</v>
      </c>
      <c r="S6" s="306" t="s">
        <v>13342</v>
      </c>
      <c r="AS6" s="653" t="s">
        <v>7</v>
      </c>
      <c r="AT6" s="573">
        <v>6</v>
      </c>
      <c r="AU6" s="573">
        <v>6</v>
      </c>
      <c r="AV6" s="573">
        <v>6</v>
      </c>
      <c r="AX6" s="738" t="s">
        <v>1050</v>
      </c>
      <c r="AY6" s="739">
        <v>5</v>
      </c>
      <c r="AZ6" s="740" t="s">
        <v>12357</v>
      </c>
      <c r="BA6" s="738" t="s">
        <v>1050</v>
      </c>
      <c r="BB6" s="739">
        <v>5</v>
      </c>
      <c r="BC6" s="740" t="s">
        <v>12357</v>
      </c>
    </row>
    <row r="7" spans="1:55" ht="15" customHeight="1">
      <c r="A7" s="223" t="s">
        <v>13348</v>
      </c>
      <c r="B7" s="113"/>
      <c r="C7" s="386" t="s">
        <v>1475</v>
      </c>
      <c r="D7" s="381" t="s">
        <v>1478</v>
      </c>
      <c r="E7" s="392" t="s">
        <v>41</v>
      </c>
      <c r="F7" s="390" t="s">
        <v>42</v>
      </c>
      <c r="G7" s="390" t="s">
        <v>43</v>
      </c>
      <c r="H7" s="390" t="s">
        <v>44</v>
      </c>
      <c r="I7" s="711"/>
      <c r="J7" s="711"/>
      <c r="K7" s="711"/>
      <c r="L7" s="711"/>
      <c r="M7" s="711"/>
      <c r="N7" s="844" t="s">
        <v>1479</v>
      </c>
      <c r="R7" s="23"/>
      <c r="S7" s="306" t="s">
        <v>13342</v>
      </c>
      <c r="Y7" s="113"/>
      <c r="Z7" s="113"/>
      <c r="AA7" s="113"/>
      <c r="AH7" s="113"/>
      <c r="AI7" s="113"/>
      <c r="AJ7" s="113"/>
      <c r="AS7" s="654" t="s">
        <v>1050</v>
      </c>
      <c r="AT7" s="573">
        <v>6</v>
      </c>
      <c r="AU7" s="573">
        <v>6</v>
      </c>
      <c r="AV7" s="573">
        <v>6</v>
      </c>
      <c r="AX7" s="749" t="s">
        <v>13349</v>
      </c>
      <c r="AY7" s="741" t="s">
        <v>13350</v>
      </c>
      <c r="AZ7" s="748" t="s">
        <v>13351</v>
      </c>
      <c r="BA7" s="749" t="s">
        <v>13349</v>
      </c>
      <c r="BB7" s="741" t="s">
        <v>13350</v>
      </c>
      <c r="BC7" s="748" t="s">
        <v>13351</v>
      </c>
    </row>
    <row r="8" spans="1:55" ht="15" customHeight="1">
      <c r="A8" s="224" t="s">
        <v>13352</v>
      </c>
      <c r="B8" s="113"/>
      <c r="C8" s="850" t="s">
        <v>1470</v>
      </c>
      <c r="D8" s="382" t="s">
        <v>1403</v>
      </c>
      <c r="E8" s="392" t="s">
        <v>46</v>
      </c>
      <c r="F8" s="390" t="s">
        <v>47</v>
      </c>
      <c r="G8" s="390" t="s">
        <v>48</v>
      </c>
      <c r="H8" s="390" t="s">
        <v>49</v>
      </c>
      <c r="I8" s="390" t="s">
        <v>50</v>
      </c>
      <c r="J8" s="711"/>
      <c r="K8" s="711"/>
      <c r="L8" s="711"/>
      <c r="M8" s="711"/>
      <c r="N8" s="845" t="s">
        <v>1480</v>
      </c>
      <c r="R8" s="123"/>
      <c r="S8" s="263" t="s">
        <v>13342</v>
      </c>
      <c r="V8" s="631" t="s">
        <v>1526</v>
      </c>
      <c r="X8" s="113"/>
      <c r="Y8" s="1601" t="s">
        <v>1987</v>
      </c>
      <c r="Z8" s="1602"/>
      <c r="AA8" s="1603"/>
      <c r="AC8" s="631" t="s">
        <v>1526</v>
      </c>
      <c r="AD8" s="640" t="s">
        <v>1987</v>
      </c>
      <c r="AE8" s="640" t="s">
        <v>1987</v>
      </c>
      <c r="AG8" s="113"/>
      <c r="AH8" s="1624" t="s">
        <v>1987</v>
      </c>
      <c r="AI8" s="1625"/>
      <c r="AJ8" s="1626"/>
      <c r="AK8" s="113"/>
      <c r="AL8" s="1337"/>
      <c r="AM8" s="1338"/>
      <c r="AN8" s="1339"/>
      <c r="AS8" s="631" t="s">
        <v>1541</v>
      </c>
      <c r="AT8" s="577">
        <v>0.1</v>
      </c>
      <c r="AU8" s="577">
        <v>0.1</v>
      </c>
      <c r="AV8" s="577">
        <v>0.1</v>
      </c>
      <c r="AX8" s="742" t="s">
        <v>13353</v>
      </c>
      <c r="AY8" s="751" t="s">
        <v>13354</v>
      </c>
      <c r="AZ8" s="745" t="s">
        <v>13355</v>
      </c>
      <c r="BA8" s="742" t="s">
        <v>13353</v>
      </c>
      <c r="BB8" s="751" t="s">
        <v>13354</v>
      </c>
      <c r="BC8" s="745" t="s">
        <v>13355</v>
      </c>
    </row>
    <row r="9" spans="1:55" ht="15" customHeight="1">
      <c r="A9" s="225" t="s">
        <v>13356</v>
      </c>
      <c r="B9" s="113"/>
      <c r="C9" s="850" t="s">
        <v>1470</v>
      </c>
      <c r="D9" s="383" t="s">
        <v>1473</v>
      </c>
      <c r="E9" s="392" t="s">
        <v>51</v>
      </c>
      <c r="F9" s="390" t="s">
        <v>52</v>
      </c>
      <c r="G9" s="390" t="s">
        <v>53</v>
      </c>
      <c r="H9" s="390" t="s">
        <v>54</v>
      </c>
      <c r="I9" s="390" t="s">
        <v>55</v>
      </c>
      <c r="J9" s="390" t="s">
        <v>56</v>
      </c>
      <c r="K9" s="711"/>
      <c r="L9" s="711"/>
      <c r="M9" s="711"/>
      <c r="N9" s="846" t="s">
        <v>1481</v>
      </c>
      <c r="R9" s="123" t="s">
        <v>2262</v>
      </c>
      <c r="S9" s="263" t="s">
        <v>13342</v>
      </c>
      <c r="X9" s="113"/>
      <c r="Y9" s="847" t="s">
        <v>1502</v>
      </c>
      <c r="Z9" s="848" t="s">
        <v>13357</v>
      </c>
      <c r="AA9" s="849" t="s">
        <v>1508</v>
      </c>
      <c r="AB9" s="113"/>
      <c r="AC9" s="631" t="s">
        <v>1536</v>
      </c>
      <c r="AD9" s="525" t="s">
        <v>1502</v>
      </c>
      <c r="AE9" s="525" t="s">
        <v>1502</v>
      </c>
      <c r="AG9" s="113"/>
      <c r="AH9" s="1024" t="s">
        <v>1502</v>
      </c>
      <c r="AI9" s="750" t="s">
        <v>13343</v>
      </c>
      <c r="AJ9" s="1025" t="s">
        <v>13358</v>
      </c>
      <c r="AK9" s="113"/>
      <c r="AL9" s="730"/>
      <c r="AM9" s="750"/>
      <c r="AN9" s="728"/>
      <c r="AS9" s="631" t="s">
        <v>1542</v>
      </c>
      <c r="AT9" s="581">
        <v>0.1</v>
      </c>
      <c r="AU9" s="581">
        <v>0.1</v>
      </c>
      <c r="AV9" s="581">
        <v>0.1</v>
      </c>
      <c r="AX9" s="743" t="s">
        <v>13359</v>
      </c>
      <c r="AY9" s="752" t="s">
        <v>13360</v>
      </c>
      <c r="AZ9" s="746" t="s">
        <v>13361</v>
      </c>
      <c r="BA9" s="743" t="s">
        <v>13359</v>
      </c>
      <c r="BB9" s="752" t="s">
        <v>13360</v>
      </c>
      <c r="BC9" s="746" t="s">
        <v>13361</v>
      </c>
    </row>
    <row r="10" spans="1:55" ht="15" customHeight="1">
      <c r="A10" s="226" t="s">
        <v>13362</v>
      </c>
      <c r="B10" s="113"/>
      <c r="C10" s="381" t="s">
        <v>1478</v>
      </c>
      <c r="D10" s="850" t="s">
        <v>1470</v>
      </c>
      <c r="E10" s="392" t="s">
        <v>57</v>
      </c>
      <c r="F10" s="390" t="s">
        <v>58</v>
      </c>
      <c r="G10" s="390" t="s">
        <v>59</v>
      </c>
      <c r="H10" s="390" t="s">
        <v>60</v>
      </c>
      <c r="I10" s="390" t="s">
        <v>61</v>
      </c>
      <c r="J10" s="711"/>
      <c r="K10" s="711"/>
      <c r="L10" s="711"/>
      <c r="M10" s="711"/>
      <c r="R10" s="123"/>
      <c r="S10" s="263" t="s">
        <v>13342</v>
      </c>
      <c r="X10" s="113"/>
      <c r="Y10" s="732" t="s">
        <v>1045</v>
      </c>
      <c r="Z10" s="735" t="s">
        <v>1896</v>
      </c>
      <c r="AA10" s="729" t="s">
        <v>12353</v>
      </c>
      <c r="AC10" s="631" t="s">
        <v>1537</v>
      </c>
      <c r="AD10" s="631" t="s">
        <v>1508</v>
      </c>
      <c r="AE10" s="631" t="s">
        <v>1508</v>
      </c>
      <c r="AG10" s="113"/>
      <c r="AH10" s="1026" t="s">
        <v>1045</v>
      </c>
      <c r="AI10" s="735" t="str">
        <f>AD11</f>
        <v>125/125</v>
      </c>
      <c r="AJ10" s="1027" t="s">
        <v>12353</v>
      </c>
      <c r="AK10" s="113"/>
      <c r="AL10" s="732"/>
      <c r="AM10" s="735"/>
      <c r="AN10" s="729"/>
      <c r="AS10" s="631" t="s">
        <v>1543</v>
      </c>
      <c r="AT10" s="585">
        <v>0.3</v>
      </c>
      <c r="AU10" s="585">
        <v>0.3</v>
      </c>
      <c r="AV10" s="585">
        <v>0.3</v>
      </c>
      <c r="AX10" s="744" t="s">
        <v>13363</v>
      </c>
      <c r="AY10" s="726" t="s">
        <v>13364</v>
      </c>
      <c r="AZ10" s="747" t="s">
        <v>13365</v>
      </c>
      <c r="BA10" s="744" t="s">
        <v>13363</v>
      </c>
      <c r="BB10" s="726" t="s">
        <v>13364</v>
      </c>
      <c r="BC10" s="747" t="s">
        <v>13365</v>
      </c>
    </row>
    <row r="11" spans="1:55" ht="15" customHeight="1">
      <c r="A11" s="227" t="s">
        <v>13366</v>
      </c>
      <c r="B11" s="113"/>
      <c r="C11" s="383" t="s">
        <v>1473</v>
      </c>
      <c r="D11" s="386" t="s">
        <v>1475</v>
      </c>
      <c r="E11" s="392" t="s">
        <v>63</v>
      </c>
      <c r="F11" s="390" t="s">
        <v>64</v>
      </c>
      <c r="G11" s="390" t="s">
        <v>65</v>
      </c>
      <c r="H11" s="390" t="s">
        <v>66</v>
      </c>
      <c r="I11" s="711"/>
      <c r="J11" s="711"/>
      <c r="K11" s="711"/>
      <c r="L11" s="711"/>
      <c r="M11" s="711"/>
      <c r="R11" s="105"/>
      <c r="S11" s="308" t="s">
        <v>13342</v>
      </c>
      <c r="X11" s="113"/>
      <c r="Y11" s="733" t="s">
        <v>1417</v>
      </c>
      <c r="Z11" s="736" t="s">
        <v>1824</v>
      </c>
      <c r="AA11" s="731" t="s">
        <v>12431</v>
      </c>
      <c r="AC11" s="650" t="s">
        <v>1045</v>
      </c>
      <c r="AD11" s="558" t="s">
        <v>1896</v>
      </c>
      <c r="AE11" s="558" t="s">
        <v>1896</v>
      </c>
      <c r="AG11" s="113"/>
      <c r="AH11" s="1028" t="s">
        <v>1417</v>
      </c>
      <c r="AI11" s="1023" t="s">
        <v>1824</v>
      </c>
      <c r="AJ11" s="1029" t="s">
        <v>12431</v>
      </c>
      <c r="AK11" s="113"/>
      <c r="AL11" s="733"/>
      <c r="AM11" s="736"/>
      <c r="AN11" s="731"/>
      <c r="AS11" s="631" t="s">
        <v>1544</v>
      </c>
      <c r="AT11" s="589">
        <v>0.1</v>
      </c>
      <c r="AU11" s="589">
        <v>0.1</v>
      </c>
      <c r="AV11" s="589">
        <v>0.1</v>
      </c>
      <c r="AX11" s="1604" t="s">
        <v>13367</v>
      </c>
      <c r="AY11" s="1605"/>
      <c r="AZ11" s="1606"/>
      <c r="BA11" s="1604" t="s">
        <v>13367</v>
      </c>
      <c r="BB11" s="1605"/>
      <c r="BC11" s="1606"/>
    </row>
    <row r="12" spans="1:55" ht="15" customHeight="1">
      <c r="A12" s="228" t="s">
        <v>13368</v>
      </c>
      <c r="B12" s="113"/>
      <c r="C12" s="382" t="s">
        <v>1403</v>
      </c>
      <c r="D12" s="850" t="s">
        <v>1470</v>
      </c>
      <c r="E12" s="392" t="s">
        <v>68</v>
      </c>
      <c r="F12" s="390" t="s">
        <v>69</v>
      </c>
      <c r="G12" s="390" t="s">
        <v>70</v>
      </c>
      <c r="H12" s="390" t="s">
        <v>71</v>
      </c>
      <c r="I12" s="390" t="s">
        <v>72</v>
      </c>
      <c r="J12" s="390" t="s">
        <v>73</v>
      </c>
      <c r="K12" s="711"/>
      <c r="L12" s="711"/>
      <c r="M12" s="711"/>
      <c r="R12" s="105" t="s">
        <v>2273</v>
      </c>
      <c r="S12" s="308" t="s">
        <v>13342</v>
      </c>
      <c r="X12" s="113"/>
      <c r="Y12" s="734" t="s">
        <v>7</v>
      </c>
      <c r="Z12" s="737">
        <v>5</v>
      </c>
      <c r="AA12" s="727" t="s">
        <v>13369</v>
      </c>
      <c r="AC12" s="652" t="s">
        <v>1539</v>
      </c>
      <c r="AD12" s="563" t="s">
        <v>1824</v>
      </c>
      <c r="AE12" s="563" t="s">
        <v>1824</v>
      </c>
      <c r="AG12" s="113"/>
      <c r="AH12" s="1038" t="s">
        <v>13370</v>
      </c>
      <c r="AI12" s="1039" t="s">
        <v>13371</v>
      </c>
      <c r="AJ12" s="1036" t="s">
        <v>13369</v>
      </c>
      <c r="AK12" s="113"/>
      <c r="AL12" s="734"/>
      <c r="AM12" s="737"/>
      <c r="AN12" s="727"/>
      <c r="AS12" s="655" t="s">
        <v>1545</v>
      </c>
      <c r="AT12" s="594">
        <v>0.1</v>
      </c>
      <c r="AU12" s="594">
        <v>0.1</v>
      </c>
      <c r="AV12" s="594">
        <v>0.1</v>
      </c>
      <c r="AX12" s="1610" t="s">
        <v>13372</v>
      </c>
      <c r="AY12" s="1611"/>
      <c r="AZ12" s="1612"/>
      <c r="BA12" s="1610" t="s">
        <v>13372</v>
      </c>
      <c r="BB12" s="1611"/>
      <c r="BC12" s="1612"/>
    </row>
    <row r="13" spans="1:55" ht="15" customHeight="1">
      <c r="A13" s="229" t="s">
        <v>13373</v>
      </c>
      <c r="B13" s="113"/>
      <c r="C13" s="850" t="s">
        <v>1470</v>
      </c>
      <c r="D13" s="381" t="s">
        <v>1478</v>
      </c>
      <c r="E13" s="392" t="s">
        <v>75</v>
      </c>
      <c r="F13" s="390" t="s">
        <v>76</v>
      </c>
      <c r="G13" s="390" t="s">
        <v>77</v>
      </c>
      <c r="H13" s="390" t="s">
        <v>78</v>
      </c>
      <c r="I13" s="390" t="s">
        <v>79</v>
      </c>
      <c r="J13" s="390" t="s">
        <v>80</v>
      </c>
      <c r="K13" s="711"/>
      <c r="L13" s="711"/>
      <c r="M13" s="711"/>
      <c r="R13" s="105"/>
      <c r="S13" s="308" t="s">
        <v>13342</v>
      </c>
      <c r="X13" s="113"/>
      <c r="Y13" s="738" t="s">
        <v>1050</v>
      </c>
      <c r="Z13" s="739">
        <v>5</v>
      </c>
      <c r="AA13" s="740" t="s">
        <v>13374</v>
      </c>
      <c r="AC13" s="653" t="s">
        <v>7</v>
      </c>
      <c r="AD13" s="568">
        <v>5</v>
      </c>
      <c r="AE13" s="568">
        <v>5</v>
      </c>
      <c r="AG13" s="113"/>
      <c r="AH13" s="1040" t="s">
        <v>13349</v>
      </c>
      <c r="AI13" s="1037" t="s">
        <v>13350</v>
      </c>
      <c r="AJ13" s="1041" t="s">
        <v>13351</v>
      </c>
      <c r="AK13" s="113"/>
      <c r="AL13" s="738"/>
      <c r="AM13" s="739"/>
      <c r="AN13" s="740"/>
      <c r="AS13" s="631" t="s">
        <v>1546</v>
      </c>
      <c r="AT13" s="598">
        <v>0.1</v>
      </c>
      <c r="AU13" s="598">
        <v>0.1</v>
      </c>
      <c r="AV13" s="598">
        <v>0.1</v>
      </c>
      <c r="AX13" s="1613" t="s">
        <v>13375</v>
      </c>
      <c r="AY13" s="1634"/>
      <c r="AZ13" s="1615"/>
      <c r="BA13" s="1613" t="s">
        <v>13375</v>
      </c>
      <c r="BB13" s="1634"/>
      <c r="BC13" s="1615"/>
    </row>
    <row r="14" spans="1:55" ht="15" customHeight="1">
      <c r="A14" s="230" t="s">
        <v>13376</v>
      </c>
      <c r="B14" s="113"/>
      <c r="C14" s="386" t="s">
        <v>1475</v>
      </c>
      <c r="D14" s="383" t="s">
        <v>1473</v>
      </c>
      <c r="E14" s="392" t="s">
        <v>82</v>
      </c>
      <c r="F14" s="390" t="s">
        <v>83</v>
      </c>
      <c r="G14" s="390" t="s">
        <v>84</v>
      </c>
      <c r="H14" s="390" t="s">
        <v>85</v>
      </c>
      <c r="I14" s="390" t="s">
        <v>86</v>
      </c>
      <c r="J14" s="390" t="s">
        <v>87</v>
      </c>
      <c r="K14" s="390" t="s">
        <v>88</v>
      </c>
      <c r="L14" s="711"/>
      <c r="M14" s="711"/>
      <c r="R14" s="135"/>
      <c r="S14" s="309" t="s">
        <v>13342</v>
      </c>
      <c r="X14" s="113"/>
      <c r="Y14" s="749" t="s">
        <v>13349</v>
      </c>
      <c r="Z14" s="741" t="s">
        <v>13350</v>
      </c>
      <c r="AA14" s="748" t="s">
        <v>13351</v>
      </c>
      <c r="AC14" s="654" t="s">
        <v>1050</v>
      </c>
      <c r="AD14" s="573">
        <v>5</v>
      </c>
      <c r="AE14" s="573">
        <v>5</v>
      </c>
      <c r="AG14" s="113"/>
      <c r="AH14" s="1030" t="s">
        <v>13353</v>
      </c>
      <c r="AI14" s="724" t="s">
        <v>13354</v>
      </c>
      <c r="AJ14" s="1031" t="s">
        <v>13355</v>
      </c>
      <c r="AK14" s="113"/>
      <c r="AL14" s="749"/>
      <c r="AM14" s="741"/>
      <c r="AN14" s="748"/>
      <c r="AS14" s="631" t="s">
        <v>1547</v>
      </c>
      <c r="AT14" s="602">
        <v>0.1</v>
      </c>
      <c r="AU14" s="602">
        <v>0.1</v>
      </c>
      <c r="AV14" s="602">
        <v>0.1</v>
      </c>
      <c r="AX14" s="1613" t="s">
        <v>13377</v>
      </c>
      <c r="AY14" s="1634"/>
      <c r="AZ14" s="1615"/>
      <c r="BA14" s="1613" t="s">
        <v>13377</v>
      </c>
      <c r="BB14" s="1634"/>
      <c r="BC14" s="1615"/>
    </row>
    <row r="15" spans="1:55" ht="15" customHeight="1">
      <c r="A15" s="231" t="s">
        <v>13378</v>
      </c>
      <c r="B15" s="113"/>
      <c r="C15" s="381" t="s">
        <v>1478</v>
      </c>
      <c r="D15" s="387" t="s">
        <v>1472</v>
      </c>
      <c r="E15" s="392" t="s">
        <v>90</v>
      </c>
      <c r="F15" s="390" t="s">
        <v>91</v>
      </c>
      <c r="G15" s="390" t="s">
        <v>92</v>
      </c>
      <c r="H15" s="391" t="s">
        <v>93</v>
      </c>
      <c r="I15" s="391" t="s">
        <v>94</v>
      </c>
      <c r="J15" s="391" t="s">
        <v>95</v>
      </c>
      <c r="K15" s="391" t="s">
        <v>96</v>
      </c>
      <c r="L15" s="391" t="s">
        <v>97</v>
      </c>
      <c r="M15" s="711"/>
      <c r="R15" s="135" t="s">
        <v>2284</v>
      </c>
      <c r="S15" s="309" t="s">
        <v>13342</v>
      </c>
      <c r="V15" s="631" t="s">
        <v>1541</v>
      </c>
      <c r="W15" s="577">
        <v>0.2</v>
      </c>
      <c r="X15" s="113"/>
      <c r="Y15" s="742" t="s">
        <v>13353</v>
      </c>
      <c r="Z15" s="724" t="s">
        <v>13354</v>
      </c>
      <c r="AA15" s="745" t="s">
        <v>13355</v>
      </c>
      <c r="AC15" s="631" t="s">
        <v>1541</v>
      </c>
      <c r="AD15" s="577">
        <v>0.2</v>
      </c>
      <c r="AE15" s="577">
        <v>0.2</v>
      </c>
      <c r="AG15" s="113"/>
      <c r="AH15" s="1032" t="s">
        <v>13359</v>
      </c>
      <c r="AI15" s="725" t="s">
        <v>13360</v>
      </c>
      <c r="AJ15" s="1033" t="s">
        <v>13361</v>
      </c>
      <c r="AK15" s="113"/>
      <c r="AL15" s="742"/>
      <c r="AM15" s="751"/>
      <c r="AN15" s="745"/>
      <c r="AS15" s="631" t="s">
        <v>1548</v>
      </c>
      <c r="AT15" s="606">
        <v>0.3</v>
      </c>
      <c r="AU15" s="606">
        <v>0.3</v>
      </c>
      <c r="AV15" s="606">
        <v>0.3</v>
      </c>
      <c r="AX15" s="1613" t="s">
        <v>13379</v>
      </c>
      <c r="AY15" s="1634"/>
      <c r="AZ15" s="1615"/>
      <c r="BA15" s="1613" t="s">
        <v>13379</v>
      </c>
      <c r="BB15" s="1634"/>
      <c r="BC15" s="1615"/>
    </row>
    <row r="16" spans="1:55" ht="15" customHeight="1">
      <c r="B16" s="113"/>
      <c r="C16" s="850" t="s">
        <v>1470</v>
      </c>
      <c r="D16" s="382" t="s">
        <v>1403</v>
      </c>
      <c r="E16" s="392" t="s">
        <v>99</v>
      </c>
      <c r="F16" s="391" t="s">
        <v>1483</v>
      </c>
      <c r="G16" s="391" t="s">
        <v>101</v>
      </c>
      <c r="H16" s="710" t="s">
        <v>104</v>
      </c>
      <c r="I16" s="390" t="s">
        <v>87</v>
      </c>
      <c r="J16" s="390" t="s">
        <v>102</v>
      </c>
      <c r="K16" s="390" t="s">
        <v>103</v>
      </c>
      <c r="L16" s="711"/>
      <c r="M16" s="711"/>
      <c r="R16" s="135"/>
      <c r="S16" s="309" t="s">
        <v>13342</v>
      </c>
      <c r="V16" s="631" t="s">
        <v>1542</v>
      </c>
      <c r="W16" s="581">
        <v>0.2</v>
      </c>
      <c r="X16" s="113"/>
      <c r="Y16" s="743" t="s">
        <v>13359</v>
      </c>
      <c r="Z16" s="725" t="s">
        <v>13360</v>
      </c>
      <c r="AA16" s="746" t="s">
        <v>13361</v>
      </c>
      <c r="AC16" s="631" t="s">
        <v>1542</v>
      </c>
      <c r="AD16" s="581">
        <v>0.2</v>
      </c>
      <c r="AE16" s="581">
        <v>0.2</v>
      </c>
      <c r="AG16" s="113"/>
      <c r="AH16" s="1034" t="s">
        <v>13363</v>
      </c>
      <c r="AI16" s="726" t="s">
        <v>13364</v>
      </c>
      <c r="AJ16" s="1035" t="s">
        <v>13365</v>
      </c>
      <c r="AK16" s="113"/>
      <c r="AL16" s="743"/>
      <c r="AM16" s="752"/>
      <c r="AN16" s="746"/>
      <c r="AS16" s="631" t="s">
        <v>1549</v>
      </c>
      <c r="AT16" s="610">
        <v>0.3</v>
      </c>
      <c r="AU16" s="610">
        <v>0.3</v>
      </c>
      <c r="AV16" s="610">
        <v>0.3</v>
      </c>
      <c r="AX16" s="1616" t="s">
        <v>13380</v>
      </c>
      <c r="AY16" s="1617"/>
      <c r="AZ16" s="1618"/>
      <c r="BA16" s="1616" t="s">
        <v>13380</v>
      </c>
      <c r="BB16" s="1617"/>
      <c r="BC16" s="1618"/>
    </row>
    <row r="17" spans="2:55" ht="15" customHeight="1">
      <c r="B17" s="113"/>
      <c r="C17" s="850" t="s">
        <v>1470</v>
      </c>
      <c r="D17" s="381" t="s">
        <v>1478</v>
      </c>
      <c r="E17" s="392" t="s">
        <v>106</v>
      </c>
      <c r="F17" s="391" t="s">
        <v>107</v>
      </c>
      <c r="G17" s="390" t="s">
        <v>108</v>
      </c>
      <c r="H17" s="391" t="s">
        <v>109</v>
      </c>
      <c r="I17" s="391" t="s">
        <v>110</v>
      </c>
      <c r="J17" s="711"/>
      <c r="K17" s="711"/>
      <c r="L17" s="711"/>
      <c r="M17" s="711"/>
      <c r="R17"/>
      <c r="S17"/>
      <c r="V17" s="631" t="s">
        <v>1543</v>
      </c>
      <c r="W17" s="585">
        <v>0.2</v>
      </c>
      <c r="X17" s="113"/>
      <c r="Y17" s="744" t="s">
        <v>13363</v>
      </c>
      <c r="Z17" s="726" t="s">
        <v>13364</v>
      </c>
      <c r="AA17" s="747" t="s">
        <v>13365</v>
      </c>
      <c r="AC17" s="631" t="s">
        <v>1543</v>
      </c>
      <c r="AD17" s="585">
        <v>0.2</v>
      </c>
      <c r="AE17" s="585">
        <v>0.2</v>
      </c>
      <c r="AG17" s="113"/>
      <c r="AH17" s="1631" t="s">
        <v>13381</v>
      </c>
      <c r="AI17" s="1632"/>
      <c r="AJ17" s="1633"/>
      <c r="AK17" s="113"/>
      <c r="AL17" s="744"/>
      <c r="AM17" s="726"/>
      <c r="AN17" s="747"/>
      <c r="AS17" s="631" t="s">
        <v>1072</v>
      </c>
      <c r="AT17" s="568">
        <v>10</v>
      </c>
      <c r="AU17" s="568">
        <v>10</v>
      </c>
      <c r="AV17" s="568">
        <v>10</v>
      </c>
      <c r="AX17" s="1607" t="s">
        <v>13382</v>
      </c>
      <c r="AY17" s="1608"/>
      <c r="AZ17" s="1609"/>
      <c r="BA17" s="1607" t="s">
        <v>13382</v>
      </c>
      <c r="BB17" s="1608"/>
      <c r="BC17" s="1609"/>
    </row>
    <row r="18" spans="2:55" ht="15" customHeight="1">
      <c r="B18" s="113"/>
      <c r="C18" s="383" t="s">
        <v>1473</v>
      </c>
      <c r="D18" s="386" t="s">
        <v>1475</v>
      </c>
      <c r="E18" s="392" t="s">
        <v>112</v>
      </c>
      <c r="F18" s="391" t="s">
        <v>113</v>
      </c>
      <c r="G18" s="710" t="s">
        <v>114</v>
      </c>
      <c r="H18" s="710" t="s">
        <v>115</v>
      </c>
      <c r="I18" s="391" t="s">
        <v>116</v>
      </c>
      <c r="J18" s="711"/>
      <c r="K18" s="711"/>
      <c r="L18" s="711"/>
      <c r="M18" s="711"/>
      <c r="R18" s="140" t="s">
        <v>24</v>
      </c>
      <c r="S18" s="140"/>
      <c r="V18" s="631" t="s">
        <v>1544</v>
      </c>
      <c r="W18" s="589">
        <v>0.2</v>
      </c>
      <c r="X18" s="113"/>
      <c r="Y18" s="1604" t="s">
        <v>13367</v>
      </c>
      <c r="Z18" s="1605"/>
      <c r="AA18" s="1606"/>
      <c r="AC18" s="631" t="s">
        <v>1544</v>
      </c>
      <c r="AD18" s="589">
        <v>0.2</v>
      </c>
      <c r="AE18" s="589">
        <v>0.2</v>
      </c>
      <c r="AG18" s="113"/>
      <c r="AH18" s="1627" t="s">
        <v>13372</v>
      </c>
      <c r="AI18" s="1611"/>
      <c r="AJ18" s="1628"/>
      <c r="AK18" s="113"/>
      <c r="AL18" s="1340"/>
      <c r="AM18" s="1341"/>
      <c r="AN18" s="1342"/>
      <c r="AS18" s="631" t="s">
        <v>1074</v>
      </c>
      <c r="AT18" s="568">
        <v>5</v>
      </c>
      <c r="AU18" s="568">
        <v>5</v>
      </c>
      <c r="AV18" s="568">
        <v>5</v>
      </c>
    </row>
    <row r="19" spans="2:55" ht="15" customHeight="1">
      <c r="B19" s="113"/>
      <c r="C19" s="386" t="s">
        <v>1475</v>
      </c>
      <c r="D19" s="382" t="s">
        <v>1403</v>
      </c>
      <c r="E19" s="392" t="s">
        <v>119</v>
      </c>
      <c r="F19" s="391" t="s">
        <v>120</v>
      </c>
      <c r="G19" s="390" t="s">
        <v>121</v>
      </c>
      <c r="H19" s="391" t="s">
        <v>122</v>
      </c>
      <c r="I19" s="391" t="s">
        <v>123</v>
      </c>
      <c r="J19" s="710" t="s">
        <v>124</v>
      </c>
      <c r="K19" s="391" t="s">
        <v>125</v>
      </c>
      <c r="L19" s="711"/>
      <c r="M19" s="711"/>
      <c r="R19" s="95" t="s">
        <v>3254</v>
      </c>
      <c r="S19" s="95" t="s">
        <v>13383</v>
      </c>
      <c r="V19" s="655" t="s">
        <v>1545</v>
      </c>
      <c r="W19" s="594">
        <v>0.2</v>
      </c>
      <c r="X19" s="113"/>
      <c r="Y19" s="1610" t="s">
        <v>13372</v>
      </c>
      <c r="Z19" s="1611"/>
      <c r="AA19" s="1612"/>
      <c r="AC19" s="655" t="s">
        <v>1545</v>
      </c>
      <c r="AD19" s="594">
        <v>0.2</v>
      </c>
      <c r="AE19" s="594">
        <v>0.2</v>
      </c>
      <c r="AG19" s="113"/>
      <c r="AH19" s="1629" t="s">
        <v>13375</v>
      </c>
      <c r="AI19" s="1614"/>
      <c r="AJ19" s="1630"/>
      <c r="AK19" s="113"/>
      <c r="AL19" s="1343"/>
      <c r="AM19" s="1344"/>
      <c r="AN19" s="1345"/>
      <c r="AS19" s="631" t="s">
        <v>1076</v>
      </c>
      <c r="AT19" s="615">
        <v>5</v>
      </c>
      <c r="AU19" s="615">
        <v>5</v>
      </c>
      <c r="AV19" s="615">
        <v>5</v>
      </c>
      <c r="AX19" s="1601" t="s">
        <v>1987</v>
      </c>
      <c r="AY19" s="1602"/>
      <c r="AZ19" s="1603"/>
      <c r="BA19" s="1601" t="s">
        <v>1987</v>
      </c>
      <c r="BB19" s="1602"/>
      <c r="BC19" s="1603"/>
    </row>
    <row r="20" spans="2:55" ht="15" customHeight="1">
      <c r="B20" s="113"/>
      <c r="C20" s="386" t="s">
        <v>1475</v>
      </c>
      <c r="D20" s="383" t="s">
        <v>1473</v>
      </c>
      <c r="E20" s="392" t="s">
        <v>127</v>
      </c>
      <c r="F20" s="391" t="s">
        <v>128</v>
      </c>
      <c r="G20" s="391" t="s">
        <v>129</v>
      </c>
      <c r="H20" s="391" t="s">
        <v>130</v>
      </c>
      <c r="I20" s="391" t="s">
        <v>131</v>
      </c>
      <c r="J20" s="711"/>
      <c r="K20" s="711"/>
      <c r="L20" s="711"/>
      <c r="M20" s="711"/>
      <c r="R20" s="7"/>
      <c r="S20" s="95" t="s">
        <v>13384</v>
      </c>
      <c r="V20" s="631" t="s">
        <v>1546</v>
      </c>
      <c r="W20" s="598">
        <v>0.2</v>
      </c>
      <c r="X20" s="113"/>
      <c r="Y20" s="1613" t="s">
        <v>13375</v>
      </c>
      <c r="Z20" s="1614"/>
      <c r="AA20" s="1615"/>
      <c r="AC20" s="631" t="s">
        <v>1546</v>
      </c>
      <c r="AD20" s="598">
        <v>0.2</v>
      </c>
      <c r="AE20" s="598">
        <v>0.2</v>
      </c>
      <c r="AG20" s="113"/>
      <c r="AH20" s="1629" t="s">
        <v>13377</v>
      </c>
      <c r="AI20" s="1614"/>
      <c r="AJ20" s="1630"/>
      <c r="AK20" s="113"/>
      <c r="AL20" s="1328"/>
      <c r="AM20" s="1329"/>
      <c r="AN20" s="1330"/>
      <c r="AS20" s="631" t="s">
        <v>566</v>
      </c>
      <c r="AT20" s="699" t="s">
        <v>2402</v>
      </c>
      <c r="AU20" s="699" t="s">
        <v>2402</v>
      </c>
      <c r="AV20" s="699" t="s">
        <v>2402</v>
      </c>
      <c r="AX20" s="730" t="s">
        <v>1502</v>
      </c>
      <c r="AY20" s="750" t="s">
        <v>13343</v>
      </c>
      <c r="AZ20" s="728" t="s">
        <v>1508</v>
      </c>
      <c r="BA20" s="730" t="s">
        <v>1502</v>
      </c>
      <c r="BB20" s="750" t="s">
        <v>13343</v>
      </c>
      <c r="BC20" s="728" t="s">
        <v>1508</v>
      </c>
    </row>
    <row r="21" spans="2:55" ht="15" customHeight="1">
      <c r="B21" s="113"/>
      <c r="C21" s="386" t="s">
        <v>1475</v>
      </c>
      <c r="D21" s="383" t="s">
        <v>1473</v>
      </c>
      <c r="E21" s="392" t="s">
        <v>133</v>
      </c>
      <c r="F21" s="391" t="s">
        <v>134</v>
      </c>
      <c r="G21" s="391" t="s">
        <v>135</v>
      </c>
      <c r="H21" s="710" t="s">
        <v>136</v>
      </c>
      <c r="I21" s="391" t="s">
        <v>138</v>
      </c>
      <c r="J21" s="711"/>
      <c r="K21" s="711"/>
      <c r="L21" s="711"/>
      <c r="M21" s="711"/>
      <c r="R21" s="7"/>
      <c r="S21" s="95"/>
      <c r="V21" s="631" t="s">
        <v>1547</v>
      </c>
      <c r="W21" s="602">
        <v>0.2</v>
      </c>
      <c r="X21" s="113"/>
      <c r="Y21" s="1613" t="s">
        <v>13377</v>
      </c>
      <c r="Z21" s="1614"/>
      <c r="AA21" s="1615"/>
      <c r="AC21" s="631" t="s">
        <v>1547</v>
      </c>
      <c r="AD21" s="602">
        <v>0.2</v>
      </c>
      <c r="AE21" s="602">
        <v>0.2</v>
      </c>
      <c r="AG21" s="113"/>
      <c r="AH21" s="1629" t="s">
        <v>13379</v>
      </c>
      <c r="AI21" s="1614"/>
      <c r="AJ21" s="1630"/>
      <c r="AK21" s="113"/>
      <c r="AL21" s="1328"/>
      <c r="AM21" s="1329"/>
      <c r="AN21" s="1330"/>
      <c r="AS21" s="656" t="s">
        <v>1088</v>
      </c>
      <c r="AT21" s="619">
        <v>3</v>
      </c>
      <c r="AU21" s="619">
        <v>3</v>
      </c>
      <c r="AV21" s="619">
        <v>3</v>
      </c>
      <c r="AX21" s="732" t="s">
        <v>1045</v>
      </c>
      <c r="AY21" s="735">
        <f>AT22</f>
        <v>0</v>
      </c>
      <c r="AZ21" s="729" t="s">
        <v>12353</v>
      </c>
      <c r="BA21" s="732" t="s">
        <v>1045</v>
      </c>
      <c r="BB21" s="735">
        <f>AW22</f>
        <v>0</v>
      </c>
      <c r="BC21" s="729" t="s">
        <v>12353</v>
      </c>
    </row>
    <row r="22" spans="2:55" ht="15.75" customHeight="1">
      <c r="B22" s="113"/>
      <c r="C22" s="387" t="s">
        <v>1472</v>
      </c>
      <c r="D22" s="383" t="s">
        <v>1473</v>
      </c>
      <c r="E22" s="392" t="s">
        <v>137</v>
      </c>
      <c r="F22" s="710" t="s">
        <v>195</v>
      </c>
      <c r="G22" s="391" t="s">
        <v>1487</v>
      </c>
      <c r="H22" s="710" t="s">
        <v>1488</v>
      </c>
      <c r="I22" s="711"/>
      <c r="J22" s="711"/>
      <c r="K22" s="711"/>
      <c r="L22" s="711"/>
      <c r="M22" s="711"/>
      <c r="R22" s="23" t="s">
        <v>1568</v>
      </c>
      <c r="S22" s="23" t="s">
        <v>3251</v>
      </c>
      <c r="V22" s="631" t="s">
        <v>1548</v>
      </c>
      <c r="W22" s="606">
        <v>0.2</v>
      </c>
      <c r="Y22" s="1613" t="s">
        <v>13379</v>
      </c>
      <c r="Z22" s="1614"/>
      <c r="AA22" s="1615"/>
      <c r="AC22" s="631" t="s">
        <v>1548</v>
      </c>
      <c r="AD22" s="606">
        <v>0.2</v>
      </c>
      <c r="AE22" s="606">
        <v>0.2</v>
      </c>
      <c r="AG22" s="113"/>
      <c r="AH22" s="1619" t="s">
        <v>13380</v>
      </c>
      <c r="AI22" s="1617"/>
      <c r="AJ22" s="1620"/>
      <c r="AK22" s="113"/>
      <c r="AL22" s="1328"/>
      <c r="AM22" s="1329"/>
      <c r="AN22" s="1330"/>
      <c r="AS22" s="631" t="s">
        <v>1084</v>
      </c>
      <c r="AT22" s="581">
        <v>0</v>
      </c>
      <c r="AU22" s="581">
        <v>0</v>
      </c>
      <c r="AV22" s="581">
        <v>0</v>
      </c>
      <c r="AX22" s="733" t="s">
        <v>1417</v>
      </c>
      <c r="AY22" s="736" t="s">
        <v>1824</v>
      </c>
      <c r="AZ22" s="731" t="s">
        <v>12431</v>
      </c>
      <c r="BA22" s="733" t="s">
        <v>1417</v>
      </c>
      <c r="BB22" s="736" t="s">
        <v>1824</v>
      </c>
      <c r="BC22" s="731" t="s">
        <v>12431</v>
      </c>
    </row>
    <row r="23" spans="2:55" ht="49.5" customHeight="1">
      <c r="B23" s="113"/>
      <c r="C23" s="386" t="s">
        <v>1475</v>
      </c>
      <c r="D23" s="850" t="s">
        <v>1470</v>
      </c>
      <c r="E23" s="392" t="s">
        <v>140</v>
      </c>
      <c r="F23" s="710" t="s">
        <v>141</v>
      </c>
      <c r="G23" s="710" t="s">
        <v>142</v>
      </c>
      <c r="H23" s="710" t="s">
        <v>143</v>
      </c>
      <c r="I23" s="711"/>
      <c r="J23" s="711"/>
      <c r="K23" s="711"/>
      <c r="L23" s="711"/>
      <c r="M23" s="711"/>
      <c r="R23" s="7"/>
      <c r="S23" s="23" t="s">
        <v>13385</v>
      </c>
      <c r="V23" s="631" t="s">
        <v>1549</v>
      </c>
      <c r="W23" s="610">
        <v>0.2</v>
      </c>
      <c r="Y23" s="1616" t="s">
        <v>13380</v>
      </c>
      <c r="Z23" s="1617"/>
      <c r="AA23" s="1618"/>
      <c r="AC23" s="631" t="s">
        <v>1549</v>
      </c>
      <c r="AD23" s="610">
        <v>0.2</v>
      </c>
      <c r="AE23" s="610">
        <v>0.2</v>
      </c>
      <c r="AG23" s="113"/>
      <c r="AH23" s="1621" t="s">
        <v>13382</v>
      </c>
      <c r="AI23" s="1622"/>
      <c r="AJ23" s="1623"/>
      <c r="AK23" s="113"/>
      <c r="AL23" s="1331"/>
      <c r="AM23" s="1332"/>
      <c r="AN23" s="1333"/>
      <c r="AS23" s="631" t="s">
        <v>1556</v>
      </c>
      <c r="AT23" s="699">
        <v>1000</v>
      </c>
      <c r="AU23" s="699">
        <v>1000</v>
      </c>
      <c r="AV23" s="699">
        <v>1000</v>
      </c>
      <c r="AX23" s="734" t="s">
        <v>7</v>
      </c>
      <c r="AY23" s="737">
        <v>5</v>
      </c>
      <c r="AZ23" s="727" t="s">
        <v>12355</v>
      </c>
      <c r="BA23" s="734" t="s">
        <v>7</v>
      </c>
      <c r="BB23" s="737">
        <v>5</v>
      </c>
      <c r="BC23" s="727" t="s">
        <v>12355</v>
      </c>
    </row>
    <row r="24" spans="2:55" ht="17.25">
      <c r="B24" s="113"/>
      <c r="C24" s="386" t="s">
        <v>1475</v>
      </c>
      <c r="D24" s="850" t="s">
        <v>1470</v>
      </c>
      <c r="E24" s="392" t="s">
        <v>145</v>
      </c>
      <c r="F24" s="391" t="s">
        <v>146</v>
      </c>
      <c r="G24" s="710" t="s">
        <v>147</v>
      </c>
      <c r="H24" s="710" t="s">
        <v>148</v>
      </c>
      <c r="I24" s="710" t="s">
        <v>149</v>
      </c>
      <c r="J24" s="711"/>
      <c r="K24" s="711"/>
      <c r="L24" s="711"/>
      <c r="M24" s="711"/>
      <c r="R24" s="7"/>
      <c r="S24" s="23"/>
      <c r="V24" s="631" t="s">
        <v>1072</v>
      </c>
      <c r="W24" s="568">
        <v>1</v>
      </c>
      <c r="X24" s="113"/>
      <c r="Y24" s="1607" t="s">
        <v>13382</v>
      </c>
      <c r="Z24" s="1608"/>
      <c r="AA24" s="1609"/>
      <c r="AC24" s="631" t="s">
        <v>1072</v>
      </c>
      <c r="AD24" s="568">
        <v>1</v>
      </c>
      <c r="AE24" s="568">
        <v>1</v>
      </c>
      <c r="AH24" s="113"/>
      <c r="AI24" s="113"/>
      <c r="AJ24" s="113"/>
      <c r="AL24" s="1334"/>
      <c r="AM24" s="1335"/>
      <c r="AN24" s="1336"/>
      <c r="AS24" s="631" t="s">
        <v>1097</v>
      </c>
      <c r="AT24" s="699">
        <v>6</v>
      </c>
      <c r="AU24" s="699">
        <v>6</v>
      </c>
      <c r="AV24" s="699">
        <v>6</v>
      </c>
      <c r="AX24" s="738" t="s">
        <v>1050</v>
      </c>
      <c r="AY24" s="739">
        <v>5</v>
      </c>
      <c r="AZ24" s="740" t="s">
        <v>12357</v>
      </c>
      <c r="BA24" s="738" t="s">
        <v>1050</v>
      </c>
      <c r="BB24" s="739">
        <v>5</v>
      </c>
      <c r="BC24" s="740" t="s">
        <v>12357</v>
      </c>
    </row>
    <row r="25" spans="2:55" ht="15" customHeight="1">
      <c r="B25" s="113"/>
      <c r="C25" s="387" t="s">
        <v>1472</v>
      </c>
      <c r="D25" s="850" t="s">
        <v>1470</v>
      </c>
      <c r="E25" s="392" t="s">
        <v>151</v>
      </c>
      <c r="F25" s="391" t="s">
        <v>152</v>
      </c>
      <c r="G25" s="391" t="s">
        <v>153</v>
      </c>
      <c r="H25" s="391" t="s">
        <v>154</v>
      </c>
      <c r="I25" s="711"/>
      <c r="J25" s="711"/>
      <c r="K25" s="711"/>
      <c r="L25" s="711"/>
      <c r="M25" s="711"/>
      <c r="R25" s="123" t="s">
        <v>2262</v>
      </c>
      <c r="S25" s="123" t="s">
        <v>13386</v>
      </c>
      <c r="V25" s="631" t="s">
        <v>1074</v>
      </c>
      <c r="W25" s="568">
        <v>1</v>
      </c>
      <c r="Y25" s="113"/>
      <c r="Z25" s="113"/>
      <c r="AA25" s="113"/>
      <c r="AC25" s="631" t="s">
        <v>1074</v>
      </c>
      <c r="AD25" s="568">
        <v>1</v>
      </c>
      <c r="AE25" s="568">
        <v>1</v>
      </c>
      <c r="AS25" s="631" t="s">
        <v>1557</v>
      </c>
      <c r="AT25" s="327" t="s">
        <v>2406</v>
      </c>
      <c r="AU25" s="327" t="s">
        <v>2406</v>
      </c>
      <c r="AV25" s="327" t="s">
        <v>2406</v>
      </c>
      <c r="AX25" s="749" t="s">
        <v>13349</v>
      </c>
      <c r="AY25" s="741" t="s">
        <v>13350</v>
      </c>
      <c r="AZ25" s="748" t="s">
        <v>13351</v>
      </c>
      <c r="BA25" s="749" t="s">
        <v>13349</v>
      </c>
      <c r="BB25" s="741" t="s">
        <v>13350</v>
      </c>
      <c r="BC25" s="748" t="s">
        <v>13351</v>
      </c>
    </row>
    <row r="26" spans="2:55" ht="14.25" customHeight="1">
      <c r="B26" s="113"/>
      <c r="C26" s="382" t="s">
        <v>1403</v>
      </c>
      <c r="D26" s="850" t="s">
        <v>1470</v>
      </c>
      <c r="E26" s="392" t="s">
        <v>1490</v>
      </c>
      <c r="F26" s="390" t="s">
        <v>157</v>
      </c>
      <c r="G26" s="391" t="s">
        <v>156</v>
      </c>
      <c r="H26" s="391" t="s">
        <v>159</v>
      </c>
      <c r="I26" s="391" t="s">
        <v>160</v>
      </c>
      <c r="J26" s="391" t="s">
        <v>161</v>
      </c>
      <c r="K26" s="395" t="s">
        <v>212</v>
      </c>
      <c r="L26" s="711"/>
      <c r="M26" s="711"/>
      <c r="R26" s="7"/>
      <c r="S26" s="123" t="s">
        <v>13387</v>
      </c>
      <c r="V26" s="631" t="s">
        <v>1076</v>
      </c>
      <c r="W26" s="615">
        <v>1</v>
      </c>
      <c r="AC26" s="631" t="s">
        <v>1076</v>
      </c>
      <c r="AD26" s="615">
        <v>1</v>
      </c>
      <c r="AE26" s="615">
        <v>1</v>
      </c>
      <c r="AS26" s="631" t="s">
        <v>1568</v>
      </c>
      <c r="AT26" s="327" t="s">
        <v>2414</v>
      </c>
      <c r="AU26" s="327" t="s">
        <v>2414</v>
      </c>
      <c r="AV26" s="327" t="s">
        <v>2414</v>
      </c>
      <c r="AX26" s="742" t="s">
        <v>13353</v>
      </c>
      <c r="AY26" s="751" t="s">
        <v>13354</v>
      </c>
      <c r="AZ26" s="745" t="s">
        <v>13355</v>
      </c>
      <c r="BA26" s="742" t="s">
        <v>13353</v>
      </c>
      <c r="BB26" s="751" t="s">
        <v>13354</v>
      </c>
      <c r="BC26" s="745" t="s">
        <v>13355</v>
      </c>
    </row>
    <row r="27" spans="2:55" ht="14.25" customHeight="1">
      <c r="B27" s="113"/>
      <c r="C27" s="850" t="s">
        <v>1470</v>
      </c>
      <c r="D27" s="381" t="s">
        <v>1478</v>
      </c>
      <c r="E27" s="392" t="s">
        <v>163</v>
      </c>
      <c r="F27" s="391" t="s">
        <v>164</v>
      </c>
      <c r="G27" s="390" t="s">
        <v>165</v>
      </c>
      <c r="H27" s="391" t="s">
        <v>166</v>
      </c>
      <c r="I27" s="391" t="s">
        <v>167</v>
      </c>
      <c r="J27" s="711"/>
      <c r="K27" s="711"/>
      <c r="L27" s="711"/>
      <c r="M27" s="711"/>
      <c r="R27" s="7"/>
      <c r="S27" s="123"/>
      <c r="V27" s="631"/>
      <c r="W27" s="699"/>
      <c r="AC27" s="631" t="s">
        <v>566</v>
      </c>
      <c r="AD27" s="699" t="s">
        <v>13388</v>
      </c>
      <c r="AE27" s="699" t="s">
        <v>13388</v>
      </c>
      <c r="AS27" s="631" t="s">
        <v>2262</v>
      </c>
      <c r="AT27" s="327" t="s">
        <v>2423</v>
      </c>
      <c r="AU27" s="327" t="s">
        <v>2423</v>
      </c>
      <c r="AV27" s="327" t="s">
        <v>2423</v>
      </c>
      <c r="AX27" s="743" t="s">
        <v>13359</v>
      </c>
      <c r="AY27" s="752" t="s">
        <v>13360</v>
      </c>
      <c r="AZ27" s="746" t="s">
        <v>13361</v>
      </c>
      <c r="BA27" s="743" t="s">
        <v>13359</v>
      </c>
      <c r="BB27" s="752" t="s">
        <v>13360</v>
      </c>
      <c r="BC27" s="746" t="s">
        <v>13361</v>
      </c>
    </row>
    <row r="28" spans="2:55" ht="15" customHeight="1">
      <c r="B28" s="113"/>
      <c r="C28" s="387" t="s">
        <v>1472</v>
      </c>
      <c r="D28" s="383" t="s">
        <v>1473</v>
      </c>
      <c r="E28" s="392" t="s">
        <v>169</v>
      </c>
      <c r="F28" s="391" t="s">
        <v>170</v>
      </c>
      <c r="G28" s="391" t="s">
        <v>171</v>
      </c>
      <c r="H28" s="710" t="s">
        <v>172</v>
      </c>
      <c r="I28" s="391" t="s">
        <v>173</v>
      </c>
      <c r="J28" s="711"/>
      <c r="K28" s="711"/>
      <c r="L28" s="711"/>
      <c r="M28" s="711"/>
      <c r="R28" s="105" t="s">
        <v>2273</v>
      </c>
      <c r="S28" s="105" t="s">
        <v>3326</v>
      </c>
      <c r="V28" s="656" t="s">
        <v>1088</v>
      </c>
      <c r="W28" s="619" t="s">
        <v>1551</v>
      </c>
      <c r="AC28" s="656" t="s">
        <v>1088</v>
      </c>
      <c r="AD28" s="619" t="s">
        <v>1551</v>
      </c>
      <c r="AE28" s="619" t="s">
        <v>1551</v>
      </c>
      <c r="AS28" s="631" t="s">
        <v>2273</v>
      </c>
      <c r="AT28" s="327" t="s">
        <v>2433</v>
      </c>
      <c r="AU28" s="327" t="s">
        <v>2433</v>
      </c>
      <c r="AV28" s="327" t="s">
        <v>2433</v>
      </c>
      <c r="AX28" s="744" t="s">
        <v>13363</v>
      </c>
      <c r="AY28" s="726" t="s">
        <v>13364</v>
      </c>
      <c r="AZ28" s="747" t="s">
        <v>13365</v>
      </c>
      <c r="BA28" s="744" t="s">
        <v>13363</v>
      </c>
      <c r="BB28" s="726" t="s">
        <v>13364</v>
      </c>
      <c r="BC28" s="747" t="s">
        <v>13365</v>
      </c>
    </row>
    <row r="29" spans="2:55" ht="15" customHeight="1">
      <c r="B29" s="113"/>
      <c r="C29" s="850" t="s">
        <v>1470</v>
      </c>
      <c r="D29" s="382" t="s">
        <v>1403</v>
      </c>
      <c r="E29" s="392" t="s">
        <v>1493</v>
      </c>
      <c r="F29" s="391" t="s">
        <v>176</v>
      </c>
      <c r="G29" s="710" t="s">
        <v>1494</v>
      </c>
      <c r="H29" s="710" t="s">
        <v>179</v>
      </c>
      <c r="I29" s="711"/>
      <c r="J29" s="711"/>
      <c r="K29" s="711"/>
      <c r="L29" s="711"/>
      <c r="M29" s="711"/>
      <c r="R29" s="7"/>
      <c r="S29" s="105" t="s">
        <v>13389</v>
      </c>
      <c r="V29" s="631"/>
      <c r="W29" s="581">
        <v>0.2</v>
      </c>
      <c r="AC29" s="631" t="s">
        <v>1828</v>
      </c>
      <c r="AD29" s="581">
        <v>0.2</v>
      </c>
      <c r="AE29" s="581">
        <v>0.2</v>
      </c>
      <c r="AS29" s="631" t="s">
        <v>2284</v>
      </c>
      <c r="AT29" s="327" t="s">
        <v>2443</v>
      </c>
      <c r="AU29" s="327" t="s">
        <v>2443</v>
      </c>
      <c r="AV29" s="327" t="s">
        <v>2443</v>
      </c>
      <c r="AX29" s="1604" t="s">
        <v>13367</v>
      </c>
      <c r="AY29" s="1605"/>
      <c r="AZ29" s="1606"/>
      <c r="BA29" s="1604" t="s">
        <v>13367</v>
      </c>
      <c r="BB29" s="1605"/>
      <c r="BC29" s="1606"/>
    </row>
    <row r="30" spans="2:55" ht="15" customHeight="1">
      <c r="B30" s="113"/>
      <c r="C30" s="382" t="s">
        <v>1403</v>
      </c>
      <c r="D30" s="386" t="s">
        <v>1475</v>
      </c>
      <c r="E30" s="392" t="s">
        <v>181</v>
      </c>
      <c r="F30" s="391" t="s">
        <v>182</v>
      </c>
      <c r="G30" s="391" t="s">
        <v>183</v>
      </c>
      <c r="H30" s="710" t="s">
        <v>184</v>
      </c>
      <c r="I30" s="391" t="s">
        <v>185</v>
      </c>
      <c r="J30" s="711"/>
      <c r="K30" s="711"/>
      <c r="L30" s="711"/>
      <c r="M30" s="711"/>
      <c r="R30" s="135" t="s">
        <v>2284</v>
      </c>
      <c r="S30" s="135" t="s">
        <v>3362</v>
      </c>
      <c r="V30" s="631" t="s">
        <v>13390</v>
      </c>
      <c r="W30" s="581">
        <v>0</v>
      </c>
      <c r="AC30" s="631"/>
      <c r="AD30" s="581">
        <v>0</v>
      </c>
      <c r="AE30" s="581">
        <v>0</v>
      </c>
      <c r="AS30" s="631" t="s">
        <v>588</v>
      </c>
      <c r="AT30" s="624" t="s">
        <v>13391</v>
      </c>
      <c r="AU30" s="624" t="s">
        <v>13391</v>
      </c>
      <c r="AV30" s="624" t="s">
        <v>13391</v>
      </c>
      <c r="AX30" s="1610" t="s">
        <v>13372</v>
      </c>
      <c r="AY30" s="1611"/>
      <c r="AZ30" s="1612"/>
      <c r="BA30" s="1610" t="s">
        <v>13372</v>
      </c>
      <c r="BB30" s="1611"/>
      <c r="BC30" s="1612"/>
    </row>
    <row r="31" spans="2:55" ht="15" customHeight="1">
      <c r="B31" s="113"/>
      <c r="C31" s="850" t="s">
        <v>1470</v>
      </c>
      <c r="D31" s="382" t="s">
        <v>1403</v>
      </c>
      <c r="E31" s="392" t="s">
        <v>186</v>
      </c>
      <c r="F31" s="391" t="s">
        <v>187</v>
      </c>
      <c r="G31" s="710" t="s">
        <v>188</v>
      </c>
      <c r="H31" s="710" t="s">
        <v>189</v>
      </c>
      <c r="I31" s="710" t="s">
        <v>190</v>
      </c>
      <c r="J31" s="711"/>
      <c r="K31" s="711"/>
      <c r="L31" s="711"/>
      <c r="M31" s="711"/>
      <c r="R31" s="7"/>
      <c r="S31" s="135" t="s">
        <v>3374</v>
      </c>
      <c r="V31" s="631" t="s">
        <v>588</v>
      </c>
      <c r="W31" s="624" t="s">
        <v>13382</v>
      </c>
      <c r="AC31" s="631" t="s">
        <v>588</v>
      </c>
      <c r="AD31" s="624" t="s">
        <v>13382</v>
      </c>
      <c r="AE31" s="624" t="s">
        <v>13382</v>
      </c>
      <c r="AX31" s="1613" t="s">
        <v>13375</v>
      </c>
      <c r="AY31" s="1634"/>
      <c r="AZ31" s="1615"/>
      <c r="BA31" s="1635" t="s">
        <v>13392</v>
      </c>
      <c r="BB31" s="1614"/>
      <c r="BC31" s="1615"/>
    </row>
    <row r="32" spans="2:55" ht="15" customHeight="1">
      <c r="B32" s="113"/>
      <c r="C32" s="383" t="s">
        <v>1473</v>
      </c>
      <c r="D32" s="386" t="s">
        <v>1475</v>
      </c>
      <c r="E32" s="392" t="s">
        <v>191</v>
      </c>
      <c r="F32" s="391" t="s">
        <v>192</v>
      </c>
      <c r="G32" s="390" t="s">
        <v>193</v>
      </c>
      <c r="H32" s="391" t="s">
        <v>194</v>
      </c>
      <c r="I32" s="391" t="s">
        <v>117</v>
      </c>
      <c r="J32" s="711"/>
      <c r="K32" s="711"/>
      <c r="L32" s="711"/>
      <c r="M32" s="711"/>
      <c r="R32" s="7"/>
      <c r="S32" s="135"/>
      <c r="V32" s="631" t="s">
        <v>1556</v>
      </c>
      <c r="W32" s="699">
        <v>600</v>
      </c>
      <c r="AC32" s="631" t="s">
        <v>1556</v>
      </c>
      <c r="AD32" s="699">
        <v>600</v>
      </c>
      <c r="AE32" s="699">
        <v>600</v>
      </c>
      <c r="AX32" s="1613" t="s">
        <v>13377</v>
      </c>
      <c r="AY32" s="1634"/>
      <c r="AZ32" s="1615"/>
      <c r="BA32" s="1635" t="s">
        <v>13393</v>
      </c>
      <c r="BB32" s="1614"/>
      <c r="BC32" s="1615"/>
    </row>
    <row r="33" spans="2:55" ht="15" customHeight="1">
      <c r="B33" s="113"/>
      <c r="C33" s="387" t="s">
        <v>1472</v>
      </c>
      <c r="D33" s="383" t="s">
        <v>1473</v>
      </c>
      <c r="E33" s="392" t="s">
        <v>196</v>
      </c>
      <c r="F33" s="710" t="s">
        <v>197</v>
      </c>
      <c r="G33" s="391" t="s">
        <v>198</v>
      </c>
      <c r="H33" s="391" t="s">
        <v>199</v>
      </c>
      <c r="I33" s="391" t="s">
        <v>200</v>
      </c>
      <c r="J33" s="711"/>
      <c r="K33" s="711"/>
      <c r="L33" s="711"/>
      <c r="M33" s="711"/>
      <c r="R33"/>
      <c r="S33"/>
      <c r="V33" s="631" t="s">
        <v>1097</v>
      </c>
      <c r="W33" s="699">
        <v>4</v>
      </c>
      <c r="AC33" s="631" t="s">
        <v>1097</v>
      </c>
      <c r="AD33" s="699">
        <v>4</v>
      </c>
      <c r="AE33" s="699">
        <v>4</v>
      </c>
      <c r="AX33" s="1613" t="s">
        <v>13379</v>
      </c>
      <c r="AY33" s="1634"/>
      <c r="AZ33" s="1615"/>
      <c r="BA33" s="1635" t="s">
        <v>13394</v>
      </c>
      <c r="BB33" s="1614"/>
      <c r="BC33" s="1615"/>
    </row>
    <row r="34" spans="2:55" ht="15" customHeight="1">
      <c r="B34" s="113"/>
      <c r="C34" s="381" t="s">
        <v>1478</v>
      </c>
      <c r="D34" s="850" t="s">
        <v>1470</v>
      </c>
      <c r="E34" s="392" t="s">
        <v>201</v>
      </c>
      <c r="F34" s="391" t="s">
        <v>202</v>
      </c>
      <c r="G34" s="710" t="s">
        <v>203</v>
      </c>
      <c r="H34" s="710" t="s">
        <v>204</v>
      </c>
      <c r="I34" s="711"/>
      <c r="J34" s="711"/>
      <c r="K34" s="711"/>
      <c r="L34" s="711"/>
      <c r="M34" s="711"/>
      <c r="R34"/>
      <c r="S34"/>
      <c r="V34" s="631" t="s">
        <v>1557</v>
      </c>
      <c r="W34" s="699" t="s">
        <v>13395</v>
      </c>
      <c r="AC34" s="631" t="s">
        <v>1557</v>
      </c>
      <c r="AD34" s="699" t="s">
        <v>13395</v>
      </c>
      <c r="AE34" s="699" t="s">
        <v>13395</v>
      </c>
      <c r="AX34" s="1616" t="s">
        <v>13380</v>
      </c>
      <c r="AY34" s="1617"/>
      <c r="AZ34" s="1618"/>
      <c r="BA34" s="1616" t="s">
        <v>13396</v>
      </c>
      <c r="BB34" s="1617"/>
      <c r="BC34" s="1618"/>
    </row>
    <row r="35" spans="2:55" ht="15" customHeight="1">
      <c r="B35" s="113"/>
      <c r="C35" s="386" t="s">
        <v>1475</v>
      </c>
      <c r="D35" s="383" t="s">
        <v>1473</v>
      </c>
      <c r="E35" s="392" t="s">
        <v>206</v>
      </c>
      <c r="F35" s="710" t="s">
        <v>207</v>
      </c>
      <c r="G35" s="391" t="s">
        <v>208</v>
      </c>
      <c r="H35" s="710" t="s">
        <v>209</v>
      </c>
      <c r="I35" s="711"/>
      <c r="J35" s="711"/>
      <c r="K35" s="711"/>
      <c r="L35" s="711"/>
      <c r="M35" s="711"/>
      <c r="R35"/>
      <c r="S35"/>
      <c r="W35" s="699" t="s">
        <v>13397</v>
      </c>
      <c r="AC35" s="631" t="s">
        <v>1568</v>
      </c>
      <c r="AD35" s="699" t="s">
        <v>13397</v>
      </c>
      <c r="AE35" s="699" t="s">
        <v>13397</v>
      </c>
      <c r="AX35" s="1607" t="s">
        <v>13382</v>
      </c>
      <c r="AY35" s="1608"/>
      <c r="AZ35" s="1609"/>
      <c r="BA35" s="1607" t="s">
        <v>13382</v>
      </c>
      <c r="BB35" s="1608"/>
      <c r="BC35" s="1609"/>
    </row>
    <row r="36" spans="2:55" ht="15" customHeight="1">
      <c r="B36" s="113"/>
      <c r="C36" s="386" t="s">
        <v>1475</v>
      </c>
      <c r="D36" s="381" t="s">
        <v>1478</v>
      </c>
      <c r="E36" s="392" t="s">
        <v>1495</v>
      </c>
      <c r="F36" s="710" t="s">
        <v>177</v>
      </c>
      <c r="G36" s="391" t="s">
        <v>178</v>
      </c>
      <c r="H36" s="710" t="s">
        <v>1496</v>
      </c>
      <c r="I36" s="711"/>
      <c r="J36" s="711"/>
      <c r="K36" s="711"/>
      <c r="L36" s="711"/>
      <c r="M36" s="711"/>
      <c r="R36"/>
      <c r="S36"/>
      <c r="W36" s="683" t="s">
        <v>1123</v>
      </c>
      <c r="AC36" s="631" t="s">
        <v>1840</v>
      </c>
      <c r="AD36" s="683" t="s">
        <v>1123</v>
      </c>
      <c r="AE36" s="683" t="s">
        <v>1123</v>
      </c>
    </row>
    <row r="37" spans="2:55" ht="17.25">
      <c r="B37" s="113"/>
      <c r="C37" s="386" t="s">
        <v>1475</v>
      </c>
      <c r="D37" s="381" t="s">
        <v>1478</v>
      </c>
      <c r="E37" s="392" t="s">
        <v>213</v>
      </c>
      <c r="F37" s="710" t="s">
        <v>214</v>
      </c>
      <c r="G37" s="395" t="s">
        <v>215</v>
      </c>
      <c r="H37" s="710" t="s">
        <v>216</v>
      </c>
      <c r="I37" s="711"/>
      <c r="J37" s="711"/>
      <c r="K37" s="711"/>
      <c r="L37" s="711"/>
      <c r="M37" s="711"/>
      <c r="R37"/>
      <c r="S37"/>
    </row>
    <row r="38" spans="2:55" ht="13.5">
      <c r="C38" s="113"/>
      <c r="D38" s="113"/>
      <c r="R38"/>
      <c r="S38"/>
    </row>
    <row r="39" spans="2:55" ht="13.5" customHeight="1">
      <c r="R39"/>
      <c r="S39"/>
    </row>
    <row r="40" spans="2:55" ht="13.5">
      <c r="R40"/>
      <c r="S40"/>
    </row>
    <row r="41" spans="2:55">
      <c r="C41" s="15" t="s">
        <v>1526</v>
      </c>
      <c r="D41" s="130" t="s">
        <v>666</v>
      </c>
      <c r="E41" s="15" t="s">
        <v>13398</v>
      </c>
      <c r="F41" s="693" t="s">
        <v>13399</v>
      </c>
      <c r="R41"/>
      <c r="S41"/>
    </row>
    <row r="42" spans="2:55">
      <c r="C42" s="15" t="s">
        <v>13400</v>
      </c>
      <c r="D42" s="93" t="s">
        <v>13401</v>
      </c>
      <c r="E42" s="15" t="s">
        <v>13402</v>
      </c>
      <c r="F42" s="693" t="s">
        <v>13403</v>
      </c>
      <c r="R42"/>
      <c r="S42"/>
    </row>
    <row r="43" spans="2:55">
      <c r="C43" s="15" t="s">
        <v>1416</v>
      </c>
      <c r="D43" s="28" t="s">
        <v>12230</v>
      </c>
      <c r="E43" s="15" t="s">
        <v>13404</v>
      </c>
      <c r="F43" s="693" t="s">
        <v>13403</v>
      </c>
      <c r="R43"/>
      <c r="S43"/>
    </row>
    <row r="44" spans="2:55">
      <c r="C44" s="15" t="s">
        <v>7984</v>
      </c>
      <c r="D44" s="28" t="s">
        <v>12230</v>
      </c>
      <c r="E44" s="15" t="s">
        <v>13405</v>
      </c>
      <c r="F44" s="693" t="s">
        <v>13403</v>
      </c>
      <c r="R44"/>
      <c r="S44"/>
    </row>
    <row r="45" spans="2:55">
      <c r="C45" s="15" t="s">
        <v>13406</v>
      </c>
      <c r="D45" s="28" t="s">
        <v>12230</v>
      </c>
      <c r="E45" s="15" t="s">
        <v>13407</v>
      </c>
      <c r="F45" s="693" t="s">
        <v>13403</v>
      </c>
      <c r="R45"/>
      <c r="S45"/>
    </row>
    <row r="46" spans="2:55" ht="13.5" customHeight="1">
      <c r="C46" s="106" t="s">
        <v>1045</v>
      </c>
      <c r="D46" s="694" t="s">
        <v>1824</v>
      </c>
      <c r="E46" s="52" t="s">
        <v>13408</v>
      </c>
      <c r="F46" s="693" t="s">
        <v>13403</v>
      </c>
      <c r="R46"/>
      <c r="S46"/>
    </row>
    <row r="47" spans="2:55" ht="13.5" customHeight="1">
      <c r="C47" s="107" t="s">
        <v>1539</v>
      </c>
      <c r="D47" s="35" t="s">
        <v>1824</v>
      </c>
      <c r="E47" s="15" t="s">
        <v>13409</v>
      </c>
      <c r="F47" s="693" t="s">
        <v>13403</v>
      </c>
      <c r="R47"/>
      <c r="S47"/>
    </row>
    <row r="48" spans="2:55" ht="13.5" customHeight="1">
      <c r="C48" s="108" t="s">
        <v>13410</v>
      </c>
      <c r="D48" s="53">
        <v>4</v>
      </c>
      <c r="E48" s="15" t="s">
        <v>13411</v>
      </c>
      <c r="F48" s="693" t="s">
        <v>13403</v>
      </c>
      <c r="R48"/>
      <c r="S48"/>
    </row>
    <row r="49" spans="3:19" ht="14.25" customHeight="1">
      <c r="C49" s="109" t="s">
        <v>13412</v>
      </c>
      <c r="D49" s="55">
        <v>4</v>
      </c>
      <c r="E49" s="15" t="s">
        <v>13413</v>
      </c>
      <c r="F49" s="693" t="s">
        <v>13403</v>
      </c>
      <c r="R49" s="7"/>
      <c r="S49"/>
    </row>
    <row r="50" spans="3:19" ht="14.25" customHeight="1">
      <c r="C50" s="15" t="s">
        <v>1541</v>
      </c>
      <c r="D50" s="56">
        <v>0</v>
      </c>
      <c r="E50" s="15" t="s">
        <v>13414</v>
      </c>
      <c r="F50" s="693" t="s">
        <v>13403</v>
      </c>
    </row>
    <row r="51" spans="3:19" ht="14.25" customHeight="1">
      <c r="C51" s="15" t="s">
        <v>1542</v>
      </c>
      <c r="D51" s="57">
        <v>0</v>
      </c>
      <c r="E51" s="15" t="s">
        <v>13415</v>
      </c>
      <c r="F51" s="693" t="s">
        <v>13403</v>
      </c>
    </row>
    <row r="52" spans="3:19" ht="14.25" customHeight="1">
      <c r="C52" s="15" t="s">
        <v>1543</v>
      </c>
      <c r="D52" s="58">
        <v>0</v>
      </c>
      <c r="E52" s="15" t="s">
        <v>13416</v>
      </c>
      <c r="F52" s="693" t="s">
        <v>13403</v>
      </c>
    </row>
    <row r="53" spans="3:19" ht="14.25" customHeight="1">
      <c r="C53" s="15" t="s">
        <v>1544</v>
      </c>
      <c r="D53" s="59">
        <v>0</v>
      </c>
      <c r="E53" s="15" t="s">
        <v>13417</v>
      </c>
      <c r="F53" s="693" t="s">
        <v>13403</v>
      </c>
    </row>
    <row r="54" spans="3:19" ht="14.25" customHeight="1">
      <c r="C54" s="17" t="s">
        <v>1545</v>
      </c>
      <c r="D54" s="695">
        <v>0</v>
      </c>
      <c r="E54" s="15" t="s">
        <v>3469</v>
      </c>
      <c r="F54" s="37">
        <v>0</v>
      </c>
    </row>
    <row r="55" spans="3:19" ht="14.25" customHeight="1">
      <c r="C55" s="15" t="s">
        <v>1546</v>
      </c>
      <c r="D55" s="61">
        <v>0</v>
      </c>
      <c r="E55" s="69" t="s">
        <v>13418</v>
      </c>
      <c r="F55" s="70" t="s">
        <v>13419</v>
      </c>
    </row>
    <row r="56" spans="3:19" ht="14.25" customHeight="1">
      <c r="C56" s="15" t="s">
        <v>1547</v>
      </c>
      <c r="D56" s="62">
        <v>0</v>
      </c>
      <c r="E56" s="69" t="s">
        <v>13420</v>
      </c>
      <c r="F56" s="70" t="s">
        <v>13419</v>
      </c>
    </row>
    <row r="57" spans="3:19" ht="14.25" customHeight="1">
      <c r="C57" s="15" t="s">
        <v>1548</v>
      </c>
      <c r="D57" s="63">
        <v>0</v>
      </c>
      <c r="E57" s="69" t="s">
        <v>13421</v>
      </c>
      <c r="F57" s="70" t="s">
        <v>13419</v>
      </c>
    </row>
    <row r="58" spans="3:19" ht="14.25" customHeight="1">
      <c r="C58" s="15" t="s">
        <v>1549</v>
      </c>
      <c r="D58" s="64">
        <v>0</v>
      </c>
      <c r="E58" s="69" t="s">
        <v>13422</v>
      </c>
      <c r="F58" s="70" t="s">
        <v>13419</v>
      </c>
    </row>
    <row r="59" spans="3:19" ht="14.25" customHeight="1">
      <c r="C59" s="15" t="s">
        <v>1072</v>
      </c>
      <c r="D59" s="53">
        <v>0</v>
      </c>
      <c r="E59" s="69" t="s">
        <v>13423</v>
      </c>
      <c r="F59" s="70" t="s">
        <v>13419</v>
      </c>
    </row>
    <row r="60" spans="3:19" ht="14.25" customHeight="1">
      <c r="C60" s="15" t="s">
        <v>1074</v>
      </c>
      <c r="D60" s="53">
        <v>0</v>
      </c>
      <c r="E60" s="69" t="s">
        <v>13424</v>
      </c>
      <c r="F60" s="70" t="s">
        <v>13419</v>
      </c>
    </row>
    <row r="61" spans="3:19" ht="14.25" customHeight="1">
      <c r="C61" s="15" t="s">
        <v>1076</v>
      </c>
      <c r="D61" s="65">
        <v>0</v>
      </c>
      <c r="E61" s="69" t="s">
        <v>13425</v>
      </c>
      <c r="F61" s="70" t="s">
        <v>13426</v>
      </c>
    </row>
    <row r="62" spans="3:19" ht="14.25" customHeight="1">
      <c r="C62" s="15" t="s">
        <v>566</v>
      </c>
      <c r="D62" s="28" t="s">
        <v>13427</v>
      </c>
      <c r="E62" s="69" t="s">
        <v>13428</v>
      </c>
      <c r="F62" s="70" t="s">
        <v>13426</v>
      </c>
    </row>
    <row r="63" spans="3:19" ht="14.25" customHeight="1">
      <c r="C63" s="110" t="s">
        <v>1088</v>
      </c>
      <c r="D63" s="34" t="s">
        <v>1551</v>
      </c>
      <c r="E63" s="69" t="s">
        <v>13429</v>
      </c>
      <c r="F63" s="70" t="s">
        <v>13426</v>
      </c>
    </row>
    <row r="64" spans="3:19" ht="14.25" customHeight="1">
      <c r="C64" s="15" t="s">
        <v>1078</v>
      </c>
      <c r="D64" s="16">
        <v>0</v>
      </c>
      <c r="E64" s="69" t="s">
        <v>13430</v>
      </c>
      <c r="F64" s="70" t="s">
        <v>13426</v>
      </c>
    </row>
    <row r="65" spans="3:6" ht="14.25" customHeight="1">
      <c r="C65" s="15" t="s">
        <v>1828</v>
      </c>
      <c r="D65" s="33">
        <v>0</v>
      </c>
      <c r="E65" s="69" t="s">
        <v>13431</v>
      </c>
      <c r="F65" s="70" t="s">
        <v>13426</v>
      </c>
    </row>
    <row r="66" spans="3:6" ht="14.25" customHeight="1">
      <c r="C66" s="15" t="s">
        <v>13390</v>
      </c>
      <c r="D66" s="33">
        <v>0</v>
      </c>
      <c r="E66" s="68" t="s">
        <v>13432</v>
      </c>
      <c r="F66" s="71"/>
    </row>
    <row r="67" spans="3:6" ht="17.25" customHeight="1">
      <c r="C67" s="15" t="s">
        <v>1095</v>
      </c>
      <c r="D67" s="16">
        <v>0</v>
      </c>
      <c r="E67" s="15" t="s">
        <v>13433</v>
      </c>
      <c r="F67" s="71"/>
    </row>
    <row r="68" spans="3:6" ht="14.25" customHeight="1">
      <c r="C68" s="15" t="s">
        <v>1097</v>
      </c>
      <c r="D68" s="16">
        <v>1</v>
      </c>
      <c r="E68" s="16" t="s">
        <v>13320</v>
      </c>
      <c r="F68" s="71"/>
    </row>
    <row r="69" spans="3:6" ht="14.25" customHeight="1">
      <c r="C69" s="15" t="s">
        <v>1557</v>
      </c>
      <c r="D69" s="16"/>
      <c r="E69" s="16"/>
      <c r="F69" s="71"/>
    </row>
    <row r="70" spans="3:6" ht="15" customHeight="1">
      <c r="C70" s="15" t="s">
        <v>1568</v>
      </c>
      <c r="D70" s="16"/>
      <c r="E70" s="16"/>
      <c r="F70" s="71"/>
    </row>
    <row r="71" spans="3:6" ht="14.25" customHeight="1">
      <c r="C71" s="15" t="s">
        <v>2262</v>
      </c>
      <c r="D71" s="16"/>
      <c r="E71" s="16"/>
      <c r="F71" s="71"/>
    </row>
    <row r="72" spans="3:6" ht="15" customHeight="1">
      <c r="C72" s="15" t="s">
        <v>2273</v>
      </c>
      <c r="D72" s="16"/>
      <c r="E72" s="16"/>
      <c r="F72" s="71"/>
    </row>
    <row r="73" spans="3:6" ht="15" customHeight="1">
      <c r="C73" s="15" t="s">
        <v>2284</v>
      </c>
      <c r="D73" s="16"/>
      <c r="E73" s="16"/>
      <c r="F73" s="71"/>
    </row>
    <row r="74" spans="3:6" ht="15" customHeight="1">
      <c r="C74" s="7"/>
      <c r="D74" s="7"/>
      <c r="E74" s="16"/>
      <c r="F74" s="72"/>
    </row>
    <row r="118" spans="7:10">
      <c r="G118" s="82" t="s">
        <v>175</v>
      </c>
      <c r="H118" s="83" t="s">
        <v>13434</v>
      </c>
      <c r="I118" s="1346" t="s">
        <v>13435</v>
      </c>
      <c r="J118" s="232" t="s">
        <v>13436</v>
      </c>
    </row>
    <row r="119" spans="7:10">
      <c r="G119" s="92" t="s">
        <v>341</v>
      </c>
      <c r="H119" s="91" t="s">
        <v>13437</v>
      </c>
      <c r="I119" s="90" t="s">
        <v>13438</v>
      </c>
      <c r="J119" s="232" t="s">
        <v>13439</v>
      </c>
    </row>
    <row r="120" spans="7:10">
      <c r="G120" s="84">
        <v>2</v>
      </c>
      <c r="H120" s="91" t="s">
        <v>13440</v>
      </c>
      <c r="I120" s="84" t="s">
        <v>13441</v>
      </c>
      <c r="J120" s="232" t="s">
        <v>13442</v>
      </c>
    </row>
    <row r="121" spans="7:10">
      <c r="G121" s="84">
        <v>3</v>
      </c>
      <c r="H121" s="91" t="s">
        <v>13443</v>
      </c>
      <c r="I121" s="88" t="s">
        <v>13444</v>
      </c>
      <c r="J121" s="232" t="s">
        <v>13445</v>
      </c>
    </row>
    <row r="122" spans="7:10">
      <c r="G122" s="84" t="s">
        <v>257</v>
      </c>
      <c r="H122" s="91" t="s">
        <v>13446</v>
      </c>
      <c r="I122" s="89" t="s">
        <v>13447</v>
      </c>
      <c r="J122" s="232" t="s">
        <v>13448</v>
      </c>
    </row>
    <row r="123" spans="7:10" ht="30">
      <c r="G123" s="84" t="s">
        <v>417</v>
      </c>
      <c r="H123" s="91" t="s">
        <v>13449</v>
      </c>
      <c r="I123" s="87" t="s">
        <v>13450</v>
      </c>
      <c r="J123" s="232" t="s">
        <v>13451</v>
      </c>
    </row>
    <row r="124" spans="7:10">
      <c r="G124" s="84" t="s">
        <v>12760</v>
      </c>
      <c r="H124" s="91" t="s">
        <v>13452</v>
      </c>
      <c r="I124" s="86" t="s">
        <v>13453</v>
      </c>
      <c r="J124" s="232" t="s">
        <v>13454</v>
      </c>
    </row>
    <row r="125" spans="7:10">
      <c r="G125" s="84" t="s">
        <v>13455</v>
      </c>
      <c r="H125" s="91" t="s">
        <v>13456</v>
      </c>
      <c r="I125" s="92" t="s">
        <v>13457</v>
      </c>
      <c r="J125" s="232" t="s">
        <v>13458</v>
      </c>
    </row>
    <row r="126" spans="7:10">
      <c r="G126" s="84" t="s">
        <v>13459</v>
      </c>
      <c r="H126" s="91" t="s">
        <v>13460</v>
      </c>
      <c r="I126" s="85"/>
      <c r="J126" s="81"/>
    </row>
    <row r="127" spans="7:10" ht="45">
      <c r="G127" s="86" t="s">
        <v>13461</v>
      </c>
      <c r="H127" s="91" t="s">
        <v>13462</v>
      </c>
      <c r="I127" s="1599" t="s">
        <v>13463</v>
      </c>
      <c r="J127" s="1599"/>
    </row>
    <row r="128" spans="7:10">
      <c r="G128" s="88" t="s">
        <v>13464</v>
      </c>
      <c r="H128" s="1346" t="s">
        <v>13465</v>
      </c>
      <c r="I128" s="1598" t="s">
        <v>13466</v>
      </c>
      <c r="J128" s="1598"/>
    </row>
    <row r="129" spans="7:10">
      <c r="G129" s="88" t="s">
        <v>13467</v>
      </c>
      <c r="H129" s="1346" t="s">
        <v>13468</v>
      </c>
      <c r="I129" s="1598" t="s">
        <v>13469</v>
      </c>
      <c r="J129" s="1598"/>
    </row>
    <row r="130" spans="7:10">
      <c r="G130" s="88" t="s">
        <v>13470</v>
      </c>
      <c r="H130" s="1346" t="s">
        <v>13471</v>
      </c>
      <c r="I130" s="1598" t="s">
        <v>13472</v>
      </c>
      <c r="J130" s="1598"/>
    </row>
    <row r="131" spans="7:10" ht="59.25">
      <c r="G131" s="86" t="s">
        <v>13473</v>
      </c>
      <c r="H131" s="91" t="s">
        <v>13474</v>
      </c>
      <c r="I131" s="1598" t="s">
        <v>13475</v>
      </c>
      <c r="J131" s="1598"/>
    </row>
    <row r="132" spans="7:10" ht="14.25">
      <c r="G132" s="89" t="s">
        <v>13476</v>
      </c>
      <c r="H132" s="1346" t="s">
        <v>13477</v>
      </c>
      <c r="I132" s="1598" t="s">
        <v>13478</v>
      </c>
      <c r="J132" s="1598"/>
    </row>
    <row r="133" spans="7:10" ht="14.25">
      <c r="G133" s="89" t="s">
        <v>13479</v>
      </c>
      <c r="H133" s="1346" t="s">
        <v>13480</v>
      </c>
      <c r="I133" s="1598" t="s">
        <v>13481</v>
      </c>
      <c r="J133" s="1598"/>
    </row>
    <row r="134" spans="7:10" ht="14.25">
      <c r="G134" s="89" t="s">
        <v>13482</v>
      </c>
      <c r="H134" s="1346" t="s">
        <v>13483</v>
      </c>
      <c r="I134" s="1600"/>
      <c r="J134" s="1600"/>
    </row>
    <row r="135" spans="7:10" ht="14.25">
      <c r="G135" s="86" t="s">
        <v>13484</v>
      </c>
      <c r="H135" s="1346" t="s">
        <v>13485</v>
      </c>
      <c r="I135" s="1600"/>
      <c r="J135" s="1600"/>
    </row>
    <row r="136" spans="7:10">
      <c r="G136" s="87" t="s">
        <v>13486</v>
      </c>
      <c r="H136" s="91" t="s">
        <v>13460</v>
      </c>
      <c r="I136" s="1598" t="s">
        <v>13487</v>
      </c>
      <c r="J136" s="1598"/>
    </row>
    <row r="137" spans="7:10">
      <c r="G137" s="87" t="s">
        <v>13488</v>
      </c>
      <c r="H137" s="91" t="s">
        <v>13456</v>
      </c>
      <c r="I137" s="1598" t="s">
        <v>13489</v>
      </c>
      <c r="J137" s="1598"/>
    </row>
    <row r="138" spans="7:10">
      <c r="G138" s="87" t="s">
        <v>13490</v>
      </c>
      <c r="H138" s="91" t="s">
        <v>13452</v>
      </c>
      <c r="I138" s="1598" t="s">
        <v>13491</v>
      </c>
      <c r="J138" s="1598"/>
    </row>
    <row r="139" spans="7:10" ht="30">
      <c r="G139" s="87">
        <v>96</v>
      </c>
      <c r="H139" s="91" t="s">
        <v>13492</v>
      </c>
      <c r="I139" s="1598" t="s">
        <v>13493</v>
      </c>
      <c r="J139" s="1598"/>
    </row>
    <row r="140" spans="7:10">
      <c r="G140" s="87">
        <v>97</v>
      </c>
      <c r="H140" s="91" t="s">
        <v>13446</v>
      </c>
      <c r="I140" s="1598" t="s">
        <v>13494</v>
      </c>
      <c r="J140" s="1598"/>
    </row>
    <row r="141" spans="7:10">
      <c r="G141" s="87">
        <v>98</v>
      </c>
      <c r="H141" s="91" t="s">
        <v>13443</v>
      </c>
      <c r="I141" s="1598" t="s">
        <v>13495</v>
      </c>
      <c r="J141" s="1598"/>
    </row>
    <row r="142" spans="7:10">
      <c r="G142" s="87">
        <v>99</v>
      </c>
      <c r="H142" s="91" t="s">
        <v>13440</v>
      </c>
    </row>
    <row r="143" spans="7:10" ht="30">
      <c r="G143" s="92">
        <v>100</v>
      </c>
      <c r="H143" s="91" t="s">
        <v>13496</v>
      </c>
      <c r="I143" s="81"/>
      <c r="J143" s="81"/>
    </row>
    <row r="151" spans="8:8" ht="14.25">
      <c r="H151" s="238">
        <v>1</v>
      </c>
    </row>
    <row r="161" spans="8:17" ht="15" customHeight="1">
      <c r="H161" s="680" t="s">
        <v>2585</v>
      </c>
      <c r="I161" s="680" t="s">
        <v>2586</v>
      </c>
      <c r="J161" s="680" t="s">
        <v>2546</v>
      </c>
      <c r="K161" s="680" t="s">
        <v>2587</v>
      </c>
      <c r="L161" s="680" t="s">
        <v>2588</v>
      </c>
      <c r="M161" s="680" t="s">
        <v>2589</v>
      </c>
      <c r="N161" s="680" t="s">
        <v>2590</v>
      </c>
      <c r="O161" s="680" t="s">
        <v>13497</v>
      </c>
      <c r="P161" s="680" t="s">
        <v>2592</v>
      </c>
      <c r="Q161" s="683"/>
    </row>
    <row r="162" spans="8:17" ht="15" customHeight="1">
      <c r="H162" s="525" t="s">
        <v>2593</v>
      </c>
      <c r="I162" s="525" t="s">
        <v>2593</v>
      </c>
      <c r="J162" s="529" t="s">
        <v>1212</v>
      </c>
      <c r="K162" s="525" t="s">
        <v>2593</v>
      </c>
      <c r="L162" s="525" t="s">
        <v>2593</v>
      </c>
      <c r="M162" s="525" t="s">
        <v>2593</v>
      </c>
      <c r="N162" s="525" t="s">
        <v>2593</v>
      </c>
      <c r="O162" s="525" t="s">
        <v>2593</v>
      </c>
      <c r="P162" s="525" t="s">
        <v>2593</v>
      </c>
      <c r="Q162" s="683"/>
    </row>
    <row r="163" spans="8:17" ht="15" customHeight="1">
      <c r="H163" s="568" t="s">
        <v>1503</v>
      </c>
      <c r="I163" s="631" t="s">
        <v>217</v>
      </c>
      <c r="J163" s="553" t="s">
        <v>1506</v>
      </c>
      <c r="K163" s="568" t="s">
        <v>1506</v>
      </c>
      <c r="L163" s="683" t="s">
        <v>2594</v>
      </c>
      <c r="M163" s="683" t="s">
        <v>217</v>
      </c>
      <c r="N163" s="568" t="s">
        <v>217</v>
      </c>
      <c r="O163" s="568" t="s">
        <v>217</v>
      </c>
      <c r="P163" s="568" t="s">
        <v>217</v>
      </c>
      <c r="Q163" s="683"/>
    </row>
    <row r="164" spans="8:17" ht="15" customHeight="1">
      <c r="H164" s="558" t="s">
        <v>2595</v>
      </c>
      <c r="I164" s="558" t="s">
        <v>2227</v>
      </c>
      <c r="J164" s="558" t="s">
        <v>2227</v>
      </c>
      <c r="K164" s="558" t="s">
        <v>2596</v>
      </c>
      <c r="L164" s="683">
        <v>300</v>
      </c>
      <c r="M164" s="683">
        <v>700</v>
      </c>
      <c r="N164" s="558" t="s">
        <v>1945</v>
      </c>
      <c r="O164" s="558" t="s">
        <v>2226</v>
      </c>
      <c r="P164" s="558" t="s">
        <v>2399</v>
      </c>
      <c r="Q164" s="683"/>
    </row>
    <row r="165" spans="8:17" ht="15" customHeight="1">
      <c r="H165" s="563" t="s">
        <v>2597</v>
      </c>
      <c r="I165" s="563" t="s">
        <v>1945</v>
      </c>
      <c r="J165" s="563" t="s">
        <v>1123</v>
      </c>
      <c r="K165" s="563">
        <v>300</v>
      </c>
      <c r="L165" s="683">
        <v>500</v>
      </c>
      <c r="M165" s="683">
        <v>500</v>
      </c>
      <c r="N165" s="563" t="s">
        <v>1945</v>
      </c>
      <c r="O165" s="563" t="s">
        <v>13498</v>
      </c>
      <c r="P165" s="563" t="s">
        <v>2598</v>
      </c>
      <c r="Q165" s="683"/>
    </row>
    <row r="166" spans="8:17" ht="15" customHeight="1">
      <c r="H166" s="568">
        <v>7</v>
      </c>
      <c r="I166" s="573">
        <v>5</v>
      </c>
      <c r="J166" s="568">
        <v>2</v>
      </c>
      <c r="K166" s="568">
        <v>15</v>
      </c>
      <c r="L166" s="683">
        <v>20</v>
      </c>
      <c r="M166" s="683">
        <v>6</v>
      </c>
      <c r="N166" s="568">
        <v>4</v>
      </c>
      <c r="O166" s="568">
        <v>10</v>
      </c>
      <c r="P166" s="568">
        <v>15</v>
      </c>
      <c r="Q166" s="683"/>
    </row>
    <row r="167" spans="8:17" ht="15" customHeight="1">
      <c r="H167" s="573">
        <v>10</v>
      </c>
      <c r="I167" s="573">
        <v>5</v>
      </c>
      <c r="J167" s="573">
        <v>2</v>
      </c>
      <c r="K167" s="573">
        <v>15</v>
      </c>
      <c r="L167" s="683">
        <v>20</v>
      </c>
      <c r="M167" s="683">
        <v>6</v>
      </c>
      <c r="N167" s="573">
        <v>4</v>
      </c>
      <c r="O167" s="573">
        <v>10</v>
      </c>
      <c r="P167" s="573">
        <v>15</v>
      </c>
      <c r="Q167" s="683"/>
    </row>
    <row r="168" spans="8:17" ht="15" customHeight="1">
      <c r="H168" s="577">
        <v>-0.3</v>
      </c>
      <c r="I168" s="577">
        <v>0</v>
      </c>
      <c r="J168" s="577">
        <v>0</v>
      </c>
      <c r="K168" s="577">
        <v>-0.5</v>
      </c>
      <c r="L168" s="683"/>
      <c r="M168" s="683">
        <v>0</v>
      </c>
      <c r="N168" s="577">
        <v>0.2</v>
      </c>
      <c r="O168" s="577">
        <v>0.4</v>
      </c>
      <c r="P168" s="577">
        <v>0.4</v>
      </c>
      <c r="Q168" s="683"/>
    </row>
    <row r="169" spans="8:17" ht="15" customHeight="1">
      <c r="H169" s="581">
        <v>0.5</v>
      </c>
      <c r="I169" s="581">
        <v>0</v>
      </c>
      <c r="J169" s="581">
        <v>0</v>
      </c>
      <c r="K169" s="581">
        <v>0.4</v>
      </c>
      <c r="L169" s="690"/>
      <c r="M169" s="683">
        <v>0</v>
      </c>
      <c r="N169" s="581">
        <v>0.2</v>
      </c>
      <c r="O169" s="581">
        <v>0.4</v>
      </c>
      <c r="P169" s="581">
        <v>0.4</v>
      </c>
      <c r="Q169" s="683"/>
    </row>
    <row r="170" spans="8:17" ht="15" customHeight="1">
      <c r="H170" s="585">
        <v>-0.2</v>
      </c>
      <c r="I170" s="585">
        <v>0</v>
      </c>
      <c r="J170" s="585">
        <v>0</v>
      </c>
      <c r="K170" s="585">
        <v>0.4</v>
      </c>
      <c r="L170" s="683"/>
      <c r="M170" s="683">
        <v>0</v>
      </c>
      <c r="N170" s="585">
        <v>0.2</v>
      </c>
      <c r="O170" s="585">
        <v>0.4</v>
      </c>
      <c r="P170" s="585">
        <v>0.4</v>
      </c>
      <c r="Q170" s="683"/>
    </row>
    <row r="171" spans="8:17" ht="15" customHeight="1">
      <c r="H171" s="589">
        <v>0.2</v>
      </c>
      <c r="I171" s="589">
        <v>0</v>
      </c>
      <c r="J171" s="589">
        <v>0</v>
      </c>
      <c r="K171" s="589">
        <v>0.4</v>
      </c>
      <c r="L171" s="683"/>
      <c r="M171" s="683">
        <v>0</v>
      </c>
      <c r="N171" s="589">
        <v>0.2</v>
      </c>
      <c r="O171" s="589">
        <v>0.4</v>
      </c>
      <c r="P171" s="589">
        <v>0.4</v>
      </c>
      <c r="Q171" s="683"/>
    </row>
    <row r="172" spans="8:17" ht="15" customHeight="1">
      <c r="H172" s="594">
        <v>0</v>
      </c>
      <c r="I172" s="594">
        <v>0</v>
      </c>
      <c r="J172" s="594">
        <v>0</v>
      </c>
      <c r="K172" s="594">
        <v>0.4</v>
      </c>
      <c r="L172" s="683"/>
      <c r="M172" s="683">
        <v>0</v>
      </c>
      <c r="N172" s="594">
        <v>0.2</v>
      </c>
      <c r="O172" s="594">
        <v>0.4</v>
      </c>
      <c r="P172" s="594">
        <v>0.4</v>
      </c>
      <c r="Q172" s="683"/>
    </row>
    <row r="173" spans="8:17" ht="15" customHeight="1">
      <c r="H173" s="598">
        <v>0</v>
      </c>
      <c r="I173" s="598">
        <v>0</v>
      </c>
      <c r="J173" s="598">
        <v>0</v>
      </c>
      <c r="K173" s="598">
        <v>0.4</v>
      </c>
      <c r="L173" s="683"/>
      <c r="M173" s="683">
        <v>0</v>
      </c>
      <c r="N173" s="598">
        <v>0.2</v>
      </c>
      <c r="O173" s="598">
        <v>0.4</v>
      </c>
      <c r="P173" s="598">
        <v>0.4</v>
      </c>
      <c r="Q173" s="683"/>
    </row>
    <row r="174" spans="8:17" ht="15" customHeight="1">
      <c r="H174" s="602">
        <v>0</v>
      </c>
      <c r="I174" s="602">
        <v>0</v>
      </c>
      <c r="J174" s="602">
        <v>0</v>
      </c>
      <c r="K174" s="602">
        <v>0.4</v>
      </c>
      <c r="L174" s="683"/>
      <c r="M174" s="683">
        <v>0</v>
      </c>
      <c r="N174" s="602">
        <v>0.2</v>
      </c>
      <c r="O174" s="602">
        <v>0.4</v>
      </c>
      <c r="P174" s="602">
        <v>0.4</v>
      </c>
      <c r="Q174" s="683"/>
    </row>
    <row r="175" spans="8:17" ht="15" customHeight="1">
      <c r="H175" s="606">
        <v>0</v>
      </c>
      <c r="I175" s="606">
        <v>0</v>
      </c>
      <c r="J175" s="606">
        <v>0</v>
      </c>
      <c r="K175" s="606">
        <v>1</v>
      </c>
      <c r="L175" s="683"/>
      <c r="M175" s="683">
        <v>0</v>
      </c>
      <c r="N175" s="606">
        <v>0.2</v>
      </c>
      <c r="O175" s="606">
        <v>0.4</v>
      </c>
      <c r="P175" s="606">
        <v>0.4</v>
      </c>
      <c r="Q175" s="683"/>
    </row>
    <row r="176" spans="8:17" ht="15" customHeight="1">
      <c r="H176" s="610">
        <v>0</v>
      </c>
      <c r="I176" s="610">
        <v>0</v>
      </c>
      <c r="J176" s="610">
        <v>0</v>
      </c>
      <c r="K176" s="610">
        <v>1</v>
      </c>
      <c r="L176" s="683"/>
      <c r="M176" s="683">
        <v>0</v>
      </c>
      <c r="N176" s="610">
        <v>0.2</v>
      </c>
      <c r="O176" s="610">
        <v>0.4</v>
      </c>
      <c r="P176" s="610">
        <v>0.4</v>
      </c>
      <c r="Q176" s="683"/>
    </row>
    <row r="177" spans="8:17" ht="15" customHeight="1">
      <c r="H177" s="568">
        <v>6</v>
      </c>
      <c r="I177" s="568">
        <v>0</v>
      </c>
      <c r="J177" s="568">
        <v>5</v>
      </c>
      <c r="K177" s="568">
        <v>15</v>
      </c>
      <c r="L177" s="683">
        <v>10</v>
      </c>
      <c r="M177" s="683">
        <v>5</v>
      </c>
      <c r="N177" s="568">
        <v>5</v>
      </c>
      <c r="O177" s="568">
        <v>5</v>
      </c>
      <c r="P177" s="568">
        <v>5</v>
      </c>
      <c r="Q177" s="683"/>
    </row>
    <row r="178" spans="8:17" ht="15" customHeight="1">
      <c r="H178" s="568">
        <v>0</v>
      </c>
      <c r="I178" s="568">
        <v>0</v>
      </c>
      <c r="J178" s="568">
        <v>5</v>
      </c>
      <c r="K178" s="568">
        <v>0</v>
      </c>
      <c r="L178" s="683">
        <v>15</v>
      </c>
      <c r="M178" s="683">
        <v>5</v>
      </c>
      <c r="N178" s="568">
        <v>5</v>
      </c>
      <c r="O178" s="568">
        <v>5</v>
      </c>
      <c r="P178" s="568">
        <v>5</v>
      </c>
      <c r="Q178" s="683"/>
    </row>
    <row r="179" spans="8:17" ht="15" customHeight="1">
      <c r="H179" s="615">
        <v>9</v>
      </c>
      <c r="I179" s="615">
        <v>0</v>
      </c>
      <c r="J179" s="615">
        <v>5</v>
      </c>
      <c r="K179" s="615">
        <v>0</v>
      </c>
      <c r="L179" s="683">
        <v>30</v>
      </c>
      <c r="M179" s="683">
        <v>5</v>
      </c>
      <c r="N179" s="615">
        <v>5</v>
      </c>
      <c r="O179" s="615">
        <v>5</v>
      </c>
      <c r="P179" s="615">
        <v>5</v>
      </c>
      <c r="Q179" s="683"/>
    </row>
    <row r="180" spans="8:17" ht="15" customHeight="1">
      <c r="H180" s="568" t="s">
        <v>2600</v>
      </c>
      <c r="I180" s="699" t="s">
        <v>2601</v>
      </c>
      <c r="J180" s="568" t="s">
        <v>2557</v>
      </c>
      <c r="K180" s="568" t="s">
        <v>2602</v>
      </c>
      <c r="L180" s="683" t="s">
        <v>2603</v>
      </c>
      <c r="M180" s="683" t="s">
        <v>1666</v>
      </c>
      <c r="N180" s="568" t="s">
        <v>2604</v>
      </c>
      <c r="O180" s="568" t="s">
        <v>13499</v>
      </c>
      <c r="P180" s="568" t="s">
        <v>2606</v>
      </c>
      <c r="Q180" s="683"/>
    </row>
    <row r="181" spans="8:17" ht="15" customHeight="1">
      <c r="H181" s="619"/>
      <c r="I181" s="619">
        <v>3</v>
      </c>
      <c r="J181" s="619" t="s">
        <v>1551</v>
      </c>
      <c r="K181" s="619"/>
      <c r="L181" s="683"/>
      <c r="M181" s="683"/>
      <c r="N181" s="619" t="s">
        <v>2328</v>
      </c>
      <c r="O181" s="619" t="s">
        <v>2328</v>
      </c>
      <c r="P181" s="619" t="s">
        <v>2328</v>
      </c>
      <c r="Q181" s="683"/>
    </row>
    <row r="182" spans="8:17" ht="15" customHeight="1">
      <c r="H182" s="581">
        <v>0</v>
      </c>
      <c r="I182" s="581">
        <v>0</v>
      </c>
      <c r="J182" s="581">
        <v>0</v>
      </c>
      <c r="K182" s="581"/>
      <c r="L182" s="683" t="s">
        <v>2607</v>
      </c>
      <c r="M182" s="683"/>
      <c r="N182" s="581">
        <v>0</v>
      </c>
      <c r="O182" s="581">
        <v>0</v>
      </c>
      <c r="P182" s="581">
        <v>0</v>
      </c>
      <c r="Q182" s="683"/>
    </row>
    <row r="183" spans="8:17" ht="15" customHeight="1">
      <c r="H183" s="699">
        <v>12</v>
      </c>
      <c r="I183" s="615">
        <v>0</v>
      </c>
      <c r="J183" s="615">
        <v>0</v>
      </c>
      <c r="K183" s="699"/>
      <c r="L183" s="683"/>
      <c r="M183" s="683"/>
      <c r="N183" s="568">
        <v>12</v>
      </c>
      <c r="O183" s="568">
        <v>12</v>
      </c>
      <c r="P183" s="568">
        <v>12</v>
      </c>
      <c r="Q183" s="683"/>
    </row>
    <row r="184" spans="8:17" ht="15" customHeight="1">
      <c r="H184" s="699" t="s">
        <v>2608</v>
      </c>
      <c r="I184" s="683">
        <v>8</v>
      </c>
      <c r="J184" s="699">
        <v>8</v>
      </c>
      <c r="K184" s="706" t="s">
        <v>2609</v>
      </c>
      <c r="L184" s="684" t="s">
        <v>2610</v>
      </c>
      <c r="M184" s="684" t="s">
        <v>2611</v>
      </c>
      <c r="N184" s="706" t="s">
        <v>2612</v>
      </c>
      <c r="O184" s="706" t="s">
        <v>2613</v>
      </c>
      <c r="P184" s="706" t="s">
        <v>2614</v>
      </c>
      <c r="Q184" s="683"/>
    </row>
    <row r="185" spans="8:17" ht="15" customHeight="1">
      <c r="H185" s="706" t="s">
        <v>2615</v>
      </c>
      <c r="I185" s="706" t="s">
        <v>2616</v>
      </c>
      <c r="J185" s="706" t="s">
        <v>2561</v>
      </c>
      <c r="K185" s="706" t="s">
        <v>2617</v>
      </c>
      <c r="L185" s="684" t="s">
        <v>2618</v>
      </c>
      <c r="M185" s="684" t="s">
        <v>2619</v>
      </c>
      <c r="N185" s="706" t="s">
        <v>2620</v>
      </c>
      <c r="O185" s="706" t="s">
        <v>2621</v>
      </c>
      <c r="P185" s="683" t="s">
        <v>2622</v>
      </c>
      <c r="Q185" s="683"/>
    </row>
    <row r="186" spans="8:17" ht="15" customHeight="1">
      <c r="H186" s="706" t="s">
        <v>2623</v>
      </c>
      <c r="I186" s="706" t="s">
        <v>2624</v>
      </c>
      <c r="J186" s="706" t="s">
        <v>2564</v>
      </c>
      <c r="K186" s="706" t="s">
        <v>2625</v>
      </c>
      <c r="L186" s="684" t="s">
        <v>2626</v>
      </c>
      <c r="M186" s="684" t="s">
        <v>2627</v>
      </c>
      <c r="N186" s="706" t="s">
        <v>2628</v>
      </c>
      <c r="O186" s="706" t="s">
        <v>2629</v>
      </c>
      <c r="P186" s="706" t="s">
        <v>2630</v>
      </c>
      <c r="Q186" s="683"/>
    </row>
    <row r="187" spans="8:17" ht="15" customHeight="1">
      <c r="H187" s="706" t="s">
        <v>2631</v>
      </c>
      <c r="I187" s="706" t="s">
        <v>2632</v>
      </c>
      <c r="J187" s="706" t="s">
        <v>2568</v>
      </c>
      <c r="K187" s="706" t="s">
        <v>2633</v>
      </c>
      <c r="L187" s="684" t="s">
        <v>2634</v>
      </c>
      <c r="M187" s="684" t="s">
        <v>2635</v>
      </c>
      <c r="N187" s="706" t="s">
        <v>2636</v>
      </c>
      <c r="O187" s="706" t="s">
        <v>2637</v>
      </c>
      <c r="P187" s="683" t="s">
        <v>2638</v>
      </c>
      <c r="Q187" s="683"/>
    </row>
    <row r="188" spans="8:17" ht="15" customHeight="1">
      <c r="H188" s="706" t="s">
        <v>2639</v>
      </c>
      <c r="I188" s="706" t="s">
        <v>2640</v>
      </c>
      <c r="J188" s="706" t="s">
        <v>2574</v>
      </c>
      <c r="K188" s="706" t="s">
        <v>2641</v>
      </c>
      <c r="L188" s="684" t="s">
        <v>2642</v>
      </c>
      <c r="M188" s="684" t="s">
        <v>2643</v>
      </c>
      <c r="N188" s="706" t="s">
        <v>2644</v>
      </c>
      <c r="O188" s="706" t="s">
        <v>2645</v>
      </c>
      <c r="P188" s="706" t="s">
        <v>2646</v>
      </c>
      <c r="Q188" s="683"/>
    </row>
    <row r="189" spans="8:17" ht="15" customHeight="1">
      <c r="H189" s="568" t="s">
        <v>2647</v>
      </c>
      <c r="I189" s="706" t="s">
        <v>2648</v>
      </c>
      <c r="J189" s="706" t="s">
        <v>2579</v>
      </c>
      <c r="K189" s="265" t="s">
        <v>2649</v>
      </c>
      <c r="L189" s="684"/>
      <c r="M189" s="683"/>
      <c r="N189" s="706"/>
      <c r="O189" s="683"/>
      <c r="P189" s="706" t="s">
        <v>2651</v>
      </c>
      <c r="Q189" s="683"/>
    </row>
    <row r="190" spans="8:17" ht="15" customHeight="1">
      <c r="H190" s="683"/>
      <c r="I190" s="683"/>
      <c r="J190" s="683"/>
      <c r="K190" s="683"/>
      <c r="L190" s="683"/>
      <c r="M190" s="683"/>
      <c r="N190" s="706"/>
      <c r="O190" s="683"/>
      <c r="P190" s="683"/>
      <c r="Q190" s="683"/>
    </row>
    <row r="191" spans="8:17" ht="15" customHeight="1">
      <c r="H191" s="683"/>
      <c r="I191" s="683"/>
      <c r="J191" s="683"/>
      <c r="K191" s="683"/>
      <c r="L191" s="683"/>
      <c r="M191" s="683"/>
      <c r="N191" s="683"/>
      <c r="O191" s="683"/>
      <c r="P191" s="683"/>
      <c r="Q191" s="683"/>
    </row>
    <row r="192" spans="8:17" ht="15" customHeight="1">
      <c r="H192" s="683"/>
      <c r="I192" s="683"/>
      <c r="J192" s="683"/>
      <c r="K192" s="683"/>
      <c r="L192" s="683"/>
      <c r="M192" s="683"/>
      <c r="N192" s="683"/>
      <c r="O192" s="683"/>
      <c r="P192" s="683"/>
      <c r="Q192" s="683"/>
    </row>
    <row r="193" spans="8:17" ht="15" customHeight="1">
      <c r="H193" s="685"/>
      <c r="I193" s="683"/>
      <c r="J193" s="683"/>
      <c r="K193" s="683"/>
      <c r="L193" s="683"/>
      <c r="M193" s="683"/>
      <c r="N193" s="683"/>
      <c r="O193" s="683"/>
      <c r="P193" s="683"/>
      <c r="Q193" s="683"/>
    </row>
    <row r="194" spans="8:17" ht="15" customHeight="1">
      <c r="H194" s="683"/>
      <c r="I194" s="680" t="s">
        <v>2550</v>
      </c>
      <c r="J194" s="683"/>
      <c r="K194" s="683"/>
      <c r="L194" s="683"/>
      <c r="M194" s="683"/>
      <c r="N194" s="683"/>
      <c r="O194" s="683"/>
      <c r="P194" s="683"/>
      <c r="Q194" s="683"/>
    </row>
    <row r="195" spans="8:17" ht="15" customHeight="1">
      <c r="H195" s="631" t="s">
        <v>2554</v>
      </c>
      <c r="I195" s="533" t="s">
        <v>1215</v>
      </c>
      <c r="J195" s="683"/>
      <c r="K195" s="683"/>
      <c r="L195" s="683"/>
      <c r="M195" s="683"/>
      <c r="N195" s="683"/>
      <c r="O195" s="683"/>
      <c r="P195" s="683"/>
      <c r="Q195" s="683"/>
    </row>
    <row r="196" spans="8:17" ht="15" customHeight="1">
      <c r="H196" s="558" t="s">
        <v>2228</v>
      </c>
      <c r="I196" s="553" t="s">
        <v>1505</v>
      </c>
      <c r="J196" s="683"/>
      <c r="K196" s="683"/>
      <c r="L196" s="683"/>
      <c r="M196" s="683"/>
      <c r="N196" s="683"/>
      <c r="O196" s="683"/>
      <c r="P196" s="683"/>
      <c r="Q196" s="683"/>
    </row>
    <row r="197" spans="8:17" ht="15" customHeight="1">
      <c r="H197" s="563" t="s">
        <v>2229</v>
      </c>
      <c r="I197" s="558" t="s">
        <v>2227</v>
      </c>
      <c r="J197" s="683"/>
      <c r="K197" s="683"/>
      <c r="L197" s="683"/>
      <c r="M197" s="683"/>
      <c r="N197" s="683"/>
      <c r="O197" s="683"/>
      <c r="P197" s="683"/>
      <c r="Q197" s="683"/>
    </row>
    <row r="198" spans="8:17" ht="15" customHeight="1">
      <c r="H198" s="573">
        <v>5</v>
      </c>
      <c r="I198" s="563" t="s">
        <v>2227</v>
      </c>
      <c r="J198" s="683"/>
      <c r="K198" s="683"/>
      <c r="L198" s="683"/>
      <c r="M198" s="683"/>
      <c r="N198" s="683"/>
      <c r="O198" s="683"/>
      <c r="P198" s="683"/>
      <c r="Q198" s="683"/>
    </row>
    <row r="199" spans="8:17" ht="15" customHeight="1">
      <c r="H199" s="573">
        <v>5</v>
      </c>
      <c r="I199" s="568">
        <v>5</v>
      </c>
      <c r="J199" s="683"/>
      <c r="K199" s="683"/>
      <c r="L199" s="683"/>
      <c r="M199" s="683"/>
      <c r="N199" s="683"/>
      <c r="O199" s="683"/>
      <c r="P199" s="683"/>
      <c r="Q199" s="683"/>
    </row>
    <row r="200" spans="8:17" ht="15" customHeight="1">
      <c r="H200" s="577">
        <v>0</v>
      </c>
      <c r="I200" s="573">
        <v>5</v>
      </c>
      <c r="J200" s="683"/>
      <c r="K200" s="683"/>
      <c r="L200" s="683"/>
      <c r="M200" s="683"/>
      <c r="N200" s="683"/>
      <c r="O200" s="683"/>
      <c r="P200" s="683"/>
      <c r="Q200" s="683"/>
    </row>
    <row r="201" spans="8:17" ht="15" customHeight="1">
      <c r="H201" s="581">
        <v>-0.5</v>
      </c>
      <c r="I201" s="577">
        <v>0</v>
      </c>
      <c r="J201" s="683"/>
      <c r="K201" s="683"/>
      <c r="L201" s="683"/>
      <c r="M201" s="683"/>
      <c r="N201" s="683"/>
      <c r="O201" s="683"/>
      <c r="P201" s="683"/>
      <c r="Q201" s="683"/>
    </row>
    <row r="202" spans="8:17" ht="15" customHeight="1">
      <c r="H202" s="585">
        <v>0</v>
      </c>
      <c r="I202" s="581">
        <v>0</v>
      </c>
      <c r="J202" s="683"/>
      <c r="K202" s="683"/>
      <c r="L202" s="683"/>
      <c r="M202" s="683"/>
      <c r="N202" s="683"/>
      <c r="O202" s="683"/>
      <c r="P202" s="683"/>
      <c r="Q202" s="683"/>
    </row>
    <row r="203" spans="8:17" ht="15" customHeight="1">
      <c r="H203" s="589">
        <v>0.5</v>
      </c>
      <c r="I203" s="585">
        <v>0</v>
      </c>
      <c r="J203" s="683"/>
      <c r="K203" s="683"/>
      <c r="L203" s="683"/>
      <c r="M203" s="683"/>
      <c r="N203" s="683"/>
      <c r="O203" s="683"/>
      <c r="P203" s="683"/>
      <c r="Q203" s="683"/>
    </row>
    <row r="204" spans="8:17" ht="15" customHeight="1">
      <c r="H204" s="594">
        <v>0.5</v>
      </c>
      <c r="I204" s="589">
        <v>0</v>
      </c>
      <c r="J204" s="683"/>
      <c r="K204" s="683"/>
      <c r="L204" s="683"/>
      <c r="M204" s="683"/>
      <c r="N204" s="683"/>
      <c r="O204" s="683"/>
      <c r="P204" s="683"/>
      <c r="Q204" s="683"/>
    </row>
    <row r="205" spans="8:17" ht="15" customHeight="1">
      <c r="H205" s="598">
        <v>0.5</v>
      </c>
      <c r="I205" s="594">
        <v>0</v>
      </c>
      <c r="J205" s="683"/>
      <c r="K205" s="683"/>
      <c r="L205" s="683"/>
      <c r="M205" s="683"/>
      <c r="N205" s="683"/>
      <c r="O205" s="683"/>
      <c r="P205" s="683"/>
      <c r="Q205" s="683"/>
    </row>
    <row r="206" spans="8:17" ht="15" customHeight="1">
      <c r="H206" s="602">
        <v>-1</v>
      </c>
      <c r="I206" s="598">
        <v>0</v>
      </c>
      <c r="J206" s="683"/>
      <c r="K206" s="683"/>
      <c r="L206" s="683"/>
      <c r="M206" s="683"/>
      <c r="N206" s="683"/>
      <c r="O206" s="683"/>
      <c r="P206" s="683"/>
      <c r="Q206" s="683"/>
    </row>
    <row r="207" spans="8:17" ht="15" customHeight="1">
      <c r="H207" s="606">
        <v>-0.5</v>
      </c>
      <c r="I207" s="602">
        <v>0</v>
      </c>
      <c r="J207" s="683"/>
      <c r="K207" s="683"/>
      <c r="L207" s="683"/>
      <c r="M207" s="683"/>
      <c r="N207" s="683"/>
      <c r="O207" s="683"/>
      <c r="P207" s="683"/>
      <c r="Q207" s="683"/>
    </row>
    <row r="208" spans="8:17" ht="15" customHeight="1">
      <c r="H208" s="610">
        <v>1</v>
      </c>
      <c r="I208" s="606">
        <v>0</v>
      </c>
      <c r="J208" s="683"/>
      <c r="K208" s="683"/>
      <c r="L208" s="683"/>
      <c r="M208" s="683"/>
      <c r="N208" s="683"/>
      <c r="O208" s="683"/>
      <c r="P208" s="683"/>
      <c r="Q208" s="683"/>
    </row>
    <row r="209" spans="8:17" ht="15" customHeight="1">
      <c r="H209" s="568">
        <v>10</v>
      </c>
      <c r="I209" s="610">
        <v>0</v>
      </c>
      <c r="J209" s="683"/>
      <c r="K209" s="683"/>
      <c r="L209" s="683"/>
      <c r="M209" s="683"/>
      <c r="N209" s="683"/>
      <c r="O209" s="683"/>
      <c r="P209" s="683"/>
      <c r="Q209" s="683"/>
    </row>
    <row r="210" spans="8:17" ht="15" customHeight="1">
      <c r="H210" s="568">
        <v>0</v>
      </c>
      <c r="I210" s="568">
        <v>10</v>
      </c>
      <c r="J210" s="683"/>
      <c r="K210" s="683"/>
      <c r="L210" s="683"/>
      <c r="M210" s="683"/>
      <c r="N210" s="683"/>
      <c r="O210" s="683"/>
      <c r="P210" s="683"/>
      <c r="Q210" s="683"/>
    </row>
    <row r="211" spans="8:17" ht="15" customHeight="1">
      <c r="H211" s="615">
        <v>0</v>
      </c>
      <c r="I211" s="568">
        <v>2</v>
      </c>
      <c r="J211" s="683"/>
      <c r="K211" s="683"/>
      <c r="L211" s="683"/>
      <c r="M211" s="683"/>
      <c r="N211" s="683"/>
      <c r="O211" s="683"/>
      <c r="P211" s="683"/>
      <c r="Q211" s="683"/>
    </row>
    <row r="212" spans="8:17" ht="15" customHeight="1">
      <c r="H212" s="699" t="s">
        <v>2559</v>
      </c>
      <c r="I212" s="615">
        <v>2</v>
      </c>
      <c r="J212" s="683"/>
      <c r="K212" s="683"/>
      <c r="L212" s="683"/>
      <c r="M212" s="683"/>
      <c r="N212" s="683"/>
      <c r="O212" s="683"/>
      <c r="P212" s="683"/>
      <c r="Q212" s="683"/>
    </row>
    <row r="213" spans="8:17" ht="15" customHeight="1">
      <c r="H213" s="619">
        <v>3</v>
      </c>
      <c r="I213" s="568" t="s">
        <v>2558</v>
      </c>
      <c r="J213" s="683"/>
      <c r="K213" s="683"/>
      <c r="L213" s="683"/>
      <c r="M213" s="683"/>
      <c r="N213" s="683"/>
      <c r="O213" s="683"/>
      <c r="P213" s="683"/>
      <c r="Q213" s="683"/>
    </row>
    <row r="214" spans="8:17" ht="15" customHeight="1">
      <c r="H214" s="581">
        <v>0</v>
      </c>
      <c r="I214" s="619" t="s">
        <v>272</v>
      </c>
      <c r="J214" s="683"/>
      <c r="K214" s="683"/>
      <c r="L214" s="683"/>
      <c r="M214" s="683"/>
      <c r="N214" s="683"/>
      <c r="O214" s="683"/>
      <c r="P214" s="683"/>
      <c r="Q214" s="683"/>
    </row>
    <row r="215" spans="8:17" ht="15" customHeight="1">
      <c r="H215" s="581">
        <v>0</v>
      </c>
      <c r="I215" s="581">
        <v>0</v>
      </c>
      <c r="J215" s="683"/>
      <c r="K215" s="683"/>
      <c r="L215" s="683"/>
      <c r="M215" s="683"/>
      <c r="N215" s="683"/>
      <c r="O215" s="683"/>
      <c r="P215" s="683"/>
      <c r="Q215" s="683"/>
    </row>
    <row r="216" spans="8:17" ht="15" customHeight="1">
      <c r="H216" s="699">
        <v>1000</v>
      </c>
      <c r="I216" s="615">
        <v>0</v>
      </c>
      <c r="J216" s="683"/>
      <c r="K216" s="683"/>
      <c r="L216" s="683"/>
      <c r="M216" s="683"/>
      <c r="N216" s="683"/>
      <c r="O216" s="683"/>
      <c r="P216" s="683"/>
      <c r="Q216" s="683"/>
    </row>
    <row r="217" spans="8:17" ht="15" customHeight="1">
      <c r="H217" s="699">
        <v>6</v>
      </c>
      <c r="I217" s="699">
        <v>8</v>
      </c>
      <c r="J217" s="683"/>
      <c r="K217" s="683"/>
      <c r="L217" s="683"/>
      <c r="M217" s="683"/>
      <c r="N217" s="683"/>
      <c r="O217" s="683"/>
      <c r="P217" s="683"/>
      <c r="Q217" s="683"/>
    </row>
    <row r="218" spans="8:17" ht="15" customHeight="1">
      <c r="H218" s="706" t="s">
        <v>2566</v>
      </c>
      <c r="I218" s="706" t="s">
        <v>2562</v>
      </c>
      <c r="J218" s="683"/>
      <c r="K218" s="683"/>
      <c r="L218" s="683"/>
      <c r="M218" s="683"/>
      <c r="N218" s="683"/>
      <c r="O218" s="683"/>
      <c r="P218" s="683"/>
      <c r="Q218" s="683"/>
    </row>
    <row r="219" spans="8:17" ht="15" customHeight="1">
      <c r="H219" s="706" t="s">
        <v>2572</v>
      </c>
      <c r="I219" s="706" t="s">
        <v>2565</v>
      </c>
      <c r="J219" s="683"/>
      <c r="K219" s="683"/>
      <c r="L219" s="683"/>
      <c r="M219" s="683"/>
      <c r="N219" s="683"/>
      <c r="O219" s="683"/>
      <c r="P219" s="683"/>
      <c r="Q219" s="683"/>
    </row>
    <row r="220" spans="8:17" ht="15" customHeight="1">
      <c r="H220" s="706" t="s">
        <v>2576</v>
      </c>
      <c r="I220" s="706" t="s">
        <v>2571</v>
      </c>
      <c r="J220" s="683"/>
      <c r="K220" s="683"/>
      <c r="L220" s="683"/>
      <c r="M220" s="683"/>
      <c r="N220" s="683"/>
      <c r="O220" s="683"/>
      <c r="P220" s="683"/>
      <c r="Q220" s="683"/>
    </row>
    <row r="221" spans="8:17" ht="15" customHeight="1">
      <c r="H221" s="706" t="s">
        <v>2582</v>
      </c>
      <c r="I221" s="706" t="s">
        <v>2575</v>
      </c>
      <c r="J221" s="683"/>
      <c r="K221" s="683"/>
      <c r="L221" s="683"/>
      <c r="M221" s="683"/>
      <c r="N221" s="683"/>
      <c r="O221" s="683"/>
      <c r="P221" s="683"/>
      <c r="Q221" s="683"/>
    </row>
    <row r="222" spans="8:17" ht="15" customHeight="1">
      <c r="H222" s="568" t="s">
        <v>2583</v>
      </c>
      <c r="I222" s="706" t="s">
        <v>2580</v>
      </c>
      <c r="J222" s="683"/>
      <c r="K222" s="683"/>
      <c r="L222" s="683"/>
      <c r="M222" s="683"/>
      <c r="N222" s="683"/>
      <c r="O222" s="683"/>
      <c r="P222" s="683"/>
      <c r="Q222" s="683"/>
    </row>
    <row r="223" spans="8:17" ht="15" customHeight="1">
      <c r="H223" s="683"/>
      <c r="I223" s="683"/>
      <c r="J223" s="683"/>
      <c r="K223" s="683"/>
      <c r="L223" s="683"/>
      <c r="M223" s="683"/>
      <c r="N223" s="683"/>
      <c r="O223" s="683"/>
      <c r="P223" s="683"/>
      <c r="Q223" s="683"/>
    </row>
    <row r="224" spans="8:17" ht="15" customHeight="1">
      <c r="H224" s="683"/>
      <c r="I224" s="683"/>
      <c r="J224" s="683"/>
      <c r="K224" s="683"/>
      <c r="L224" s="683"/>
      <c r="M224" s="683"/>
      <c r="N224" s="683"/>
      <c r="O224" s="683"/>
      <c r="P224" s="683"/>
      <c r="Q224" s="683"/>
    </row>
    <row r="225" spans="8:17" ht="15" customHeight="1">
      <c r="H225" s="683"/>
      <c r="I225" s="683"/>
      <c r="J225" s="683"/>
      <c r="K225" s="683"/>
      <c r="L225" s="683"/>
      <c r="M225" s="683"/>
      <c r="N225" s="683"/>
      <c r="O225" s="683"/>
      <c r="P225" s="683"/>
      <c r="Q225" s="683"/>
    </row>
    <row r="226" spans="8:17" ht="15" customHeight="1">
      <c r="H226" s="683"/>
      <c r="I226" s="683"/>
      <c r="J226" s="683"/>
      <c r="K226" s="683"/>
      <c r="L226" s="683"/>
      <c r="M226" s="683"/>
      <c r="N226" s="683"/>
      <c r="O226" s="683"/>
      <c r="P226" s="683"/>
      <c r="Q226" s="683"/>
    </row>
    <row r="227" spans="8:17" ht="15" customHeight="1">
      <c r="H227" s="683"/>
      <c r="I227" s="683"/>
      <c r="J227" s="683"/>
      <c r="K227" s="683"/>
      <c r="L227" s="683"/>
      <c r="M227" s="683"/>
      <c r="N227" s="683"/>
      <c r="O227" s="683"/>
      <c r="P227" s="683"/>
      <c r="Q227" s="683"/>
    </row>
    <row r="228" spans="8:17" ht="15" customHeight="1">
      <c r="H228" s="683"/>
      <c r="I228" s="683"/>
      <c r="J228" s="683"/>
      <c r="K228" s="683"/>
      <c r="L228" s="683"/>
      <c r="M228" s="683"/>
      <c r="N228" s="683"/>
      <c r="O228" s="683"/>
      <c r="P228" s="683"/>
      <c r="Q228" s="683"/>
    </row>
    <row r="229" spans="8:17" ht="15" customHeight="1">
      <c r="H229" s="683"/>
      <c r="I229" s="683"/>
      <c r="J229" s="683"/>
      <c r="K229" s="683"/>
      <c r="L229" s="683"/>
      <c r="M229" s="683"/>
      <c r="N229" s="683"/>
      <c r="O229" s="683"/>
      <c r="P229" s="683"/>
      <c r="Q229" s="683"/>
    </row>
    <row r="230" spans="8:17" ht="15" customHeight="1">
      <c r="H230" s="683"/>
      <c r="I230" s="683"/>
      <c r="J230" s="683"/>
      <c r="K230" s="683"/>
      <c r="L230" s="683"/>
      <c r="M230" s="683"/>
      <c r="N230" s="683"/>
      <c r="O230" s="683"/>
      <c r="P230" s="683"/>
      <c r="Q230" s="683"/>
    </row>
    <row r="231" spans="8:17" ht="15" customHeight="1">
      <c r="H231" s="683"/>
      <c r="I231" s="683"/>
      <c r="J231" s="683"/>
      <c r="K231" s="683"/>
      <c r="L231" s="683"/>
      <c r="M231" s="683"/>
      <c r="N231" s="683"/>
      <c r="O231" s="683"/>
      <c r="P231" s="683"/>
      <c r="Q231" s="683"/>
    </row>
    <row r="232" spans="8:17" ht="15" customHeight="1">
      <c r="H232" s="683"/>
      <c r="I232" s="683"/>
      <c r="J232" s="683"/>
      <c r="K232" s="683"/>
      <c r="L232" s="683"/>
      <c r="M232" s="683"/>
      <c r="N232" s="683"/>
      <c r="O232" s="683"/>
      <c r="P232" s="683"/>
      <c r="Q232" s="683"/>
    </row>
    <row r="233" spans="8:17" ht="15" customHeight="1">
      <c r="H233" s="683"/>
      <c r="I233" s="683"/>
      <c r="J233" s="683"/>
      <c r="K233" s="683"/>
      <c r="L233" s="683"/>
      <c r="M233" s="683"/>
      <c r="N233" s="683"/>
      <c r="O233" s="683"/>
      <c r="P233" s="683"/>
      <c r="Q233" s="683"/>
    </row>
    <row r="234" spans="8:17" ht="15" customHeight="1">
      <c r="H234" s="683"/>
      <c r="I234" s="683"/>
      <c r="J234" s="683"/>
      <c r="K234" s="683"/>
      <c r="L234" s="683"/>
      <c r="M234" s="683"/>
      <c r="N234" s="683"/>
      <c r="O234" s="683"/>
      <c r="P234" s="683"/>
      <c r="Q234" s="683"/>
    </row>
    <row r="235" spans="8:17" ht="15" customHeight="1">
      <c r="H235" s="683"/>
      <c r="I235" s="683"/>
      <c r="J235" s="683"/>
      <c r="K235" s="683"/>
      <c r="L235" s="683"/>
      <c r="M235" s="683"/>
      <c r="N235" s="683"/>
      <c r="O235" s="683"/>
      <c r="P235" s="683"/>
      <c r="Q235" s="683"/>
    </row>
    <row r="236" spans="8:17" ht="15" customHeight="1">
      <c r="H236" s="683"/>
      <c r="I236" s="683"/>
      <c r="J236" s="683"/>
      <c r="K236" s="683"/>
      <c r="L236" s="683"/>
      <c r="M236" s="683"/>
      <c r="N236" s="683"/>
      <c r="O236" s="683"/>
      <c r="P236" s="683"/>
      <c r="Q236" s="683"/>
    </row>
    <row r="237" spans="8:17" ht="15" customHeight="1">
      <c r="H237" s="683"/>
      <c r="I237" s="683"/>
      <c r="J237" s="683"/>
      <c r="K237" s="683"/>
      <c r="L237" s="683"/>
      <c r="M237" s="683"/>
      <c r="N237" s="683"/>
      <c r="O237" s="683"/>
      <c r="P237" s="683"/>
      <c r="Q237" s="683"/>
    </row>
  </sheetData>
  <sortState xmlns:xlrd2="http://schemas.microsoft.com/office/spreadsheetml/2017/richdata2" ref="R1:S1">
    <sortCondition sortBy="cellColor" ref="R1" dxfId="0"/>
  </sortState>
  <mergeCells count="65">
    <mergeCell ref="AX33:AZ33"/>
    <mergeCell ref="AX34:AZ34"/>
    <mergeCell ref="AX35:AZ35"/>
    <mergeCell ref="BA19:BC19"/>
    <mergeCell ref="BA29:BC29"/>
    <mergeCell ref="BA30:BC30"/>
    <mergeCell ref="BA31:BC31"/>
    <mergeCell ref="BA32:BC32"/>
    <mergeCell ref="BA33:BC33"/>
    <mergeCell ref="BA34:BC34"/>
    <mergeCell ref="BA35:BC35"/>
    <mergeCell ref="AX19:AZ19"/>
    <mergeCell ref="AX29:AZ29"/>
    <mergeCell ref="AX30:AZ30"/>
    <mergeCell ref="AX31:AZ31"/>
    <mergeCell ref="AX32:AZ32"/>
    <mergeCell ref="AX15:AZ15"/>
    <mergeCell ref="AX16:AZ16"/>
    <mergeCell ref="AX17:AZ17"/>
    <mergeCell ref="BA1:BC1"/>
    <mergeCell ref="BA11:BC11"/>
    <mergeCell ref="BA12:BC12"/>
    <mergeCell ref="BA13:BC13"/>
    <mergeCell ref="BA14:BC14"/>
    <mergeCell ref="BA15:BC15"/>
    <mergeCell ref="BA16:BC16"/>
    <mergeCell ref="BA17:BC17"/>
    <mergeCell ref="AX1:AZ1"/>
    <mergeCell ref="AX11:AZ11"/>
    <mergeCell ref="AX12:AZ12"/>
    <mergeCell ref="AX13:AZ13"/>
    <mergeCell ref="AX14:AZ14"/>
    <mergeCell ref="AH22:AJ22"/>
    <mergeCell ref="AH23:AJ23"/>
    <mergeCell ref="AH8:AJ8"/>
    <mergeCell ref="AH18:AJ18"/>
    <mergeCell ref="AH19:AJ19"/>
    <mergeCell ref="AH20:AJ20"/>
    <mergeCell ref="AH21:AJ21"/>
    <mergeCell ref="AH17:AJ17"/>
    <mergeCell ref="Y8:AA8"/>
    <mergeCell ref="I132:J132"/>
    <mergeCell ref="C1:D1"/>
    <mergeCell ref="F1:M1"/>
    <mergeCell ref="Y18:AA18"/>
    <mergeCell ref="Y24:AA24"/>
    <mergeCell ref="Y19:AA19"/>
    <mergeCell ref="Y20:AA20"/>
    <mergeCell ref="Y21:AA21"/>
    <mergeCell ref="Y22:AA22"/>
    <mergeCell ref="I131:J131"/>
    <mergeCell ref="Y23:AA23"/>
    <mergeCell ref="I141:J141"/>
    <mergeCell ref="I127:J127"/>
    <mergeCell ref="I136:J136"/>
    <mergeCell ref="I137:J137"/>
    <mergeCell ref="I138:J138"/>
    <mergeCell ref="I139:J139"/>
    <mergeCell ref="I140:J140"/>
    <mergeCell ref="I134:J134"/>
    <mergeCell ref="I135:J135"/>
    <mergeCell ref="I128:J128"/>
    <mergeCell ref="I129:J129"/>
    <mergeCell ref="I130:J130"/>
    <mergeCell ref="I133:J133"/>
  </mergeCells>
  <pageMargins left="0.7" right="0.7" top="0.75" bottom="0.75" header="0.3" footer="0.3"/>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A5996-CA3A-406D-BAA2-9196E859084A}">
  <sheetPr>
    <tabColor rgb="FF0070C0"/>
  </sheetPr>
  <dimension ref="A1:G30"/>
  <sheetViews>
    <sheetView workbookViewId="0">
      <selection activeCell="B3" sqref="B3"/>
    </sheetView>
  </sheetViews>
  <sheetFormatPr defaultRowHeight="13.5"/>
  <cols>
    <col min="1" max="1" width="22" customWidth="1"/>
    <col min="2" max="2" width="58.375" customWidth="1"/>
    <col min="3" max="3" width="38.75" customWidth="1"/>
    <col min="6" max="6" width="17" customWidth="1"/>
    <col min="7" max="7" width="29.25" customWidth="1"/>
  </cols>
  <sheetData>
    <row r="1" spans="1:7">
      <c r="A1" s="1325" t="s">
        <v>13500</v>
      </c>
      <c r="B1" s="1325" t="s">
        <v>13312</v>
      </c>
      <c r="C1" s="1325" t="s">
        <v>13501</v>
      </c>
      <c r="F1" s="1325"/>
      <c r="G1" s="1325"/>
    </row>
    <row r="2" spans="1:7">
      <c r="A2" t="s">
        <v>13502</v>
      </c>
      <c r="B2" t="s">
        <v>13503</v>
      </c>
      <c r="C2" t="s">
        <v>13504</v>
      </c>
      <c r="F2" s="1325"/>
      <c r="G2" s="1325"/>
    </row>
    <row r="3" spans="1:7">
      <c r="A3" t="s">
        <v>13505</v>
      </c>
      <c r="B3" t="s">
        <v>13506</v>
      </c>
      <c r="C3" t="s">
        <v>13502</v>
      </c>
      <c r="F3" s="1325"/>
      <c r="G3" s="1325"/>
    </row>
    <row r="4" spans="1:7">
      <c r="A4" s="1099" t="s">
        <v>13502</v>
      </c>
      <c r="B4" s="1099" t="s">
        <v>13507</v>
      </c>
      <c r="C4" s="1099" t="s">
        <v>13508</v>
      </c>
      <c r="F4" s="1325"/>
      <c r="G4" s="1325"/>
    </row>
    <row r="5" spans="1:7">
      <c r="A5" t="s">
        <v>13509</v>
      </c>
      <c r="B5" t="s">
        <v>13510</v>
      </c>
      <c r="C5" t="s">
        <v>13511</v>
      </c>
      <c r="F5" s="1325"/>
      <c r="G5" s="1325"/>
    </row>
    <row r="6" spans="1:7">
      <c r="A6" t="s">
        <v>13512</v>
      </c>
      <c r="B6" t="s">
        <v>13513</v>
      </c>
      <c r="C6" t="s">
        <v>13514</v>
      </c>
      <c r="F6" s="1325"/>
      <c r="G6" s="1325"/>
    </row>
    <row r="7" spans="1:7">
      <c r="A7" t="s">
        <v>13504</v>
      </c>
      <c r="B7" t="s">
        <v>13515</v>
      </c>
      <c r="C7" t="s">
        <v>13516</v>
      </c>
      <c r="D7" s="1076"/>
      <c r="F7" s="1325"/>
      <c r="G7" s="1325"/>
    </row>
    <row r="8" spans="1:7">
      <c r="A8" t="s">
        <v>13505</v>
      </c>
      <c r="B8" t="s">
        <v>13517</v>
      </c>
      <c r="C8" t="s">
        <v>13504</v>
      </c>
      <c r="F8" s="1325"/>
      <c r="G8" s="1325"/>
    </row>
    <row r="9" spans="1:7">
      <c r="A9" t="s">
        <v>13518</v>
      </c>
      <c r="B9" t="s">
        <v>13519</v>
      </c>
      <c r="C9" t="s">
        <v>13520</v>
      </c>
      <c r="F9" s="1325"/>
      <c r="G9" s="1325"/>
    </row>
    <row r="10" spans="1:7">
      <c r="A10" t="s">
        <v>13521</v>
      </c>
      <c r="B10" t="s">
        <v>13522</v>
      </c>
      <c r="C10" s="911" t="s">
        <v>13523</v>
      </c>
      <c r="F10" s="1325" t="s">
        <v>13524</v>
      </c>
      <c r="G10" s="1325" t="s">
        <v>13525</v>
      </c>
    </row>
    <row r="11" spans="1:7">
      <c r="A11" t="s">
        <v>13502</v>
      </c>
      <c r="B11" t="s">
        <v>13526</v>
      </c>
      <c r="C11" t="s">
        <v>13527</v>
      </c>
      <c r="F11" s="1308" t="s">
        <v>13514</v>
      </c>
      <c r="G11" s="1308">
        <v>4</v>
      </c>
    </row>
    <row r="12" spans="1:7">
      <c r="A12" t="s">
        <v>13504</v>
      </c>
      <c r="B12" t="s">
        <v>13528</v>
      </c>
      <c r="C12" t="s">
        <v>13529</v>
      </c>
      <c r="F12" s="1308" t="s">
        <v>13508</v>
      </c>
      <c r="G12" s="1308">
        <v>4</v>
      </c>
    </row>
    <row r="13" spans="1:7">
      <c r="A13" t="s">
        <v>13530</v>
      </c>
      <c r="B13" t="s">
        <v>13531</v>
      </c>
      <c r="C13" t="s">
        <v>13502</v>
      </c>
      <c r="F13" s="1308" t="s">
        <v>13502</v>
      </c>
      <c r="G13" s="1308">
        <v>4</v>
      </c>
    </row>
    <row r="14" spans="1:7">
      <c r="A14" t="s">
        <v>13504</v>
      </c>
      <c r="B14" t="s">
        <v>13532</v>
      </c>
      <c r="C14" t="s">
        <v>13514</v>
      </c>
      <c r="F14" s="1308" t="s">
        <v>13516</v>
      </c>
      <c r="G14" s="1308">
        <v>3</v>
      </c>
    </row>
    <row r="15" spans="1:7">
      <c r="A15" t="s">
        <v>13521</v>
      </c>
      <c r="B15" t="s">
        <v>13533</v>
      </c>
      <c r="C15" t="s">
        <v>13530</v>
      </c>
      <c r="F15" s="1308" t="s">
        <v>13504</v>
      </c>
      <c r="G15" s="1308">
        <v>3</v>
      </c>
    </row>
    <row r="16" spans="1:7">
      <c r="A16" t="s">
        <v>13534</v>
      </c>
      <c r="B16" t="s">
        <v>13535</v>
      </c>
      <c r="C16" t="s">
        <v>13536</v>
      </c>
      <c r="F16" s="1308" t="s">
        <v>13537</v>
      </c>
      <c r="G16" s="1308">
        <v>2</v>
      </c>
    </row>
    <row r="17" spans="1:7">
      <c r="A17" t="s">
        <v>13530</v>
      </c>
      <c r="B17" t="s">
        <v>13538</v>
      </c>
      <c r="C17" t="s">
        <v>13508</v>
      </c>
      <c r="F17" s="1308" t="s">
        <v>13536</v>
      </c>
      <c r="G17" s="1308">
        <v>2</v>
      </c>
    </row>
    <row r="18" spans="1:7">
      <c r="A18" t="s">
        <v>13534</v>
      </c>
      <c r="B18" t="s">
        <v>13539</v>
      </c>
      <c r="C18" t="s">
        <v>13540</v>
      </c>
      <c r="F18" s="1308" t="s">
        <v>13530</v>
      </c>
      <c r="G18" s="1308">
        <v>1</v>
      </c>
    </row>
    <row r="19" spans="1:7">
      <c r="A19" t="s">
        <v>13534</v>
      </c>
      <c r="B19" t="s">
        <v>13541</v>
      </c>
      <c r="C19" s="911" t="s">
        <v>13542</v>
      </c>
      <c r="F19" s="1308" t="s">
        <v>13543</v>
      </c>
      <c r="G19" s="1308">
        <v>1</v>
      </c>
    </row>
    <row r="20" spans="1:7">
      <c r="A20" t="s">
        <v>13505</v>
      </c>
      <c r="B20" t="s">
        <v>13544</v>
      </c>
      <c r="C20" t="s">
        <v>13508</v>
      </c>
      <c r="F20" s="1308" t="s">
        <v>13545</v>
      </c>
      <c r="G20" s="1308">
        <v>1</v>
      </c>
    </row>
    <row r="21" spans="1:7">
      <c r="A21" t="s">
        <v>13505</v>
      </c>
      <c r="B21" t="s">
        <v>13546</v>
      </c>
      <c r="C21" t="s">
        <v>13529</v>
      </c>
      <c r="F21" s="1308" t="s">
        <v>13542</v>
      </c>
      <c r="G21" s="1308">
        <v>1</v>
      </c>
    </row>
    <row r="22" spans="1:7">
      <c r="A22" t="s">
        <v>13534</v>
      </c>
      <c r="B22" t="s">
        <v>13547</v>
      </c>
      <c r="C22" t="s">
        <v>13548</v>
      </c>
      <c r="F22" s="1308" t="s">
        <v>13549</v>
      </c>
      <c r="G22" s="1308">
        <v>1</v>
      </c>
    </row>
    <row r="23" spans="1:7">
      <c r="A23" t="s">
        <v>13505</v>
      </c>
      <c r="B23" t="s">
        <v>13550</v>
      </c>
      <c r="C23" t="s">
        <v>13514</v>
      </c>
      <c r="F23" s="1308" t="s">
        <v>13551</v>
      </c>
      <c r="G23" s="1308">
        <v>1</v>
      </c>
    </row>
    <row r="24" spans="1:7">
      <c r="A24" t="s">
        <v>13505</v>
      </c>
      <c r="B24" t="s">
        <v>13552</v>
      </c>
      <c r="C24" t="s">
        <v>13543</v>
      </c>
      <c r="F24" s="1308" t="s">
        <v>13548</v>
      </c>
      <c r="G24" s="1308">
        <v>1</v>
      </c>
    </row>
    <row r="25" spans="1:7">
      <c r="A25" t="s">
        <v>13553</v>
      </c>
      <c r="B25" t="s">
        <v>13554</v>
      </c>
      <c r="C25" t="s">
        <v>13504</v>
      </c>
      <c r="F25" s="1308" t="s">
        <v>13555</v>
      </c>
      <c r="G25" s="1308">
        <v>1</v>
      </c>
    </row>
    <row r="26" spans="1:7">
      <c r="A26" t="s">
        <v>13530</v>
      </c>
      <c r="B26" t="s">
        <v>13556</v>
      </c>
      <c r="C26" s="911" t="s">
        <v>13551</v>
      </c>
      <c r="F26" s="1308" t="s">
        <v>13557</v>
      </c>
      <c r="G26" s="1308">
        <v>1</v>
      </c>
    </row>
    <row r="27" spans="1:7">
      <c r="A27" t="s">
        <v>13502</v>
      </c>
      <c r="B27" t="s">
        <v>13558</v>
      </c>
      <c r="C27" t="s">
        <v>13559</v>
      </c>
      <c r="F27" s="1308" t="s">
        <v>13520</v>
      </c>
      <c r="G27" s="1308">
        <v>1</v>
      </c>
    </row>
    <row r="28" spans="1:7">
      <c r="A28" t="s">
        <v>13534</v>
      </c>
      <c r="B28" t="s">
        <v>13560</v>
      </c>
      <c r="C28" t="s">
        <v>13561</v>
      </c>
      <c r="F28" s="1308" t="s">
        <v>13521</v>
      </c>
      <c r="G28" s="1308">
        <v>1</v>
      </c>
    </row>
    <row r="29" spans="1:7">
      <c r="A29" t="s">
        <v>13504</v>
      </c>
      <c r="B29" t="s">
        <v>13562</v>
      </c>
      <c r="C29" t="s">
        <v>13502</v>
      </c>
      <c r="F29" s="1308"/>
      <c r="G29" s="1308"/>
    </row>
    <row r="30" spans="1:7">
      <c r="A30" t="s">
        <v>13534</v>
      </c>
      <c r="B30" t="s">
        <v>13563</v>
      </c>
      <c r="C30" t="s">
        <v>13549</v>
      </c>
      <c r="F30" s="1308"/>
      <c r="G30" s="130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4" tint="-0.249977111117893"/>
  </sheetPr>
  <dimension ref="A1:C11"/>
  <sheetViews>
    <sheetView workbookViewId="0">
      <selection activeCell="J36" sqref="J36"/>
    </sheetView>
  </sheetViews>
  <sheetFormatPr defaultRowHeight="13.5"/>
  <cols>
    <col min="1" max="1" width="26.5" style="128" customWidth="1"/>
    <col min="2" max="2" width="36.625" style="128" customWidth="1"/>
    <col min="3" max="3" width="22.5" style="128" customWidth="1"/>
  </cols>
  <sheetData>
    <row r="1" spans="1:3">
      <c r="A1" s="128" t="s">
        <v>13564</v>
      </c>
      <c r="B1" s="128" t="s">
        <v>13565</v>
      </c>
      <c r="C1" s="128" t="s">
        <v>13566</v>
      </c>
    </row>
    <row r="2" spans="1:3">
      <c r="A2" s="128" t="s">
        <v>13567</v>
      </c>
      <c r="B2" s="128">
        <v>3</v>
      </c>
      <c r="C2" s="128" t="s">
        <v>13568</v>
      </c>
    </row>
    <row r="3" spans="1:3">
      <c r="A3" s="128" t="s">
        <v>13569</v>
      </c>
      <c r="B3" s="128">
        <v>3</v>
      </c>
      <c r="C3" s="128" t="s">
        <v>13502</v>
      </c>
    </row>
    <row r="4" spans="1:3">
      <c r="A4" s="128" t="s">
        <v>13570</v>
      </c>
      <c r="B4" s="128">
        <v>41</v>
      </c>
      <c r="C4" s="128" t="s">
        <v>13530</v>
      </c>
    </row>
    <row r="5" spans="1:3">
      <c r="A5" s="128" t="s">
        <v>13571</v>
      </c>
      <c r="B5" s="128" t="s">
        <v>13572</v>
      </c>
      <c r="C5" s="128" t="s">
        <v>13502</v>
      </c>
    </row>
    <row r="6" spans="1:3">
      <c r="A6" s="128" t="s">
        <v>13573</v>
      </c>
      <c r="B6" s="128" t="s">
        <v>13574</v>
      </c>
      <c r="C6" s="128" t="s">
        <v>13504</v>
      </c>
    </row>
    <row r="7" spans="1:3">
      <c r="A7" s="128" t="s">
        <v>13575</v>
      </c>
      <c r="B7" s="128" t="s">
        <v>13576</v>
      </c>
      <c r="C7" s="128" t="s">
        <v>13577</v>
      </c>
    </row>
    <row r="8" spans="1:3">
      <c r="A8" s="128" t="s">
        <v>13578</v>
      </c>
      <c r="B8" s="128">
        <v>2</v>
      </c>
      <c r="C8" s="128" t="s">
        <v>13579</v>
      </c>
    </row>
    <row r="9" spans="1:3">
      <c r="A9" s="128" t="s">
        <v>13580</v>
      </c>
      <c r="B9" s="128" t="s">
        <v>13581</v>
      </c>
      <c r="C9" s="128" t="s">
        <v>13502</v>
      </c>
    </row>
    <row r="10" spans="1:3">
      <c r="A10" s="128" t="s">
        <v>13582</v>
      </c>
      <c r="B10" s="128">
        <v>9</v>
      </c>
      <c r="C10" s="128" t="s">
        <v>13514</v>
      </c>
    </row>
    <row r="11" spans="1:3">
      <c r="A11" s="128" t="s">
        <v>13583</v>
      </c>
      <c r="B11" s="128">
        <v>5</v>
      </c>
      <c r="C11" s="128" t="s">
        <v>13514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
  <cp:revision/>
  <dcterms:created xsi:type="dcterms:W3CDTF">2021-02-27T21:12:09Z</dcterms:created>
  <dcterms:modified xsi:type="dcterms:W3CDTF">2025-06-23T07:44:43Z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